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cha\OneDrive\Desktop\"/>
    </mc:Choice>
  </mc:AlternateContent>
  <xr:revisionPtr revIDLastSave="0" documentId="13_ncr:1_{9882685C-0C24-4E8E-A81F-D6E388CA1638}" xr6:coauthVersionLast="47" xr6:coauthVersionMax="47" xr10:uidLastSave="{00000000-0000-0000-0000-000000000000}"/>
  <workbookProtection workbookAlgorithmName="SHA-512" workbookHashValue="rg4UqUiondIArTSZmclDsy1p5SYxWzQsnH9LTBb5ApwEwnHALxjMyMkG6scH7hDPwsxfvY8vlr/eoPvuydZY1A==" workbookSaltValue="pMBq3D2Lq2CCqzL5YJAInA==" workbookSpinCount="100000" lockStructure="1"/>
  <bookViews>
    <workbookView xWindow="-120" yWindow="-120" windowWidth="29040" windowHeight="15720" tabRatio="852" xr2:uid="{FA47B6E1-7C91-4BD4-867C-6719B6F64150}"/>
  </bookViews>
  <sheets>
    <sheet name="Dashboard" sheetId="11" r:id="rId1"/>
    <sheet name="Trades" sheetId="1" r:id="rId2"/>
    <sheet name="Trade Details" sheetId="5" r:id="rId3"/>
    <sheet name="Market" sheetId="2" r:id="rId4"/>
    <sheet name="Wallet" sheetId="4" r:id="rId5"/>
    <sheet name="Comparison" sheetId="19" r:id="rId6"/>
    <sheet name="Advice" sheetId="20" r:id="rId7"/>
    <sheet name="Currency" sheetId="3" r:id="rId8"/>
    <sheet name="Bureau de Change" sheetId="8" r:id="rId9"/>
    <sheet name="Completed" sheetId="16" r:id="rId10"/>
    <sheet name="Results" sheetId="7" r:id="rId11"/>
    <sheet name="Game Setup" sheetId="14" r:id="rId12"/>
    <sheet name="Dev Settings" sheetId="13" state="hidden" r:id="rId13"/>
  </sheets>
  <definedNames>
    <definedName name="_xlnm.Print_Area" localSheetId="6">Advice!$A$1:$V$51</definedName>
    <definedName name="_xlnm.Print_Area" localSheetId="8">'Bureau de Change'!$A$1:$V$90</definedName>
    <definedName name="_xlnm.Print_Area" localSheetId="5">Comparison!$A$1:$V$35</definedName>
    <definedName name="_xlnm.Print_Area" localSheetId="7">Currency!$A$1:$V$72</definedName>
    <definedName name="_xlnm.Print_Area" localSheetId="0">Dashboard!$A$1:$V$78</definedName>
    <definedName name="_xlnm.Print_Area" localSheetId="12">'Dev Settings'!$A$1:$BB$33</definedName>
    <definedName name="_xlnm.Print_Area" localSheetId="11">'Game Setup'!$A$1:$V$52</definedName>
    <definedName name="_xlnm.Print_Area" localSheetId="3">Market!$A$1:$V$34</definedName>
    <definedName name="_xlnm.Print_Area" localSheetId="10">Results!$A$1:$V$35</definedName>
    <definedName name="_xlnm.Print_Area" localSheetId="2">'Trade Details'!$A$1:$V$35</definedName>
    <definedName name="_xlnm.Print_Area" localSheetId="1">Trades!$A$1:$V$34</definedName>
    <definedName name="_xlnm.Print_Area" localSheetId="4">Wallet!$A$1:$V$109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18" i="11" l="1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12" i="4"/>
  <c r="BN8" i="4"/>
  <c r="BN7" i="4"/>
  <c r="BF7" i="4" s="1"/>
  <c r="BJ6" i="4" s="1"/>
  <c r="BN6" i="4"/>
  <c r="BN5" i="4"/>
  <c r="BH7" i="4" s="1"/>
  <c r="BJ7" i="4" s="1"/>
  <c r="BH11" i="4" s="1"/>
  <c r="BN4" i="4"/>
  <c r="BN3" i="4"/>
  <c r="BF8" i="4" s="1"/>
  <c r="AG50" i="1"/>
  <c r="AG51" i="1"/>
  <c r="AG52" i="1"/>
  <c r="T52" i="1" s="1"/>
  <c r="AG53" i="1"/>
  <c r="AG54" i="1"/>
  <c r="B54" i="1" s="1"/>
  <c r="DU54" i="1" s="1"/>
  <c r="AG55" i="1"/>
  <c r="B55" i="1" s="1"/>
  <c r="DU55" i="1" s="1"/>
  <c r="AG56" i="1"/>
  <c r="AG57" i="1"/>
  <c r="B57" i="1" s="1"/>
  <c r="DU57" i="1" s="1"/>
  <c r="AG58" i="1"/>
  <c r="B58" i="1" s="1"/>
  <c r="AG59" i="1"/>
  <c r="AG60" i="1"/>
  <c r="B60" i="1"/>
  <c r="AG61" i="1"/>
  <c r="AG62" i="1"/>
  <c r="B62" i="1" s="1"/>
  <c r="DU62" i="1" s="1"/>
  <c r="AG63" i="1"/>
  <c r="AG64" i="1"/>
  <c r="AG65" i="1"/>
  <c r="B65" i="1" s="1"/>
  <c r="DU65" i="1" s="1"/>
  <c r="AG66" i="1"/>
  <c r="AG67" i="1"/>
  <c r="AG68" i="1"/>
  <c r="AG69" i="1"/>
  <c r="AG70" i="1"/>
  <c r="AG71" i="1"/>
  <c r="AG72" i="1"/>
  <c r="AG73" i="1"/>
  <c r="AG74" i="1"/>
  <c r="B74" i="1" s="1"/>
  <c r="DU74" i="1" s="1"/>
  <c r="AG75" i="1"/>
  <c r="AG76" i="1"/>
  <c r="AG77" i="1"/>
  <c r="AG78" i="1"/>
  <c r="AG79" i="1"/>
  <c r="AG80" i="1"/>
  <c r="B80" i="1" s="1"/>
  <c r="DU80" i="1" s="1"/>
  <c r="AG81" i="1"/>
  <c r="AG82" i="1"/>
  <c r="AG83" i="1"/>
  <c r="AG84" i="1"/>
  <c r="AG85" i="1"/>
  <c r="AG86" i="1"/>
  <c r="T86" i="1" s="1"/>
  <c r="AG87" i="1"/>
  <c r="AG88" i="1"/>
  <c r="AG89" i="1"/>
  <c r="AG90" i="1"/>
  <c r="AG91" i="1"/>
  <c r="AG92" i="1"/>
  <c r="B92" i="1" s="1"/>
  <c r="DU92" i="1" s="1"/>
  <c r="AG93" i="1"/>
  <c r="AG94" i="1"/>
  <c r="AG95" i="1"/>
  <c r="B95" i="1"/>
  <c r="AG96" i="1"/>
  <c r="AG97" i="1"/>
  <c r="T97" i="1" s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L110" i="1" s="1"/>
  <c r="B50" i="1"/>
  <c r="B51" i="1"/>
  <c r="B52" i="1"/>
  <c r="B53" i="1"/>
  <c r="B56" i="1"/>
  <c r="B59" i="1"/>
  <c r="DU59" i="1" s="1"/>
  <c r="B61" i="1"/>
  <c r="B63" i="1"/>
  <c r="B64" i="1"/>
  <c r="B67" i="1"/>
  <c r="DU67" i="1" s="1"/>
  <c r="B69" i="1"/>
  <c r="B70" i="1"/>
  <c r="B71" i="1"/>
  <c r="AE32" i="1"/>
  <c r="QB3" i="14"/>
  <c r="BA18" i="11"/>
  <c r="AG49" i="1"/>
  <c r="BI10" i="13"/>
  <c r="BI11" i="13"/>
  <c r="BI12" i="13"/>
  <c r="BI13" i="13"/>
  <c r="BI14" i="13"/>
  <c r="BI15" i="13"/>
  <c r="BI16" i="13"/>
  <c r="IQ3" i="14"/>
  <c r="IQ6" i="14" s="1"/>
  <c r="IQ2" i="14"/>
  <c r="AE8" i="1"/>
  <c r="DD8" i="1"/>
  <c r="MJ2" i="14"/>
  <c r="AV4" i="20"/>
  <c r="JY5" i="14"/>
  <c r="MO5" i="14" s="1"/>
  <c r="ML5" i="14"/>
  <c r="JY2" i="14"/>
  <c r="AE9" i="1"/>
  <c r="DD9" i="1"/>
  <c r="AE10" i="1"/>
  <c r="DD10" i="1"/>
  <c r="AE11" i="1"/>
  <c r="DD11" i="1"/>
  <c r="AG8" i="20"/>
  <c r="AE12" i="1"/>
  <c r="AE13" i="1"/>
  <c r="DD13" i="1"/>
  <c r="AG10" i="20"/>
  <c r="AE14" i="1"/>
  <c r="DD14" i="1"/>
  <c r="AG11" i="20"/>
  <c r="AE15" i="1"/>
  <c r="DD15" i="1"/>
  <c r="AG12" i="20"/>
  <c r="AE16" i="1"/>
  <c r="DD16" i="1"/>
  <c r="AG13" i="20"/>
  <c r="AE17" i="1"/>
  <c r="DD17" i="1"/>
  <c r="MU5" i="14"/>
  <c r="AE18" i="1"/>
  <c r="AE19" i="1"/>
  <c r="DD19" i="1"/>
  <c r="AG16" i="20"/>
  <c r="AE20" i="1"/>
  <c r="DD20" i="1"/>
  <c r="AG17" i="20"/>
  <c r="AE21" i="1"/>
  <c r="DD21" i="1"/>
  <c r="AG18" i="20"/>
  <c r="AE22" i="1"/>
  <c r="DD22" i="1"/>
  <c r="AG19" i="20"/>
  <c r="AE23" i="1"/>
  <c r="DD23" i="1"/>
  <c r="AG20" i="20"/>
  <c r="NA5" i="14"/>
  <c r="AE24" i="1"/>
  <c r="DD24" i="1"/>
  <c r="AG21" i="20"/>
  <c r="AE25" i="1"/>
  <c r="DD25" i="1"/>
  <c r="AG22" i="20"/>
  <c r="NC5" i="14"/>
  <c r="AE26" i="1"/>
  <c r="DD26" i="1"/>
  <c r="AG23" i="20"/>
  <c r="AE27" i="1"/>
  <c r="DD27" i="1"/>
  <c r="AG24" i="20"/>
  <c r="NE5" i="14"/>
  <c r="BH3" i="1"/>
  <c r="AG8" i="1"/>
  <c r="AG9" i="1"/>
  <c r="AG10" i="1"/>
  <c r="AG11" i="1"/>
  <c r="AG12" i="1"/>
  <c r="AG13" i="1"/>
  <c r="AG14" i="1"/>
  <c r="AG15" i="1"/>
  <c r="B15" i="1" s="1"/>
  <c r="DU15" i="1" s="1"/>
  <c r="AG16" i="1"/>
  <c r="AG17" i="1"/>
  <c r="AG18" i="1"/>
  <c r="AG19" i="1"/>
  <c r="AG20" i="1"/>
  <c r="AG21" i="1"/>
  <c r="B21" i="1"/>
  <c r="AG22" i="1"/>
  <c r="AG23" i="1"/>
  <c r="AG24" i="1"/>
  <c r="AG25" i="1"/>
  <c r="AG26" i="1"/>
  <c r="AG27" i="1"/>
  <c r="B27" i="1" s="1"/>
  <c r="AG28" i="1"/>
  <c r="AG29" i="1"/>
  <c r="AG30" i="1"/>
  <c r="AG31" i="1"/>
  <c r="AG32" i="1"/>
  <c r="AG33" i="1"/>
  <c r="B33" i="1"/>
  <c r="DU33" i="1" s="1"/>
  <c r="AG34" i="1"/>
  <c r="AG35" i="1"/>
  <c r="AG36" i="1"/>
  <c r="AG37" i="1"/>
  <c r="AG38" i="1"/>
  <c r="AG39" i="1"/>
  <c r="AG40" i="1"/>
  <c r="AG41" i="1"/>
  <c r="AG42" i="1"/>
  <c r="AG43" i="1"/>
  <c r="AG44" i="1"/>
  <c r="AG45" i="1"/>
  <c r="B45" i="1" s="1"/>
  <c r="DU45" i="1" s="1"/>
  <c r="AG46" i="1"/>
  <c r="AG47" i="1"/>
  <c r="AG48" i="1"/>
  <c r="AG111" i="1"/>
  <c r="BH9" i="1"/>
  <c r="AO9" i="1" s="1"/>
  <c r="AY9" i="1" s="1"/>
  <c r="BH10" i="1"/>
  <c r="BH11" i="1"/>
  <c r="BH12" i="1"/>
  <c r="BH13" i="1"/>
  <c r="BH14" i="1"/>
  <c r="AO14" i="1" s="1"/>
  <c r="AY14" i="1" s="1"/>
  <c r="BB14" i="1" s="1"/>
  <c r="BH15" i="1"/>
  <c r="BH16" i="1"/>
  <c r="AO16" i="1" s="1"/>
  <c r="BH17" i="1"/>
  <c r="AO17" i="1" s="1"/>
  <c r="AY17" i="1" s="1"/>
  <c r="BH22" i="1"/>
  <c r="BH23" i="1"/>
  <c r="BH24" i="1"/>
  <c r="AO24" i="1" s="1"/>
  <c r="AY24" i="1" s="1"/>
  <c r="BH25" i="1"/>
  <c r="BH30" i="1"/>
  <c r="AO30" i="1" s="1"/>
  <c r="AY30" i="1" s="1"/>
  <c r="AG112" i="1"/>
  <c r="AL112" i="1"/>
  <c r="AV112" i="1"/>
  <c r="AG113" i="1"/>
  <c r="AG114" i="1"/>
  <c r="AV114" i="1" s="1"/>
  <c r="AL114" i="1"/>
  <c r="AG115" i="1"/>
  <c r="AG116" i="1"/>
  <c r="AG117" i="1"/>
  <c r="AL117" i="1" s="1"/>
  <c r="AV117" i="1"/>
  <c r="AG118" i="1"/>
  <c r="AL118" i="1"/>
  <c r="AV118" i="1"/>
  <c r="AG119" i="1"/>
  <c r="AG120" i="1"/>
  <c r="AV120" i="1" s="1"/>
  <c r="AL120" i="1"/>
  <c r="AG121" i="1"/>
  <c r="AG122" i="1"/>
  <c r="AL122" i="1" s="1"/>
  <c r="AG123" i="1"/>
  <c r="AL123" i="1" s="1"/>
  <c r="AV123" i="1"/>
  <c r="AV122" i="1"/>
  <c r="AG124" i="1"/>
  <c r="AL124" i="1" s="1"/>
  <c r="AG125" i="1"/>
  <c r="AG126" i="1"/>
  <c r="AL126" i="1"/>
  <c r="BH126" i="1"/>
  <c r="BM126" i="1" s="1"/>
  <c r="AO126" i="1"/>
  <c r="AV126" i="1"/>
  <c r="AY126" i="1"/>
  <c r="BB126" i="1"/>
  <c r="CT126" i="1" s="1"/>
  <c r="AG127" i="1"/>
  <c r="AG128" i="1"/>
  <c r="AG129" i="1"/>
  <c r="BB129" i="1"/>
  <c r="AG130" i="1"/>
  <c r="BB130" i="1"/>
  <c r="CS130" i="1" s="1"/>
  <c r="AG131" i="1"/>
  <c r="AG132" i="1"/>
  <c r="BB132" i="1"/>
  <c r="CT132" i="1" s="1"/>
  <c r="CZ132" i="1" s="1"/>
  <c r="AG133" i="1"/>
  <c r="AG134" i="1"/>
  <c r="AG135" i="1"/>
  <c r="BB135" i="1"/>
  <c r="CT135" i="1" s="1"/>
  <c r="AG136" i="1"/>
  <c r="BB136" i="1"/>
  <c r="AG137" i="1"/>
  <c r="AO137" i="1"/>
  <c r="AG138" i="1"/>
  <c r="BB138" i="1"/>
  <c r="CT138" i="1" s="1"/>
  <c r="AG139" i="1"/>
  <c r="AG140" i="1"/>
  <c r="AG141" i="1"/>
  <c r="BB141" i="1"/>
  <c r="CT141" i="1" s="1"/>
  <c r="AG142" i="1"/>
  <c r="BB142" i="1"/>
  <c r="CT142" i="1" s="1"/>
  <c r="CZ142" i="1" s="1"/>
  <c r="AG143" i="1"/>
  <c r="AG144" i="1"/>
  <c r="BB144" i="1"/>
  <c r="AG145" i="1"/>
  <c r="AG146" i="1"/>
  <c r="AG147" i="1"/>
  <c r="BB147" i="1"/>
  <c r="CT147" i="1" s="1"/>
  <c r="CZ147" i="1" s="1"/>
  <c r="AG148" i="1"/>
  <c r="BB148" i="1"/>
  <c r="AG149" i="1"/>
  <c r="AG150" i="1"/>
  <c r="BB150" i="1"/>
  <c r="CS150" i="1" s="1"/>
  <c r="AG151" i="1"/>
  <c r="AG152" i="1"/>
  <c r="AG153" i="1"/>
  <c r="BB153" i="1"/>
  <c r="CT153" i="1" s="1"/>
  <c r="AG154" i="1"/>
  <c r="BB154" i="1"/>
  <c r="CT154" i="1" s="1"/>
  <c r="CZ154" i="1" s="1"/>
  <c r="AG155" i="1"/>
  <c r="AO155" i="1"/>
  <c r="AG156" i="1"/>
  <c r="BB156" i="1"/>
  <c r="CT156" i="1" s="1"/>
  <c r="CZ156" i="1" s="1"/>
  <c r="AG157" i="1"/>
  <c r="AG158" i="1"/>
  <c r="AG159" i="1"/>
  <c r="BB159" i="1"/>
  <c r="CT159" i="1" s="1"/>
  <c r="CZ159" i="1" s="1"/>
  <c r="AG160" i="1"/>
  <c r="BB160" i="1"/>
  <c r="CT160" i="1" s="1"/>
  <c r="AG161" i="1"/>
  <c r="AG162" i="1"/>
  <c r="BB162" i="1"/>
  <c r="AG163" i="1"/>
  <c r="AG164" i="1"/>
  <c r="AG165" i="1"/>
  <c r="BB165" i="1"/>
  <c r="CT165" i="1" s="1"/>
  <c r="AG166" i="1"/>
  <c r="BB166" i="1"/>
  <c r="AG167" i="1"/>
  <c r="AG168" i="1"/>
  <c r="BB168" i="1"/>
  <c r="CT168" i="1" s="1"/>
  <c r="CZ168" i="1" s="1"/>
  <c r="AG169" i="1"/>
  <c r="AG170" i="1"/>
  <c r="AG171" i="1"/>
  <c r="BB171" i="1"/>
  <c r="CT171" i="1" s="1"/>
  <c r="CZ171" i="1" s="1"/>
  <c r="AG172" i="1"/>
  <c r="BB172" i="1"/>
  <c r="AG173" i="1"/>
  <c r="AY173" i="1"/>
  <c r="AG174" i="1"/>
  <c r="BB174" i="1"/>
  <c r="CT174" i="1" s="1"/>
  <c r="AG175" i="1"/>
  <c r="AG176" i="1"/>
  <c r="AG177" i="1"/>
  <c r="BB177" i="1"/>
  <c r="AG178" i="1"/>
  <c r="BB178" i="1"/>
  <c r="AG179" i="1"/>
  <c r="AG180" i="1"/>
  <c r="BB180" i="1"/>
  <c r="CS180" i="1" s="1"/>
  <c r="CY180" i="1" s="1"/>
  <c r="AG181" i="1"/>
  <c r="AG182" i="1"/>
  <c r="AG183" i="1"/>
  <c r="BB183" i="1"/>
  <c r="AG184" i="1"/>
  <c r="BB184" i="1"/>
  <c r="BJ184" i="1" s="1"/>
  <c r="AG185" i="1"/>
  <c r="AG186" i="1"/>
  <c r="BB186" i="1"/>
  <c r="CT186" i="1" s="1"/>
  <c r="CZ186" i="1" s="1"/>
  <c r="AG187" i="1"/>
  <c r="AG188" i="1"/>
  <c r="AG189" i="1"/>
  <c r="BB189" i="1"/>
  <c r="BJ189" i="1" s="1"/>
  <c r="AG190" i="1"/>
  <c r="BB190" i="1"/>
  <c r="AG191" i="1"/>
  <c r="AG192" i="1"/>
  <c r="BB192" i="1"/>
  <c r="CT192" i="1" s="1"/>
  <c r="AG193" i="1"/>
  <c r="AG194" i="1"/>
  <c r="AG195" i="1"/>
  <c r="BB195" i="1"/>
  <c r="AG196" i="1"/>
  <c r="BB196" i="1"/>
  <c r="CT196" i="1" s="1"/>
  <c r="AG197" i="1"/>
  <c r="AO197" i="1"/>
  <c r="AG198" i="1"/>
  <c r="BB198" i="1"/>
  <c r="AG199" i="1"/>
  <c r="AG200" i="1"/>
  <c r="AG201" i="1"/>
  <c r="BB201" i="1"/>
  <c r="CT201" i="1" s="1"/>
  <c r="AG202" i="1"/>
  <c r="BB202" i="1"/>
  <c r="AG203" i="1"/>
  <c r="AG204" i="1"/>
  <c r="BB204" i="1"/>
  <c r="AG205" i="1"/>
  <c r="AG206" i="1"/>
  <c r="AO206" i="1"/>
  <c r="AG207" i="1"/>
  <c r="BB207" i="1"/>
  <c r="CT207" i="1" s="1"/>
  <c r="CZ207" i="1" s="1"/>
  <c r="AG208" i="1"/>
  <c r="BB208" i="1"/>
  <c r="CT208" i="1" s="1"/>
  <c r="CZ208" i="1" s="1"/>
  <c r="AG209" i="1"/>
  <c r="AO209" i="1"/>
  <c r="AG210" i="1"/>
  <c r="BB210" i="1"/>
  <c r="CS210" i="1" s="1"/>
  <c r="AG211" i="1"/>
  <c r="AO211" i="1"/>
  <c r="AG212" i="1"/>
  <c r="AG213" i="1"/>
  <c r="AG214" i="1"/>
  <c r="BB214" i="1"/>
  <c r="CT214" i="1" s="1"/>
  <c r="CZ214" i="1" s="1"/>
  <c r="AG215" i="1"/>
  <c r="AG216" i="1"/>
  <c r="BB216" i="1"/>
  <c r="BJ216" i="1" s="1"/>
  <c r="AG217" i="1"/>
  <c r="AG218" i="1"/>
  <c r="AG219" i="1"/>
  <c r="AG220" i="1"/>
  <c r="BB220" i="1"/>
  <c r="CT220" i="1" s="1"/>
  <c r="CZ220" i="1" s="1"/>
  <c r="AG221" i="1"/>
  <c r="AO221" i="1"/>
  <c r="AG222" i="1"/>
  <c r="BB222" i="1"/>
  <c r="BJ222" i="1" s="1"/>
  <c r="AG223" i="1"/>
  <c r="AG224" i="1"/>
  <c r="AG225" i="1"/>
  <c r="AG226" i="1"/>
  <c r="BB226" i="1"/>
  <c r="AG227" i="1"/>
  <c r="AG228" i="1"/>
  <c r="BB228" i="1"/>
  <c r="CT228" i="1" s="1"/>
  <c r="AG229" i="1"/>
  <c r="AG230" i="1"/>
  <c r="AG231" i="1"/>
  <c r="AG232" i="1"/>
  <c r="BB232" i="1"/>
  <c r="AG233" i="1"/>
  <c r="AG234" i="1"/>
  <c r="BB234" i="1"/>
  <c r="AG235" i="1"/>
  <c r="AG236" i="1"/>
  <c r="AG237" i="1"/>
  <c r="AG238" i="1"/>
  <c r="BB238" i="1"/>
  <c r="CS238" i="1" s="1"/>
  <c r="CY238" i="1" s="1"/>
  <c r="AG239" i="1"/>
  <c r="AG240" i="1"/>
  <c r="BB240" i="1"/>
  <c r="CT240" i="1" s="1"/>
  <c r="AG241" i="1"/>
  <c r="AG242" i="1"/>
  <c r="AG243" i="1"/>
  <c r="AG244" i="1"/>
  <c r="BB244" i="1"/>
  <c r="CS244" i="1" s="1"/>
  <c r="CY244" i="1" s="1"/>
  <c r="AG245" i="1"/>
  <c r="AG246" i="1"/>
  <c r="BB246" i="1"/>
  <c r="CT246" i="1" s="1"/>
  <c r="AG247" i="1"/>
  <c r="AG248" i="1"/>
  <c r="AG249" i="1"/>
  <c r="AG250" i="1"/>
  <c r="BB250" i="1"/>
  <c r="CS250" i="1" s="1"/>
  <c r="AG251" i="1"/>
  <c r="AG252" i="1"/>
  <c r="BB252" i="1"/>
  <c r="AG253" i="1"/>
  <c r="AG254" i="1"/>
  <c r="AG255" i="1"/>
  <c r="AG256" i="1"/>
  <c r="BB256" i="1"/>
  <c r="BJ256" i="1" s="1"/>
  <c r="AG257" i="1"/>
  <c r="AG258" i="1"/>
  <c r="BB258" i="1"/>
  <c r="CT258" i="1" s="1"/>
  <c r="AG259" i="1"/>
  <c r="AG260" i="1"/>
  <c r="AG261" i="1"/>
  <c r="AG262" i="1"/>
  <c r="BB262" i="1"/>
  <c r="AG263" i="1"/>
  <c r="AG264" i="1"/>
  <c r="BB264" i="1"/>
  <c r="CT264" i="1" s="1"/>
  <c r="AG265" i="1"/>
  <c r="AG266" i="1"/>
  <c r="AG267" i="1"/>
  <c r="AG268" i="1"/>
  <c r="BB268" i="1"/>
  <c r="AG269" i="1"/>
  <c r="AO269" i="1"/>
  <c r="AG270" i="1"/>
  <c r="BB270" i="1"/>
  <c r="CT270" i="1" s="1"/>
  <c r="AG271" i="1"/>
  <c r="AG272" i="1"/>
  <c r="AG273" i="1"/>
  <c r="AO273" i="1"/>
  <c r="AG274" i="1"/>
  <c r="BB274" i="1"/>
  <c r="CT274" i="1" s="1"/>
  <c r="CZ274" i="1" s="1"/>
  <c r="AG275" i="1"/>
  <c r="AG276" i="1"/>
  <c r="BB276" i="1"/>
  <c r="CT276" i="1" s="1"/>
  <c r="CZ276" i="1" s="1"/>
  <c r="AG277" i="1"/>
  <c r="AG278" i="1"/>
  <c r="AG279" i="1"/>
  <c r="AO279" i="1"/>
  <c r="AG280" i="1"/>
  <c r="BB280" i="1"/>
  <c r="CT280" i="1" s="1"/>
  <c r="CZ280" i="1" s="1"/>
  <c r="AG281" i="1"/>
  <c r="AO281" i="1"/>
  <c r="AG282" i="1"/>
  <c r="BB282" i="1"/>
  <c r="CT282" i="1" s="1"/>
  <c r="CZ282" i="1" s="1"/>
  <c r="AG283" i="1"/>
  <c r="AG284" i="1"/>
  <c r="AG285" i="1"/>
  <c r="AG286" i="1"/>
  <c r="BB286" i="1"/>
  <c r="CT286" i="1" s="1"/>
  <c r="CZ286" i="1" s="1"/>
  <c r="AG287" i="1"/>
  <c r="AG288" i="1"/>
  <c r="BB288" i="1"/>
  <c r="CT288" i="1" s="1"/>
  <c r="CZ288" i="1" s="1"/>
  <c r="AG289" i="1"/>
  <c r="AG290" i="1"/>
  <c r="AG291" i="1"/>
  <c r="AG292" i="1"/>
  <c r="BB292" i="1"/>
  <c r="CT292" i="1" s="1"/>
  <c r="AG293" i="1"/>
  <c r="AO293" i="1"/>
  <c r="AG294" i="1"/>
  <c r="BB294" i="1"/>
  <c r="AG295" i="1"/>
  <c r="AG296" i="1"/>
  <c r="AG297" i="1"/>
  <c r="AG298" i="1"/>
  <c r="BB298" i="1"/>
  <c r="AG299" i="1"/>
  <c r="AG300" i="1"/>
  <c r="BB300" i="1"/>
  <c r="CS300" i="1" s="1"/>
  <c r="AG301" i="1"/>
  <c r="AG302" i="1"/>
  <c r="AG303" i="1"/>
  <c r="AG304" i="1"/>
  <c r="BB304" i="1"/>
  <c r="CT304" i="1" s="1"/>
  <c r="AG305" i="1"/>
  <c r="AG306" i="1"/>
  <c r="BB306" i="1"/>
  <c r="AG307" i="1"/>
  <c r="AO307" i="1"/>
  <c r="CF5" i="1"/>
  <c r="DK6" i="1"/>
  <c r="DH2" i="1"/>
  <c r="DH7" i="1" s="1"/>
  <c r="AV9" i="13"/>
  <c r="IP8" i="14"/>
  <c r="AT9" i="13"/>
  <c r="IP9" i="14"/>
  <c r="IR9" i="14" s="1"/>
  <c r="AR9" i="13"/>
  <c r="IP10" i="14"/>
  <c r="AP9" i="13"/>
  <c r="IP11" i="14"/>
  <c r="IR11" i="14" s="1"/>
  <c r="IR10" i="14"/>
  <c r="AN9" i="13"/>
  <c r="IP12" i="14"/>
  <c r="IP13" i="14"/>
  <c r="IR12" i="14"/>
  <c r="AL5" i="13"/>
  <c r="AL9" i="13"/>
  <c r="IP14" i="14"/>
  <c r="IR13" i="14"/>
  <c r="AJ5" i="13"/>
  <c r="AJ9" i="13"/>
  <c r="IP15" i="14"/>
  <c r="IR14" i="14" s="1"/>
  <c r="IR15" i="14"/>
  <c r="AH5" i="13"/>
  <c r="AH9" i="13"/>
  <c r="IP16" i="14"/>
  <c r="IR16" i="14" s="1"/>
  <c r="AF5" i="13"/>
  <c r="AF9" i="13"/>
  <c r="IP17" i="14"/>
  <c r="AD5" i="13"/>
  <c r="AD9" i="13"/>
  <c r="IP18" i="14"/>
  <c r="IW8" i="14" s="1"/>
  <c r="IX8" i="14" s="1"/>
  <c r="IR17" i="14"/>
  <c r="CG7" i="13"/>
  <c r="CH7" i="13"/>
  <c r="KA3" i="14"/>
  <c r="CD7" i="13"/>
  <c r="CE7" i="13" s="1"/>
  <c r="IP27" i="14" s="1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O10" i="13"/>
  <c r="O11" i="13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AY10" i="13"/>
  <c r="BA10" i="13"/>
  <c r="AY11" i="13"/>
  <c r="BA11" i="13"/>
  <c r="AY12" i="13"/>
  <c r="BA12" i="13"/>
  <c r="AY13" i="13"/>
  <c r="BA13" i="13"/>
  <c r="AY14" i="13"/>
  <c r="BA14" i="13"/>
  <c r="AY15" i="13"/>
  <c r="BA15" i="13"/>
  <c r="AY16" i="13"/>
  <c r="BA16" i="13"/>
  <c r="AN6" i="13"/>
  <c r="AP6" i="13"/>
  <c r="AR6" i="13"/>
  <c r="AT6" i="13"/>
  <c r="AV6" i="13"/>
  <c r="AH19" i="13"/>
  <c r="AH21" i="13"/>
  <c r="CD6" i="14"/>
  <c r="HJ8" i="14" s="1"/>
  <c r="CF6" i="14"/>
  <c r="HL8" i="14"/>
  <c r="AJ9" i="14"/>
  <c r="NO7" i="14" s="1"/>
  <c r="HT7" i="14"/>
  <c r="HT5" i="14" s="1"/>
  <c r="AJ31" i="14"/>
  <c r="AJ32" i="14"/>
  <c r="AJ33" i="14"/>
  <c r="AE11" i="14" s="1"/>
  <c r="AJ34" i="14"/>
  <c r="AJ35" i="14"/>
  <c r="AJ36" i="14"/>
  <c r="AJ37" i="14"/>
  <c r="KV7" i="14"/>
  <c r="CA9" i="14"/>
  <c r="CA10" i="14" s="1"/>
  <c r="AJ10" i="14"/>
  <c r="KB7" i="14" s="1"/>
  <c r="HU7" i="14"/>
  <c r="HU5" i="14" s="1"/>
  <c r="KW7" i="14"/>
  <c r="AJ11" i="14"/>
  <c r="HV7" i="14" s="1"/>
  <c r="HV5" i="14" s="1"/>
  <c r="KX7" i="14"/>
  <c r="AJ12" i="14"/>
  <c r="LT7" i="14" s="1"/>
  <c r="KY7" i="14"/>
  <c r="AJ13" i="14"/>
  <c r="HX7" i="14"/>
  <c r="HX5" i="14"/>
  <c r="KZ7" i="14"/>
  <c r="AJ14" i="14"/>
  <c r="HY7" i="14"/>
  <c r="HY5" i="14" s="1"/>
  <c r="LA7" i="14"/>
  <c r="AJ15" i="14"/>
  <c r="LB7" i="14"/>
  <c r="AJ16" i="14"/>
  <c r="IA7" i="14" s="1"/>
  <c r="LC7" i="14"/>
  <c r="AJ17" i="14"/>
  <c r="LD7" i="14"/>
  <c r="AJ18" i="14"/>
  <c r="IC7" i="14"/>
  <c r="LE7" i="14"/>
  <c r="AJ19" i="14"/>
  <c r="ID7" i="14" s="1"/>
  <c r="LF7" i="14"/>
  <c r="AJ20" i="14"/>
  <c r="MW7" i="14" s="1"/>
  <c r="IE7" i="14"/>
  <c r="IE5" i="14" s="1"/>
  <c r="LG7" i="14"/>
  <c r="AJ21" i="14"/>
  <c r="IF7" i="14"/>
  <c r="LH7" i="14"/>
  <c r="AJ22" i="14"/>
  <c r="AJ23" i="14"/>
  <c r="IH7" i="14"/>
  <c r="LJ7" i="14"/>
  <c r="AJ24" i="14"/>
  <c r="LK7" i="14"/>
  <c r="AJ25" i="14"/>
  <c r="IJ7" i="14" s="1"/>
  <c r="AJ26" i="14"/>
  <c r="LM7" i="14"/>
  <c r="AJ27" i="14"/>
  <c r="IL7" i="14"/>
  <c r="LN7" i="14"/>
  <c r="AJ28" i="14"/>
  <c r="IM7" i="14"/>
  <c r="LO7" i="14"/>
  <c r="LI7" i="14"/>
  <c r="LL7" i="14"/>
  <c r="HL32" i="14"/>
  <c r="HL56" i="14"/>
  <c r="HL80" i="14"/>
  <c r="HL104" i="14"/>
  <c r="HL128" i="14"/>
  <c r="HL152" i="14"/>
  <c r="KA176" i="14"/>
  <c r="KB176" i="14"/>
  <c r="KC176" i="14"/>
  <c r="KD176" i="14"/>
  <c r="KE176" i="14"/>
  <c r="KF176" i="14"/>
  <c r="KG176" i="14"/>
  <c r="KH176" i="14"/>
  <c r="KI176" i="14"/>
  <c r="KJ176" i="14"/>
  <c r="KK176" i="14"/>
  <c r="KL176" i="14"/>
  <c r="KM176" i="14"/>
  <c r="KN176" i="14"/>
  <c r="KO176" i="14"/>
  <c r="KP176" i="14"/>
  <c r="KQ176" i="14"/>
  <c r="KR176" i="14"/>
  <c r="KS176" i="14"/>
  <c r="KT176" i="14"/>
  <c r="KX6" i="14"/>
  <c r="KY6" i="14"/>
  <c r="KZ6" i="14"/>
  <c r="LC6" i="14"/>
  <c r="LE6" i="14"/>
  <c r="LG6" i="14"/>
  <c r="LI6" i="14"/>
  <c r="LJ6" i="14"/>
  <c r="LO6" i="14"/>
  <c r="IR18" i="14"/>
  <c r="JG176" i="14"/>
  <c r="JH176" i="14"/>
  <c r="JI176" i="14"/>
  <c r="JJ176" i="14"/>
  <c r="JK176" i="14"/>
  <c r="JL176" i="14"/>
  <c r="JM176" i="14"/>
  <c r="JN176" i="14"/>
  <c r="JO176" i="14"/>
  <c r="JP176" i="14"/>
  <c r="JQ176" i="14"/>
  <c r="JR176" i="14"/>
  <c r="JS176" i="14"/>
  <c r="JT176" i="14"/>
  <c r="JU176" i="14"/>
  <c r="JV176" i="14"/>
  <c r="JW176" i="14"/>
  <c r="JX176" i="14"/>
  <c r="JY176" i="14"/>
  <c r="JF176" i="14"/>
  <c r="LS7" i="14"/>
  <c r="LU7" i="14"/>
  <c r="LX7" i="14"/>
  <c r="LZ7" i="14"/>
  <c r="ME7" i="14"/>
  <c r="MF7" i="14"/>
  <c r="MJ7" i="14"/>
  <c r="MJ5" i="14"/>
  <c r="KV176" i="14"/>
  <c r="KW176" i="14"/>
  <c r="KX176" i="14"/>
  <c r="KY176" i="14"/>
  <c r="KZ176" i="14"/>
  <c r="LA176" i="14"/>
  <c r="LB176" i="14"/>
  <c r="LC176" i="14"/>
  <c r="LD176" i="14"/>
  <c r="LE176" i="14"/>
  <c r="LF176" i="14"/>
  <c r="LG176" i="14"/>
  <c r="LH176" i="14"/>
  <c r="LI176" i="14"/>
  <c r="LJ176" i="14"/>
  <c r="LK176" i="14"/>
  <c r="LL176" i="14"/>
  <c r="LM176" i="14"/>
  <c r="LN176" i="14"/>
  <c r="LO176" i="14"/>
  <c r="KA7" i="14"/>
  <c r="KC7" i="14"/>
  <c r="KD7" i="14"/>
  <c r="KE7" i="14"/>
  <c r="KF7" i="14"/>
  <c r="KH7" i="14"/>
  <c r="KJ7" i="14"/>
  <c r="KO7" i="14"/>
  <c r="KP7" i="14"/>
  <c r="KT7" i="14"/>
  <c r="AE33" i="1"/>
  <c r="AO129" i="1"/>
  <c r="AO130" i="1"/>
  <c r="AO132" i="1"/>
  <c r="AO135" i="1"/>
  <c r="AO136" i="1"/>
  <c r="AO138" i="1"/>
  <c r="AO141" i="1"/>
  <c r="AO142" i="1"/>
  <c r="AO144" i="1"/>
  <c r="AO147" i="1"/>
  <c r="BD147" i="1" s="1"/>
  <c r="AO148" i="1"/>
  <c r="AO150" i="1"/>
  <c r="AO153" i="1"/>
  <c r="AO154" i="1"/>
  <c r="AO156" i="1"/>
  <c r="BD156" i="1" s="1"/>
  <c r="AO159" i="1"/>
  <c r="AO160" i="1"/>
  <c r="AO162" i="1"/>
  <c r="AO165" i="1"/>
  <c r="AO166" i="1"/>
  <c r="AO168" i="1"/>
  <c r="BD168" i="1" s="1"/>
  <c r="AO171" i="1"/>
  <c r="AO172" i="1"/>
  <c r="AO174" i="1"/>
  <c r="AO178" i="1"/>
  <c r="AO180" i="1"/>
  <c r="AO184" i="1"/>
  <c r="BD184" i="1" s="1"/>
  <c r="AO185" i="1"/>
  <c r="AO186" i="1"/>
  <c r="AO190" i="1"/>
  <c r="AO192" i="1"/>
  <c r="AO196" i="1"/>
  <c r="AO198" i="1"/>
  <c r="AO202" i="1"/>
  <c r="AO204" i="1"/>
  <c r="AO208" i="1"/>
  <c r="AO210" i="1"/>
  <c r="AO214" i="1"/>
  <c r="AO216" i="1"/>
  <c r="AO220" i="1"/>
  <c r="BD220" i="1" s="1"/>
  <c r="AO222" i="1"/>
  <c r="AO226" i="1"/>
  <c r="AO228" i="1"/>
  <c r="AO232" i="1"/>
  <c r="AO233" i="1"/>
  <c r="AO234" i="1"/>
  <c r="AO238" i="1"/>
  <c r="AO240" i="1"/>
  <c r="AO244" i="1"/>
  <c r="AO246" i="1"/>
  <c r="AO250" i="1"/>
  <c r="AO252" i="1"/>
  <c r="AO256" i="1"/>
  <c r="AO257" i="1"/>
  <c r="AO258" i="1"/>
  <c r="AO262" i="1"/>
  <c r="BD262" i="1" s="1"/>
  <c r="AO264" i="1"/>
  <c r="BD264" i="1" s="1"/>
  <c r="AO268" i="1"/>
  <c r="AO270" i="1"/>
  <c r="AO274" i="1"/>
  <c r="AO276" i="1"/>
  <c r="AO280" i="1"/>
  <c r="BD280" i="1" s="1"/>
  <c r="AO282" i="1"/>
  <c r="AO286" i="1"/>
  <c r="AO288" i="1"/>
  <c r="AO292" i="1"/>
  <c r="AO294" i="1"/>
  <c r="AO298" i="1"/>
  <c r="AO300" i="1"/>
  <c r="AO304" i="1"/>
  <c r="AO305" i="1"/>
  <c r="AO306" i="1"/>
  <c r="AV121" i="1"/>
  <c r="AY127" i="1"/>
  <c r="AY129" i="1"/>
  <c r="AY130" i="1"/>
  <c r="AY132" i="1"/>
  <c r="AY133" i="1"/>
  <c r="AY135" i="1"/>
  <c r="AY136" i="1"/>
  <c r="AY137" i="1"/>
  <c r="AY138" i="1"/>
  <c r="AY139" i="1"/>
  <c r="AY141" i="1"/>
  <c r="AY142" i="1"/>
  <c r="AY144" i="1"/>
  <c r="AY145" i="1"/>
  <c r="AY147" i="1"/>
  <c r="AY148" i="1"/>
  <c r="AY150" i="1"/>
  <c r="AY151" i="1"/>
  <c r="AY153" i="1"/>
  <c r="AY154" i="1"/>
  <c r="AY156" i="1"/>
  <c r="AY157" i="1"/>
  <c r="AY159" i="1"/>
  <c r="AY160" i="1"/>
  <c r="AY162" i="1"/>
  <c r="AY163" i="1"/>
  <c r="AY165" i="1"/>
  <c r="AY166" i="1"/>
  <c r="AY168" i="1"/>
  <c r="AY169" i="1"/>
  <c r="AY171" i="1"/>
  <c r="AY172" i="1"/>
  <c r="AY174" i="1"/>
  <c r="AY175" i="1"/>
  <c r="AY177" i="1"/>
  <c r="AY178" i="1"/>
  <c r="AY180" i="1"/>
  <c r="AY181" i="1"/>
  <c r="AY182" i="1"/>
  <c r="AY183" i="1"/>
  <c r="AY184" i="1"/>
  <c r="AY186" i="1"/>
  <c r="AY187" i="1"/>
  <c r="AY188" i="1"/>
  <c r="AY189" i="1"/>
  <c r="AY190" i="1"/>
  <c r="AY192" i="1"/>
  <c r="AY193" i="1"/>
  <c r="AY194" i="1"/>
  <c r="AY195" i="1"/>
  <c r="AY196" i="1"/>
  <c r="AY198" i="1"/>
  <c r="AY199" i="1"/>
  <c r="AY200" i="1"/>
  <c r="AY201" i="1"/>
  <c r="AY202" i="1"/>
  <c r="AY204" i="1"/>
  <c r="AY205" i="1"/>
  <c r="AY206" i="1"/>
  <c r="AY207" i="1"/>
  <c r="AY208" i="1"/>
  <c r="AY210" i="1"/>
  <c r="AY211" i="1"/>
  <c r="AY212" i="1"/>
  <c r="AY213" i="1"/>
  <c r="AY214" i="1"/>
  <c r="AY216" i="1"/>
  <c r="AY217" i="1"/>
  <c r="AY218" i="1"/>
  <c r="AY219" i="1"/>
  <c r="AY220" i="1"/>
  <c r="AY222" i="1"/>
  <c r="AY223" i="1"/>
  <c r="AY224" i="1"/>
  <c r="AY225" i="1"/>
  <c r="AY226" i="1"/>
  <c r="AY228" i="1"/>
  <c r="AY229" i="1"/>
  <c r="AY230" i="1"/>
  <c r="AY231" i="1"/>
  <c r="AY232" i="1"/>
  <c r="AY234" i="1"/>
  <c r="AY235" i="1"/>
  <c r="AY236" i="1"/>
  <c r="AY237" i="1"/>
  <c r="AY238" i="1"/>
  <c r="AY240" i="1"/>
  <c r="AY241" i="1"/>
  <c r="AY242" i="1"/>
  <c r="AY243" i="1"/>
  <c r="AY244" i="1"/>
  <c r="AY246" i="1"/>
  <c r="AY247" i="1"/>
  <c r="AY248" i="1"/>
  <c r="AY249" i="1"/>
  <c r="AY250" i="1"/>
  <c r="AY252" i="1"/>
  <c r="AY253" i="1"/>
  <c r="AY254" i="1"/>
  <c r="AY255" i="1"/>
  <c r="AY256" i="1"/>
  <c r="AY258" i="1"/>
  <c r="AY259" i="1"/>
  <c r="AY260" i="1"/>
  <c r="AY261" i="1"/>
  <c r="AY262" i="1"/>
  <c r="AY264" i="1"/>
  <c r="AY265" i="1"/>
  <c r="AY266" i="1"/>
  <c r="AY267" i="1"/>
  <c r="AY268" i="1"/>
  <c r="AY270" i="1"/>
  <c r="AY271" i="1"/>
  <c r="AY272" i="1"/>
  <c r="AY273" i="1"/>
  <c r="AY274" i="1"/>
  <c r="AY276" i="1"/>
  <c r="AY277" i="1"/>
  <c r="AY278" i="1"/>
  <c r="AY279" i="1"/>
  <c r="AY280" i="1"/>
  <c r="AY282" i="1"/>
  <c r="AY283" i="1"/>
  <c r="AY284" i="1"/>
  <c r="AY285" i="1"/>
  <c r="AY286" i="1"/>
  <c r="AY288" i="1"/>
  <c r="AY289" i="1"/>
  <c r="AY290" i="1"/>
  <c r="AY291" i="1"/>
  <c r="AY292" i="1"/>
  <c r="AY294" i="1"/>
  <c r="AY295" i="1"/>
  <c r="AY296" i="1"/>
  <c r="AY297" i="1"/>
  <c r="AY298" i="1"/>
  <c r="AY300" i="1"/>
  <c r="AY301" i="1"/>
  <c r="AY302" i="1"/>
  <c r="AY303" i="1"/>
  <c r="AY304" i="1"/>
  <c r="AY306" i="1"/>
  <c r="AY307" i="1"/>
  <c r="AL116" i="1"/>
  <c r="AL127" i="1"/>
  <c r="AL128" i="1"/>
  <c r="AL129" i="1"/>
  <c r="AL130" i="1"/>
  <c r="AL132" i="1"/>
  <c r="AL133" i="1"/>
  <c r="AL134" i="1"/>
  <c r="AL135" i="1"/>
  <c r="AL136" i="1"/>
  <c r="AL138" i="1"/>
  <c r="AL139" i="1"/>
  <c r="AL140" i="1"/>
  <c r="AL141" i="1"/>
  <c r="AL142" i="1"/>
  <c r="AL144" i="1"/>
  <c r="AL145" i="1"/>
  <c r="AL146" i="1"/>
  <c r="AL147" i="1"/>
  <c r="AL148" i="1"/>
  <c r="AL150" i="1"/>
  <c r="AL151" i="1"/>
  <c r="AL152" i="1"/>
  <c r="AL153" i="1"/>
  <c r="AL154" i="1"/>
  <c r="AL156" i="1"/>
  <c r="AL157" i="1"/>
  <c r="AL158" i="1"/>
  <c r="AL159" i="1"/>
  <c r="AL160" i="1"/>
  <c r="AL162" i="1"/>
  <c r="AL163" i="1"/>
  <c r="AL164" i="1"/>
  <c r="AL165" i="1"/>
  <c r="AL166" i="1"/>
  <c r="AL168" i="1"/>
  <c r="AL169" i="1"/>
  <c r="AL170" i="1"/>
  <c r="AL171" i="1"/>
  <c r="AL172" i="1"/>
  <c r="AL174" i="1"/>
  <c r="AL175" i="1"/>
  <c r="AL176" i="1"/>
  <c r="AL177" i="1"/>
  <c r="AL178" i="1"/>
  <c r="AL180" i="1"/>
  <c r="AL181" i="1"/>
  <c r="AL182" i="1"/>
  <c r="AL183" i="1"/>
  <c r="AL184" i="1"/>
  <c r="AL186" i="1"/>
  <c r="AL187" i="1"/>
  <c r="AL188" i="1"/>
  <c r="AL189" i="1"/>
  <c r="AL190" i="1"/>
  <c r="AL192" i="1"/>
  <c r="AL193" i="1"/>
  <c r="AL194" i="1"/>
  <c r="AL195" i="1"/>
  <c r="AL196" i="1"/>
  <c r="AL198" i="1"/>
  <c r="AL199" i="1"/>
  <c r="AL200" i="1"/>
  <c r="AL201" i="1"/>
  <c r="AL202" i="1"/>
  <c r="AL204" i="1"/>
  <c r="AL205" i="1"/>
  <c r="AL206" i="1"/>
  <c r="AL207" i="1"/>
  <c r="AL208" i="1"/>
  <c r="AL210" i="1"/>
  <c r="AL211" i="1"/>
  <c r="AL212" i="1"/>
  <c r="AL213" i="1"/>
  <c r="AL214" i="1"/>
  <c r="AL216" i="1"/>
  <c r="AL217" i="1"/>
  <c r="AL218" i="1"/>
  <c r="AL219" i="1"/>
  <c r="AL220" i="1"/>
  <c r="AL222" i="1"/>
  <c r="AL223" i="1"/>
  <c r="AL224" i="1"/>
  <c r="AL225" i="1"/>
  <c r="AL226" i="1"/>
  <c r="AL228" i="1"/>
  <c r="AL229" i="1"/>
  <c r="AL230" i="1"/>
  <c r="AL231" i="1"/>
  <c r="AL232" i="1"/>
  <c r="AL234" i="1"/>
  <c r="AL235" i="1"/>
  <c r="AL236" i="1"/>
  <c r="AL237" i="1"/>
  <c r="AL238" i="1"/>
  <c r="AL240" i="1"/>
  <c r="AL241" i="1"/>
  <c r="AL242" i="1"/>
  <c r="AL243" i="1"/>
  <c r="AL244" i="1"/>
  <c r="AL246" i="1"/>
  <c r="AL247" i="1"/>
  <c r="AL248" i="1"/>
  <c r="AL249" i="1"/>
  <c r="AL250" i="1"/>
  <c r="AL252" i="1"/>
  <c r="AL253" i="1"/>
  <c r="AL254" i="1"/>
  <c r="AL255" i="1"/>
  <c r="AL256" i="1"/>
  <c r="AL258" i="1"/>
  <c r="AL259" i="1"/>
  <c r="AL260" i="1"/>
  <c r="AL261" i="1"/>
  <c r="AL262" i="1"/>
  <c r="AL264" i="1"/>
  <c r="AL265" i="1"/>
  <c r="AL266" i="1"/>
  <c r="AL267" i="1"/>
  <c r="AL268" i="1"/>
  <c r="AL270" i="1"/>
  <c r="AL271" i="1"/>
  <c r="AL272" i="1"/>
  <c r="AL273" i="1"/>
  <c r="AL274" i="1"/>
  <c r="AL276" i="1"/>
  <c r="AL277" i="1"/>
  <c r="AL278" i="1"/>
  <c r="AL279" i="1"/>
  <c r="AL280" i="1"/>
  <c r="AL282" i="1"/>
  <c r="AL283" i="1"/>
  <c r="AL284" i="1"/>
  <c r="AL285" i="1"/>
  <c r="AL286" i="1"/>
  <c r="AL288" i="1"/>
  <c r="AL289" i="1"/>
  <c r="AL290" i="1"/>
  <c r="AL291" i="1"/>
  <c r="AL292" i="1"/>
  <c r="AL294" i="1"/>
  <c r="AL295" i="1"/>
  <c r="AL296" i="1"/>
  <c r="AL297" i="1"/>
  <c r="AL298" i="1"/>
  <c r="AL300" i="1"/>
  <c r="AL301" i="1"/>
  <c r="AL302" i="1"/>
  <c r="AL303" i="1"/>
  <c r="AL304" i="1"/>
  <c r="AL306" i="1"/>
  <c r="AL307" i="1"/>
  <c r="AV116" i="1"/>
  <c r="AV127" i="1"/>
  <c r="AV128" i="1"/>
  <c r="AV129" i="1"/>
  <c r="AV130" i="1"/>
  <c r="AV132" i="1"/>
  <c r="AV133" i="1"/>
  <c r="AV134" i="1"/>
  <c r="AV135" i="1"/>
  <c r="AV136" i="1"/>
  <c r="AV138" i="1"/>
  <c r="AV139" i="1"/>
  <c r="AV140" i="1"/>
  <c r="AV141" i="1"/>
  <c r="AV142" i="1"/>
  <c r="AV144" i="1"/>
  <c r="AV145" i="1"/>
  <c r="AV146" i="1"/>
  <c r="AV147" i="1"/>
  <c r="AV148" i="1"/>
  <c r="AV150" i="1"/>
  <c r="AV151" i="1"/>
  <c r="AV152" i="1"/>
  <c r="AV153" i="1"/>
  <c r="AV154" i="1"/>
  <c r="AV156" i="1"/>
  <c r="AV157" i="1"/>
  <c r="AV158" i="1"/>
  <c r="AV159" i="1"/>
  <c r="AV160" i="1"/>
  <c r="AV162" i="1"/>
  <c r="AV163" i="1"/>
  <c r="AV164" i="1"/>
  <c r="AV165" i="1"/>
  <c r="AV166" i="1"/>
  <c r="AV168" i="1"/>
  <c r="AV169" i="1"/>
  <c r="AV170" i="1"/>
  <c r="AV171" i="1"/>
  <c r="AV172" i="1"/>
  <c r="AV174" i="1"/>
  <c r="AV175" i="1"/>
  <c r="AV176" i="1"/>
  <c r="AV177" i="1"/>
  <c r="AV178" i="1"/>
  <c r="AV180" i="1"/>
  <c r="AV181" i="1"/>
  <c r="AV182" i="1"/>
  <c r="AV183" i="1"/>
  <c r="AV184" i="1"/>
  <c r="AV186" i="1"/>
  <c r="AV187" i="1"/>
  <c r="AV188" i="1"/>
  <c r="AV189" i="1"/>
  <c r="AV190" i="1"/>
  <c r="AV192" i="1"/>
  <c r="AV193" i="1"/>
  <c r="AV194" i="1"/>
  <c r="AV195" i="1"/>
  <c r="AV196" i="1"/>
  <c r="AV198" i="1"/>
  <c r="AV199" i="1"/>
  <c r="AV200" i="1"/>
  <c r="AV201" i="1"/>
  <c r="AV202" i="1"/>
  <c r="AV204" i="1"/>
  <c r="AV205" i="1"/>
  <c r="AV206" i="1"/>
  <c r="AV207" i="1"/>
  <c r="AV208" i="1"/>
  <c r="AV210" i="1"/>
  <c r="AV211" i="1"/>
  <c r="AV212" i="1"/>
  <c r="AV213" i="1"/>
  <c r="AV214" i="1"/>
  <c r="AV216" i="1"/>
  <c r="AV217" i="1"/>
  <c r="AV218" i="1"/>
  <c r="AV219" i="1"/>
  <c r="AV220" i="1"/>
  <c r="AV222" i="1"/>
  <c r="AV223" i="1"/>
  <c r="AV224" i="1"/>
  <c r="AV225" i="1"/>
  <c r="AV226" i="1"/>
  <c r="AV228" i="1"/>
  <c r="AV229" i="1"/>
  <c r="AV230" i="1"/>
  <c r="AV231" i="1"/>
  <c r="AV232" i="1"/>
  <c r="AV234" i="1"/>
  <c r="AV235" i="1"/>
  <c r="AV236" i="1"/>
  <c r="AV237" i="1"/>
  <c r="AV238" i="1"/>
  <c r="AV240" i="1"/>
  <c r="AV241" i="1"/>
  <c r="AV242" i="1"/>
  <c r="AV243" i="1"/>
  <c r="AV244" i="1"/>
  <c r="AV246" i="1"/>
  <c r="AV247" i="1"/>
  <c r="AV248" i="1"/>
  <c r="AV249" i="1"/>
  <c r="AV250" i="1"/>
  <c r="AV252" i="1"/>
  <c r="AV253" i="1"/>
  <c r="AV254" i="1"/>
  <c r="AV255" i="1"/>
  <c r="AV256" i="1"/>
  <c r="AV258" i="1"/>
  <c r="AV259" i="1"/>
  <c r="AV260" i="1"/>
  <c r="AV261" i="1"/>
  <c r="AV262" i="1"/>
  <c r="AV264" i="1"/>
  <c r="AV265" i="1"/>
  <c r="AV266" i="1"/>
  <c r="AV267" i="1"/>
  <c r="AV268" i="1"/>
  <c r="AV270" i="1"/>
  <c r="AV271" i="1"/>
  <c r="AV272" i="1"/>
  <c r="AV273" i="1"/>
  <c r="AV274" i="1"/>
  <c r="AV276" i="1"/>
  <c r="AV277" i="1"/>
  <c r="AV278" i="1"/>
  <c r="AV279" i="1"/>
  <c r="AV280" i="1"/>
  <c r="AV282" i="1"/>
  <c r="AV283" i="1"/>
  <c r="AV284" i="1"/>
  <c r="AV285" i="1"/>
  <c r="AV286" i="1"/>
  <c r="AV288" i="1"/>
  <c r="AV289" i="1"/>
  <c r="AV290" i="1"/>
  <c r="AV291" i="1"/>
  <c r="AV292" i="1"/>
  <c r="AV294" i="1"/>
  <c r="AV295" i="1"/>
  <c r="AV296" i="1"/>
  <c r="AV297" i="1"/>
  <c r="AV298" i="1"/>
  <c r="AV300" i="1"/>
  <c r="AV301" i="1"/>
  <c r="AV302" i="1"/>
  <c r="AV303" i="1"/>
  <c r="AV304" i="1"/>
  <c r="AV306" i="1"/>
  <c r="AV307" i="1"/>
  <c r="L8" i="16"/>
  <c r="AE5" i="14"/>
  <c r="AE8" i="14"/>
  <c r="AE15" i="14"/>
  <c r="AE20" i="14"/>
  <c r="AE23" i="14"/>
  <c r="AD21" i="11"/>
  <c r="AD20" i="11"/>
  <c r="MM7" i="14"/>
  <c r="MN7" i="14"/>
  <c r="MO7" i="14"/>
  <c r="MP7" i="14"/>
  <c r="MQ7" i="14"/>
  <c r="MS7" i="14"/>
  <c r="MU7" i="14"/>
  <c r="MZ7" i="14"/>
  <c r="NE7" i="14"/>
  <c r="AD16" i="11"/>
  <c r="BD8" i="2"/>
  <c r="DS6" i="1"/>
  <c r="DO3" i="1"/>
  <c r="AK3" i="8"/>
  <c r="B9" i="8"/>
  <c r="BQ126" i="1"/>
  <c r="BT126" i="1" s="1"/>
  <c r="BQ127" i="1"/>
  <c r="BT127" i="1" s="1"/>
  <c r="BQ128" i="1"/>
  <c r="BT128" i="1" s="1"/>
  <c r="BQ129" i="1"/>
  <c r="BU129" i="1" s="1"/>
  <c r="BW129" i="1" s="1"/>
  <c r="BQ130" i="1"/>
  <c r="BS130" i="1" s="1"/>
  <c r="BQ132" i="1"/>
  <c r="BU132" i="1" s="1"/>
  <c r="BX132" i="1" s="1"/>
  <c r="BQ133" i="1"/>
  <c r="BT133" i="1" s="1"/>
  <c r="BQ134" i="1"/>
  <c r="BS134" i="1" s="1"/>
  <c r="BQ135" i="1"/>
  <c r="BS135" i="1" s="1"/>
  <c r="BQ136" i="1"/>
  <c r="BS136" i="1" s="1"/>
  <c r="BQ137" i="1"/>
  <c r="BU137" i="1" s="1"/>
  <c r="BQ138" i="1"/>
  <c r="BT138" i="1" s="1"/>
  <c r="BQ139" i="1"/>
  <c r="BQ140" i="1"/>
  <c r="BQ141" i="1"/>
  <c r="BT141" i="1" s="1"/>
  <c r="BQ142" i="1"/>
  <c r="BT142" i="1" s="1"/>
  <c r="BZ142" i="1" s="1"/>
  <c r="CD142" i="1" s="1"/>
  <c r="CF142" i="1" s="1"/>
  <c r="CJ142" i="1" s="1"/>
  <c r="CL142" i="1" s="1"/>
  <c r="BQ144" i="1"/>
  <c r="BS144" i="1"/>
  <c r="BQ145" i="1"/>
  <c r="BT145" i="1" s="1"/>
  <c r="BQ146" i="1"/>
  <c r="BS146" i="1" s="1"/>
  <c r="CB146" i="1" s="1"/>
  <c r="BQ147" i="1"/>
  <c r="BS147" i="1"/>
  <c r="BQ148" i="1"/>
  <c r="BS148" i="1" s="1"/>
  <c r="BQ150" i="1"/>
  <c r="BS150" i="1" s="1"/>
  <c r="BW150" i="1" s="1"/>
  <c r="BQ151" i="1"/>
  <c r="BS151" i="1"/>
  <c r="BQ152" i="1"/>
  <c r="BS152" i="1" s="1"/>
  <c r="BQ153" i="1"/>
  <c r="BT153" i="1" s="1"/>
  <c r="BQ154" i="1"/>
  <c r="BQ156" i="1"/>
  <c r="BS156" i="1" s="1"/>
  <c r="BQ157" i="1"/>
  <c r="BQ158" i="1"/>
  <c r="BS158" i="1" s="1"/>
  <c r="BQ159" i="1"/>
  <c r="BS159" i="1" s="1"/>
  <c r="BQ160" i="1"/>
  <c r="BU160" i="1" s="1"/>
  <c r="BQ162" i="1"/>
  <c r="BS162" i="1" s="1"/>
  <c r="BQ163" i="1"/>
  <c r="BS163" i="1" s="1"/>
  <c r="BQ164" i="1"/>
  <c r="BQ165" i="1"/>
  <c r="BQ166" i="1"/>
  <c r="BQ168" i="1"/>
  <c r="BT168" i="1" s="1"/>
  <c r="BQ169" i="1"/>
  <c r="BQ170" i="1"/>
  <c r="BT170" i="1" s="1"/>
  <c r="BQ171" i="1"/>
  <c r="BT171" i="1"/>
  <c r="BQ172" i="1"/>
  <c r="BQ174" i="1"/>
  <c r="BT174" i="1" s="1"/>
  <c r="BQ175" i="1"/>
  <c r="BQ176" i="1"/>
  <c r="BS176" i="1" s="1"/>
  <c r="BQ177" i="1"/>
  <c r="BS177" i="1" s="1"/>
  <c r="BQ178" i="1"/>
  <c r="BS178" i="1" s="1"/>
  <c r="BQ180" i="1"/>
  <c r="BS180" i="1" s="1"/>
  <c r="BQ181" i="1"/>
  <c r="BS181" i="1" s="1"/>
  <c r="BQ182" i="1"/>
  <c r="BT182" i="1" s="1"/>
  <c r="BQ183" i="1"/>
  <c r="BT183" i="1" s="1"/>
  <c r="BQ184" i="1"/>
  <c r="BT184" i="1" s="1"/>
  <c r="BQ186" i="1"/>
  <c r="BQ187" i="1"/>
  <c r="BS187" i="1"/>
  <c r="BQ188" i="1"/>
  <c r="BQ189" i="1"/>
  <c r="BQ190" i="1"/>
  <c r="BS190" i="1"/>
  <c r="BQ192" i="1"/>
  <c r="BT192" i="1"/>
  <c r="BQ193" i="1"/>
  <c r="BQ194" i="1"/>
  <c r="BS194" i="1" s="1"/>
  <c r="BQ195" i="1"/>
  <c r="BT195" i="1" s="1"/>
  <c r="BQ196" i="1"/>
  <c r="BQ198" i="1"/>
  <c r="BU198" i="1"/>
  <c r="BQ199" i="1"/>
  <c r="BS199" i="1"/>
  <c r="BQ200" i="1"/>
  <c r="BU200" i="1"/>
  <c r="BQ201" i="1"/>
  <c r="BT201" i="1" s="1"/>
  <c r="BQ202" i="1"/>
  <c r="BS202" i="1" s="1"/>
  <c r="BQ204" i="1"/>
  <c r="BQ205" i="1"/>
  <c r="BQ206" i="1"/>
  <c r="BT206" i="1" s="1"/>
  <c r="BQ207" i="1"/>
  <c r="BU207" i="1" s="1"/>
  <c r="BQ208" i="1"/>
  <c r="BS208" i="1"/>
  <c r="BQ210" i="1"/>
  <c r="BS210" i="1" s="1"/>
  <c r="BQ211" i="1"/>
  <c r="BS211" i="1" s="1"/>
  <c r="BQ212" i="1"/>
  <c r="BS212" i="1" s="1"/>
  <c r="BQ213" i="1"/>
  <c r="BQ214" i="1"/>
  <c r="BS214" i="1" s="1"/>
  <c r="BQ216" i="1"/>
  <c r="BS216" i="1" s="1"/>
  <c r="BQ217" i="1"/>
  <c r="BQ218" i="1"/>
  <c r="BT218" i="1" s="1"/>
  <c r="BQ219" i="1"/>
  <c r="BT219" i="1" s="1"/>
  <c r="BQ220" i="1"/>
  <c r="BQ222" i="1"/>
  <c r="BT222" i="1"/>
  <c r="BQ223" i="1"/>
  <c r="BS223" i="1" s="1"/>
  <c r="BZ223" i="1" s="1"/>
  <c r="CD223" i="1" s="1"/>
  <c r="BQ224" i="1"/>
  <c r="BS224" i="1" s="1"/>
  <c r="BQ225" i="1"/>
  <c r="BT225" i="1"/>
  <c r="BQ226" i="1"/>
  <c r="BS226" i="1" s="1"/>
  <c r="BQ227" i="1"/>
  <c r="BS227" i="1" s="1"/>
  <c r="BQ228" i="1"/>
  <c r="BS228" i="1" s="1"/>
  <c r="BQ229" i="1"/>
  <c r="BS229" i="1" s="1"/>
  <c r="BQ230" i="1"/>
  <c r="BS230" i="1" s="1"/>
  <c r="BQ231" i="1"/>
  <c r="BT231" i="1" s="1"/>
  <c r="BQ232" i="1"/>
  <c r="BS232" i="1" s="1"/>
  <c r="BQ234" i="1"/>
  <c r="BT234" i="1"/>
  <c r="BQ235" i="1"/>
  <c r="BS235" i="1" s="1"/>
  <c r="BQ236" i="1"/>
  <c r="BT236" i="1" s="1"/>
  <c r="BQ237" i="1"/>
  <c r="BS237" i="1" s="1"/>
  <c r="BQ238" i="1"/>
  <c r="BS238" i="1" s="1"/>
  <c r="BQ240" i="1"/>
  <c r="BT240" i="1"/>
  <c r="BQ241" i="1"/>
  <c r="BS241" i="1" s="1"/>
  <c r="BQ242" i="1"/>
  <c r="BU242" i="1" s="1"/>
  <c r="BQ243" i="1"/>
  <c r="BT243" i="1" s="1"/>
  <c r="BQ244" i="1"/>
  <c r="BS244" i="1" s="1"/>
  <c r="BQ246" i="1"/>
  <c r="BU246" i="1" s="1"/>
  <c r="BQ247" i="1"/>
  <c r="BS247" i="1" s="1"/>
  <c r="BQ248" i="1"/>
  <c r="BS248" i="1" s="1"/>
  <c r="BQ249" i="1"/>
  <c r="BU249" i="1"/>
  <c r="BQ250" i="1"/>
  <c r="BU250" i="1" s="1"/>
  <c r="BQ252" i="1"/>
  <c r="BS252" i="1" s="1"/>
  <c r="BQ253" i="1"/>
  <c r="BT253" i="1"/>
  <c r="BQ254" i="1"/>
  <c r="BU254" i="1" s="1"/>
  <c r="BQ255" i="1"/>
  <c r="BU255" i="1" s="1"/>
  <c r="BQ256" i="1"/>
  <c r="BS256" i="1"/>
  <c r="BQ258" i="1"/>
  <c r="BT258" i="1" s="1"/>
  <c r="BQ259" i="1"/>
  <c r="BS259" i="1" s="1"/>
  <c r="BQ260" i="1"/>
  <c r="BS260" i="1"/>
  <c r="BQ261" i="1"/>
  <c r="BT261" i="1" s="1"/>
  <c r="BQ262" i="1"/>
  <c r="BU262" i="1" s="1"/>
  <c r="BQ264" i="1"/>
  <c r="BT264" i="1"/>
  <c r="BQ265" i="1"/>
  <c r="BS265" i="1" s="1"/>
  <c r="BQ266" i="1"/>
  <c r="BT266" i="1" s="1"/>
  <c r="BQ267" i="1"/>
  <c r="BQ268" i="1"/>
  <c r="BS268" i="1" s="1"/>
  <c r="BQ270" i="1"/>
  <c r="BS270" i="1" s="1"/>
  <c r="BQ271" i="1"/>
  <c r="BQ272" i="1"/>
  <c r="BQ273" i="1"/>
  <c r="BS273" i="1"/>
  <c r="BQ274" i="1"/>
  <c r="BS274" i="1" s="1"/>
  <c r="BQ275" i="1"/>
  <c r="BS275" i="1" s="1"/>
  <c r="BQ276" i="1"/>
  <c r="BS276" i="1"/>
  <c r="BQ277" i="1"/>
  <c r="BS277" i="1" s="1"/>
  <c r="BQ278" i="1"/>
  <c r="BT278" i="1" s="1"/>
  <c r="BQ279" i="1"/>
  <c r="BS279" i="1"/>
  <c r="BQ280" i="1"/>
  <c r="BS280" i="1" s="1"/>
  <c r="BQ282" i="1"/>
  <c r="BT282" i="1" s="1"/>
  <c r="BQ283" i="1"/>
  <c r="BS283" i="1"/>
  <c r="BQ284" i="1"/>
  <c r="BS284" i="1" s="1"/>
  <c r="BQ285" i="1"/>
  <c r="BQ286" i="1"/>
  <c r="BS286" i="1" s="1"/>
  <c r="BQ288" i="1"/>
  <c r="BS288" i="1"/>
  <c r="BQ289" i="1"/>
  <c r="BQ290" i="1"/>
  <c r="BT290" i="1" s="1"/>
  <c r="BQ291" i="1"/>
  <c r="BU291" i="1" s="1"/>
  <c r="BQ292" i="1"/>
  <c r="BT292" i="1" s="1"/>
  <c r="BQ293" i="1"/>
  <c r="BQ294" i="1"/>
  <c r="BT294" i="1" s="1"/>
  <c r="BQ295" i="1"/>
  <c r="BS295" i="1" s="1"/>
  <c r="BQ296" i="1"/>
  <c r="BQ297" i="1"/>
  <c r="BT297" i="1" s="1"/>
  <c r="BQ298" i="1"/>
  <c r="BS298" i="1" s="1"/>
  <c r="BQ300" i="1"/>
  <c r="BQ301" i="1"/>
  <c r="BS301" i="1" s="1"/>
  <c r="BQ302" i="1"/>
  <c r="BT302" i="1" s="1"/>
  <c r="BQ303" i="1"/>
  <c r="BQ304" i="1"/>
  <c r="BS304" i="1" s="1"/>
  <c r="BQ306" i="1"/>
  <c r="BQ307" i="1"/>
  <c r="BU307" i="1"/>
  <c r="NO8" i="14"/>
  <c r="NP7" i="14"/>
  <c r="NP8" i="14"/>
  <c r="OK7" i="14"/>
  <c r="NQ7" i="14"/>
  <c r="NQ8" i="14"/>
  <c r="OL7" i="14"/>
  <c r="NR7" i="14"/>
  <c r="NR8" i="14"/>
  <c r="OM7" i="14"/>
  <c r="NS7" i="14"/>
  <c r="NS8" i="14"/>
  <c r="ON7" i="14"/>
  <c r="NT7" i="14"/>
  <c r="NT8" i="14"/>
  <c r="OO7" i="14"/>
  <c r="NU8" i="14"/>
  <c r="NV7" i="14"/>
  <c r="NV8" i="14"/>
  <c r="OQ7" i="14"/>
  <c r="NW8" i="14"/>
  <c r="NX7" i="14"/>
  <c r="NX8" i="14"/>
  <c r="OS7" i="14"/>
  <c r="NY7" i="14"/>
  <c r="NY8" i="14"/>
  <c r="NZ8" i="14"/>
  <c r="OU7" i="14"/>
  <c r="OA7" i="14"/>
  <c r="OA8" i="14"/>
  <c r="OB8" i="14"/>
  <c r="OC7" i="14"/>
  <c r="OC8" i="14"/>
  <c r="OX7" i="14"/>
  <c r="OD8" i="14"/>
  <c r="OE7" i="14"/>
  <c r="OE8" i="14"/>
  <c r="OF8" i="14"/>
  <c r="OG7" i="14"/>
  <c r="OG8" i="14"/>
  <c r="OH7" i="14"/>
  <c r="OH8" i="14"/>
  <c r="PC7" i="14"/>
  <c r="BH127" i="1"/>
  <c r="BH128" i="1"/>
  <c r="BF128" i="1" s="1"/>
  <c r="BH129" i="1"/>
  <c r="BM129" i="1" s="1"/>
  <c r="BH130" i="1"/>
  <c r="BM130" i="1" s="1"/>
  <c r="BH131" i="1"/>
  <c r="BF131" i="1" s="1"/>
  <c r="BH132" i="1"/>
  <c r="BF132" i="1" s="1"/>
  <c r="BH133" i="1"/>
  <c r="BH134" i="1"/>
  <c r="BF134" i="1" s="1"/>
  <c r="BH135" i="1"/>
  <c r="BF135" i="1" s="1"/>
  <c r="BH136" i="1"/>
  <c r="BM136" i="1" s="1"/>
  <c r="BH137" i="1"/>
  <c r="BF137" i="1" s="1"/>
  <c r="BH138" i="1"/>
  <c r="BM138" i="1" s="1"/>
  <c r="BH139" i="1"/>
  <c r="BH140" i="1"/>
  <c r="BF140" i="1" s="1"/>
  <c r="BH141" i="1"/>
  <c r="BM141" i="1" s="1"/>
  <c r="BH142" i="1"/>
  <c r="BF142" i="1" s="1"/>
  <c r="BH143" i="1"/>
  <c r="BM143" i="1" s="1"/>
  <c r="BH144" i="1"/>
  <c r="BF144" i="1" s="1"/>
  <c r="BH145" i="1"/>
  <c r="BH146" i="1"/>
  <c r="BM146" i="1" s="1"/>
  <c r="BH147" i="1"/>
  <c r="BF147" i="1" s="1"/>
  <c r="BH148" i="1"/>
  <c r="BM148" i="1" s="1"/>
  <c r="BH149" i="1"/>
  <c r="BF149" i="1" s="1"/>
  <c r="BH150" i="1"/>
  <c r="BH151" i="1"/>
  <c r="BH152" i="1"/>
  <c r="BH153" i="1"/>
  <c r="BM153" i="1" s="1"/>
  <c r="BH154" i="1"/>
  <c r="BF154" i="1" s="1"/>
  <c r="BH155" i="1"/>
  <c r="BF155" i="1" s="1"/>
  <c r="BH156" i="1"/>
  <c r="BH157" i="1"/>
  <c r="BH158" i="1"/>
  <c r="BF158" i="1" s="1"/>
  <c r="BH159" i="1"/>
  <c r="BM159" i="1" s="1"/>
  <c r="BH160" i="1"/>
  <c r="BF160" i="1" s="1"/>
  <c r="BH161" i="1"/>
  <c r="BF161" i="1" s="1"/>
  <c r="BH162" i="1"/>
  <c r="BF162" i="1" s="1"/>
  <c r="BH163" i="1"/>
  <c r="BM163" i="1" s="1"/>
  <c r="BH164" i="1"/>
  <c r="BM164" i="1" s="1"/>
  <c r="BH165" i="1"/>
  <c r="BF165" i="1" s="1"/>
  <c r="BH166" i="1"/>
  <c r="BH167" i="1"/>
  <c r="BM167" i="1" s="1"/>
  <c r="BH168" i="1"/>
  <c r="BF168" i="1" s="1"/>
  <c r="BH169" i="1"/>
  <c r="BH170" i="1"/>
  <c r="BM170" i="1" s="1"/>
  <c r="BH171" i="1"/>
  <c r="BF171" i="1" s="1"/>
  <c r="BH172" i="1"/>
  <c r="BF172" i="1" s="1"/>
  <c r="BH173" i="1"/>
  <c r="BF173" i="1" s="1"/>
  <c r="BH174" i="1"/>
  <c r="BH175" i="1"/>
  <c r="BH176" i="1"/>
  <c r="BF176" i="1" s="1"/>
  <c r="BH177" i="1"/>
  <c r="BF177" i="1" s="1"/>
  <c r="BH178" i="1"/>
  <c r="BF178" i="1" s="1"/>
  <c r="BH179" i="1"/>
  <c r="BF179" i="1" s="1"/>
  <c r="BH180" i="1"/>
  <c r="BF180" i="1" s="1"/>
  <c r="BH181" i="1"/>
  <c r="BH182" i="1"/>
  <c r="BM182" i="1" s="1"/>
  <c r="BH183" i="1"/>
  <c r="BH184" i="1"/>
  <c r="BM184" i="1" s="1"/>
  <c r="BH185" i="1"/>
  <c r="BF185" i="1" s="1"/>
  <c r="BH186" i="1"/>
  <c r="BM186" i="1" s="1"/>
  <c r="BH187" i="1"/>
  <c r="BM187" i="1" s="1"/>
  <c r="BH188" i="1"/>
  <c r="BM188" i="1" s="1"/>
  <c r="BH189" i="1"/>
  <c r="BM189" i="1" s="1"/>
  <c r="BH190" i="1"/>
  <c r="BF190" i="1" s="1"/>
  <c r="BH191" i="1"/>
  <c r="BM191" i="1" s="1"/>
  <c r="BH192" i="1"/>
  <c r="BM192" i="1" s="1"/>
  <c r="BH193" i="1"/>
  <c r="BF193" i="1" s="1"/>
  <c r="BH194" i="1"/>
  <c r="BM194" i="1" s="1"/>
  <c r="BH195" i="1"/>
  <c r="BH196" i="1"/>
  <c r="BF196" i="1" s="1"/>
  <c r="BH197" i="1"/>
  <c r="BF197" i="1" s="1"/>
  <c r="BH198" i="1"/>
  <c r="BF198" i="1" s="1"/>
  <c r="BH199" i="1"/>
  <c r="BF199" i="1" s="1"/>
  <c r="BH200" i="1"/>
  <c r="BF200" i="1" s="1"/>
  <c r="BH201" i="1"/>
  <c r="BF201" i="1" s="1"/>
  <c r="BH202" i="1"/>
  <c r="BF202" i="1" s="1"/>
  <c r="BH203" i="1"/>
  <c r="BF203" i="1" s="1"/>
  <c r="BH204" i="1"/>
  <c r="BF204" i="1" s="1"/>
  <c r="BH205" i="1"/>
  <c r="BF205" i="1" s="1"/>
  <c r="BH206" i="1"/>
  <c r="BM206" i="1" s="1"/>
  <c r="BH207" i="1"/>
  <c r="BF207" i="1" s="1"/>
  <c r="BH208" i="1"/>
  <c r="BM208" i="1" s="1"/>
  <c r="BH209" i="1"/>
  <c r="BH210" i="1"/>
  <c r="BF210" i="1" s="1"/>
  <c r="BH211" i="1"/>
  <c r="BM211" i="1" s="1"/>
  <c r="BH212" i="1"/>
  <c r="BF212" i="1" s="1"/>
  <c r="BH213" i="1"/>
  <c r="BH214" i="1"/>
  <c r="BM214" i="1" s="1"/>
  <c r="BH215" i="1"/>
  <c r="BM215" i="1" s="1"/>
  <c r="BH216" i="1"/>
  <c r="BF216" i="1" s="1"/>
  <c r="BH217" i="1"/>
  <c r="BM217" i="1" s="1"/>
  <c r="BH218" i="1"/>
  <c r="BH219" i="1"/>
  <c r="BM219" i="1" s="1"/>
  <c r="BH220" i="1"/>
  <c r="BM220" i="1" s="1"/>
  <c r="BH221" i="1"/>
  <c r="BH222" i="1"/>
  <c r="BF222" i="1" s="1"/>
  <c r="BH223" i="1"/>
  <c r="BF223" i="1" s="1"/>
  <c r="BH224" i="1"/>
  <c r="BH225" i="1"/>
  <c r="BH226" i="1"/>
  <c r="BM226" i="1" s="1"/>
  <c r="BH227" i="1"/>
  <c r="BH228" i="1"/>
  <c r="BM228" i="1" s="1"/>
  <c r="BH229" i="1"/>
  <c r="BH230" i="1"/>
  <c r="BF230" i="1" s="1"/>
  <c r="BH231" i="1"/>
  <c r="BM231" i="1" s="1"/>
  <c r="BH232" i="1"/>
  <c r="BF232" i="1" s="1"/>
  <c r="BH233" i="1"/>
  <c r="BF233" i="1" s="1"/>
  <c r="BH234" i="1"/>
  <c r="BH235" i="1"/>
  <c r="BH236" i="1"/>
  <c r="BH237" i="1"/>
  <c r="BM237" i="1" s="1"/>
  <c r="BH238" i="1"/>
  <c r="BF238" i="1" s="1"/>
  <c r="BH239" i="1"/>
  <c r="BH240" i="1"/>
  <c r="BH241" i="1"/>
  <c r="BH242" i="1"/>
  <c r="BM242" i="1" s="1"/>
  <c r="BH243" i="1"/>
  <c r="BH244" i="1"/>
  <c r="BF244" i="1" s="1"/>
  <c r="BH245" i="1"/>
  <c r="BH246" i="1"/>
  <c r="BM246" i="1" s="1"/>
  <c r="BH247" i="1"/>
  <c r="BH248" i="1"/>
  <c r="BM248" i="1" s="1"/>
  <c r="BH249" i="1"/>
  <c r="BH250" i="1"/>
  <c r="BH251" i="1"/>
  <c r="BM251" i="1" s="1"/>
  <c r="BH252" i="1"/>
  <c r="BM252" i="1" s="1"/>
  <c r="BH253" i="1"/>
  <c r="BH254" i="1"/>
  <c r="BM254" i="1" s="1"/>
  <c r="BH255" i="1"/>
  <c r="BF255" i="1" s="1"/>
  <c r="BH256" i="1"/>
  <c r="BH257" i="1"/>
  <c r="BM257" i="1" s="1"/>
  <c r="BH258" i="1"/>
  <c r="BF258" i="1" s="1"/>
  <c r="BH259" i="1"/>
  <c r="BH260" i="1"/>
  <c r="BH261" i="1"/>
  <c r="BH262" i="1"/>
  <c r="BH263" i="1"/>
  <c r="BM263" i="1" s="1"/>
  <c r="BH264" i="1"/>
  <c r="BF264" i="1" s="1"/>
  <c r="BH265" i="1"/>
  <c r="BF265" i="1" s="1"/>
  <c r="BH266" i="1"/>
  <c r="BH267" i="1"/>
  <c r="BM267" i="1" s="1"/>
  <c r="BH268" i="1"/>
  <c r="BH269" i="1"/>
  <c r="BM269" i="1" s="1"/>
  <c r="BH270" i="1"/>
  <c r="BH271" i="1"/>
  <c r="BH272" i="1"/>
  <c r="BH273" i="1"/>
  <c r="BF273" i="1" s="1"/>
  <c r="BH274" i="1"/>
  <c r="BH275" i="1"/>
  <c r="BM275" i="1" s="1"/>
  <c r="BH276" i="1"/>
  <c r="BH277" i="1"/>
  <c r="BH278" i="1"/>
  <c r="BH279" i="1"/>
  <c r="BF279" i="1" s="1"/>
  <c r="BH280" i="1"/>
  <c r="BH281" i="1"/>
  <c r="BH282" i="1"/>
  <c r="BH283" i="1"/>
  <c r="BF283" i="1" s="1"/>
  <c r="BH284" i="1"/>
  <c r="BM284" i="1" s="1"/>
  <c r="BH285" i="1"/>
  <c r="BM285" i="1" s="1"/>
  <c r="BH286" i="1"/>
  <c r="BM286" i="1" s="1"/>
  <c r="BH287" i="1"/>
  <c r="BH288" i="1"/>
  <c r="BF288" i="1" s="1"/>
  <c r="BH289" i="1"/>
  <c r="BH290" i="1"/>
  <c r="BF290" i="1" s="1"/>
  <c r="BH291" i="1"/>
  <c r="BF291" i="1" s="1"/>
  <c r="BH292" i="1"/>
  <c r="BM292" i="1" s="1"/>
  <c r="BH293" i="1"/>
  <c r="BH294" i="1"/>
  <c r="BM294" i="1" s="1"/>
  <c r="BH295" i="1"/>
  <c r="BM295" i="1" s="1"/>
  <c r="BH296" i="1"/>
  <c r="BF296" i="1" s="1"/>
  <c r="BH297" i="1"/>
  <c r="BM297" i="1" s="1"/>
  <c r="BH298" i="1"/>
  <c r="BH299" i="1"/>
  <c r="BH300" i="1"/>
  <c r="BH301" i="1"/>
  <c r="BM301" i="1" s="1"/>
  <c r="BH302" i="1"/>
  <c r="BF302" i="1" s="1"/>
  <c r="BH303" i="1"/>
  <c r="BH304" i="1"/>
  <c r="BF304" i="1" s="1"/>
  <c r="BH305" i="1"/>
  <c r="BM305" i="1" s="1"/>
  <c r="BH306" i="1"/>
  <c r="BH307" i="1"/>
  <c r="BM307" i="1" s="1"/>
  <c r="BO8" i="1"/>
  <c r="B17" i="14"/>
  <c r="AG3" i="14"/>
  <c r="L20" i="19"/>
  <c r="L17" i="19"/>
  <c r="L14" i="19"/>
  <c r="L11" i="19"/>
  <c r="AM4" i="19"/>
  <c r="AL4" i="19"/>
  <c r="AN4" i="19"/>
  <c r="AK4" i="19"/>
  <c r="AJ4" i="19"/>
  <c r="AI4" i="19"/>
  <c r="AH4" i="19"/>
  <c r="AF28" i="19"/>
  <c r="L8" i="19"/>
  <c r="AF25" i="19"/>
  <c r="AF24" i="19"/>
  <c r="AF23" i="19"/>
  <c r="AF22" i="19"/>
  <c r="AF21" i="19"/>
  <c r="AF20" i="19"/>
  <c r="AF19" i="19"/>
  <c r="AF18" i="19"/>
  <c r="AF17" i="19"/>
  <c r="AF16" i="19"/>
  <c r="AF15" i="19"/>
  <c r="AF14" i="19"/>
  <c r="AF13" i="19"/>
  <c r="AF12" i="19"/>
  <c r="AF11" i="19"/>
  <c r="AF10" i="19"/>
  <c r="AF9" i="19"/>
  <c r="AF8" i="19"/>
  <c r="AF7" i="19"/>
  <c r="AF6" i="19"/>
  <c r="H21" i="19"/>
  <c r="H18" i="19"/>
  <c r="H15" i="19"/>
  <c r="H12" i="19"/>
  <c r="H9" i="19"/>
  <c r="H6" i="19"/>
  <c r="CA8" i="13"/>
  <c r="BZ8" i="13"/>
  <c r="BX8" i="13"/>
  <c r="BW8" i="13"/>
  <c r="T10" i="16"/>
  <c r="T309" i="16"/>
  <c r="T308" i="16"/>
  <c r="T307" i="16"/>
  <c r="T306" i="16"/>
  <c r="T305" i="16"/>
  <c r="T304" i="16"/>
  <c r="T303" i="16"/>
  <c r="T302" i="16"/>
  <c r="T301" i="16"/>
  <c r="T300" i="16"/>
  <c r="T299" i="16"/>
  <c r="T298" i="16"/>
  <c r="T297" i="16"/>
  <c r="T296" i="16"/>
  <c r="T295" i="16"/>
  <c r="T294" i="16"/>
  <c r="T293" i="16"/>
  <c r="T292" i="16"/>
  <c r="T291" i="16"/>
  <c r="T290" i="16"/>
  <c r="T289" i="16"/>
  <c r="T288" i="16"/>
  <c r="T287" i="16"/>
  <c r="T286" i="16"/>
  <c r="T285" i="16"/>
  <c r="T284" i="16"/>
  <c r="T283" i="16"/>
  <c r="T282" i="16"/>
  <c r="T281" i="16"/>
  <c r="T280" i="16"/>
  <c r="T279" i="16"/>
  <c r="T278" i="16"/>
  <c r="T277" i="16"/>
  <c r="T276" i="16"/>
  <c r="T275" i="16"/>
  <c r="T274" i="16"/>
  <c r="T273" i="16"/>
  <c r="T272" i="16"/>
  <c r="T271" i="16"/>
  <c r="T270" i="16"/>
  <c r="T269" i="16"/>
  <c r="T268" i="16"/>
  <c r="T267" i="16"/>
  <c r="T266" i="16"/>
  <c r="T265" i="16"/>
  <c r="T264" i="16"/>
  <c r="T263" i="16"/>
  <c r="T262" i="16"/>
  <c r="T261" i="16"/>
  <c r="T260" i="16"/>
  <c r="T259" i="16"/>
  <c r="T258" i="16"/>
  <c r="T257" i="16"/>
  <c r="T256" i="16"/>
  <c r="T255" i="16"/>
  <c r="T254" i="16"/>
  <c r="T253" i="16"/>
  <c r="T252" i="16"/>
  <c r="T251" i="16"/>
  <c r="T250" i="16"/>
  <c r="T249" i="16"/>
  <c r="T248" i="16"/>
  <c r="T247" i="16"/>
  <c r="T246" i="16"/>
  <c r="T245" i="16"/>
  <c r="T244" i="16"/>
  <c r="T243" i="16"/>
  <c r="T242" i="16"/>
  <c r="T241" i="16"/>
  <c r="T240" i="16"/>
  <c r="T239" i="16"/>
  <c r="T238" i="16"/>
  <c r="T237" i="16"/>
  <c r="T236" i="16"/>
  <c r="T235" i="16"/>
  <c r="T234" i="16"/>
  <c r="T233" i="16"/>
  <c r="T232" i="16"/>
  <c r="T231" i="16"/>
  <c r="T230" i="16"/>
  <c r="T229" i="16"/>
  <c r="T228" i="16"/>
  <c r="T227" i="16"/>
  <c r="T226" i="16"/>
  <c r="T225" i="16"/>
  <c r="T224" i="16"/>
  <c r="T223" i="16"/>
  <c r="T222" i="16"/>
  <c r="T221" i="16"/>
  <c r="T220" i="16"/>
  <c r="T219" i="16"/>
  <c r="T218" i="16"/>
  <c r="T217" i="16"/>
  <c r="T216" i="16"/>
  <c r="T215" i="16"/>
  <c r="T214" i="16"/>
  <c r="T213" i="16"/>
  <c r="T212" i="16"/>
  <c r="T211" i="16"/>
  <c r="T210" i="16"/>
  <c r="T209" i="16"/>
  <c r="T208" i="16"/>
  <c r="T207" i="16"/>
  <c r="T206" i="16"/>
  <c r="T205" i="16"/>
  <c r="T204" i="16"/>
  <c r="T203" i="16"/>
  <c r="T202" i="16"/>
  <c r="T201" i="16"/>
  <c r="T200" i="16"/>
  <c r="T199" i="16"/>
  <c r="T198" i="16"/>
  <c r="T197" i="16"/>
  <c r="T196" i="16"/>
  <c r="T195" i="16"/>
  <c r="T194" i="16"/>
  <c r="T193" i="16"/>
  <c r="T192" i="16"/>
  <c r="T191" i="16"/>
  <c r="T190" i="16"/>
  <c r="T189" i="16"/>
  <c r="T188" i="16"/>
  <c r="T187" i="16"/>
  <c r="T186" i="16"/>
  <c r="T185" i="16"/>
  <c r="T184" i="16"/>
  <c r="T183" i="16"/>
  <c r="T182" i="16"/>
  <c r="T181" i="16"/>
  <c r="T180" i="16"/>
  <c r="T179" i="16"/>
  <c r="T178" i="16"/>
  <c r="T177" i="16"/>
  <c r="T176" i="16"/>
  <c r="T175" i="16"/>
  <c r="T174" i="16"/>
  <c r="T173" i="16"/>
  <c r="T172" i="16"/>
  <c r="T171" i="16"/>
  <c r="T170" i="16"/>
  <c r="T169" i="16"/>
  <c r="T168" i="16"/>
  <c r="T167" i="16"/>
  <c r="T166" i="16"/>
  <c r="T165" i="16"/>
  <c r="T164" i="16"/>
  <c r="T163" i="16"/>
  <c r="T162" i="16"/>
  <c r="T161" i="16"/>
  <c r="T160" i="16"/>
  <c r="T159" i="16"/>
  <c r="T158" i="16"/>
  <c r="T157" i="16"/>
  <c r="T156" i="16"/>
  <c r="T155" i="16"/>
  <c r="T154" i="16"/>
  <c r="T153" i="16"/>
  <c r="T152" i="16"/>
  <c r="T151" i="16"/>
  <c r="T150" i="16"/>
  <c r="T149" i="16"/>
  <c r="T148" i="16"/>
  <c r="T147" i="16"/>
  <c r="T146" i="16"/>
  <c r="T145" i="16"/>
  <c r="T144" i="16"/>
  <c r="T143" i="16"/>
  <c r="T142" i="16"/>
  <c r="T141" i="16"/>
  <c r="T140" i="16"/>
  <c r="T139" i="16"/>
  <c r="T138" i="16"/>
  <c r="T137" i="16"/>
  <c r="T136" i="16"/>
  <c r="T135" i="16"/>
  <c r="T134" i="16"/>
  <c r="T133" i="16"/>
  <c r="T132" i="16"/>
  <c r="T131" i="16"/>
  <c r="T130" i="16"/>
  <c r="T129" i="16"/>
  <c r="T128" i="16"/>
  <c r="T127" i="16"/>
  <c r="T126" i="16"/>
  <c r="T125" i="16"/>
  <c r="T124" i="16"/>
  <c r="T123" i="16"/>
  <c r="T122" i="16"/>
  <c r="T121" i="16"/>
  <c r="T120" i="16"/>
  <c r="T119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T105" i="16"/>
  <c r="T104" i="16"/>
  <c r="T103" i="16"/>
  <c r="T102" i="16"/>
  <c r="T101" i="16"/>
  <c r="T100" i="16"/>
  <c r="T99" i="16"/>
  <c r="T98" i="16"/>
  <c r="T97" i="16"/>
  <c r="T96" i="16"/>
  <c r="T95" i="16"/>
  <c r="T94" i="16"/>
  <c r="T93" i="16"/>
  <c r="T92" i="16"/>
  <c r="T91" i="16"/>
  <c r="T90" i="16"/>
  <c r="T89" i="16"/>
  <c r="T88" i="16"/>
  <c r="T87" i="16"/>
  <c r="T86" i="16"/>
  <c r="T85" i="16"/>
  <c r="T84" i="16"/>
  <c r="T83" i="16"/>
  <c r="T82" i="16"/>
  <c r="T81" i="16"/>
  <c r="T80" i="16"/>
  <c r="T79" i="16"/>
  <c r="T78" i="16"/>
  <c r="T77" i="16"/>
  <c r="T76" i="16"/>
  <c r="T75" i="16"/>
  <c r="T74" i="16"/>
  <c r="T73" i="16"/>
  <c r="T72" i="16"/>
  <c r="T71" i="16"/>
  <c r="T70" i="16"/>
  <c r="T69" i="16"/>
  <c r="T68" i="16"/>
  <c r="T67" i="16"/>
  <c r="T66" i="16"/>
  <c r="T65" i="16"/>
  <c r="T64" i="16"/>
  <c r="T63" i="16"/>
  <c r="T62" i="16"/>
  <c r="T61" i="16"/>
  <c r="T60" i="16"/>
  <c r="T59" i="16"/>
  <c r="T58" i="16"/>
  <c r="T57" i="16"/>
  <c r="T56" i="16"/>
  <c r="T55" i="16"/>
  <c r="T54" i="16"/>
  <c r="T53" i="16"/>
  <c r="T52" i="16"/>
  <c r="T51" i="16"/>
  <c r="T50" i="16"/>
  <c r="T49" i="16"/>
  <c r="T48" i="16"/>
  <c r="T47" i="16"/>
  <c r="T46" i="16"/>
  <c r="T45" i="16"/>
  <c r="T44" i="16"/>
  <c r="T43" i="16"/>
  <c r="T42" i="16"/>
  <c r="T41" i="16"/>
  <c r="T40" i="16"/>
  <c r="T39" i="16"/>
  <c r="T38" i="16"/>
  <c r="T37" i="16"/>
  <c r="T36" i="16"/>
  <c r="T35" i="16"/>
  <c r="T34" i="16"/>
  <c r="T33" i="16"/>
  <c r="T32" i="16"/>
  <c r="T31" i="16"/>
  <c r="T30" i="16"/>
  <c r="T29" i="16"/>
  <c r="T28" i="16"/>
  <c r="T27" i="16"/>
  <c r="T26" i="16"/>
  <c r="T25" i="16"/>
  <c r="T24" i="16"/>
  <c r="T23" i="16"/>
  <c r="T22" i="16"/>
  <c r="T21" i="16"/>
  <c r="T20" i="16"/>
  <c r="T19" i="16"/>
  <c r="T18" i="16"/>
  <c r="T17" i="16"/>
  <c r="T16" i="16"/>
  <c r="T15" i="16"/>
  <c r="T14" i="16"/>
  <c r="T13" i="16"/>
  <c r="T12" i="16"/>
  <c r="T11" i="16"/>
  <c r="N9" i="16"/>
  <c r="N8" i="16"/>
  <c r="AG9" i="16"/>
  <c r="AF9" i="16"/>
  <c r="AE9" i="16"/>
  <c r="AD9" i="16"/>
  <c r="Q8" i="16"/>
  <c r="B10" i="1"/>
  <c r="B11" i="1"/>
  <c r="B12" i="1"/>
  <c r="B14" i="1"/>
  <c r="B16" i="1"/>
  <c r="DU16" i="1" s="1"/>
  <c r="B17" i="1"/>
  <c r="B19" i="1"/>
  <c r="B20" i="1"/>
  <c r="B22" i="1"/>
  <c r="B23" i="1"/>
  <c r="DU23" i="1" s="1"/>
  <c r="B24" i="1"/>
  <c r="B25" i="1"/>
  <c r="B26" i="1"/>
  <c r="B29" i="1"/>
  <c r="B30" i="1"/>
  <c r="DU30" i="1" s="1"/>
  <c r="B31" i="1"/>
  <c r="B32" i="1"/>
  <c r="B34" i="1"/>
  <c r="B35" i="1"/>
  <c r="B36" i="1"/>
  <c r="B37" i="1"/>
  <c r="B38" i="1"/>
  <c r="B40" i="1"/>
  <c r="B41" i="1"/>
  <c r="B42" i="1"/>
  <c r="B8" i="1"/>
  <c r="B43" i="1"/>
  <c r="DU43" i="1" s="1"/>
  <c r="B46" i="1"/>
  <c r="B47" i="1"/>
  <c r="B48" i="1"/>
  <c r="B49" i="1"/>
  <c r="B68" i="1"/>
  <c r="DU68" i="1" s="1"/>
  <c r="B73" i="1"/>
  <c r="B75" i="1"/>
  <c r="B77" i="1"/>
  <c r="B78" i="1"/>
  <c r="B79" i="1"/>
  <c r="DU79" i="1" s="1"/>
  <c r="B81" i="1"/>
  <c r="B82" i="1"/>
  <c r="B83" i="1"/>
  <c r="B84" i="1"/>
  <c r="B85" i="1"/>
  <c r="DU85" i="1" s="1"/>
  <c r="B87" i="1"/>
  <c r="B88" i="1"/>
  <c r="B89" i="1"/>
  <c r="B91" i="1"/>
  <c r="B93" i="1"/>
  <c r="DU93" i="1" s="1"/>
  <c r="B94" i="1"/>
  <c r="B96" i="1"/>
  <c r="B99" i="1"/>
  <c r="B100" i="1"/>
  <c r="B101" i="1"/>
  <c r="B102" i="1"/>
  <c r="B104" i="1"/>
  <c r="B105" i="1"/>
  <c r="B106" i="1"/>
  <c r="B107" i="1"/>
  <c r="DU107" i="1" s="1"/>
  <c r="B108" i="1"/>
  <c r="B110" i="1"/>
  <c r="B112" i="1"/>
  <c r="B113" i="1"/>
  <c r="DU113" i="1" s="1"/>
  <c r="B114" i="1"/>
  <c r="B116" i="1"/>
  <c r="B117" i="1"/>
  <c r="B118" i="1"/>
  <c r="B119" i="1"/>
  <c r="DU119" i="1" s="1"/>
  <c r="B120" i="1"/>
  <c r="B122" i="1"/>
  <c r="B123" i="1"/>
  <c r="B124" i="1"/>
  <c r="B125" i="1"/>
  <c r="DU125" i="1" s="1"/>
  <c r="B126" i="1"/>
  <c r="DU117" i="1"/>
  <c r="DU123" i="1"/>
  <c r="DU126" i="1"/>
  <c r="B127" i="1"/>
  <c r="DU127" i="1"/>
  <c r="B128" i="1"/>
  <c r="B129" i="1"/>
  <c r="DU129" i="1"/>
  <c r="B130" i="1"/>
  <c r="DU130" i="1"/>
  <c r="B132" i="1"/>
  <c r="B133" i="1"/>
  <c r="B134" i="1"/>
  <c r="B135" i="1"/>
  <c r="DU135" i="1"/>
  <c r="B136" i="1"/>
  <c r="DU136" i="1"/>
  <c r="B138" i="1"/>
  <c r="DU138" i="1"/>
  <c r="B139" i="1"/>
  <c r="B140" i="1"/>
  <c r="DU140" i="1"/>
  <c r="B141" i="1"/>
  <c r="DU141" i="1"/>
  <c r="B142" i="1"/>
  <c r="B144" i="1"/>
  <c r="DU144" i="1"/>
  <c r="B145" i="1"/>
  <c r="B146" i="1"/>
  <c r="B147" i="1"/>
  <c r="DU147" i="1"/>
  <c r="B148" i="1"/>
  <c r="B150" i="1"/>
  <c r="DU150" i="1"/>
  <c r="B151" i="1"/>
  <c r="B152" i="1"/>
  <c r="B153" i="1"/>
  <c r="DU153" i="1"/>
  <c r="B154" i="1"/>
  <c r="DU154" i="1"/>
  <c r="B156" i="1"/>
  <c r="DU156" i="1"/>
  <c r="B157" i="1"/>
  <c r="B158" i="1"/>
  <c r="B159" i="1"/>
  <c r="DU159" i="1"/>
  <c r="B160" i="1"/>
  <c r="B161" i="1"/>
  <c r="B162" i="1"/>
  <c r="B163" i="1"/>
  <c r="DU163" i="1"/>
  <c r="B164" i="1"/>
  <c r="B165" i="1"/>
  <c r="B166" i="1"/>
  <c r="B167" i="1"/>
  <c r="B168" i="1"/>
  <c r="DU168" i="1"/>
  <c r="B169" i="1"/>
  <c r="DU169" i="1"/>
  <c r="B170" i="1"/>
  <c r="B171" i="1"/>
  <c r="B172" i="1"/>
  <c r="B173" i="1"/>
  <c r="DU173" i="1"/>
  <c r="B174" i="1"/>
  <c r="DU174" i="1"/>
  <c r="B175" i="1"/>
  <c r="B176" i="1"/>
  <c r="DU176" i="1"/>
  <c r="B177" i="1"/>
  <c r="DU177" i="1"/>
  <c r="B178" i="1"/>
  <c r="DU178" i="1"/>
  <c r="B179" i="1"/>
  <c r="DU179" i="1"/>
  <c r="B180" i="1"/>
  <c r="DU180" i="1"/>
  <c r="B181" i="1"/>
  <c r="DU181" i="1"/>
  <c r="B182" i="1"/>
  <c r="B183" i="1"/>
  <c r="DU183" i="1"/>
  <c r="B184" i="1"/>
  <c r="DU184" i="1"/>
  <c r="B185" i="1"/>
  <c r="B186" i="1"/>
  <c r="B187" i="1"/>
  <c r="B188" i="1"/>
  <c r="B189" i="1"/>
  <c r="DU189" i="1"/>
  <c r="B190" i="1"/>
  <c r="B191" i="1"/>
  <c r="B192" i="1"/>
  <c r="DU192" i="1"/>
  <c r="B193" i="1"/>
  <c r="DU193" i="1"/>
  <c r="B194" i="1"/>
  <c r="DU194" i="1"/>
  <c r="B195" i="1"/>
  <c r="DU195" i="1"/>
  <c r="B196" i="1"/>
  <c r="B197" i="1"/>
  <c r="DU197" i="1"/>
  <c r="B198" i="1"/>
  <c r="DU198" i="1"/>
  <c r="B199" i="1"/>
  <c r="DU199" i="1"/>
  <c r="B200" i="1"/>
  <c r="B201" i="1"/>
  <c r="DU201" i="1"/>
  <c r="B202" i="1"/>
  <c r="DU202" i="1"/>
  <c r="B203" i="1"/>
  <c r="DU203" i="1"/>
  <c r="B204" i="1"/>
  <c r="DU204" i="1"/>
  <c r="B205" i="1"/>
  <c r="DU205" i="1"/>
  <c r="B206" i="1"/>
  <c r="B207" i="1"/>
  <c r="DU207" i="1"/>
  <c r="B208" i="1"/>
  <c r="DU208" i="1"/>
  <c r="B209" i="1"/>
  <c r="B210" i="1"/>
  <c r="DU210" i="1"/>
  <c r="B211" i="1"/>
  <c r="B212" i="1"/>
  <c r="B213" i="1"/>
  <c r="DU213" i="1"/>
  <c r="B214" i="1"/>
  <c r="DU214" i="1"/>
  <c r="B215" i="1"/>
  <c r="B216" i="1"/>
  <c r="B217" i="1"/>
  <c r="DU217" i="1"/>
  <c r="B218" i="1"/>
  <c r="DU218" i="1"/>
  <c r="B219" i="1"/>
  <c r="DU219" i="1"/>
  <c r="B220" i="1"/>
  <c r="B221" i="1"/>
  <c r="B222" i="1"/>
  <c r="DU222" i="1"/>
  <c r="B223" i="1"/>
  <c r="DU223" i="1"/>
  <c r="B224" i="1"/>
  <c r="B225" i="1"/>
  <c r="DU225" i="1"/>
  <c r="B226" i="1"/>
  <c r="DU226" i="1"/>
  <c r="B227" i="1"/>
  <c r="DU227" i="1"/>
  <c r="B228" i="1"/>
  <c r="DU228" i="1"/>
  <c r="B229" i="1"/>
  <c r="B230" i="1"/>
  <c r="B231" i="1"/>
  <c r="DU231" i="1"/>
  <c r="B232" i="1"/>
  <c r="B233" i="1"/>
  <c r="DU233" i="1"/>
  <c r="B234" i="1"/>
  <c r="DU234" i="1"/>
  <c r="B235" i="1"/>
  <c r="DU235" i="1"/>
  <c r="B236" i="1"/>
  <c r="B237" i="1"/>
  <c r="DU237" i="1"/>
  <c r="B238" i="1"/>
  <c r="DU238" i="1"/>
  <c r="B239" i="1"/>
  <c r="B240" i="1"/>
  <c r="DU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DU255" i="1"/>
  <c r="B256" i="1"/>
  <c r="DU256" i="1"/>
  <c r="B257" i="1"/>
  <c r="B258" i="1"/>
  <c r="DU258" i="1"/>
  <c r="B259" i="1"/>
  <c r="B260" i="1"/>
  <c r="B261" i="1"/>
  <c r="DU261" i="1"/>
  <c r="B262" i="1"/>
  <c r="B263" i="1"/>
  <c r="B264" i="1"/>
  <c r="DU264" i="1"/>
  <c r="B265" i="1"/>
  <c r="DU265" i="1"/>
  <c r="B266" i="1"/>
  <c r="DU266" i="1"/>
  <c r="B267" i="1"/>
  <c r="B268" i="1"/>
  <c r="B269" i="1"/>
  <c r="DU269" i="1"/>
  <c r="B270" i="1"/>
  <c r="DU270" i="1"/>
  <c r="B271" i="1"/>
  <c r="B272" i="1"/>
  <c r="DU272" i="1"/>
  <c r="B273" i="1"/>
  <c r="DU273" i="1"/>
  <c r="B274" i="1"/>
  <c r="DU274" i="1"/>
  <c r="B275" i="1"/>
  <c r="B276" i="1"/>
  <c r="DU276" i="1"/>
  <c r="B277" i="1"/>
  <c r="DU277" i="1"/>
  <c r="B278" i="1"/>
  <c r="B279" i="1"/>
  <c r="DU279" i="1"/>
  <c r="B280" i="1"/>
  <c r="DU280" i="1"/>
  <c r="B281" i="1"/>
  <c r="B282" i="1"/>
  <c r="DU282" i="1"/>
  <c r="B283" i="1"/>
  <c r="DU283" i="1"/>
  <c r="B284" i="1"/>
  <c r="B285" i="1"/>
  <c r="DU285" i="1"/>
  <c r="B286" i="1"/>
  <c r="B287" i="1"/>
  <c r="B288" i="1"/>
  <c r="DU288" i="1"/>
  <c r="B289" i="1"/>
  <c r="B290" i="1"/>
  <c r="DU290" i="1"/>
  <c r="B291" i="1"/>
  <c r="DU291" i="1"/>
  <c r="B292" i="1"/>
  <c r="B293" i="1"/>
  <c r="B294" i="1"/>
  <c r="DU294" i="1"/>
  <c r="B295" i="1"/>
  <c r="DU295" i="1"/>
  <c r="B296" i="1"/>
  <c r="B297" i="1"/>
  <c r="DU297" i="1"/>
  <c r="B298" i="1"/>
  <c r="B299" i="1"/>
  <c r="B300" i="1"/>
  <c r="DU300" i="1"/>
  <c r="B301" i="1"/>
  <c r="B302" i="1"/>
  <c r="DU302" i="1"/>
  <c r="B303" i="1"/>
  <c r="DU303" i="1"/>
  <c r="B304" i="1"/>
  <c r="B305" i="1"/>
  <c r="B306" i="1"/>
  <c r="DU306" i="1"/>
  <c r="B307" i="1"/>
  <c r="DU307" i="1"/>
  <c r="T55" i="1"/>
  <c r="T53" i="1"/>
  <c r="T48" i="1"/>
  <c r="T46" i="1"/>
  <c r="T42" i="1"/>
  <c r="T40" i="1"/>
  <c r="T36" i="1"/>
  <c r="T34" i="1"/>
  <c r="T30" i="1"/>
  <c r="T25" i="1"/>
  <c r="T24" i="1"/>
  <c r="T22" i="1"/>
  <c r="T19" i="1"/>
  <c r="T16" i="1"/>
  <c r="T12" i="1"/>
  <c r="T10" i="1"/>
  <c r="AE3" i="7"/>
  <c r="AE5" i="7" s="1"/>
  <c r="B18" i="7"/>
  <c r="BG309" i="16"/>
  <c r="BG308" i="16"/>
  <c r="BG307" i="16"/>
  <c r="BG306" i="16"/>
  <c r="BG305" i="16"/>
  <c r="BG304" i="16"/>
  <c r="BG303" i="16"/>
  <c r="BG302" i="16"/>
  <c r="BG301" i="16"/>
  <c r="BG300" i="16"/>
  <c r="BG299" i="16"/>
  <c r="BG298" i="16"/>
  <c r="BG297" i="16"/>
  <c r="BG296" i="16"/>
  <c r="BG295" i="16"/>
  <c r="BG294" i="16"/>
  <c r="BG293" i="16"/>
  <c r="BG292" i="16"/>
  <c r="BG291" i="16"/>
  <c r="BG290" i="16"/>
  <c r="BG289" i="16"/>
  <c r="BG288" i="16"/>
  <c r="BG287" i="16"/>
  <c r="BG286" i="16"/>
  <c r="BG285" i="16"/>
  <c r="BG284" i="16"/>
  <c r="BG283" i="16"/>
  <c r="BG282" i="16"/>
  <c r="BG281" i="16"/>
  <c r="BG280" i="16"/>
  <c r="BG279" i="16"/>
  <c r="BG278" i="16"/>
  <c r="BG277" i="16"/>
  <c r="BG276" i="16"/>
  <c r="BG275" i="16"/>
  <c r="BG274" i="16"/>
  <c r="BG273" i="16"/>
  <c r="BG272" i="16"/>
  <c r="BG271" i="16"/>
  <c r="BG270" i="16"/>
  <c r="BG269" i="16"/>
  <c r="BG268" i="16"/>
  <c r="BG267" i="16"/>
  <c r="BG266" i="16"/>
  <c r="BG265" i="16"/>
  <c r="BG264" i="16"/>
  <c r="BG263" i="16"/>
  <c r="BG262" i="16"/>
  <c r="BG261" i="16"/>
  <c r="BG260" i="16"/>
  <c r="BG259" i="16"/>
  <c r="BG258" i="16"/>
  <c r="BG257" i="16"/>
  <c r="BG256" i="16"/>
  <c r="BG255" i="16"/>
  <c r="BG254" i="16"/>
  <c r="BG253" i="16"/>
  <c r="BG252" i="16"/>
  <c r="BG251" i="16"/>
  <c r="BG250" i="16"/>
  <c r="BG249" i="16"/>
  <c r="BG248" i="16"/>
  <c r="BG247" i="16"/>
  <c r="BG246" i="16"/>
  <c r="BG245" i="16"/>
  <c r="BG244" i="16"/>
  <c r="BG243" i="16"/>
  <c r="BG242" i="16"/>
  <c r="BG241" i="16"/>
  <c r="BG240" i="16"/>
  <c r="BG239" i="16"/>
  <c r="BG238" i="16"/>
  <c r="BG237" i="16"/>
  <c r="BG236" i="16"/>
  <c r="BG235" i="16"/>
  <c r="BG234" i="16"/>
  <c r="BG233" i="16"/>
  <c r="BG232" i="16"/>
  <c r="BG231" i="16"/>
  <c r="BG230" i="16"/>
  <c r="BG229" i="16"/>
  <c r="BG228" i="16"/>
  <c r="BG227" i="16"/>
  <c r="BG226" i="16"/>
  <c r="BG225" i="16"/>
  <c r="BG224" i="16"/>
  <c r="BG223" i="16"/>
  <c r="BG222" i="16"/>
  <c r="BG221" i="16"/>
  <c r="BG220" i="16"/>
  <c r="BG219" i="16"/>
  <c r="BG218" i="16"/>
  <c r="BG217" i="16"/>
  <c r="BG216" i="16"/>
  <c r="BG215" i="16"/>
  <c r="BG214" i="16"/>
  <c r="BG213" i="16"/>
  <c r="BG212" i="16"/>
  <c r="BG211" i="16"/>
  <c r="BG210" i="16"/>
  <c r="BG209" i="16"/>
  <c r="BG208" i="16"/>
  <c r="BG207" i="16"/>
  <c r="BG206" i="16"/>
  <c r="BG205" i="16"/>
  <c r="BG204" i="16"/>
  <c r="BG203" i="16"/>
  <c r="BG202" i="16"/>
  <c r="BG201" i="16"/>
  <c r="BG200" i="16"/>
  <c r="BG199" i="16"/>
  <c r="BG198" i="16"/>
  <c r="BG197" i="16"/>
  <c r="BG196" i="16"/>
  <c r="BG195" i="16"/>
  <c r="BG194" i="16"/>
  <c r="BG193" i="16"/>
  <c r="BG192" i="16"/>
  <c r="BG191" i="16"/>
  <c r="BG190" i="16"/>
  <c r="BG189" i="16"/>
  <c r="BG188" i="16"/>
  <c r="BG187" i="16"/>
  <c r="BG186" i="16"/>
  <c r="BG185" i="16"/>
  <c r="BG184" i="16"/>
  <c r="BG183" i="16"/>
  <c r="BG182" i="16"/>
  <c r="BG181" i="16"/>
  <c r="BG180" i="16"/>
  <c r="BG179" i="16"/>
  <c r="BG178" i="16"/>
  <c r="BG177" i="16"/>
  <c r="BG176" i="16"/>
  <c r="BG175" i="16"/>
  <c r="BG174" i="16"/>
  <c r="BG173" i="16"/>
  <c r="BG172" i="16"/>
  <c r="BG171" i="16"/>
  <c r="BG170" i="16"/>
  <c r="BG169" i="16"/>
  <c r="BG168" i="16"/>
  <c r="BG167" i="16"/>
  <c r="BG166" i="16"/>
  <c r="BG165" i="16"/>
  <c r="BG164" i="16"/>
  <c r="BG163" i="16"/>
  <c r="BG162" i="16"/>
  <c r="BG161" i="16"/>
  <c r="BG160" i="16"/>
  <c r="BG159" i="16"/>
  <c r="BG158" i="16"/>
  <c r="BG157" i="16"/>
  <c r="BG156" i="16"/>
  <c r="BG155" i="16"/>
  <c r="BG154" i="16"/>
  <c r="BG153" i="16"/>
  <c r="BG152" i="16"/>
  <c r="BG151" i="16"/>
  <c r="BG150" i="16"/>
  <c r="BG149" i="16"/>
  <c r="BG148" i="16"/>
  <c r="BG147" i="16"/>
  <c r="BG146" i="16"/>
  <c r="BG145" i="16"/>
  <c r="BG144" i="16"/>
  <c r="BG143" i="16"/>
  <c r="BG142" i="16"/>
  <c r="BG141" i="16"/>
  <c r="BG140" i="16"/>
  <c r="BG139" i="16"/>
  <c r="BG138" i="16"/>
  <c r="BG137" i="16"/>
  <c r="BG136" i="16"/>
  <c r="BG135" i="16"/>
  <c r="BG134" i="16"/>
  <c r="BG133" i="16"/>
  <c r="BG132" i="16"/>
  <c r="BG131" i="16"/>
  <c r="BG130" i="16"/>
  <c r="BG129" i="16"/>
  <c r="BG128" i="16"/>
  <c r="BG127" i="16"/>
  <c r="BG126" i="16"/>
  <c r="BG125" i="16"/>
  <c r="BG124" i="16"/>
  <c r="BG123" i="16"/>
  <c r="BG122" i="16"/>
  <c r="BG121" i="16"/>
  <c r="BG120" i="16"/>
  <c r="BG119" i="16"/>
  <c r="BG118" i="16"/>
  <c r="BG117" i="16"/>
  <c r="BG116" i="16"/>
  <c r="BG115" i="16"/>
  <c r="BG114" i="16"/>
  <c r="BG113" i="16"/>
  <c r="BG112" i="16"/>
  <c r="BG111" i="16"/>
  <c r="BG110" i="16"/>
  <c r="BG109" i="16"/>
  <c r="BG108" i="16"/>
  <c r="BG107" i="16"/>
  <c r="BG106" i="16"/>
  <c r="BG105" i="16"/>
  <c r="BG104" i="16"/>
  <c r="BG103" i="16"/>
  <c r="BG102" i="16"/>
  <c r="BG101" i="16"/>
  <c r="BG100" i="16"/>
  <c r="BG99" i="16"/>
  <c r="BG98" i="16"/>
  <c r="BG97" i="16"/>
  <c r="BG96" i="16"/>
  <c r="BG95" i="16"/>
  <c r="BG94" i="16"/>
  <c r="BG93" i="16"/>
  <c r="BG92" i="16"/>
  <c r="BG91" i="16"/>
  <c r="BG90" i="16"/>
  <c r="BG89" i="16"/>
  <c r="BG88" i="16"/>
  <c r="BG87" i="16"/>
  <c r="BG86" i="16"/>
  <c r="BG85" i="16"/>
  <c r="BG84" i="16"/>
  <c r="BG83" i="16"/>
  <c r="BG82" i="16"/>
  <c r="BG81" i="16"/>
  <c r="BG80" i="16"/>
  <c r="BG79" i="16"/>
  <c r="BG78" i="16"/>
  <c r="BG77" i="16"/>
  <c r="BG76" i="16"/>
  <c r="BG75" i="16"/>
  <c r="BG74" i="16"/>
  <c r="BG73" i="16"/>
  <c r="BG72" i="16"/>
  <c r="BG71" i="16"/>
  <c r="BG70" i="16"/>
  <c r="BG69" i="16"/>
  <c r="BG68" i="16"/>
  <c r="BG67" i="16"/>
  <c r="BG66" i="16"/>
  <c r="BG65" i="16"/>
  <c r="BG64" i="16"/>
  <c r="BG63" i="16"/>
  <c r="BG62" i="16"/>
  <c r="BG61" i="16"/>
  <c r="BG60" i="16"/>
  <c r="BG59" i="16"/>
  <c r="BG58" i="16"/>
  <c r="BG57" i="16"/>
  <c r="BG56" i="16"/>
  <c r="BG55" i="16"/>
  <c r="BG54" i="16"/>
  <c r="BG53" i="16"/>
  <c r="BG52" i="16"/>
  <c r="BG51" i="16"/>
  <c r="BG50" i="16"/>
  <c r="BG49" i="16"/>
  <c r="BG48" i="16"/>
  <c r="BG47" i="16"/>
  <c r="BG46" i="16"/>
  <c r="BG45" i="16"/>
  <c r="BG44" i="16"/>
  <c r="BG43" i="16"/>
  <c r="BG42" i="16"/>
  <c r="BG41" i="16"/>
  <c r="BG40" i="16"/>
  <c r="BG39" i="16"/>
  <c r="BG38" i="16"/>
  <c r="BG37" i="16"/>
  <c r="BG36" i="16"/>
  <c r="BG35" i="16"/>
  <c r="BG34" i="16"/>
  <c r="BG33" i="16"/>
  <c r="BG32" i="16"/>
  <c r="BG31" i="16"/>
  <c r="BG30" i="16"/>
  <c r="BG29" i="16"/>
  <c r="BG28" i="16"/>
  <c r="BG27" i="16"/>
  <c r="BG26" i="16"/>
  <c r="BG25" i="16"/>
  <c r="BG24" i="16"/>
  <c r="BG23" i="16"/>
  <c r="BG22" i="16"/>
  <c r="BG21" i="16"/>
  <c r="BG20" i="16"/>
  <c r="BG19" i="16"/>
  <c r="BG18" i="16"/>
  <c r="BG17" i="16"/>
  <c r="BG16" i="16"/>
  <c r="BG15" i="16"/>
  <c r="BG14" i="16"/>
  <c r="BG13" i="16"/>
  <c r="BG12" i="16"/>
  <c r="BG11" i="16"/>
  <c r="BG10" i="16"/>
  <c r="BE309" i="16"/>
  <c r="BA309" i="16"/>
  <c r="BC309" i="16"/>
  <c r="AZ309" i="16"/>
  <c r="BE308" i="16"/>
  <c r="BA308" i="16"/>
  <c r="AZ308" i="16"/>
  <c r="BE307" i="16"/>
  <c r="BA307" i="16"/>
  <c r="BB307" i="16"/>
  <c r="AZ307" i="16"/>
  <c r="BE306" i="16"/>
  <c r="BA306" i="16"/>
  <c r="BC306" i="16"/>
  <c r="AZ306" i="16"/>
  <c r="BE305" i="16"/>
  <c r="BA305" i="16"/>
  <c r="BC305" i="16"/>
  <c r="AZ305" i="16"/>
  <c r="BE304" i="16"/>
  <c r="BA304" i="16"/>
  <c r="BD304" i="16"/>
  <c r="AZ304" i="16"/>
  <c r="BE303" i="16"/>
  <c r="BA303" i="16"/>
  <c r="BC303" i="16"/>
  <c r="AZ303" i="16"/>
  <c r="BE302" i="16"/>
  <c r="BA302" i="16"/>
  <c r="BB302" i="16"/>
  <c r="AZ302" i="16"/>
  <c r="BE301" i="16"/>
  <c r="BA301" i="16"/>
  <c r="BB301" i="16"/>
  <c r="AZ301" i="16"/>
  <c r="BE300" i="16"/>
  <c r="BA300" i="16"/>
  <c r="BC300" i="16"/>
  <c r="AZ300" i="16"/>
  <c r="BE299" i="16"/>
  <c r="BA299" i="16"/>
  <c r="BB299" i="16"/>
  <c r="AZ299" i="16"/>
  <c r="BE298" i="16"/>
  <c r="BA298" i="16"/>
  <c r="BD298" i="16"/>
  <c r="AZ298" i="16"/>
  <c r="BE297" i="16"/>
  <c r="BA297" i="16"/>
  <c r="BB297" i="16"/>
  <c r="AZ297" i="16"/>
  <c r="BE296" i="16"/>
  <c r="BA296" i="16"/>
  <c r="BC296" i="16"/>
  <c r="AZ296" i="16"/>
  <c r="BE295" i="16"/>
  <c r="BA295" i="16"/>
  <c r="BB295" i="16"/>
  <c r="AZ295" i="16"/>
  <c r="BE294" i="16"/>
  <c r="BA294" i="16"/>
  <c r="BD294" i="16"/>
  <c r="AZ294" i="16"/>
  <c r="BE293" i="16"/>
  <c r="BA293" i="16"/>
  <c r="BC293" i="16"/>
  <c r="AZ293" i="16"/>
  <c r="BE292" i="16"/>
  <c r="BA292" i="16"/>
  <c r="BD292" i="16"/>
  <c r="AZ292" i="16"/>
  <c r="BE291" i="16"/>
  <c r="BA291" i="16"/>
  <c r="BC291" i="16"/>
  <c r="AZ291" i="16"/>
  <c r="BE290" i="16"/>
  <c r="BA290" i="16"/>
  <c r="BC290" i="16"/>
  <c r="AZ290" i="16"/>
  <c r="BE289" i="16"/>
  <c r="BA289" i="16"/>
  <c r="BC289" i="16"/>
  <c r="AZ289" i="16"/>
  <c r="BE288" i="16"/>
  <c r="BA288" i="16"/>
  <c r="BD288" i="16"/>
  <c r="AZ288" i="16"/>
  <c r="BE287" i="16"/>
  <c r="BA287" i="16"/>
  <c r="BC287" i="16"/>
  <c r="AZ287" i="16"/>
  <c r="BE286" i="16"/>
  <c r="BA286" i="16"/>
  <c r="BD286" i="16"/>
  <c r="AZ286" i="16"/>
  <c r="BE285" i="16"/>
  <c r="BA285" i="16"/>
  <c r="BD285" i="16"/>
  <c r="AZ285" i="16"/>
  <c r="BE284" i="16"/>
  <c r="BA284" i="16"/>
  <c r="BC284" i="16"/>
  <c r="AZ284" i="16"/>
  <c r="BE283" i="16"/>
  <c r="BA283" i="16"/>
  <c r="BB283" i="16"/>
  <c r="AZ283" i="16"/>
  <c r="BE282" i="16"/>
  <c r="BA282" i="16"/>
  <c r="BB282" i="16"/>
  <c r="AZ282" i="16"/>
  <c r="BE281" i="16"/>
  <c r="BA281" i="16"/>
  <c r="BC281" i="16"/>
  <c r="AZ281" i="16"/>
  <c r="BE280" i="16"/>
  <c r="BA280" i="16"/>
  <c r="BD280" i="16"/>
  <c r="AZ280" i="16"/>
  <c r="BE279" i="16"/>
  <c r="BA279" i="16"/>
  <c r="BC279" i="16"/>
  <c r="AZ279" i="16"/>
  <c r="BE278" i="16"/>
  <c r="BA278" i="16"/>
  <c r="BC278" i="16"/>
  <c r="AZ278" i="16"/>
  <c r="BE277" i="16"/>
  <c r="BA277" i="16"/>
  <c r="BC277" i="16"/>
  <c r="AZ277" i="16"/>
  <c r="BE276" i="16"/>
  <c r="BA276" i="16"/>
  <c r="BC276" i="16"/>
  <c r="AZ276" i="16"/>
  <c r="BE275" i="16"/>
  <c r="BA275" i="16"/>
  <c r="BC275" i="16"/>
  <c r="AZ275" i="16"/>
  <c r="BE274" i="16"/>
  <c r="BA274" i="16"/>
  <c r="BD274" i="16"/>
  <c r="AZ274" i="16"/>
  <c r="BE273" i="16"/>
  <c r="BA273" i="16"/>
  <c r="BC273" i="16"/>
  <c r="AZ273" i="16"/>
  <c r="BE272" i="16"/>
  <c r="BA272" i="16"/>
  <c r="AZ272" i="16"/>
  <c r="BE271" i="16"/>
  <c r="BA271" i="16"/>
  <c r="BB271" i="16"/>
  <c r="AZ271" i="16"/>
  <c r="BE270" i="16"/>
  <c r="BA270" i="16"/>
  <c r="BC270" i="16"/>
  <c r="AZ270" i="16"/>
  <c r="BE269" i="16"/>
  <c r="BA269" i="16"/>
  <c r="BC269" i="16"/>
  <c r="AZ269" i="16"/>
  <c r="BE268" i="16"/>
  <c r="BA268" i="16"/>
  <c r="BD268" i="16"/>
  <c r="AZ268" i="16"/>
  <c r="BE267" i="16"/>
  <c r="BA267" i="16"/>
  <c r="BB267" i="16"/>
  <c r="AZ267" i="16"/>
  <c r="BE266" i="16"/>
  <c r="BA266" i="16"/>
  <c r="AZ266" i="16"/>
  <c r="BE265" i="16"/>
  <c r="BA265" i="16"/>
  <c r="BB265" i="16"/>
  <c r="AZ265" i="16"/>
  <c r="BE264" i="16"/>
  <c r="BA264" i="16"/>
  <c r="BD264" i="16"/>
  <c r="AZ264" i="16"/>
  <c r="BE263" i="16"/>
  <c r="BA263" i="16"/>
  <c r="BB263" i="16"/>
  <c r="AZ263" i="16"/>
  <c r="BE262" i="16"/>
  <c r="BA262" i="16"/>
  <c r="BD262" i="16"/>
  <c r="AZ262" i="16"/>
  <c r="BE261" i="16"/>
  <c r="BA261" i="16"/>
  <c r="BC261" i="16"/>
  <c r="AZ261" i="16"/>
  <c r="BE260" i="16"/>
  <c r="BA260" i="16"/>
  <c r="BC260" i="16"/>
  <c r="AZ260" i="16"/>
  <c r="BE259" i="16"/>
  <c r="BA259" i="16"/>
  <c r="BC259" i="16"/>
  <c r="AZ259" i="16"/>
  <c r="BE258" i="16"/>
  <c r="BA258" i="16"/>
  <c r="BD258" i="16"/>
  <c r="AZ258" i="16"/>
  <c r="BE257" i="16"/>
  <c r="BA257" i="16"/>
  <c r="BC257" i="16"/>
  <c r="AZ257" i="16"/>
  <c r="BE256" i="16"/>
  <c r="BA256" i="16"/>
  <c r="BD256" i="16"/>
  <c r="AZ256" i="16"/>
  <c r="BE255" i="16"/>
  <c r="BA255" i="16"/>
  <c r="BC255" i="16"/>
  <c r="AZ255" i="16"/>
  <c r="BE254" i="16"/>
  <c r="BA254" i="16"/>
  <c r="BC254" i="16"/>
  <c r="AZ254" i="16"/>
  <c r="BE253" i="16"/>
  <c r="BA253" i="16"/>
  <c r="BC253" i="16"/>
  <c r="AZ253" i="16"/>
  <c r="BE252" i="16"/>
  <c r="BA252" i="16"/>
  <c r="BB252" i="16"/>
  <c r="AZ252" i="16"/>
  <c r="BE251" i="16"/>
  <c r="BA251" i="16"/>
  <c r="BC251" i="16"/>
  <c r="AZ251" i="16"/>
  <c r="BE250" i="16"/>
  <c r="BA250" i="16"/>
  <c r="BD250" i="16"/>
  <c r="AZ250" i="16"/>
  <c r="BE249" i="16"/>
  <c r="BA249" i="16"/>
  <c r="BC249" i="16"/>
  <c r="AZ249" i="16"/>
  <c r="BE248" i="16"/>
  <c r="BA248" i="16"/>
  <c r="BC248" i="16"/>
  <c r="AZ248" i="16"/>
  <c r="BE247" i="16"/>
  <c r="BA247" i="16"/>
  <c r="BB247" i="16"/>
  <c r="AZ247" i="16"/>
  <c r="BE246" i="16"/>
  <c r="BA246" i="16"/>
  <c r="AZ246" i="16"/>
  <c r="BE245" i="16"/>
  <c r="BA245" i="16"/>
  <c r="BC245" i="16"/>
  <c r="AZ245" i="16"/>
  <c r="BE244" i="16"/>
  <c r="BA244" i="16"/>
  <c r="BD244" i="16"/>
  <c r="AZ244" i="16"/>
  <c r="BE243" i="16"/>
  <c r="BA243" i="16"/>
  <c r="BB243" i="16"/>
  <c r="AZ243" i="16"/>
  <c r="BE242" i="16"/>
  <c r="BA242" i="16"/>
  <c r="BC242" i="16"/>
  <c r="AZ242" i="16"/>
  <c r="BE241" i="16"/>
  <c r="BA241" i="16"/>
  <c r="BB241" i="16"/>
  <c r="AZ241" i="16"/>
  <c r="BE240" i="16"/>
  <c r="BA240" i="16"/>
  <c r="BD240" i="16"/>
  <c r="AZ240" i="16"/>
  <c r="BE239" i="16"/>
  <c r="BA239" i="16"/>
  <c r="BC239" i="16"/>
  <c r="AZ239" i="16"/>
  <c r="BE238" i="16"/>
  <c r="BA238" i="16"/>
  <c r="BD238" i="16"/>
  <c r="AZ238" i="16"/>
  <c r="BE237" i="16"/>
  <c r="BA237" i="16"/>
  <c r="BD237" i="16"/>
  <c r="AZ237" i="16"/>
  <c r="BE236" i="16"/>
  <c r="BA236" i="16"/>
  <c r="BC236" i="16"/>
  <c r="AZ236" i="16"/>
  <c r="BE235" i="16"/>
  <c r="BA235" i="16"/>
  <c r="BB235" i="16"/>
  <c r="AZ235" i="16"/>
  <c r="BE234" i="16"/>
  <c r="BA234" i="16"/>
  <c r="BC234" i="16"/>
  <c r="AZ234" i="16"/>
  <c r="BE233" i="16"/>
  <c r="BA233" i="16"/>
  <c r="BB233" i="16"/>
  <c r="AZ233" i="16"/>
  <c r="BE232" i="16"/>
  <c r="BA232" i="16"/>
  <c r="BD232" i="16"/>
  <c r="AZ232" i="16"/>
  <c r="BE231" i="16"/>
  <c r="BA231" i="16"/>
  <c r="BB231" i="16"/>
  <c r="AZ231" i="16"/>
  <c r="BE230" i="16"/>
  <c r="BA230" i="16"/>
  <c r="BB230" i="16"/>
  <c r="AZ230" i="16"/>
  <c r="BE229" i="16"/>
  <c r="BA229" i="16"/>
  <c r="BB229" i="16"/>
  <c r="AZ229" i="16"/>
  <c r="BE228" i="16"/>
  <c r="BA228" i="16"/>
  <c r="BB228" i="16"/>
  <c r="AZ228" i="16"/>
  <c r="BE227" i="16"/>
  <c r="BA227" i="16"/>
  <c r="BC227" i="16"/>
  <c r="AZ227" i="16"/>
  <c r="BE226" i="16"/>
  <c r="BA226" i="16"/>
  <c r="BD226" i="16"/>
  <c r="AZ226" i="16"/>
  <c r="BE225" i="16"/>
  <c r="BA225" i="16"/>
  <c r="BC225" i="16"/>
  <c r="AZ225" i="16"/>
  <c r="BE224" i="16"/>
  <c r="BA224" i="16"/>
  <c r="BC224" i="16"/>
  <c r="AZ224" i="16"/>
  <c r="BE223" i="16"/>
  <c r="BA223" i="16"/>
  <c r="BD223" i="16"/>
  <c r="AZ223" i="16"/>
  <c r="BE222" i="16"/>
  <c r="BA222" i="16"/>
  <c r="BC222" i="16"/>
  <c r="AZ222" i="16"/>
  <c r="BE221" i="16"/>
  <c r="BA221" i="16"/>
  <c r="BC221" i="16"/>
  <c r="AZ221" i="16"/>
  <c r="BE220" i="16"/>
  <c r="BA220" i="16"/>
  <c r="BD220" i="16"/>
  <c r="AZ220" i="16"/>
  <c r="BE219" i="16"/>
  <c r="BA219" i="16"/>
  <c r="BC219" i="16"/>
  <c r="AZ219" i="16"/>
  <c r="BE218" i="16"/>
  <c r="BA218" i="16"/>
  <c r="BC218" i="16"/>
  <c r="AZ218" i="16"/>
  <c r="BE217" i="16"/>
  <c r="BA217" i="16"/>
  <c r="BC217" i="16"/>
  <c r="AZ217" i="16"/>
  <c r="BE216" i="16"/>
  <c r="BA216" i="16"/>
  <c r="BB216" i="16"/>
  <c r="AZ216" i="16"/>
  <c r="BE215" i="16"/>
  <c r="BA215" i="16"/>
  <c r="BC215" i="16"/>
  <c r="AZ215" i="16"/>
  <c r="BE214" i="16"/>
  <c r="BA214" i="16"/>
  <c r="BD214" i="16"/>
  <c r="AZ214" i="16"/>
  <c r="BE213" i="16"/>
  <c r="BA213" i="16"/>
  <c r="BC213" i="16"/>
  <c r="AZ213" i="16"/>
  <c r="BE212" i="16"/>
  <c r="BA212" i="16"/>
  <c r="BC212" i="16"/>
  <c r="AZ212" i="16"/>
  <c r="BE211" i="16"/>
  <c r="BA211" i="16"/>
  <c r="BD211" i="16"/>
  <c r="AZ211" i="16"/>
  <c r="BE210" i="16"/>
  <c r="BA210" i="16"/>
  <c r="BC210" i="16"/>
  <c r="AZ210" i="16"/>
  <c r="BE209" i="16"/>
  <c r="BA209" i="16"/>
  <c r="BC209" i="16"/>
  <c r="AZ209" i="16"/>
  <c r="BE208" i="16"/>
  <c r="BA208" i="16"/>
  <c r="BD208" i="16"/>
  <c r="AZ208" i="16"/>
  <c r="BE207" i="16"/>
  <c r="BA207" i="16"/>
  <c r="BC207" i="16"/>
  <c r="AZ207" i="16"/>
  <c r="BE206" i="16"/>
  <c r="BA206" i="16"/>
  <c r="BC206" i="16"/>
  <c r="AZ206" i="16"/>
  <c r="BE205" i="16"/>
  <c r="BA205" i="16"/>
  <c r="BC205" i="16"/>
  <c r="AZ205" i="16"/>
  <c r="BE204" i="16"/>
  <c r="BA204" i="16"/>
  <c r="BC204" i="16"/>
  <c r="AZ204" i="16"/>
  <c r="BE203" i="16"/>
  <c r="BA203" i="16"/>
  <c r="BC203" i="16"/>
  <c r="AZ203" i="16"/>
  <c r="BE202" i="16"/>
  <c r="BA202" i="16"/>
  <c r="BD202" i="16"/>
  <c r="AZ202" i="16"/>
  <c r="BE201" i="16"/>
  <c r="BA201" i="16"/>
  <c r="BB201" i="16"/>
  <c r="AZ201" i="16"/>
  <c r="BE200" i="16"/>
  <c r="BA200" i="16"/>
  <c r="BC200" i="16"/>
  <c r="AZ200" i="16"/>
  <c r="BE199" i="16"/>
  <c r="BA199" i="16"/>
  <c r="BB199" i="16"/>
  <c r="AZ199" i="16"/>
  <c r="BE198" i="16"/>
  <c r="BA198" i="16"/>
  <c r="BB198" i="16"/>
  <c r="AZ198" i="16"/>
  <c r="BE197" i="16"/>
  <c r="BA197" i="16"/>
  <c r="BB197" i="16"/>
  <c r="AZ197" i="16"/>
  <c r="BE196" i="16"/>
  <c r="BA196" i="16"/>
  <c r="BD196" i="16"/>
  <c r="AZ196" i="16"/>
  <c r="BE195" i="16"/>
  <c r="BA195" i="16"/>
  <c r="BD195" i="16"/>
  <c r="AZ195" i="16"/>
  <c r="BE194" i="16"/>
  <c r="BA194" i="16"/>
  <c r="BD194" i="16"/>
  <c r="AZ194" i="16"/>
  <c r="BE193" i="16"/>
  <c r="BA193" i="16"/>
  <c r="BB193" i="16"/>
  <c r="AZ193" i="16"/>
  <c r="BE192" i="16"/>
  <c r="BA192" i="16"/>
  <c r="BD192" i="16"/>
  <c r="AZ192" i="16"/>
  <c r="BE191" i="16"/>
  <c r="BA191" i="16"/>
  <c r="BC191" i="16"/>
  <c r="AZ191" i="16"/>
  <c r="BE190" i="16"/>
  <c r="BA190" i="16"/>
  <c r="BD190" i="16"/>
  <c r="AZ190" i="16"/>
  <c r="BE189" i="16"/>
  <c r="BA189" i="16"/>
  <c r="BD189" i="16"/>
  <c r="AZ189" i="16"/>
  <c r="BE188" i="16"/>
  <c r="BA188" i="16"/>
  <c r="BC188" i="16"/>
  <c r="AZ188" i="16"/>
  <c r="BE187" i="16"/>
  <c r="BA187" i="16"/>
  <c r="BB187" i="16"/>
  <c r="AZ187" i="16"/>
  <c r="BE186" i="16"/>
  <c r="BA186" i="16"/>
  <c r="BC186" i="16"/>
  <c r="AZ186" i="16"/>
  <c r="BE185" i="16"/>
  <c r="BA185" i="16"/>
  <c r="BC185" i="16"/>
  <c r="AZ185" i="16"/>
  <c r="BE184" i="16"/>
  <c r="BA184" i="16"/>
  <c r="BD184" i="16"/>
  <c r="AZ184" i="16"/>
  <c r="BE183" i="16"/>
  <c r="BA183" i="16"/>
  <c r="BC183" i="16"/>
  <c r="AZ183" i="16"/>
  <c r="BE182" i="16"/>
  <c r="BA182" i="16"/>
  <c r="BC182" i="16"/>
  <c r="AZ182" i="16"/>
  <c r="BE181" i="16"/>
  <c r="BA181" i="16"/>
  <c r="BB181" i="16"/>
  <c r="AZ181" i="16"/>
  <c r="BE180" i="16"/>
  <c r="BA180" i="16"/>
  <c r="BD180" i="16"/>
  <c r="AZ180" i="16"/>
  <c r="BE179" i="16"/>
  <c r="BA179" i="16"/>
  <c r="BC179" i="16"/>
  <c r="AZ179" i="16"/>
  <c r="BE178" i="16"/>
  <c r="BA178" i="16"/>
  <c r="BD178" i="16"/>
  <c r="AZ178" i="16"/>
  <c r="BE177" i="16"/>
  <c r="BA177" i="16"/>
  <c r="BC177" i="16"/>
  <c r="AZ177" i="16"/>
  <c r="BE176" i="16"/>
  <c r="BA176" i="16"/>
  <c r="BC176" i="16"/>
  <c r="AZ176" i="16"/>
  <c r="BE175" i="16"/>
  <c r="BA175" i="16"/>
  <c r="BC175" i="16"/>
  <c r="AZ175" i="16"/>
  <c r="BE174" i="16"/>
  <c r="BA174" i="16"/>
  <c r="BC174" i="16"/>
  <c r="AZ174" i="16"/>
  <c r="BE173" i="16"/>
  <c r="BA173" i="16"/>
  <c r="BC173" i="16"/>
  <c r="AZ173" i="16"/>
  <c r="BE172" i="16"/>
  <c r="BA172" i="16"/>
  <c r="BD172" i="16"/>
  <c r="AZ172" i="16"/>
  <c r="BE171" i="16"/>
  <c r="BA171" i="16"/>
  <c r="BB171" i="16"/>
  <c r="AZ171" i="16"/>
  <c r="BE170" i="16"/>
  <c r="BA170" i="16"/>
  <c r="BC170" i="16"/>
  <c r="AZ170" i="16"/>
  <c r="BE169" i="16"/>
  <c r="BA169" i="16"/>
  <c r="BC169" i="16"/>
  <c r="AZ169" i="16"/>
  <c r="BE168" i="16"/>
  <c r="BA168" i="16"/>
  <c r="BC168" i="16"/>
  <c r="AZ168" i="16"/>
  <c r="BE167" i="16"/>
  <c r="BA167" i="16"/>
  <c r="BC167" i="16"/>
  <c r="AZ167" i="16"/>
  <c r="BE166" i="16"/>
  <c r="BA166" i="16"/>
  <c r="BD166" i="16"/>
  <c r="AZ166" i="16"/>
  <c r="BE165" i="16"/>
  <c r="BA165" i="16"/>
  <c r="BB165" i="16"/>
  <c r="AZ165" i="16"/>
  <c r="BE164" i="16"/>
  <c r="BA164" i="16"/>
  <c r="BC164" i="16"/>
  <c r="AZ164" i="16"/>
  <c r="BE163" i="16"/>
  <c r="BA163" i="16"/>
  <c r="BB163" i="16"/>
  <c r="AZ163" i="16"/>
  <c r="BE162" i="16"/>
  <c r="BA162" i="16"/>
  <c r="BC162" i="16"/>
  <c r="AZ162" i="16"/>
  <c r="BE161" i="16"/>
  <c r="BA161" i="16"/>
  <c r="BD161" i="16"/>
  <c r="AZ161" i="16"/>
  <c r="BE160" i="16"/>
  <c r="BA160" i="16"/>
  <c r="BD160" i="16"/>
  <c r="AZ160" i="16"/>
  <c r="BE159" i="16"/>
  <c r="BA159" i="16"/>
  <c r="BD159" i="16"/>
  <c r="AZ159" i="16"/>
  <c r="BE158" i="16"/>
  <c r="BA158" i="16"/>
  <c r="BD158" i="16"/>
  <c r="AZ158" i="16"/>
  <c r="BE157" i="16"/>
  <c r="BA157" i="16"/>
  <c r="BD157" i="16"/>
  <c r="AZ157" i="16"/>
  <c r="BE156" i="16"/>
  <c r="BA156" i="16"/>
  <c r="BD156" i="16"/>
  <c r="AZ156" i="16"/>
  <c r="BE155" i="16"/>
  <c r="BA155" i="16"/>
  <c r="BC155" i="16"/>
  <c r="AZ155" i="16"/>
  <c r="BE154" i="16"/>
  <c r="BA154" i="16"/>
  <c r="BD154" i="16"/>
  <c r="AZ154" i="16"/>
  <c r="BE153" i="16"/>
  <c r="BA153" i="16"/>
  <c r="BC153" i="16"/>
  <c r="AZ153" i="16"/>
  <c r="BE152" i="16"/>
  <c r="BA152" i="16"/>
  <c r="BC152" i="16"/>
  <c r="AZ152" i="16"/>
  <c r="BE151" i="16"/>
  <c r="BA151" i="16"/>
  <c r="BB151" i="16"/>
  <c r="AZ151" i="16"/>
  <c r="BE150" i="16"/>
  <c r="BA150" i="16"/>
  <c r="BD150" i="16"/>
  <c r="AZ150" i="16"/>
  <c r="BE149" i="16"/>
  <c r="BA149" i="16"/>
  <c r="BC149" i="16"/>
  <c r="AZ149" i="16"/>
  <c r="BE148" i="16"/>
  <c r="BA148" i="16"/>
  <c r="BD148" i="16"/>
  <c r="AZ148" i="16"/>
  <c r="BE147" i="16"/>
  <c r="BA147" i="16"/>
  <c r="BC147" i="16"/>
  <c r="AZ147" i="16"/>
  <c r="BE146" i="16"/>
  <c r="BA146" i="16"/>
  <c r="BC146" i="16"/>
  <c r="AZ146" i="16"/>
  <c r="BE145" i="16"/>
  <c r="BA145" i="16"/>
  <c r="AZ145" i="16"/>
  <c r="BE144" i="16"/>
  <c r="BA144" i="16"/>
  <c r="BB144" i="16"/>
  <c r="AZ144" i="16"/>
  <c r="BE143" i="16"/>
  <c r="BA143" i="16"/>
  <c r="BC143" i="16"/>
  <c r="AZ143" i="16"/>
  <c r="BE142" i="16"/>
  <c r="BA142" i="16"/>
  <c r="BB142" i="16"/>
  <c r="AZ142" i="16"/>
  <c r="BE141" i="16"/>
  <c r="BA141" i="16"/>
  <c r="BB141" i="16"/>
  <c r="AZ141" i="16"/>
  <c r="BE140" i="16"/>
  <c r="BA140" i="16"/>
  <c r="BD140" i="16"/>
  <c r="AZ140" i="16"/>
  <c r="BE139" i="16"/>
  <c r="BA139" i="16"/>
  <c r="BC139" i="16"/>
  <c r="AZ139" i="16"/>
  <c r="BE138" i="16"/>
  <c r="BA138" i="16"/>
  <c r="BC138" i="16"/>
  <c r="AZ138" i="16"/>
  <c r="BE137" i="16"/>
  <c r="BA137" i="16"/>
  <c r="BC137" i="16"/>
  <c r="AZ137" i="16"/>
  <c r="BE136" i="16"/>
  <c r="BA136" i="16"/>
  <c r="BC136" i="16"/>
  <c r="AZ136" i="16"/>
  <c r="BE135" i="16"/>
  <c r="BA135" i="16"/>
  <c r="BB135" i="16"/>
  <c r="AZ135" i="16"/>
  <c r="BE134" i="16"/>
  <c r="BA134" i="16"/>
  <c r="BD134" i="16"/>
  <c r="AZ134" i="16"/>
  <c r="BE133" i="16"/>
  <c r="BA133" i="16"/>
  <c r="BB133" i="16"/>
  <c r="AZ133" i="16"/>
  <c r="BE132" i="16"/>
  <c r="BA132" i="16"/>
  <c r="BB132" i="16"/>
  <c r="AZ132" i="16"/>
  <c r="BE131" i="16"/>
  <c r="BA131" i="16"/>
  <c r="BC131" i="16"/>
  <c r="AZ131" i="16"/>
  <c r="BE130" i="16"/>
  <c r="BA130" i="16"/>
  <c r="BB130" i="16"/>
  <c r="AZ130" i="16"/>
  <c r="BE129" i="16"/>
  <c r="BA129" i="16"/>
  <c r="BD129" i="16"/>
  <c r="AZ129" i="16"/>
  <c r="BE128" i="16"/>
  <c r="BA128" i="16"/>
  <c r="BD128" i="16"/>
  <c r="AZ128" i="16"/>
  <c r="BE127" i="16"/>
  <c r="BA127" i="16"/>
  <c r="BC127" i="16"/>
  <c r="AZ127" i="16"/>
  <c r="BE126" i="16"/>
  <c r="BA126" i="16"/>
  <c r="BD126" i="16"/>
  <c r="AZ126" i="16"/>
  <c r="BE125" i="16"/>
  <c r="BA125" i="16"/>
  <c r="BC125" i="16"/>
  <c r="AZ125" i="16"/>
  <c r="BE124" i="16"/>
  <c r="BA124" i="16"/>
  <c r="BB124" i="16"/>
  <c r="AZ124" i="16"/>
  <c r="BE123" i="16"/>
  <c r="BA123" i="16"/>
  <c r="BC123" i="16"/>
  <c r="AZ123" i="16"/>
  <c r="BE122" i="16"/>
  <c r="BA122" i="16"/>
  <c r="BD122" i="16"/>
  <c r="AZ122" i="16"/>
  <c r="BE121" i="16"/>
  <c r="BA121" i="16"/>
  <c r="BC121" i="16"/>
  <c r="AZ121" i="16"/>
  <c r="BE120" i="16"/>
  <c r="BA120" i="16"/>
  <c r="BD120" i="16"/>
  <c r="AZ120" i="16"/>
  <c r="BE119" i="16"/>
  <c r="BA119" i="16"/>
  <c r="BC119" i="16"/>
  <c r="AZ119" i="16"/>
  <c r="BE118" i="16"/>
  <c r="BA118" i="16"/>
  <c r="BB118" i="16"/>
  <c r="AZ118" i="16"/>
  <c r="BE117" i="16"/>
  <c r="BA117" i="16"/>
  <c r="BD117" i="16"/>
  <c r="AZ117" i="16"/>
  <c r="BE116" i="16"/>
  <c r="BA116" i="16"/>
  <c r="BD116" i="16"/>
  <c r="AZ116" i="16"/>
  <c r="BE115" i="16"/>
  <c r="BA115" i="16"/>
  <c r="BC115" i="16"/>
  <c r="AZ115" i="16"/>
  <c r="BE114" i="16"/>
  <c r="BA114" i="16"/>
  <c r="BC114" i="16"/>
  <c r="AZ114" i="16"/>
  <c r="BE113" i="16"/>
  <c r="BA113" i="16"/>
  <c r="BC113" i="16"/>
  <c r="AZ113" i="16"/>
  <c r="BE112" i="16"/>
  <c r="BA112" i="16"/>
  <c r="BB112" i="16"/>
  <c r="AZ112" i="16"/>
  <c r="BE111" i="16"/>
  <c r="BA111" i="16"/>
  <c r="BC111" i="16"/>
  <c r="AZ111" i="16"/>
  <c r="BE110" i="16"/>
  <c r="BA110" i="16"/>
  <c r="BD110" i="16"/>
  <c r="AZ110" i="16"/>
  <c r="BE109" i="16"/>
  <c r="BA109" i="16"/>
  <c r="BC109" i="16"/>
  <c r="AZ109" i="16"/>
  <c r="BE108" i="16"/>
  <c r="BA108" i="16"/>
  <c r="BC108" i="16"/>
  <c r="AZ108" i="16"/>
  <c r="BE107" i="16"/>
  <c r="BA107" i="16"/>
  <c r="BC107" i="16"/>
  <c r="AZ107" i="16"/>
  <c r="BE106" i="16"/>
  <c r="BA106" i="16"/>
  <c r="BB106" i="16"/>
  <c r="AZ106" i="16"/>
  <c r="BE105" i="16"/>
  <c r="BA105" i="16"/>
  <c r="BB105" i="16"/>
  <c r="AZ105" i="16"/>
  <c r="BE104" i="16"/>
  <c r="BA104" i="16"/>
  <c r="BD104" i="16"/>
  <c r="AZ104" i="16"/>
  <c r="BE103" i="16"/>
  <c r="BA103" i="16"/>
  <c r="BB103" i="16"/>
  <c r="AZ103" i="16"/>
  <c r="BE102" i="16"/>
  <c r="BA102" i="16"/>
  <c r="BC102" i="16"/>
  <c r="AZ102" i="16"/>
  <c r="BE101" i="16"/>
  <c r="BA101" i="16"/>
  <c r="BB101" i="16"/>
  <c r="AZ101" i="16"/>
  <c r="BE100" i="16"/>
  <c r="BA100" i="16"/>
  <c r="BD100" i="16"/>
  <c r="AZ100" i="16"/>
  <c r="BE99" i="16"/>
  <c r="BA99" i="16"/>
  <c r="BC99" i="16"/>
  <c r="AZ99" i="16"/>
  <c r="BE98" i="16"/>
  <c r="BA98" i="16"/>
  <c r="BD98" i="16"/>
  <c r="AZ98" i="16"/>
  <c r="BE97" i="16"/>
  <c r="BA97" i="16"/>
  <c r="BB97" i="16"/>
  <c r="AZ97" i="16"/>
  <c r="BE96" i="16"/>
  <c r="BA96" i="16"/>
  <c r="BC96" i="16"/>
  <c r="AZ96" i="16"/>
  <c r="BE95" i="16"/>
  <c r="BA95" i="16"/>
  <c r="BC95" i="16"/>
  <c r="AZ95" i="16"/>
  <c r="BE94" i="16"/>
  <c r="BA94" i="16"/>
  <c r="BB94" i="16"/>
  <c r="AZ94" i="16"/>
  <c r="BE93" i="16"/>
  <c r="BA93" i="16"/>
  <c r="BD93" i="16"/>
  <c r="AZ93" i="16"/>
  <c r="BE92" i="16"/>
  <c r="BA92" i="16"/>
  <c r="BD92" i="16"/>
  <c r="AZ92" i="16"/>
  <c r="BE91" i="16"/>
  <c r="BA91" i="16"/>
  <c r="BB91" i="16"/>
  <c r="AZ91" i="16"/>
  <c r="BE90" i="16"/>
  <c r="BA90" i="16"/>
  <c r="BC90" i="16"/>
  <c r="AZ90" i="16"/>
  <c r="BE89" i="16"/>
  <c r="BA89" i="16"/>
  <c r="BD89" i="16"/>
  <c r="AZ89" i="16"/>
  <c r="BE88" i="16"/>
  <c r="BA88" i="16"/>
  <c r="BB88" i="16"/>
  <c r="AZ88" i="16"/>
  <c r="BE87" i="16"/>
  <c r="BA87" i="16"/>
  <c r="BC87" i="16"/>
  <c r="AZ87" i="16"/>
  <c r="BE86" i="16"/>
  <c r="BA86" i="16"/>
  <c r="BD86" i="16"/>
  <c r="AZ86" i="16"/>
  <c r="BE85" i="16"/>
  <c r="BA85" i="16"/>
  <c r="BB85" i="16"/>
  <c r="AZ85" i="16"/>
  <c r="BE84" i="16"/>
  <c r="BA84" i="16"/>
  <c r="BC84" i="16"/>
  <c r="AZ84" i="16"/>
  <c r="BE83" i="16"/>
  <c r="BA83" i="16"/>
  <c r="BC83" i="16"/>
  <c r="AZ83" i="16"/>
  <c r="BE82" i="16"/>
  <c r="BA82" i="16"/>
  <c r="BB82" i="16"/>
  <c r="AZ82" i="16"/>
  <c r="BE81" i="16"/>
  <c r="BA81" i="16"/>
  <c r="BB81" i="16"/>
  <c r="AZ81" i="16"/>
  <c r="BE80" i="16"/>
  <c r="BA80" i="16"/>
  <c r="BD80" i="16"/>
  <c r="AZ80" i="16"/>
  <c r="BE79" i="16"/>
  <c r="BA79" i="16"/>
  <c r="BB79" i="16"/>
  <c r="AZ79" i="16"/>
  <c r="BE78" i="16"/>
  <c r="BA78" i="16"/>
  <c r="BC78" i="16"/>
  <c r="AZ78" i="16"/>
  <c r="BE77" i="16"/>
  <c r="BA77" i="16"/>
  <c r="BB77" i="16"/>
  <c r="AZ77" i="16"/>
  <c r="BE76" i="16"/>
  <c r="BA76" i="16"/>
  <c r="BB76" i="16"/>
  <c r="AZ76" i="16"/>
  <c r="BE75" i="16"/>
  <c r="BA75" i="16"/>
  <c r="BD75" i="16"/>
  <c r="AZ75" i="16"/>
  <c r="BE74" i="16"/>
  <c r="BA74" i="16"/>
  <c r="BD74" i="16"/>
  <c r="AZ74" i="16"/>
  <c r="BE73" i="16"/>
  <c r="BA73" i="16"/>
  <c r="BB73" i="16"/>
  <c r="AZ73" i="16"/>
  <c r="BE72" i="16"/>
  <c r="BA72" i="16"/>
  <c r="AZ72" i="16"/>
  <c r="BE71" i="16"/>
  <c r="BA71" i="16"/>
  <c r="BB71" i="16"/>
  <c r="AZ71" i="16"/>
  <c r="BE70" i="16"/>
  <c r="BA70" i="16"/>
  <c r="BD70" i="16"/>
  <c r="AZ70" i="16"/>
  <c r="BE69" i="16"/>
  <c r="BA69" i="16"/>
  <c r="BB69" i="16"/>
  <c r="AZ69" i="16"/>
  <c r="BE68" i="16"/>
  <c r="BA68" i="16"/>
  <c r="BD68" i="16"/>
  <c r="AZ68" i="16"/>
  <c r="BE67" i="16"/>
  <c r="BA67" i="16"/>
  <c r="BB67" i="16"/>
  <c r="AZ67" i="16"/>
  <c r="BE66" i="16"/>
  <c r="BA66" i="16"/>
  <c r="BD66" i="16"/>
  <c r="AZ66" i="16"/>
  <c r="BE65" i="16"/>
  <c r="BA65" i="16"/>
  <c r="BB65" i="16"/>
  <c r="AZ65" i="16"/>
  <c r="BE64" i="16"/>
  <c r="BA64" i="16"/>
  <c r="BB64" i="16"/>
  <c r="AZ64" i="16"/>
  <c r="BE63" i="16"/>
  <c r="BA63" i="16"/>
  <c r="BB63" i="16"/>
  <c r="AZ63" i="16"/>
  <c r="BE62" i="16"/>
  <c r="BA62" i="16"/>
  <c r="BD62" i="16"/>
  <c r="AZ62" i="16"/>
  <c r="BE61" i="16"/>
  <c r="BA61" i="16"/>
  <c r="BC61" i="16"/>
  <c r="AZ61" i="16"/>
  <c r="BE60" i="16"/>
  <c r="BA60" i="16"/>
  <c r="BC60" i="16"/>
  <c r="AZ60" i="16"/>
  <c r="BE59" i="16"/>
  <c r="BA59" i="16"/>
  <c r="BB59" i="16"/>
  <c r="AZ59" i="16"/>
  <c r="BE58" i="16"/>
  <c r="BA58" i="16"/>
  <c r="BB58" i="16"/>
  <c r="AZ58" i="16"/>
  <c r="BE57" i="16"/>
  <c r="BA57" i="16"/>
  <c r="BC57" i="16"/>
  <c r="AZ57" i="16"/>
  <c r="BE56" i="16"/>
  <c r="BA56" i="16"/>
  <c r="BD56" i="16"/>
  <c r="AZ56" i="16"/>
  <c r="BE55" i="16"/>
  <c r="BA55" i="16"/>
  <c r="BB55" i="16"/>
  <c r="AZ55" i="16"/>
  <c r="BE54" i="16"/>
  <c r="BA54" i="16"/>
  <c r="BD54" i="16"/>
  <c r="AZ54" i="16"/>
  <c r="BE53" i="16"/>
  <c r="BA53" i="16"/>
  <c r="BB53" i="16"/>
  <c r="AZ53" i="16"/>
  <c r="BE52" i="16"/>
  <c r="BA52" i="16"/>
  <c r="BD52" i="16"/>
  <c r="AZ52" i="16"/>
  <c r="BE51" i="16"/>
  <c r="BA51" i="16"/>
  <c r="BB51" i="16"/>
  <c r="AZ51" i="16"/>
  <c r="BE50" i="16"/>
  <c r="BA50" i="16"/>
  <c r="BD50" i="16"/>
  <c r="AZ50" i="16"/>
  <c r="BE49" i="16"/>
  <c r="BA49" i="16"/>
  <c r="BB49" i="16"/>
  <c r="AZ49" i="16"/>
  <c r="BE48" i="16"/>
  <c r="BA48" i="16"/>
  <c r="BB48" i="16"/>
  <c r="AZ48" i="16"/>
  <c r="BE47" i="16"/>
  <c r="BA47" i="16"/>
  <c r="BC47" i="16"/>
  <c r="AZ47" i="16"/>
  <c r="BE46" i="16"/>
  <c r="BA46" i="16"/>
  <c r="BC46" i="16"/>
  <c r="AZ46" i="16"/>
  <c r="BE45" i="16"/>
  <c r="BA45" i="16"/>
  <c r="BC45" i="16"/>
  <c r="AZ45" i="16"/>
  <c r="BE44" i="16"/>
  <c r="BA44" i="16"/>
  <c r="BD44" i="16"/>
  <c r="AZ44" i="16"/>
  <c r="BE43" i="16"/>
  <c r="BA43" i="16"/>
  <c r="BC43" i="16"/>
  <c r="AZ43" i="16"/>
  <c r="BE42" i="16"/>
  <c r="BA42" i="16"/>
  <c r="BB42" i="16"/>
  <c r="AZ42" i="16"/>
  <c r="BE41" i="16"/>
  <c r="BA41" i="16"/>
  <c r="BC41" i="16"/>
  <c r="AZ41" i="16"/>
  <c r="BE40" i="16"/>
  <c r="BA40" i="16"/>
  <c r="BC40" i="16"/>
  <c r="AZ40" i="16"/>
  <c r="BE39" i="16"/>
  <c r="BA39" i="16"/>
  <c r="BB39" i="16"/>
  <c r="AZ39" i="16"/>
  <c r="BE38" i="16"/>
  <c r="BA38" i="16"/>
  <c r="BC38" i="16"/>
  <c r="AZ38" i="16"/>
  <c r="BE37" i="16"/>
  <c r="BA37" i="16"/>
  <c r="BD37" i="16"/>
  <c r="AZ37" i="16"/>
  <c r="BE36" i="16"/>
  <c r="BA36" i="16"/>
  <c r="BD36" i="16"/>
  <c r="AZ36" i="16"/>
  <c r="BE35" i="16"/>
  <c r="BA35" i="16"/>
  <c r="BD35" i="16"/>
  <c r="AZ35" i="16"/>
  <c r="BE34" i="16"/>
  <c r="BA34" i="16"/>
  <c r="BD34" i="16"/>
  <c r="AZ34" i="16"/>
  <c r="BE33" i="16"/>
  <c r="BA33" i="16"/>
  <c r="BC33" i="16"/>
  <c r="AZ33" i="16"/>
  <c r="BE32" i="16"/>
  <c r="BA32" i="16"/>
  <c r="BD32" i="16"/>
  <c r="AZ32" i="16"/>
  <c r="BE31" i="16"/>
  <c r="BA31" i="16"/>
  <c r="BC31" i="16"/>
  <c r="AZ31" i="16"/>
  <c r="BE30" i="16"/>
  <c r="BA30" i="16"/>
  <c r="BC30" i="16"/>
  <c r="AZ30" i="16"/>
  <c r="BE29" i="16"/>
  <c r="BA29" i="16"/>
  <c r="BC29" i="16"/>
  <c r="AZ29" i="16"/>
  <c r="BE28" i="16"/>
  <c r="BA28" i="16"/>
  <c r="BD28" i="16"/>
  <c r="AZ28" i="16"/>
  <c r="BE27" i="16"/>
  <c r="BA27" i="16"/>
  <c r="BB27" i="16"/>
  <c r="AZ27" i="16"/>
  <c r="BE26" i="16"/>
  <c r="BA26" i="16"/>
  <c r="BC26" i="16"/>
  <c r="AZ26" i="16"/>
  <c r="BE25" i="16"/>
  <c r="BA25" i="16"/>
  <c r="BB25" i="16"/>
  <c r="AZ25" i="16"/>
  <c r="BE24" i="16"/>
  <c r="BA24" i="16"/>
  <c r="BB24" i="16"/>
  <c r="AZ24" i="16"/>
  <c r="BE23" i="16"/>
  <c r="BA23" i="16"/>
  <c r="BC23" i="16"/>
  <c r="AZ23" i="16"/>
  <c r="BE22" i="16"/>
  <c r="BA22" i="16"/>
  <c r="BC22" i="16"/>
  <c r="AZ22" i="16"/>
  <c r="BE21" i="16"/>
  <c r="BA21" i="16"/>
  <c r="BC21" i="16"/>
  <c r="AZ21" i="16"/>
  <c r="BE20" i="16"/>
  <c r="BA20" i="16"/>
  <c r="BC20" i="16"/>
  <c r="AZ20" i="16"/>
  <c r="BE19" i="16"/>
  <c r="BA19" i="16"/>
  <c r="BB19" i="16"/>
  <c r="AZ19" i="16"/>
  <c r="BE18" i="16"/>
  <c r="BA18" i="16"/>
  <c r="BC18" i="16"/>
  <c r="AZ18" i="16"/>
  <c r="BE17" i="16"/>
  <c r="BA17" i="16"/>
  <c r="BB17" i="16"/>
  <c r="AZ17" i="16"/>
  <c r="BE16" i="16"/>
  <c r="BA16" i="16"/>
  <c r="BD16" i="16"/>
  <c r="AZ16" i="16"/>
  <c r="BE15" i="16"/>
  <c r="BA15" i="16"/>
  <c r="BC15" i="16"/>
  <c r="AZ15" i="16"/>
  <c r="BE14" i="16"/>
  <c r="BA14" i="16"/>
  <c r="BC14" i="16"/>
  <c r="AZ14" i="16"/>
  <c r="BE13" i="16"/>
  <c r="BA13" i="16"/>
  <c r="BC13" i="16"/>
  <c r="AZ13" i="16"/>
  <c r="BE12" i="16"/>
  <c r="BA12" i="16"/>
  <c r="BD12" i="16"/>
  <c r="AZ12" i="16"/>
  <c r="BE11" i="16"/>
  <c r="BA11" i="16"/>
  <c r="BC11" i="16"/>
  <c r="AZ11" i="16"/>
  <c r="BE10" i="16"/>
  <c r="BA10" i="16"/>
  <c r="BD10" i="16" s="1"/>
  <c r="AZ10" i="16"/>
  <c r="B43" i="11"/>
  <c r="AY33" i="11"/>
  <c r="BC64" i="16"/>
  <c r="BB186" i="16"/>
  <c r="BC228" i="16"/>
  <c r="BB258" i="16"/>
  <c r="BC240" i="16"/>
  <c r="BB234" i="16"/>
  <c r="BC36" i="16"/>
  <c r="BC194" i="16"/>
  <c r="BD246" i="16"/>
  <c r="BC246" i="16"/>
  <c r="BB246" i="16"/>
  <c r="BD18" i="16"/>
  <c r="BD174" i="16"/>
  <c r="BD236" i="16"/>
  <c r="BC158" i="16"/>
  <c r="BD252" i="16"/>
  <c r="BC252" i="16"/>
  <c r="BD210" i="16"/>
  <c r="BC266" i="16"/>
  <c r="BD266" i="16"/>
  <c r="BC308" i="16"/>
  <c r="BD308" i="16"/>
  <c r="BC42" i="16"/>
  <c r="BC272" i="16"/>
  <c r="BD272" i="16"/>
  <c r="BC282" i="16"/>
  <c r="BB204" i="16"/>
  <c r="BB240" i="16"/>
  <c r="BB276" i="16"/>
  <c r="BD90" i="16"/>
  <c r="BD204" i="16"/>
  <c r="BD270" i="16"/>
  <c r="BD276" i="16"/>
  <c r="BD300" i="16"/>
  <c r="BD306" i="16"/>
  <c r="BB270" i="16"/>
  <c r="BB306" i="16"/>
  <c r="BD182" i="16"/>
  <c r="BD206" i="16"/>
  <c r="BD212" i="16"/>
  <c r="BD224" i="16"/>
  <c r="BD242" i="16"/>
  <c r="BD260" i="16"/>
  <c r="BD278" i="16"/>
  <c r="BD290" i="16"/>
  <c r="BD296" i="16"/>
  <c r="BC154" i="16"/>
  <c r="BC214" i="16"/>
  <c r="BC250" i="16"/>
  <c r="BB250" i="16"/>
  <c r="BC274" i="16"/>
  <c r="BB274" i="16"/>
  <c r="BC304" i="16"/>
  <c r="BB304" i="16"/>
  <c r="BC160" i="16"/>
  <c r="BB160" i="16"/>
  <c r="BC202" i="16"/>
  <c r="BC226" i="16"/>
  <c r="BB226" i="16"/>
  <c r="BB256" i="16"/>
  <c r="BC268" i="16"/>
  <c r="BB268" i="16"/>
  <c r="BC298" i="16"/>
  <c r="BB298" i="16"/>
  <c r="BC140" i="16"/>
  <c r="BC166" i="16"/>
  <c r="BB166" i="16"/>
  <c r="BC184" i="16"/>
  <c r="BC196" i="16"/>
  <c r="BB196" i="16"/>
  <c r="BC208" i="16"/>
  <c r="BB208" i="16"/>
  <c r="BC238" i="16"/>
  <c r="BB238" i="16"/>
  <c r="BC244" i="16"/>
  <c r="BB244" i="16"/>
  <c r="BC262" i="16"/>
  <c r="BB280" i="16"/>
  <c r="BC292" i="16"/>
  <c r="BB292" i="16"/>
  <c r="BB56" i="16"/>
  <c r="BB170" i="16"/>
  <c r="BB188" i="16"/>
  <c r="BB194" i="16"/>
  <c r="BB200" i="16"/>
  <c r="BB206" i="16"/>
  <c r="BB212" i="16"/>
  <c r="BB224" i="16"/>
  <c r="BB236" i="16"/>
  <c r="BB242" i="16"/>
  <c r="BB260" i="16"/>
  <c r="BB266" i="16"/>
  <c r="BB272" i="16"/>
  <c r="BB278" i="16"/>
  <c r="BB284" i="16"/>
  <c r="BB290" i="16"/>
  <c r="BB296" i="16"/>
  <c r="BB308" i="16"/>
  <c r="BU7" i="1"/>
  <c r="AH9" i="16"/>
  <c r="AC9" i="16"/>
  <c r="AB9" i="16"/>
  <c r="R9" i="16"/>
  <c r="P9" i="16"/>
  <c r="O9" i="16"/>
  <c r="M9" i="16"/>
  <c r="L9" i="16"/>
  <c r="AE16" i="8"/>
  <c r="AE15" i="8"/>
  <c r="AE11" i="8"/>
  <c r="AG8" i="8"/>
  <c r="AI8" i="8"/>
  <c r="S8" i="8"/>
  <c r="DY4" i="1"/>
  <c r="DY3" i="1"/>
  <c r="DY2" i="1"/>
  <c r="AC30" i="8"/>
  <c r="AC29" i="8"/>
  <c r="AC28" i="8"/>
  <c r="AC25" i="8"/>
  <c r="AC24" i="8"/>
  <c r="AC23" i="8"/>
  <c r="AC22" i="8"/>
  <c r="AC21" i="8"/>
  <c r="AC20" i="8"/>
  <c r="AC19" i="8"/>
  <c r="AC18" i="8"/>
  <c r="AC17" i="8"/>
  <c r="AC16" i="8"/>
  <c r="AC15" i="8"/>
  <c r="AC14" i="8"/>
  <c r="AC13" i="8"/>
  <c r="AC12" i="8"/>
  <c r="AC11" i="8"/>
  <c r="AC10" i="8"/>
  <c r="AC9" i="8"/>
  <c r="AC8" i="8"/>
  <c r="AC7" i="8"/>
  <c r="AC6" i="8"/>
  <c r="S5" i="8"/>
  <c r="BC7" i="3"/>
  <c r="AY20" i="3"/>
  <c r="AY19" i="3"/>
  <c r="AY18" i="3"/>
  <c r="AY17" i="3"/>
  <c r="AY16" i="3"/>
  <c r="AY15" i="3"/>
  <c r="AY14" i="3"/>
  <c r="AY13" i="3"/>
  <c r="AY12" i="3"/>
  <c r="AY11" i="3"/>
  <c r="AY10" i="3"/>
  <c r="AY9" i="3"/>
  <c r="AY8" i="3"/>
  <c r="AC29" i="3"/>
  <c r="AZ7" i="3"/>
  <c r="AC30" i="3"/>
  <c r="BA7" i="3"/>
  <c r="AC28" i="3"/>
  <c r="BB7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C6" i="3"/>
  <c r="S5" i="3"/>
  <c r="AB2" i="5"/>
  <c r="AB3" i="5"/>
  <c r="AB4" i="5"/>
  <c r="DO4" i="1"/>
  <c r="DO2" i="1"/>
  <c r="BF8" i="2"/>
  <c r="S8" i="2"/>
  <c r="AF16" i="2"/>
  <c r="AF20" i="2"/>
  <c r="AF11" i="2"/>
  <c r="PZ6" i="14"/>
  <c r="PY6" i="14"/>
  <c r="PX6" i="14"/>
  <c r="PW6" i="14"/>
  <c r="PV6" i="14"/>
  <c r="PU6" i="14"/>
  <c r="PT6" i="14"/>
  <c r="PS6" i="14"/>
  <c r="PR6" i="14"/>
  <c r="PQ6" i="14"/>
  <c r="PP6" i="14"/>
  <c r="PO6" i="14"/>
  <c r="PN6" i="14"/>
  <c r="PM6" i="14"/>
  <c r="PL6" i="14"/>
  <c r="PK6" i="14"/>
  <c r="PJ6" i="14"/>
  <c r="PI6" i="14"/>
  <c r="PH6" i="14"/>
  <c r="PG6" i="14"/>
  <c r="OK6" i="14"/>
  <c r="OL6" i="14"/>
  <c r="OM6" i="14"/>
  <c r="ON6" i="14"/>
  <c r="OO6" i="14"/>
  <c r="OP6" i="14"/>
  <c r="OQ6" i="14"/>
  <c r="OR6" i="14"/>
  <c r="OS6" i="14"/>
  <c r="OT6" i="14"/>
  <c r="OU6" i="14"/>
  <c r="OV6" i="14"/>
  <c r="OW6" i="14"/>
  <c r="OX6" i="14"/>
  <c r="OY6" i="14"/>
  <c r="OZ6" i="14"/>
  <c r="PA6" i="14"/>
  <c r="PB6" i="14"/>
  <c r="PC6" i="14"/>
  <c r="PE7" i="14" s="1"/>
  <c r="B4" i="2" s="1"/>
  <c r="OJ6" i="14"/>
  <c r="NG7" i="14"/>
  <c r="DH3" i="1"/>
  <c r="DI7" i="1" s="1"/>
  <c r="AF16" i="4"/>
  <c r="AF15" i="4" s="1"/>
  <c r="AF11" i="4"/>
  <c r="T7" i="1"/>
  <c r="AK37" i="14"/>
  <c r="AK36" i="14"/>
  <c r="AK35" i="14"/>
  <c r="AK34" i="14"/>
  <c r="AK33" i="14"/>
  <c r="AK32" i="14"/>
  <c r="AK31" i="14"/>
  <c r="PU7" i="14"/>
  <c r="PR7" i="14"/>
  <c r="JO7" i="14"/>
  <c r="PK7" i="14"/>
  <c r="PJ7" i="14"/>
  <c r="PG7" i="14"/>
  <c r="BO14" i="1"/>
  <c r="BO17" i="1"/>
  <c r="BO11" i="1"/>
  <c r="BF15" i="1"/>
  <c r="BO10" i="1"/>
  <c r="BF13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7" i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BO244" i="1"/>
  <c r="BO243" i="1"/>
  <c r="BO242" i="1"/>
  <c r="BO241" i="1"/>
  <c r="BO240" i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5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O178" i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O162" i="1"/>
  <c r="BO161" i="1"/>
  <c r="BO160" i="1"/>
  <c r="BO159" i="1"/>
  <c r="BO158" i="1"/>
  <c r="BO157" i="1"/>
  <c r="BO156" i="1"/>
  <c r="BO155" i="1"/>
  <c r="BO154" i="1"/>
  <c r="BO153" i="1"/>
  <c r="BO152" i="1"/>
  <c r="BO151" i="1"/>
  <c r="BO150" i="1"/>
  <c r="BO149" i="1"/>
  <c r="BO148" i="1"/>
  <c r="BO147" i="1"/>
  <c r="BO146" i="1"/>
  <c r="BO145" i="1"/>
  <c r="BO144" i="1"/>
  <c r="BO143" i="1"/>
  <c r="BO142" i="1"/>
  <c r="BO141" i="1"/>
  <c r="BO140" i="1"/>
  <c r="BO139" i="1"/>
  <c r="BO138" i="1"/>
  <c r="BO137" i="1"/>
  <c r="BO136" i="1"/>
  <c r="BO135" i="1"/>
  <c r="BO134" i="1"/>
  <c r="BO133" i="1"/>
  <c r="BO132" i="1"/>
  <c r="BO131" i="1"/>
  <c r="BO130" i="1"/>
  <c r="BO129" i="1"/>
  <c r="BO128" i="1"/>
  <c r="BO127" i="1"/>
  <c r="BO37" i="1"/>
  <c r="BO126" i="1"/>
  <c r="BO19" i="1"/>
  <c r="BO9" i="1"/>
  <c r="BO12" i="1"/>
  <c r="BO13" i="1"/>
  <c r="BO18" i="1"/>
  <c r="BO20" i="1"/>
  <c r="BO26" i="1"/>
  <c r="BO29" i="1"/>
  <c r="BO30" i="1"/>
  <c r="BO34" i="1"/>
  <c r="BO35" i="1"/>
  <c r="BO42" i="1"/>
  <c r="BO47" i="1"/>
  <c r="BO56" i="1"/>
  <c r="CP307" i="1"/>
  <c r="CP306" i="1"/>
  <c r="CP305" i="1"/>
  <c r="CP304" i="1"/>
  <c r="CP303" i="1"/>
  <c r="CP302" i="1"/>
  <c r="CP301" i="1"/>
  <c r="CP300" i="1"/>
  <c r="CP299" i="1"/>
  <c r="CP298" i="1"/>
  <c r="CP297" i="1"/>
  <c r="CP296" i="1"/>
  <c r="CP295" i="1"/>
  <c r="CP294" i="1"/>
  <c r="CP293" i="1"/>
  <c r="CP292" i="1"/>
  <c r="CP291" i="1"/>
  <c r="CP290" i="1"/>
  <c r="CP289" i="1"/>
  <c r="CP288" i="1"/>
  <c r="CP287" i="1"/>
  <c r="CP286" i="1"/>
  <c r="CP285" i="1"/>
  <c r="CP284" i="1"/>
  <c r="CP283" i="1"/>
  <c r="CP282" i="1"/>
  <c r="CP281" i="1"/>
  <c r="CP280" i="1"/>
  <c r="CP279" i="1"/>
  <c r="CP278" i="1"/>
  <c r="CP277" i="1"/>
  <c r="CP276" i="1"/>
  <c r="CP275" i="1"/>
  <c r="CP274" i="1"/>
  <c r="CP273" i="1"/>
  <c r="CP272" i="1"/>
  <c r="CP271" i="1"/>
  <c r="CP270" i="1"/>
  <c r="CP269" i="1"/>
  <c r="CP268" i="1"/>
  <c r="CP267" i="1"/>
  <c r="CP266" i="1"/>
  <c r="CP265" i="1"/>
  <c r="CP264" i="1"/>
  <c r="CP263" i="1"/>
  <c r="CP262" i="1"/>
  <c r="CP261" i="1"/>
  <c r="CP260" i="1"/>
  <c r="CP259" i="1"/>
  <c r="CP258" i="1"/>
  <c r="CP257" i="1"/>
  <c r="CP256" i="1"/>
  <c r="CP255" i="1"/>
  <c r="CP254" i="1"/>
  <c r="CP253" i="1"/>
  <c r="CP252" i="1"/>
  <c r="CP251" i="1"/>
  <c r="CP250" i="1"/>
  <c r="CP249" i="1"/>
  <c r="CP248" i="1"/>
  <c r="CP247" i="1"/>
  <c r="CP246" i="1"/>
  <c r="CP245" i="1"/>
  <c r="CP244" i="1"/>
  <c r="CP243" i="1"/>
  <c r="CP242" i="1"/>
  <c r="CP241" i="1"/>
  <c r="CP240" i="1"/>
  <c r="CP239" i="1"/>
  <c r="CP238" i="1"/>
  <c r="CP237" i="1"/>
  <c r="CP236" i="1"/>
  <c r="CP235" i="1"/>
  <c r="CP234" i="1"/>
  <c r="CP233" i="1"/>
  <c r="CP232" i="1"/>
  <c r="CP231" i="1"/>
  <c r="CP230" i="1"/>
  <c r="CP229" i="1"/>
  <c r="CP228" i="1"/>
  <c r="CP227" i="1"/>
  <c r="CP226" i="1"/>
  <c r="CP225" i="1"/>
  <c r="CP224" i="1"/>
  <c r="CP223" i="1"/>
  <c r="CP222" i="1"/>
  <c r="CP221" i="1"/>
  <c r="CP220" i="1"/>
  <c r="CP219" i="1"/>
  <c r="CP218" i="1"/>
  <c r="CP217" i="1"/>
  <c r="CP216" i="1"/>
  <c r="CP215" i="1"/>
  <c r="CP214" i="1"/>
  <c r="CP213" i="1"/>
  <c r="CP212" i="1"/>
  <c r="CP211" i="1"/>
  <c r="CP210" i="1"/>
  <c r="CP209" i="1"/>
  <c r="CP208" i="1"/>
  <c r="CP207" i="1"/>
  <c r="CP206" i="1"/>
  <c r="CP205" i="1"/>
  <c r="CP204" i="1"/>
  <c r="CP203" i="1"/>
  <c r="CP202" i="1"/>
  <c r="CP201" i="1"/>
  <c r="CP200" i="1"/>
  <c r="CP199" i="1"/>
  <c r="CP198" i="1"/>
  <c r="CP197" i="1"/>
  <c r="CP196" i="1"/>
  <c r="CP195" i="1"/>
  <c r="CP194" i="1"/>
  <c r="CP193" i="1"/>
  <c r="CP192" i="1"/>
  <c r="CP191" i="1"/>
  <c r="CP190" i="1"/>
  <c r="CP189" i="1"/>
  <c r="CP188" i="1"/>
  <c r="CP187" i="1"/>
  <c r="CP186" i="1"/>
  <c r="CP185" i="1"/>
  <c r="CP184" i="1"/>
  <c r="CP183" i="1"/>
  <c r="CP182" i="1"/>
  <c r="CP181" i="1"/>
  <c r="CP180" i="1"/>
  <c r="CP179" i="1"/>
  <c r="CP178" i="1"/>
  <c r="CP177" i="1"/>
  <c r="CP176" i="1"/>
  <c r="CP175" i="1"/>
  <c r="CP174" i="1"/>
  <c r="CP173" i="1"/>
  <c r="CP172" i="1"/>
  <c r="CP171" i="1"/>
  <c r="CP170" i="1"/>
  <c r="CP169" i="1"/>
  <c r="CP168" i="1"/>
  <c r="CP167" i="1"/>
  <c r="CP166" i="1"/>
  <c r="CP165" i="1"/>
  <c r="CP164" i="1"/>
  <c r="CP163" i="1"/>
  <c r="CP162" i="1"/>
  <c r="CP161" i="1"/>
  <c r="CP160" i="1"/>
  <c r="CP159" i="1"/>
  <c r="CP158" i="1"/>
  <c r="CP157" i="1"/>
  <c r="CP156" i="1"/>
  <c r="CP155" i="1"/>
  <c r="CP154" i="1"/>
  <c r="CP153" i="1"/>
  <c r="CP152" i="1"/>
  <c r="CP151" i="1"/>
  <c r="CP150" i="1"/>
  <c r="CP149" i="1"/>
  <c r="CP148" i="1"/>
  <c r="CP147" i="1"/>
  <c r="CP146" i="1"/>
  <c r="CP145" i="1"/>
  <c r="CP144" i="1"/>
  <c r="CP143" i="1"/>
  <c r="CP142" i="1"/>
  <c r="CP141" i="1"/>
  <c r="CP140" i="1"/>
  <c r="CP139" i="1"/>
  <c r="CP138" i="1"/>
  <c r="CP137" i="1"/>
  <c r="CP136" i="1"/>
  <c r="CP135" i="1"/>
  <c r="CP134" i="1"/>
  <c r="CP133" i="1"/>
  <c r="CP132" i="1"/>
  <c r="CP131" i="1"/>
  <c r="CP130" i="1"/>
  <c r="CP129" i="1"/>
  <c r="CP128" i="1"/>
  <c r="CP127" i="1"/>
  <c r="BS126" i="1"/>
  <c r="CP126" i="1"/>
  <c r="CN307" i="1"/>
  <c r="CN306" i="1"/>
  <c r="CN305" i="1"/>
  <c r="CN304" i="1"/>
  <c r="CN303" i="1"/>
  <c r="CN302" i="1"/>
  <c r="CN301" i="1"/>
  <c r="CN300" i="1"/>
  <c r="CN299" i="1"/>
  <c r="CN298" i="1"/>
  <c r="CN297" i="1"/>
  <c r="CN296" i="1"/>
  <c r="CN295" i="1"/>
  <c r="CN294" i="1"/>
  <c r="CN293" i="1"/>
  <c r="CN292" i="1"/>
  <c r="CN291" i="1"/>
  <c r="CN290" i="1"/>
  <c r="CN289" i="1"/>
  <c r="CN288" i="1"/>
  <c r="CN287" i="1"/>
  <c r="CN286" i="1"/>
  <c r="CN285" i="1"/>
  <c r="CN284" i="1"/>
  <c r="CN283" i="1"/>
  <c r="CN282" i="1"/>
  <c r="CN281" i="1"/>
  <c r="CN280" i="1"/>
  <c r="CN279" i="1"/>
  <c r="CN278" i="1"/>
  <c r="CN277" i="1"/>
  <c r="CN276" i="1"/>
  <c r="CN275" i="1"/>
  <c r="CN274" i="1"/>
  <c r="CN273" i="1"/>
  <c r="CN272" i="1"/>
  <c r="CN271" i="1"/>
  <c r="CN270" i="1"/>
  <c r="CN269" i="1"/>
  <c r="CN268" i="1"/>
  <c r="CN267" i="1"/>
  <c r="CN266" i="1"/>
  <c r="CN265" i="1"/>
  <c r="CN264" i="1"/>
  <c r="CN263" i="1"/>
  <c r="CN262" i="1"/>
  <c r="CN261" i="1"/>
  <c r="CN260" i="1"/>
  <c r="CN259" i="1"/>
  <c r="CN258" i="1"/>
  <c r="CN257" i="1"/>
  <c r="CN256" i="1"/>
  <c r="CN255" i="1"/>
  <c r="CN254" i="1"/>
  <c r="CN253" i="1"/>
  <c r="CN252" i="1"/>
  <c r="CN251" i="1"/>
  <c r="CN250" i="1"/>
  <c r="CN249" i="1"/>
  <c r="CN248" i="1"/>
  <c r="CN247" i="1"/>
  <c r="CN246" i="1"/>
  <c r="CN245" i="1"/>
  <c r="CN244" i="1"/>
  <c r="CN243" i="1"/>
  <c r="CN242" i="1"/>
  <c r="CN241" i="1"/>
  <c r="CN240" i="1"/>
  <c r="CN239" i="1"/>
  <c r="CN238" i="1"/>
  <c r="CN237" i="1"/>
  <c r="CN236" i="1"/>
  <c r="CN235" i="1"/>
  <c r="CN234" i="1"/>
  <c r="CN233" i="1"/>
  <c r="CN232" i="1"/>
  <c r="CN231" i="1"/>
  <c r="CN230" i="1"/>
  <c r="CN229" i="1"/>
  <c r="CN228" i="1"/>
  <c r="CN227" i="1"/>
  <c r="CN226" i="1"/>
  <c r="CN225" i="1"/>
  <c r="CN224" i="1"/>
  <c r="CN223" i="1"/>
  <c r="CN222" i="1"/>
  <c r="CN221" i="1"/>
  <c r="CN220" i="1"/>
  <c r="CN219" i="1"/>
  <c r="CN218" i="1"/>
  <c r="CN217" i="1"/>
  <c r="CN216" i="1"/>
  <c r="CN215" i="1"/>
  <c r="CN214" i="1"/>
  <c r="CN213" i="1"/>
  <c r="CN212" i="1"/>
  <c r="CN211" i="1"/>
  <c r="CN210" i="1"/>
  <c r="CN209" i="1"/>
  <c r="CN208" i="1"/>
  <c r="CN207" i="1"/>
  <c r="CN206" i="1"/>
  <c r="CN205" i="1"/>
  <c r="CN204" i="1"/>
  <c r="CN203" i="1"/>
  <c r="CN202" i="1"/>
  <c r="CN201" i="1"/>
  <c r="CN200" i="1"/>
  <c r="CN199" i="1"/>
  <c r="CN198" i="1"/>
  <c r="CN197" i="1"/>
  <c r="CN196" i="1"/>
  <c r="CN195" i="1"/>
  <c r="CN194" i="1"/>
  <c r="CN193" i="1"/>
  <c r="CN192" i="1"/>
  <c r="CN191" i="1"/>
  <c r="CN190" i="1"/>
  <c r="CN189" i="1"/>
  <c r="CN188" i="1"/>
  <c r="CN187" i="1"/>
  <c r="CN186" i="1"/>
  <c r="CN185" i="1"/>
  <c r="CN184" i="1"/>
  <c r="CN183" i="1"/>
  <c r="CN182" i="1"/>
  <c r="CN181" i="1"/>
  <c r="CN180" i="1"/>
  <c r="CN179" i="1"/>
  <c r="CN178" i="1"/>
  <c r="CN177" i="1"/>
  <c r="CN176" i="1"/>
  <c r="CN175" i="1"/>
  <c r="CN174" i="1"/>
  <c r="CN173" i="1"/>
  <c r="CN172" i="1"/>
  <c r="CN171" i="1"/>
  <c r="CN170" i="1"/>
  <c r="CN169" i="1"/>
  <c r="CN168" i="1"/>
  <c r="CN167" i="1"/>
  <c r="CN166" i="1"/>
  <c r="CN165" i="1"/>
  <c r="CN164" i="1"/>
  <c r="CN163" i="1"/>
  <c r="CN162" i="1"/>
  <c r="CN161" i="1"/>
  <c r="CN160" i="1"/>
  <c r="CN159" i="1"/>
  <c r="CN158" i="1"/>
  <c r="CN157" i="1"/>
  <c r="CN156" i="1"/>
  <c r="CN155" i="1"/>
  <c r="CN154" i="1"/>
  <c r="CN153" i="1"/>
  <c r="CN152" i="1"/>
  <c r="CN151" i="1"/>
  <c r="CN150" i="1"/>
  <c r="CN149" i="1"/>
  <c r="CN148" i="1"/>
  <c r="CN147" i="1"/>
  <c r="CN146" i="1"/>
  <c r="CN145" i="1"/>
  <c r="CN144" i="1"/>
  <c r="CN143" i="1"/>
  <c r="CN142" i="1"/>
  <c r="CN141" i="1"/>
  <c r="CN140" i="1"/>
  <c r="CN139" i="1"/>
  <c r="CN138" i="1"/>
  <c r="CN137" i="1"/>
  <c r="CN136" i="1"/>
  <c r="CN135" i="1"/>
  <c r="CN134" i="1"/>
  <c r="CN133" i="1"/>
  <c r="CN132" i="1"/>
  <c r="CN131" i="1"/>
  <c r="CN130" i="1"/>
  <c r="CN129" i="1"/>
  <c r="CN128" i="1"/>
  <c r="CN127" i="1"/>
  <c r="CN126" i="1"/>
  <c r="T297" i="1"/>
  <c r="T262" i="1"/>
  <c r="T254" i="1"/>
  <c r="DU243" i="1"/>
  <c r="T212" i="1"/>
  <c r="T194" i="1"/>
  <c r="DU190" i="1"/>
  <c r="T148" i="1"/>
  <c r="T141" i="1"/>
  <c r="AO7" i="1"/>
  <c r="AL7" i="1"/>
  <c r="AY7" i="1"/>
  <c r="AV7" i="1"/>
  <c r="AI7" i="1"/>
  <c r="DU249" i="1"/>
  <c r="BF9" i="1"/>
  <c r="DU200" i="1"/>
  <c r="DU230" i="1"/>
  <c r="DU148" i="1"/>
  <c r="DU242" i="1"/>
  <c r="DU248" i="1"/>
  <c r="DU254" i="1"/>
  <c r="DU160" i="1"/>
  <c r="DU292" i="1"/>
  <c r="DU139" i="1"/>
  <c r="DU221" i="1"/>
  <c r="DU286" i="1"/>
  <c r="DU151" i="1"/>
  <c r="JH7" i="14"/>
  <c r="JT7" i="14"/>
  <c r="JI7" i="14"/>
  <c r="DU166" i="1"/>
  <c r="DU171" i="1"/>
  <c r="DU206" i="1"/>
  <c r="DU212" i="1"/>
  <c r="DU224" i="1"/>
  <c r="DU298" i="1"/>
  <c r="DU304" i="1"/>
  <c r="DU262" i="1"/>
  <c r="DU268" i="1"/>
  <c r="JQ7" i="14"/>
  <c r="BF10" i="1"/>
  <c r="BB7" i="16"/>
  <c r="EC6" i="1"/>
  <c r="AF19" i="2"/>
  <c r="AF24" i="2"/>
  <c r="AF15" i="2"/>
  <c r="AF23" i="2"/>
  <c r="AF28" i="2"/>
  <c r="AF32" i="2"/>
  <c r="AF27" i="2"/>
  <c r="AF36" i="2"/>
  <c r="AF31" i="2"/>
  <c r="AF40" i="2"/>
  <c r="AF35" i="2"/>
  <c r="AF44" i="2"/>
  <c r="AF39" i="2"/>
  <c r="AF43" i="2"/>
  <c r="AF48" i="2"/>
  <c r="AF47" i="2"/>
  <c r="AF52" i="2"/>
  <c r="AF51" i="2"/>
  <c r="AF56" i="2"/>
  <c r="AF55" i="2"/>
  <c r="AF60" i="2"/>
  <c r="AF59" i="2"/>
  <c r="AF64" i="2"/>
  <c r="AF68" i="2"/>
  <c r="AF63" i="2"/>
  <c r="AF67" i="2"/>
  <c r="AF72" i="2"/>
  <c r="AF71" i="2"/>
  <c r="AF76" i="2"/>
  <c r="AF75" i="2"/>
  <c r="AF80" i="2"/>
  <c r="AF79" i="2"/>
  <c r="AF84" i="2"/>
  <c r="AF88" i="2"/>
  <c r="AF87" i="2"/>
  <c r="AF83" i="2"/>
  <c r="BC56" i="16"/>
  <c r="BB50" i="16"/>
  <c r="BB54" i="16"/>
  <c r="BC54" i="16"/>
  <c r="BC98" i="16"/>
  <c r="BC50" i="16"/>
  <c r="BD115" i="16"/>
  <c r="BC94" i="16"/>
  <c r="BB100" i="16"/>
  <c r="BD138" i="16"/>
  <c r="BD185" i="16"/>
  <c r="BB215" i="16"/>
  <c r="BB122" i="16"/>
  <c r="BC48" i="16"/>
  <c r="BB52" i="16"/>
  <c r="BD197" i="16"/>
  <c r="BB120" i="16"/>
  <c r="BB150" i="16"/>
  <c r="BB179" i="16"/>
  <c r="BB107" i="16"/>
  <c r="BC44" i="16"/>
  <c r="BD142" i="16"/>
  <c r="BD11" i="16"/>
  <c r="BD71" i="16"/>
  <c r="BC12" i="16"/>
  <c r="BB18" i="16"/>
  <c r="BC141" i="16"/>
  <c r="BD136" i="16"/>
  <c r="BB195" i="16"/>
  <c r="BC93" i="16"/>
  <c r="BB13" i="16"/>
  <c r="BD45" i="16"/>
  <c r="BB139" i="16"/>
  <c r="BB35" i="16"/>
  <c r="BC74" i="16"/>
  <c r="BC116" i="16"/>
  <c r="BC187" i="16"/>
  <c r="BD20" i="16"/>
  <c r="BB32" i="16"/>
  <c r="BD219" i="16"/>
  <c r="BD65" i="16"/>
  <c r="BC150" i="16"/>
  <c r="BC52" i="16"/>
  <c r="BD107" i="16"/>
  <c r="BC92" i="16"/>
  <c r="BC39" i="16"/>
  <c r="BC118" i="16"/>
  <c r="BD187" i="16"/>
  <c r="BB96" i="16"/>
  <c r="BB20" i="16"/>
  <c r="BD144" i="16"/>
  <c r="BB12" i="16"/>
  <c r="BB183" i="16"/>
  <c r="BB44" i="16"/>
  <c r="BC63" i="16"/>
  <c r="BC91" i="16"/>
  <c r="BC197" i="16"/>
  <c r="BB147" i="16"/>
  <c r="BD41" i="16"/>
  <c r="BC65" i="16"/>
  <c r="BC10" i="16"/>
  <c r="BB176" i="16"/>
  <c r="BB203" i="16"/>
  <c r="BB161" i="16"/>
  <c r="BB74" i="16"/>
  <c r="BB184" i="16"/>
  <c r="BB140" i="16"/>
  <c r="BB202" i="16"/>
  <c r="BC142" i="16"/>
  <c r="BB98" i="16"/>
  <c r="BB37" i="16"/>
  <c r="BB38" i="16"/>
  <c r="BC122" i="16"/>
  <c r="BD188" i="16"/>
  <c r="BC67" i="16"/>
  <c r="BD151" i="16"/>
  <c r="BB137" i="16"/>
  <c r="BD221" i="16"/>
  <c r="BD173" i="16"/>
  <c r="BD124" i="16"/>
  <c r="BD175" i="16"/>
  <c r="BC37" i="16"/>
  <c r="BD177" i="16"/>
  <c r="BC144" i="16"/>
  <c r="BC100" i="16"/>
  <c r="BD48" i="16"/>
  <c r="BC25" i="16"/>
  <c r="BD118" i="16"/>
  <c r="BD155" i="16"/>
  <c r="BD109" i="16"/>
  <c r="BD205" i="16"/>
  <c r="BC161" i="16"/>
  <c r="BB211" i="16"/>
  <c r="BB41" i="16"/>
  <c r="BD147" i="16"/>
  <c r="BC89" i="16"/>
  <c r="BD23" i="16"/>
  <c r="BB192" i="16"/>
  <c r="BB159" i="16"/>
  <c r="BB153" i="16"/>
  <c r="BD201" i="16"/>
  <c r="BC201" i="16"/>
  <c r="BC151" i="16"/>
  <c r="BB209" i="16"/>
  <c r="BB89" i="16"/>
  <c r="BB219" i="16"/>
  <c r="BB155" i="16"/>
  <c r="BB83" i="16"/>
  <c r="BB31" i="16"/>
  <c r="BC27" i="16"/>
  <c r="BB45" i="16"/>
  <c r="BD235" i="16"/>
  <c r="BD91" i="16"/>
  <c r="BB87" i="16"/>
  <c r="BD215" i="16"/>
  <c r="BD143" i="16"/>
  <c r="BB175" i="16"/>
  <c r="BD29" i="16"/>
  <c r="BD141" i="16"/>
  <c r="BD233" i="16"/>
  <c r="BB109" i="16"/>
  <c r="BB205" i="16"/>
  <c r="BC211" i="16"/>
  <c r="BD191" i="16"/>
  <c r="BD39" i="16"/>
  <c r="BD77" i="16"/>
  <c r="BB23" i="16"/>
  <c r="BD153" i="16"/>
  <c r="BB113" i="16"/>
  <c r="BB115" i="16"/>
  <c r="BC71" i="16"/>
  <c r="BD25" i="16"/>
  <c r="BD31" i="16"/>
  <c r="BD183" i="16"/>
  <c r="BC181" i="16"/>
  <c r="BB251" i="16"/>
  <c r="BB191" i="16"/>
  <c r="BB143" i="16"/>
  <c r="BB172" i="16"/>
  <c r="BB104" i="16"/>
  <c r="BB190" i="16"/>
  <c r="BC70" i="16"/>
  <c r="BB62" i="16"/>
  <c r="BB214" i="16"/>
  <c r="BB33" i="16"/>
  <c r="BD176" i="16"/>
  <c r="BD217" i="16"/>
  <c r="BD79" i="16"/>
  <c r="BC79" i="16"/>
  <c r="BD102" i="16"/>
  <c r="BC199" i="16"/>
  <c r="BD209" i="16"/>
  <c r="BD137" i="16"/>
  <c r="BD47" i="16"/>
  <c r="BB29" i="16"/>
  <c r="BD38" i="16"/>
  <c r="BD33" i="16"/>
  <c r="BB210" i="16"/>
  <c r="BC124" i="16"/>
  <c r="BD83" i="16"/>
  <c r="BB40" i="16"/>
  <c r="BD200" i="16"/>
  <c r="BB138" i="16"/>
  <c r="BD61" i="16"/>
  <c r="BD135" i="16"/>
  <c r="BB174" i="16"/>
  <c r="BC120" i="16"/>
  <c r="BB291" i="16"/>
  <c r="BB177" i="16"/>
  <c r="BC77" i="16"/>
  <c r="BB36" i="16"/>
  <c r="BD64" i="16"/>
  <c r="BC117" i="16"/>
  <c r="BD94" i="16"/>
  <c r="BD87" i="16"/>
  <c r="BB168" i="16"/>
  <c r="BB173" i="16"/>
  <c r="BD181" i="16"/>
  <c r="BD179" i="16"/>
  <c r="BB11" i="16"/>
  <c r="BD299" i="16"/>
  <c r="BC159" i="16"/>
  <c r="BB221" i="16"/>
  <c r="BB185" i="16"/>
  <c r="BB110" i="16"/>
  <c r="BB92" i="16"/>
  <c r="BC172" i="16"/>
  <c r="BC104" i="16"/>
  <c r="BC190" i="16"/>
  <c r="BB116" i="16"/>
  <c r="BC62" i="16"/>
  <c r="BB21" i="16"/>
  <c r="BD170" i="16"/>
  <c r="BD199" i="16"/>
  <c r="BD67" i="16"/>
  <c r="BD96" i="16"/>
  <c r="BB114" i="16"/>
  <c r="BD203" i="16"/>
  <c r="BD113" i="16"/>
  <c r="BD42" i="16"/>
  <c r="BD19" i="16"/>
  <c r="BC35" i="16"/>
  <c r="BD63" i="16"/>
  <c r="BD13" i="16"/>
  <c r="BC192" i="16"/>
  <c r="BB78" i="16"/>
  <c r="BD40" i="16"/>
  <c r="BC69" i="16"/>
  <c r="BD69" i="16"/>
  <c r="BC163" i="16"/>
  <c r="BC299" i="16"/>
  <c r="BC307" i="16"/>
  <c r="BD309" i="16"/>
  <c r="BB305" i="16"/>
  <c r="BB309" i="16"/>
  <c r="BD27" i="16"/>
  <c r="BD21" i="16"/>
  <c r="BD303" i="16"/>
  <c r="BB46" i="16"/>
  <c r="BD307" i="16"/>
  <c r="BD291" i="16"/>
  <c r="BD305" i="16"/>
  <c r="BB16" i="16"/>
  <c r="BD301" i="16"/>
  <c r="BC301" i="16"/>
  <c r="BD297" i="16"/>
  <c r="BC297" i="16"/>
  <c r="BB239" i="16"/>
  <c r="BD229" i="16"/>
  <c r="BC247" i="16"/>
  <c r="BC233" i="16"/>
  <c r="BD277" i="16"/>
  <c r="BC156" i="16"/>
  <c r="BB158" i="16"/>
  <c r="BD227" i="16"/>
  <c r="BC241" i="16"/>
  <c r="BC229" i="16"/>
  <c r="BB227" i="16"/>
  <c r="BC235" i="16"/>
  <c r="BD251" i="16"/>
  <c r="BD241" i="16"/>
  <c r="BC231" i="16"/>
  <c r="BB237" i="16"/>
  <c r="BB281" i="16"/>
  <c r="BB154" i="16"/>
  <c r="BD259" i="16"/>
  <c r="BD247" i="16"/>
  <c r="BD243" i="16"/>
  <c r="BB156" i="16"/>
  <c r="BB225" i="16"/>
  <c r="BB257" i="16"/>
  <c r="BD253" i="16"/>
  <c r="BB90" i="16"/>
  <c r="BD84" i="16"/>
  <c r="BD287" i="16"/>
  <c r="BB285" i="16"/>
  <c r="BB277" i="16"/>
  <c r="BD279" i="16"/>
  <c r="BD46" i="16"/>
  <c r="BD234" i="16"/>
  <c r="BC82" i="16"/>
  <c r="BB148" i="16"/>
  <c r="BB279" i="16"/>
  <c r="BD281" i="16"/>
  <c r="BC285" i="16"/>
  <c r="BC88" i="16"/>
  <c r="BB167" i="16"/>
  <c r="BC148" i="16"/>
  <c r="BB80" i="16"/>
  <c r="BD103" i="16"/>
  <c r="BB84" i="16"/>
  <c r="BD257" i="16"/>
  <c r="BC283" i="16"/>
  <c r="BD59" i="16"/>
  <c r="BD283" i="16"/>
  <c r="BD82" i="16"/>
  <c r="BD88" i="16"/>
  <c r="BD60" i="16"/>
  <c r="BB86" i="16"/>
  <c r="BC80" i="16"/>
  <c r="BD289" i="16"/>
  <c r="BB273" i="16"/>
  <c r="BC271" i="16"/>
  <c r="BC103" i="16"/>
  <c r="BD169" i="16"/>
  <c r="BC59" i="16"/>
  <c r="BB255" i="16"/>
  <c r="BB70" i="16"/>
  <c r="BC86" i="16"/>
  <c r="BD265" i="16"/>
  <c r="BB57" i="16"/>
  <c r="BD57" i="16"/>
  <c r="BD165" i="16"/>
  <c r="BB253" i="16"/>
  <c r="BC280" i="16"/>
  <c r="BB220" i="16"/>
  <c r="BC256" i="16"/>
  <c r="BB95" i="16"/>
  <c r="BD254" i="16"/>
  <c r="BD101" i="16"/>
  <c r="BD282" i="16"/>
  <c r="BD123" i="16"/>
  <c r="BB30" i="16"/>
  <c r="BD30" i="16"/>
  <c r="BC288" i="16"/>
  <c r="BB123" i="16"/>
  <c r="BB66" i="16"/>
  <c r="BC133" i="16"/>
  <c r="BC34" i="16"/>
  <c r="BC75" i="16"/>
  <c r="BB288" i="16"/>
  <c r="BB293" i="16"/>
  <c r="BB245" i="16"/>
  <c r="BC220" i="16"/>
  <c r="BB286" i="16"/>
  <c r="BC106" i="16"/>
  <c r="BD131" i="16"/>
  <c r="BD95" i="16"/>
  <c r="BD121" i="16"/>
  <c r="BD51" i="16"/>
  <c r="BD127" i="16"/>
  <c r="BB261" i="16"/>
  <c r="BB222" i="16"/>
  <c r="BD162" i="16"/>
  <c r="BC258" i="16"/>
  <c r="BB178" i="16"/>
  <c r="BB119" i="16"/>
  <c r="BC286" i="16"/>
  <c r="BB131" i="16"/>
  <c r="BC32" i="16"/>
  <c r="BC51" i="16"/>
  <c r="BD163" i="16"/>
  <c r="BC265" i="16"/>
  <c r="BD125" i="16"/>
  <c r="BB121" i="16"/>
  <c r="BC97" i="16"/>
  <c r="BB127" i="16"/>
  <c r="BD269" i="16"/>
  <c r="BD263" i="16"/>
  <c r="BC66" i="16"/>
  <c r="BC28" i="16"/>
  <c r="BB136" i="16"/>
  <c r="BB269" i="16"/>
  <c r="BC178" i="16"/>
  <c r="BB125" i="16"/>
  <c r="BD284" i="16"/>
  <c r="BC295" i="16"/>
  <c r="BD295" i="16"/>
  <c r="BD245" i="16"/>
  <c r="BD119" i="16"/>
  <c r="BD55" i="16"/>
  <c r="BD249" i="16"/>
  <c r="BB249" i="16"/>
  <c r="BD97" i="16"/>
  <c r="BB129" i="16"/>
  <c r="BC263" i="16"/>
  <c r="BC195" i="16"/>
  <c r="BC267" i="16"/>
  <c r="BD106" i="16"/>
  <c r="BC243" i="16"/>
  <c r="BB254" i="16"/>
  <c r="BB152" i="16"/>
  <c r="BD133" i="16"/>
  <c r="BD293" i="16"/>
  <c r="BC129" i="16"/>
  <c r="BB34" i="16"/>
  <c r="BB28" i="16"/>
  <c r="BD267" i="16"/>
  <c r="BB75" i="16"/>
  <c r="BD261" i="16"/>
  <c r="BB218" i="16"/>
  <c r="BB182" i="16"/>
  <c r="BB146" i="16"/>
  <c r="BC110" i="16"/>
  <c r="BC58" i="16"/>
  <c r="BB15" i="16"/>
  <c r="BC112" i="16"/>
  <c r="BB232" i="16"/>
  <c r="BD271" i="16"/>
  <c r="BD73" i="16"/>
  <c r="BB108" i="16"/>
  <c r="BD167" i="16"/>
  <c r="BC216" i="16"/>
  <c r="BC132" i="16"/>
  <c r="BB47" i="16"/>
  <c r="BD49" i="16"/>
  <c r="BB126" i="16"/>
  <c r="BB169" i="16"/>
  <c r="BB61" i="16"/>
  <c r="BD26" i="16"/>
  <c r="BD76" i="16"/>
  <c r="BC81" i="16"/>
  <c r="BC171" i="16"/>
  <c r="BD186" i="16"/>
  <c r="BB248" i="16"/>
  <c r="BB128" i="16"/>
  <c r="BB68" i="16"/>
  <c r="BC232" i="16"/>
  <c r="BD218" i="16"/>
  <c r="BD149" i="16"/>
  <c r="BD216" i="16"/>
  <c r="BD132" i="16"/>
  <c r="BD24" i="16"/>
  <c r="BC49" i="16"/>
  <c r="BD230" i="16"/>
  <c r="BC126" i="16"/>
  <c r="BB26" i="16"/>
  <c r="BD81" i="16"/>
  <c r="BB60" i="16"/>
  <c r="BD222" i="16"/>
  <c r="BB149" i="16"/>
  <c r="BC128" i="16"/>
  <c r="BC68" i="16"/>
  <c r="BC76" i="16"/>
  <c r="BD152" i="16"/>
  <c r="BC73" i="16"/>
  <c r="BB207" i="16"/>
  <c r="BC24" i="16"/>
  <c r="BC230" i="16"/>
  <c r="BB180" i="16"/>
  <c r="BC180" i="16"/>
  <c r="BD255" i="16"/>
  <c r="BC105" i="16"/>
  <c r="BD58" i="16"/>
  <c r="BD22" i="16"/>
  <c r="BB164" i="16"/>
  <c r="BB134" i="16"/>
  <c r="BD146" i="16"/>
  <c r="BB102" i="16"/>
  <c r="BD114" i="16"/>
  <c r="BD15" i="16"/>
  <c r="BB22" i="16"/>
  <c r="BD164" i="16"/>
  <c r="BD112" i="16"/>
  <c r="BC294" i="16"/>
  <c r="BB294" i="16"/>
  <c r="BC16" i="16"/>
  <c r="BB93" i="16"/>
  <c r="BB117" i="16"/>
  <c r="BB287" i="16"/>
  <c r="BC130" i="16"/>
  <c r="BB262" i="16"/>
  <c r="BC134" i="16"/>
  <c r="BD248" i="16"/>
  <c r="BD108" i="16"/>
  <c r="BD239" i="16"/>
  <c r="BD139" i="16"/>
  <c r="BD105" i="16"/>
  <c r="BD273" i="16"/>
  <c r="BC237" i="16"/>
  <c r="BD130" i="16"/>
  <c r="BC165" i="16"/>
  <c r="BC189" i="16"/>
  <c r="BB275" i="16"/>
  <c r="BD85" i="16"/>
  <c r="BD198" i="16"/>
  <c r="BC55" i="16"/>
  <c r="BC19" i="16"/>
  <c r="BC53" i="16"/>
  <c r="BD53" i="16"/>
  <c r="BC85" i="16"/>
  <c r="BB72" i="16"/>
  <c r="BC72" i="16"/>
  <c r="BB145" i="16"/>
  <c r="BC145" i="16"/>
  <c r="BB43" i="16"/>
  <c r="BD72" i="16"/>
  <c r="BB99" i="16"/>
  <c r="BD275" i="16"/>
  <c r="BD213" i="16"/>
  <c r="BD43" i="16"/>
  <c r="BD302" i="16"/>
  <c r="BD99" i="16"/>
  <c r="BB111" i="16"/>
  <c r="BD111" i="16"/>
  <c r="BD193" i="16"/>
  <c r="BD145" i="16"/>
  <c r="BC17" i="16"/>
  <c r="BC302" i="16"/>
  <c r="BI22" i="16"/>
  <c r="AC18" i="7" s="1"/>
  <c r="BD14" i="16"/>
  <c r="BD17" i="16"/>
  <c r="BB213" i="16"/>
  <c r="BC198" i="16"/>
  <c r="BB14" i="16"/>
  <c r="BC193" i="16"/>
  <c r="BI171" i="16"/>
  <c r="AC167" i="7" s="1"/>
  <c r="BB157" i="16"/>
  <c r="BC157" i="16"/>
  <c r="BB223" i="16"/>
  <c r="BC223" i="16"/>
  <c r="BB264" i="16"/>
  <c r="BC264" i="16"/>
  <c r="BD78" i="16"/>
  <c r="BC101" i="16"/>
  <c r="BC135" i="16"/>
  <c r="BD207" i="16"/>
  <c r="BB162" i="16"/>
  <c r="BD225" i="16"/>
  <c r="BD228" i="16"/>
  <c r="BD231" i="16"/>
  <c r="BD168" i="16"/>
  <c r="BD171" i="16"/>
  <c r="BB189" i="16"/>
  <c r="BB217" i="16"/>
  <c r="BB259" i="16"/>
  <c r="BB289" i="16"/>
  <c r="BB300" i="16"/>
  <c r="BB303" i="16"/>
  <c r="T263" i="1"/>
  <c r="T305" i="1"/>
  <c r="DU305" i="1"/>
  <c r="BU166" i="1"/>
  <c r="T155" i="1"/>
  <c r="DU191" i="1"/>
  <c r="DU161" i="1"/>
  <c r="DU245" i="1"/>
  <c r="DU251" i="1"/>
  <c r="DU112" i="1"/>
  <c r="T238" i="1"/>
  <c r="T244" i="1"/>
  <c r="DU244" i="1"/>
  <c r="T250" i="1"/>
  <c r="T256" i="1"/>
  <c r="T274" i="1"/>
  <c r="T280" i="1"/>
  <c r="T286" i="1"/>
  <c r="T292" i="1"/>
  <c r="T200" i="1"/>
  <c r="T206" i="1"/>
  <c r="T218" i="1"/>
  <c r="T224" i="1"/>
  <c r="T242" i="1"/>
  <c r="T248" i="1"/>
  <c r="T23" i="1"/>
  <c r="T120" i="1"/>
  <c r="DU120" i="1"/>
  <c r="T150" i="1"/>
  <c r="T90" i="1"/>
  <c r="DU114" i="1"/>
  <c r="BU162" i="1"/>
  <c r="T65" i="1"/>
  <c r="T125" i="1"/>
  <c r="T131" i="1"/>
  <c r="DU209" i="1"/>
  <c r="DU215" i="1"/>
  <c r="T221" i="1"/>
  <c r="T251" i="1"/>
  <c r="T275" i="1"/>
  <c r="DU275" i="1"/>
  <c r="DU281" i="1"/>
  <c r="DU287" i="1"/>
  <c r="DU293" i="1"/>
  <c r="DU263" i="1"/>
  <c r="T130" i="1"/>
  <c r="DU250" i="1"/>
  <c r="BU148" i="1"/>
  <c r="T156" i="1"/>
  <c r="T162" i="1"/>
  <c r="DU162" i="1"/>
  <c r="T174" i="1"/>
  <c r="DU186" i="1"/>
  <c r="T61" i="1"/>
  <c r="T67" i="1"/>
  <c r="T73" i="1"/>
  <c r="T91" i="1"/>
  <c r="T133" i="1"/>
  <c r="DU133" i="1"/>
  <c r="T139" i="1"/>
  <c r="T145" i="1"/>
  <c r="DU145" i="1"/>
  <c r="T151" i="1"/>
  <c r="T229" i="1"/>
  <c r="DU229" i="1"/>
  <c r="DU241" i="1"/>
  <c r="DU188" i="1"/>
  <c r="DU257" i="1"/>
  <c r="T95" i="1"/>
  <c r="T119" i="1"/>
  <c r="T191" i="1"/>
  <c r="T197" i="1"/>
  <c r="T203" i="1"/>
  <c r="T209" i="1"/>
  <c r="T215" i="1"/>
  <c r="T17" i="1"/>
  <c r="T29" i="1"/>
  <c r="T41" i="1"/>
  <c r="T11" i="1"/>
  <c r="T35" i="1"/>
  <c r="T47" i="1"/>
  <c r="T104" i="1"/>
  <c r="T110" i="1"/>
  <c r="DU110" i="1"/>
  <c r="T116" i="1"/>
  <c r="DU116" i="1"/>
  <c r="DU122" i="1"/>
  <c r="T140" i="1"/>
  <c r="DU146" i="1"/>
  <c r="DU152" i="1"/>
  <c r="DU175" i="1"/>
  <c r="DU187" i="1"/>
  <c r="BU204" i="1"/>
  <c r="T210" i="1"/>
  <c r="BJ270" i="1"/>
  <c r="DU252" i="1"/>
  <c r="DU246" i="1"/>
  <c r="T234" i="1"/>
  <c r="BU258" i="1"/>
  <c r="T63" i="1"/>
  <c r="T87" i="1"/>
  <c r="T147" i="1"/>
  <c r="T153" i="1"/>
  <c r="T158" i="1"/>
  <c r="DU158" i="1"/>
  <c r="T176" i="1"/>
  <c r="T182" i="1"/>
  <c r="T188" i="1"/>
  <c r="T193" i="1"/>
  <c r="T199" i="1"/>
  <c r="T205" i="1"/>
  <c r="T211" i="1"/>
  <c r="DU211" i="1"/>
  <c r="T217" i="1"/>
  <c r="T223" i="1"/>
  <c r="T235" i="1"/>
  <c r="T241" i="1"/>
  <c r="DU247" i="1"/>
  <c r="T253" i="1"/>
  <c r="DU253" i="1"/>
  <c r="T259" i="1"/>
  <c r="T277" i="1"/>
  <c r="T283" i="1"/>
  <c r="T295" i="1"/>
  <c r="DU289" i="1"/>
  <c r="DU182" i="1"/>
  <c r="DU259" i="1"/>
  <c r="T112" i="1"/>
  <c r="T68" i="1"/>
  <c r="T157" i="1"/>
  <c r="DU157" i="1"/>
  <c r="T169" i="1"/>
  <c r="T175" i="1"/>
  <c r="T181" i="1"/>
  <c r="T187" i="1"/>
  <c r="T192" i="1"/>
  <c r="T198" i="1"/>
  <c r="T204" i="1"/>
  <c r="T216" i="1"/>
  <c r="DU216" i="1"/>
  <c r="T222" i="1"/>
  <c r="T228" i="1"/>
  <c r="T240" i="1"/>
  <c r="T246" i="1"/>
  <c r="T252" i="1"/>
  <c r="T258" i="1"/>
  <c r="T270" i="1"/>
  <c r="T276" i="1"/>
  <c r="T102" i="1"/>
  <c r="T108" i="1"/>
  <c r="T114" i="1"/>
  <c r="T298" i="1"/>
  <c r="T168" i="1"/>
  <c r="T180" i="1"/>
  <c r="T186" i="1"/>
  <c r="T257" i="1"/>
  <c r="T54" i="1"/>
  <c r="BU219" i="1"/>
  <c r="T71" i="1"/>
  <c r="T89" i="1"/>
  <c r="T107" i="1"/>
  <c r="T143" i="1"/>
  <c r="T166" i="1"/>
  <c r="T184" i="1"/>
  <c r="T225" i="1"/>
  <c r="T243" i="1"/>
  <c r="T279" i="1"/>
  <c r="T291" i="1"/>
  <c r="T82" i="1"/>
  <c r="T88" i="1"/>
  <c r="T100" i="1"/>
  <c r="T106" i="1"/>
  <c r="T118" i="1"/>
  <c r="DU118" i="1"/>
  <c r="T124" i="1"/>
  <c r="DU124" i="1"/>
  <c r="T136" i="1"/>
  <c r="T165" i="1"/>
  <c r="DU165" i="1"/>
  <c r="T177" i="1"/>
  <c r="T183" i="1"/>
  <c r="T230" i="1"/>
  <c r="T302" i="1"/>
  <c r="T66" i="1"/>
  <c r="T72" i="1"/>
  <c r="T84" i="1"/>
  <c r="T96" i="1"/>
  <c r="T60" i="1"/>
  <c r="T278" i="1"/>
  <c r="DU278" i="1"/>
  <c r="DU284" i="1"/>
  <c r="T290" i="1"/>
  <c r="T296" i="1"/>
  <c r="DU296" i="1"/>
  <c r="BU286" i="1"/>
  <c r="T301" i="1"/>
  <c r="T261" i="1"/>
  <c r="T267" i="1"/>
  <c r="T273" i="1"/>
  <c r="DU301" i="1"/>
  <c r="DU267" i="1"/>
  <c r="T306" i="1"/>
  <c r="BU306" i="1"/>
  <c r="T58" i="1"/>
  <c r="T32" i="1"/>
  <c r="BU181" i="1"/>
  <c r="T126" i="1"/>
  <c r="T132" i="1"/>
  <c r="T138" i="1"/>
  <c r="T144" i="1"/>
  <c r="T167" i="1"/>
  <c r="DU167" i="1"/>
  <c r="T196" i="1"/>
  <c r="DU196" i="1"/>
  <c r="T202" i="1"/>
  <c r="T208" i="1"/>
  <c r="T214" i="1"/>
  <c r="DU220" i="1"/>
  <c r="T226" i="1"/>
  <c r="DU232" i="1"/>
  <c r="T303" i="1"/>
  <c r="T247" i="1"/>
  <c r="T281" i="1"/>
  <c r="T287" i="1"/>
  <c r="T77" i="1"/>
  <c r="T83" i="1"/>
  <c r="T171" i="1"/>
  <c r="T189" i="1"/>
  <c r="T149" i="1"/>
  <c r="T201" i="1"/>
  <c r="BJ201" i="1"/>
  <c r="T219" i="1"/>
  <c r="T231" i="1"/>
  <c r="T249" i="1"/>
  <c r="T266" i="1"/>
  <c r="T272" i="1"/>
  <c r="T59" i="1"/>
  <c r="T195" i="1"/>
  <c r="T265" i="1"/>
  <c r="T271" i="1"/>
  <c r="DU271" i="1"/>
  <c r="T282" i="1"/>
  <c r="T288" i="1"/>
  <c r="T300" i="1"/>
  <c r="T161" i="1"/>
  <c r="T289" i="1"/>
  <c r="T239" i="1"/>
  <c r="DU239" i="1"/>
  <c r="T245" i="1"/>
  <c r="T76" i="1"/>
  <c r="T81" i="1"/>
  <c r="T99" i="1"/>
  <c r="T105" i="1"/>
  <c r="T134" i="1"/>
  <c r="DU134" i="1"/>
  <c r="T129" i="1"/>
  <c r="T135" i="1"/>
  <c r="T101" i="1"/>
  <c r="T142" i="1"/>
  <c r="DU142" i="1"/>
  <c r="T85" i="1"/>
  <c r="T154" i="1"/>
  <c r="T220" i="1"/>
  <c r="T293" i="1"/>
  <c r="T31" i="1"/>
  <c r="T38" i="1"/>
  <c r="T26" i="1"/>
  <c r="T20" i="1"/>
  <c r="T49" i="1"/>
  <c r="T56" i="1"/>
  <c r="T14" i="1"/>
  <c r="T43" i="1"/>
  <c r="T50" i="1"/>
  <c r="T37" i="1"/>
  <c r="T113" i="1"/>
  <c r="T173" i="1"/>
  <c r="T179" i="1"/>
  <c r="T185" i="1"/>
  <c r="DU185" i="1"/>
  <c r="T227" i="1"/>
  <c r="T233" i="1"/>
  <c r="T260" i="1"/>
  <c r="DU260" i="1"/>
  <c r="T299" i="1"/>
  <c r="DU299" i="1"/>
  <c r="T69" i="1"/>
  <c r="T75" i="1"/>
  <c r="T79" i="1"/>
  <c r="DU132" i="1"/>
  <c r="T74" i="1"/>
  <c r="T78" i="1"/>
  <c r="T123" i="1"/>
  <c r="T160" i="1"/>
  <c r="T178" i="1"/>
  <c r="T190" i="1"/>
  <c r="T232" i="1"/>
  <c r="T70" i="1"/>
  <c r="T146" i="1"/>
  <c r="T255" i="1"/>
  <c r="T294" i="1"/>
  <c r="T137" i="1"/>
  <c r="T152" i="1"/>
  <c r="T163" i="1"/>
  <c r="T207" i="1"/>
  <c r="T284" i="1"/>
  <c r="T307" i="1"/>
  <c r="T93" i="1"/>
  <c r="T127" i="1"/>
  <c r="T164" i="1"/>
  <c r="DU164" i="1"/>
  <c r="T170" i="1"/>
  <c r="DU170" i="1"/>
  <c r="T213" i="1"/>
  <c r="T236" i="1"/>
  <c r="DU236" i="1"/>
  <c r="T268" i="1"/>
  <c r="T285" i="1"/>
  <c r="T94" i="1"/>
  <c r="T117" i="1"/>
  <c r="T122" i="1"/>
  <c r="T128" i="1"/>
  <c r="DU128" i="1"/>
  <c r="T159" i="1"/>
  <c r="T237" i="1"/>
  <c r="T264" i="1"/>
  <c r="T269" i="1"/>
  <c r="T64" i="1"/>
  <c r="T304" i="1"/>
  <c r="T51" i="1"/>
  <c r="T45" i="1"/>
  <c r="T33" i="1"/>
  <c r="T27" i="1"/>
  <c r="T21" i="1"/>
  <c r="T15" i="1"/>
  <c r="T172" i="1"/>
  <c r="DU172" i="1"/>
  <c r="T9" i="1"/>
  <c r="T8" i="1"/>
  <c r="BF11" i="1"/>
  <c r="BU151" i="1"/>
  <c r="BU302" i="1"/>
  <c r="BU168" i="1"/>
  <c r="BU253" i="1"/>
  <c r="BU241" i="1"/>
  <c r="BU247" i="1"/>
  <c r="BU192" i="1"/>
  <c r="BU210" i="1"/>
  <c r="BU140" i="1"/>
  <c r="BU278" i="1"/>
  <c r="BU134" i="1"/>
  <c r="AF930" i="5"/>
  <c r="AF596" i="5"/>
  <c r="AF617" i="5"/>
  <c r="AF595" i="5"/>
  <c r="AF883" i="5"/>
  <c r="AF1194" i="5"/>
  <c r="AF1229" i="5"/>
  <c r="AF1393" i="5"/>
  <c r="AF931" i="5"/>
  <c r="AF1317" i="5"/>
  <c r="AF1145" i="5"/>
  <c r="AF848" i="5"/>
  <c r="AF1088" i="5"/>
  <c r="AF863" i="5"/>
  <c r="AF1018" i="5"/>
  <c r="AF853" i="5"/>
  <c r="AF1325" i="5"/>
  <c r="AF929" i="5"/>
  <c r="AF821" i="5"/>
  <c r="AF782" i="5"/>
  <c r="AF1220" i="5"/>
  <c r="AF728" i="5"/>
  <c r="AF613" i="5"/>
  <c r="AF1395" i="5"/>
  <c r="AF1376" i="5"/>
  <c r="AF818" i="5"/>
  <c r="AF1096" i="5"/>
  <c r="AF874" i="5"/>
  <c r="AF847" i="5"/>
  <c r="AF951" i="5"/>
  <c r="AF721" i="5"/>
  <c r="AF1108" i="5"/>
  <c r="AF709" i="5"/>
  <c r="AF600" i="5"/>
  <c r="AF546" i="5"/>
  <c r="AF1377" i="5"/>
  <c r="AF1269" i="5"/>
  <c r="AF1161" i="5"/>
  <c r="AF1250" i="5"/>
  <c r="AF1192" i="5"/>
  <c r="AF1063" i="5"/>
  <c r="AF1118" i="5"/>
  <c r="AF800" i="5"/>
  <c r="AF1243" i="5"/>
  <c r="AF1073" i="5"/>
  <c r="AF982" i="5"/>
  <c r="AF838" i="5"/>
  <c r="AF814" i="5"/>
  <c r="AF793" i="5"/>
  <c r="AF686" i="5"/>
  <c r="AF977" i="5"/>
  <c r="AF903" i="5"/>
  <c r="AF867" i="5"/>
  <c r="AF831" i="5"/>
  <c r="AF639" i="5"/>
  <c r="AF1297" i="5"/>
  <c r="AF1001" i="5"/>
  <c r="AF670" i="5"/>
  <c r="AF1016" i="5"/>
  <c r="AF582" i="5"/>
  <c r="AF530" i="5"/>
  <c r="AF772" i="5"/>
  <c r="AF726" i="5"/>
  <c r="AF715" i="5"/>
  <c r="AF716" i="5"/>
  <c r="AF1357" i="5"/>
  <c r="AF952" i="5"/>
  <c r="AF529" i="5"/>
  <c r="AF816" i="5"/>
  <c r="AF924" i="5"/>
  <c r="AF539" i="5"/>
  <c r="AF677" i="5"/>
  <c r="AF744" i="5"/>
  <c r="AF655" i="5"/>
  <c r="AF594" i="5"/>
  <c r="AF739" i="5"/>
  <c r="AF1015" i="5"/>
  <c r="AF550" i="5"/>
  <c r="AF644" i="5"/>
  <c r="AF723" i="5"/>
  <c r="AF510" i="5"/>
  <c r="AF614" i="5"/>
  <c r="AF1115" i="5"/>
  <c r="AF1037" i="5"/>
  <c r="AF783" i="5"/>
  <c r="AF855" i="5"/>
  <c r="AF927" i="5"/>
  <c r="AF1159" i="5"/>
  <c r="AF856" i="5"/>
  <c r="AF910" i="5"/>
  <c r="AF964" i="5"/>
  <c r="AF950" i="5"/>
  <c r="AF1149" i="5"/>
  <c r="AF1203" i="5"/>
  <c r="AF970" i="5"/>
  <c r="AF886" i="5"/>
  <c r="AF1238" i="5"/>
  <c r="AF641" i="5"/>
  <c r="AF637" i="5"/>
  <c r="AF591" i="5"/>
  <c r="AF1013" i="5"/>
  <c r="AF1256" i="5"/>
  <c r="AF543" i="5"/>
  <c r="AF547" i="5"/>
  <c r="AF864" i="5"/>
  <c r="AF588" i="5"/>
  <c r="AF610" i="5"/>
  <c r="AF1148" i="5"/>
  <c r="AF548" i="5"/>
  <c r="AF762" i="5"/>
  <c r="AF526" i="5"/>
  <c r="AF540" i="5"/>
  <c r="AF672" i="5"/>
  <c r="AF748" i="5"/>
  <c r="AF586" i="5"/>
  <c r="AF651" i="5"/>
  <c r="AF786" i="5"/>
  <c r="AF882" i="5"/>
  <c r="AF966" i="5"/>
  <c r="AF519" i="5"/>
  <c r="AF750" i="5"/>
  <c r="AF1168" i="5"/>
  <c r="AF1046" i="5"/>
  <c r="AF618" i="5"/>
  <c r="AF667" i="5"/>
  <c r="AF789" i="5"/>
  <c r="AF933" i="5"/>
  <c r="AF1020" i="5"/>
  <c r="AF1360" i="5"/>
  <c r="AF722" i="5"/>
  <c r="AF862" i="5"/>
  <c r="AF916" i="5"/>
  <c r="AF978" i="5"/>
  <c r="AF1231" i="5"/>
  <c r="AF1085" i="5"/>
  <c r="AF1210" i="5"/>
  <c r="AF1402" i="5"/>
  <c r="AF1310" i="5"/>
  <c r="AF1221" i="5"/>
  <c r="AF897" i="5"/>
  <c r="AF832" i="5"/>
  <c r="AF940" i="5"/>
  <c r="AF740" i="5"/>
  <c r="AF1311" i="5"/>
  <c r="AF525" i="5"/>
  <c r="AF888" i="5"/>
  <c r="AF616" i="5"/>
  <c r="AF571" i="5"/>
  <c r="AF541" i="5"/>
  <c r="AF846" i="5"/>
  <c r="AF642" i="5"/>
  <c r="AF909" i="5"/>
  <c r="AF796" i="5"/>
  <c r="AF1081" i="5"/>
  <c r="AF1329" i="5"/>
  <c r="AF622" i="5"/>
  <c r="AF601" i="5"/>
  <c r="AF561" i="5"/>
  <c r="AF912" i="5"/>
  <c r="AF606" i="5"/>
  <c r="AF634" i="5"/>
  <c r="AF1060" i="5"/>
  <c r="AF662" i="5"/>
  <c r="AF611" i="5"/>
  <c r="AF720" i="5"/>
  <c r="AF1061" i="5"/>
  <c r="AF533" i="5"/>
  <c r="AF587" i="5"/>
  <c r="AF654" i="5"/>
  <c r="AF780" i="5"/>
  <c r="AF598" i="5"/>
  <c r="AF727" i="5"/>
  <c r="AF1126" i="5"/>
  <c r="AF549" i="5"/>
  <c r="AF619" i="5"/>
  <c r="AF757" i="5"/>
  <c r="AF1051" i="5"/>
  <c r="AF527" i="5"/>
  <c r="AF590" i="5"/>
  <c r="AF658" i="5"/>
  <c r="AF810" i="5"/>
  <c r="AF894" i="5"/>
  <c r="AF1093" i="5"/>
  <c r="AF537" i="5"/>
  <c r="AF632" i="5"/>
  <c r="AF768" i="5"/>
  <c r="AF1330" i="5"/>
  <c r="AF1097" i="5"/>
  <c r="AF624" i="5"/>
  <c r="AF678" i="5"/>
  <c r="AF742" i="5"/>
  <c r="AF801" i="5"/>
  <c r="AF873" i="5"/>
  <c r="AF945" i="5"/>
  <c r="AF1038" i="5"/>
  <c r="AF650" i="5"/>
  <c r="AF1003" i="5"/>
  <c r="AF1261" i="5"/>
  <c r="AF820" i="5"/>
  <c r="AF868" i="5"/>
  <c r="AF922" i="5"/>
  <c r="AF990" i="5"/>
  <c r="AF1312" i="5"/>
  <c r="AF1222" i="5"/>
  <c r="AF842" i="5"/>
  <c r="AF1064" i="5"/>
  <c r="AF1318" i="5"/>
  <c r="AF1184" i="5"/>
  <c r="AF1346" i="5"/>
  <c r="AF1257" i="5"/>
  <c r="AF710" i="5"/>
  <c r="AF559" i="5"/>
  <c r="AF679" i="5"/>
  <c r="AF535" i="5"/>
  <c r="AF520" i="5"/>
  <c r="AF597" i="5"/>
  <c r="AF1034" i="5"/>
  <c r="AF997" i="5"/>
  <c r="AF584" i="5"/>
  <c r="AF682" i="5"/>
  <c r="AF972" i="5"/>
  <c r="AF1180" i="5"/>
  <c r="AF733" i="5"/>
  <c r="AF620" i="5"/>
  <c r="AF523" i="5"/>
  <c r="AF1348" i="5"/>
  <c r="AF691" i="5"/>
  <c r="AF988" i="5"/>
  <c r="AF714" i="5"/>
  <c r="AF719" i="5"/>
  <c r="AF1048" i="5"/>
  <c r="AF788" i="5"/>
  <c r="AF1011" i="5"/>
  <c r="AF692" i="5"/>
  <c r="AF514" i="5"/>
  <c r="AF580" i="5"/>
  <c r="AF989" i="5"/>
  <c r="AF592" i="5"/>
  <c r="AF837" i="5"/>
  <c r="AF695" i="5"/>
  <c r="AF671" i="5"/>
  <c r="AF1120" i="5"/>
  <c r="AF946" i="5"/>
  <c r="AF908" i="5"/>
  <c r="AF1304" i="5"/>
  <c r="AF681" i="5"/>
  <c r="AF704" i="5"/>
  <c r="AF872" i="5"/>
  <c r="AF713" i="5"/>
  <c r="AF980" i="5"/>
  <c r="AF849" i="5"/>
  <c r="AF1286" i="5"/>
  <c r="AF1182" i="5"/>
  <c r="AF1062" i="5"/>
  <c r="AF1378" i="5"/>
  <c r="AF1291" i="5"/>
  <c r="AF1216" i="5"/>
  <c r="AF736" i="5"/>
  <c r="AF769" i="5"/>
  <c r="AF1019" i="5"/>
  <c r="AF1321" i="5"/>
  <c r="AF1246" i="5"/>
  <c r="AF1007" i="5"/>
  <c r="AF572" i="5"/>
  <c r="AF1279" i="5"/>
  <c r="AF1294" i="5"/>
  <c r="AF1398" i="5"/>
  <c r="AF1151" i="5"/>
  <c r="AF1352" i="5"/>
  <c r="AF1140" i="5"/>
  <c r="AF804" i="5"/>
  <c r="AF694" i="5"/>
  <c r="AF781" i="5"/>
  <c r="AF1204" i="5"/>
  <c r="AF941" i="5"/>
  <c r="AF1244" i="5"/>
  <c r="AF1367" i="5"/>
  <c r="AF961" i="5"/>
  <c r="AF1255" i="5"/>
  <c r="AF1293" i="5"/>
  <c r="AF688" i="5"/>
  <c r="AF1322" i="5"/>
  <c r="AF1111" i="5"/>
  <c r="AF915" i="5"/>
  <c r="AF1052" i="5"/>
  <c r="AF1323" i="5"/>
  <c r="AF1107" i="5"/>
  <c r="AF746" i="5"/>
  <c r="AF892" i="5"/>
  <c r="AF646" i="5"/>
  <c r="AF765" i="5"/>
  <c r="AF706" i="5"/>
  <c r="AF1351" i="5"/>
  <c r="AF1167" i="5"/>
  <c r="AF936" i="5"/>
  <c r="AF569" i="5"/>
  <c r="AF974" i="5"/>
  <c r="AF954" i="5"/>
  <c r="AF615" i="5"/>
  <c r="AF1339" i="5"/>
  <c r="AF1049" i="5"/>
  <c r="AF1365" i="5"/>
  <c r="AF608" i="5"/>
  <c r="AF1177" i="5"/>
  <c r="AF583" i="5"/>
  <c r="AF602" i="5"/>
  <c r="AF578" i="5"/>
  <c r="AF1043" i="5"/>
  <c r="AF603" i="5"/>
  <c r="AF554" i="5"/>
  <c r="AF699" i="5"/>
  <c r="AF861" i="5"/>
  <c r="AF811" i="5"/>
  <c r="AF806" i="5"/>
  <c r="AF1383" i="5"/>
  <c r="AF1095" i="5"/>
  <c r="AF552" i="5"/>
  <c r="AF585" i="5"/>
  <c r="AF1100" i="5"/>
  <c r="AF647" i="5"/>
  <c r="AF557" i="5"/>
  <c r="AF1276" i="5"/>
  <c r="AF1044" i="5"/>
  <c r="AF852" i="5"/>
  <c r="AF775" i="5"/>
  <c r="AF575" i="5"/>
  <c r="AF676" i="5"/>
  <c r="AF562" i="5"/>
  <c r="AF763" i="5"/>
  <c r="AF673" i="5"/>
  <c r="AF576" i="5"/>
  <c r="AF760" i="5"/>
  <c r="AF536" i="5"/>
  <c r="AF1400" i="5"/>
  <c r="AF898" i="5"/>
  <c r="AF669" i="5"/>
  <c r="AF661" i="5"/>
  <c r="AF973" i="5"/>
  <c r="AF1189" i="5"/>
  <c r="AF822" i="5"/>
  <c r="AF666" i="5"/>
  <c r="AF696" i="5"/>
  <c r="AF675" i="5"/>
  <c r="AF1035" i="5"/>
  <c r="AF1202" i="5"/>
  <c r="AF1374" i="5"/>
  <c r="AF1266" i="5"/>
  <c r="AF1158" i="5"/>
  <c r="AF1301" i="5"/>
  <c r="AF1193" i="5"/>
  <c r="AF1104" i="5"/>
  <c r="AF1183" i="5"/>
  <c r="AF1102" i="5"/>
  <c r="AF905" i="5"/>
  <c r="AF797" i="5"/>
  <c r="AF1133" i="5"/>
  <c r="AF1084" i="5"/>
  <c r="AF895" i="5"/>
  <c r="AF1389" i="5"/>
  <c r="AF1281" i="5"/>
  <c r="AF1173" i="5"/>
  <c r="AF1316" i="5"/>
  <c r="AF1208" i="5"/>
  <c r="AF1119" i="5"/>
  <c r="AF1228" i="5"/>
  <c r="AF1285" i="5"/>
  <c r="AF920" i="5"/>
  <c r="AF812" i="5"/>
  <c r="AF1404" i="5"/>
  <c r="AF1296" i="5"/>
  <c r="AF1188" i="5"/>
  <c r="AF1331" i="5"/>
  <c r="AF1223" i="5"/>
  <c r="AF1134" i="5"/>
  <c r="AF1273" i="5"/>
  <c r="AF1087" i="5"/>
  <c r="AF935" i="5"/>
  <c r="AF827" i="5"/>
  <c r="AF1315" i="5"/>
  <c r="AF1333" i="5"/>
  <c r="AF925" i="5"/>
  <c r="AF817" i="5"/>
  <c r="AF693" i="5"/>
  <c r="AF1362" i="5"/>
  <c r="AF1254" i="5"/>
  <c r="AF1397" i="5"/>
  <c r="AF1289" i="5"/>
  <c r="AF1181" i="5"/>
  <c r="AF1092" i="5"/>
  <c r="AF1152" i="5"/>
  <c r="AF1059" i="5"/>
  <c r="AF893" i="5"/>
  <c r="AF785" i="5"/>
  <c r="AF1079" i="5"/>
  <c r="AF1251" i="5"/>
  <c r="AF1178" i="5"/>
  <c r="AF1050" i="5"/>
  <c r="AF1162" i="5"/>
  <c r="AF1185" i="5"/>
  <c r="AF1131" i="5"/>
  <c r="AF932" i="5"/>
  <c r="AF1031" i="5"/>
  <c r="AF904" i="5"/>
  <c r="AF1121" i="5"/>
  <c r="AF1002" i="5"/>
  <c r="AF778" i="5"/>
  <c r="AF612" i="5"/>
  <c r="AF1072" i="5"/>
  <c r="AF599" i="5"/>
  <c r="AF1207" i="5"/>
  <c r="AF553" i="5"/>
  <c r="AF1287" i="5"/>
  <c r="AF1214" i="5"/>
  <c r="AF1366" i="5"/>
  <c r="AF1324" i="5"/>
  <c r="AF955" i="5"/>
  <c r="AF802" i="5"/>
  <c r="AF1198" i="5"/>
  <c r="AF843" i="5"/>
  <c r="AF649" i="5"/>
  <c r="AF663" i="5"/>
  <c r="AF828" i="5"/>
  <c r="AF573" i="5"/>
  <c r="AF690" i="5"/>
  <c r="AF513" i="5"/>
  <c r="AF703" i="5"/>
  <c r="AF1103" i="5"/>
  <c r="AF521" i="5"/>
  <c r="AF505" i="5"/>
  <c r="AF825" i="5"/>
  <c r="AF705" i="5"/>
  <c r="AF522" i="5"/>
  <c r="AF752" i="5"/>
  <c r="AF771" i="5"/>
  <c r="AF512" i="5"/>
  <c r="AF567" i="5"/>
  <c r="AF906" i="5"/>
  <c r="AF981" i="5"/>
  <c r="AF756" i="5"/>
  <c r="AF1030" i="5"/>
  <c r="AF986" i="5"/>
  <c r="AF1364" i="5"/>
  <c r="AF1356" i="5"/>
  <c r="AF1248" i="5"/>
  <c r="AF1391" i="5"/>
  <c r="AF1283" i="5"/>
  <c r="AF1175" i="5"/>
  <c r="AF1086" i="5"/>
  <c r="AF1387" i="5"/>
  <c r="AF1041" i="5"/>
  <c r="AF887" i="5"/>
  <c r="AF779" i="5"/>
  <c r="AF1054" i="5"/>
  <c r="AF1017" i="5"/>
  <c r="AF877" i="5"/>
  <c r="AF1371" i="5"/>
  <c r="AF1263" i="5"/>
  <c r="AF1155" i="5"/>
  <c r="AF1298" i="5"/>
  <c r="AF1190" i="5"/>
  <c r="AF1101" i="5"/>
  <c r="AF1174" i="5"/>
  <c r="AF1091" i="5"/>
  <c r="AF902" i="5"/>
  <c r="AF794" i="5"/>
  <c r="AF1386" i="5"/>
  <c r="AF1278" i="5"/>
  <c r="AF1170" i="5"/>
  <c r="AF1313" i="5"/>
  <c r="AF1205" i="5"/>
  <c r="AF1116" i="5"/>
  <c r="AF1219" i="5"/>
  <c r="AF1225" i="5"/>
  <c r="AF917" i="5"/>
  <c r="AF809" i="5"/>
  <c r="AF1213" i="5"/>
  <c r="AF1138" i="5"/>
  <c r="AF907" i="5"/>
  <c r="AF799" i="5"/>
  <c r="AF657" i="5"/>
  <c r="AF1344" i="5"/>
  <c r="AF1236" i="5"/>
  <c r="AF1379" i="5"/>
  <c r="AF1271" i="5"/>
  <c r="AF1163" i="5"/>
  <c r="AF1074" i="5"/>
  <c r="AF1124" i="5"/>
  <c r="AF1005" i="5"/>
  <c r="AF875" i="5"/>
  <c r="AF767" i="5"/>
  <c r="AF1036" i="5"/>
  <c r="AF1197" i="5"/>
  <c r="AF1143" i="5"/>
  <c r="AF944" i="5"/>
  <c r="AF1040" i="5"/>
  <c r="AF1382" i="5"/>
  <c r="AF1077" i="5"/>
  <c r="AF878" i="5"/>
  <c r="AF975" i="5"/>
  <c r="AF880" i="5"/>
  <c r="AF1021" i="5"/>
  <c r="AF957" i="5"/>
  <c r="AF751" i="5"/>
  <c r="AF1195" i="5"/>
  <c r="AF967" i="5"/>
  <c r="AF1024" i="5"/>
  <c r="AF992" i="5"/>
  <c r="AF556" i="5"/>
  <c r="AF636" i="5"/>
  <c r="AF900" i="5"/>
  <c r="AF918" i="5"/>
  <c r="AF1109" i="5"/>
  <c r="AF560" i="5"/>
  <c r="AF1113" i="5"/>
  <c r="AF735" i="5"/>
  <c r="AF516" i="5"/>
  <c r="AF566" i="5"/>
  <c r="AF625" i="5"/>
  <c r="AF532" i="5"/>
  <c r="AF1136" i="5"/>
  <c r="AF656" i="5"/>
  <c r="AF819" i="5"/>
  <c r="AF787" i="5"/>
  <c r="AF1303" i="5"/>
  <c r="AF1275" i="5"/>
  <c r="AF1338" i="5"/>
  <c r="AF1230" i="5"/>
  <c r="AF1373" i="5"/>
  <c r="AF1265" i="5"/>
  <c r="AF1157" i="5"/>
  <c r="AF1068" i="5"/>
  <c r="AF1106" i="5"/>
  <c r="AF987" i="5"/>
  <c r="AF869" i="5"/>
  <c r="AF761" i="5"/>
  <c r="AF1027" i="5"/>
  <c r="AF971" i="5"/>
  <c r="AF859" i="5"/>
  <c r="AF1353" i="5"/>
  <c r="AF1245" i="5"/>
  <c r="AF1388" i="5"/>
  <c r="AF1280" i="5"/>
  <c r="AF1172" i="5"/>
  <c r="AF1083" i="5"/>
  <c r="AF1147" i="5"/>
  <c r="AF1032" i="5"/>
  <c r="AF884" i="5"/>
  <c r="AF776" i="5"/>
  <c r="AF1368" i="5"/>
  <c r="AF1260" i="5"/>
  <c r="AF1403" i="5"/>
  <c r="AF1295" i="5"/>
  <c r="AF1187" i="5"/>
  <c r="AF1098" i="5"/>
  <c r="AF1165" i="5"/>
  <c r="AF1075" i="5"/>
  <c r="AF899" i="5"/>
  <c r="AF791" i="5"/>
  <c r="AF1090" i="5"/>
  <c r="AF1053" i="5"/>
  <c r="AF889" i="5"/>
  <c r="AF1342" i="5"/>
  <c r="AF1258" i="5"/>
  <c r="AF1326" i="5"/>
  <c r="AF1218" i="5"/>
  <c r="AF1361" i="5"/>
  <c r="AF1253" i="5"/>
  <c r="AF1396" i="5"/>
  <c r="AF1363" i="5"/>
  <c r="AF1070" i="5"/>
  <c r="AF965" i="5"/>
  <c r="AF857" i="5"/>
  <c r="AF749" i="5"/>
  <c r="AF1009" i="5"/>
  <c r="AF1394" i="5"/>
  <c r="AF1089" i="5"/>
  <c r="AF890" i="5"/>
  <c r="AF1401" i="5"/>
  <c r="AF1328" i="5"/>
  <c r="AF1264" i="5"/>
  <c r="AF824" i="5"/>
  <c r="AF1127" i="5"/>
  <c r="AF850" i="5"/>
  <c r="AF711" i="5"/>
  <c r="AF921" i="5"/>
  <c r="AF725" i="5"/>
  <c r="AF1028" i="5"/>
  <c r="AF732" i="5"/>
  <c r="AF942" i="5"/>
  <c r="AF545" i="5"/>
  <c r="AF730" i="5"/>
  <c r="AF1179" i="5"/>
  <c r="AF1125" i="5"/>
  <c r="AF926" i="5"/>
  <c r="AF1022" i="5"/>
  <c r="AF901" i="5"/>
  <c r="AF1078" i="5"/>
  <c r="AF993" i="5"/>
  <c r="AF774" i="5"/>
  <c r="AF1381" i="5"/>
  <c r="AF631" i="5"/>
  <c r="AF708" i="5"/>
  <c r="AF840" i="5"/>
  <c r="AF1288" i="5"/>
  <c r="AF834" i="5"/>
  <c r="AF790" i="5"/>
  <c r="AF577" i="5"/>
  <c r="AF674" i="5"/>
  <c r="AF712" i="5"/>
  <c r="AF623" i="5"/>
  <c r="AF542" i="5"/>
  <c r="AF544" i="5"/>
  <c r="AF701" i="5"/>
  <c r="AF563" i="5"/>
  <c r="AF969" i="5"/>
  <c r="AF891" i="5"/>
  <c r="AF829" i="5"/>
  <c r="AF860" i="5"/>
  <c r="AF511" i="5"/>
  <c r="AF1320" i="5"/>
  <c r="AF1212" i="5"/>
  <c r="AF1355" i="5"/>
  <c r="AF1247" i="5"/>
  <c r="AF1384" i="5"/>
  <c r="AF1345" i="5"/>
  <c r="AF1150" i="5"/>
  <c r="AF959" i="5"/>
  <c r="AF851" i="5"/>
  <c r="AF743" i="5"/>
  <c r="AF1000" i="5"/>
  <c r="AF949" i="5"/>
  <c r="AF841" i="5"/>
  <c r="AF1335" i="5"/>
  <c r="AF1227" i="5"/>
  <c r="AF1370" i="5"/>
  <c r="AF1262" i="5"/>
  <c r="AF1154" i="5"/>
  <c r="AF1065" i="5"/>
  <c r="AF1099" i="5"/>
  <c r="AF983" i="5"/>
  <c r="AF866" i="5"/>
  <c r="AF758" i="5"/>
  <c r="AF1350" i="5"/>
  <c r="AF1242" i="5"/>
  <c r="AF1385" i="5"/>
  <c r="AF1277" i="5"/>
  <c r="AF1169" i="5"/>
  <c r="AF1080" i="5"/>
  <c r="AF1142" i="5"/>
  <c r="AF1023" i="5"/>
  <c r="AF881" i="5"/>
  <c r="AF773" i="5"/>
  <c r="AF1045" i="5"/>
  <c r="AF999" i="5"/>
  <c r="AF871" i="5"/>
  <c r="AF1132" i="5"/>
  <c r="AF1308" i="5"/>
  <c r="AF1200" i="5"/>
  <c r="AF1343" i="5"/>
  <c r="AF1235" i="5"/>
  <c r="AF1146" i="5"/>
  <c r="AF1309" i="5"/>
  <c r="AF1123" i="5"/>
  <c r="AF947" i="5"/>
  <c r="AF839" i="5"/>
  <c r="AF731" i="5"/>
  <c r="AF979" i="5"/>
  <c r="AF1340" i="5"/>
  <c r="AF1300" i="5"/>
  <c r="AF836" i="5"/>
  <c r="AF1347" i="5"/>
  <c r="AF1274" i="5"/>
  <c r="AF1135" i="5"/>
  <c r="AF770" i="5"/>
  <c r="AF1026" i="5"/>
  <c r="AF826" i="5"/>
  <c r="AF668" i="5"/>
  <c r="AF885" i="5"/>
  <c r="AF689" i="5"/>
  <c r="AF724" i="5"/>
  <c r="AF659" i="5"/>
  <c r="AF870" i="5"/>
  <c r="AF518" i="5"/>
  <c r="AF629" i="5"/>
  <c r="AF551" i="5"/>
  <c r="AF604" i="5"/>
  <c r="AF697" i="5"/>
  <c r="AF1270" i="5"/>
  <c r="AF998" i="5"/>
  <c r="AF896" i="5"/>
  <c r="AF948" i="5"/>
  <c r="AF700" i="5"/>
  <c r="AF698" i="5"/>
  <c r="AF538" i="5"/>
  <c r="AF792" i="5"/>
  <c r="AF683" i="5"/>
  <c r="AF745" i="5"/>
  <c r="AF1114" i="5"/>
  <c r="AF687" i="5"/>
  <c r="AF564" i="5"/>
  <c r="AF633" i="5"/>
  <c r="AF1066" i="5"/>
  <c r="AF937" i="5"/>
  <c r="AF1372" i="5"/>
  <c r="AF1392" i="5"/>
  <c r="AF1284" i="5"/>
  <c r="AF1176" i="5"/>
  <c r="AF1319" i="5"/>
  <c r="AF1211" i="5"/>
  <c r="AF1122" i="5"/>
  <c r="AF1237" i="5"/>
  <c r="AF1306" i="5"/>
  <c r="AF923" i="5"/>
  <c r="AF815" i="5"/>
  <c r="AF1234" i="5"/>
  <c r="AF1171" i="5"/>
  <c r="AF913" i="5"/>
  <c r="AF1299" i="5"/>
  <c r="AF1191" i="5"/>
  <c r="AF1334" i="5"/>
  <c r="AF1226" i="5"/>
  <c r="AF1137" i="5"/>
  <c r="AF1282" i="5"/>
  <c r="AF1094" i="5"/>
  <c r="AF938" i="5"/>
  <c r="AF830" i="5"/>
  <c r="AF1314" i="5"/>
  <c r="AF1206" i="5"/>
  <c r="AF1349" i="5"/>
  <c r="AF1241" i="5"/>
  <c r="AF1369" i="5"/>
  <c r="AF1327" i="5"/>
  <c r="AF1141" i="5"/>
  <c r="AF953" i="5"/>
  <c r="AF845" i="5"/>
  <c r="AF737" i="5"/>
  <c r="AF991" i="5"/>
  <c r="AF943" i="5"/>
  <c r="AF835" i="5"/>
  <c r="AF985" i="5"/>
  <c r="AF1380" i="5"/>
  <c r="AF1272" i="5"/>
  <c r="AF1164" i="5"/>
  <c r="AF1307" i="5"/>
  <c r="AF1199" i="5"/>
  <c r="AF1110" i="5"/>
  <c r="AF1201" i="5"/>
  <c r="AF1129" i="5"/>
  <c r="AF911" i="5"/>
  <c r="AF803" i="5"/>
  <c r="AF1153" i="5"/>
  <c r="AF1305" i="5"/>
  <c r="AF1232" i="5"/>
  <c r="AF1112" i="5"/>
  <c r="AF734" i="5"/>
  <c r="AF1239" i="5"/>
  <c r="AF1166" i="5"/>
  <c r="AF1014" i="5"/>
  <c r="AF1139" i="5"/>
  <c r="AF934" i="5"/>
  <c r="AF784" i="5"/>
  <c r="AF1056" i="5"/>
  <c r="AF813" i="5"/>
  <c r="AF630" i="5"/>
  <c r="AF652" i="5"/>
  <c r="AF555" i="5"/>
  <c r="AF680" i="5"/>
  <c r="AF558" i="5"/>
  <c r="AF607" i="5"/>
  <c r="AF1341" i="5"/>
  <c r="AF1268" i="5"/>
  <c r="AF1117" i="5"/>
  <c r="AF764" i="5"/>
  <c r="AF1008" i="5"/>
  <c r="AF823" i="5"/>
  <c r="AF664" i="5"/>
  <c r="AF879" i="5"/>
  <c r="AF685" i="5"/>
  <c r="AF717" i="5"/>
  <c r="AF638" i="5"/>
  <c r="AF643" i="5"/>
  <c r="AF517" i="5"/>
  <c r="AF515" i="5"/>
  <c r="AF593" i="5"/>
  <c r="AF570" i="5"/>
  <c r="AF914" i="5"/>
  <c r="AF702" i="5"/>
  <c r="AF509" i="5"/>
  <c r="AF508" i="5"/>
  <c r="AF574" i="5"/>
  <c r="AF759" i="5"/>
  <c r="AF1055" i="5"/>
  <c r="AF738" i="5"/>
  <c r="AF939" i="5"/>
  <c r="AF994" i="5"/>
  <c r="AF865" i="5"/>
  <c r="AF1252" i="5"/>
  <c r="AF854" i="5"/>
  <c r="AF1354" i="5"/>
  <c r="AF1358" i="5"/>
  <c r="AF777" i="5"/>
  <c r="AF627" i="5"/>
  <c r="AF1047" i="5"/>
  <c r="AF928" i="5"/>
  <c r="AF996" i="5"/>
  <c r="AF1233" i="5"/>
  <c r="AF798" i="5"/>
  <c r="AF609" i="5"/>
  <c r="AF958" i="5"/>
  <c r="AF1399" i="5"/>
  <c r="AF1069" i="5"/>
  <c r="AF1290" i="5"/>
  <c r="AF755" i="5"/>
  <c r="AF1259" i="5"/>
  <c r="AF956" i="5"/>
  <c r="AF1209" i="5"/>
  <c r="AF833" i="5"/>
  <c r="AF1337" i="5"/>
  <c r="AF963" i="5"/>
  <c r="AF766" i="5"/>
  <c r="AF1006" i="5"/>
  <c r="AF605" i="5"/>
  <c r="AF534" i="5"/>
  <c r="AF1082" i="5"/>
  <c r="AF568" i="5"/>
  <c r="AF754" i="5"/>
  <c r="AF1033" i="5"/>
  <c r="AF684" i="5"/>
  <c r="AF640" i="5"/>
  <c r="AF1025" i="5"/>
  <c r="AF507" i="5"/>
  <c r="AF579" i="5"/>
  <c r="AF1010" i="5"/>
  <c r="AF1042" i="5"/>
  <c r="AF995" i="5"/>
  <c r="AF1292" i="5"/>
  <c r="AF1144" i="5"/>
  <c r="AF718" i="5"/>
  <c r="AF729" i="5"/>
  <c r="AF741" i="5"/>
  <c r="AF858" i="5"/>
  <c r="AF531" i="5"/>
  <c r="AF1186" i="5"/>
  <c r="AF753" i="5"/>
  <c r="AF565" i="5"/>
  <c r="AF1067" i="5"/>
  <c r="AF506" i="5"/>
  <c r="AF876" i="5"/>
  <c r="AF528" i="5"/>
  <c r="AF1249" i="5"/>
  <c r="AF621" i="5"/>
  <c r="AF795" i="5"/>
  <c r="AF1029" i="5"/>
  <c r="AF1240" i="5"/>
  <c r="AF919" i="5"/>
  <c r="AF1058" i="5"/>
  <c r="AF962" i="5"/>
  <c r="AF1390" i="5"/>
  <c r="AF1215" i="5"/>
  <c r="AF645" i="5"/>
  <c r="AF747" i="5"/>
  <c r="AF1012" i="5"/>
  <c r="AF1375" i="5"/>
  <c r="AF1071" i="5"/>
  <c r="AF1267" i="5"/>
  <c r="AF665" i="5"/>
  <c r="AF653" i="5"/>
  <c r="AF1076" i="5"/>
  <c r="AF1359" i="5"/>
  <c r="AF1128" i="5"/>
  <c r="AF1039" i="5"/>
  <c r="AF976" i="5"/>
  <c r="AF1224" i="5"/>
  <c r="AF1336" i="5"/>
  <c r="AF1105" i="5"/>
  <c r="AF1302" i="5"/>
  <c r="AF635" i="5"/>
  <c r="AF589" i="5"/>
  <c r="AF524" i="5"/>
  <c r="AF844" i="5"/>
  <c r="AF648" i="5"/>
  <c r="AF1130" i="5"/>
  <c r="AF1156" i="5"/>
  <c r="AF808" i="5"/>
  <c r="AF660" i="5"/>
  <c r="AF581" i="5"/>
  <c r="AF628" i="5"/>
  <c r="AF984" i="5"/>
  <c r="AF626" i="5"/>
  <c r="AF707" i="5"/>
  <c r="AF1057" i="5"/>
  <c r="AF1004" i="5"/>
  <c r="AF1196" i="5"/>
  <c r="AF807" i="5"/>
  <c r="AF1160" i="5"/>
  <c r="AF805" i="5"/>
  <c r="AF1217" i="5"/>
  <c r="AF1332" i="5"/>
  <c r="AF968" i="5"/>
  <c r="AF960" i="5"/>
  <c r="BU272" i="1"/>
  <c r="BU232" i="1"/>
  <c r="BU170" i="1"/>
  <c r="AE20" i="8"/>
  <c r="AE19" i="8"/>
  <c r="AE24" i="8"/>
  <c r="AE23" i="8"/>
  <c r="AE28" i="8"/>
  <c r="AE32" i="8"/>
  <c r="AE27" i="8"/>
  <c r="AE36" i="8"/>
  <c r="AE31" i="8"/>
  <c r="AE40" i="8"/>
  <c r="AE35" i="8"/>
  <c r="AE44" i="8"/>
  <c r="AE39" i="8"/>
  <c r="AE43" i="8"/>
  <c r="AE48" i="8"/>
  <c r="AE47" i="8"/>
  <c r="AE52" i="8"/>
  <c r="AE51" i="8"/>
  <c r="AE56" i="8"/>
  <c r="AE60" i="8"/>
  <c r="AE55" i="8"/>
  <c r="AE59" i="8"/>
  <c r="AE64" i="8"/>
  <c r="AE63" i="8"/>
  <c r="AE68" i="8"/>
  <c r="AE67" i="8"/>
  <c r="AE72" i="8"/>
  <c r="AE76" i="8"/>
  <c r="AE71" i="8"/>
  <c r="AE75" i="8"/>
  <c r="AE80" i="8"/>
  <c r="AE84" i="8"/>
  <c r="AE79" i="8"/>
  <c r="AE88" i="8"/>
  <c r="AE87" i="8"/>
  <c r="AE83" i="8"/>
  <c r="BU265" i="1"/>
  <c r="BU147" i="1"/>
  <c r="BU141" i="1"/>
  <c r="BU252" i="1"/>
  <c r="BF16" i="1"/>
  <c r="BF17" i="1"/>
  <c r="BJ228" i="1"/>
  <c r="BU298" i="1"/>
  <c r="CH171" i="1"/>
  <c r="BJ156" i="1"/>
  <c r="BF23" i="1"/>
  <c r="PY7" i="14"/>
  <c r="PL7" i="14"/>
  <c r="JF7" i="14"/>
  <c r="JK7" i="14"/>
  <c r="BF14" i="1"/>
  <c r="BM158" i="1"/>
  <c r="JY7" i="14"/>
  <c r="PH7" i="14"/>
  <c r="JG7" i="14"/>
  <c r="PN7" i="14"/>
  <c r="JM7" i="14"/>
  <c r="PZ7" i="14"/>
  <c r="BF25" i="1"/>
  <c r="BF24" i="1"/>
  <c r="BF30" i="1"/>
  <c r="JJ7" i="14"/>
  <c r="PP7" i="14"/>
  <c r="PI7" i="14"/>
  <c r="CH156" i="1"/>
  <c r="CH168" i="1"/>
  <c r="BT134" i="1"/>
  <c r="BT151" i="1"/>
  <c r="BX151" i="1" s="1"/>
  <c r="BT163" i="1"/>
  <c r="BT169" i="1"/>
  <c r="BT181" i="1"/>
  <c r="BT193" i="1"/>
  <c r="BT226" i="1"/>
  <c r="BT229" i="1"/>
  <c r="BT259" i="1"/>
  <c r="BT265" i="1"/>
  <c r="BT298" i="1"/>
  <c r="DD18" i="1"/>
  <c r="AV16" i="1"/>
  <c r="AL33" i="1"/>
  <c r="AL20" i="1"/>
  <c r="AL27" i="1"/>
  <c r="AV31" i="1"/>
  <c r="AL34" i="1"/>
  <c r="AL42" i="1"/>
  <c r="AV33" i="1"/>
  <c r="AV45" i="1"/>
  <c r="AV21" i="1"/>
  <c r="AL25" i="1"/>
  <c r="AV36" i="1"/>
  <c r="AL38" i="1"/>
  <c r="AV39" i="1"/>
  <c r="AL45" i="1"/>
  <c r="AL16" i="1"/>
  <c r="AV25" i="1"/>
  <c r="AV38" i="1"/>
  <c r="AV42" i="1"/>
  <c r="AV22" i="1"/>
  <c r="AL21" i="1"/>
  <c r="AL24" i="1"/>
  <c r="AL31" i="1"/>
  <c r="AV41" i="1"/>
  <c r="AV10" i="1"/>
  <c r="AV24" i="1"/>
  <c r="AL35" i="1"/>
  <c r="AV40" i="1"/>
  <c r="AL40" i="1"/>
  <c r="AL14" i="1"/>
  <c r="BD14" i="1" s="1"/>
  <c r="AL32" i="1"/>
  <c r="AL29" i="1"/>
  <c r="AV29" i="1"/>
  <c r="AL19" i="1"/>
  <c r="AV19" i="1"/>
  <c r="AL17" i="1"/>
  <c r="AV43" i="1"/>
  <c r="AL43" i="1"/>
  <c r="AL41" i="1"/>
  <c r="AV9" i="1"/>
  <c r="AL9" i="1"/>
  <c r="AL30" i="1"/>
  <c r="AV30" i="1"/>
  <c r="AV37" i="1"/>
  <c r="AL37" i="1"/>
  <c r="AL36" i="1"/>
  <c r="AV27" i="1"/>
  <c r="AV34" i="1"/>
  <c r="AV32" i="1"/>
  <c r="AL8" i="1"/>
  <c r="DD12" i="1"/>
  <c r="AV20" i="1"/>
  <c r="AV35" i="1"/>
  <c r="AL22" i="1"/>
  <c r="AV12" i="1"/>
  <c r="AL12" i="1"/>
  <c r="AL10" i="1"/>
  <c r="AL26" i="1"/>
  <c r="AV26" i="1"/>
  <c r="AV15" i="1"/>
  <c r="AL15" i="1"/>
  <c r="AL18" i="1"/>
  <c r="AL11" i="1"/>
  <c r="AV17" i="1"/>
  <c r="AV14" i="1"/>
  <c r="AV11" i="1"/>
  <c r="AV8" i="1"/>
  <c r="AF499" i="5"/>
  <c r="AF443" i="5"/>
  <c r="AF346" i="5"/>
  <c r="AF377" i="5"/>
  <c r="AF380" i="5"/>
  <c r="AF369" i="5"/>
  <c r="AF322" i="5"/>
  <c r="AF419" i="5"/>
  <c r="AF389" i="5"/>
  <c r="AF309" i="5"/>
  <c r="AF372" i="5"/>
  <c r="AF491" i="5"/>
  <c r="AF445" i="5"/>
  <c r="AF449" i="5"/>
  <c r="AF400" i="5"/>
  <c r="AF484" i="5"/>
  <c r="AF366" i="5"/>
  <c r="AF384" i="5"/>
  <c r="AF343" i="5"/>
  <c r="AF488" i="5"/>
  <c r="AF408" i="5"/>
  <c r="AF305" i="5"/>
  <c r="AF482" i="5"/>
  <c r="AF459" i="5"/>
  <c r="AF354" i="5"/>
  <c r="AF460" i="5"/>
  <c r="AF428" i="5"/>
  <c r="AF398" i="5"/>
  <c r="AF427" i="5"/>
  <c r="AF489" i="5"/>
  <c r="AF378" i="5"/>
  <c r="AF321" i="5"/>
  <c r="AF332" i="5"/>
  <c r="AF306" i="5"/>
  <c r="AF487" i="5"/>
  <c r="AF350" i="5"/>
  <c r="AF456" i="5"/>
  <c r="AF379" i="5"/>
  <c r="AF471" i="5"/>
  <c r="AF472" i="5"/>
  <c r="AF453" i="5"/>
  <c r="AF437" i="5"/>
  <c r="AF447" i="5"/>
  <c r="AF405" i="5"/>
  <c r="AF323" i="5"/>
  <c r="AF478" i="5"/>
  <c r="AF490" i="5"/>
  <c r="AF431" i="5"/>
  <c r="AF410" i="5"/>
  <c r="AF376" i="5"/>
  <c r="AF474" i="5"/>
  <c r="AF465" i="5"/>
  <c r="AF310" i="5"/>
  <c r="AF373" i="5"/>
  <c r="AF316" i="5"/>
  <c r="AF423" i="5"/>
  <c r="AF479" i="5"/>
  <c r="AF399" i="5"/>
  <c r="AF442" i="5"/>
  <c r="AF421" i="5"/>
  <c r="AF502" i="5"/>
  <c r="AF347" i="5"/>
  <c r="AF393" i="5"/>
  <c r="AF331" i="5"/>
  <c r="AF382" i="5"/>
  <c r="AF353" i="5"/>
  <c r="AF468" i="5"/>
  <c r="AF390" i="5"/>
  <c r="AF358" i="5"/>
  <c r="AF457" i="5"/>
  <c r="AF503" i="5"/>
  <c r="AF330" i="5"/>
  <c r="AF417" i="5"/>
  <c r="AF496" i="5"/>
  <c r="AF328" i="5"/>
  <c r="AF396" i="5"/>
  <c r="AF450" i="5"/>
  <c r="AF420" i="5"/>
  <c r="AF385" i="5"/>
  <c r="AF434" i="5"/>
  <c r="AF469" i="5"/>
  <c r="AF451" i="5"/>
  <c r="AF333" i="5"/>
  <c r="AF383" i="5"/>
  <c r="AF337" i="5"/>
  <c r="AF334" i="5"/>
  <c r="AF485" i="5"/>
  <c r="AF476" i="5"/>
  <c r="AF326" i="5"/>
  <c r="AF406" i="5"/>
  <c r="AF312" i="5"/>
  <c r="AF452" i="5"/>
  <c r="AF470" i="5"/>
  <c r="AF477" i="5"/>
  <c r="AF349" i="5"/>
  <c r="AF308" i="5"/>
  <c r="AF391" i="5"/>
  <c r="AF415" i="5"/>
  <c r="AF307" i="5"/>
  <c r="AF338" i="5"/>
  <c r="AF461" i="5"/>
  <c r="AF480" i="5"/>
  <c r="AF355" i="5"/>
  <c r="AF436" i="5"/>
  <c r="AF494" i="5"/>
  <c r="AF441" i="5"/>
  <c r="AF418" i="5"/>
  <c r="AF320" i="5"/>
  <c r="AF429" i="5"/>
  <c r="AF362" i="5"/>
  <c r="AF340" i="5"/>
  <c r="AF446" i="5"/>
  <c r="AF348" i="5"/>
  <c r="AF374" i="5"/>
  <c r="AF359" i="5"/>
  <c r="AF363" i="5"/>
  <c r="AF329" i="5"/>
  <c r="AF501" i="5"/>
  <c r="AF504" i="5"/>
  <c r="AF314" i="5"/>
  <c r="AF500" i="5"/>
  <c r="AF402" i="5"/>
  <c r="AF462" i="5"/>
  <c r="AF458" i="5"/>
  <c r="AF439" i="5"/>
  <c r="AF425" i="5"/>
  <c r="AF371" i="5"/>
  <c r="AF409" i="5"/>
  <c r="AF404" i="5"/>
  <c r="AF416" i="5"/>
  <c r="AF319" i="5"/>
  <c r="AF407" i="5"/>
  <c r="AF361" i="5"/>
  <c r="AF339" i="5"/>
  <c r="AF440" i="5"/>
  <c r="AF475" i="5"/>
  <c r="AF327" i="5"/>
  <c r="AF414" i="5"/>
  <c r="AF438" i="5"/>
  <c r="AF311" i="5"/>
  <c r="AF317" i="5"/>
  <c r="AF351" i="5"/>
  <c r="AF448" i="5"/>
  <c r="AF364" i="5"/>
  <c r="AF426" i="5"/>
  <c r="AF367" i="5"/>
  <c r="AF403" i="5"/>
  <c r="AF497" i="5"/>
  <c r="AF336" i="5"/>
  <c r="AF495" i="5"/>
  <c r="AF395" i="5"/>
  <c r="AF386" i="5"/>
  <c r="AF430" i="5"/>
  <c r="AF433" i="5"/>
  <c r="AF344" i="5"/>
  <c r="AF341" i="5"/>
  <c r="AF455" i="5"/>
  <c r="AF387" i="5"/>
  <c r="AF422" i="5"/>
  <c r="AF444" i="5"/>
  <c r="AF492" i="5"/>
  <c r="AF464" i="5"/>
  <c r="AF411" i="5"/>
  <c r="AF388" i="5"/>
  <c r="AF397" i="5"/>
  <c r="AF435" i="5"/>
  <c r="AF356" i="5"/>
  <c r="AF368" i="5"/>
  <c r="AF324" i="5"/>
  <c r="AF342" i="5"/>
  <c r="AF481" i="5"/>
  <c r="AF318" i="5"/>
  <c r="AF392" i="5"/>
  <c r="AF454" i="5"/>
  <c r="AF394" i="5"/>
  <c r="AF498" i="5"/>
  <c r="AF352" i="5"/>
  <c r="AF357" i="5"/>
  <c r="AF483" i="5"/>
  <c r="AF412" i="5"/>
  <c r="AF315" i="5"/>
  <c r="AF401" i="5"/>
  <c r="AF381" i="5"/>
  <c r="AF463" i="5"/>
  <c r="AF424" i="5"/>
  <c r="AF432" i="5"/>
  <c r="AF360" i="5"/>
  <c r="AF335" i="5"/>
  <c r="AF370" i="5"/>
  <c r="AF375" i="5"/>
  <c r="AF325" i="5"/>
  <c r="AF313" i="5"/>
  <c r="AF466" i="5"/>
  <c r="AF413" i="5"/>
  <c r="AF486" i="5"/>
  <c r="AF345" i="5"/>
  <c r="AF365" i="5"/>
  <c r="AF493" i="5"/>
  <c r="AF473" i="5"/>
  <c r="AF467" i="5"/>
  <c r="AG9" i="20"/>
  <c r="AG15" i="20"/>
  <c r="BT204" i="1"/>
  <c r="BT306" i="1"/>
  <c r="BS306" i="1"/>
  <c r="BT246" i="1"/>
  <c r="BT140" i="1"/>
  <c r="BS140" i="1"/>
  <c r="BS291" i="1"/>
  <c r="BS204" i="1"/>
  <c r="BT137" i="1"/>
  <c r="BS137" i="1"/>
  <c r="BT307" i="1"/>
  <c r="BS207" i="1"/>
  <c r="BS192" i="1"/>
  <c r="BS183" i="1"/>
  <c r="BS168" i="1"/>
  <c r="BS231" i="1"/>
  <c r="BT285" i="1"/>
  <c r="BT273" i="1"/>
  <c r="BT252" i="1"/>
  <c r="BT156" i="1"/>
  <c r="BT147" i="1"/>
  <c r="BH8" i="1"/>
  <c r="BF8" i="1" s="1"/>
  <c r="CN8" i="1"/>
  <c r="BW11" i="13"/>
  <c r="IP22" i="14" s="1"/>
  <c r="AO8" i="1"/>
  <c r="AY8" i="1" s="1"/>
  <c r="BB8" i="1" s="1"/>
  <c r="BD8" i="1" s="1"/>
  <c r="BM8" i="1"/>
  <c r="BS253" i="1"/>
  <c r="BW253" i="1" s="1"/>
  <c r="BT177" i="1"/>
  <c r="BS219" i="1"/>
  <c r="BS246" i="1"/>
  <c r="BS142" i="1"/>
  <c r="BT199" i="1"/>
  <c r="CB199" i="1" s="1"/>
  <c r="BU183" i="1"/>
  <c r="BU128" i="1"/>
  <c r="BU190" i="1"/>
  <c r="BT247" i="1"/>
  <c r="BU156" i="1"/>
  <c r="BU163" i="1"/>
  <c r="BU227" i="1"/>
  <c r="BU240" i="1"/>
  <c r="BX240" i="1" s="1"/>
  <c r="BU279" i="1"/>
  <c r="BU199" i="1"/>
  <c r="BU150" i="1"/>
  <c r="BT150" i="1"/>
  <c r="BT241" i="1"/>
  <c r="BX241" i="1" s="1"/>
  <c r="BT135" i="1"/>
  <c r="BU266" i="1"/>
  <c r="BU260" i="1"/>
  <c r="BU135" i="1"/>
  <c r="BS240" i="1"/>
  <c r="BZ240" i="1" s="1"/>
  <c r="CD240" i="1" s="1"/>
  <c r="BS266" i="1"/>
  <c r="BT286" i="1"/>
  <c r="CB286" i="1" s="1"/>
  <c r="BT232" i="1"/>
  <c r="BU273" i="1"/>
  <c r="BU259" i="1"/>
  <c r="BU226" i="1"/>
  <c r="BS157" i="1"/>
  <c r="L5" i="19"/>
  <c r="AD25" i="11"/>
  <c r="AD24" i="11"/>
  <c r="BU153" i="1"/>
  <c r="BU284" i="1"/>
  <c r="BU174" i="1"/>
  <c r="BU304" i="1"/>
  <c r="BT230" i="1"/>
  <c r="BU236" i="1"/>
  <c r="BF129" i="1"/>
  <c r="BS153" i="1"/>
  <c r="CW132" i="1"/>
  <c r="CW186" i="1"/>
  <c r="BM177" i="1"/>
  <c r="CH288" i="1"/>
  <c r="BU297" i="1"/>
  <c r="BX297" i="1" s="1"/>
  <c r="BU133" i="1"/>
  <c r="BF146" i="1"/>
  <c r="BT224" i="1"/>
  <c r="BT291" i="1"/>
  <c r="CW168" i="1"/>
  <c r="BU237" i="1"/>
  <c r="BU146" i="1"/>
  <c r="BS133" i="1"/>
  <c r="BF297" i="1"/>
  <c r="BM134" i="1"/>
  <c r="CH132" i="1"/>
  <c r="BJ132" i="1"/>
  <c r="BJ288" i="1"/>
  <c r="BJ186" i="1"/>
  <c r="BU277" i="1"/>
  <c r="BM165" i="1"/>
  <c r="BU126" i="1"/>
  <c r="BJ168" i="1"/>
  <c r="BF237" i="1"/>
  <c r="BF219" i="1"/>
  <c r="CH186" i="1"/>
  <c r="HL9" i="14"/>
  <c r="BT146" i="1"/>
  <c r="BS297" i="1"/>
  <c r="BZ297" i="1" s="1"/>
  <c r="CD297" i="1" s="1"/>
  <c r="CF297" i="1" s="1"/>
  <c r="CJ297" i="1" s="1"/>
  <c r="CL297" i="1" s="1"/>
  <c r="BT277" i="1"/>
  <c r="CH276" i="1"/>
  <c r="BJ276" i="1"/>
  <c r="BJ252" i="1"/>
  <c r="BF164" i="1"/>
  <c r="BU224" i="1"/>
  <c r="BD276" i="1"/>
  <c r="BD228" i="1"/>
  <c r="BM135" i="1"/>
  <c r="BT304" i="1"/>
  <c r="CW276" i="1"/>
  <c r="BF248" i="1"/>
  <c r="BJ174" i="1"/>
  <c r="BJ264" i="1"/>
  <c r="CW288" i="1"/>
  <c r="CW156" i="1"/>
  <c r="BU264" i="1"/>
  <c r="BU230" i="1"/>
  <c r="BD174" i="1"/>
  <c r="BU276" i="1"/>
  <c r="BS201" i="1"/>
  <c r="BT194" i="1"/>
  <c r="BS236" i="1"/>
  <c r="BF242" i="1"/>
  <c r="BU194" i="1"/>
  <c r="BU201" i="1"/>
  <c r="BU208" i="1"/>
  <c r="BT223" i="1"/>
  <c r="BF301" i="1"/>
  <c r="BU229" i="1"/>
  <c r="BX229" i="1" s="1"/>
  <c r="BU187" i="1"/>
  <c r="BW187" i="1" s="1"/>
  <c r="BF194" i="1"/>
  <c r="BS302" i="1"/>
  <c r="BS249" i="1"/>
  <c r="BW249" i="1" s="1"/>
  <c r="BM200" i="1"/>
  <c r="BF295" i="1"/>
  <c r="BU282" i="1"/>
  <c r="BU270" i="1"/>
  <c r="BU130" i="1"/>
  <c r="BS290" i="1"/>
  <c r="BT275" i="1"/>
  <c r="BT276" i="1"/>
  <c r="BX276" i="1" s="1"/>
  <c r="BT249" i="1"/>
  <c r="BT295" i="1"/>
  <c r="BT208" i="1"/>
  <c r="BT130" i="1"/>
  <c r="BF254" i="1"/>
  <c r="BU214" i="1"/>
  <c r="BU275" i="1"/>
  <c r="BT270" i="1"/>
  <c r="BT283" i="1"/>
  <c r="BU290" i="1"/>
  <c r="BM212" i="1"/>
  <c r="BU223" i="1"/>
  <c r="BU171" i="1"/>
  <c r="BU178" i="1"/>
  <c r="BT178" i="1"/>
  <c r="BM230" i="1"/>
  <c r="BU295" i="1"/>
  <c r="BM140" i="1"/>
  <c r="BT268" i="1"/>
  <c r="BF211" i="1"/>
  <c r="BM128" i="1"/>
  <c r="BU283" i="1"/>
  <c r="BU144" i="1"/>
  <c r="BF182" i="1"/>
  <c r="BU268" i="1"/>
  <c r="BX268" i="1" s="1"/>
  <c r="BM176" i="1"/>
  <c r="BS261" i="1"/>
  <c r="BT207" i="1"/>
  <c r="BT187" i="1"/>
  <c r="BZ187" i="1" s="1"/>
  <c r="CD187" i="1" s="1"/>
  <c r="BU261" i="1"/>
  <c r="BT248" i="1"/>
  <c r="BT235" i="1"/>
  <c r="BT214" i="1"/>
  <c r="BU248" i="1"/>
  <c r="BU235" i="1"/>
  <c r="BU158" i="1"/>
  <c r="BS138" i="1"/>
  <c r="BT152" i="1"/>
  <c r="H13" i="14"/>
  <c r="BM265" i="1"/>
  <c r="BM205" i="1"/>
  <c r="PS7" i="14"/>
  <c r="BM283" i="1"/>
  <c r="BU138" i="1"/>
  <c r="BU152" i="1"/>
  <c r="BU225" i="1"/>
  <c r="BU177" i="1"/>
  <c r="MT7" i="14"/>
  <c r="LR7" i="14"/>
  <c r="LN6" i="14"/>
  <c r="LH6" i="14"/>
  <c r="MX5" i="14"/>
  <c r="BS243" i="1"/>
  <c r="BT238" i="1"/>
  <c r="BT190" i="1"/>
  <c r="BM199" i="1"/>
  <c r="JR7" i="14"/>
  <c r="BU231" i="1"/>
  <c r="BW231" i="1" s="1"/>
  <c r="MI7" i="14"/>
  <c r="MC7" i="14"/>
  <c r="LA6" i="14"/>
  <c r="BF217" i="1"/>
  <c r="BM193" i="1"/>
  <c r="BU218" i="1"/>
  <c r="BU212" i="1"/>
  <c r="BU243" i="1"/>
  <c r="BU238" i="1"/>
  <c r="BS264" i="1"/>
  <c r="ND7" i="14"/>
  <c r="MX7" i="14"/>
  <c r="KS7" i="14"/>
  <c r="KM7" i="14"/>
  <c r="LV7" i="14"/>
  <c r="LL6" i="14"/>
  <c r="LF6" i="14"/>
  <c r="HW7" i="14"/>
  <c r="HW5" i="14"/>
  <c r="NB5" i="14"/>
  <c r="MZ5" i="14"/>
  <c r="MW5" i="14"/>
  <c r="BS170" i="1"/>
  <c r="PW7" i="14"/>
  <c r="PQ7" i="14"/>
  <c r="BF187" i="1"/>
  <c r="BM223" i="1"/>
  <c r="PB7" i="14"/>
  <c r="OZ7" i="14"/>
  <c r="OV7" i="14"/>
  <c r="OT7" i="14"/>
  <c r="MG7" i="14"/>
  <c r="MA7" i="14"/>
  <c r="ND5" i="14"/>
  <c r="BS218" i="1"/>
  <c r="BT274" i="1"/>
  <c r="BT250" i="1"/>
  <c r="CH220" i="1"/>
  <c r="JV7" i="14"/>
  <c r="JP7" i="14"/>
  <c r="BJ286" i="1"/>
  <c r="JX7" i="14"/>
  <c r="BS250" i="1"/>
  <c r="BT212" i="1"/>
  <c r="NB7" i="14"/>
  <c r="MV7" i="14"/>
  <c r="KQ7" i="14"/>
  <c r="KK7" i="14"/>
  <c r="MY5" i="14"/>
  <c r="MM5" i="14"/>
  <c r="HJ9" i="14"/>
  <c r="BT227" i="1"/>
  <c r="BS294" i="1"/>
  <c r="BU142" i="1"/>
  <c r="BT256" i="1"/>
  <c r="BU256" i="1"/>
  <c r="BU234" i="1"/>
  <c r="BS222" i="1"/>
  <c r="BT216" i="1"/>
  <c r="BS171" i="1"/>
  <c r="BZ171" i="1" s="1"/>
  <c r="CD171" i="1" s="1"/>
  <c r="CF171" i="1" s="1"/>
  <c r="CJ171" i="1" s="1"/>
  <c r="CL171" i="1" s="1"/>
  <c r="CD8" i="14"/>
  <c r="CF8" i="14" s="1"/>
  <c r="CH8" i="14" s="1"/>
  <c r="BX13" i="13"/>
  <c r="IQ24" i="14" s="1"/>
  <c r="BS182" i="1"/>
  <c r="BS307" i="1"/>
  <c r="BU288" i="1"/>
  <c r="BU182" i="1"/>
  <c r="BU216" i="1"/>
  <c r="BS195" i="1"/>
  <c r="BT288" i="1"/>
  <c r="BT202" i="1"/>
  <c r="BU202" i="1"/>
  <c r="BT260" i="1"/>
  <c r="CB260" i="1" s="1"/>
  <c r="BT237" i="1"/>
  <c r="BW12" i="13"/>
  <c r="IP23" i="14" s="1"/>
  <c r="BT301" i="1"/>
  <c r="BT244" i="1"/>
  <c r="BF126" i="1"/>
  <c r="BU222" i="1"/>
  <c r="BU195" i="1"/>
  <c r="BU176" i="1"/>
  <c r="BU274" i="1"/>
  <c r="BU301" i="1"/>
  <c r="BW301" i="1" s="1"/>
  <c r="BT162" i="1"/>
  <c r="BT210" i="1"/>
  <c r="BZ210" i="1" s="1"/>
  <c r="CD210" i="1" s="1"/>
  <c r="BT280" i="1"/>
  <c r="BT148" i="1"/>
  <c r="BU294" i="1"/>
  <c r="BU159" i="1"/>
  <c r="BU244" i="1"/>
  <c r="BT144" i="1"/>
  <c r="BX14" i="13"/>
  <c r="IQ25" i="14" s="1"/>
  <c r="BS141" i="1"/>
  <c r="BW141" i="1" s="1"/>
  <c r="BT180" i="1"/>
  <c r="BT159" i="1"/>
  <c r="BD186" i="1"/>
  <c r="CH280" i="1"/>
  <c r="BM207" i="1"/>
  <c r="BM304" i="1"/>
  <c r="BM171" i="1"/>
  <c r="BF231" i="1"/>
  <c r="BD171" i="1"/>
  <c r="BD178" i="1"/>
  <c r="BJ153" i="1"/>
  <c r="BJ147" i="1"/>
  <c r="BJ171" i="1"/>
  <c r="BJ159" i="1"/>
  <c r="BM201" i="1"/>
  <c r="BM255" i="1"/>
  <c r="CH159" i="1"/>
  <c r="BF189" i="1"/>
  <c r="BF153" i="1"/>
  <c r="CH147" i="1"/>
  <c r="CW159" i="1"/>
  <c r="BJ141" i="1"/>
  <c r="BF285" i="1"/>
  <c r="BM279" i="1"/>
  <c r="CW147" i="1"/>
  <c r="CW171" i="1"/>
  <c r="BD153" i="1"/>
  <c r="BD141" i="1"/>
  <c r="BM291" i="1"/>
  <c r="BD286" i="1"/>
  <c r="BD288" i="1"/>
  <c r="BD270" i="1"/>
  <c r="BD256" i="1"/>
  <c r="BD238" i="1"/>
  <c r="BD172" i="1"/>
  <c r="BD160" i="1"/>
  <c r="CV244" i="1"/>
  <c r="CH274" i="1"/>
  <c r="BJ238" i="1"/>
  <c r="CW274" i="1"/>
  <c r="CH208" i="1"/>
  <c r="BD190" i="1"/>
  <c r="BF148" i="1"/>
  <c r="BJ190" i="1"/>
  <c r="BD244" i="1"/>
  <c r="BJ178" i="1"/>
  <c r="BJ274" i="1"/>
  <c r="CV238" i="1"/>
  <c r="CW220" i="1"/>
  <c r="CW208" i="1"/>
  <c r="BJ244" i="1"/>
  <c r="BJ280" i="1"/>
  <c r="BD208" i="1"/>
  <c r="BJ226" i="1"/>
  <c r="BF292" i="1"/>
  <c r="BJ160" i="1"/>
  <c r="CW280" i="1"/>
  <c r="BJ208" i="1"/>
  <c r="BD274" i="1"/>
  <c r="BJ220" i="1"/>
  <c r="BM197" i="1"/>
  <c r="BF286" i="1"/>
  <c r="BF136" i="1"/>
  <c r="BF214" i="1"/>
  <c r="BZ304" i="1"/>
  <c r="CD304" i="1" s="1"/>
  <c r="BF184" i="1"/>
  <c r="BF170" i="1"/>
  <c r="BF141" i="1"/>
  <c r="BF159" i="1"/>
  <c r="BF206" i="1"/>
  <c r="BF188" i="1"/>
  <c r="BM147" i="1"/>
  <c r="HL106" i="14"/>
  <c r="HL130" i="14"/>
  <c r="HL154" i="14"/>
  <c r="HL34" i="14"/>
  <c r="HL10" i="14"/>
  <c r="HL82" i="14"/>
  <c r="CA11" i="14"/>
  <c r="HL58" i="14"/>
  <c r="BT284" i="1"/>
  <c r="HL81" i="14"/>
  <c r="HL57" i="14"/>
  <c r="BX12" i="13"/>
  <c r="IQ23" i="14" s="1"/>
  <c r="BT279" i="1"/>
  <c r="BS225" i="1"/>
  <c r="BT176" i="1"/>
  <c r="BS128" i="1"/>
  <c r="HL33" i="14"/>
  <c r="BW14" i="13"/>
  <c r="IP25" i="14" s="1"/>
  <c r="BX10" i="13"/>
  <c r="IQ21" i="14" s="1"/>
  <c r="BX11" i="13"/>
  <c r="IQ22" i="14" s="1"/>
  <c r="CT238" i="1"/>
  <c r="CZ238" i="1" s="1"/>
  <c r="HL153" i="14"/>
  <c r="HL129" i="14"/>
  <c r="HL105" i="14"/>
  <c r="CS159" i="1"/>
  <c r="CY159" i="1" s="1"/>
  <c r="BS234" i="1"/>
  <c r="CS141" i="1"/>
  <c r="CV141" i="1" s="1"/>
  <c r="B98" i="1"/>
  <c r="DU98" i="1" s="1"/>
  <c r="T98" i="1"/>
  <c r="BS154" i="1"/>
  <c r="BU154" i="1"/>
  <c r="BT154" i="1"/>
  <c r="AG14" i="20"/>
  <c r="DY6" i="1"/>
  <c r="DH19" i="1"/>
  <c r="DO11" i="1"/>
  <c r="DO19" i="1"/>
  <c r="DY17" i="1"/>
  <c r="DH15" i="1"/>
  <c r="DY23" i="1"/>
  <c r="DY15" i="1"/>
  <c r="DY26" i="1"/>
  <c r="DY19" i="1"/>
  <c r="DO12" i="1"/>
  <c r="DO9" i="1"/>
  <c r="DY9" i="1"/>
  <c r="DH6" i="1"/>
  <c r="DH18" i="1"/>
  <c r="DH12" i="1"/>
  <c r="DO27" i="1"/>
  <c r="DY11" i="1"/>
  <c r="DO6" i="1"/>
  <c r="DY13" i="1"/>
  <c r="DH9" i="1"/>
  <c r="DH11" i="1"/>
  <c r="DY10" i="1"/>
  <c r="DY18" i="1"/>
  <c r="DY24" i="1"/>
  <c r="BS205" i="1"/>
  <c r="BU205" i="1"/>
  <c r="BT205" i="1"/>
  <c r="BS186" i="1"/>
  <c r="BT186" i="1"/>
  <c r="BU186" i="1"/>
  <c r="BS175" i="1"/>
  <c r="BU175" i="1"/>
  <c r="BT175" i="1"/>
  <c r="BS293" i="1"/>
  <c r="BT293" i="1"/>
  <c r="BU293" i="1"/>
  <c r="BS198" i="1"/>
  <c r="BT198" i="1"/>
  <c r="B72" i="1"/>
  <c r="DU72" i="1" s="1"/>
  <c r="B66" i="1"/>
  <c r="DU47" i="1"/>
  <c r="BS160" i="1"/>
  <c r="BT160" i="1"/>
  <c r="B76" i="1"/>
  <c r="DU76" i="1"/>
  <c r="AG5" i="20"/>
  <c r="B16" i="11"/>
  <c r="B17" i="11"/>
  <c r="BT129" i="1"/>
  <c r="BS129" i="1"/>
  <c r="BB305" i="1"/>
  <c r="AV305" i="1"/>
  <c r="AL305" i="1"/>
  <c r="AY305" i="1"/>
  <c r="BQ305" i="1"/>
  <c r="BB299" i="1"/>
  <c r="CT299" i="1" s="1"/>
  <c r="CZ299" i="1" s="1"/>
  <c r="BQ299" i="1"/>
  <c r="AO299" i="1"/>
  <c r="AV299" i="1"/>
  <c r="AL299" i="1"/>
  <c r="AY299" i="1"/>
  <c r="BB293" i="1"/>
  <c r="AV293" i="1"/>
  <c r="AL293" i="1"/>
  <c r="AY293" i="1"/>
  <c r="BB287" i="1"/>
  <c r="CT287" i="1" s="1"/>
  <c r="CW287" i="1" s="1"/>
  <c r="AO287" i="1"/>
  <c r="AV287" i="1"/>
  <c r="AL287" i="1"/>
  <c r="BQ287" i="1"/>
  <c r="AY287" i="1"/>
  <c r="BB281" i="1"/>
  <c r="CS281" i="1" s="1"/>
  <c r="CV281" i="1" s="1"/>
  <c r="AV281" i="1"/>
  <c r="AL281" i="1"/>
  <c r="AY281" i="1"/>
  <c r="BQ281" i="1"/>
  <c r="BB275" i="1"/>
  <c r="AO275" i="1"/>
  <c r="AV275" i="1"/>
  <c r="AL275" i="1"/>
  <c r="AY275" i="1"/>
  <c r="BB269" i="1"/>
  <c r="BD269" i="1" s="1"/>
  <c r="AV269" i="1"/>
  <c r="AL269" i="1"/>
  <c r="BQ269" i="1"/>
  <c r="AY269" i="1"/>
  <c r="BB263" i="1"/>
  <c r="BQ263" i="1"/>
  <c r="AO263" i="1"/>
  <c r="AV263" i="1"/>
  <c r="AL263" i="1"/>
  <c r="AY263" i="1"/>
  <c r="BB257" i="1"/>
  <c r="CT257" i="1" s="1"/>
  <c r="AV257" i="1"/>
  <c r="AL257" i="1"/>
  <c r="BQ257" i="1"/>
  <c r="AY257" i="1"/>
  <c r="BB251" i="1"/>
  <c r="CS251" i="1" s="1"/>
  <c r="CY251" i="1" s="1"/>
  <c r="AO251" i="1"/>
  <c r="AV251" i="1"/>
  <c r="AL251" i="1"/>
  <c r="AY251" i="1"/>
  <c r="BQ251" i="1"/>
  <c r="BB245" i="1"/>
  <c r="AV245" i="1"/>
  <c r="AL245" i="1"/>
  <c r="BQ245" i="1"/>
  <c r="AY245" i="1"/>
  <c r="BB239" i="1"/>
  <c r="AO239" i="1"/>
  <c r="AV239" i="1"/>
  <c r="AL239" i="1"/>
  <c r="AY239" i="1"/>
  <c r="BQ239" i="1"/>
  <c r="BB233" i="1"/>
  <c r="BQ233" i="1"/>
  <c r="AV233" i="1"/>
  <c r="AL233" i="1"/>
  <c r="AY233" i="1"/>
  <c r="BB227" i="1"/>
  <c r="CS227" i="1" s="1"/>
  <c r="AO227" i="1"/>
  <c r="AV227" i="1"/>
  <c r="AL227" i="1"/>
  <c r="AY227" i="1"/>
  <c r="BB221" i="1"/>
  <c r="BQ221" i="1"/>
  <c r="AV221" i="1"/>
  <c r="AL221" i="1"/>
  <c r="AY221" i="1"/>
  <c r="BB215" i="1"/>
  <c r="CS215" i="1" s="1"/>
  <c r="AO215" i="1"/>
  <c r="AV215" i="1"/>
  <c r="BQ215" i="1"/>
  <c r="AL215" i="1"/>
  <c r="AY215" i="1"/>
  <c r="BB209" i="1"/>
  <c r="AV209" i="1"/>
  <c r="AL209" i="1"/>
  <c r="AY209" i="1"/>
  <c r="BQ209" i="1"/>
  <c r="BS209" i="1" s="1"/>
  <c r="BB203" i="1"/>
  <c r="AO203" i="1"/>
  <c r="AV203" i="1"/>
  <c r="BQ203" i="1"/>
  <c r="AL203" i="1"/>
  <c r="AY203" i="1"/>
  <c r="BB197" i="1"/>
  <c r="CS197" i="1" s="1"/>
  <c r="AV197" i="1"/>
  <c r="AL197" i="1"/>
  <c r="BQ197" i="1"/>
  <c r="BT197" i="1" s="1"/>
  <c r="AY197" i="1"/>
  <c r="BB191" i="1"/>
  <c r="CT191" i="1" s="1"/>
  <c r="BQ191" i="1"/>
  <c r="AO191" i="1"/>
  <c r="AV191" i="1"/>
  <c r="AL191" i="1"/>
  <c r="AY191" i="1"/>
  <c r="BB185" i="1"/>
  <c r="BJ185" i="1" s="1"/>
  <c r="AV185" i="1"/>
  <c r="AL185" i="1"/>
  <c r="AY185" i="1"/>
  <c r="BQ185" i="1"/>
  <c r="BB179" i="1"/>
  <c r="CT179" i="1" s="1"/>
  <c r="CW179" i="1" s="1"/>
  <c r="AO179" i="1"/>
  <c r="AV179" i="1"/>
  <c r="AL179" i="1"/>
  <c r="AY179" i="1"/>
  <c r="BQ179" i="1"/>
  <c r="BB173" i="1"/>
  <c r="AV173" i="1"/>
  <c r="AL173" i="1"/>
  <c r="BQ173" i="1"/>
  <c r="BB167" i="1"/>
  <c r="AO167" i="1"/>
  <c r="AV167" i="1"/>
  <c r="AL167" i="1"/>
  <c r="AY167" i="1"/>
  <c r="BB161" i="1"/>
  <c r="AY161" i="1"/>
  <c r="BQ161" i="1"/>
  <c r="AV161" i="1"/>
  <c r="AO161" i="1"/>
  <c r="AL161" i="1"/>
  <c r="BB155" i="1"/>
  <c r="BQ155" i="1"/>
  <c r="BU155" i="1" s="1"/>
  <c r="AY155" i="1"/>
  <c r="AV155" i="1"/>
  <c r="AL155" i="1"/>
  <c r="B155" i="1"/>
  <c r="DU155" i="1"/>
  <c r="BB149" i="1"/>
  <c r="CS149" i="1" s="1"/>
  <c r="CY149" i="1" s="1"/>
  <c r="AO149" i="1"/>
  <c r="AV149" i="1"/>
  <c r="AY149" i="1"/>
  <c r="AL149" i="1"/>
  <c r="B149" i="1"/>
  <c r="DU149" i="1"/>
  <c r="BQ149" i="1"/>
  <c r="BB143" i="1"/>
  <c r="AV143" i="1"/>
  <c r="B143" i="1"/>
  <c r="DU143" i="1"/>
  <c r="AO143" i="1"/>
  <c r="AL143" i="1"/>
  <c r="AY143" i="1"/>
  <c r="BQ143" i="1"/>
  <c r="BT143" i="1" s="1"/>
  <c r="BB137" i="1"/>
  <c r="CS137" i="1" s="1"/>
  <c r="CY137" i="1" s="1"/>
  <c r="B137" i="1"/>
  <c r="DU137" i="1"/>
  <c r="AV137" i="1"/>
  <c r="AL137" i="1"/>
  <c r="AO131" i="1"/>
  <c r="BB131" i="1"/>
  <c r="CT131" i="1" s="1"/>
  <c r="CH131" i="1" s="1"/>
  <c r="AV131" i="1"/>
  <c r="AL131" i="1"/>
  <c r="BQ131" i="1"/>
  <c r="AY131" i="1"/>
  <c r="B131" i="1"/>
  <c r="DU131" i="1"/>
  <c r="AL125" i="1"/>
  <c r="AV125" i="1"/>
  <c r="AL119" i="1"/>
  <c r="AV119" i="1"/>
  <c r="AL113" i="1"/>
  <c r="AV113" i="1"/>
  <c r="B9" i="1"/>
  <c r="DU9" i="1" s="1"/>
  <c r="B90" i="1"/>
  <c r="B86" i="1"/>
  <c r="BT255" i="1"/>
  <c r="BS255" i="1"/>
  <c r="BQ167" i="1"/>
  <c r="AO245" i="1"/>
  <c r="AO173" i="1"/>
  <c r="AG6" i="20"/>
  <c r="B20" i="11"/>
  <c r="B21" i="11"/>
  <c r="CS246" i="1"/>
  <c r="CT244" i="1"/>
  <c r="CZ244" i="1" s="1"/>
  <c r="MS5" i="14"/>
  <c r="CS264" i="1"/>
  <c r="CS186" i="1"/>
  <c r="CV186" i="1" s="1"/>
  <c r="BU180" i="1"/>
  <c r="MQ5" i="14"/>
  <c r="CS228" i="1"/>
  <c r="CS156" i="1"/>
  <c r="CY156" i="1" s="1"/>
  <c r="MN5" i="14"/>
  <c r="CS286" i="1"/>
  <c r="CY286" i="1" s="1"/>
  <c r="CS172" i="1"/>
  <c r="CS153" i="1"/>
  <c r="CY153" i="1" s="1"/>
  <c r="BB279" i="1"/>
  <c r="BW214" i="1"/>
  <c r="MV5" i="14"/>
  <c r="MT5" i="14"/>
  <c r="MR5" i="14"/>
  <c r="MP5" i="14"/>
  <c r="CS276" i="1"/>
  <c r="CS220" i="1"/>
  <c r="CT144" i="1"/>
  <c r="CZ144" i="1" s="1"/>
  <c r="BB273" i="1"/>
  <c r="AF20" i="4"/>
  <c r="AF24" i="4" s="1"/>
  <c r="CT8" i="1"/>
  <c r="BJ8" i="1"/>
  <c r="CS8" i="1"/>
  <c r="BW192" i="1"/>
  <c r="DO16" i="1"/>
  <c r="DY8" i="1"/>
  <c r="DO20" i="1"/>
  <c r="DO10" i="1"/>
  <c r="DY22" i="1"/>
  <c r="DO25" i="1"/>
  <c r="DY16" i="1"/>
  <c r="DO14" i="1"/>
  <c r="DO24" i="1"/>
  <c r="DO15" i="1"/>
  <c r="DO18" i="1"/>
  <c r="DY14" i="1"/>
  <c r="DO21" i="1"/>
  <c r="DO17" i="1"/>
  <c r="DO22" i="1"/>
  <c r="DY25" i="1"/>
  <c r="DU94" i="1"/>
  <c r="DU87" i="1"/>
  <c r="DU108" i="1"/>
  <c r="DU53" i="1"/>
  <c r="DU66" i="1"/>
  <c r="DU81" i="1"/>
  <c r="DU50" i="1"/>
  <c r="DU29" i="1"/>
  <c r="DU27" i="1"/>
  <c r="DU36" i="1"/>
  <c r="DU34" i="1"/>
  <c r="BF260" i="1"/>
  <c r="BM260" i="1"/>
  <c r="BF249" i="1"/>
  <c r="BM249" i="1"/>
  <c r="BF243" i="1"/>
  <c r="BM243" i="1"/>
  <c r="BF183" i="1"/>
  <c r="BM183" i="1"/>
  <c r="BM178" i="1"/>
  <c r="BF163" i="1"/>
  <c r="BS262" i="1"/>
  <c r="BT262" i="1"/>
  <c r="BU220" i="1"/>
  <c r="BS213" i="1"/>
  <c r="BT213" i="1"/>
  <c r="BU213" i="1"/>
  <c r="BU211" i="1"/>
  <c r="BT211" i="1"/>
  <c r="DH20" i="1"/>
  <c r="DH23" i="1"/>
  <c r="DH10" i="1"/>
  <c r="DH16" i="1"/>
  <c r="BT267" i="1"/>
  <c r="BS267" i="1"/>
  <c r="BU267" i="1"/>
  <c r="BT228" i="1"/>
  <c r="BZ228" i="1" s="1"/>
  <c r="CD228" i="1" s="1"/>
  <c r="CF228" i="1" s="1"/>
  <c r="CJ228" i="1" s="1"/>
  <c r="CL228" i="1" s="1"/>
  <c r="BU228" i="1"/>
  <c r="BS206" i="1"/>
  <c r="BU206" i="1"/>
  <c r="BT139" i="1"/>
  <c r="BS139" i="1"/>
  <c r="BU139" i="1"/>
  <c r="BU193" i="1"/>
  <c r="BS193" i="1"/>
  <c r="BT189" i="1"/>
  <c r="BS189" i="1"/>
  <c r="BU189" i="1"/>
  <c r="BS145" i="1"/>
  <c r="BU145" i="1"/>
  <c r="BS184" i="1"/>
  <c r="BU184" i="1"/>
  <c r="DU83" i="1"/>
  <c r="BF303" i="1"/>
  <c r="BM303" i="1"/>
  <c r="BM244" i="1"/>
  <c r="BF152" i="1"/>
  <c r="BM152" i="1"/>
  <c r="BS165" i="1"/>
  <c r="BT165" i="1"/>
  <c r="BU165" i="1"/>
  <c r="BS285" i="1"/>
  <c r="BU285" i="1"/>
  <c r="BS127" i="1"/>
  <c r="BU127" i="1"/>
  <c r="AL88" i="1"/>
  <c r="CT178" i="1"/>
  <c r="CW178" i="1" s="1"/>
  <c r="CS178" i="1"/>
  <c r="CY178" i="1" s="1"/>
  <c r="BT269" i="1"/>
  <c r="BT254" i="1"/>
  <c r="BS254" i="1"/>
  <c r="BT242" i="1"/>
  <c r="BS242" i="1"/>
  <c r="BT158" i="1"/>
  <c r="CB158" i="1" s="1"/>
  <c r="AL47" i="1"/>
  <c r="BS200" i="1"/>
  <c r="BT200" i="1"/>
  <c r="BS166" i="1"/>
  <c r="BT166" i="1"/>
  <c r="CB166" i="1" s="1"/>
  <c r="BT136" i="1"/>
  <c r="BU136" i="1"/>
  <c r="BS132" i="1"/>
  <c r="BT132" i="1"/>
  <c r="CT216" i="1"/>
  <c r="CS216" i="1"/>
  <c r="CY216" i="1" s="1"/>
  <c r="AG7" i="20"/>
  <c r="B24" i="11"/>
  <c r="B25" i="11"/>
  <c r="BS292" i="1"/>
  <c r="BU292" i="1"/>
  <c r="BS272" i="1"/>
  <c r="BT272" i="1"/>
  <c r="BX272" i="1" s="1"/>
  <c r="AL48" i="1"/>
  <c r="AV48" i="1"/>
  <c r="AL46" i="1"/>
  <c r="AV46" i="1"/>
  <c r="BS282" i="1"/>
  <c r="BU280" i="1"/>
  <c r="BS278" i="1"/>
  <c r="BS263" i="1"/>
  <c r="BS258" i="1"/>
  <c r="BS174" i="1"/>
  <c r="CT256" i="1"/>
  <c r="CS256" i="1"/>
  <c r="CY256" i="1" s="1"/>
  <c r="BB303" i="1"/>
  <c r="AO303" i="1"/>
  <c r="BB297" i="1"/>
  <c r="AO297" i="1"/>
  <c r="BB291" i="1"/>
  <c r="CT291" i="1" s="1"/>
  <c r="AO291" i="1"/>
  <c r="BB285" i="1"/>
  <c r="AO285" i="1"/>
  <c r="BB267" i="1"/>
  <c r="AO267" i="1"/>
  <c r="BB261" i="1"/>
  <c r="CS261" i="1" s="1"/>
  <c r="CY261" i="1" s="1"/>
  <c r="AO261" i="1"/>
  <c r="BB255" i="1"/>
  <c r="AO255" i="1"/>
  <c r="BB249" i="1"/>
  <c r="AO249" i="1"/>
  <c r="BB243" i="1"/>
  <c r="CT243" i="1" s="1"/>
  <c r="AO243" i="1"/>
  <c r="BB237" i="1"/>
  <c r="AO237" i="1"/>
  <c r="BB231" i="1"/>
  <c r="AO231" i="1"/>
  <c r="BB225" i="1"/>
  <c r="BJ225" i="1" s="1"/>
  <c r="AO225" i="1"/>
  <c r="BB219" i="1"/>
  <c r="CT219" i="1" s="1"/>
  <c r="AO219" i="1"/>
  <c r="BB213" i="1"/>
  <c r="AO213" i="1"/>
  <c r="AL93" i="1"/>
  <c r="AV93" i="1"/>
  <c r="BB302" i="1"/>
  <c r="AO302" i="1"/>
  <c r="BB296" i="1"/>
  <c r="CS296" i="1" s="1"/>
  <c r="AO296" i="1"/>
  <c r="BB290" i="1"/>
  <c r="CS290" i="1" s="1"/>
  <c r="AO290" i="1"/>
  <c r="BB284" i="1"/>
  <c r="AO284" i="1"/>
  <c r="BB278" i="1"/>
  <c r="AO278" i="1"/>
  <c r="BB272" i="1"/>
  <c r="BJ272" i="1" s="1"/>
  <c r="AO272" i="1"/>
  <c r="BB266" i="1"/>
  <c r="AO266" i="1"/>
  <c r="BB260" i="1"/>
  <c r="AO260" i="1"/>
  <c r="BB254" i="1"/>
  <c r="CS254" i="1" s="1"/>
  <c r="AO254" i="1"/>
  <c r="BB248" i="1"/>
  <c r="AO248" i="1"/>
  <c r="BB242" i="1"/>
  <c r="AO242" i="1"/>
  <c r="BB236" i="1"/>
  <c r="CS236" i="1" s="1"/>
  <c r="AO236" i="1"/>
  <c r="BB230" i="1"/>
  <c r="CT230" i="1" s="1"/>
  <c r="CZ230" i="1" s="1"/>
  <c r="AO230" i="1"/>
  <c r="BB224" i="1"/>
  <c r="AO224" i="1"/>
  <c r="BB218" i="1"/>
  <c r="CT218" i="1" s="1"/>
  <c r="AO218" i="1"/>
  <c r="BB212" i="1"/>
  <c r="AO212" i="1"/>
  <c r="BB200" i="1"/>
  <c r="AO200" i="1"/>
  <c r="BB194" i="1"/>
  <c r="CT194" i="1" s="1"/>
  <c r="AO194" i="1"/>
  <c r="BB188" i="1"/>
  <c r="CS188" i="1" s="1"/>
  <c r="AO188" i="1"/>
  <c r="BB182" i="1"/>
  <c r="AO182" i="1"/>
  <c r="BB176" i="1"/>
  <c r="CS176" i="1" s="1"/>
  <c r="AY176" i="1"/>
  <c r="AO176" i="1"/>
  <c r="BB170" i="1"/>
  <c r="BJ170" i="1" s="1"/>
  <c r="AY170" i="1"/>
  <c r="AO170" i="1"/>
  <c r="BB164" i="1"/>
  <c r="CS164" i="1" s="1"/>
  <c r="AY164" i="1"/>
  <c r="AO164" i="1"/>
  <c r="BB158" i="1"/>
  <c r="CT158" i="1" s="1"/>
  <c r="CZ158" i="1" s="1"/>
  <c r="AY158" i="1"/>
  <c r="AO158" i="1"/>
  <c r="BB152" i="1"/>
  <c r="BJ152" i="1" s="1"/>
  <c r="AY152" i="1"/>
  <c r="AO152" i="1"/>
  <c r="BB146" i="1"/>
  <c r="CT146" i="1" s="1"/>
  <c r="AY146" i="1"/>
  <c r="AO146" i="1"/>
  <c r="BB140" i="1"/>
  <c r="CT140" i="1" s="1"/>
  <c r="CW140" i="1" s="1"/>
  <c r="AY140" i="1"/>
  <c r="AO140" i="1"/>
  <c r="BB134" i="1"/>
  <c r="CS134" i="1" s="1"/>
  <c r="CY134" i="1" s="1"/>
  <c r="AY134" i="1"/>
  <c r="AO134" i="1"/>
  <c r="BB128" i="1"/>
  <c r="BJ128" i="1" s="1"/>
  <c r="AY128" i="1"/>
  <c r="AO128" i="1"/>
  <c r="CS201" i="1"/>
  <c r="CY201" i="1" s="1"/>
  <c r="BB307" i="1"/>
  <c r="BB211" i="1"/>
  <c r="BB301" i="1"/>
  <c r="BJ301" i="1" s="1"/>
  <c r="AO301" i="1"/>
  <c r="BB295" i="1"/>
  <c r="CT295" i="1" s="1"/>
  <c r="AO295" i="1"/>
  <c r="BB289" i="1"/>
  <c r="AO289" i="1"/>
  <c r="BB283" i="1"/>
  <c r="CT283" i="1" s="1"/>
  <c r="AO283" i="1"/>
  <c r="BB277" i="1"/>
  <c r="AO277" i="1"/>
  <c r="BB271" i="1"/>
  <c r="AO271" i="1"/>
  <c r="BB265" i="1"/>
  <c r="BJ265" i="1" s="1"/>
  <c r="AO265" i="1"/>
  <c r="BB259" i="1"/>
  <c r="CS259" i="1" s="1"/>
  <c r="AO259" i="1"/>
  <c r="BB253" i="1"/>
  <c r="AO253" i="1"/>
  <c r="BB247" i="1"/>
  <c r="CT247" i="1" s="1"/>
  <c r="AO247" i="1"/>
  <c r="BB241" i="1"/>
  <c r="AO241" i="1"/>
  <c r="BB235" i="1"/>
  <c r="AO235" i="1"/>
  <c r="BB229" i="1"/>
  <c r="BJ229" i="1" s="1"/>
  <c r="AO229" i="1"/>
  <c r="BB223" i="1"/>
  <c r="CS223" i="1" s="1"/>
  <c r="AO223" i="1"/>
  <c r="BB217" i="1"/>
  <c r="AO217" i="1"/>
  <c r="BB205" i="1"/>
  <c r="CS205" i="1" s="1"/>
  <c r="AO205" i="1"/>
  <c r="BB199" i="1"/>
  <c r="AO199" i="1"/>
  <c r="BB193" i="1"/>
  <c r="AO193" i="1"/>
  <c r="BB187" i="1"/>
  <c r="CS187" i="1" s="1"/>
  <c r="AO187" i="1"/>
  <c r="BB181" i="1"/>
  <c r="BJ181" i="1" s="1"/>
  <c r="AO181" i="1"/>
  <c r="BB175" i="1"/>
  <c r="AO175" i="1"/>
  <c r="BB169" i="1"/>
  <c r="CS169" i="1" s="1"/>
  <c r="AO169" i="1"/>
  <c r="AO163" i="1"/>
  <c r="BB163" i="1"/>
  <c r="CT163" i="1" s="1"/>
  <c r="BB157" i="1"/>
  <c r="AO157" i="1"/>
  <c r="BB151" i="1"/>
  <c r="AO151" i="1"/>
  <c r="BB145" i="1"/>
  <c r="AO145" i="1"/>
  <c r="BB139" i="1"/>
  <c r="AO139" i="1"/>
  <c r="BB133" i="1"/>
  <c r="CT133" i="1" s="1"/>
  <c r="AO133" i="1"/>
  <c r="BB127" i="1"/>
  <c r="BJ127" i="1" s="1"/>
  <c r="AO127" i="1"/>
  <c r="AV76" i="1"/>
  <c r="AL82" i="1"/>
  <c r="AV73" i="1"/>
  <c r="AL90" i="1"/>
  <c r="AV100" i="1"/>
  <c r="AV94" i="1"/>
  <c r="AL96" i="1"/>
  <c r="AL97" i="1"/>
  <c r="AL98" i="1"/>
  <c r="AL99" i="1"/>
  <c r="AL107" i="1"/>
  <c r="AL109" i="1"/>
  <c r="AV82" i="1"/>
  <c r="AL84" i="1"/>
  <c r="AV87" i="1"/>
  <c r="AV89" i="1"/>
  <c r="AV97" i="1"/>
  <c r="AL100" i="1"/>
  <c r="AL101" i="1"/>
  <c r="AL102" i="1"/>
  <c r="AV107" i="1"/>
  <c r="AV84" i="1"/>
  <c r="AV88" i="1"/>
  <c r="AV98" i="1"/>
  <c r="AL94" i="1"/>
  <c r="AV108" i="1"/>
  <c r="AL49" i="1"/>
  <c r="AL76" i="1"/>
  <c r="AL91" i="1"/>
  <c r="AV101" i="1"/>
  <c r="BB206" i="1"/>
  <c r="BD206" i="1" s="1"/>
  <c r="AO207" i="1"/>
  <c r="AO201" i="1"/>
  <c r="BD201" i="1" s="1"/>
  <c r="AO195" i="1"/>
  <c r="BD195" i="1" s="1"/>
  <c r="AO189" i="1"/>
  <c r="AO183" i="1"/>
  <c r="BD183" i="1" s="1"/>
  <c r="AO177" i="1"/>
  <c r="CS234" i="1"/>
  <c r="CY234" i="1" s="1"/>
  <c r="CS162" i="1"/>
  <c r="CS148" i="1"/>
  <c r="AV47" i="1"/>
  <c r="CS274" i="1"/>
  <c r="CS270" i="1"/>
  <c r="CS262" i="1"/>
  <c r="CS252" i="1"/>
  <c r="CY252" i="1" s="1"/>
  <c r="CS226" i="1"/>
  <c r="CS195" i="1"/>
  <c r="CY195" i="1" s="1"/>
  <c r="CS174" i="1"/>
  <c r="CV174" i="1" s="1"/>
  <c r="CS171" i="1"/>
  <c r="CY171" i="1" s="1"/>
  <c r="CS168" i="1"/>
  <c r="CY168" i="1" s="1"/>
  <c r="CS147" i="1"/>
  <c r="CS288" i="1"/>
  <c r="CV288" i="1" s="1"/>
  <c r="CS202" i="1"/>
  <c r="CY202" i="1" s="1"/>
  <c r="AV49" i="1"/>
  <c r="CS280" i="1"/>
  <c r="CS208" i="1"/>
  <c r="CS198" i="1"/>
  <c r="CY198" i="1" s="1"/>
  <c r="CS183" i="1"/>
  <c r="CS160" i="1"/>
  <c r="CV160" i="1" s="1"/>
  <c r="CS132" i="1"/>
  <c r="CY132" i="1" s="1"/>
  <c r="AL77" i="1"/>
  <c r="AV77" i="1"/>
  <c r="AL69" i="1"/>
  <c r="AL63" i="1"/>
  <c r="AL57" i="1"/>
  <c r="AL51" i="1"/>
  <c r="AV90" i="1"/>
  <c r="AL86" i="1"/>
  <c r="AL81" i="1"/>
  <c r="AV81" i="1"/>
  <c r="AL106" i="1"/>
  <c r="AV106" i="1"/>
  <c r="AL83" i="1"/>
  <c r="AV80" i="1"/>
  <c r="AL104" i="1"/>
  <c r="AL95" i="1"/>
  <c r="AV92" i="1"/>
  <c r="AL79" i="1"/>
  <c r="AV79" i="1"/>
  <c r="AV102" i="1"/>
  <c r="AL105" i="1"/>
  <c r="AV95" i="1"/>
  <c r="AV91" i="1"/>
  <c r="AV83" i="1"/>
  <c r="AV86" i="1"/>
  <c r="AL75" i="1"/>
  <c r="AV75" i="1"/>
  <c r="AL92" i="1"/>
  <c r="AL80" i="1"/>
  <c r="AV78" i="1"/>
  <c r="AL78" i="1"/>
  <c r="AV105" i="1"/>
  <c r="AL87" i="1"/>
  <c r="AL108" i="1"/>
  <c r="AV104" i="1"/>
  <c r="AV99" i="1"/>
  <c r="AV96" i="1"/>
  <c r="AL89" i="1"/>
  <c r="AL85" i="1"/>
  <c r="AV85" i="1"/>
  <c r="AV74" i="1"/>
  <c r="AL74" i="1"/>
  <c r="AL73" i="1"/>
  <c r="AV68" i="1"/>
  <c r="AL68" i="1"/>
  <c r="AV62" i="1"/>
  <c r="AL62" i="1"/>
  <c r="AV56" i="1"/>
  <c r="AL56" i="1"/>
  <c r="AV50" i="1"/>
  <c r="AL50" i="1"/>
  <c r="AL67" i="1"/>
  <c r="AL55" i="1"/>
  <c r="AV72" i="1"/>
  <c r="AL72" i="1"/>
  <c r="AV66" i="1"/>
  <c r="AL66" i="1"/>
  <c r="AV60" i="1"/>
  <c r="AL60" i="1"/>
  <c r="AV54" i="1"/>
  <c r="AL54" i="1"/>
  <c r="AL71" i="1"/>
  <c r="AL65" i="1"/>
  <c r="AL59" i="1"/>
  <c r="AL53" i="1"/>
  <c r="AV70" i="1"/>
  <c r="AL70" i="1"/>
  <c r="AV64" i="1"/>
  <c r="AL64" i="1"/>
  <c r="AV58" i="1"/>
  <c r="AL58" i="1"/>
  <c r="AV52" i="1"/>
  <c r="AL52" i="1"/>
  <c r="AV71" i="1"/>
  <c r="AV69" i="1"/>
  <c r="AV67" i="1"/>
  <c r="AV65" i="1"/>
  <c r="AV63" i="1"/>
  <c r="AV61" i="1"/>
  <c r="AV59" i="1"/>
  <c r="AV57" i="1"/>
  <c r="AV55" i="1"/>
  <c r="AV53" i="1"/>
  <c r="AV51" i="1"/>
  <c r="AL61" i="1"/>
  <c r="AD29" i="11"/>
  <c r="AD28" i="11"/>
  <c r="B28" i="11"/>
  <c r="B29" i="11"/>
  <c r="AD33" i="11"/>
  <c r="BX146" i="1"/>
  <c r="BX187" i="1"/>
  <c r="CB187" i="1"/>
  <c r="BU143" i="1"/>
  <c r="CB250" i="1"/>
  <c r="CD9" i="14"/>
  <c r="CD10" i="14" s="1"/>
  <c r="CY141" i="1"/>
  <c r="CH238" i="1"/>
  <c r="CW238" i="1"/>
  <c r="CA12" i="14"/>
  <c r="HL59" i="14"/>
  <c r="HL11" i="14"/>
  <c r="HL107" i="14"/>
  <c r="HL131" i="14"/>
  <c r="HL155" i="14"/>
  <c r="HL35" i="14"/>
  <c r="HL83" i="14"/>
  <c r="BS245" i="1"/>
  <c r="DU77" i="1"/>
  <c r="DU82" i="1"/>
  <c r="DU99" i="1"/>
  <c r="DU96" i="1"/>
  <c r="DU56" i="1"/>
  <c r="DU46" i="1"/>
  <c r="DU52" i="1"/>
  <c r="DU105" i="1"/>
  <c r="DU88" i="1"/>
  <c r="BS161" i="1"/>
  <c r="BU161" i="1"/>
  <c r="BT161" i="1"/>
  <c r="BT179" i="1"/>
  <c r="BU179" i="1"/>
  <c r="BS179" i="1"/>
  <c r="BS185" i="1"/>
  <c r="BU185" i="1"/>
  <c r="BT185" i="1"/>
  <c r="BS197" i="1"/>
  <c r="BW197" i="1" s="1"/>
  <c r="BU197" i="1"/>
  <c r="BT203" i="1"/>
  <c r="BU203" i="1"/>
  <c r="BS203" i="1"/>
  <c r="BT221" i="1"/>
  <c r="BU221" i="1"/>
  <c r="BS221" i="1"/>
  <c r="BT239" i="1"/>
  <c r="BU239" i="1"/>
  <c r="BS239" i="1"/>
  <c r="BT257" i="1"/>
  <c r="BU257" i="1"/>
  <c r="BS257" i="1"/>
  <c r="DO23" i="1"/>
  <c r="DH14" i="1"/>
  <c r="DH17" i="1"/>
  <c r="DH25" i="1"/>
  <c r="BS155" i="1"/>
  <c r="DU89" i="1"/>
  <c r="BS143" i="1"/>
  <c r="DU86" i="1"/>
  <c r="DU19" i="1"/>
  <c r="DU42" i="1"/>
  <c r="DU40" i="1"/>
  <c r="DU64" i="1"/>
  <c r="DU73" i="1"/>
  <c r="DU69" i="1"/>
  <c r="DU100" i="1"/>
  <c r="DU24" i="1"/>
  <c r="CV286" i="1"/>
  <c r="BS149" i="1"/>
  <c r="BU149" i="1"/>
  <c r="BT149" i="1"/>
  <c r="BJ149" i="1"/>
  <c r="BS173" i="1"/>
  <c r="BU173" i="1"/>
  <c r="BT173" i="1"/>
  <c r="BT263" i="1"/>
  <c r="BU263" i="1"/>
  <c r="BJ269" i="1"/>
  <c r="BS281" i="1"/>
  <c r="BU281" i="1"/>
  <c r="BT281" i="1"/>
  <c r="BT287" i="1"/>
  <c r="BU287" i="1"/>
  <c r="BS287" i="1"/>
  <c r="BT155" i="1"/>
  <c r="DU95" i="1"/>
  <c r="DU25" i="1"/>
  <c r="DU20" i="1"/>
  <c r="DU22" i="1"/>
  <c r="DU14" i="1"/>
  <c r="DU84" i="1"/>
  <c r="DU91" i="1"/>
  <c r="DU51" i="1"/>
  <c r="DU106" i="1"/>
  <c r="DU32" i="1"/>
  <c r="BS167" i="1"/>
  <c r="BU167" i="1"/>
  <c r="BT167" i="1"/>
  <c r="BS191" i="1"/>
  <c r="BU191" i="1"/>
  <c r="BT191" i="1"/>
  <c r="BS299" i="1"/>
  <c r="BU299" i="1"/>
  <c r="BT299" i="1"/>
  <c r="DU101" i="1"/>
  <c r="DU58" i="1"/>
  <c r="DU35" i="1"/>
  <c r="DU21" i="1"/>
  <c r="DU104" i="1"/>
  <c r="DU11" i="1"/>
  <c r="DU71" i="1"/>
  <c r="DU26" i="1"/>
  <c r="DU102" i="1"/>
  <c r="DU78" i="1"/>
  <c r="DU75" i="1"/>
  <c r="DU60" i="1"/>
  <c r="DU48" i="1"/>
  <c r="DU63" i="1"/>
  <c r="BT209" i="1"/>
  <c r="BU209" i="1"/>
  <c r="BU233" i="1"/>
  <c r="BS233" i="1"/>
  <c r="BT233" i="1"/>
  <c r="DH26" i="1"/>
  <c r="DH8" i="1"/>
  <c r="DH24" i="1"/>
  <c r="DH21" i="1"/>
  <c r="DH13" i="1"/>
  <c r="DU41" i="1"/>
  <c r="DU37" i="1"/>
  <c r="DU49" i="1"/>
  <c r="DU8" i="1"/>
  <c r="DU10" i="1"/>
  <c r="DU12" i="1"/>
  <c r="DU17" i="1"/>
  <c r="DU31" i="1"/>
  <c r="DU38" i="1"/>
  <c r="DU61" i="1"/>
  <c r="DU70" i="1"/>
  <c r="DU90" i="1"/>
  <c r="BS215" i="1"/>
  <c r="BU215" i="1"/>
  <c r="BT215" i="1"/>
  <c r="BS251" i="1"/>
  <c r="BT251" i="1"/>
  <c r="BU251" i="1"/>
  <c r="BS269" i="1"/>
  <c r="BU269" i="1"/>
  <c r="BS305" i="1"/>
  <c r="BT305" i="1"/>
  <c r="BU305" i="1"/>
  <c r="DY21" i="1"/>
  <c r="DY20" i="1"/>
  <c r="DY12" i="1"/>
  <c r="DO26" i="1"/>
  <c r="DY27" i="1"/>
  <c r="DH27" i="1"/>
  <c r="DO13" i="1"/>
  <c r="DH22" i="1"/>
  <c r="DO8" i="1"/>
  <c r="CN9" i="1"/>
  <c r="BM9" i="1"/>
  <c r="BM13" i="1"/>
  <c r="CN13" i="1"/>
  <c r="BJ237" i="1"/>
  <c r="BJ248" i="1"/>
  <c r="BW126" i="1"/>
  <c r="BX189" i="1"/>
  <c r="CY8" i="1"/>
  <c r="BM16" i="1"/>
  <c r="CN16" i="1"/>
  <c r="CV137" i="1"/>
  <c r="CY262" i="1"/>
  <c r="CV262" i="1"/>
  <c r="BW189" i="1"/>
  <c r="CN14" i="1"/>
  <c r="BM14" i="1"/>
  <c r="CN30" i="1"/>
  <c r="BM30" i="1"/>
  <c r="BM24" i="1"/>
  <c r="CN24" i="1"/>
  <c r="BX166" i="1"/>
  <c r="CY280" i="1"/>
  <c r="CV280" i="1"/>
  <c r="BM23" i="1"/>
  <c r="CN23" i="1"/>
  <c r="CB139" i="1"/>
  <c r="AI17" i="11"/>
  <c r="AD32" i="11"/>
  <c r="B32" i="11"/>
  <c r="B33" i="11"/>
  <c r="HL84" i="14"/>
  <c r="HL12" i="14"/>
  <c r="HL60" i="14"/>
  <c r="CA13" i="14"/>
  <c r="HL108" i="14"/>
  <c r="HL132" i="14"/>
  <c r="HL156" i="14"/>
  <c r="HL36" i="14"/>
  <c r="CB281" i="1"/>
  <c r="AI21" i="11"/>
  <c r="AI16" i="11"/>
  <c r="G16" i="11"/>
  <c r="G17" i="11"/>
  <c r="HL85" i="14"/>
  <c r="HL61" i="14"/>
  <c r="HL37" i="14"/>
  <c r="CA14" i="14"/>
  <c r="HL109" i="14"/>
  <c r="HL133" i="14"/>
  <c r="HL157" i="14"/>
  <c r="HL13" i="14"/>
  <c r="AI25" i="11"/>
  <c r="AI20" i="11"/>
  <c r="G20" i="11"/>
  <c r="G21" i="11"/>
  <c r="HL38" i="14"/>
  <c r="HL62" i="14"/>
  <c r="HL110" i="14"/>
  <c r="HL86" i="14"/>
  <c r="CA15" i="14"/>
  <c r="HL134" i="14"/>
  <c r="HL14" i="14"/>
  <c r="HL158" i="14"/>
  <c r="AI24" i="11"/>
  <c r="G24" i="11"/>
  <c r="G25" i="11"/>
  <c r="AI29" i="11"/>
  <c r="CA16" i="14"/>
  <c r="AI33" i="11"/>
  <c r="AI28" i="11"/>
  <c r="G28" i="11"/>
  <c r="G29" i="11"/>
  <c r="AI32" i="11"/>
  <c r="G32" i="11"/>
  <c r="G33" i="11"/>
  <c r="AO17" i="11"/>
  <c r="AO21" i="11"/>
  <c r="AO16" i="11"/>
  <c r="M16" i="11"/>
  <c r="M17" i="11"/>
  <c r="AO25" i="11"/>
  <c r="AO20" i="11"/>
  <c r="M20" i="11"/>
  <c r="M21" i="11"/>
  <c r="AO24" i="11"/>
  <c r="M24" i="11"/>
  <c r="M25" i="11"/>
  <c r="AO29" i="11"/>
  <c r="AO28" i="11"/>
  <c r="M28" i="11"/>
  <c r="M29" i="11"/>
  <c r="AO33" i="11"/>
  <c r="AT17" i="11"/>
  <c r="AO32" i="11"/>
  <c r="M32" i="11"/>
  <c r="M33" i="11"/>
  <c r="AT21" i="11"/>
  <c r="AT16" i="11"/>
  <c r="R16" i="11"/>
  <c r="R17" i="11"/>
  <c r="AT20" i="11"/>
  <c r="R20" i="11"/>
  <c r="R21" i="11"/>
  <c r="AT25" i="11"/>
  <c r="AT29" i="11"/>
  <c r="AT24" i="11"/>
  <c r="R24" i="11"/>
  <c r="R25" i="11"/>
  <c r="AT28" i="11"/>
  <c r="R28" i="11"/>
  <c r="R29" i="11"/>
  <c r="AT33" i="11"/>
  <c r="AT32" i="11"/>
  <c r="R32" i="11"/>
  <c r="R33" i="11"/>
  <c r="BX128" i="1" l="1"/>
  <c r="CB128" i="1"/>
  <c r="BZ278" i="1"/>
  <c r="CD278" i="1" s="1"/>
  <c r="BZ261" i="1"/>
  <c r="CD261" i="1" s="1"/>
  <c r="CB136" i="1"/>
  <c r="BX138" i="1"/>
  <c r="BW275" i="1"/>
  <c r="BX282" i="1"/>
  <c r="BW146" i="1"/>
  <c r="CB153" i="1"/>
  <c r="BW284" i="1"/>
  <c r="BW226" i="1"/>
  <c r="CB150" i="1"/>
  <c r="BX278" i="1"/>
  <c r="BX153" i="1"/>
  <c r="BW135" i="1"/>
  <c r="CB142" i="1"/>
  <c r="BW291" i="1"/>
  <c r="BW265" i="1"/>
  <c r="BX168" i="1"/>
  <c r="BZ275" i="1"/>
  <c r="CD275" i="1" s="1"/>
  <c r="BZ146" i="1"/>
  <c r="CD146" i="1" s="1"/>
  <c r="CF146" i="1" s="1"/>
  <c r="CJ146" i="1" s="1"/>
  <c r="CL146" i="1" s="1"/>
  <c r="BW132" i="1"/>
  <c r="BX291" i="1"/>
  <c r="CB232" i="1"/>
  <c r="BZ219" i="1"/>
  <c r="CD219" i="1" s="1"/>
  <c r="BZ295" i="1"/>
  <c r="CD295" i="1" s="1"/>
  <c r="BZ230" i="1"/>
  <c r="CD230" i="1" s="1"/>
  <c r="BD234" i="1"/>
  <c r="BX182" i="1"/>
  <c r="BZ243" i="1"/>
  <c r="CD243" i="1" s="1"/>
  <c r="CF243" i="1" s="1"/>
  <c r="BW295" i="1"/>
  <c r="CB236" i="1"/>
  <c r="BD134" i="1"/>
  <c r="BX248" i="1"/>
  <c r="BZ159" i="1"/>
  <c r="CD159" i="1" s="1"/>
  <c r="CF159" i="1" s="1"/>
  <c r="BZ244" i="1"/>
  <c r="CD244" i="1" s="1"/>
  <c r="CF244" i="1" s="1"/>
  <c r="CJ244" i="1" s="1"/>
  <c r="CL244" i="1" s="1"/>
  <c r="BZ216" i="1"/>
  <c r="CD216" i="1" s="1"/>
  <c r="CF216" i="1" s="1"/>
  <c r="BZ178" i="1"/>
  <c r="CD178" i="1" s="1"/>
  <c r="CF178" i="1" s="1"/>
  <c r="CJ178" i="1" s="1"/>
  <c r="CL178" i="1" s="1"/>
  <c r="BW251" i="1"/>
  <c r="BW211" i="1"/>
  <c r="BX301" i="1"/>
  <c r="CB182" i="1"/>
  <c r="BW178" i="1"/>
  <c r="BX219" i="1"/>
  <c r="CB195" i="1"/>
  <c r="BW163" i="1"/>
  <c r="BX306" i="1"/>
  <c r="BD216" i="1"/>
  <c r="BD132" i="1"/>
  <c r="CF9" i="14"/>
  <c r="CH9" i="14" s="1"/>
  <c r="BX195" i="1"/>
  <c r="BW216" i="1"/>
  <c r="BM300" i="1"/>
  <c r="BF300" i="1"/>
  <c r="BF174" i="1"/>
  <c r="BM174" i="1"/>
  <c r="BM150" i="1"/>
  <c r="BF150" i="1"/>
  <c r="AO22" i="1"/>
  <c r="BF22" i="1"/>
  <c r="AO12" i="1"/>
  <c r="BF12" i="1"/>
  <c r="AV13" i="1"/>
  <c r="AL13" i="1"/>
  <c r="B13" i="1"/>
  <c r="DU13" i="1" s="1"/>
  <c r="DW202" i="1" s="1"/>
  <c r="AF200" i="5" s="1"/>
  <c r="BM3" i="1"/>
  <c r="DW285" i="1"/>
  <c r="AF283" i="5" s="1"/>
  <c r="AV109" i="1"/>
  <c r="B109" i="1"/>
  <c r="DU109" i="1" s="1"/>
  <c r="DW303" i="1" s="1"/>
  <c r="AF301" i="5" s="1"/>
  <c r="T109" i="1"/>
  <c r="B103" i="1"/>
  <c r="DU103" i="1" s="1"/>
  <c r="T103" i="1"/>
  <c r="AV103" i="1"/>
  <c r="DW55" i="1"/>
  <c r="AF53" i="5" s="1"/>
  <c r="DW180" i="1"/>
  <c r="AF178" i="5" s="1"/>
  <c r="DW201" i="1"/>
  <c r="AF199" i="5" s="1"/>
  <c r="DW67" i="1"/>
  <c r="AF65" i="5" s="1"/>
  <c r="DW16" i="1"/>
  <c r="AF14" i="5" s="1"/>
  <c r="DW231" i="1"/>
  <c r="AF229" i="5" s="1"/>
  <c r="DW221" i="1"/>
  <c r="AF219" i="5" s="1"/>
  <c r="DW79" i="1"/>
  <c r="AF77" i="5" s="1"/>
  <c r="DW168" i="1"/>
  <c r="AF166" i="5" s="1"/>
  <c r="DW69" i="1"/>
  <c r="AF67" i="5" s="1"/>
  <c r="DW280" i="1"/>
  <c r="AF278" i="5" s="1"/>
  <c r="DW306" i="1"/>
  <c r="AF304" i="5" s="1"/>
  <c r="DW229" i="1"/>
  <c r="AF227" i="5" s="1"/>
  <c r="DW101" i="1"/>
  <c r="AF99" i="5" s="1"/>
  <c r="DW194" i="1"/>
  <c r="AF192" i="5" s="1"/>
  <c r="DW68" i="1"/>
  <c r="AF66" i="5" s="1"/>
  <c r="DW135" i="1"/>
  <c r="AF133" i="5" s="1"/>
  <c r="DW249" i="1"/>
  <c r="AF247" i="5" s="1"/>
  <c r="DW63" i="1"/>
  <c r="AF61" i="5" s="1"/>
  <c r="DW92" i="1"/>
  <c r="AF90" i="5" s="1"/>
  <c r="DW161" i="1"/>
  <c r="AF159" i="5" s="1"/>
  <c r="DW178" i="1"/>
  <c r="AF176" i="5" s="1"/>
  <c r="DW179" i="1"/>
  <c r="AF177" i="5" s="1"/>
  <c r="DW105" i="1"/>
  <c r="AF103" i="5" s="1"/>
  <c r="DW265" i="1"/>
  <c r="AF263" i="5" s="1"/>
  <c r="DW183" i="1"/>
  <c r="AF181" i="5" s="1"/>
  <c r="DW113" i="1"/>
  <c r="AF111" i="5" s="1"/>
  <c r="DW198" i="1"/>
  <c r="AF196" i="5" s="1"/>
  <c r="DW288" i="1"/>
  <c r="AF286" i="5" s="1"/>
  <c r="DW159" i="1"/>
  <c r="AF157" i="5" s="1"/>
  <c r="DW171" i="1"/>
  <c r="AF169" i="5" s="1"/>
  <c r="CS211" i="1"/>
  <c r="CY211" i="1" s="1"/>
  <c r="CT211" i="1"/>
  <c r="CZ211" i="1" s="1"/>
  <c r="BD211" i="1"/>
  <c r="BJ211" i="1"/>
  <c r="CZ216" i="1"/>
  <c r="CH216" i="1"/>
  <c r="T13" i="1"/>
  <c r="DW215" i="1"/>
  <c r="AF213" i="5" s="1"/>
  <c r="DW181" i="1"/>
  <c r="AF179" i="5" s="1"/>
  <c r="DW139" i="1"/>
  <c r="AF137" i="5" s="1"/>
  <c r="DW190" i="1"/>
  <c r="AF188" i="5" s="1"/>
  <c r="DW271" i="1"/>
  <c r="AF269" i="5" s="1"/>
  <c r="DW102" i="1"/>
  <c r="AF100" i="5" s="1"/>
  <c r="DW205" i="1"/>
  <c r="AF203" i="5" s="1"/>
  <c r="DW40" i="1"/>
  <c r="AF38" i="5" s="1"/>
  <c r="DW153" i="1"/>
  <c r="AF151" i="5" s="1"/>
  <c r="DW87" i="1"/>
  <c r="AF85" i="5" s="1"/>
  <c r="DW276" i="1"/>
  <c r="AF274" i="5" s="1"/>
  <c r="DW61" i="1"/>
  <c r="AF59" i="5" s="1"/>
  <c r="DW90" i="1"/>
  <c r="AF88" i="5" s="1"/>
  <c r="AL103" i="1"/>
  <c r="CV276" i="1"/>
  <c r="CY276" i="1"/>
  <c r="CT279" i="1"/>
  <c r="CS279" i="1"/>
  <c r="CY279" i="1" s="1"/>
  <c r="BJ279" i="1"/>
  <c r="AG2" i="1"/>
  <c r="CS173" i="1"/>
  <c r="CY173" i="1" s="1"/>
  <c r="BJ173" i="1"/>
  <c r="CS245" i="1"/>
  <c r="CY245" i="1" s="1"/>
  <c r="CT245" i="1"/>
  <c r="CZ245" i="1" s="1"/>
  <c r="BD293" i="1"/>
  <c r="CT293" i="1"/>
  <c r="CH293" i="1" s="1"/>
  <c r="AL111" i="1"/>
  <c r="AV111" i="1"/>
  <c r="T111" i="1"/>
  <c r="B111" i="1"/>
  <c r="DU111" i="1" s="1"/>
  <c r="T115" i="1"/>
  <c r="B115" i="1"/>
  <c r="DU115" i="1" s="1"/>
  <c r="AL115" i="1"/>
  <c r="AV115" i="1"/>
  <c r="AL23" i="1"/>
  <c r="AL4" i="1" s="1"/>
  <c r="AV23" i="1"/>
  <c r="AV4" i="1" s="1"/>
  <c r="T18" i="1"/>
  <c r="B18" i="1"/>
  <c r="DU18" i="1" s="1"/>
  <c r="AV18" i="1"/>
  <c r="CY148" i="1"/>
  <c r="CV148" i="1"/>
  <c r="B39" i="1"/>
  <c r="DU39" i="1" s="1"/>
  <c r="T39" i="1"/>
  <c r="AL39" i="1"/>
  <c r="AL28" i="1"/>
  <c r="T28" i="1"/>
  <c r="AV28" i="1"/>
  <c r="B28" i="1"/>
  <c r="DU28" i="1" s="1"/>
  <c r="DW114" i="1" s="1"/>
  <c r="AF112" i="5" s="1"/>
  <c r="CS305" i="1"/>
  <c r="CY305" i="1" s="1"/>
  <c r="CT305" i="1"/>
  <c r="CZ305" i="1" s="1"/>
  <c r="B121" i="1"/>
  <c r="DU121" i="1" s="1"/>
  <c r="T121" i="1"/>
  <c r="AL121" i="1"/>
  <c r="B44" i="1"/>
  <c r="DU44" i="1" s="1"/>
  <c r="T44" i="1"/>
  <c r="AL44" i="1"/>
  <c r="AV44" i="1"/>
  <c r="T92" i="1"/>
  <c r="AO11" i="1"/>
  <c r="AY11" i="1" s="1"/>
  <c r="T57" i="1"/>
  <c r="T62" i="1"/>
  <c r="B97" i="1"/>
  <c r="DU97" i="1" s="1"/>
  <c r="AV124" i="1"/>
  <c r="AV110" i="1"/>
  <c r="T80" i="1"/>
  <c r="AO23" i="1"/>
  <c r="AO13" i="1"/>
  <c r="AY13" i="1" s="1"/>
  <c r="BX167" i="1"/>
  <c r="BX191" i="1"/>
  <c r="BX152" i="1"/>
  <c r="BW165" i="1"/>
  <c r="BW139" i="1"/>
  <c r="BZ213" i="1"/>
  <c r="CD213" i="1" s="1"/>
  <c r="CS225" i="1"/>
  <c r="CT215" i="1"/>
  <c r="BW225" i="1"/>
  <c r="CH282" i="1"/>
  <c r="BJ192" i="1"/>
  <c r="CB290" i="1"/>
  <c r="BZ258" i="1"/>
  <c r="CD258" i="1" s="1"/>
  <c r="BW254" i="1"/>
  <c r="CB226" i="1"/>
  <c r="CB213" i="1"/>
  <c r="CV156" i="1"/>
  <c r="CB191" i="1"/>
  <c r="CB155" i="1"/>
  <c r="CT180" i="1"/>
  <c r="BX144" i="1"/>
  <c r="CB204" i="1"/>
  <c r="BD214" i="1"/>
  <c r="BD196" i="1"/>
  <c r="BD180" i="1"/>
  <c r="CT290" i="1"/>
  <c r="CH290" i="1" s="1"/>
  <c r="BJ131" i="1"/>
  <c r="BD137" i="1"/>
  <c r="BF167" i="1"/>
  <c r="CT254" i="1"/>
  <c r="CZ254" i="1" s="1"/>
  <c r="CY160" i="1"/>
  <c r="CS131" i="1"/>
  <c r="CY131" i="1" s="1"/>
  <c r="CT137" i="1"/>
  <c r="CZ137" i="1" s="1"/>
  <c r="BZ301" i="1"/>
  <c r="CD301" i="1" s="1"/>
  <c r="CF301" i="1" s="1"/>
  <c r="CJ301" i="1" s="1"/>
  <c r="CL301" i="1" s="1"/>
  <c r="CB240" i="1"/>
  <c r="BZ189" i="1"/>
  <c r="CD189" i="1" s="1"/>
  <c r="CF189" i="1" s="1"/>
  <c r="BZ267" i="1"/>
  <c r="CD267" i="1" s="1"/>
  <c r="CF267" i="1" s="1"/>
  <c r="BM149" i="1"/>
  <c r="CT176" i="1"/>
  <c r="CH176" i="1" s="1"/>
  <c r="BJ215" i="1"/>
  <c r="BM179" i="1"/>
  <c r="BX258" i="1"/>
  <c r="CB218" i="1"/>
  <c r="CB194" i="1"/>
  <c r="BZ181" i="1"/>
  <c r="CD181" i="1" s="1"/>
  <c r="CF181" i="1" s="1"/>
  <c r="CJ181" i="1" s="1"/>
  <c r="CL181" i="1" s="1"/>
  <c r="CB156" i="1"/>
  <c r="BD300" i="1"/>
  <c r="BM22" i="1"/>
  <c r="CT173" i="1"/>
  <c r="CH173" i="1" s="1"/>
  <c r="CS293" i="1"/>
  <c r="CY293" i="1" s="1"/>
  <c r="BD292" i="1"/>
  <c r="BM162" i="1"/>
  <c r="BZ155" i="1"/>
  <c r="CD155" i="1" s="1"/>
  <c r="CF155" i="1" s="1"/>
  <c r="CH299" i="1"/>
  <c r="BJ179" i="1"/>
  <c r="BJ299" i="1"/>
  <c r="BD251" i="1"/>
  <c r="BD151" i="1"/>
  <c r="BZ291" i="1"/>
  <c r="CD291" i="1" s="1"/>
  <c r="CH154" i="1"/>
  <c r="BX150" i="1"/>
  <c r="BM222" i="1"/>
  <c r="BM168" i="1"/>
  <c r="BF138" i="1"/>
  <c r="BM180" i="1"/>
  <c r="BW250" i="1"/>
  <c r="CB238" i="1"/>
  <c r="BF228" i="1"/>
  <c r="BJ300" i="1"/>
  <c r="BW199" i="1"/>
  <c r="BZ247" i="1"/>
  <c r="CD247" i="1" s="1"/>
  <c r="CF247" i="1" s="1"/>
  <c r="CJ247" i="1" s="1"/>
  <c r="CL247" i="1" s="1"/>
  <c r="BW140" i="1"/>
  <c r="BZ265" i="1"/>
  <c r="CD265" i="1" s="1"/>
  <c r="CB269" i="1"/>
  <c r="BD299" i="1"/>
  <c r="CT300" i="1"/>
  <c r="CH300" i="1" s="1"/>
  <c r="CW299" i="1"/>
  <c r="CV132" i="1"/>
  <c r="CS179" i="1"/>
  <c r="CS299" i="1"/>
  <c r="BJ251" i="1"/>
  <c r="CS292" i="1"/>
  <c r="CY292" i="1" s="1"/>
  <c r="CB174" i="1"/>
  <c r="BM216" i="1"/>
  <c r="BF246" i="1"/>
  <c r="BW142" i="1"/>
  <c r="BF192" i="1"/>
  <c r="BF186" i="1"/>
  <c r="BX261" i="1"/>
  <c r="BW270" i="1"/>
  <c r="BW190" i="1"/>
  <c r="BZ307" i="1"/>
  <c r="CD307" i="1" s="1"/>
  <c r="CF307" i="1" s="1"/>
  <c r="CJ307" i="1" s="1"/>
  <c r="CL307" i="1" s="1"/>
  <c r="CB140" i="1"/>
  <c r="BX259" i="1"/>
  <c r="BM144" i="1"/>
  <c r="BW247" i="1"/>
  <c r="BW171" i="1"/>
  <c r="BJ250" i="1"/>
  <c r="BM132" i="1"/>
  <c r="CB223" i="1"/>
  <c r="BM12" i="1"/>
  <c r="BJ293" i="1"/>
  <c r="CT251" i="1"/>
  <c r="CB291" i="1"/>
  <c r="BX284" i="1"/>
  <c r="BZ150" i="1"/>
  <c r="CD150" i="1" s="1"/>
  <c r="CF150" i="1" s="1"/>
  <c r="CJ150" i="1" s="1"/>
  <c r="CL150" i="1" s="1"/>
  <c r="BJ292" i="1"/>
  <c r="BM258" i="1"/>
  <c r="BM264" i="1"/>
  <c r="BF252" i="1"/>
  <c r="BW223" i="1"/>
  <c r="BW238" i="1"/>
  <c r="BM288" i="1"/>
  <c r="CV251" i="1"/>
  <c r="CV202" i="1"/>
  <c r="BD173" i="1"/>
  <c r="BJ245" i="1"/>
  <c r="CB173" i="1"/>
  <c r="BX254" i="1"/>
  <c r="BD245" i="1"/>
  <c r="CB186" i="1"/>
  <c r="BZ234" i="1"/>
  <c r="CD234" i="1" s="1"/>
  <c r="CF234" i="1" s="1"/>
  <c r="CJ234" i="1" s="1"/>
  <c r="CL234" i="1" s="1"/>
  <c r="CW142" i="1"/>
  <c r="BF294" i="1"/>
  <c r="BM204" i="1"/>
  <c r="BM198" i="1"/>
  <c r="BM210" i="1"/>
  <c r="BZ226" i="1"/>
  <c r="CD226" i="1" s="1"/>
  <c r="CF226" i="1" s="1"/>
  <c r="CY188" i="1"/>
  <c r="CV188" i="1"/>
  <c r="CZ219" i="1"/>
  <c r="CH219" i="1"/>
  <c r="CW219" i="1"/>
  <c r="CN12" i="1"/>
  <c r="CN22" i="1"/>
  <c r="CS218" i="1"/>
  <c r="CY218" i="1" s="1"/>
  <c r="BX299" i="1"/>
  <c r="BW191" i="1"/>
  <c r="BW239" i="1"/>
  <c r="CV159" i="1"/>
  <c r="BZ236" i="1"/>
  <c r="CD236" i="1" s="1"/>
  <c r="CF236" i="1" s="1"/>
  <c r="CJ236" i="1" s="1"/>
  <c r="CL236" i="1" s="1"/>
  <c r="CS304" i="1"/>
  <c r="CV304" i="1" s="1"/>
  <c r="BD177" i="1"/>
  <c r="BZ285" i="1"/>
  <c r="CD285" i="1" s="1"/>
  <c r="CF285" i="1" s="1"/>
  <c r="CJ285" i="1" s="1"/>
  <c r="CL285" i="1" s="1"/>
  <c r="CB178" i="1"/>
  <c r="BM131" i="1"/>
  <c r="BF263" i="1"/>
  <c r="BJ154" i="1"/>
  <c r="CH142" i="1"/>
  <c r="BZ156" i="1"/>
  <c r="CD156" i="1" s="1"/>
  <c r="CF156" i="1" s="1"/>
  <c r="CJ156" i="1" s="1"/>
  <c r="CL156" i="1" s="1"/>
  <c r="BX208" i="1"/>
  <c r="BZ194" i="1"/>
  <c r="CD194" i="1" s="1"/>
  <c r="CF194" i="1" s="1"/>
  <c r="CJ194" i="1" s="1"/>
  <c r="CL194" i="1" s="1"/>
  <c r="CS142" i="1"/>
  <c r="CY142" i="1" s="1"/>
  <c r="BW293" i="1"/>
  <c r="BM161" i="1"/>
  <c r="BM173" i="1"/>
  <c r="BF251" i="1"/>
  <c r="BF257" i="1"/>
  <c r="BJ135" i="1"/>
  <c r="CB278" i="1"/>
  <c r="CS152" i="1"/>
  <c r="CY152" i="1" s="1"/>
  <c r="CT301" i="1"/>
  <c r="CZ301" i="1" s="1"/>
  <c r="CV153" i="1"/>
  <c r="BZ225" i="1"/>
  <c r="CD225" i="1" s="1"/>
  <c r="CF225" i="1" s="1"/>
  <c r="CJ225" i="1" s="1"/>
  <c r="CL225" i="1" s="1"/>
  <c r="CS138" i="1"/>
  <c r="BM155" i="1"/>
  <c r="BF191" i="1"/>
  <c r="BF305" i="1"/>
  <c r="BJ304" i="1"/>
  <c r="BW201" i="1"/>
  <c r="BD138" i="1"/>
  <c r="BW182" i="1"/>
  <c r="CS128" i="1"/>
  <c r="CV128" i="1" s="1"/>
  <c r="CY174" i="1"/>
  <c r="CT261" i="1"/>
  <c r="CZ261" i="1" s="1"/>
  <c r="CS265" i="1"/>
  <c r="CY265" i="1" s="1"/>
  <c r="CV216" i="1"/>
  <c r="BZ218" i="1"/>
  <c r="CD218" i="1" s="1"/>
  <c r="CF218" i="1" s="1"/>
  <c r="CJ218" i="1" s="1"/>
  <c r="CL218" i="1" s="1"/>
  <c r="CS135" i="1"/>
  <c r="BF143" i="1"/>
  <c r="BM137" i="1"/>
  <c r="BM185" i="1"/>
  <c r="BF215" i="1"/>
  <c r="BJ142" i="1"/>
  <c r="CB162" i="1"/>
  <c r="BW170" i="1"/>
  <c r="BW229" i="1"/>
  <c r="BW194" i="1"/>
  <c r="BW156" i="1"/>
  <c r="BJ150" i="1"/>
  <c r="BW298" i="1"/>
  <c r="BJ151" i="1"/>
  <c r="BX269" i="1"/>
  <c r="BX223" i="1"/>
  <c r="CS154" i="1"/>
  <c r="CY154" i="1" s="1"/>
  <c r="BX184" i="1"/>
  <c r="CT150" i="1"/>
  <c r="CW150" i="1" s="1"/>
  <c r="BZ182" i="1"/>
  <c r="CD182" i="1" s="1"/>
  <c r="CF182" i="1" s="1"/>
  <c r="BF269" i="1"/>
  <c r="CW154" i="1"/>
  <c r="BD304" i="1"/>
  <c r="BD135" i="1"/>
  <c r="BZ202" i="1"/>
  <c r="CD202" i="1" s="1"/>
  <c r="CF202" i="1" s="1"/>
  <c r="BD150" i="1"/>
  <c r="BJ138" i="1"/>
  <c r="BW181" i="1"/>
  <c r="BW162" i="1"/>
  <c r="BU6" i="13"/>
  <c r="AY10" i="11" s="1"/>
  <c r="B10" i="11" s="1"/>
  <c r="BZ191" i="1"/>
  <c r="CD191" i="1" s="1"/>
  <c r="CF191" i="1" s="1"/>
  <c r="CS229" i="1"/>
  <c r="CV229" i="1" s="1"/>
  <c r="BW222" i="1"/>
  <c r="CV293" i="1"/>
  <c r="BJ187" i="1"/>
  <c r="BW215" i="1"/>
  <c r="BX130" i="1"/>
  <c r="BX194" i="1"/>
  <c r="BX230" i="1"/>
  <c r="BD154" i="1"/>
  <c r="BD142" i="1"/>
  <c r="BW281" i="1"/>
  <c r="BX214" i="1"/>
  <c r="CB132" i="1"/>
  <c r="BD149" i="1"/>
  <c r="BZ195" i="1"/>
  <c r="CD195" i="1" s="1"/>
  <c r="CF195" i="1" s="1"/>
  <c r="BZ286" i="1"/>
  <c r="CD286" i="1" s="1"/>
  <c r="CF286" i="1" s="1"/>
  <c r="CJ286" i="1" s="1"/>
  <c r="CL286" i="1" s="1"/>
  <c r="BZ254" i="1"/>
  <c r="CD254" i="1" s="1"/>
  <c r="CF254" i="1" s="1"/>
  <c r="CJ254" i="1" s="1"/>
  <c r="CL254" i="1" s="1"/>
  <c r="CV171" i="1"/>
  <c r="CB189" i="1"/>
  <c r="CT149" i="1"/>
  <c r="BJ287" i="1"/>
  <c r="CV134" i="1"/>
  <c r="CS170" i="1"/>
  <c r="BX179" i="1"/>
  <c r="BW195" i="1"/>
  <c r="BX280" i="1"/>
  <c r="BJ163" i="1"/>
  <c r="BX178" i="1"/>
  <c r="CV149" i="1"/>
  <c r="BW263" i="1"/>
  <c r="CB239" i="1"/>
  <c r="CB179" i="1"/>
  <c r="BD215" i="1"/>
  <c r="BZ143" i="1"/>
  <c r="CD143" i="1" s="1"/>
  <c r="CF143" i="1" s="1"/>
  <c r="BZ287" i="1"/>
  <c r="CD287" i="1" s="1"/>
  <c r="CF287" i="1" s="1"/>
  <c r="CJ287" i="1" s="1"/>
  <c r="CL287" i="1" s="1"/>
  <c r="CH133" i="1"/>
  <c r="CZ133" i="1"/>
  <c r="CW133" i="1"/>
  <c r="CY169" i="1"/>
  <c r="CV169" i="1"/>
  <c r="CV205" i="1"/>
  <c r="CY205" i="1"/>
  <c r="CH247" i="1"/>
  <c r="CZ247" i="1"/>
  <c r="CW247" i="1"/>
  <c r="CW283" i="1"/>
  <c r="CH283" i="1"/>
  <c r="CZ283" i="1"/>
  <c r="CV164" i="1"/>
  <c r="CY164" i="1"/>
  <c r="CV176" i="1"/>
  <c r="CY176" i="1"/>
  <c r="CH194" i="1"/>
  <c r="CW194" i="1"/>
  <c r="CZ194" i="1"/>
  <c r="CZ218" i="1"/>
  <c r="CH218" i="1"/>
  <c r="CY236" i="1"/>
  <c r="CV236" i="1"/>
  <c r="CY254" i="1"/>
  <c r="CV254" i="1"/>
  <c r="CH291" i="1"/>
  <c r="CZ291" i="1"/>
  <c r="CW291" i="1"/>
  <c r="CZ257" i="1"/>
  <c r="CW257" i="1"/>
  <c r="CH257" i="1"/>
  <c r="CV187" i="1"/>
  <c r="CY187" i="1"/>
  <c r="CW131" i="1"/>
  <c r="BX139" i="1"/>
  <c r="CS272" i="1"/>
  <c r="CY272" i="1" s="1"/>
  <c r="BJ236" i="1"/>
  <c r="BJ194" i="1"/>
  <c r="BJ164" i="1"/>
  <c r="CT152" i="1"/>
  <c r="CZ152" i="1" s="1"/>
  <c r="CT128" i="1"/>
  <c r="CB228" i="1"/>
  <c r="BJ291" i="1"/>
  <c r="BD243" i="1"/>
  <c r="CT225" i="1"/>
  <c r="CS301" i="1"/>
  <c r="CT265" i="1"/>
  <c r="CZ265" i="1" s="1"/>
  <c r="CT229" i="1"/>
  <c r="CT187" i="1"/>
  <c r="CS151" i="1"/>
  <c r="BZ186" i="1"/>
  <c r="CD186" i="1" s="1"/>
  <c r="CF186" i="1" s="1"/>
  <c r="CH144" i="1"/>
  <c r="BW257" i="1"/>
  <c r="CZ131" i="1"/>
  <c r="CT272" i="1"/>
  <c r="CT236" i="1"/>
  <c r="CW236" i="1" s="1"/>
  <c r="CS194" i="1"/>
  <c r="CY194" i="1" s="1"/>
  <c r="BD164" i="1"/>
  <c r="BJ140" i="1"/>
  <c r="CS291" i="1"/>
  <c r="CV291" i="1" s="1"/>
  <c r="BJ243" i="1"/>
  <c r="BJ283" i="1"/>
  <c r="BJ247" i="1"/>
  <c r="BJ205" i="1"/>
  <c r="CT169" i="1"/>
  <c r="CZ169" i="1" s="1"/>
  <c r="CT151" i="1"/>
  <c r="CZ151" i="1" s="1"/>
  <c r="CW144" i="1"/>
  <c r="CH179" i="1"/>
  <c r="CT164" i="1"/>
  <c r="CS140" i="1"/>
  <c r="CS243" i="1"/>
  <c r="CS283" i="1"/>
  <c r="CS247" i="1"/>
  <c r="CT205" i="1"/>
  <c r="CW205" i="1" s="1"/>
  <c r="BJ169" i="1"/>
  <c r="BJ133" i="1"/>
  <c r="BD305" i="1"/>
  <c r="CB159" i="1"/>
  <c r="CB210" i="1"/>
  <c r="BJ290" i="1"/>
  <c r="BJ254" i="1"/>
  <c r="BJ218" i="1"/>
  <c r="BJ176" i="1"/>
  <c r="BJ261" i="1"/>
  <c r="CS133" i="1"/>
  <c r="CV133" i="1" s="1"/>
  <c r="BZ209" i="1"/>
  <c r="CD209" i="1" s="1"/>
  <c r="CF209" i="1" s="1"/>
  <c r="CJ209" i="1" s="1"/>
  <c r="CL209" i="1" s="1"/>
  <c r="BJ305" i="1"/>
  <c r="CS257" i="1"/>
  <c r="CY257" i="1" s="1"/>
  <c r="BX256" i="1"/>
  <c r="BW138" i="1"/>
  <c r="BD133" i="1"/>
  <c r="BD169" i="1"/>
  <c r="BD187" i="1"/>
  <c r="BD205" i="1"/>
  <c r="BD229" i="1"/>
  <c r="BD247" i="1"/>
  <c r="BD265" i="1"/>
  <c r="BD283" i="1"/>
  <c r="BD194" i="1"/>
  <c r="BD218" i="1"/>
  <c r="BD254" i="1"/>
  <c r="BD225" i="1"/>
  <c r="BD261" i="1"/>
  <c r="BD291" i="1"/>
  <c r="BD284" i="1"/>
  <c r="BD285" i="1"/>
  <c r="BX175" i="1"/>
  <c r="BW290" i="1"/>
  <c r="BW205" i="1"/>
  <c r="BW203" i="1"/>
  <c r="BW145" i="1"/>
  <c r="BW240" i="1"/>
  <c r="BW305" i="1"/>
  <c r="BZ215" i="1"/>
  <c r="CD215" i="1" s="1"/>
  <c r="CF215" i="1" s="1"/>
  <c r="CJ215" i="1" s="1"/>
  <c r="CL215" i="1" s="1"/>
  <c r="BX212" i="1"/>
  <c r="BW236" i="1"/>
  <c r="BZ246" i="1"/>
  <c r="CD246" i="1" s="1"/>
  <c r="CF246" i="1" s="1"/>
  <c r="CJ246" i="1" s="1"/>
  <c r="CL246" i="1" s="1"/>
  <c r="BX273" i="1"/>
  <c r="BX140" i="1"/>
  <c r="CY133" i="1"/>
  <c r="CT206" i="1"/>
  <c r="CY288" i="1"/>
  <c r="CV198" i="1"/>
  <c r="BX247" i="1"/>
  <c r="BZ283" i="1"/>
  <c r="CD283" i="1" s="1"/>
  <c r="CF283" i="1" s="1"/>
  <c r="CJ283" i="1" s="1"/>
  <c r="CL283" i="1" s="1"/>
  <c r="CB279" i="1"/>
  <c r="BW276" i="1"/>
  <c r="CB273" i="1"/>
  <c r="BZ268" i="1"/>
  <c r="CD268" i="1" s="1"/>
  <c r="CF268" i="1" s="1"/>
  <c r="CB264" i="1"/>
  <c r="CB256" i="1"/>
  <c r="BX253" i="1"/>
  <c r="BZ232" i="1"/>
  <c r="CD232" i="1" s="1"/>
  <c r="CF232" i="1" s="1"/>
  <c r="CB225" i="1"/>
  <c r="BX198" i="1"/>
  <c r="CB171" i="1"/>
  <c r="BW160" i="1"/>
  <c r="BZ144" i="1"/>
  <c r="CD144" i="1" s="1"/>
  <c r="CF144" i="1" s="1"/>
  <c r="BZ136" i="1"/>
  <c r="CD136" i="1" s="1"/>
  <c r="CF136" i="1" s="1"/>
  <c r="CJ136" i="1" s="1"/>
  <c r="CL136" i="1" s="1"/>
  <c r="CB126" i="1"/>
  <c r="BD279" i="1"/>
  <c r="BZ239" i="1"/>
  <c r="CD239" i="1" s="1"/>
  <c r="CF239" i="1" s="1"/>
  <c r="CB285" i="1"/>
  <c r="BZ175" i="1"/>
  <c r="CD175" i="1" s="1"/>
  <c r="CF175" i="1" s="1"/>
  <c r="CJ175" i="1" s="1"/>
  <c r="CL175" i="1" s="1"/>
  <c r="CB205" i="1"/>
  <c r="CB246" i="1"/>
  <c r="BX236" i="1"/>
  <c r="CW218" i="1"/>
  <c r="CH301" i="1"/>
  <c r="CW305" i="1"/>
  <c r="CV195" i="1"/>
  <c r="CV256" i="1"/>
  <c r="CT227" i="1"/>
  <c r="CW227" i="1" s="1"/>
  <c r="BX265" i="1"/>
  <c r="CW301" i="1"/>
  <c r="CB287" i="1"/>
  <c r="CH305" i="1"/>
  <c r="BJ206" i="1"/>
  <c r="CB216" i="1"/>
  <c r="CB247" i="1"/>
  <c r="CB275" i="1"/>
  <c r="BX275" i="1"/>
  <c r="BX180" i="1"/>
  <c r="BX244" i="1"/>
  <c r="CS206" i="1"/>
  <c r="BX199" i="1"/>
  <c r="BW297" i="1"/>
  <c r="BX227" i="1"/>
  <c r="BW183" i="1"/>
  <c r="BX134" i="1"/>
  <c r="CZ163" i="1"/>
  <c r="CW163" i="1"/>
  <c r="CH163" i="1"/>
  <c r="CZ146" i="1"/>
  <c r="CW146" i="1"/>
  <c r="CH146" i="1"/>
  <c r="CV130" i="1"/>
  <c r="CY130" i="1"/>
  <c r="CH158" i="1"/>
  <c r="CZ293" i="1"/>
  <c r="CB215" i="1"/>
  <c r="CS163" i="1"/>
  <c r="CW216" i="1"/>
  <c r="BJ134" i="1"/>
  <c r="BJ146" i="1"/>
  <c r="CT170" i="1"/>
  <c r="BD158" i="1"/>
  <c r="CB175" i="1"/>
  <c r="CS282" i="1"/>
  <c r="BD207" i="1"/>
  <c r="BD128" i="1"/>
  <c r="BD140" i="1"/>
  <c r="BD152" i="1"/>
  <c r="CS222" i="1"/>
  <c r="BD263" i="1"/>
  <c r="BZ279" i="1"/>
  <c r="CD279" i="1" s="1"/>
  <c r="CF279" i="1" s="1"/>
  <c r="CJ279" i="1" s="1"/>
  <c r="CL279" i="1" s="1"/>
  <c r="BF208" i="1"/>
  <c r="CH214" i="1"/>
  <c r="BJ196" i="1"/>
  <c r="CW214" i="1"/>
  <c r="BF130" i="1"/>
  <c r="BD222" i="1"/>
  <c r="BD165" i="1"/>
  <c r="BM273" i="1"/>
  <c r="BW288" i="1"/>
  <c r="BW256" i="1"/>
  <c r="CB283" i="1"/>
  <c r="BD192" i="1"/>
  <c r="BJ210" i="1"/>
  <c r="CH207" i="1"/>
  <c r="CW158" i="1"/>
  <c r="BZ179" i="1"/>
  <c r="CD179" i="1" s="1"/>
  <c r="CF179" i="1" s="1"/>
  <c r="CJ179" i="1" s="1"/>
  <c r="CL179" i="1" s="1"/>
  <c r="BX215" i="1"/>
  <c r="CT134" i="1"/>
  <c r="CS146" i="1"/>
  <c r="CY146" i="1" s="1"/>
  <c r="CV178" i="1"/>
  <c r="CV168" i="1"/>
  <c r="CV252" i="1"/>
  <c r="BJ158" i="1"/>
  <c r="BX205" i="1"/>
  <c r="BD281" i="1"/>
  <c r="BZ162" i="1"/>
  <c r="CD162" i="1" s="1"/>
  <c r="CF162" i="1" s="1"/>
  <c r="CS240" i="1"/>
  <c r="CS184" i="1"/>
  <c r="CT222" i="1"/>
  <c r="CW222" i="1" s="1"/>
  <c r="CS214" i="1"/>
  <c r="CV214" i="1" s="1"/>
  <c r="BD179" i="1"/>
  <c r="BZ276" i="1"/>
  <c r="CD276" i="1" s="1"/>
  <c r="CF276" i="1" s="1"/>
  <c r="CJ276" i="1" s="1"/>
  <c r="CL276" i="1" s="1"/>
  <c r="BF284" i="1"/>
  <c r="BM196" i="1"/>
  <c r="BM154" i="1"/>
  <c r="BZ253" i="1"/>
  <c r="CD253" i="1" s="1"/>
  <c r="CF253" i="1" s="1"/>
  <c r="BX274" i="1"/>
  <c r="BX225" i="1"/>
  <c r="BM296" i="1"/>
  <c r="BD126" i="1"/>
  <c r="BJ126" i="1"/>
  <c r="BD282" i="1"/>
  <c r="BW273" i="1"/>
  <c r="CV180" i="1"/>
  <c r="BJ165" i="1"/>
  <c r="BJ207" i="1"/>
  <c r="CH230" i="1"/>
  <c r="BX158" i="1"/>
  <c r="CV234" i="1"/>
  <c r="CY281" i="1"/>
  <c r="CN11" i="1"/>
  <c r="CS158" i="1"/>
  <c r="CH244" i="1"/>
  <c r="BJ281" i="1"/>
  <c r="BX142" i="1"/>
  <c r="CS258" i="1"/>
  <c r="CS192" i="1"/>
  <c r="CV192" i="1" s="1"/>
  <c r="CT184" i="1"/>
  <c r="BW234" i="1"/>
  <c r="CB253" i="1"/>
  <c r="BM302" i="1"/>
  <c r="BZ153" i="1"/>
  <c r="CD153" i="1" s="1"/>
  <c r="CF153" i="1" s="1"/>
  <c r="CJ153" i="1" s="1"/>
  <c r="CL153" i="1" s="1"/>
  <c r="BF220" i="1"/>
  <c r="BF226" i="1"/>
  <c r="CH286" i="1"/>
  <c r="BM142" i="1"/>
  <c r="CW207" i="1"/>
  <c r="CB144" i="1"/>
  <c r="BJ214" i="1"/>
  <c r="BX171" i="1"/>
  <c r="BF307" i="1"/>
  <c r="BJ180" i="1"/>
  <c r="BD258" i="1"/>
  <c r="BF267" i="1"/>
  <c r="BX126" i="1"/>
  <c r="BZ133" i="1"/>
  <c r="CD133" i="1" s="1"/>
  <c r="CF133" i="1" s="1"/>
  <c r="CJ133" i="1" s="1"/>
  <c r="CL133" i="1" s="1"/>
  <c r="BJ282" i="1"/>
  <c r="BW260" i="1"/>
  <c r="BZ273" i="1"/>
  <c r="CD273" i="1" s="1"/>
  <c r="CF273" i="1" s="1"/>
  <c r="CJ273" i="1" s="1"/>
  <c r="CL273" i="1" s="1"/>
  <c r="BW207" i="1"/>
  <c r="BW232" i="1"/>
  <c r="BW151" i="1"/>
  <c r="CV261" i="1"/>
  <c r="CW230" i="1"/>
  <c r="CB209" i="1"/>
  <c r="BZ158" i="1"/>
  <c r="CD158" i="1" s="1"/>
  <c r="CN17" i="1"/>
  <c r="CH180" i="1"/>
  <c r="BZ174" i="1"/>
  <c r="CD174" i="1" s="1"/>
  <c r="CF174" i="1" s="1"/>
  <c r="CJ174" i="1" s="1"/>
  <c r="CL174" i="1" s="1"/>
  <c r="CV201" i="1"/>
  <c r="BD170" i="1"/>
  <c r="BM11" i="1"/>
  <c r="CW244" i="1"/>
  <c r="CT281" i="1"/>
  <c r="BX238" i="1"/>
  <c r="BX216" i="1"/>
  <c r="CS126" i="1"/>
  <c r="CV126" i="1" s="1"/>
  <c r="CS165" i="1"/>
  <c r="CB268" i="1"/>
  <c r="BM202" i="1"/>
  <c r="BM172" i="1"/>
  <c r="BM160" i="1"/>
  <c r="CW286" i="1"/>
  <c r="BM232" i="1"/>
  <c r="BZ288" i="1"/>
  <c r="CD288" i="1" s="1"/>
  <c r="CF288" i="1" s="1"/>
  <c r="CJ288" i="1" s="1"/>
  <c r="CL288" i="1" s="1"/>
  <c r="BZ256" i="1"/>
  <c r="CD256" i="1" s="1"/>
  <c r="CF256" i="1" s="1"/>
  <c r="CJ256" i="1" s="1"/>
  <c r="CL256" i="1" s="1"/>
  <c r="BZ264" i="1"/>
  <c r="CD264" i="1" s="1"/>
  <c r="CB276" i="1"/>
  <c r="BJ240" i="1"/>
  <c r="BX133" i="1"/>
  <c r="BZ126" i="1"/>
  <c r="CD126" i="1" s="1"/>
  <c r="CF126" i="1" s="1"/>
  <c r="CJ126" i="1" s="1"/>
  <c r="CL126" i="1" s="1"/>
  <c r="BM17" i="1"/>
  <c r="BW278" i="1"/>
  <c r="BW174" i="1"/>
  <c r="BJ227" i="1"/>
  <c r="BW153" i="1"/>
  <c r="CS196" i="1"/>
  <c r="CV196" i="1" s="1"/>
  <c r="BW282" i="1"/>
  <c r="BW136" i="1"/>
  <c r="CS207" i="1"/>
  <c r="BM190" i="1"/>
  <c r="BM238" i="1"/>
  <c r="BM290" i="1"/>
  <c r="BX222" i="1"/>
  <c r="CB222" i="1"/>
  <c r="BW144" i="1"/>
  <c r="BD240" i="1"/>
  <c r="BJ258" i="1"/>
  <c r="CW282" i="1"/>
  <c r="IP29" i="14"/>
  <c r="IP30" i="14"/>
  <c r="CY300" i="1"/>
  <c r="CV300" i="1"/>
  <c r="BD278" i="1"/>
  <c r="BW155" i="1"/>
  <c r="BW307" i="1"/>
  <c r="BX266" i="1"/>
  <c r="BW262" i="1"/>
  <c r="BZ227" i="1"/>
  <c r="CD227" i="1" s="1"/>
  <c r="CF227" i="1" s="1"/>
  <c r="CJ227" i="1" s="1"/>
  <c r="CL227" i="1" s="1"/>
  <c r="BZ206" i="1"/>
  <c r="CD206" i="1" s="1"/>
  <c r="CF206" i="1" s="1"/>
  <c r="BX200" i="1"/>
  <c r="CB192" i="1"/>
  <c r="BX267" i="1"/>
  <c r="CB208" i="1"/>
  <c r="CB152" i="1"/>
  <c r="CB148" i="1"/>
  <c r="BW137" i="1"/>
  <c r="BW134" i="1"/>
  <c r="BZ130" i="1"/>
  <c r="CD130" i="1" s="1"/>
  <c r="CF130" i="1" s="1"/>
  <c r="CJ130" i="1" s="1"/>
  <c r="CL130" i="1" s="1"/>
  <c r="BX233" i="1"/>
  <c r="BW213" i="1"/>
  <c r="CB304" i="1"/>
  <c r="BX149" i="1"/>
  <c r="BX239" i="1"/>
  <c r="BX185" i="1"/>
  <c r="BX161" i="1"/>
  <c r="BX246" i="1"/>
  <c r="CY296" i="1"/>
  <c r="CV296" i="1"/>
  <c r="HL16" i="14"/>
  <c r="CA17" i="14"/>
  <c r="HL136" i="14"/>
  <c r="HL64" i="14"/>
  <c r="HL160" i="14"/>
  <c r="HL40" i="14"/>
  <c r="HL112" i="14"/>
  <c r="HL88" i="14"/>
  <c r="CD11" i="14"/>
  <c r="CF10" i="14"/>
  <c r="CH10" i="14" s="1"/>
  <c r="HL111" i="14"/>
  <c r="HL39" i="14"/>
  <c r="HL135" i="14"/>
  <c r="HL63" i="14"/>
  <c r="HL15" i="14"/>
  <c r="HL87" i="14"/>
  <c r="HL159" i="14"/>
  <c r="CY183" i="1"/>
  <c r="CV183" i="1"/>
  <c r="CY147" i="1"/>
  <c r="CV147" i="1"/>
  <c r="CY226" i="1"/>
  <c r="CV226" i="1"/>
  <c r="CT139" i="1"/>
  <c r="CZ139" i="1" s="1"/>
  <c r="CS139" i="1"/>
  <c r="BJ139" i="1"/>
  <c r="CS157" i="1"/>
  <c r="CT157" i="1"/>
  <c r="BD157" i="1"/>
  <c r="BJ157" i="1"/>
  <c r="BJ175" i="1"/>
  <c r="BD175" i="1"/>
  <c r="BJ193" i="1"/>
  <c r="CT193" i="1"/>
  <c r="CS193" i="1"/>
  <c r="CS217" i="1"/>
  <c r="BD217" i="1"/>
  <c r="BJ217" i="1"/>
  <c r="CT217" i="1"/>
  <c r="CZ217" i="1" s="1"/>
  <c r="CT235" i="1"/>
  <c r="CS235" i="1"/>
  <c r="BD235" i="1"/>
  <c r="BJ235" i="1"/>
  <c r="BD253" i="1"/>
  <c r="CT253" i="1"/>
  <c r="CW253" i="1" s="1"/>
  <c r="CT271" i="1"/>
  <c r="CS271" i="1"/>
  <c r="BD271" i="1"/>
  <c r="BJ271" i="1"/>
  <c r="BD289" i="1"/>
  <c r="BJ289" i="1"/>
  <c r="BD307" i="1"/>
  <c r="CS307" i="1"/>
  <c r="CT307" i="1"/>
  <c r="BJ307" i="1"/>
  <c r="BD182" i="1"/>
  <c r="BJ182" i="1"/>
  <c r="BJ224" i="1"/>
  <c r="BD224" i="1"/>
  <c r="CT260" i="1"/>
  <c r="BJ260" i="1"/>
  <c r="CT213" i="1"/>
  <c r="CZ213" i="1" s="1"/>
  <c r="CS213" i="1"/>
  <c r="BJ213" i="1"/>
  <c r="BD213" i="1"/>
  <c r="CT231" i="1"/>
  <c r="BD231" i="1"/>
  <c r="BJ231" i="1"/>
  <c r="CS231" i="1"/>
  <c r="BJ249" i="1"/>
  <c r="CT249" i="1"/>
  <c r="CS249" i="1"/>
  <c r="BD249" i="1"/>
  <c r="BD267" i="1"/>
  <c r="BJ267" i="1"/>
  <c r="CS267" i="1"/>
  <c r="CT297" i="1"/>
  <c r="CS297" i="1"/>
  <c r="BD297" i="1"/>
  <c r="BJ297" i="1"/>
  <c r="CH256" i="1"/>
  <c r="CW256" i="1"/>
  <c r="CZ256" i="1"/>
  <c r="CT267" i="1"/>
  <c r="BZ166" i="1"/>
  <c r="CD166" i="1" s="1"/>
  <c r="CF166" i="1" s="1"/>
  <c r="CJ166" i="1" s="1"/>
  <c r="CL166" i="1" s="1"/>
  <c r="BW166" i="1"/>
  <c r="BX242" i="1"/>
  <c r="CB242" i="1"/>
  <c r="BZ165" i="1"/>
  <c r="CD165" i="1" s="1"/>
  <c r="CF165" i="1" s="1"/>
  <c r="CJ165" i="1" s="1"/>
  <c r="CL165" i="1" s="1"/>
  <c r="BX165" i="1"/>
  <c r="CB165" i="1"/>
  <c r="CY290" i="1"/>
  <c r="CV290" i="1"/>
  <c r="CZ243" i="1"/>
  <c r="CW243" i="1"/>
  <c r="CH243" i="1"/>
  <c r="CZ205" i="1"/>
  <c r="JE9" i="14"/>
  <c r="HP9" i="14"/>
  <c r="HN9" i="14"/>
  <c r="HJ10" i="14"/>
  <c r="BD193" i="1"/>
  <c r="BX305" i="1"/>
  <c r="CB305" i="1"/>
  <c r="BZ305" i="1"/>
  <c r="CD305" i="1" s="1"/>
  <c r="CF305" i="1" s="1"/>
  <c r="CJ305" i="1" s="1"/>
  <c r="CL305" i="1" s="1"/>
  <c r="BX173" i="1"/>
  <c r="BZ173" i="1"/>
  <c r="CD173" i="1" s="1"/>
  <c r="CF173" i="1" s="1"/>
  <c r="CJ173" i="1" s="1"/>
  <c r="CL173" i="1" s="1"/>
  <c r="BD273" i="1"/>
  <c r="CS273" i="1"/>
  <c r="CY264" i="1"/>
  <c r="CV264" i="1"/>
  <c r="CB255" i="1"/>
  <c r="BZ255" i="1"/>
  <c r="CD255" i="1" s="1"/>
  <c r="CF255" i="1" s="1"/>
  <c r="CJ255" i="1" s="1"/>
  <c r="CL255" i="1" s="1"/>
  <c r="BS131" i="1"/>
  <c r="BU131" i="1"/>
  <c r="BT131" i="1"/>
  <c r="CF265" i="1"/>
  <c r="CJ265" i="1" s="1"/>
  <c r="CL265" i="1" s="1"/>
  <c r="BZ281" i="1"/>
  <c r="CD281" i="1" s="1"/>
  <c r="CF281" i="1" s="1"/>
  <c r="CJ281" i="1" s="1"/>
  <c r="CL281" i="1" s="1"/>
  <c r="BX281" i="1"/>
  <c r="CB263" i="1"/>
  <c r="BZ263" i="1"/>
  <c r="CD263" i="1" s="1"/>
  <c r="CF263" i="1" s="1"/>
  <c r="CJ263" i="1" s="1"/>
  <c r="CL263" i="1" s="1"/>
  <c r="BX263" i="1"/>
  <c r="BZ211" i="1"/>
  <c r="CD211" i="1" s="1"/>
  <c r="CF211" i="1" s="1"/>
  <c r="CJ211" i="1" s="1"/>
  <c r="CL211" i="1" s="1"/>
  <c r="CB211" i="1"/>
  <c r="BX211" i="1"/>
  <c r="BX160" i="1"/>
  <c r="BZ160" i="1"/>
  <c r="CD160" i="1" s="1"/>
  <c r="CF160" i="1" s="1"/>
  <c r="CJ160" i="1" s="1"/>
  <c r="CL160" i="1" s="1"/>
  <c r="CB160" i="1"/>
  <c r="CB198" i="1"/>
  <c r="BW198" i="1"/>
  <c r="BZ198" i="1"/>
  <c r="CD198" i="1" s="1"/>
  <c r="CF198" i="1" s="1"/>
  <c r="CJ198" i="1" s="1"/>
  <c r="CL198" i="1" s="1"/>
  <c r="BX176" i="1"/>
  <c r="IK7" i="14"/>
  <c r="IK5" i="14" s="1"/>
  <c r="MH7" i="14"/>
  <c r="KR7" i="14"/>
  <c r="OF7" i="14"/>
  <c r="JW7" i="14"/>
  <c r="LM6" i="14"/>
  <c r="PA7" i="14"/>
  <c r="NC7" i="14"/>
  <c r="PX7" i="14"/>
  <c r="HZ7" i="14"/>
  <c r="NU7" i="14"/>
  <c r="IM5" i="14"/>
  <c r="LB6" i="14"/>
  <c r="OP7" i="14"/>
  <c r="MR7" i="14"/>
  <c r="PM7" i="14"/>
  <c r="IC5" i="14"/>
  <c r="LW7" i="14"/>
  <c r="JL7" i="14"/>
  <c r="IL5" i="14"/>
  <c r="KG7" i="14"/>
  <c r="HN8" i="14"/>
  <c r="HP8" i="14"/>
  <c r="JE8" i="14"/>
  <c r="HJ32" i="14"/>
  <c r="CT197" i="1"/>
  <c r="BJ197" i="1"/>
  <c r="BD197" i="1"/>
  <c r="BJ209" i="1"/>
  <c r="BD209" i="1"/>
  <c r="CT209" i="1"/>
  <c r="CY215" i="1"/>
  <c r="CV215" i="1"/>
  <c r="CT221" i="1"/>
  <c r="BJ221" i="1"/>
  <c r="BD221" i="1"/>
  <c r="CS221" i="1"/>
  <c r="CY221" i="1" s="1"/>
  <c r="BT245" i="1"/>
  <c r="BU245" i="1"/>
  <c r="BW245" i="1" s="1"/>
  <c r="CS275" i="1"/>
  <c r="BJ275" i="1"/>
  <c r="BD275" i="1"/>
  <c r="CT275" i="1"/>
  <c r="CS185" i="1"/>
  <c r="CY185" i="1" s="1"/>
  <c r="CT185" i="1"/>
  <c r="BD185" i="1"/>
  <c r="CH191" i="1"/>
  <c r="CZ191" i="1"/>
  <c r="CW191" i="1"/>
  <c r="T23" i="14"/>
  <c r="T11" i="14"/>
  <c r="T5" i="14"/>
  <c r="T20" i="14"/>
  <c r="T8" i="14"/>
  <c r="T15" i="14"/>
  <c r="BM281" i="1"/>
  <c r="BF281" i="1"/>
  <c r="BM276" i="1"/>
  <c r="BF276" i="1"/>
  <c r="BM270" i="1"/>
  <c r="BF270" i="1"/>
  <c r="BM259" i="1"/>
  <c r="BF259" i="1"/>
  <c r="BM253" i="1"/>
  <c r="BF253" i="1"/>
  <c r="BM247" i="1"/>
  <c r="BF247" i="1"/>
  <c r="BM241" i="1"/>
  <c r="BF241" i="1"/>
  <c r="BM235" i="1"/>
  <c r="BF235" i="1"/>
  <c r="BM229" i="1"/>
  <c r="BF229" i="1"/>
  <c r="BF224" i="1"/>
  <c r="BM224" i="1"/>
  <c r="BS296" i="1"/>
  <c r="BU296" i="1"/>
  <c r="BT296" i="1"/>
  <c r="BX231" i="1"/>
  <c r="BZ231" i="1"/>
  <c r="CD231" i="1" s="1"/>
  <c r="CF231" i="1" s="1"/>
  <c r="CJ231" i="1" s="1"/>
  <c r="CL231" i="1" s="1"/>
  <c r="CB231" i="1"/>
  <c r="BS220" i="1"/>
  <c r="BT220" i="1"/>
  <c r="BT196" i="1"/>
  <c r="BS196" i="1"/>
  <c r="BU196" i="1"/>
  <c r="BX170" i="1"/>
  <c r="CB170" i="1"/>
  <c r="BZ170" i="1"/>
  <c r="CD170" i="1" s="1"/>
  <c r="CF170" i="1" s="1"/>
  <c r="BT164" i="1"/>
  <c r="BS164" i="1"/>
  <c r="BU164" i="1"/>
  <c r="BX251" i="1"/>
  <c r="BZ251" i="1"/>
  <c r="CD251" i="1" s="1"/>
  <c r="CF251" i="1" s="1"/>
  <c r="CJ251" i="1" s="1"/>
  <c r="CL251" i="1" s="1"/>
  <c r="CB251" i="1"/>
  <c r="BJ143" i="1"/>
  <c r="CT143" i="1"/>
  <c r="CZ143" i="1" s="1"/>
  <c r="BD143" i="1"/>
  <c r="CS143" i="1"/>
  <c r="BX249" i="1"/>
  <c r="BZ249" i="1"/>
  <c r="CD249" i="1" s="1"/>
  <c r="CF249" i="1" s="1"/>
  <c r="CJ249" i="1" s="1"/>
  <c r="CL249" i="1" s="1"/>
  <c r="BZ197" i="1"/>
  <c r="CD197" i="1" s="1"/>
  <c r="CF197" i="1" s="1"/>
  <c r="CJ197" i="1" s="1"/>
  <c r="CL197" i="1" s="1"/>
  <c r="BW154" i="1"/>
  <c r="BT188" i="1"/>
  <c r="BS188" i="1"/>
  <c r="BU188" i="1"/>
  <c r="IH5" i="14"/>
  <c r="AJ39" i="14"/>
  <c r="AE2" i="14"/>
  <c r="AY9" i="11" s="1"/>
  <c r="B9" i="11" s="1"/>
  <c r="CZ135" i="1"/>
  <c r="CW135" i="1"/>
  <c r="CB206" i="1"/>
  <c r="BM127" i="1"/>
  <c r="BF127" i="1"/>
  <c r="BS271" i="1"/>
  <c r="BU271" i="1"/>
  <c r="BT271" i="1"/>
  <c r="BS169" i="1"/>
  <c r="BZ169" i="1" s="1"/>
  <c r="CD169" i="1" s="1"/>
  <c r="CF169" i="1" s="1"/>
  <c r="CJ169" i="1" s="1"/>
  <c r="CL169" i="1" s="1"/>
  <c r="BU169" i="1"/>
  <c r="IJ5" i="14"/>
  <c r="IG7" i="14"/>
  <c r="IG5" i="14" s="1"/>
  <c r="JS7" i="14"/>
  <c r="MY7" i="14"/>
  <c r="OB7" i="14"/>
  <c r="PT7" i="14"/>
  <c r="MD7" i="14"/>
  <c r="KN7" i="14"/>
  <c r="OW7" i="14"/>
  <c r="BX143" i="1"/>
  <c r="BD176" i="1"/>
  <c r="BW292" i="1"/>
  <c r="BT300" i="1"/>
  <c r="BS300" i="1"/>
  <c r="BU300" i="1"/>
  <c r="BZ284" i="1"/>
  <c r="CD284" i="1" s="1"/>
  <c r="CF284" i="1" s="1"/>
  <c r="CJ284" i="1" s="1"/>
  <c r="CL284" i="1" s="1"/>
  <c r="CB234" i="1"/>
  <c r="BU157" i="1"/>
  <c r="BW157" i="1" s="1"/>
  <c r="BT157" i="1"/>
  <c r="IB7" i="14"/>
  <c r="IB5" i="14" s="1"/>
  <c r="LY7" i="14"/>
  <c r="NW7" i="14"/>
  <c r="KI7" i="14"/>
  <c r="PO7" i="14"/>
  <c r="OR7" i="14"/>
  <c r="LD6" i="14"/>
  <c r="JN7" i="14"/>
  <c r="CT252" i="1"/>
  <c r="CZ252" i="1" s="1"/>
  <c r="BD252" i="1"/>
  <c r="CT234" i="1"/>
  <c r="CW234" i="1" s="1"/>
  <c r="BJ234" i="1"/>
  <c r="CT202" i="1"/>
  <c r="BD202" i="1"/>
  <c r="BJ202" i="1"/>
  <c r="CT198" i="1"/>
  <c r="CZ198" i="1" s="1"/>
  <c r="BJ198" i="1"/>
  <c r="BD198" i="1"/>
  <c r="CT195" i="1"/>
  <c r="CH195" i="1" s="1"/>
  <c r="BJ195" i="1"/>
  <c r="CT183" i="1"/>
  <c r="BJ183" i="1"/>
  <c r="CT148" i="1"/>
  <c r="CW148" i="1" s="1"/>
  <c r="BJ148" i="1"/>
  <c r="BD148" i="1"/>
  <c r="CS144" i="1"/>
  <c r="BD144" i="1"/>
  <c r="BJ144" i="1"/>
  <c r="BW13" i="13"/>
  <c r="IP24" i="14" s="1"/>
  <c r="IQ5" i="14"/>
  <c r="BW10" i="13"/>
  <c r="IP21" i="14" s="1"/>
  <c r="M8" i="16"/>
  <c r="BS289" i="1"/>
  <c r="BT289" i="1"/>
  <c r="BU289" i="1"/>
  <c r="BS172" i="1"/>
  <c r="BU172" i="1"/>
  <c r="BT172" i="1"/>
  <c r="II7" i="14"/>
  <c r="II5" i="14" s="1"/>
  <c r="LK6" i="14"/>
  <c r="OD7" i="14"/>
  <c r="PV7" i="14"/>
  <c r="JU7" i="14"/>
  <c r="NA7" i="14"/>
  <c r="OY7" i="14"/>
  <c r="IF5" i="14"/>
  <c r="ID5" i="14"/>
  <c r="BX155" i="1"/>
  <c r="BX197" i="1"/>
  <c r="BW179" i="1"/>
  <c r="BD191" i="1"/>
  <c r="BZ302" i="1"/>
  <c r="CD302" i="1" s="1"/>
  <c r="CF302" i="1" s="1"/>
  <c r="CJ302" i="1" s="1"/>
  <c r="CL302" i="1" s="1"/>
  <c r="CB302" i="1"/>
  <c r="BS303" i="1"/>
  <c r="BT303" i="1"/>
  <c r="BU303" i="1"/>
  <c r="BS217" i="1"/>
  <c r="BT217" i="1"/>
  <c r="BU217" i="1"/>
  <c r="IA5" i="14"/>
  <c r="BZ294" i="1"/>
  <c r="CD294" i="1" s="1"/>
  <c r="CF294" i="1" s="1"/>
  <c r="CJ294" i="1" s="1"/>
  <c r="CL294" i="1" s="1"/>
  <c r="BW235" i="1"/>
  <c r="BW246" i="1"/>
  <c r="BX294" i="1"/>
  <c r="BX201" i="1"/>
  <c r="ML7" i="14"/>
  <c r="KW6" i="14"/>
  <c r="BX218" i="1"/>
  <c r="BZ238" i="1"/>
  <c r="CD238" i="1" s="1"/>
  <c r="CF238" i="1" s="1"/>
  <c r="CJ238" i="1" s="1"/>
  <c r="CL238" i="1" s="1"/>
  <c r="BX290" i="1"/>
  <c r="BZ290" i="1"/>
  <c r="CD290" i="1" s="1"/>
  <c r="CF290" i="1" s="1"/>
  <c r="CJ290" i="1" s="1"/>
  <c r="CL290" i="1" s="1"/>
  <c r="NZ7" i="14"/>
  <c r="OJ7" i="14"/>
  <c r="KL7" i="14"/>
  <c r="MB7" i="14"/>
  <c r="KV6" i="14"/>
  <c r="IR8" i="14"/>
  <c r="IR5" i="14" s="1"/>
  <c r="CB301" i="1"/>
  <c r="BD159" i="1"/>
  <c r="LQ7" i="14"/>
  <c r="BX174" i="1"/>
  <c r="BX232" i="1"/>
  <c r="BW252" i="1"/>
  <c r="BX252" i="1"/>
  <c r="BM234" i="1"/>
  <c r="BF234" i="1"/>
  <c r="CZ174" i="1"/>
  <c r="CH174" i="1"/>
  <c r="CW174" i="1"/>
  <c r="CT136" i="1"/>
  <c r="CH136" i="1" s="1"/>
  <c r="BJ136" i="1"/>
  <c r="BD136" i="1"/>
  <c r="CS136" i="1"/>
  <c r="CV136" i="1" s="1"/>
  <c r="CT129" i="1"/>
  <c r="BD129" i="1"/>
  <c r="BJ129" i="1"/>
  <c r="CS129" i="1"/>
  <c r="AO25" i="1"/>
  <c r="AY25" i="1" s="1"/>
  <c r="BM25" i="1"/>
  <c r="AO15" i="1"/>
  <c r="AY15" i="1" s="1"/>
  <c r="CN15" i="1"/>
  <c r="BM15" i="1"/>
  <c r="AO10" i="1"/>
  <c r="AY10" i="1" s="1"/>
  <c r="CN10" i="1"/>
  <c r="BM10" i="1"/>
  <c r="CY274" i="1"/>
  <c r="CV274" i="1"/>
  <c r="CY162" i="1"/>
  <c r="CV162" i="1"/>
  <c r="BJ161" i="1"/>
  <c r="CS161" i="1"/>
  <c r="CY161" i="1" s="1"/>
  <c r="BD161" i="1"/>
  <c r="CT161" i="1"/>
  <c r="CS233" i="1"/>
  <c r="CY233" i="1" s="1"/>
  <c r="CT233" i="1"/>
  <c r="BD233" i="1"/>
  <c r="BJ233" i="1"/>
  <c r="CS239" i="1"/>
  <c r="CT239" i="1"/>
  <c r="BJ239" i="1"/>
  <c r="CB129" i="1"/>
  <c r="BX129" i="1"/>
  <c r="BM245" i="1"/>
  <c r="BF245" i="1"/>
  <c r="BM239" i="1"/>
  <c r="BF239" i="1"/>
  <c r="CZ292" i="1"/>
  <c r="CW292" i="1"/>
  <c r="CH292" i="1"/>
  <c r="CT166" i="1"/>
  <c r="CH166" i="1" s="1"/>
  <c r="BJ166" i="1"/>
  <c r="CS166" i="1"/>
  <c r="CV166" i="1" s="1"/>
  <c r="BD166" i="1"/>
  <c r="CT162" i="1"/>
  <c r="CW162" i="1" s="1"/>
  <c r="BJ162" i="1"/>
  <c r="BD162" i="1"/>
  <c r="CY128" i="1"/>
  <c r="CV225" i="1"/>
  <c r="CY225" i="1"/>
  <c r="CN25" i="1"/>
  <c r="BW149" i="1"/>
  <c r="BZ149" i="1"/>
  <c r="CD149" i="1" s="1"/>
  <c r="CF149" i="1" s="1"/>
  <c r="CB149" i="1"/>
  <c r="CY228" i="1"/>
  <c r="CV228" i="1"/>
  <c r="CV210" i="1"/>
  <c r="CY210" i="1"/>
  <c r="CY246" i="1"/>
  <c r="CV246" i="1"/>
  <c r="BW202" i="1"/>
  <c r="BX202" i="1"/>
  <c r="BW224" i="1"/>
  <c r="BX224" i="1"/>
  <c r="CW173" i="1"/>
  <c r="CZ173" i="1"/>
  <c r="BX287" i="1"/>
  <c r="BW287" i="1"/>
  <c r="BZ190" i="1"/>
  <c r="CD190" i="1" s="1"/>
  <c r="CF190" i="1" s="1"/>
  <c r="CJ190" i="1" s="1"/>
  <c r="CL190" i="1" s="1"/>
  <c r="CB190" i="1"/>
  <c r="BX190" i="1"/>
  <c r="BW283" i="1"/>
  <c r="BX283" i="1"/>
  <c r="BX210" i="1"/>
  <c r="BW210" i="1"/>
  <c r="BX302" i="1"/>
  <c r="BW302" i="1"/>
  <c r="BF299" i="1"/>
  <c r="BM299" i="1"/>
  <c r="BF293" i="1"/>
  <c r="BM293" i="1"/>
  <c r="BM287" i="1"/>
  <c r="BF287" i="1"/>
  <c r="BF218" i="1"/>
  <c r="BM218" i="1"/>
  <c r="BF209" i="1"/>
  <c r="BM209" i="1"/>
  <c r="BF195" i="1"/>
  <c r="BM195" i="1"/>
  <c r="BF175" i="1"/>
  <c r="BM175" i="1"/>
  <c r="BM169" i="1"/>
  <c r="BF169" i="1"/>
  <c r="BM157" i="1"/>
  <c r="BF157" i="1"/>
  <c r="BM151" i="1"/>
  <c r="BF151" i="1"/>
  <c r="BM145" i="1"/>
  <c r="BF145" i="1"/>
  <c r="BF139" i="1"/>
  <c r="BM139" i="1"/>
  <c r="BM133" i="1"/>
  <c r="BF133" i="1"/>
  <c r="CB280" i="1"/>
  <c r="BW280" i="1"/>
  <c r="BW274" i="1"/>
  <c r="BZ274" i="1"/>
  <c r="CD274" i="1" s="1"/>
  <c r="CF274" i="1" s="1"/>
  <c r="CJ274" i="1" s="1"/>
  <c r="CL274" i="1" s="1"/>
  <c r="CB259" i="1"/>
  <c r="BW259" i="1"/>
  <c r="BZ252" i="1"/>
  <c r="CD252" i="1" s="1"/>
  <c r="CF252" i="1" s="1"/>
  <c r="CB252" i="1"/>
  <c r="CB248" i="1"/>
  <c r="BW248" i="1"/>
  <c r="BW241" i="1"/>
  <c r="CB241" i="1"/>
  <c r="BZ241" i="1"/>
  <c r="CD241" i="1" s="1"/>
  <c r="CF241" i="1" s="1"/>
  <c r="CJ241" i="1" s="1"/>
  <c r="CL241" i="1" s="1"/>
  <c r="BZ224" i="1"/>
  <c r="CD224" i="1" s="1"/>
  <c r="CF224" i="1" s="1"/>
  <c r="CJ224" i="1" s="1"/>
  <c r="CL224" i="1" s="1"/>
  <c r="CB224" i="1"/>
  <c r="BZ212" i="1"/>
  <c r="CD212" i="1" s="1"/>
  <c r="BW212" i="1"/>
  <c r="CB183" i="1"/>
  <c r="BX183" i="1"/>
  <c r="BZ183" i="1"/>
  <c r="CD183" i="1" s="1"/>
  <c r="CF183" i="1" s="1"/>
  <c r="BW180" i="1"/>
  <c r="CB180" i="1"/>
  <c r="BX141" i="1"/>
  <c r="BZ141" i="1"/>
  <c r="CD141" i="1" s="1"/>
  <c r="CF141" i="1" s="1"/>
  <c r="CB127" i="1"/>
  <c r="BA20" i="11"/>
  <c r="CW137" i="1"/>
  <c r="CV172" i="1"/>
  <c r="CY172" i="1"/>
  <c r="BW186" i="1"/>
  <c r="BX186" i="1"/>
  <c r="CF210" i="1"/>
  <c r="CJ210" i="1" s="1"/>
  <c r="CL210" i="1" s="1"/>
  <c r="CB295" i="1"/>
  <c r="BX295" i="1"/>
  <c r="BZ177" i="1"/>
  <c r="CD177" i="1" s="1"/>
  <c r="CF177" i="1" s="1"/>
  <c r="CJ177" i="1" s="1"/>
  <c r="CL177" i="1" s="1"/>
  <c r="CB177" i="1"/>
  <c r="BZ147" i="1"/>
  <c r="CD147" i="1" s="1"/>
  <c r="CF147" i="1" s="1"/>
  <c r="CJ147" i="1" s="1"/>
  <c r="CL147" i="1" s="1"/>
  <c r="CB147" i="1"/>
  <c r="CB168" i="1"/>
  <c r="BZ168" i="1"/>
  <c r="CD168" i="1" s="1"/>
  <c r="CF168" i="1" s="1"/>
  <c r="CJ168" i="1" s="1"/>
  <c r="CL168" i="1" s="1"/>
  <c r="BX137" i="1"/>
  <c r="CB137" i="1"/>
  <c r="BZ137" i="1"/>
  <c r="CD137" i="1" s="1"/>
  <c r="CF137" i="1" s="1"/>
  <c r="CJ137" i="1" s="1"/>
  <c r="CL137" i="1" s="1"/>
  <c r="BZ306" i="1"/>
  <c r="CD306" i="1" s="1"/>
  <c r="CF306" i="1" s="1"/>
  <c r="BW306" i="1"/>
  <c r="CB306" i="1"/>
  <c r="BZ134" i="1"/>
  <c r="CD134" i="1" s="1"/>
  <c r="CF134" i="1" s="1"/>
  <c r="CJ134" i="1" s="1"/>
  <c r="CL134" i="1" s="1"/>
  <c r="CB134" i="1"/>
  <c r="BM256" i="1"/>
  <c r="BF256" i="1"/>
  <c r="BF250" i="1"/>
  <c r="BM250" i="1"/>
  <c r="CT268" i="1"/>
  <c r="CS268" i="1"/>
  <c r="BD268" i="1"/>
  <c r="BJ268" i="1"/>
  <c r="CT232" i="1"/>
  <c r="BD232" i="1"/>
  <c r="BJ232" i="1"/>
  <c r="CS232" i="1"/>
  <c r="CT204" i="1"/>
  <c r="BD204" i="1"/>
  <c r="CS204" i="1"/>
  <c r="BJ204" i="1"/>
  <c r="CT189" i="1"/>
  <c r="BD189" i="1"/>
  <c r="CS189" i="1"/>
  <c r="CT177" i="1"/>
  <c r="CH177" i="1" s="1"/>
  <c r="BJ177" i="1"/>
  <c r="CS177" i="1"/>
  <c r="CY197" i="1"/>
  <c r="CV197" i="1"/>
  <c r="BW143" i="1"/>
  <c r="CB143" i="1"/>
  <c r="CF295" i="1"/>
  <c r="CJ295" i="1" s="1"/>
  <c r="CL295" i="1" s="1"/>
  <c r="BW159" i="1"/>
  <c r="BX159" i="1"/>
  <c r="CB235" i="1"/>
  <c r="BX235" i="1"/>
  <c r="BZ235" i="1"/>
  <c r="CD235" i="1" s="1"/>
  <c r="CF235" i="1" s="1"/>
  <c r="BZ270" i="1"/>
  <c r="CD270" i="1" s="1"/>
  <c r="CF270" i="1" s="1"/>
  <c r="CB270" i="1"/>
  <c r="BX270" i="1"/>
  <c r="BW304" i="1"/>
  <c r="BX304" i="1"/>
  <c r="BM272" i="1"/>
  <c r="BF272" i="1"/>
  <c r="BM266" i="1"/>
  <c r="BF266" i="1"/>
  <c r="BF261" i="1"/>
  <c r="BM261" i="1"/>
  <c r="CS294" i="1"/>
  <c r="BD294" i="1"/>
  <c r="CT294" i="1"/>
  <c r="BJ294" i="1"/>
  <c r="BW269" i="1"/>
  <c r="BZ269" i="1"/>
  <c r="CD269" i="1" s="1"/>
  <c r="CF269" i="1" s="1"/>
  <c r="BW209" i="1"/>
  <c r="BX209" i="1"/>
  <c r="CV279" i="1"/>
  <c r="CT127" i="1"/>
  <c r="CS127" i="1"/>
  <c r="BD127" i="1"/>
  <c r="BJ145" i="1"/>
  <c r="CT145" i="1"/>
  <c r="CS145" i="1"/>
  <c r="BD145" i="1"/>
  <c r="BD181" i="1"/>
  <c r="CS181" i="1"/>
  <c r="CT181" i="1"/>
  <c r="CT199" i="1"/>
  <c r="CS199" i="1"/>
  <c r="BJ199" i="1"/>
  <c r="BD199" i="1"/>
  <c r="BJ223" i="1"/>
  <c r="CT223" i="1"/>
  <c r="CT241" i="1"/>
  <c r="CS241" i="1"/>
  <c r="BJ241" i="1"/>
  <c r="BD241" i="1"/>
  <c r="CT259" i="1"/>
  <c r="BD259" i="1"/>
  <c r="BJ259" i="1"/>
  <c r="CT277" i="1"/>
  <c r="CS277" i="1"/>
  <c r="BJ277" i="1"/>
  <c r="BJ295" i="1"/>
  <c r="BD295" i="1"/>
  <c r="CS295" i="1"/>
  <c r="BJ188" i="1"/>
  <c r="BD188" i="1"/>
  <c r="CT188" i="1"/>
  <c r="CW188" i="1" s="1"/>
  <c r="CT212" i="1"/>
  <c r="CS212" i="1"/>
  <c r="BD212" i="1"/>
  <c r="BJ212" i="1"/>
  <c r="BJ230" i="1"/>
  <c r="CS230" i="1"/>
  <c r="BD230" i="1"/>
  <c r="CS248" i="1"/>
  <c r="CT248" i="1"/>
  <c r="CZ248" i="1" s="1"/>
  <c r="BD248" i="1"/>
  <c r="CT266" i="1"/>
  <c r="CS266" i="1"/>
  <c r="BD266" i="1"/>
  <c r="BJ266" i="1"/>
  <c r="BJ284" i="1"/>
  <c r="CS284" i="1"/>
  <c r="CY284" i="1" s="1"/>
  <c r="CT284" i="1"/>
  <c r="CH284" i="1" s="1"/>
  <c r="CT302" i="1"/>
  <c r="CS302" i="1"/>
  <c r="BD302" i="1"/>
  <c r="BJ302" i="1"/>
  <c r="CS219" i="1"/>
  <c r="BJ219" i="1"/>
  <c r="CT237" i="1"/>
  <c r="CS237" i="1"/>
  <c r="BD237" i="1"/>
  <c r="CT255" i="1"/>
  <c r="CS255" i="1"/>
  <c r="BJ255" i="1"/>
  <c r="BD255" i="1"/>
  <c r="BJ285" i="1"/>
  <c r="CT285" i="1"/>
  <c r="CS285" i="1"/>
  <c r="CT303" i="1"/>
  <c r="CS303" i="1"/>
  <c r="BJ303" i="1"/>
  <c r="BD303" i="1"/>
  <c r="BW258" i="1"/>
  <c r="CB258" i="1"/>
  <c r="BW200" i="1"/>
  <c r="BZ200" i="1"/>
  <c r="CD200" i="1" s="1"/>
  <c r="CF200" i="1" s="1"/>
  <c r="CJ200" i="1" s="1"/>
  <c r="CL200" i="1" s="1"/>
  <c r="BW127" i="1"/>
  <c r="BZ127" i="1"/>
  <c r="CD127" i="1" s="1"/>
  <c r="CF127" i="1" s="1"/>
  <c r="CJ127" i="1" s="1"/>
  <c r="CL127" i="1" s="1"/>
  <c r="CB145" i="1"/>
  <c r="BZ145" i="1"/>
  <c r="CD145" i="1" s="1"/>
  <c r="CF145" i="1" s="1"/>
  <c r="CJ145" i="1" s="1"/>
  <c r="CL145" i="1" s="1"/>
  <c r="BW228" i="1"/>
  <c r="BX228" i="1"/>
  <c r="BX262" i="1"/>
  <c r="CB262" i="1"/>
  <c r="BZ262" i="1"/>
  <c r="CD262" i="1" s="1"/>
  <c r="CF262" i="1" s="1"/>
  <c r="CJ262" i="1" s="1"/>
  <c r="CL262" i="1" s="1"/>
  <c r="CV220" i="1"/>
  <c r="CY220" i="1"/>
  <c r="BX293" i="1"/>
  <c r="BZ293" i="1"/>
  <c r="CD293" i="1" s="1"/>
  <c r="CF293" i="1" s="1"/>
  <c r="BF282" i="1"/>
  <c r="BM282" i="1"/>
  <c r="BF277" i="1"/>
  <c r="BM277" i="1"/>
  <c r="CT306" i="1"/>
  <c r="BD306" i="1"/>
  <c r="CS306" i="1"/>
  <c r="BJ306" i="1"/>
  <c r="CT298" i="1"/>
  <c r="CW298" i="1" s="1"/>
  <c r="BD298" i="1"/>
  <c r="BJ298" i="1"/>
  <c r="CS298" i="1"/>
  <c r="CZ153" i="1"/>
  <c r="CW153" i="1"/>
  <c r="CH153" i="1"/>
  <c r="BD301" i="1"/>
  <c r="BD236" i="1"/>
  <c r="BD272" i="1"/>
  <c r="BD290" i="1"/>
  <c r="BW255" i="1"/>
  <c r="CB141" i="1"/>
  <c r="BW176" i="1"/>
  <c r="CB227" i="1"/>
  <c r="CB212" i="1"/>
  <c r="BZ152" i="1"/>
  <c r="CD152" i="1" s="1"/>
  <c r="CF152" i="1" s="1"/>
  <c r="BW130" i="1"/>
  <c r="BZ204" i="1"/>
  <c r="CD204" i="1" s="1"/>
  <c r="CF204" i="1" s="1"/>
  <c r="CJ204" i="1" s="1"/>
  <c r="CL204" i="1" s="1"/>
  <c r="BX192" i="1"/>
  <c r="BX255" i="1"/>
  <c r="BW152" i="1"/>
  <c r="BZ248" i="1"/>
  <c r="CD248" i="1" s="1"/>
  <c r="BZ192" i="1"/>
  <c r="CD192" i="1" s="1"/>
  <c r="CF192" i="1" s="1"/>
  <c r="CJ192" i="1" s="1"/>
  <c r="CL192" i="1" s="1"/>
  <c r="BX204" i="1"/>
  <c r="BW148" i="1"/>
  <c r="BW267" i="1"/>
  <c r="CB274" i="1"/>
  <c r="BW208" i="1"/>
  <c r="BW230" i="1"/>
  <c r="BW277" i="1"/>
  <c r="BZ259" i="1"/>
  <c r="CD259" i="1" s="1"/>
  <c r="CF259" i="1" s="1"/>
  <c r="BD139" i="1"/>
  <c r="CB284" i="1"/>
  <c r="BZ280" i="1"/>
  <c r="CD280" i="1" s="1"/>
  <c r="CF280" i="1" s="1"/>
  <c r="CJ280" i="1" s="1"/>
  <c r="CL280" i="1" s="1"/>
  <c r="CB244" i="1"/>
  <c r="BX234" i="1"/>
  <c r="CB130" i="1"/>
  <c r="CB230" i="1"/>
  <c r="BX127" i="1"/>
  <c r="BX145" i="1"/>
  <c r="BW175" i="1"/>
  <c r="BZ180" i="1"/>
  <c r="CD180" i="1" s="1"/>
  <c r="CF180" i="1" s="1"/>
  <c r="CJ180" i="1" s="1"/>
  <c r="CL180" i="1" s="1"/>
  <c r="BW244" i="1"/>
  <c r="BZ208" i="1"/>
  <c r="CD208" i="1" s="1"/>
  <c r="CF208" i="1" s="1"/>
  <c r="BW237" i="1"/>
  <c r="BW227" i="1"/>
  <c r="CZ240" i="1"/>
  <c r="CH240" i="1"/>
  <c r="CW240" i="1"/>
  <c r="CH196" i="1"/>
  <c r="CW196" i="1"/>
  <c r="CZ196" i="1"/>
  <c r="CZ192" i="1"/>
  <c r="CH192" i="1"/>
  <c r="CW192" i="1"/>
  <c r="CS14" i="1"/>
  <c r="CY14" i="1" s="1"/>
  <c r="CT14" i="1"/>
  <c r="BJ14" i="1"/>
  <c r="CF291" i="1"/>
  <c r="CJ291" i="1" s="1"/>
  <c r="CL291" i="1" s="1"/>
  <c r="CY150" i="1"/>
  <c r="CV150" i="1"/>
  <c r="CZ138" i="1"/>
  <c r="CW138" i="1"/>
  <c r="CH138" i="1"/>
  <c r="CW198" i="1"/>
  <c r="CZ141" i="1"/>
  <c r="CH141" i="1"/>
  <c r="CW141" i="1"/>
  <c r="CH201" i="1"/>
  <c r="CZ201" i="1"/>
  <c r="CW201" i="1"/>
  <c r="CB243" i="1"/>
  <c r="BW268" i="1"/>
  <c r="BZ205" i="1"/>
  <c r="CD205" i="1" s="1"/>
  <c r="CF205" i="1" s="1"/>
  <c r="BZ132" i="1"/>
  <c r="CD132" i="1" s="1"/>
  <c r="CF132" i="1" s="1"/>
  <c r="CJ132" i="1" s="1"/>
  <c r="CL132" i="1" s="1"/>
  <c r="BX213" i="1"/>
  <c r="BD131" i="1"/>
  <c r="CF187" i="1"/>
  <c r="CJ187" i="1" s="1"/>
  <c r="CL187" i="1" s="1"/>
  <c r="CF213" i="1"/>
  <c r="CJ213" i="1" s="1"/>
  <c r="CL213" i="1" s="1"/>
  <c r="CW304" i="1"/>
  <c r="CZ304" i="1"/>
  <c r="CH304" i="1"/>
  <c r="CZ165" i="1"/>
  <c r="CH165" i="1"/>
  <c r="CW165" i="1"/>
  <c r="CV227" i="1"/>
  <c r="CY227" i="1"/>
  <c r="CW264" i="1"/>
  <c r="CZ264" i="1"/>
  <c r="CH264" i="1"/>
  <c r="CZ228" i="1"/>
  <c r="CH228" i="1"/>
  <c r="CW228" i="1"/>
  <c r="CZ160" i="1"/>
  <c r="CW160" i="1"/>
  <c r="CH160" i="1"/>
  <c r="CZ270" i="1"/>
  <c r="CH270" i="1"/>
  <c r="CW270" i="1"/>
  <c r="CZ258" i="1"/>
  <c r="CH258" i="1"/>
  <c r="CW258" i="1"/>
  <c r="CJ202" i="1"/>
  <c r="CL202" i="1" s="1"/>
  <c r="BX288" i="1"/>
  <c r="BZ140" i="1"/>
  <c r="CD140" i="1" s="1"/>
  <c r="BX136" i="1"/>
  <c r="BD287" i="1"/>
  <c r="CB154" i="1"/>
  <c r="BW218" i="1"/>
  <c r="CB249" i="1"/>
  <c r="BB17" i="1"/>
  <c r="BD17" i="1" s="1"/>
  <c r="CB261" i="1"/>
  <c r="BD210" i="1"/>
  <c r="BD163" i="1"/>
  <c r="CB200" i="1"/>
  <c r="CB254" i="1"/>
  <c r="BZ139" i="1"/>
  <c r="CD139" i="1" s="1"/>
  <c r="CS209" i="1"/>
  <c r="BD239" i="1"/>
  <c r="BZ222" i="1"/>
  <c r="CD222" i="1" s="1"/>
  <c r="CF222" i="1" s="1"/>
  <c r="CJ222" i="1" s="1"/>
  <c r="CL222" i="1" s="1"/>
  <c r="BX226" i="1"/>
  <c r="BX286" i="1"/>
  <c r="BX162" i="1"/>
  <c r="CF223" i="1"/>
  <c r="CJ223" i="1" s="1"/>
  <c r="CL223" i="1" s="1"/>
  <c r="BZ203" i="1"/>
  <c r="CD203" i="1" s="1"/>
  <c r="CB203" i="1"/>
  <c r="BX203" i="1"/>
  <c r="BW185" i="1"/>
  <c r="BZ185" i="1"/>
  <c r="CD185" i="1" s="1"/>
  <c r="CB185" i="1"/>
  <c r="BZ161" i="1"/>
  <c r="CD161" i="1" s="1"/>
  <c r="BW161" i="1"/>
  <c r="CB161" i="1"/>
  <c r="CF278" i="1"/>
  <c r="CJ278" i="1" s="1"/>
  <c r="CL278" i="1" s="1"/>
  <c r="CV283" i="1"/>
  <c r="CY283" i="1"/>
  <c r="CY229" i="1"/>
  <c r="CV131" i="1"/>
  <c r="CZ287" i="1"/>
  <c r="CH287" i="1"/>
  <c r="CB257" i="1"/>
  <c r="BX257" i="1"/>
  <c r="BW221" i="1"/>
  <c r="BZ221" i="1"/>
  <c r="CD221" i="1" s="1"/>
  <c r="CB221" i="1"/>
  <c r="CV243" i="1"/>
  <c r="CY243" i="1"/>
  <c r="BW184" i="1"/>
  <c r="BZ184" i="1"/>
  <c r="CD184" i="1" s="1"/>
  <c r="CB184" i="1"/>
  <c r="BZ193" i="1"/>
  <c r="CD193" i="1" s="1"/>
  <c r="CB193" i="1"/>
  <c r="BW193" i="1"/>
  <c r="BX206" i="1"/>
  <c r="BW206" i="1"/>
  <c r="CT155" i="1"/>
  <c r="BJ155" i="1"/>
  <c r="BD155" i="1"/>
  <c r="CS155" i="1"/>
  <c r="BJ167" i="1"/>
  <c r="CT167" i="1"/>
  <c r="BD167" i="1"/>
  <c r="CS167" i="1"/>
  <c r="BZ233" i="1"/>
  <c r="CD233" i="1" s="1"/>
  <c r="BW233" i="1"/>
  <c r="CJ267" i="1"/>
  <c r="CL267" i="1" s="1"/>
  <c r="CW295" i="1"/>
  <c r="CH295" i="1"/>
  <c r="CZ295" i="1"/>
  <c r="CV259" i="1"/>
  <c r="CY259" i="1"/>
  <c r="CY223" i="1"/>
  <c r="CV223" i="1"/>
  <c r="BX292" i="1"/>
  <c r="CB292" i="1"/>
  <c r="BZ277" i="1"/>
  <c r="CD277" i="1" s="1"/>
  <c r="BX277" i="1"/>
  <c r="CB277" i="1"/>
  <c r="CF258" i="1"/>
  <c r="CJ258" i="1" s="1"/>
  <c r="CL258" i="1" s="1"/>
  <c r="CY179" i="1"/>
  <c r="CV179" i="1"/>
  <c r="CJ189" i="1"/>
  <c r="CL189" i="1" s="1"/>
  <c r="CB233" i="1"/>
  <c r="BZ299" i="1"/>
  <c r="CD299" i="1" s="1"/>
  <c r="CB299" i="1"/>
  <c r="BW299" i="1"/>
  <c r="BW167" i="1"/>
  <c r="BZ167" i="1"/>
  <c r="CD167" i="1" s="1"/>
  <c r="CB167" i="1"/>
  <c r="CZ140" i="1"/>
  <c r="CH140" i="1"/>
  <c r="CY270" i="1"/>
  <c r="CV270" i="1"/>
  <c r="CJ186" i="1"/>
  <c r="CL186" i="1" s="1"/>
  <c r="CF240" i="1"/>
  <c r="CJ240" i="1" s="1"/>
  <c r="CL240" i="1" s="1"/>
  <c r="BD203" i="1"/>
  <c r="CT203" i="1"/>
  <c r="BJ203" i="1"/>
  <c r="CS203" i="1"/>
  <c r="BJ257" i="1"/>
  <c r="BD257" i="1"/>
  <c r="CS263" i="1"/>
  <c r="CT263" i="1"/>
  <c r="BJ263" i="1"/>
  <c r="CF275" i="1"/>
  <c r="CJ275" i="1" s="1"/>
  <c r="CL275" i="1" s="1"/>
  <c r="CV208" i="1"/>
  <c r="CY208" i="1"/>
  <c r="BW285" i="1"/>
  <c r="BX285" i="1"/>
  <c r="CV250" i="1"/>
  <c r="CY250" i="1"/>
  <c r="BZ128" i="1"/>
  <c r="CD128" i="1" s="1"/>
  <c r="BW128" i="1"/>
  <c r="BW264" i="1"/>
  <c r="BX264" i="1"/>
  <c r="BZ266" i="1"/>
  <c r="CD266" i="1" s="1"/>
  <c r="CB266" i="1"/>
  <c r="BW266" i="1"/>
  <c r="BW279" i="1"/>
  <c r="BX279" i="1"/>
  <c r="CZ179" i="1"/>
  <c r="BZ154" i="1"/>
  <c r="CD154" i="1" s="1"/>
  <c r="BW173" i="1"/>
  <c r="BZ242" i="1"/>
  <c r="CD242" i="1" s="1"/>
  <c r="BW242" i="1"/>
  <c r="CH178" i="1"/>
  <c r="CZ178" i="1"/>
  <c r="CF230" i="1"/>
  <c r="CJ230" i="1" s="1"/>
  <c r="CL230" i="1" s="1"/>
  <c r="CB207" i="1"/>
  <c r="BX207" i="1"/>
  <c r="BZ207" i="1"/>
  <c r="CD207" i="1" s="1"/>
  <c r="BX296" i="1"/>
  <c r="BW147" i="1"/>
  <c r="BX147" i="1"/>
  <c r="CT175" i="1"/>
  <c r="CS175" i="1"/>
  <c r="BJ253" i="1"/>
  <c r="CS253" i="1"/>
  <c r="CT289" i="1"/>
  <c r="CS289" i="1"/>
  <c r="CT182" i="1"/>
  <c r="CS182" i="1"/>
  <c r="BJ200" i="1"/>
  <c r="CS200" i="1"/>
  <c r="CT200" i="1"/>
  <c r="BD200" i="1"/>
  <c r="CT224" i="1"/>
  <c r="CS224" i="1"/>
  <c r="CT242" i="1"/>
  <c r="CS242" i="1"/>
  <c r="BJ242" i="1"/>
  <c r="BD242" i="1"/>
  <c r="CS260" i="1"/>
  <c r="BD260" i="1"/>
  <c r="CT278" i="1"/>
  <c r="CS278" i="1"/>
  <c r="BJ278" i="1"/>
  <c r="CT296" i="1"/>
  <c r="BD296" i="1"/>
  <c r="BJ296" i="1"/>
  <c r="CB282" i="1"/>
  <c r="BZ282" i="1"/>
  <c r="CD282" i="1" s="1"/>
  <c r="CB272" i="1"/>
  <c r="BZ272" i="1"/>
  <c r="CD272" i="1" s="1"/>
  <c r="BW272" i="1"/>
  <c r="CS269" i="1"/>
  <c r="CT269" i="1"/>
  <c r="BX237" i="1"/>
  <c r="CB237" i="1"/>
  <c r="BZ237" i="1"/>
  <c r="CD237" i="1" s="1"/>
  <c r="CB294" i="1"/>
  <c r="BW294" i="1"/>
  <c r="BM278" i="1"/>
  <c r="BF278" i="1"/>
  <c r="BM221" i="1"/>
  <c r="BF221" i="1"/>
  <c r="CZ246" i="1"/>
  <c r="CW246" i="1"/>
  <c r="CH246" i="1"/>
  <c r="CS191" i="1"/>
  <c r="BJ191" i="1"/>
  <c r="BZ148" i="1"/>
  <c r="CD148" i="1" s="1"/>
  <c r="BX148" i="1"/>
  <c r="CB138" i="1"/>
  <c r="BZ138" i="1"/>
  <c r="CD138" i="1" s="1"/>
  <c r="BX135" i="1"/>
  <c r="CB135" i="1"/>
  <c r="BZ298" i="1"/>
  <c r="CD298" i="1" s="1"/>
  <c r="CB298" i="1"/>
  <c r="BX298" i="1"/>
  <c r="BM274" i="1"/>
  <c r="BF274" i="1"/>
  <c r="CJ162" i="1"/>
  <c r="CL162" i="1" s="1"/>
  <c r="BD146" i="1"/>
  <c r="CB267" i="1"/>
  <c r="BJ273" i="1"/>
  <c r="CT273" i="1"/>
  <c r="BD227" i="1"/>
  <c r="BZ135" i="1"/>
  <c r="CD135" i="1" s="1"/>
  <c r="CF304" i="1"/>
  <c r="CJ304" i="1" s="1"/>
  <c r="CL304" i="1" s="1"/>
  <c r="BZ260" i="1"/>
  <c r="CD260" i="1" s="1"/>
  <c r="BX260" i="1"/>
  <c r="CB201" i="1"/>
  <c r="BZ201" i="1"/>
  <c r="CD201" i="1" s="1"/>
  <c r="CB133" i="1"/>
  <c r="BW133" i="1"/>
  <c r="BZ229" i="1"/>
  <c r="CD229" i="1" s="1"/>
  <c r="CB229" i="1"/>
  <c r="BZ163" i="1"/>
  <c r="CD163" i="1" s="1"/>
  <c r="CB163" i="1"/>
  <c r="BX163" i="1"/>
  <c r="BF225" i="1"/>
  <c r="BM225" i="1"/>
  <c r="CT130" i="1"/>
  <c r="BJ130" i="1"/>
  <c r="BD130" i="1"/>
  <c r="CZ126" i="1"/>
  <c r="CW126" i="1"/>
  <c r="CH126" i="1"/>
  <c r="BX221" i="1"/>
  <c r="CB197" i="1"/>
  <c r="BJ137" i="1"/>
  <c r="CY186" i="1"/>
  <c r="BD223" i="1"/>
  <c r="BD277" i="1"/>
  <c r="BD219" i="1"/>
  <c r="BZ176" i="1"/>
  <c r="CD176" i="1" s="1"/>
  <c r="CB176" i="1"/>
  <c r="CJ159" i="1"/>
  <c r="CL159" i="1" s="1"/>
  <c r="BX243" i="1"/>
  <c r="BW243" i="1"/>
  <c r="CF261" i="1"/>
  <c r="CJ261" i="1" s="1"/>
  <c r="CL261" i="1" s="1"/>
  <c r="BX307" i="1"/>
  <c r="CB307" i="1"/>
  <c r="BZ151" i="1"/>
  <c r="CD151" i="1" s="1"/>
  <c r="CB151" i="1"/>
  <c r="BM236" i="1"/>
  <c r="BF236" i="1"/>
  <c r="BZ292" i="1"/>
  <c r="CD292" i="1" s="1"/>
  <c r="BZ129" i="1"/>
  <c r="CD129" i="1" s="1"/>
  <c r="CF219" i="1"/>
  <c r="CJ219" i="1" s="1"/>
  <c r="CL219" i="1" s="1"/>
  <c r="CJ216" i="1"/>
  <c r="CL216" i="1" s="1"/>
  <c r="CB219" i="1"/>
  <c r="BW219" i="1"/>
  <c r="BM240" i="1"/>
  <c r="BF240" i="1"/>
  <c r="BZ257" i="1"/>
  <c r="CD257" i="1" s="1"/>
  <c r="CS287" i="1"/>
  <c r="CB293" i="1"/>
  <c r="BX154" i="1"/>
  <c r="CB288" i="1"/>
  <c r="BZ250" i="1"/>
  <c r="CD250" i="1" s="1"/>
  <c r="BX250" i="1"/>
  <c r="CF264" i="1"/>
  <c r="CJ264" i="1" s="1"/>
  <c r="CL264" i="1" s="1"/>
  <c r="BX177" i="1"/>
  <c r="BW177" i="1"/>
  <c r="BX193" i="1"/>
  <c r="BF289" i="1"/>
  <c r="BM289" i="1"/>
  <c r="BF156" i="1"/>
  <c r="BM156" i="1"/>
  <c r="CJ253" i="1"/>
  <c r="CL253" i="1" s="1"/>
  <c r="BM203" i="1"/>
  <c r="BF262" i="1"/>
  <c r="BM262" i="1"/>
  <c r="BF213" i="1"/>
  <c r="BM213" i="1"/>
  <c r="BM233" i="1"/>
  <c r="CB202" i="1"/>
  <c r="BZ214" i="1"/>
  <c r="CD214" i="1" s="1"/>
  <c r="CB297" i="1"/>
  <c r="BW168" i="1"/>
  <c r="BF306" i="1"/>
  <c r="BM306" i="1"/>
  <c r="BF280" i="1"/>
  <c r="BM280" i="1"/>
  <c r="BM227" i="1"/>
  <c r="BF227" i="1"/>
  <c r="CT210" i="1"/>
  <c r="CT190" i="1"/>
  <c r="CS190" i="1"/>
  <c r="BF275" i="1"/>
  <c r="BX156" i="1"/>
  <c r="BM298" i="1"/>
  <c r="BF298" i="1"/>
  <c r="BF268" i="1"/>
  <c r="BM268" i="1"/>
  <c r="BM166" i="1"/>
  <c r="BF166" i="1"/>
  <c r="BW286" i="1"/>
  <c r="BW158" i="1"/>
  <c r="CT262" i="1"/>
  <c r="BJ262" i="1"/>
  <c r="CT250" i="1"/>
  <c r="BD250" i="1"/>
  <c r="BD246" i="1"/>
  <c r="BJ246" i="1"/>
  <c r="CT226" i="1"/>
  <c r="BD226" i="1"/>
  <c r="CT172" i="1"/>
  <c r="BJ172" i="1"/>
  <c r="BW261" i="1"/>
  <c r="CB214" i="1"/>
  <c r="BZ199" i="1"/>
  <c r="CD199" i="1" s="1"/>
  <c r="CB265" i="1"/>
  <c r="BW204" i="1"/>
  <c r="CB181" i="1"/>
  <c r="BX181" i="1"/>
  <c r="BM271" i="1"/>
  <c r="BF271" i="1"/>
  <c r="BM181" i="1"/>
  <c r="BF181" i="1"/>
  <c r="AY12" i="1"/>
  <c r="BB12" i="1" s="1"/>
  <c r="BD12" i="1" s="1"/>
  <c r="CH135" i="1"/>
  <c r="AY22" i="1"/>
  <c r="BB22" i="1" s="1"/>
  <c r="AY16" i="1"/>
  <c r="BB16" i="1" s="1"/>
  <c r="BD16" i="1" s="1"/>
  <c r="BB30" i="1"/>
  <c r="BD30" i="1" s="1"/>
  <c r="BB24" i="1"/>
  <c r="BD24" i="1" s="1"/>
  <c r="AY23" i="1"/>
  <c r="BB23" i="1" s="1"/>
  <c r="BD23" i="1" s="1"/>
  <c r="BB11" i="1"/>
  <c r="BB9" i="1"/>
  <c r="BD9" i="1" s="1"/>
  <c r="BB13" i="1"/>
  <c r="BD13" i="1" s="1"/>
  <c r="DY7" i="1"/>
  <c r="DO7" i="1"/>
  <c r="P10" i="4"/>
  <c r="BF87" i="4"/>
  <c r="BF63" i="4"/>
  <c r="BF39" i="4"/>
  <c r="BF15" i="4"/>
  <c r="BF83" i="4"/>
  <c r="BF59" i="4"/>
  <c r="BF35" i="4"/>
  <c r="BF11" i="4"/>
  <c r="BF79" i="4"/>
  <c r="BF55" i="4"/>
  <c r="BF31" i="4"/>
  <c r="BF75" i="4"/>
  <c r="BF51" i="4"/>
  <c r="BF27" i="4"/>
  <c r="BF71" i="4"/>
  <c r="BF47" i="4"/>
  <c r="BF23" i="4"/>
  <c r="BF67" i="4"/>
  <c r="BF43" i="4"/>
  <c r="BF19" i="4"/>
  <c r="BH8" i="4"/>
  <c r="AF28" i="4"/>
  <c r="AF23" i="4"/>
  <c r="BH15" i="4"/>
  <c r="BH31" i="4"/>
  <c r="BH87" i="4"/>
  <c r="BH55" i="4"/>
  <c r="BH23" i="4"/>
  <c r="BH35" i="4"/>
  <c r="BH39" i="4"/>
  <c r="BH47" i="4"/>
  <c r="BH59" i="4"/>
  <c r="BH51" i="4"/>
  <c r="BH79" i="4"/>
  <c r="BH75" i="4"/>
  <c r="BH43" i="4"/>
  <c r="BH71" i="4"/>
  <c r="BH19" i="4"/>
  <c r="BH67" i="4"/>
  <c r="BH63" i="4"/>
  <c r="BH83" i="4"/>
  <c r="BH27" i="4"/>
  <c r="R10" i="4"/>
  <c r="AF19" i="4"/>
  <c r="BI62" i="16"/>
  <c r="AC58" i="7" s="1"/>
  <c r="BI74" i="16"/>
  <c r="AC70" i="7" s="1"/>
  <c r="H4" i="4"/>
  <c r="BI176" i="16"/>
  <c r="AC172" i="7" s="1"/>
  <c r="BI203" i="16"/>
  <c r="AC199" i="7" s="1"/>
  <c r="BI284" i="16"/>
  <c r="AC280" i="7" s="1"/>
  <c r="BI223" i="16"/>
  <c r="AC219" i="7" s="1"/>
  <c r="BI228" i="16"/>
  <c r="AC224" i="7" s="1"/>
  <c r="BI134" i="16"/>
  <c r="AC130" i="7" s="1"/>
  <c r="BI256" i="16"/>
  <c r="AC252" i="7" s="1"/>
  <c r="BI181" i="16"/>
  <c r="AC177" i="7" s="1"/>
  <c r="BI81" i="16"/>
  <c r="AC77" i="7" s="1"/>
  <c r="BI253" i="16"/>
  <c r="AC249" i="7" s="1"/>
  <c r="BI75" i="16"/>
  <c r="AC71" i="7" s="1"/>
  <c r="BI303" i="16"/>
  <c r="AC299" i="7" s="1"/>
  <c r="BI100" i="16"/>
  <c r="AC96" i="7" s="1"/>
  <c r="BI232" i="16"/>
  <c r="AC228" i="7" s="1"/>
  <c r="BI163" i="16"/>
  <c r="AC159" i="7" s="1"/>
  <c r="BI141" i="16"/>
  <c r="AC137" i="7" s="1"/>
  <c r="BI96" i="16"/>
  <c r="AC92" i="7" s="1"/>
  <c r="BI14" i="16"/>
  <c r="AC10" i="7" s="1"/>
  <c r="BI238" i="16"/>
  <c r="AC234" i="7" s="1"/>
  <c r="BI230" i="16"/>
  <c r="AC226" i="7" s="1"/>
  <c r="BI169" i="16"/>
  <c r="AC165" i="7" s="1"/>
  <c r="BI174" i="16"/>
  <c r="AC170" i="7" s="1"/>
  <c r="BI135" i="16"/>
  <c r="AC131" i="7" s="1"/>
  <c r="BI140" i="16"/>
  <c r="AC136" i="7" s="1"/>
  <c r="BI219" i="16"/>
  <c r="AC215" i="7" s="1"/>
  <c r="BI258" i="16"/>
  <c r="AC254" i="7" s="1"/>
  <c r="BI104" i="16"/>
  <c r="AC100" i="7" s="1"/>
  <c r="BI10" i="16"/>
  <c r="AC6" i="7" s="1"/>
  <c r="BI267" i="16"/>
  <c r="AC263" i="7" s="1"/>
  <c r="BI249" i="16"/>
  <c r="AC245" i="7" s="1"/>
  <c r="BI119" i="16"/>
  <c r="AC115" i="7" s="1"/>
  <c r="BI242" i="16"/>
  <c r="AC238" i="7" s="1"/>
  <c r="BI186" i="16"/>
  <c r="AC182" i="7" s="1"/>
  <c r="BI301" i="16"/>
  <c r="AC297" i="7" s="1"/>
  <c r="BI283" i="16"/>
  <c r="AC279" i="7" s="1"/>
  <c r="BI31" i="16"/>
  <c r="AC27" i="7" s="1"/>
  <c r="BI98" i="16"/>
  <c r="AC94" i="7" s="1"/>
  <c r="BI243" i="16"/>
  <c r="AC239" i="7" s="1"/>
  <c r="BI277" i="16"/>
  <c r="AC273" i="7" s="1"/>
  <c r="BI282" i="16"/>
  <c r="AC278" i="7" s="1"/>
  <c r="BI120" i="16"/>
  <c r="AC116" i="7" s="1"/>
  <c r="BI26" i="16"/>
  <c r="AC22" i="7" s="1"/>
  <c r="BI224" i="16"/>
  <c r="AC220" i="7" s="1"/>
  <c r="BI168" i="16"/>
  <c r="AC164" i="7" s="1"/>
  <c r="BI273" i="16"/>
  <c r="AC269" i="7" s="1"/>
  <c r="B3" i="11"/>
  <c r="B3" i="5"/>
  <c r="B3" i="8"/>
  <c r="NI5" i="14"/>
  <c r="AY12" i="11" s="1"/>
  <c r="BB10" i="16"/>
  <c r="B3" i="3"/>
  <c r="BI16" i="16"/>
  <c r="AC12" i="7" s="1"/>
  <c r="BI125" i="16"/>
  <c r="AC121" i="7" s="1"/>
  <c r="BI122" i="16"/>
  <c r="AC118" i="7" s="1"/>
  <c r="BI68" i="16"/>
  <c r="AC64" i="7" s="1"/>
  <c r="BI167" i="16"/>
  <c r="AC163" i="7" s="1"/>
  <c r="BI268" i="16"/>
  <c r="AC264" i="7" s="1"/>
  <c r="BI261" i="16"/>
  <c r="AC257" i="7" s="1"/>
  <c r="BI302" i="16"/>
  <c r="AC298" i="7" s="1"/>
  <c r="BI248" i="16"/>
  <c r="AC244" i="7" s="1"/>
  <c r="BI295" i="16"/>
  <c r="AC291" i="7" s="1"/>
  <c r="BI241" i="16"/>
  <c r="AC237" i="7" s="1"/>
  <c r="BI187" i="16"/>
  <c r="AC183" i="7" s="1"/>
  <c r="BI300" i="16"/>
  <c r="AC296" i="7" s="1"/>
  <c r="BI246" i="16"/>
  <c r="AC242" i="7" s="1"/>
  <c r="BI192" i="16"/>
  <c r="AC188" i="7" s="1"/>
  <c r="BI138" i="16"/>
  <c r="AC134" i="7" s="1"/>
  <c r="BI82" i="16"/>
  <c r="AC78" i="7" s="1"/>
  <c r="BI57" i="16"/>
  <c r="AC53" i="7" s="1"/>
  <c r="BI215" i="16"/>
  <c r="AC211" i="7" s="1"/>
  <c r="BI262" i="16"/>
  <c r="AC258" i="7" s="1"/>
  <c r="BI191" i="16"/>
  <c r="AC187" i="7" s="1"/>
  <c r="BI153" i="16"/>
  <c r="AC149" i="7" s="1"/>
  <c r="BI105" i="16"/>
  <c r="AC101" i="7" s="1"/>
  <c r="BI237" i="16"/>
  <c r="AC233" i="7" s="1"/>
  <c r="BI271" i="16"/>
  <c r="AC267" i="7" s="1"/>
  <c r="BI276" i="16"/>
  <c r="AC272" i="7" s="1"/>
  <c r="BI114" i="16"/>
  <c r="AC110" i="7" s="1"/>
  <c r="BI45" i="16"/>
  <c r="AC41" i="7" s="1"/>
  <c r="BI170" i="16"/>
  <c r="AC166" i="7" s="1"/>
  <c r="BI185" i="16"/>
  <c r="AC181" i="7" s="1"/>
  <c r="BI158" i="16"/>
  <c r="AC154" i="7" s="1"/>
  <c r="BI86" i="16"/>
  <c r="AC82" i="7" s="1"/>
  <c r="BI231" i="16"/>
  <c r="AC227" i="7" s="1"/>
  <c r="BI291" i="16"/>
  <c r="AC287" i="7" s="1"/>
  <c r="BI162" i="16"/>
  <c r="AC158" i="7" s="1"/>
  <c r="BI272" i="16"/>
  <c r="AC268" i="7" s="1"/>
  <c r="BI51" i="16"/>
  <c r="AC47" i="7" s="1"/>
  <c r="BI180" i="16"/>
  <c r="AC176" i="7" s="1"/>
  <c r="BI175" i="16"/>
  <c r="AC171" i="7" s="1"/>
  <c r="BI236" i="16"/>
  <c r="AC232" i="7" s="1"/>
  <c r="BI220" i="16"/>
  <c r="AC216" i="7" s="1"/>
  <c r="BI32" i="16"/>
  <c r="AC28" i="7" s="1"/>
  <c r="BI287" i="16"/>
  <c r="AC283" i="7" s="1"/>
  <c r="BI33" i="16"/>
  <c r="AC29" i="7" s="1"/>
  <c r="BI198" i="16"/>
  <c r="AC194" i="7" s="1"/>
  <c r="BI193" i="16"/>
  <c r="AC189" i="7" s="1"/>
  <c r="BI254" i="16"/>
  <c r="AC250" i="7" s="1"/>
  <c r="BI250" i="16"/>
  <c r="AC246" i="7" s="1"/>
  <c r="BI293" i="16"/>
  <c r="AC289" i="7" s="1"/>
  <c r="BI128" i="16"/>
  <c r="AC124" i="7" s="1"/>
  <c r="BI211" i="16"/>
  <c r="AC207" i="7" s="1"/>
  <c r="BI265" i="16"/>
  <c r="AC261" i="7" s="1"/>
  <c r="BI38" i="16"/>
  <c r="AC34" i="7" s="1"/>
  <c r="BI92" i="16"/>
  <c r="AC88" i="7" s="1"/>
  <c r="BI285" i="16"/>
  <c r="AC281" i="7" s="1"/>
  <c r="BI17" i="16"/>
  <c r="AC13" i="7" s="1"/>
  <c r="BI71" i="16"/>
  <c r="AC67" i="7" s="1"/>
  <c r="BI130" i="16"/>
  <c r="AC126" i="7" s="1"/>
  <c r="BI208" i="16"/>
  <c r="AC204" i="7" s="1"/>
  <c r="BI179" i="16"/>
  <c r="AC175" i="7" s="1"/>
  <c r="BI54" i="16"/>
  <c r="AC50" i="7" s="1"/>
  <c r="BI110" i="16"/>
  <c r="AC106" i="7" s="1"/>
  <c r="BI183" i="16"/>
  <c r="AC179" i="7" s="1"/>
  <c r="BI64" i="16"/>
  <c r="AC60" i="7" s="1"/>
  <c r="BI43" i="16"/>
  <c r="AC39" i="7" s="1"/>
  <c r="BI40" i="16"/>
  <c r="AC36" i="7" s="1"/>
  <c r="BI41" i="16"/>
  <c r="AC37" i="7" s="1"/>
  <c r="BI95" i="16"/>
  <c r="AC91" i="7" s="1"/>
  <c r="BI164" i="16"/>
  <c r="AC160" i="7" s="1"/>
  <c r="BI34" i="16"/>
  <c r="AC30" i="7" s="1"/>
  <c r="BI24" i="16"/>
  <c r="AC20" i="7" s="1"/>
  <c r="BI76" i="16"/>
  <c r="AC72" i="7" s="1"/>
  <c r="BI47" i="16"/>
  <c r="AC43" i="7" s="1"/>
  <c r="BI101" i="16"/>
  <c r="AC97" i="7" s="1"/>
  <c r="BI172" i="16"/>
  <c r="AC168" i="7" s="1"/>
  <c r="BI70" i="16"/>
  <c r="AC66" i="7" s="1"/>
  <c r="BI30" i="16"/>
  <c r="AC26" i="7" s="1"/>
  <c r="BI84" i="16"/>
  <c r="AC80" i="7" s="1"/>
  <c r="BI147" i="16"/>
  <c r="AC143" i="7" s="1"/>
  <c r="BI269" i="16"/>
  <c r="AC265" i="7" s="1"/>
  <c r="BI19" i="16"/>
  <c r="AC15" i="7" s="1"/>
  <c r="BI73" i="16"/>
  <c r="AC69" i="7" s="1"/>
  <c r="BI133" i="16"/>
  <c r="AC129" i="7" s="1"/>
  <c r="BI280" i="16"/>
  <c r="AC276" i="7" s="1"/>
  <c r="BI56" i="16"/>
  <c r="AC52" i="7" s="1"/>
  <c r="BI148" i="16"/>
  <c r="AC144" i="7" s="1"/>
  <c r="BI196" i="16"/>
  <c r="AC192" i="7" s="1"/>
  <c r="BI121" i="16"/>
  <c r="AC117" i="7" s="1"/>
  <c r="BI63" i="16"/>
  <c r="AC59" i="7" s="1"/>
  <c r="BI221" i="16"/>
  <c r="AC217" i="7" s="1"/>
  <c r="BI270" i="16"/>
  <c r="AC266" i="7" s="1"/>
  <c r="BI69" i="16"/>
  <c r="AC65" i="7" s="1"/>
  <c r="BI218" i="16"/>
  <c r="AC214" i="7" s="1"/>
  <c r="BI206" i="16"/>
  <c r="AC202" i="7" s="1"/>
  <c r="BI58" i="16"/>
  <c r="AC54" i="7" s="1"/>
  <c r="BI178" i="16"/>
  <c r="AC174" i="7" s="1"/>
  <c r="BI136" i="16"/>
  <c r="AC132" i="7" s="1"/>
  <c r="BI234" i="16"/>
  <c r="AC230" i="7" s="1"/>
  <c r="BI229" i="16"/>
  <c r="AC225" i="7" s="1"/>
  <c r="BI290" i="16"/>
  <c r="AC286" i="7" s="1"/>
  <c r="BI304" i="16"/>
  <c r="AC300" i="7" s="1"/>
  <c r="BI213" i="16"/>
  <c r="AC209" i="7" s="1"/>
  <c r="BI152" i="16"/>
  <c r="AC148" i="7" s="1"/>
  <c r="BI52" i="16"/>
  <c r="AC48" i="7" s="1"/>
  <c r="BI252" i="16"/>
  <c r="AC248" i="7" s="1"/>
  <c r="BI247" i="16"/>
  <c r="AC243" i="7" s="1"/>
  <c r="BI308" i="16"/>
  <c r="AC304" i="7" s="1"/>
  <c r="BI195" i="16"/>
  <c r="AC191" i="7" s="1"/>
  <c r="BI118" i="16"/>
  <c r="AC114" i="7" s="1"/>
  <c r="BI274" i="16"/>
  <c r="AC270" i="7" s="1"/>
  <c r="BI149" i="16"/>
  <c r="AC145" i="7" s="1"/>
  <c r="BI233" i="16"/>
  <c r="AC229" i="7" s="1"/>
  <c r="BI166" i="16"/>
  <c r="AC162" i="7" s="1"/>
  <c r="BI159" i="16"/>
  <c r="AC155" i="7" s="1"/>
  <c r="BI35" i="16"/>
  <c r="AC31" i="7" s="1"/>
  <c r="BI89" i="16"/>
  <c r="AC85" i="7" s="1"/>
  <c r="BI154" i="16"/>
  <c r="AC150" i="7" s="1"/>
  <c r="BI299" i="16"/>
  <c r="AC295" i="7" s="1"/>
  <c r="BI18" i="16"/>
  <c r="AC14" i="7" s="1"/>
  <c r="BI72" i="16"/>
  <c r="AC68" i="7" s="1"/>
  <c r="BI131" i="16"/>
  <c r="AC127" i="7" s="1"/>
  <c r="BI209" i="16"/>
  <c r="AC205" i="7" s="1"/>
  <c r="BI257" i="16"/>
  <c r="AC253" i="7" s="1"/>
  <c r="BI61" i="16"/>
  <c r="AC57" i="7" s="1"/>
  <c r="BI197" i="16"/>
  <c r="AC193" i="7" s="1"/>
  <c r="BI59" i="16"/>
  <c r="AC55" i="7" s="1"/>
  <c r="BI116" i="16"/>
  <c r="AC112" i="7" s="1"/>
  <c r="BI190" i="16"/>
  <c r="AC186" i="7" s="1"/>
  <c r="BI129" i="16"/>
  <c r="AC125" i="7" s="1"/>
  <c r="BI42" i="16"/>
  <c r="AC38" i="7" s="1"/>
  <c r="BI11" i="16"/>
  <c r="AC7" i="7" s="1"/>
  <c r="BI65" i="16"/>
  <c r="AC61" i="7" s="1"/>
  <c r="BI123" i="16"/>
  <c r="AC119" i="7" s="1"/>
  <c r="BI200" i="16"/>
  <c r="AC196" i="7" s="1"/>
  <c r="BI161" i="16"/>
  <c r="AC157" i="7" s="1"/>
  <c r="BI48" i="16"/>
  <c r="AC44" i="7" s="1"/>
  <c r="BI103" i="16"/>
  <c r="AC99" i="7" s="1"/>
  <c r="BI173" i="16"/>
  <c r="AC169" i="7" s="1"/>
  <c r="BI46" i="16"/>
  <c r="AC42" i="7" s="1"/>
  <c r="BI37" i="16"/>
  <c r="AC33" i="7" s="1"/>
  <c r="BI91" i="16"/>
  <c r="AC87" i="7" s="1"/>
  <c r="BI67" i="16"/>
  <c r="AC63" i="7" s="1"/>
  <c r="BI15" i="16"/>
  <c r="AC11" i="7" s="1"/>
  <c r="BI108" i="16"/>
  <c r="AC104" i="7" s="1"/>
  <c r="BI298" i="16"/>
  <c r="AC294" i="7" s="1"/>
  <c r="BI244" i="16"/>
  <c r="AC240" i="7" s="1"/>
  <c r="BI78" i="16"/>
  <c r="AC74" i="7" s="1"/>
  <c r="BI88" i="16"/>
  <c r="AC84" i="7" s="1"/>
  <c r="BI115" i="16"/>
  <c r="AC111" i="7" s="1"/>
  <c r="BI53" i="16"/>
  <c r="AC49" i="7" s="1"/>
  <c r="BI109" i="16"/>
  <c r="AC105" i="7" s="1"/>
  <c r="BI182" i="16"/>
  <c r="AC178" i="7" s="1"/>
  <c r="BI94" i="16"/>
  <c r="AC90" i="7" s="1"/>
  <c r="BI36" i="16"/>
  <c r="AC32" i="7" s="1"/>
  <c r="BI90" i="16"/>
  <c r="AC86" i="7" s="1"/>
  <c r="BI155" i="16"/>
  <c r="AC151" i="7" s="1"/>
  <c r="BI305" i="16"/>
  <c r="AC301" i="7" s="1"/>
  <c r="BI25" i="16"/>
  <c r="AC21" i="7" s="1"/>
  <c r="BI79" i="16"/>
  <c r="AC75" i="7" s="1"/>
  <c r="BI23" i="16"/>
  <c r="AC19" i="7" s="1"/>
  <c r="BI77" i="16"/>
  <c r="AC73" i="7" s="1"/>
  <c r="BI137" i="16"/>
  <c r="AC133" i="7" s="1"/>
  <c r="BI227" i="16"/>
  <c r="AC223" i="7" s="1"/>
  <c r="BI207" i="16"/>
  <c r="AC203" i="7" s="1"/>
  <c r="BI281" i="16"/>
  <c r="AC277" i="7" s="1"/>
  <c r="BI29" i="16"/>
  <c r="AC25" i="7" s="1"/>
  <c r="BI83" i="16"/>
  <c r="AC79" i="7" s="1"/>
  <c r="BI146" i="16"/>
  <c r="AC142" i="7" s="1"/>
  <c r="BI263" i="16"/>
  <c r="AC259" i="7" s="1"/>
  <c r="BI12" i="16"/>
  <c r="AC8" i="7" s="1"/>
  <c r="BI66" i="16"/>
  <c r="AC62" i="7" s="1"/>
  <c r="BI124" i="16"/>
  <c r="AC120" i="7" s="1"/>
  <c r="BI201" i="16"/>
  <c r="AC197" i="7" s="1"/>
  <c r="BI143" i="16"/>
  <c r="AC139" i="7" s="1"/>
  <c r="BI55" i="16"/>
  <c r="AC51" i="7" s="1"/>
  <c r="BI111" i="16"/>
  <c r="AC107" i="7" s="1"/>
  <c r="BI184" i="16"/>
  <c r="AC180" i="7" s="1"/>
  <c r="BI226" i="16"/>
  <c r="AC222" i="7" s="1"/>
  <c r="BI112" i="16"/>
  <c r="AC108" i="7" s="1"/>
  <c r="BI202" i="16"/>
  <c r="AC198" i="7" s="1"/>
  <c r="BI251" i="16"/>
  <c r="AC247" i="7" s="1"/>
  <c r="G22" i="7"/>
  <c r="M10" i="7"/>
  <c r="G29" i="7"/>
  <c r="B26" i="7"/>
  <c r="G33" i="7"/>
  <c r="B10" i="7"/>
  <c r="D18" i="7"/>
  <c r="B22" i="7"/>
  <c r="M26" i="7"/>
  <c r="B33" i="7"/>
  <c r="BI21" i="16"/>
  <c r="AC17" i="7" s="1"/>
  <c r="BI160" i="16"/>
  <c r="AC156" i="7" s="1"/>
  <c r="BI275" i="16"/>
  <c r="AC271" i="7" s="1"/>
  <c r="BI279" i="16"/>
  <c r="AC275" i="7" s="1"/>
  <c r="BI60" i="16"/>
  <c r="AC56" i="7" s="1"/>
  <c r="BI194" i="16"/>
  <c r="AC190" i="7" s="1"/>
  <c r="BI50" i="16"/>
  <c r="AC46" i="7" s="1"/>
  <c r="BI177" i="16"/>
  <c r="AC173" i="7" s="1"/>
  <c r="BI297" i="16"/>
  <c r="AC293" i="7" s="1"/>
  <c r="BI296" i="16"/>
  <c r="AC292" i="7" s="1"/>
  <c r="BI307" i="16"/>
  <c r="AC303" i="7" s="1"/>
  <c r="BI235" i="16"/>
  <c r="AC231" i="7" s="1"/>
  <c r="BI145" i="16"/>
  <c r="AC141" i="7" s="1"/>
  <c r="BI240" i="16"/>
  <c r="AC236" i="7" s="1"/>
  <c r="BI150" i="16"/>
  <c r="AC146" i="7" s="1"/>
  <c r="BI107" i="16"/>
  <c r="AC103" i="7" s="1"/>
  <c r="BI99" i="16"/>
  <c r="AC95" i="7" s="1"/>
  <c r="BI306" i="16"/>
  <c r="AC302" i="7" s="1"/>
  <c r="BI288" i="16"/>
  <c r="AC284" i="7" s="1"/>
  <c r="BI157" i="16"/>
  <c r="AC153" i="7" s="1"/>
  <c r="B14" i="7"/>
  <c r="BI165" i="16"/>
  <c r="AC161" i="7" s="1"/>
  <c r="BI85" i="16"/>
  <c r="AC81" i="7" s="1"/>
  <c r="BI239" i="16"/>
  <c r="AC235" i="7" s="1"/>
  <c r="BI44" i="16"/>
  <c r="AC40" i="7" s="1"/>
  <c r="BI127" i="16"/>
  <c r="AC123" i="7" s="1"/>
  <c r="BI292" i="16"/>
  <c r="AC288" i="7" s="1"/>
  <c r="BI309" i="16"/>
  <c r="AC305" i="7" s="1"/>
  <c r="BI225" i="16"/>
  <c r="AC221" i="7" s="1"/>
  <c r="BI266" i="16"/>
  <c r="AC262" i="7" s="1"/>
  <c r="BI212" i="16"/>
  <c r="AC208" i="7" s="1"/>
  <c r="BI259" i="16"/>
  <c r="AC255" i="7" s="1"/>
  <c r="BI205" i="16"/>
  <c r="AC201" i="7" s="1"/>
  <c r="BI151" i="16"/>
  <c r="AC147" i="7" s="1"/>
  <c r="BI264" i="16"/>
  <c r="AC260" i="7" s="1"/>
  <c r="BI210" i="16"/>
  <c r="AC206" i="7" s="1"/>
  <c r="BI156" i="16"/>
  <c r="AC152" i="7" s="1"/>
  <c r="BI102" i="16"/>
  <c r="AC98" i="7" s="1"/>
  <c r="BI93" i="16"/>
  <c r="AC89" i="7" s="1"/>
  <c r="BI188" i="16"/>
  <c r="AC184" i="7" s="1"/>
  <c r="BI214" i="16"/>
  <c r="AC210" i="7" s="1"/>
  <c r="BI49" i="16"/>
  <c r="AC45" i="7" s="1"/>
  <c r="BI28" i="16"/>
  <c r="AC24" i="7" s="1"/>
  <c r="BI245" i="16"/>
  <c r="AC241" i="7" s="1"/>
  <c r="BI278" i="16"/>
  <c r="AC274" i="7" s="1"/>
  <c r="BI217" i="16"/>
  <c r="AC213" i="7" s="1"/>
  <c r="BI222" i="16"/>
  <c r="AC218" i="7" s="1"/>
  <c r="BI27" i="16"/>
  <c r="AC23" i="7" s="1"/>
  <c r="BI142" i="16"/>
  <c r="AC138" i="7" s="1"/>
  <c r="BI189" i="16"/>
  <c r="AC185" i="7" s="1"/>
  <c r="BI144" i="16"/>
  <c r="AC140" i="7" s="1"/>
  <c r="BI126" i="16"/>
  <c r="AC122" i="7" s="1"/>
  <c r="BI13" i="16"/>
  <c r="AC9" i="7" s="1"/>
  <c r="M14" i="7"/>
  <c r="BI39" i="16"/>
  <c r="AC35" i="7" s="1"/>
  <c r="BI113" i="16"/>
  <c r="AC109" i="7" s="1"/>
  <c r="BI20" i="16"/>
  <c r="AC16" i="7" s="1"/>
  <c r="BI117" i="16"/>
  <c r="AC113" i="7" s="1"/>
  <c r="BI97" i="16"/>
  <c r="AC93" i="7" s="1"/>
  <c r="BI80" i="16"/>
  <c r="AC76" i="7" s="1"/>
  <c r="BI286" i="16"/>
  <c r="AC282" i="7" s="1"/>
  <c r="BI255" i="16"/>
  <c r="AC251" i="7" s="1"/>
  <c r="BI260" i="16"/>
  <c r="AC256" i="7" s="1"/>
  <c r="BI289" i="16"/>
  <c r="AC285" i="7" s="1"/>
  <c r="BI199" i="16"/>
  <c r="AC195" i="7" s="1"/>
  <c r="BI294" i="16"/>
  <c r="AC290" i="7" s="1"/>
  <c r="BI204" i="16"/>
  <c r="AC200" i="7" s="1"/>
  <c r="BI132" i="16"/>
  <c r="AC128" i="7" s="1"/>
  <c r="BI87" i="16"/>
  <c r="AC83" i="7" s="1"/>
  <c r="BI139" i="16"/>
  <c r="AC135" i="7" s="1"/>
  <c r="BI106" i="16"/>
  <c r="AC102" i="7" s="1"/>
  <c r="BI216" i="16"/>
  <c r="AC212" i="7" s="1"/>
  <c r="CJ226" i="1" l="1"/>
  <c r="CL226" i="1" s="1"/>
  <c r="CV173" i="1"/>
  <c r="CJ243" i="1"/>
  <c r="CL243" i="1" s="1"/>
  <c r="CZ290" i="1"/>
  <c r="CY214" i="1"/>
  <c r="CW217" i="1"/>
  <c r="CV245" i="1"/>
  <c r="HR9" i="14"/>
  <c r="IB9" i="14" s="1"/>
  <c r="KI9" i="14" s="1"/>
  <c r="DW273" i="1"/>
  <c r="AF271" i="5" s="1"/>
  <c r="DW38" i="1"/>
  <c r="AF36" i="5" s="1"/>
  <c r="DW172" i="1"/>
  <c r="AF170" i="5" s="1"/>
  <c r="DW277" i="1"/>
  <c r="AF275" i="5" s="1"/>
  <c r="DW60" i="1"/>
  <c r="AF58" i="5" s="1"/>
  <c r="DW304" i="1"/>
  <c r="AF302" i="5" s="1"/>
  <c r="DW95" i="1"/>
  <c r="AF93" i="5" s="1"/>
  <c r="CZ236" i="1"/>
  <c r="CH137" i="1"/>
  <c r="CV265" i="1"/>
  <c r="CW245" i="1"/>
  <c r="CW293" i="1"/>
  <c r="CZ279" i="1"/>
  <c r="CH279" i="1"/>
  <c r="CW279" i="1"/>
  <c r="DW33" i="1"/>
  <c r="AF31" i="5" s="1"/>
  <c r="DW73" i="1"/>
  <c r="AF71" i="5" s="1"/>
  <c r="DW45" i="1"/>
  <c r="AF43" i="5" s="1"/>
  <c r="DW81" i="1"/>
  <c r="AF79" i="5" s="1"/>
  <c r="DW13" i="1"/>
  <c r="AF11" i="5" s="1"/>
  <c r="DW266" i="1"/>
  <c r="AF264" i="5" s="1"/>
  <c r="DW282" i="1"/>
  <c r="AF280" i="5" s="1"/>
  <c r="DW220" i="1"/>
  <c r="AF218" i="5" s="1"/>
  <c r="DW233" i="1"/>
  <c r="AF231" i="5" s="1"/>
  <c r="DW204" i="1"/>
  <c r="AF202" i="5" s="1"/>
  <c r="DW174" i="1"/>
  <c r="AF172" i="5" s="1"/>
  <c r="DW83" i="1"/>
  <c r="AF81" i="5" s="1"/>
  <c r="DW24" i="1"/>
  <c r="AF22" i="5" s="1"/>
  <c r="DW12" i="1"/>
  <c r="AF10" i="5" s="1"/>
  <c r="DW307" i="1"/>
  <c r="AF1405" i="5" s="1"/>
  <c r="DW212" i="1"/>
  <c r="AF210" i="5" s="1"/>
  <c r="DW48" i="1"/>
  <c r="AF46" i="5" s="1"/>
  <c r="DW108" i="1"/>
  <c r="AF106" i="5" s="1"/>
  <c r="DW141" i="1"/>
  <c r="AF139" i="5" s="1"/>
  <c r="DW165" i="1"/>
  <c r="AF163" i="5" s="1"/>
  <c r="DW59" i="1"/>
  <c r="AF57" i="5" s="1"/>
  <c r="DW296" i="1"/>
  <c r="AF294" i="5" s="1"/>
  <c r="DW206" i="1"/>
  <c r="AF204" i="5" s="1"/>
  <c r="DW64" i="1"/>
  <c r="AF62" i="5" s="1"/>
  <c r="DW224" i="1"/>
  <c r="AF222" i="5" s="1"/>
  <c r="DW254" i="1"/>
  <c r="AF252" i="5" s="1"/>
  <c r="DW112" i="1"/>
  <c r="AF110" i="5" s="1"/>
  <c r="DW268" i="1"/>
  <c r="AF266" i="5" s="1"/>
  <c r="DW251" i="1"/>
  <c r="AF249" i="5" s="1"/>
  <c r="DW11" i="1"/>
  <c r="AF9" i="5" s="1"/>
  <c r="DW163" i="1"/>
  <c r="AF161" i="5" s="1"/>
  <c r="DW252" i="1"/>
  <c r="AF250" i="5" s="1"/>
  <c r="DW129" i="1"/>
  <c r="AF127" i="5" s="1"/>
  <c r="DW250" i="1"/>
  <c r="AF248" i="5" s="1"/>
  <c r="DW242" i="1"/>
  <c r="AF240" i="5" s="1"/>
  <c r="DW84" i="1"/>
  <c r="AF82" i="5" s="1"/>
  <c r="DW27" i="1"/>
  <c r="AF25" i="5" s="1"/>
  <c r="DW19" i="1"/>
  <c r="AF17" i="5" s="1"/>
  <c r="DW157" i="1"/>
  <c r="AF155" i="5" s="1"/>
  <c r="DW158" i="1"/>
  <c r="AF156" i="5" s="1"/>
  <c r="DW43" i="1"/>
  <c r="AF41" i="5" s="1"/>
  <c r="DW263" i="1"/>
  <c r="AF261" i="5" s="1"/>
  <c r="DW88" i="1"/>
  <c r="AF86" i="5" s="1"/>
  <c r="DW85" i="1"/>
  <c r="AF83" i="5" s="1"/>
  <c r="DW226" i="1"/>
  <c r="AF224" i="5" s="1"/>
  <c r="AL3" i="1"/>
  <c r="DW44" i="1"/>
  <c r="AF42" i="5" s="1"/>
  <c r="DW151" i="1"/>
  <c r="AF149" i="5" s="1"/>
  <c r="DW15" i="1"/>
  <c r="AF13" i="5" s="1"/>
  <c r="DW50" i="1"/>
  <c r="AF48" i="5" s="1"/>
  <c r="CH236" i="1"/>
  <c r="CH152" i="1"/>
  <c r="CH245" i="1"/>
  <c r="AV3" i="1"/>
  <c r="DW283" i="1"/>
  <c r="AF281" i="5" s="1"/>
  <c r="DW121" i="1"/>
  <c r="AF119" i="5" s="1"/>
  <c r="DW86" i="1"/>
  <c r="AF84" i="5" s="1"/>
  <c r="DW239" i="1"/>
  <c r="AF237" i="5" s="1"/>
  <c r="DW192" i="1"/>
  <c r="AF190" i="5" s="1"/>
  <c r="DW70" i="1"/>
  <c r="AF68" i="5" s="1"/>
  <c r="DW228" i="1"/>
  <c r="AF226" i="5" s="1"/>
  <c r="DW281" i="1"/>
  <c r="AF279" i="5" s="1"/>
  <c r="DW199" i="1"/>
  <c r="AF197" i="5" s="1"/>
  <c r="DW284" i="1"/>
  <c r="AF282" i="5" s="1"/>
  <c r="DW219" i="1"/>
  <c r="AF217" i="5" s="1"/>
  <c r="DW275" i="1"/>
  <c r="AF273" i="5" s="1"/>
  <c r="DW257" i="1"/>
  <c r="AF255" i="5" s="1"/>
  <c r="DW211" i="1"/>
  <c r="AF209" i="5" s="1"/>
  <c r="DW223" i="1"/>
  <c r="AF221" i="5" s="1"/>
  <c r="DW131" i="1"/>
  <c r="AF129" i="5" s="1"/>
  <c r="DW247" i="1"/>
  <c r="AF245" i="5" s="1"/>
  <c r="DW77" i="1"/>
  <c r="AF75" i="5" s="1"/>
  <c r="DW301" i="1"/>
  <c r="AF299" i="5" s="1"/>
  <c r="DW35" i="1"/>
  <c r="AF33" i="5" s="1"/>
  <c r="DW124" i="1"/>
  <c r="AF122" i="5" s="1"/>
  <c r="DW103" i="1"/>
  <c r="AF101" i="5" s="1"/>
  <c r="DW22" i="1"/>
  <c r="AF20" i="5" s="1"/>
  <c r="DW169" i="1"/>
  <c r="AF167" i="5" s="1"/>
  <c r="DW264" i="1"/>
  <c r="AF262" i="5" s="1"/>
  <c r="DW293" i="1"/>
  <c r="AF291" i="5" s="1"/>
  <c r="DW142" i="1"/>
  <c r="AF140" i="5" s="1"/>
  <c r="DW240" i="1"/>
  <c r="AF238" i="5" s="1"/>
  <c r="DW115" i="1"/>
  <c r="AF113" i="5" s="1"/>
  <c r="DW127" i="1"/>
  <c r="AF125" i="5" s="1"/>
  <c r="DW133" i="1"/>
  <c r="AF131" i="5" s="1"/>
  <c r="DW10" i="1"/>
  <c r="AF8" i="5" s="1"/>
  <c r="DW207" i="1"/>
  <c r="AF205" i="5" s="1"/>
  <c r="DW248" i="1"/>
  <c r="AF246" i="5" s="1"/>
  <c r="DW291" i="1"/>
  <c r="AF289" i="5" s="1"/>
  <c r="DW298" i="1"/>
  <c r="AF296" i="5" s="1"/>
  <c r="DW177" i="1"/>
  <c r="AF175" i="5" s="1"/>
  <c r="DW150" i="1"/>
  <c r="AF148" i="5" s="1"/>
  <c r="DW167" i="1"/>
  <c r="AF165" i="5" s="1"/>
  <c r="DW116" i="1"/>
  <c r="AF114" i="5" s="1"/>
  <c r="DW31" i="1"/>
  <c r="AF29" i="5" s="1"/>
  <c r="DW39" i="1"/>
  <c r="AF37" i="5" s="1"/>
  <c r="DW126" i="1"/>
  <c r="AF124" i="5" s="1"/>
  <c r="DW26" i="1"/>
  <c r="AF24" i="5" s="1"/>
  <c r="DW34" i="1"/>
  <c r="AF32" i="5" s="1"/>
  <c r="DW213" i="1"/>
  <c r="AF211" i="5" s="1"/>
  <c r="DW227" i="1"/>
  <c r="AF225" i="5" s="1"/>
  <c r="DW299" i="1"/>
  <c r="AF297" i="5" s="1"/>
  <c r="DW18" i="1"/>
  <c r="AF16" i="5" s="1"/>
  <c r="DW203" i="1"/>
  <c r="AF201" i="5" s="1"/>
  <c r="DW54" i="1"/>
  <c r="AF52" i="5" s="1"/>
  <c r="DW78" i="1"/>
  <c r="AF76" i="5" s="1"/>
  <c r="DW110" i="1"/>
  <c r="AF108" i="5" s="1"/>
  <c r="DW136" i="1"/>
  <c r="AF134" i="5" s="1"/>
  <c r="DW29" i="1"/>
  <c r="AF27" i="5" s="1"/>
  <c r="DW9" i="1"/>
  <c r="AF7" i="5" s="1"/>
  <c r="DW261" i="1"/>
  <c r="AF259" i="5" s="1"/>
  <c r="DW170" i="1"/>
  <c r="AF168" i="5" s="1"/>
  <c r="DW72" i="1"/>
  <c r="AF70" i="5" s="1"/>
  <c r="DW267" i="1"/>
  <c r="AF265" i="5" s="1"/>
  <c r="DW94" i="1"/>
  <c r="AF92" i="5" s="1"/>
  <c r="DW208" i="1"/>
  <c r="AF206" i="5" s="1"/>
  <c r="DW195" i="1"/>
  <c r="AF193" i="5" s="1"/>
  <c r="DW290" i="1"/>
  <c r="AF288" i="5" s="1"/>
  <c r="DW75" i="1"/>
  <c r="AF73" i="5" s="1"/>
  <c r="DW236" i="1"/>
  <c r="AF234" i="5" s="1"/>
  <c r="DW146" i="1"/>
  <c r="AF144" i="5" s="1"/>
  <c r="DW138" i="1"/>
  <c r="AF136" i="5" s="1"/>
  <c r="DW51" i="1"/>
  <c r="AF49" i="5" s="1"/>
  <c r="DW191" i="1"/>
  <c r="AF189" i="5" s="1"/>
  <c r="DW222" i="1"/>
  <c r="AF220" i="5" s="1"/>
  <c r="DW25" i="1"/>
  <c r="AF23" i="5" s="1"/>
  <c r="DW289" i="1"/>
  <c r="AF287" i="5" s="1"/>
  <c r="DW241" i="1"/>
  <c r="AF239" i="5" s="1"/>
  <c r="DW173" i="1"/>
  <c r="AF171" i="5" s="1"/>
  <c r="DW140" i="1"/>
  <c r="AF138" i="5" s="1"/>
  <c r="DW65" i="1"/>
  <c r="AF63" i="5" s="1"/>
  <c r="DW216" i="1"/>
  <c r="AF214" i="5" s="1"/>
  <c r="DW218" i="1"/>
  <c r="AF216" i="5" s="1"/>
  <c r="DW262" i="1"/>
  <c r="AF260" i="5" s="1"/>
  <c r="DW197" i="1"/>
  <c r="AF195" i="5" s="1"/>
  <c r="DW188" i="1"/>
  <c r="AF186" i="5" s="1"/>
  <c r="DW255" i="1"/>
  <c r="AF253" i="5" s="1"/>
  <c r="BD22" i="1"/>
  <c r="CW152" i="1"/>
  <c r="CV211" i="1"/>
  <c r="CH211" i="1"/>
  <c r="CW176" i="1"/>
  <c r="CV305" i="1"/>
  <c r="DW184" i="1"/>
  <c r="AF182" i="5" s="1"/>
  <c r="DW155" i="1"/>
  <c r="AF153" i="5" s="1"/>
  <c r="DW104" i="1"/>
  <c r="AF102" i="5" s="1"/>
  <c r="DW21" i="1"/>
  <c r="AF19" i="5" s="1"/>
  <c r="DW294" i="1"/>
  <c r="AF292" i="5" s="1"/>
  <c r="DW297" i="1"/>
  <c r="AF295" i="5" s="1"/>
  <c r="DW66" i="1"/>
  <c r="AF64" i="5" s="1"/>
  <c r="DW189" i="1"/>
  <c r="AF187" i="5" s="1"/>
  <c r="DW37" i="1"/>
  <c r="AF35" i="5" s="1"/>
  <c r="DW23" i="1"/>
  <c r="AF21" i="5" s="1"/>
  <c r="DW156" i="1"/>
  <c r="AF154" i="5" s="1"/>
  <c r="DW160" i="1"/>
  <c r="AF158" i="5" s="1"/>
  <c r="DW230" i="1"/>
  <c r="AF228" i="5" s="1"/>
  <c r="DW246" i="1"/>
  <c r="AF244" i="5" s="1"/>
  <c r="DW14" i="1"/>
  <c r="AF12" i="5" s="1"/>
  <c r="DW193" i="1"/>
  <c r="AF191" i="5" s="1"/>
  <c r="DW259" i="1"/>
  <c r="AF257" i="5" s="1"/>
  <c r="DW287" i="1"/>
  <c r="AF285" i="5" s="1"/>
  <c r="DW17" i="1"/>
  <c r="AF15" i="5" s="1"/>
  <c r="DW217" i="1"/>
  <c r="AF215" i="5" s="1"/>
  <c r="DW46" i="1"/>
  <c r="AF44" i="5" s="1"/>
  <c r="DW143" i="1"/>
  <c r="AF141" i="5" s="1"/>
  <c r="DW270" i="1"/>
  <c r="AF268" i="5" s="1"/>
  <c r="DW47" i="1"/>
  <c r="AF45" i="5" s="1"/>
  <c r="DW117" i="1"/>
  <c r="AF115" i="5" s="1"/>
  <c r="DW176" i="1"/>
  <c r="AF174" i="5" s="1"/>
  <c r="DW182" i="1"/>
  <c r="AF180" i="5" s="1"/>
  <c r="DW256" i="1"/>
  <c r="AF254" i="5" s="1"/>
  <c r="DW97" i="1"/>
  <c r="AF95" i="5" s="1"/>
  <c r="DW286" i="1"/>
  <c r="AF284" i="5" s="1"/>
  <c r="DW152" i="1"/>
  <c r="AF150" i="5" s="1"/>
  <c r="DW300" i="1"/>
  <c r="AF298" i="5" s="1"/>
  <c r="DW56" i="1"/>
  <c r="AF54" i="5" s="1"/>
  <c r="DW209" i="1"/>
  <c r="AF207" i="5" s="1"/>
  <c r="DW185" i="1"/>
  <c r="AF183" i="5" s="1"/>
  <c r="DW134" i="1"/>
  <c r="AF132" i="5" s="1"/>
  <c r="DW99" i="1"/>
  <c r="AF97" i="5" s="1"/>
  <c r="DW238" i="1"/>
  <c r="AF236" i="5" s="1"/>
  <c r="DW122" i="1"/>
  <c r="AF120" i="5" s="1"/>
  <c r="DW98" i="1"/>
  <c r="AF96" i="5" s="1"/>
  <c r="DW8" i="1"/>
  <c r="AF6" i="5" s="1"/>
  <c r="DW235" i="1"/>
  <c r="AF233" i="5" s="1"/>
  <c r="DW214" i="1"/>
  <c r="AF212" i="5" s="1"/>
  <c r="DW295" i="1"/>
  <c r="AF293" i="5" s="1"/>
  <c r="DW80" i="1"/>
  <c r="AF78" i="5" s="1"/>
  <c r="DW175" i="1"/>
  <c r="AF173" i="5" s="1"/>
  <c r="DW292" i="1"/>
  <c r="AF290" i="5" s="1"/>
  <c r="CV194" i="1"/>
  <c r="CW300" i="1"/>
  <c r="DW305" i="1"/>
  <c r="AF303" i="5" s="1"/>
  <c r="DW120" i="1"/>
  <c r="AF118" i="5" s="1"/>
  <c r="DW302" i="1"/>
  <c r="AF300" i="5" s="1"/>
  <c r="DW76" i="1"/>
  <c r="AF74" i="5" s="1"/>
  <c r="DW82" i="1"/>
  <c r="AF80" i="5" s="1"/>
  <c r="DW42" i="1"/>
  <c r="AF40" i="5" s="1"/>
  <c r="DW71" i="1"/>
  <c r="AF69" i="5" s="1"/>
  <c r="DW148" i="1"/>
  <c r="AF146" i="5" s="1"/>
  <c r="DW100" i="1"/>
  <c r="AF98" i="5" s="1"/>
  <c r="DW137" i="1"/>
  <c r="AF135" i="5" s="1"/>
  <c r="DW245" i="1"/>
  <c r="AF243" i="5" s="1"/>
  <c r="DW132" i="1"/>
  <c r="AF130" i="5" s="1"/>
  <c r="DW144" i="1"/>
  <c r="AF142" i="5" s="1"/>
  <c r="DW119" i="1"/>
  <c r="AF117" i="5" s="1"/>
  <c r="DW164" i="1"/>
  <c r="AF162" i="5" s="1"/>
  <c r="DW279" i="1"/>
  <c r="AF277" i="5" s="1"/>
  <c r="DW232" i="1"/>
  <c r="AF230" i="5" s="1"/>
  <c r="DW200" i="1"/>
  <c r="AF198" i="5" s="1"/>
  <c r="BD11" i="1"/>
  <c r="CW211" i="1"/>
  <c r="DW244" i="1"/>
  <c r="AF242" i="5" s="1"/>
  <c r="DW272" i="1"/>
  <c r="AF270" i="5" s="1"/>
  <c r="DW130" i="1"/>
  <c r="AF128" i="5" s="1"/>
  <c r="DW187" i="1"/>
  <c r="AF185" i="5" s="1"/>
  <c r="DW93" i="1"/>
  <c r="AF91" i="5" s="1"/>
  <c r="DW123" i="1"/>
  <c r="AF121" i="5" s="1"/>
  <c r="DW52" i="1"/>
  <c r="AF50" i="5" s="1"/>
  <c r="DW274" i="1"/>
  <c r="AF272" i="5" s="1"/>
  <c r="DW28" i="1"/>
  <c r="AF26" i="5" s="1"/>
  <c r="DW225" i="1"/>
  <c r="AF223" i="5" s="1"/>
  <c r="DW253" i="1"/>
  <c r="AF251" i="5" s="1"/>
  <c r="DW107" i="1"/>
  <c r="AF105" i="5" s="1"/>
  <c r="DW149" i="1"/>
  <c r="AF147" i="5" s="1"/>
  <c r="DW166" i="1"/>
  <c r="AF164" i="5" s="1"/>
  <c r="DW53" i="1"/>
  <c r="AF51" i="5" s="1"/>
  <c r="DW74" i="1"/>
  <c r="AF72" i="5" s="1"/>
  <c r="DW237" i="1"/>
  <c r="AF235" i="5" s="1"/>
  <c r="DW243" i="1"/>
  <c r="AF241" i="5" s="1"/>
  <c r="DW20" i="1"/>
  <c r="AF18" i="5" s="1"/>
  <c r="DW128" i="1"/>
  <c r="AF126" i="5" s="1"/>
  <c r="DW125" i="1"/>
  <c r="AF123" i="5" s="1"/>
  <c r="DW210" i="1"/>
  <c r="AF208" i="5" s="1"/>
  <c r="DW278" i="1"/>
  <c r="AF276" i="5" s="1"/>
  <c r="DW57" i="1"/>
  <c r="AF55" i="5" s="1"/>
  <c r="DW109" i="1"/>
  <c r="AF107" i="5" s="1"/>
  <c r="DW49" i="1"/>
  <c r="AF47" i="5" s="1"/>
  <c r="DW258" i="1"/>
  <c r="AF256" i="5" s="1"/>
  <c r="DW106" i="1"/>
  <c r="AF104" i="5" s="1"/>
  <c r="DW269" i="1"/>
  <c r="AF267" i="5" s="1"/>
  <c r="DW96" i="1"/>
  <c r="AF94" i="5" s="1"/>
  <c r="DW186" i="1"/>
  <c r="AF184" i="5" s="1"/>
  <c r="DW154" i="1"/>
  <c r="AF152" i="5" s="1"/>
  <c r="DW32" i="1"/>
  <c r="AF30" i="5" s="1"/>
  <c r="DW260" i="1"/>
  <c r="AF258" i="5" s="1"/>
  <c r="DW162" i="1"/>
  <c r="AF160" i="5" s="1"/>
  <c r="DW91" i="1"/>
  <c r="AF89" i="5" s="1"/>
  <c r="DW234" i="1"/>
  <c r="AF232" i="5" s="1"/>
  <c r="DW36" i="1"/>
  <c r="AF34" i="5" s="1"/>
  <c r="DW147" i="1"/>
  <c r="AF145" i="5" s="1"/>
  <c r="DW196" i="1"/>
  <c r="AF194" i="5" s="1"/>
  <c r="DW89" i="1"/>
  <c r="AF87" i="5" s="1"/>
  <c r="DW30" i="1"/>
  <c r="AF28" i="5" s="1"/>
  <c r="DW118" i="1"/>
  <c r="AF116" i="5" s="1"/>
  <c r="DW145" i="1"/>
  <c r="AF143" i="5" s="1"/>
  <c r="DW111" i="1"/>
  <c r="AF109" i="5" s="1"/>
  <c r="DW41" i="1"/>
  <c r="AF39" i="5" s="1"/>
  <c r="DW58" i="1"/>
  <c r="AF56" i="5" s="1"/>
  <c r="DW62" i="1"/>
  <c r="AF60" i="5" s="1"/>
  <c r="CW254" i="1"/>
  <c r="CH254" i="1"/>
  <c r="CW290" i="1"/>
  <c r="CV233" i="1"/>
  <c r="CY291" i="1"/>
  <c r="CJ144" i="1"/>
  <c r="CL144" i="1" s="1"/>
  <c r="CJ155" i="1"/>
  <c r="CL155" i="1" s="1"/>
  <c r="CY196" i="1"/>
  <c r="CW151" i="1"/>
  <c r="CZ300" i="1"/>
  <c r="CV218" i="1"/>
  <c r="CW180" i="1"/>
  <c r="CZ180" i="1"/>
  <c r="CH215" i="1"/>
  <c r="CW215" i="1"/>
  <c r="CZ215" i="1"/>
  <c r="CY304" i="1"/>
  <c r="CY136" i="1"/>
  <c r="CJ191" i="1"/>
  <c r="CL191" i="1" s="1"/>
  <c r="CJ143" i="1"/>
  <c r="CL143" i="1" s="1"/>
  <c r="CJ182" i="1"/>
  <c r="CL182" i="1" s="1"/>
  <c r="CV142" i="1"/>
  <c r="CZ176" i="1"/>
  <c r="CH261" i="1"/>
  <c r="CV152" i="1"/>
  <c r="CV292" i="1"/>
  <c r="CY299" i="1"/>
  <c r="CV299" i="1"/>
  <c r="CZ251" i="1"/>
  <c r="CH251" i="1"/>
  <c r="CW251" i="1"/>
  <c r="CW261" i="1"/>
  <c r="CV154" i="1"/>
  <c r="CV138" i="1"/>
  <c r="CY138" i="1"/>
  <c r="CZ150" i="1"/>
  <c r="CH150" i="1"/>
  <c r="CY135" i="1"/>
  <c r="CV135" i="1"/>
  <c r="CH227" i="1"/>
  <c r="CH205" i="1"/>
  <c r="CB217" i="1"/>
  <c r="CV170" i="1"/>
  <c r="CY170" i="1"/>
  <c r="BZ271" i="1"/>
  <c r="CD271" i="1" s="1"/>
  <c r="CF271" i="1" s="1"/>
  <c r="CJ271" i="1" s="1"/>
  <c r="CL271" i="1" s="1"/>
  <c r="CH169" i="1"/>
  <c r="CY166" i="1"/>
  <c r="CW252" i="1"/>
  <c r="CW169" i="1"/>
  <c r="CZ149" i="1"/>
  <c r="CW149" i="1"/>
  <c r="CH149" i="1"/>
  <c r="CJ195" i="1"/>
  <c r="CL195" i="1" s="1"/>
  <c r="CH252" i="1"/>
  <c r="CY192" i="1"/>
  <c r="CB188" i="1"/>
  <c r="BX164" i="1"/>
  <c r="BX245" i="1"/>
  <c r="CH151" i="1"/>
  <c r="CV257" i="1"/>
  <c r="CZ229" i="1"/>
  <c r="CW229" i="1"/>
  <c r="CH229" i="1"/>
  <c r="CY301" i="1"/>
  <c r="CV301" i="1"/>
  <c r="CW128" i="1"/>
  <c r="CH128" i="1"/>
  <c r="CZ128" i="1"/>
  <c r="CW265" i="1"/>
  <c r="CH265" i="1"/>
  <c r="CZ272" i="1"/>
  <c r="CW272" i="1"/>
  <c r="CH272" i="1"/>
  <c r="CZ225" i="1"/>
  <c r="CH225" i="1"/>
  <c r="CW225" i="1"/>
  <c r="CZ136" i="1"/>
  <c r="CB296" i="1"/>
  <c r="CV272" i="1"/>
  <c r="CY140" i="1"/>
  <c r="CV140" i="1"/>
  <c r="CY151" i="1"/>
  <c r="CV151" i="1"/>
  <c r="CV247" i="1"/>
  <c r="CY247" i="1"/>
  <c r="CJ141" i="1"/>
  <c r="CL141" i="1" s="1"/>
  <c r="CH164" i="1"/>
  <c r="CW164" i="1"/>
  <c r="CZ164" i="1"/>
  <c r="CZ187" i="1"/>
  <c r="CW187" i="1"/>
  <c r="CH187" i="1"/>
  <c r="CH198" i="1"/>
  <c r="CJ232" i="1"/>
  <c r="CL232" i="1" s="1"/>
  <c r="BW303" i="1"/>
  <c r="CB172" i="1"/>
  <c r="BX196" i="1"/>
  <c r="BW172" i="1"/>
  <c r="BZ196" i="1"/>
  <c r="CD196" i="1" s="1"/>
  <c r="CF196" i="1" s="1"/>
  <c r="CJ196" i="1" s="1"/>
  <c r="CL196" i="1" s="1"/>
  <c r="BB15" i="1"/>
  <c r="BZ296" i="1"/>
  <c r="CD296" i="1" s="1"/>
  <c r="CF296" i="1" s="1"/>
  <c r="CJ296" i="1" s="1"/>
  <c r="CL296" i="1" s="1"/>
  <c r="BX217" i="1"/>
  <c r="BW169" i="1"/>
  <c r="CZ227" i="1"/>
  <c r="CH234" i="1"/>
  <c r="CJ170" i="1"/>
  <c r="CL170" i="1" s="1"/>
  <c r="CZ234" i="1"/>
  <c r="CH222" i="1"/>
  <c r="CZ148" i="1"/>
  <c r="CZ222" i="1"/>
  <c r="CZ162" i="1"/>
  <c r="CV284" i="1"/>
  <c r="CJ239" i="1"/>
  <c r="CL239" i="1" s="1"/>
  <c r="CW248" i="1"/>
  <c r="CH248" i="1"/>
  <c r="CZ298" i="1"/>
  <c r="CB196" i="1"/>
  <c r="BB10" i="1"/>
  <c r="CZ206" i="1"/>
  <c r="CH206" i="1"/>
  <c r="CW206" i="1"/>
  <c r="CH298" i="1"/>
  <c r="CV146" i="1"/>
  <c r="CV206" i="1"/>
  <c r="CY206" i="1"/>
  <c r="CJ268" i="1"/>
  <c r="CL268" i="1" s="1"/>
  <c r="CY126" i="1"/>
  <c r="CH148" i="1"/>
  <c r="CH162" i="1"/>
  <c r="CJ235" i="1"/>
  <c r="CL235" i="1" s="1"/>
  <c r="CH143" i="1"/>
  <c r="CV258" i="1"/>
  <c r="CY258" i="1"/>
  <c r="CY184" i="1"/>
  <c r="CV184" i="1"/>
  <c r="CW284" i="1"/>
  <c r="BX300" i="1"/>
  <c r="CV161" i="1"/>
  <c r="CJ208" i="1"/>
  <c r="CL208" i="1" s="1"/>
  <c r="CZ177" i="1"/>
  <c r="CW136" i="1"/>
  <c r="CV221" i="1"/>
  <c r="CY165" i="1"/>
  <c r="CV165" i="1"/>
  <c r="CF158" i="1"/>
  <c r="CJ158" i="1" s="1"/>
  <c r="CL158" i="1" s="1"/>
  <c r="CY158" i="1"/>
  <c r="CV158" i="1"/>
  <c r="CZ170" i="1"/>
  <c r="CW170" i="1"/>
  <c r="CH170" i="1"/>
  <c r="CY207" i="1"/>
  <c r="CV207" i="1"/>
  <c r="CV240" i="1"/>
  <c r="CY240" i="1"/>
  <c r="CY282" i="1"/>
  <c r="CV282" i="1"/>
  <c r="CV222" i="1"/>
  <c r="CY222" i="1"/>
  <c r="CZ166" i="1"/>
  <c r="CZ284" i="1"/>
  <c r="CW177" i="1"/>
  <c r="CW281" i="1"/>
  <c r="CZ281" i="1"/>
  <c r="CH281" i="1"/>
  <c r="CY163" i="1"/>
  <c r="CV163" i="1"/>
  <c r="CJ259" i="1"/>
  <c r="CL259" i="1" s="1"/>
  <c r="CJ269" i="1"/>
  <c r="CL269" i="1" s="1"/>
  <c r="CZ184" i="1"/>
  <c r="CW184" i="1"/>
  <c r="CH184" i="1"/>
  <c r="CW134" i="1"/>
  <c r="CH134" i="1"/>
  <c r="CZ134" i="1"/>
  <c r="BZ172" i="1"/>
  <c r="CD172" i="1" s="1"/>
  <c r="CF172" i="1" s="1"/>
  <c r="CJ172" i="1" s="1"/>
  <c r="CL172" i="1" s="1"/>
  <c r="CH217" i="1"/>
  <c r="CJ149" i="1"/>
  <c r="CL149" i="1" s="1"/>
  <c r="CB245" i="1"/>
  <c r="CJ270" i="1"/>
  <c r="CL270" i="1" s="1"/>
  <c r="CJ252" i="1"/>
  <c r="CL252" i="1" s="1"/>
  <c r="CW143" i="1"/>
  <c r="BB25" i="1"/>
  <c r="CJ306" i="1"/>
  <c r="CL306" i="1" s="1"/>
  <c r="CJ152" i="1"/>
  <c r="CL152" i="1" s="1"/>
  <c r="CJ293" i="1"/>
  <c r="CL293" i="1" s="1"/>
  <c r="CH253" i="1"/>
  <c r="CW213" i="1"/>
  <c r="CH188" i="1"/>
  <c r="CV185" i="1"/>
  <c r="BW217" i="1"/>
  <c r="BW289" i="1"/>
  <c r="CZ253" i="1"/>
  <c r="CJ205" i="1"/>
  <c r="CL205" i="1" s="1"/>
  <c r="CJ183" i="1"/>
  <c r="CL183" i="1" s="1"/>
  <c r="CW166" i="1"/>
  <c r="CJ206" i="1"/>
  <c r="CL206" i="1" s="1"/>
  <c r="CZ188" i="1"/>
  <c r="BZ245" i="1"/>
  <c r="CD245" i="1" s="1"/>
  <c r="CF245" i="1" s="1"/>
  <c r="CJ245" i="1" s="1"/>
  <c r="CL245" i="1" s="1"/>
  <c r="CZ202" i="1"/>
  <c r="CW202" i="1"/>
  <c r="CH202" i="1"/>
  <c r="CY139" i="1"/>
  <c r="CV139" i="1"/>
  <c r="HP32" i="14"/>
  <c r="HJ56" i="14"/>
  <c r="JE32" i="14"/>
  <c r="HJ33" i="14"/>
  <c r="HN32" i="14"/>
  <c r="CB300" i="1"/>
  <c r="BZ300" i="1"/>
  <c r="CD300" i="1" s="1"/>
  <c r="CV273" i="1"/>
  <c r="CY273" i="1"/>
  <c r="CD12" i="14"/>
  <c r="CF11" i="14"/>
  <c r="CH11" i="14" s="1"/>
  <c r="CB303" i="1"/>
  <c r="BX303" i="1"/>
  <c r="CW195" i="1"/>
  <c r="CZ195" i="1"/>
  <c r="BX131" i="1"/>
  <c r="CB131" i="1"/>
  <c r="CH213" i="1"/>
  <c r="BW300" i="1"/>
  <c r="BX172" i="1"/>
  <c r="CF248" i="1"/>
  <c r="CJ248" i="1" s="1"/>
  <c r="CL248" i="1" s="1"/>
  <c r="CZ268" i="1"/>
  <c r="CW268" i="1"/>
  <c r="CH268" i="1"/>
  <c r="BW220" i="1"/>
  <c r="BZ220" i="1"/>
  <c r="CD220" i="1" s="1"/>
  <c r="CF220" i="1" s="1"/>
  <c r="CJ220" i="1" s="1"/>
  <c r="CL220" i="1" s="1"/>
  <c r="CY143" i="1"/>
  <c r="CV143" i="1"/>
  <c r="CY144" i="1"/>
  <c r="CV144" i="1"/>
  <c r="BW271" i="1"/>
  <c r="BZ303" i="1"/>
  <c r="CD303" i="1" s="1"/>
  <c r="CF303" i="1" s="1"/>
  <c r="CJ303" i="1" s="1"/>
  <c r="CL303" i="1" s="1"/>
  <c r="CB157" i="1"/>
  <c r="BX157" i="1"/>
  <c r="IQ9" i="14"/>
  <c r="IQ8" i="14"/>
  <c r="IQ15" i="14"/>
  <c r="IQ18" i="14"/>
  <c r="IQ11" i="14"/>
  <c r="IQ17" i="14"/>
  <c r="IQ10" i="14"/>
  <c r="IQ16" i="14"/>
  <c r="IQ12" i="14"/>
  <c r="IQ13" i="14"/>
  <c r="IQ14" i="14"/>
  <c r="CY275" i="1"/>
  <c r="CV275" i="1"/>
  <c r="CZ221" i="1"/>
  <c r="CW221" i="1"/>
  <c r="CH221" i="1"/>
  <c r="BW131" i="1"/>
  <c r="BZ131" i="1"/>
  <c r="CD131" i="1" s="1"/>
  <c r="CH267" i="1"/>
  <c r="CW267" i="1"/>
  <c r="CZ267" i="1"/>
  <c r="CY297" i="1"/>
  <c r="CV297" i="1"/>
  <c r="CV249" i="1"/>
  <c r="CY249" i="1"/>
  <c r="CH231" i="1"/>
  <c r="CW231" i="1"/>
  <c r="CZ231" i="1"/>
  <c r="CZ260" i="1"/>
  <c r="CW260" i="1"/>
  <c r="CH260" i="1"/>
  <c r="CZ307" i="1"/>
  <c r="CH307" i="1"/>
  <c r="CW307" i="1"/>
  <c r="CY217" i="1"/>
  <c r="CV217" i="1"/>
  <c r="CH139" i="1"/>
  <c r="CW139" i="1"/>
  <c r="HL65" i="14"/>
  <c r="HL17" i="14"/>
  <c r="HL113" i="14"/>
  <c r="HL161" i="14"/>
  <c r="HL137" i="14"/>
  <c r="HL41" i="14"/>
  <c r="CA18" i="14"/>
  <c r="HL89" i="14"/>
  <c r="CB164" i="1"/>
  <c r="BZ164" i="1"/>
  <c r="CD164" i="1" s="1"/>
  <c r="CF164" i="1" s="1"/>
  <c r="CJ164" i="1" s="1"/>
  <c r="CL164" i="1" s="1"/>
  <c r="BW164" i="1"/>
  <c r="BW196" i="1"/>
  <c r="BX169" i="1"/>
  <c r="CW185" i="1"/>
  <c r="CH185" i="1"/>
  <c r="CZ185" i="1"/>
  <c r="HR8" i="14"/>
  <c r="HZ5" i="14"/>
  <c r="AY29" i="11"/>
  <c r="HN10" i="14"/>
  <c r="HP10" i="14"/>
  <c r="JE10" i="14"/>
  <c r="HJ11" i="14"/>
  <c r="CZ297" i="1"/>
  <c r="CH297" i="1"/>
  <c r="CW297" i="1"/>
  <c r="CZ249" i="1"/>
  <c r="CW249" i="1"/>
  <c r="CH249" i="1"/>
  <c r="CY307" i="1"/>
  <c r="CV307" i="1"/>
  <c r="CV271" i="1"/>
  <c r="CY271" i="1"/>
  <c r="CV235" i="1"/>
  <c r="CY235" i="1"/>
  <c r="CV193" i="1"/>
  <c r="CY193" i="1"/>
  <c r="BX289" i="1"/>
  <c r="CB289" i="1"/>
  <c r="BX188" i="1"/>
  <c r="BZ157" i="1"/>
  <c r="CD157" i="1" s="1"/>
  <c r="CF157" i="1" s="1"/>
  <c r="CJ157" i="1" s="1"/>
  <c r="CL157" i="1" s="1"/>
  <c r="CB169" i="1"/>
  <c r="CH197" i="1"/>
  <c r="CZ197" i="1"/>
  <c r="CW197" i="1"/>
  <c r="IE9" i="14"/>
  <c r="HZ9" i="14"/>
  <c r="ID9" i="14"/>
  <c r="KK9" i="14" s="1"/>
  <c r="CV267" i="1"/>
  <c r="CY267" i="1"/>
  <c r="CZ271" i="1"/>
  <c r="CH271" i="1"/>
  <c r="CW271" i="1"/>
  <c r="CH235" i="1"/>
  <c r="CW235" i="1"/>
  <c r="CZ235" i="1"/>
  <c r="CZ193" i="1"/>
  <c r="CH193" i="1"/>
  <c r="CW193" i="1"/>
  <c r="CW157" i="1"/>
  <c r="CH157" i="1"/>
  <c r="CZ157" i="1"/>
  <c r="BZ217" i="1"/>
  <c r="CD217" i="1" s="1"/>
  <c r="CF217" i="1" s="1"/>
  <c r="CJ217" i="1" s="1"/>
  <c r="CL217" i="1" s="1"/>
  <c r="BZ289" i="1"/>
  <c r="CD289" i="1" s="1"/>
  <c r="CZ183" i="1"/>
  <c r="CW183" i="1"/>
  <c r="CH183" i="1"/>
  <c r="CB271" i="1"/>
  <c r="BX271" i="1"/>
  <c r="BZ188" i="1"/>
  <c r="CD188" i="1" s="1"/>
  <c r="CF188" i="1" s="1"/>
  <c r="CJ188" i="1" s="1"/>
  <c r="CL188" i="1" s="1"/>
  <c r="BW188" i="1"/>
  <c r="BX220" i="1"/>
  <c r="CB220" i="1"/>
  <c r="BW296" i="1"/>
  <c r="CZ275" i="1"/>
  <c r="CH275" i="1"/>
  <c r="CW275" i="1"/>
  <c r="CZ209" i="1"/>
  <c r="CW209" i="1"/>
  <c r="CH209" i="1"/>
  <c r="CV231" i="1"/>
  <c r="CY231" i="1"/>
  <c r="CY213" i="1"/>
  <c r="CV213" i="1"/>
  <c r="CV157" i="1"/>
  <c r="CY157" i="1"/>
  <c r="CY285" i="1"/>
  <c r="CV285" i="1"/>
  <c r="CZ255" i="1"/>
  <c r="CW255" i="1"/>
  <c r="CH255" i="1"/>
  <c r="CY295" i="1"/>
  <c r="CV295" i="1"/>
  <c r="CZ241" i="1"/>
  <c r="CH241" i="1"/>
  <c r="CW241" i="1"/>
  <c r="CZ199" i="1"/>
  <c r="CH199" i="1"/>
  <c r="CW199" i="1"/>
  <c r="CH145" i="1"/>
  <c r="CW145" i="1"/>
  <c r="CZ145" i="1"/>
  <c r="CH294" i="1"/>
  <c r="CZ294" i="1"/>
  <c r="CW294" i="1"/>
  <c r="CZ239" i="1"/>
  <c r="CH239" i="1"/>
  <c r="CW239" i="1"/>
  <c r="CZ161" i="1"/>
  <c r="CW161" i="1"/>
  <c r="CH161" i="1"/>
  <c r="CZ285" i="1"/>
  <c r="CW285" i="1"/>
  <c r="CH285" i="1"/>
  <c r="CY248" i="1"/>
  <c r="CV248" i="1"/>
  <c r="CV212" i="1"/>
  <c r="CY212" i="1"/>
  <c r="CZ223" i="1"/>
  <c r="CW223" i="1"/>
  <c r="CH223" i="1"/>
  <c r="CZ181" i="1"/>
  <c r="CH181" i="1"/>
  <c r="CW181" i="1"/>
  <c r="CY189" i="1"/>
  <c r="CV189" i="1"/>
  <c r="CZ204" i="1"/>
  <c r="CH204" i="1"/>
  <c r="CW204" i="1"/>
  <c r="CV239" i="1"/>
  <c r="CY239" i="1"/>
  <c r="CV129" i="1"/>
  <c r="CY129" i="1"/>
  <c r="CY306" i="1"/>
  <c r="CV306" i="1"/>
  <c r="CY237" i="1"/>
  <c r="CV237" i="1"/>
  <c r="CV302" i="1"/>
  <c r="CY302" i="1"/>
  <c r="CW212" i="1"/>
  <c r="CH212" i="1"/>
  <c r="CZ212" i="1"/>
  <c r="CW259" i="1"/>
  <c r="CH259" i="1"/>
  <c r="CZ259" i="1"/>
  <c r="CV181" i="1"/>
  <c r="CY181" i="1"/>
  <c r="CY294" i="1"/>
  <c r="CV294" i="1"/>
  <c r="CY232" i="1"/>
  <c r="CV232" i="1"/>
  <c r="CY268" i="1"/>
  <c r="CV268" i="1"/>
  <c r="CY298" i="1"/>
  <c r="CV298" i="1"/>
  <c r="CW237" i="1"/>
  <c r="CH237" i="1"/>
  <c r="CZ237" i="1"/>
  <c r="CH302" i="1"/>
  <c r="CW302" i="1"/>
  <c r="CZ302" i="1"/>
  <c r="CY266" i="1"/>
  <c r="CV266" i="1"/>
  <c r="CV230" i="1"/>
  <c r="CY230" i="1"/>
  <c r="CY127" i="1"/>
  <c r="CV127" i="1"/>
  <c r="CZ189" i="1"/>
  <c r="CH189" i="1"/>
  <c r="CW189" i="1"/>
  <c r="CZ306" i="1"/>
  <c r="CH306" i="1"/>
  <c r="CW306" i="1"/>
  <c r="CY303" i="1"/>
  <c r="CV303" i="1"/>
  <c r="CZ266" i="1"/>
  <c r="CH266" i="1"/>
  <c r="CW266" i="1"/>
  <c r="CY277" i="1"/>
  <c r="CV277" i="1"/>
  <c r="CW127" i="1"/>
  <c r="CH127" i="1"/>
  <c r="CZ127" i="1"/>
  <c r="CV177" i="1"/>
  <c r="CY177" i="1"/>
  <c r="CH233" i="1"/>
  <c r="CZ233" i="1"/>
  <c r="CW233" i="1"/>
  <c r="CZ129" i="1"/>
  <c r="CW129" i="1"/>
  <c r="CH129" i="1"/>
  <c r="CZ303" i="1"/>
  <c r="CW303" i="1"/>
  <c r="CH303" i="1"/>
  <c r="CY255" i="1"/>
  <c r="CV255" i="1"/>
  <c r="CV219" i="1"/>
  <c r="CY219" i="1"/>
  <c r="CW277" i="1"/>
  <c r="CZ277" i="1"/>
  <c r="CH277" i="1"/>
  <c r="CY241" i="1"/>
  <c r="CV241" i="1"/>
  <c r="CV199" i="1"/>
  <c r="CY199" i="1"/>
  <c r="CY145" i="1"/>
  <c r="CV145" i="1"/>
  <c r="CV204" i="1"/>
  <c r="CY204" i="1"/>
  <c r="CZ232" i="1"/>
  <c r="CH232" i="1"/>
  <c r="CW232" i="1"/>
  <c r="CF212" i="1"/>
  <c r="CJ212" i="1" s="1"/>
  <c r="CL212" i="1" s="1"/>
  <c r="CF140" i="1"/>
  <c r="CJ140" i="1" s="1"/>
  <c r="CL140" i="1" s="1"/>
  <c r="CT17" i="1"/>
  <c r="CS17" i="1"/>
  <c r="CY17" i="1" s="1"/>
  <c r="BJ17" i="1"/>
  <c r="CY209" i="1"/>
  <c r="CV209" i="1"/>
  <c r="CF139" i="1"/>
  <c r="CJ139" i="1" s="1"/>
  <c r="CL139" i="1" s="1"/>
  <c r="BJ16" i="1"/>
  <c r="CT16" i="1"/>
  <c r="CS16" i="1"/>
  <c r="CT12" i="1"/>
  <c r="CS12" i="1"/>
  <c r="BJ12" i="1"/>
  <c r="CT9" i="1"/>
  <c r="CS9" i="1"/>
  <c r="BJ9" i="1"/>
  <c r="CZ172" i="1"/>
  <c r="CW172" i="1"/>
  <c r="CH172" i="1"/>
  <c r="BJ11" i="1"/>
  <c r="CS11" i="1"/>
  <c r="CT11" i="1"/>
  <c r="CF250" i="1"/>
  <c r="CJ250" i="1" s="1"/>
  <c r="CL250" i="1" s="1"/>
  <c r="CF129" i="1"/>
  <c r="CJ129" i="1" s="1"/>
  <c r="CL129" i="1" s="1"/>
  <c r="CZ130" i="1"/>
  <c r="CH130" i="1"/>
  <c r="CW130" i="1"/>
  <c r="CF135" i="1"/>
  <c r="CJ135" i="1" s="1"/>
  <c r="CL135" i="1" s="1"/>
  <c r="CF237" i="1"/>
  <c r="CJ237" i="1" s="1"/>
  <c r="CL237" i="1" s="1"/>
  <c r="CF272" i="1"/>
  <c r="CJ272" i="1" s="1"/>
  <c r="CL272" i="1" s="1"/>
  <c r="CW296" i="1"/>
  <c r="CH296" i="1"/>
  <c r="CZ296" i="1"/>
  <c r="CY289" i="1"/>
  <c r="CV289" i="1"/>
  <c r="CF154" i="1"/>
  <c r="CJ154" i="1" s="1"/>
  <c r="CL154" i="1" s="1"/>
  <c r="CV167" i="1"/>
  <c r="CY167" i="1"/>
  <c r="CV155" i="1"/>
  <c r="CY155" i="1"/>
  <c r="CF221" i="1"/>
  <c r="CJ221" i="1" s="1"/>
  <c r="CL221" i="1" s="1"/>
  <c r="CZ262" i="1"/>
  <c r="CW262" i="1"/>
  <c r="CH262" i="1"/>
  <c r="CY190" i="1"/>
  <c r="CV190" i="1"/>
  <c r="CF138" i="1"/>
  <c r="CJ138" i="1" s="1"/>
  <c r="CL138" i="1" s="1"/>
  <c r="CZ200" i="1"/>
  <c r="CH200" i="1"/>
  <c r="CW200" i="1"/>
  <c r="CZ289" i="1"/>
  <c r="CW289" i="1"/>
  <c r="CH289" i="1"/>
  <c r="CF266" i="1"/>
  <c r="CJ266" i="1" s="1"/>
  <c r="CL266" i="1" s="1"/>
  <c r="CY203" i="1"/>
  <c r="CV203" i="1"/>
  <c r="CF277" i="1"/>
  <c r="CJ277" i="1" s="1"/>
  <c r="CL277" i="1" s="1"/>
  <c r="CZ226" i="1"/>
  <c r="CW226" i="1"/>
  <c r="CH226" i="1"/>
  <c r="CF163" i="1"/>
  <c r="CJ163" i="1" s="1"/>
  <c r="CL163" i="1" s="1"/>
  <c r="CZ190" i="1"/>
  <c r="CH190" i="1"/>
  <c r="CW190" i="1"/>
  <c r="CF214" i="1"/>
  <c r="CJ214" i="1" s="1"/>
  <c r="CL214" i="1" s="1"/>
  <c r="CF201" i="1"/>
  <c r="CJ201" i="1" s="1"/>
  <c r="CL201" i="1" s="1"/>
  <c r="CZ273" i="1"/>
  <c r="CW273" i="1"/>
  <c r="CH273" i="1"/>
  <c r="CF282" i="1"/>
  <c r="CJ282" i="1" s="1"/>
  <c r="CL282" i="1" s="1"/>
  <c r="CV278" i="1"/>
  <c r="CY278" i="1"/>
  <c r="CV242" i="1"/>
  <c r="CY242" i="1"/>
  <c r="CV200" i="1"/>
  <c r="CY200" i="1"/>
  <c r="CY253" i="1"/>
  <c r="CV253" i="1"/>
  <c r="CF299" i="1"/>
  <c r="CJ299" i="1" s="1"/>
  <c r="CL299" i="1" s="1"/>
  <c r="CZ167" i="1"/>
  <c r="CW167" i="1"/>
  <c r="CH167" i="1"/>
  <c r="CF193" i="1"/>
  <c r="CJ193" i="1" s="1"/>
  <c r="CL193" i="1" s="1"/>
  <c r="CS24" i="1"/>
  <c r="BJ24" i="1"/>
  <c r="CT24" i="1"/>
  <c r="CZ210" i="1"/>
  <c r="CH210" i="1"/>
  <c r="CW210" i="1"/>
  <c r="CF292" i="1"/>
  <c r="CJ292" i="1" s="1"/>
  <c r="CL292" i="1" s="1"/>
  <c r="CF151" i="1"/>
  <c r="CJ151" i="1" s="1"/>
  <c r="CL151" i="1" s="1"/>
  <c r="CF176" i="1"/>
  <c r="CJ176" i="1" s="1"/>
  <c r="CL176" i="1" s="1"/>
  <c r="CF229" i="1"/>
  <c r="CJ229" i="1" s="1"/>
  <c r="CL229" i="1" s="1"/>
  <c r="CV191" i="1"/>
  <c r="CY191" i="1"/>
  <c r="CW269" i="1"/>
  <c r="CH269" i="1"/>
  <c r="CZ269" i="1"/>
  <c r="CZ278" i="1"/>
  <c r="CW278" i="1"/>
  <c r="CH278" i="1"/>
  <c r="CZ242" i="1"/>
  <c r="CW242" i="1"/>
  <c r="CH242" i="1"/>
  <c r="CH263" i="1"/>
  <c r="CW263" i="1"/>
  <c r="CZ263" i="1"/>
  <c r="CZ203" i="1"/>
  <c r="CW203" i="1"/>
  <c r="CH203" i="1"/>
  <c r="CW155" i="1"/>
  <c r="CH155" i="1"/>
  <c r="CZ155" i="1"/>
  <c r="CF161" i="1"/>
  <c r="CJ161" i="1" s="1"/>
  <c r="CL161" i="1" s="1"/>
  <c r="CF203" i="1"/>
  <c r="CJ203" i="1" s="1"/>
  <c r="CL203" i="1" s="1"/>
  <c r="CS23" i="1"/>
  <c r="BJ23" i="1"/>
  <c r="CT23" i="1"/>
  <c r="CT13" i="1"/>
  <c r="BJ13" i="1"/>
  <c r="CS13" i="1"/>
  <c r="BJ30" i="1"/>
  <c r="CT30" i="1"/>
  <c r="CS30" i="1"/>
  <c r="CY287" i="1"/>
  <c r="CV287" i="1"/>
  <c r="CF298" i="1"/>
  <c r="CJ298" i="1" s="1"/>
  <c r="CL298" i="1" s="1"/>
  <c r="CY269" i="1"/>
  <c r="CV269" i="1"/>
  <c r="CV224" i="1"/>
  <c r="CY224" i="1"/>
  <c r="CY182" i="1"/>
  <c r="CV182" i="1"/>
  <c r="CV175" i="1"/>
  <c r="CY175" i="1"/>
  <c r="CF207" i="1"/>
  <c r="CJ207" i="1" s="1"/>
  <c r="CL207" i="1" s="1"/>
  <c r="CF242" i="1"/>
  <c r="CJ242" i="1" s="1"/>
  <c r="CL242" i="1" s="1"/>
  <c r="CV263" i="1"/>
  <c r="CY263" i="1"/>
  <c r="CF167" i="1"/>
  <c r="CJ167" i="1" s="1"/>
  <c r="CL167" i="1" s="1"/>
  <c r="CF233" i="1"/>
  <c r="CJ233" i="1" s="1"/>
  <c r="CL233" i="1" s="1"/>
  <c r="CF184" i="1"/>
  <c r="CJ184" i="1" s="1"/>
  <c r="CL184" i="1" s="1"/>
  <c r="CF199" i="1"/>
  <c r="CJ199" i="1" s="1"/>
  <c r="CL199" i="1" s="1"/>
  <c r="BJ22" i="1"/>
  <c r="CS22" i="1"/>
  <c r="CT22" i="1"/>
  <c r="CZ250" i="1"/>
  <c r="CW250" i="1"/>
  <c r="CH250" i="1"/>
  <c r="CF257" i="1"/>
  <c r="CJ257" i="1" s="1"/>
  <c r="CL257" i="1" s="1"/>
  <c r="CF260" i="1"/>
  <c r="CJ260" i="1" s="1"/>
  <c r="CL260" i="1" s="1"/>
  <c r="CF148" i="1"/>
  <c r="CJ148" i="1" s="1"/>
  <c r="CL148" i="1" s="1"/>
  <c r="CV260" i="1"/>
  <c r="CY260" i="1"/>
  <c r="CH224" i="1"/>
  <c r="CZ224" i="1"/>
  <c r="CW224" i="1"/>
  <c r="CW182" i="1"/>
  <c r="CH182" i="1"/>
  <c r="CZ182" i="1"/>
  <c r="CZ175" i="1"/>
  <c r="CW175" i="1"/>
  <c r="CH175" i="1"/>
  <c r="CF128" i="1"/>
  <c r="CJ128" i="1" s="1"/>
  <c r="CL128" i="1" s="1"/>
  <c r="CF185" i="1"/>
  <c r="CJ185" i="1" s="1"/>
  <c r="CL185" i="1" s="1"/>
  <c r="BJ8" i="4"/>
  <c r="T10" i="4"/>
  <c r="AF27" i="4"/>
  <c r="AF32" i="4"/>
  <c r="NI10" i="14"/>
  <c r="NI8" i="14"/>
  <c r="QD8" i="14" s="1" a="1"/>
  <c r="QD8" i="14" s="1"/>
  <c r="BI7" i="3" s="1"/>
  <c r="NI9" i="14"/>
  <c r="NI32" i="14"/>
  <c r="IK9" i="14" l="1"/>
  <c r="KR9" i="14" s="1"/>
  <c r="IG9" i="14"/>
  <c r="KN9" i="14" s="1"/>
  <c r="HR32" i="14"/>
  <c r="IC32" i="14" s="1"/>
  <c r="HW9" i="14"/>
  <c r="KD9" i="14" s="1"/>
  <c r="IC9" i="14"/>
  <c r="KJ9" i="14" s="1"/>
  <c r="IH9" i="14"/>
  <c r="KO9" i="14" s="1"/>
  <c r="IM9" i="14"/>
  <c r="KT9" i="14" s="1"/>
  <c r="HT9" i="14"/>
  <c r="KA9" i="14" s="1"/>
  <c r="IF9" i="14"/>
  <c r="HX9" i="14"/>
  <c r="HY9" i="14"/>
  <c r="IJ9" i="14"/>
  <c r="KQ9" i="14" s="1"/>
  <c r="IA9" i="14"/>
  <c r="KH9" i="14" s="1"/>
  <c r="HV9" i="14"/>
  <c r="KC9" i="14" s="1"/>
  <c r="II9" i="14"/>
  <c r="KP9" i="14" s="1"/>
  <c r="IL9" i="14"/>
  <c r="KS9" i="14" s="1"/>
  <c r="HU9" i="14"/>
  <c r="KB9" i="14" s="1"/>
  <c r="BJ10" i="1"/>
  <c r="BD10" i="1"/>
  <c r="CT15" i="1"/>
  <c r="BD15" i="1"/>
  <c r="CS25" i="1"/>
  <c r="CY25" i="1" s="1"/>
  <c r="BD25" i="1"/>
  <c r="BJ15" i="1"/>
  <c r="CS15" i="1"/>
  <c r="CY15" i="1" s="1"/>
  <c r="CS10" i="1"/>
  <c r="CY10" i="1" s="1"/>
  <c r="CT10" i="1"/>
  <c r="CT25" i="1"/>
  <c r="BJ25" i="1"/>
  <c r="HW32" i="14"/>
  <c r="IJ32" i="14"/>
  <c r="HX32" i="14"/>
  <c r="IL32" i="14"/>
  <c r="IB32" i="14"/>
  <c r="HV32" i="14"/>
  <c r="KJ32" i="14"/>
  <c r="CF289" i="1"/>
  <c r="CJ289" i="1" s="1"/>
  <c r="CL289" i="1" s="1"/>
  <c r="KL9" i="14"/>
  <c r="CF131" i="1"/>
  <c r="CJ131" i="1" s="1"/>
  <c r="CL131" i="1" s="1"/>
  <c r="HR10" i="14"/>
  <c r="IW9" i="14"/>
  <c r="IY8" i="14"/>
  <c r="JA8" i="14" s="1"/>
  <c r="JB8" i="14" s="1"/>
  <c r="CD13" i="14"/>
  <c r="CF12" i="14"/>
  <c r="CH12" i="14" s="1"/>
  <c r="JE33" i="14"/>
  <c r="NI33" i="14" s="1"/>
  <c r="HP33" i="14"/>
  <c r="HJ34" i="14"/>
  <c r="HN33" i="14"/>
  <c r="HR33" i="14" s="1"/>
  <c r="HL162" i="14"/>
  <c r="CA19" i="14"/>
  <c r="HL18" i="14"/>
  <c r="HL66" i="14"/>
  <c r="HL114" i="14"/>
  <c r="HL42" i="14"/>
  <c r="HL138" i="14"/>
  <c r="HL90" i="14"/>
  <c r="HN56" i="14"/>
  <c r="HP56" i="14"/>
  <c r="HJ57" i="14"/>
  <c r="HJ80" i="14"/>
  <c r="JE56" i="14"/>
  <c r="NI56" i="14" s="1"/>
  <c r="KG9" i="14"/>
  <c r="HP11" i="14"/>
  <c r="HN11" i="14"/>
  <c r="HJ12" i="14"/>
  <c r="JE11" i="14"/>
  <c r="NI11" i="14" s="1"/>
  <c r="HT8" i="14"/>
  <c r="IE8" i="14"/>
  <c r="HZ8" i="14"/>
  <c r="HW8" i="14"/>
  <c r="IF8" i="14"/>
  <c r="HV8" i="14"/>
  <c r="HY8" i="14"/>
  <c r="II8" i="14"/>
  <c r="IA8" i="14"/>
  <c r="IH8" i="14"/>
  <c r="IG8" i="14"/>
  <c r="IB8" i="14"/>
  <c r="IM8" i="14"/>
  <c r="IJ8" i="14"/>
  <c r="ID8" i="14"/>
  <c r="HU8" i="14"/>
  <c r="IL8" i="14"/>
  <c r="IC8" i="14"/>
  <c r="HX8" i="14"/>
  <c r="IK8" i="14"/>
  <c r="CF300" i="1"/>
  <c r="CJ300" i="1" s="1"/>
  <c r="CL300" i="1" s="1"/>
  <c r="CY22" i="1"/>
  <c r="CY13" i="1"/>
  <c r="CY9" i="1"/>
  <c r="CY16" i="1"/>
  <c r="CY23" i="1"/>
  <c r="CY24" i="1"/>
  <c r="CY11" i="1"/>
  <c r="CY30" i="1"/>
  <c r="CY12" i="1"/>
  <c r="AF36" i="4"/>
  <c r="AF31" i="4"/>
  <c r="HR56" i="14" l="1"/>
  <c r="HW56" i="14" s="1"/>
  <c r="HT32" i="14"/>
  <c r="IF32" i="14"/>
  <c r="KM32" i="14" s="1"/>
  <c r="IE32" i="14"/>
  <c r="KL32" i="14" s="1"/>
  <c r="HZ32" i="14"/>
  <c r="KG32" i="14" s="1"/>
  <c r="IM32" i="14"/>
  <c r="HY32" i="14"/>
  <c r="IK32" i="14"/>
  <c r="KR32" i="14" s="1"/>
  <c r="HR11" i="14"/>
  <c r="IG11" i="14" s="1"/>
  <c r="IH32" i="14"/>
  <c r="KO32" i="14" s="1"/>
  <c r="II32" i="14"/>
  <c r="KP32" i="14" s="1"/>
  <c r="IG32" i="14"/>
  <c r="KF9" i="14"/>
  <c r="KE9" i="14"/>
  <c r="KM9" i="14"/>
  <c r="IA32" i="14"/>
  <c r="KH32" i="14" s="1"/>
  <c r="ID32" i="14"/>
  <c r="KK32" i="14" s="1"/>
  <c r="HU32" i="14"/>
  <c r="KB32" i="14" s="1"/>
  <c r="KC8" i="14"/>
  <c r="KX8" i="14"/>
  <c r="KX9" i="14" s="1"/>
  <c r="KC32" i="14"/>
  <c r="KW8" i="14"/>
  <c r="KW9" i="14" s="1"/>
  <c r="KB8" i="14"/>
  <c r="LJ8" i="14"/>
  <c r="LJ9" i="14" s="1"/>
  <c r="KO8" i="14"/>
  <c r="KY8" i="14"/>
  <c r="KY9" i="14" s="1"/>
  <c r="KD8" i="14"/>
  <c r="HU11" i="14"/>
  <c r="IB11" i="14"/>
  <c r="HX11" i="14"/>
  <c r="IL11" i="14"/>
  <c r="IA11" i="14"/>
  <c r="IK11" i="14"/>
  <c r="KR11" i="14" s="1"/>
  <c r="IE11" i="14"/>
  <c r="IC11" i="14"/>
  <c r="HW11" i="14"/>
  <c r="ID11" i="14"/>
  <c r="IF11" i="14"/>
  <c r="HV11" i="14"/>
  <c r="HZ11" i="14"/>
  <c r="IM11" i="14"/>
  <c r="HJ104" i="14"/>
  <c r="JE80" i="14"/>
  <c r="NI80" i="14" s="1"/>
  <c r="HN80" i="14"/>
  <c r="HJ81" i="14"/>
  <c r="HP80" i="14"/>
  <c r="HZ33" i="14"/>
  <c r="HT33" i="14"/>
  <c r="IJ33" i="14"/>
  <c r="HY33" i="14"/>
  <c r="IK33" i="14"/>
  <c r="IA33" i="14"/>
  <c r="HW33" i="14"/>
  <c r="IH33" i="14"/>
  <c r="ID33" i="14"/>
  <c r="II33" i="14"/>
  <c r="IM33" i="14"/>
  <c r="IG33" i="14"/>
  <c r="IL33" i="14"/>
  <c r="IE33" i="14"/>
  <c r="HV33" i="14"/>
  <c r="HU33" i="14"/>
  <c r="IC33" i="14"/>
  <c r="IF33" i="14"/>
  <c r="HX33" i="14"/>
  <c r="IB33" i="14"/>
  <c r="IU8" i="14"/>
  <c r="JG8" i="14" s="1"/>
  <c r="HL67" i="14"/>
  <c r="CA20" i="14"/>
  <c r="HL115" i="14"/>
  <c r="HL163" i="14"/>
  <c r="HL43" i="14"/>
  <c r="HL139" i="14"/>
  <c r="HL19" i="14"/>
  <c r="HL91" i="14"/>
  <c r="KS32" i="14"/>
  <c r="KS8" i="14"/>
  <c r="LN8" i="14"/>
  <c r="LN9" i="14" s="1"/>
  <c r="LH8" i="14"/>
  <c r="LH9" i="14" s="1"/>
  <c r="KM8" i="14"/>
  <c r="HP12" i="14"/>
  <c r="HJ13" i="14"/>
  <c r="JE12" i="14"/>
  <c r="NI12" i="14" s="1"/>
  <c r="HN12" i="14"/>
  <c r="CF13" i="14"/>
  <c r="CH13" i="14" s="1"/>
  <c r="CD14" i="14"/>
  <c r="KI32" i="14"/>
  <c r="LF8" i="14"/>
  <c r="LF9" i="14" s="1"/>
  <c r="KK8" i="14"/>
  <c r="LC8" i="14"/>
  <c r="LC9" i="14" s="1"/>
  <c r="KH8" i="14"/>
  <c r="LB8" i="14"/>
  <c r="LB9" i="14" s="1"/>
  <c r="KG8" i="14"/>
  <c r="HJ58" i="14"/>
  <c r="HN57" i="14"/>
  <c r="HP57" i="14"/>
  <c r="JE57" i="14"/>
  <c r="NI57" i="14" s="1"/>
  <c r="HN34" i="14"/>
  <c r="HP34" i="14"/>
  <c r="JE34" i="14"/>
  <c r="NI34" i="14" s="1"/>
  <c r="HJ35" i="14"/>
  <c r="IY9" i="14"/>
  <c r="IX9" i="14"/>
  <c r="IW10" i="14"/>
  <c r="KA32" i="14"/>
  <c r="KE32" i="14"/>
  <c r="KJ8" i="14"/>
  <c r="LE8" i="14"/>
  <c r="LE9" i="14" s="1"/>
  <c r="KN8" i="14"/>
  <c r="LI8" i="14"/>
  <c r="LI9" i="14" s="1"/>
  <c r="KD32" i="14"/>
  <c r="KR8" i="14"/>
  <c r="LM8" i="14"/>
  <c r="LM9" i="14" s="1"/>
  <c r="KQ8" i="14"/>
  <c r="LL8" i="14"/>
  <c r="LL9" i="14" s="1"/>
  <c r="KP8" i="14"/>
  <c r="LK8" i="14"/>
  <c r="LK9" i="14" s="1"/>
  <c r="KL8" i="14"/>
  <c r="LG8" i="14"/>
  <c r="LG9" i="14" s="1"/>
  <c r="IF10" i="14"/>
  <c r="IB10" i="14"/>
  <c r="IG10" i="14"/>
  <c r="IM10" i="14"/>
  <c r="HT10" i="14"/>
  <c r="IC10" i="14"/>
  <c r="IJ10" i="14"/>
  <c r="IH10" i="14"/>
  <c r="IA10" i="14"/>
  <c r="HZ10" i="14"/>
  <c r="IL10" i="14"/>
  <c r="ID10" i="14"/>
  <c r="IK10" i="14"/>
  <c r="II10" i="14"/>
  <c r="HV10" i="14"/>
  <c r="HW10" i="14"/>
  <c r="HU10" i="14"/>
  <c r="IE10" i="14"/>
  <c r="HY10" i="14"/>
  <c r="HX10" i="14"/>
  <c r="KT32" i="14"/>
  <c r="KF32" i="14"/>
  <c r="LD8" i="14"/>
  <c r="LD9" i="14" s="1"/>
  <c r="KI8" i="14"/>
  <c r="KQ32" i="14"/>
  <c r="KE8" i="14"/>
  <c r="KZ8" i="14"/>
  <c r="KZ9" i="14" s="1"/>
  <c r="LO8" i="14"/>
  <c r="LO9" i="14" s="1"/>
  <c r="KT8" i="14"/>
  <c r="KF8" i="14"/>
  <c r="LA8" i="14"/>
  <c r="LA9" i="14" s="1"/>
  <c r="KV8" i="14"/>
  <c r="KV9" i="14" s="1"/>
  <c r="KA8" i="14"/>
  <c r="IH56" i="14"/>
  <c r="IL56" i="14"/>
  <c r="IM56" i="14"/>
  <c r="IB56" i="14"/>
  <c r="HX56" i="14"/>
  <c r="IF56" i="14"/>
  <c r="HZ56" i="14"/>
  <c r="IC56" i="14"/>
  <c r="HY56" i="14"/>
  <c r="II56" i="14"/>
  <c r="IG56" i="14"/>
  <c r="HT56" i="14"/>
  <c r="IA56" i="14"/>
  <c r="IJ56" i="14"/>
  <c r="IE56" i="14"/>
  <c r="HV56" i="14"/>
  <c r="HU56" i="14"/>
  <c r="KN32" i="14"/>
  <c r="AF35" i="4"/>
  <c r="AF40" i="4"/>
  <c r="KV10" i="14" l="1"/>
  <c r="IJ11" i="14"/>
  <c r="HT11" i="14"/>
  <c r="II11" i="14"/>
  <c r="ID56" i="14"/>
  <c r="IK56" i="14"/>
  <c r="IH11" i="14"/>
  <c r="HY11" i="14"/>
  <c r="KF11" i="14" s="1"/>
  <c r="HR12" i="14"/>
  <c r="IJ12" i="14" s="1"/>
  <c r="HR57" i="14"/>
  <c r="IJ57" i="14" s="1"/>
  <c r="KQ57" i="14" s="1"/>
  <c r="HR34" i="14"/>
  <c r="IB34" i="14" s="1"/>
  <c r="KI34" i="14" s="1"/>
  <c r="HR80" i="14"/>
  <c r="KX10" i="14"/>
  <c r="KX11" i="14" s="1"/>
  <c r="LR8" i="14"/>
  <c r="MM8" i="14" s="1"/>
  <c r="MM9" i="14" s="1"/>
  <c r="KF56" i="14"/>
  <c r="KF10" i="14"/>
  <c r="LA10" i="14"/>
  <c r="LA11" i="14" s="1"/>
  <c r="KC33" i="14"/>
  <c r="KK33" i="14"/>
  <c r="KQ33" i="14"/>
  <c r="KQ11" i="14"/>
  <c r="KA11" i="14"/>
  <c r="KP11" i="14"/>
  <c r="KY10" i="14"/>
  <c r="KY11" i="14" s="1"/>
  <c r="KH56" i="14"/>
  <c r="KJ56" i="14"/>
  <c r="KT56" i="14"/>
  <c r="LG10" i="14"/>
  <c r="LG11" i="14" s="1"/>
  <c r="KL10" i="14"/>
  <c r="LF10" i="14"/>
  <c r="LF11" i="14" s="1"/>
  <c r="KK10" i="14"/>
  <c r="KJ10" i="14"/>
  <c r="LM10" i="14"/>
  <c r="LM11" i="14" s="1"/>
  <c r="LI10" i="14"/>
  <c r="LI11" i="14" s="1"/>
  <c r="LE10" i="14"/>
  <c r="LE11" i="14" s="1"/>
  <c r="LC10" i="14"/>
  <c r="LC11" i="14" s="1"/>
  <c r="HP13" i="14"/>
  <c r="HN13" i="14"/>
  <c r="HR13" i="14" s="1"/>
  <c r="HJ14" i="14"/>
  <c r="JE13" i="14"/>
  <c r="NI13" i="14" s="1"/>
  <c r="LN10" i="14"/>
  <c r="LN11" i="14" s="1"/>
  <c r="HL164" i="14"/>
  <c r="HL44" i="14"/>
  <c r="HL68" i="14"/>
  <c r="HL140" i="14"/>
  <c r="HL116" i="14"/>
  <c r="HL92" i="14"/>
  <c r="HL20" i="14"/>
  <c r="CA21" i="14"/>
  <c r="KI33" i="14"/>
  <c r="KL33" i="14"/>
  <c r="KO33" i="14"/>
  <c r="KA33" i="14"/>
  <c r="JE104" i="14"/>
  <c r="NI104" i="14" s="1"/>
  <c r="HP104" i="14"/>
  <c r="HJ128" i="14"/>
  <c r="HN104" i="14"/>
  <c r="HR104" i="14" s="1"/>
  <c r="HJ105" i="14"/>
  <c r="KO11" i="14"/>
  <c r="KN11" i="14"/>
  <c r="KQ56" i="14"/>
  <c r="KM10" i="14"/>
  <c r="LH10" i="14"/>
  <c r="LH11" i="14" s="1"/>
  <c r="KK56" i="14"/>
  <c r="KR56" i="14"/>
  <c r="KD56" i="14"/>
  <c r="KV11" i="14"/>
  <c r="LD10" i="14"/>
  <c r="LD11" i="14" s="1"/>
  <c r="KB10" i="14"/>
  <c r="KS10" i="14"/>
  <c r="KA10" i="14"/>
  <c r="IW11" i="14"/>
  <c r="IX10" i="14"/>
  <c r="IY10" i="14"/>
  <c r="JA10" i="14" s="1"/>
  <c r="HW34" i="14"/>
  <c r="IC34" i="14"/>
  <c r="IJ34" i="14"/>
  <c r="HU34" i="14"/>
  <c r="HT34" i="14"/>
  <c r="IL34" i="14"/>
  <c r="HY34" i="14"/>
  <c r="HX34" i="14"/>
  <c r="IK34" i="14"/>
  <c r="IF34" i="14"/>
  <c r="IM34" i="14"/>
  <c r="KE33" i="14"/>
  <c r="KS33" i="14"/>
  <c r="KD33" i="14"/>
  <c r="KG33" i="14"/>
  <c r="KT11" i="14"/>
  <c r="KK11" i="14"/>
  <c r="KI11" i="14"/>
  <c r="KR10" i="14"/>
  <c r="KA56" i="14"/>
  <c r="LB10" i="14"/>
  <c r="LB11" i="14" s="1"/>
  <c r="KG10" i="14"/>
  <c r="KT10" i="14"/>
  <c r="LL10" i="14"/>
  <c r="LL11" i="14" s="1"/>
  <c r="CF14" i="14"/>
  <c r="CH14" i="14" s="1"/>
  <c r="CD15" i="14"/>
  <c r="KM33" i="14"/>
  <c r="KN33" i="14"/>
  <c r="KH33" i="14"/>
  <c r="KG11" i="14"/>
  <c r="KD11" i="14"/>
  <c r="KH11" i="14"/>
  <c r="KB11" i="14"/>
  <c r="KW10" i="14"/>
  <c r="KW11" i="14" s="1"/>
  <c r="KB56" i="14"/>
  <c r="KG56" i="14"/>
  <c r="KS56" i="14"/>
  <c r="KD10" i="14"/>
  <c r="KC56" i="14"/>
  <c r="KN56" i="14"/>
  <c r="KM56" i="14"/>
  <c r="KO56" i="14"/>
  <c r="LO10" i="14"/>
  <c r="LO11" i="14" s="1"/>
  <c r="KC10" i="14"/>
  <c r="KH10" i="14"/>
  <c r="KN10" i="14"/>
  <c r="LK10" i="14"/>
  <c r="LK11" i="14" s="1"/>
  <c r="JA9" i="14"/>
  <c r="JB9" i="14" s="1"/>
  <c r="KJ33" i="14"/>
  <c r="KT33" i="14"/>
  <c r="KR33" i="14"/>
  <c r="HP81" i="14"/>
  <c r="JE81" i="14"/>
  <c r="NI81" i="14" s="1"/>
  <c r="HN81" i="14"/>
  <c r="HJ82" i="14"/>
  <c r="KC11" i="14"/>
  <c r="KJ11" i="14"/>
  <c r="KS11" i="14"/>
  <c r="LJ10" i="14"/>
  <c r="LJ11" i="14" s="1"/>
  <c r="KI56" i="14"/>
  <c r="KQ10" i="14"/>
  <c r="HN58" i="14"/>
  <c r="HP58" i="14"/>
  <c r="HJ59" i="14"/>
  <c r="JE58" i="14"/>
  <c r="NI58" i="14" s="1"/>
  <c r="KL56" i="14"/>
  <c r="KP56" i="14"/>
  <c r="KE56" i="14"/>
  <c r="KE10" i="14"/>
  <c r="KZ10" i="14"/>
  <c r="KZ11" i="14" s="1"/>
  <c r="KP10" i="14"/>
  <c r="KO10" i="14"/>
  <c r="KI10" i="14"/>
  <c r="HN35" i="14"/>
  <c r="HJ36" i="14"/>
  <c r="HP35" i="14"/>
  <c r="JE35" i="14"/>
  <c r="NI35" i="14" s="1"/>
  <c r="HY57" i="14"/>
  <c r="HZ57" i="14"/>
  <c r="IA57" i="14"/>
  <c r="IM57" i="14"/>
  <c r="HX57" i="14"/>
  <c r="ID57" i="14"/>
  <c r="IK57" i="14"/>
  <c r="HV57" i="14"/>
  <c r="IC57" i="14"/>
  <c r="IE57" i="14"/>
  <c r="HW57" i="14"/>
  <c r="IF57" i="14"/>
  <c r="HU57" i="14"/>
  <c r="IH57" i="14"/>
  <c r="IB57" i="14"/>
  <c r="IL57" i="14"/>
  <c r="IL12" i="14"/>
  <c r="IG12" i="14"/>
  <c r="IK12" i="14"/>
  <c r="HW12" i="14"/>
  <c r="HV12" i="14"/>
  <c r="KX12" i="14" s="1"/>
  <c r="IM12" i="14"/>
  <c r="IC12" i="14"/>
  <c r="HX12" i="14"/>
  <c r="HY12" i="14"/>
  <c r="HT12" i="14"/>
  <c r="II12" i="14"/>
  <c r="IE12" i="14"/>
  <c r="IH12" i="14"/>
  <c r="HZ12" i="14"/>
  <c r="IA12" i="14"/>
  <c r="HU12" i="14"/>
  <c r="IB12" i="14"/>
  <c r="KB33" i="14"/>
  <c r="KP33" i="14"/>
  <c r="KF33" i="14"/>
  <c r="IH80" i="14"/>
  <c r="IF80" i="14"/>
  <c r="IE80" i="14"/>
  <c r="HT80" i="14"/>
  <c r="IA80" i="14"/>
  <c r="ID80" i="14"/>
  <c r="HY80" i="14"/>
  <c r="HX80" i="14"/>
  <c r="IL80" i="14"/>
  <c r="IK80" i="14"/>
  <c r="HZ80" i="14"/>
  <c r="IM80" i="14"/>
  <c r="IG80" i="14"/>
  <c r="IB80" i="14"/>
  <c r="II80" i="14"/>
  <c r="HU80" i="14"/>
  <c r="IC80" i="14"/>
  <c r="IJ80" i="14"/>
  <c r="HW80" i="14"/>
  <c r="HV80" i="14"/>
  <c r="KM11" i="14"/>
  <c r="KL11" i="14"/>
  <c r="KE11" i="14"/>
  <c r="AF39" i="4"/>
  <c r="AF44" i="4"/>
  <c r="IF12" i="14" l="1"/>
  <c r="ID12" i="14"/>
  <c r="IG57" i="14"/>
  <c r="HT57" i="14"/>
  <c r="II57" i="14"/>
  <c r="II34" i="14"/>
  <c r="IA34" i="14"/>
  <c r="LO12" i="14"/>
  <c r="HR81" i="14"/>
  <c r="HW81" i="14" s="1"/>
  <c r="HV34" i="14"/>
  <c r="HZ34" i="14"/>
  <c r="KG34" i="14" s="1"/>
  <c r="IH34" i="14"/>
  <c r="IG34" i="14"/>
  <c r="KN34" i="14" s="1"/>
  <c r="IE34" i="14"/>
  <c r="ID34" i="14"/>
  <c r="KK34" i="14" s="1"/>
  <c r="KZ12" i="14"/>
  <c r="LA12" i="14"/>
  <c r="HR58" i="14"/>
  <c r="IK58" i="14" s="1"/>
  <c r="KD57" i="14"/>
  <c r="IG58" i="14"/>
  <c r="HV58" i="14"/>
  <c r="IH58" i="14"/>
  <c r="IJ58" i="14"/>
  <c r="IM58" i="14"/>
  <c r="IL58" i="14"/>
  <c r="HY58" i="14"/>
  <c r="HW58" i="14"/>
  <c r="HZ58" i="14"/>
  <c r="IB58" i="14"/>
  <c r="HT58" i="14"/>
  <c r="IE58" i="14"/>
  <c r="IC58" i="14"/>
  <c r="CF15" i="14"/>
  <c r="CH15" i="14" s="1"/>
  <c r="CD16" i="14"/>
  <c r="KL34" i="14"/>
  <c r="KC80" i="14"/>
  <c r="KI80" i="14"/>
  <c r="KE80" i="14"/>
  <c r="KM80" i="14"/>
  <c r="KG12" i="14"/>
  <c r="KF12" i="14"/>
  <c r="KD12" i="14"/>
  <c r="KI57" i="14"/>
  <c r="KL57" i="14"/>
  <c r="KE57" i="14"/>
  <c r="HJ83" i="14"/>
  <c r="HP82" i="14"/>
  <c r="JE82" i="14"/>
  <c r="NI82" i="14" s="1"/>
  <c r="HN82" i="14"/>
  <c r="LK12" i="14"/>
  <c r="KW12" i="14"/>
  <c r="KT34" i="14"/>
  <c r="KP34" i="14"/>
  <c r="KB34" i="14"/>
  <c r="KJ34" i="14"/>
  <c r="LF12" i="14"/>
  <c r="KY12" i="14"/>
  <c r="KH12" i="14"/>
  <c r="LC12" i="14"/>
  <c r="KA12" i="14"/>
  <c r="KV12" i="14"/>
  <c r="KF57" i="14"/>
  <c r="KD80" i="14"/>
  <c r="KN80" i="14"/>
  <c r="KF80" i="14"/>
  <c r="KO80" i="14"/>
  <c r="KO12" i="14"/>
  <c r="LJ12" i="14"/>
  <c r="KE12" i="14"/>
  <c r="KR12" i="14"/>
  <c r="LM12" i="14"/>
  <c r="KO57" i="14"/>
  <c r="KJ57" i="14"/>
  <c r="KT57" i="14"/>
  <c r="ID81" i="14"/>
  <c r="HU81" i="14"/>
  <c r="IL81" i="14"/>
  <c r="HZ81" i="14"/>
  <c r="IF81" i="14"/>
  <c r="IH81" i="14"/>
  <c r="KM34" i="14"/>
  <c r="KF34" i="14"/>
  <c r="KQ34" i="14"/>
  <c r="KD34" i="14"/>
  <c r="LH12" i="14"/>
  <c r="HJ106" i="14"/>
  <c r="HP105" i="14"/>
  <c r="JE105" i="14"/>
  <c r="NI105" i="14" s="1"/>
  <c r="HN105" i="14"/>
  <c r="HP14" i="14"/>
  <c r="HN14" i="14"/>
  <c r="JE14" i="14"/>
  <c r="NI14" i="14" s="1"/>
  <c r="HJ15" i="14"/>
  <c r="KS80" i="14"/>
  <c r="KK57" i="14"/>
  <c r="KT80" i="14"/>
  <c r="LD12" i="14"/>
  <c r="KI12" i="14"/>
  <c r="KN12" i="14"/>
  <c r="LI12" i="14"/>
  <c r="KH57" i="14"/>
  <c r="KR34" i="14"/>
  <c r="KS34" i="14"/>
  <c r="JB10" i="14"/>
  <c r="IA104" i="14"/>
  <c r="IH104" i="14"/>
  <c r="HX104" i="14"/>
  <c r="HZ104" i="14"/>
  <c r="IB104" i="14"/>
  <c r="HT104" i="14"/>
  <c r="ID104" i="14"/>
  <c r="IK104" i="14"/>
  <c r="II104" i="14"/>
  <c r="IL104" i="14"/>
  <c r="IF104" i="14"/>
  <c r="IG104" i="14"/>
  <c r="IJ104" i="14"/>
  <c r="IE104" i="14"/>
  <c r="IM104" i="14"/>
  <c r="HV104" i="14"/>
  <c r="IC104" i="14"/>
  <c r="HU104" i="14"/>
  <c r="HY104" i="14"/>
  <c r="HW104" i="14"/>
  <c r="II13" i="14"/>
  <c r="ID13" i="14"/>
  <c r="IM13" i="14"/>
  <c r="LO13" i="14" s="1"/>
  <c r="IG13" i="14"/>
  <c r="IC13" i="14"/>
  <c r="HU13" i="14"/>
  <c r="IK13" i="14"/>
  <c r="HW13" i="14"/>
  <c r="HX13" i="14"/>
  <c r="IL13" i="14"/>
  <c r="IH13" i="14"/>
  <c r="IA13" i="14"/>
  <c r="IB13" i="14"/>
  <c r="HT13" i="14"/>
  <c r="IJ13" i="14"/>
  <c r="IE13" i="14"/>
  <c r="HV13" i="14"/>
  <c r="KX13" i="14" s="1"/>
  <c r="HZ13" i="14"/>
  <c r="IF13" i="14"/>
  <c r="HY13" i="14"/>
  <c r="LG12" i="14"/>
  <c r="KP80" i="14"/>
  <c r="KS57" i="14"/>
  <c r="KQ80" i="14"/>
  <c r="KJ12" i="14"/>
  <c r="LE12" i="14"/>
  <c r="KB57" i="14"/>
  <c r="KC57" i="14"/>
  <c r="KJ80" i="14"/>
  <c r="KG80" i="14"/>
  <c r="KH80" i="14"/>
  <c r="KB12" i="14"/>
  <c r="KP12" i="14"/>
  <c r="KT12" i="14"/>
  <c r="KS12" i="14"/>
  <c r="LN12" i="14"/>
  <c r="KM57" i="14"/>
  <c r="KR57" i="14"/>
  <c r="KG57" i="14"/>
  <c r="HR35" i="14"/>
  <c r="HJ60" i="14"/>
  <c r="HN59" i="14"/>
  <c r="HP59" i="14"/>
  <c r="JE59" i="14"/>
  <c r="NI59" i="14" s="1"/>
  <c r="LB12" i="14"/>
  <c r="KE34" i="14"/>
  <c r="KA34" i="14"/>
  <c r="KH34" i="14"/>
  <c r="HJ152" i="14"/>
  <c r="HP128" i="14"/>
  <c r="HJ129" i="14"/>
  <c r="HN128" i="14"/>
  <c r="JE128" i="14"/>
  <c r="NI128" i="14" s="1"/>
  <c r="HL93" i="14"/>
  <c r="HL165" i="14"/>
  <c r="HL117" i="14"/>
  <c r="HL21" i="14"/>
  <c r="HL45" i="14"/>
  <c r="CA22" i="14"/>
  <c r="HL69" i="14"/>
  <c r="HL141" i="14"/>
  <c r="KL80" i="14"/>
  <c r="KC12" i="14"/>
  <c r="KK80" i="14"/>
  <c r="KL12" i="14"/>
  <c r="HN36" i="14"/>
  <c r="HR36" i="14" s="1"/>
  <c r="JE36" i="14"/>
  <c r="NI36" i="14" s="1"/>
  <c r="HP36" i="14"/>
  <c r="HJ37" i="14"/>
  <c r="KB80" i="14"/>
  <c r="KR80" i="14"/>
  <c r="KA80" i="14"/>
  <c r="KM12" i="14"/>
  <c r="KK12" i="14"/>
  <c r="KQ12" i="14"/>
  <c r="LL12" i="14"/>
  <c r="KN57" i="14"/>
  <c r="KA57" i="14"/>
  <c r="KP57" i="14"/>
  <c r="IU9" i="14"/>
  <c r="KC34" i="14"/>
  <c r="KO34" i="14"/>
  <c r="IY11" i="14"/>
  <c r="JA11" i="14" s="1"/>
  <c r="JB11" i="14" s="1"/>
  <c r="IX11" i="14"/>
  <c r="IW12" i="14"/>
  <c r="AF48" i="4"/>
  <c r="AF43" i="4"/>
  <c r="Z10" i="16"/>
  <c r="AH10" i="16" s="1"/>
  <c r="HX81" i="14" l="1"/>
  <c r="KE81" i="14" s="1"/>
  <c r="HY81" i="14"/>
  <c r="IE81" i="14"/>
  <c r="KL81" i="14" s="1"/>
  <c r="HT81" i="14"/>
  <c r="LC13" i="14"/>
  <c r="LG13" i="14"/>
  <c r="IB81" i="14"/>
  <c r="KI81" i="14" s="1"/>
  <c r="IC81" i="14"/>
  <c r="KJ81" i="14" s="1"/>
  <c r="HV81" i="14"/>
  <c r="KC81" i="14" s="1"/>
  <c r="IA81" i="14"/>
  <c r="KH81" i="14" s="1"/>
  <c r="LB13" i="14"/>
  <c r="IM81" i="14"/>
  <c r="IK81" i="14"/>
  <c r="IG81" i="14"/>
  <c r="KN81" i="14" s="1"/>
  <c r="HX58" i="14"/>
  <c r="KE58" i="14" s="1"/>
  <c r="HU58" i="14"/>
  <c r="KB58" i="14" s="1"/>
  <c r="IF58" i="14"/>
  <c r="KM58" i="14" s="1"/>
  <c r="LK13" i="14"/>
  <c r="IJ81" i="14"/>
  <c r="II81" i="14"/>
  <c r="KP81" i="14" s="1"/>
  <c r="II58" i="14"/>
  <c r="KP58" i="14" s="1"/>
  <c r="ID58" i="14"/>
  <c r="IA58" i="14"/>
  <c r="HN37" i="14"/>
  <c r="HP37" i="14"/>
  <c r="HJ38" i="14"/>
  <c r="JE37" i="14"/>
  <c r="NI37" i="14" s="1"/>
  <c r="KQ13" i="14"/>
  <c r="LL13" i="14"/>
  <c r="KA104" i="14"/>
  <c r="AE10" i="16"/>
  <c r="HJ130" i="14"/>
  <c r="JE129" i="14"/>
  <c r="NI129" i="14" s="1"/>
  <c r="HN129" i="14"/>
  <c r="HP129" i="14"/>
  <c r="HR59" i="14"/>
  <c r="KL13" i="14"/>
  <c r="KS13" i="14"/>
  <c r="LN13" i="14"/>
  <c r="KN13" i="14"/>
  <c r="LI13" i="14"/>
  <c r="KF104" i="14"/>
  <c r="KQ104" i="14"/>
  <c r="KK104" i="14"/>
  <c r="KH104" i="14"/>
  <c r="HR14" i="14"/>
  <c r="LH13" i="14"/>
  <c r="LJ13" i="14"/>
  <c r="KW13" i="14"/>
  <c r="KL58" i="14"/>
  <c r="KD58" i="14"/>
  <c r="KQ58" i="14"/>
  <c r="KB104" i="14"/>
  <c r="KR81" i="14"/>
  <c r="JF58" i="14"/>
  <c r="KA58" i="14"/>
  <c r="KF58" i="14"/>
  <c r="KO58" i="14"/>
  <c r="JE152" i="14"/>
  <c r="NI152" i="14" s="1"/>
  <c r="HP152" i="14"/>
  <c r="HN152" i="14"/>
  <c r="HJ153" i="14"/>
  <c r="HU35" i="14"/>
  <c r="IK35" i="14"/>
  <c r="IM35" i="14"/>
  <c r="HX35" i="14"/>
  <c r="HW35" i="14"/>
  <c r="IL35" i="14"/>
  <c r="IE35" i="14"/>
  <c r="ID35" i="14"/>
  <c r="IB35" i="14"/>
  <c r="IC35" i="14"/>
  <c r="IF35" i="14"/>
  <c r="HZ35" i="14"/>
  <c r="II35" i="14"/>
  <c r="HV35" i="14"/>
  <c r="IJ35" i="14"/>
  <c r="IG35" i="14"/>
  <c r="HT35" i="14"/>
  <c r="IA35" i="14"/>
  <c r="HY35" i="14"/>
  <c r="IH35" i="14"/>
  <c r="KF13" i="14"/>
  <c r="LA13" i="14"/>
  <c r="KA13" i="14"/>
  <c r="KV13" i="14"/>
  <c r="KD13" i="14"/>
  <c r="KY13" i="14"/>
  <c r="KK13" i="14"/>
  <c r="LF13" i="14"/>
  <c r="KJ104" i="14"/>
  <c r="KM104" i="14"/>
  <c r="KI104" i="14"/>
  <c r="HR105" i="14"/>
  <c r="KO81" i="14"/>
  <c r="KG81" i="14"/>
  <c r="KB81" i="14"/>
  <c r="HR82" i="14"/>
  <c r="CD17" i="14"/>
  <c r="CF16" i="14"/>
  <c r="CH16" i="14" s="1"/>
  <c r="HN60" i="14"/>
  <c r="HJ61" i="14"/>
  <c r="JE60" i="14"/>
  <c r="NI60" i="14" s="1"/>
  <c r="HP60" i="14"/>
  <c r="KN104" i="14"/>
  <c r="KM13" i="14"/>
  <c r="KI13" i="14"/>
  <c r="KR13" i="14"/>
  <c r="LM13" i="14"/>
  <c r="KP13" i="14"/>
  <c r="KC104" i="14"/>
  <c r="KS104" i="14"/>
  <c r="KG104" i="14"/>
  <c r="LD13" i="14"/>
  <c r="KS81" i="14"/>
  <c r="KA81" i="14"/>
  <c r="KI58" i="14"/>
  <c r="KS58" i="14"/>
  <c r="KC58" i="14"/>
  <c r="KE13" i="14"/>
  <c r="KZ13" i="14"/>
  <c r="IU11" i="14"/>
  <c r="HT36" i="14"/>
  <c r="IJ36" i="14"/>
  <c r="HV36" i="14"/>
  <c r="IC36" i="14"/>
  <c r="HU36" i="14"/>
  <c r="HZ36" i="14"/>
  <c r="IM36" i="14"/>
  <c r="II36" i="14"/>
  <c r="HY36" i="14"/>
  <c r="ID36" i="14"/>
  <c r="IH36" i="14"/>
  <c r="IF36" i="14"/>
  <c r="IK36" i="14"/>
  <c r="IB36" i="14"/>
  <c r="KI36" i="14" s="1"/>
  <c r="HW36" i="14"/>
  <c r="IE36" i="14"/>
  <c r="IA36" i="14"/>
  <c r="IL36" i="14"/>
  <c r="IG36" i="14"/>
  <c r="HX36" i="14"/>
  <c r="HL94" i="14"/>
  <c r="HL46" i="14"/>
  <c r="HL22" i="14"/>
  <c r="HL118" i="14"/>
  <c r="HL142" i="14"/>
  <c r="HL166" i="14"/>
  <c r="HL70" i="14"/>
  <c r="CA23" i="14"/>
  <c r="KG13" i="14"/>
  <c r="KH13" i="14"/>
  <c r="KB13" i="14"/>
  <c r="KT104" i="14"/>
  <c r="KP104" i="14"/>
  <c r="KE104" i="14"/>
  <c r="HN15" i="14"/>
  <c r="HJ16" i="14"/>
  <c r="HP15" i="14"/>
  <c r="JE15" i="14"/>
  <c r="NI15" i="14" s="1"/>
  <c r="KQ81" i="14"/>
  <c r="KD81" i="14"/>
  <c r="JO58" i="14"/>
  <c r="KJ58" i="14"/>
  <c r="KG58" i="14"/>
  <c r="KT58" i="14"/>
  <c r="KN58" i="14"/>
  <c r="KT13" i="14"/>
  <c r="KT81" i="14"/>
  <c r="JY81" i="14"/>
  <c r="AC10" i="16"/>
  <c r="IX12" i="14"/>
  <c r="IW13" i="14"/>
  <c r="IY12" i="14"/>
  <c r="IU10" i="14"/>
  <c r="JN8" i="14" s="1"/>
  <c r="LY8" i="14" s="1"/>
  <c r="MT8" i="14" s="1"/>
  <c r="HR128" i="14"/>
  <c r="KC13" i="14"/>
  <c r="KO13" i="14"/>
  <c r="KJ13" i="14"/>
  <c r="LE13" i="14"/>
  <c r="KD104" i="14"/>
  <c r="KL104" i="14"/>
  <c r="KR104" i="14"/>
  <c r="KO104" i="14"/>
  <c r="HN106" i="14"/>
  <c r="HJ107" i="14"/>
  <c r="JE106" i="14"/>
  <c r="NI106" i="14" s="1"/>
  <c r="HP106" i="14"/>
  <c r="KM81" i="14"/>
  <c r="KF81" i="14"/>
  <c r="KK81" i="14"/>
  <c r="HJ84" i="14"/>
  <c r="HN83" i="14"/>
  <c r="HP83" i="14"/>
  <c r="JE83" i="14"/>
  <c r="NI83" i="14" s="1"/>
  <c r="KK58" i="14"/>
  <c r="KH58" i="14"/>
  <c r="KR58" i="14"/>
  <c r="AF47" i="4"/>
  <c r="AF52" i="4"/>
  <c r="AG10" i="16"/>
  <c r="AD10" i="16"/>
  <c r="AF10" i="16"/>
  <c r="AB10" i="16"/>
  <c r="HR37" i="14" l="1"/>
  <c r="IJ37" i="14" s="1"/>
  <c r="HR106" i="14"/>
  <c r="IH106" i="14" s="1"/>
  <c r="HR83" i="14"/>
  <c r="IJ83" i="14" s="1"/>
  <c r="KN35" i="14"/>
  <c r="KJ35" i="14"/>
  <c r="KE35" i="14"/>
  <c r="KS36" i="14"/>
  <c r="KM36" i="14"/>
  <c r="KG36" i="14"/>
  <c r="IL106" i="14"/>
  <c r="IF106" i="14"/>
  <c r="II106" i="14"/>
  <c r="HU106" i="14"/>
  <c r="IG106" i="14"/>
  <c r="IM106" i="14"/>
  <c r="IK106" i="14"/>
  <c r="IB106" i="14"/>
  <c r="ID106" i="14"/>
  <c r="IA106" i="14"/>
  <c r="HZ106" i="14"/>
  <c r="HY106" i="14"/>
  <c r="IC106" i="14"/>
  <c r="HX128" i="14"/>
  <c r="IF128" i="14"/>
  <c r="IB128" i="14"/>
  <c r="HZ128" i="14"/>
  <c r="IC128" i="14"/>
  <c r="IJ128" i="14"/>
  <c r="IA128" i="14"/>
  <c r="HU128" i="14"/>
  <c r="IM128" i="14"/>
  <c r="ID128" i="14"/>
  <c r="HW128" i="14"/>
  <c r="IE128" i="14"/>
  <c r="IK128" i="14"/>
  <c r="IG128" i="14"/>
  <c r="IH128" i="14"/>
  <c r="HV128" i="14"/>
  <c r="HT128" i="14"/>
  <c r="HY128" i="14"/>
  <c r="II128" i="14"/>
  <c r="IL128" i="14"/>
  <c r="HJ17" i="14"/>
  <c r="HN16" i="14"/>
  <c r="HP16" i="14"/>
  <c r="JE16" i="14"/>
  <c r="NI16" i="14" s="1"/>
  <c r="HP38" i="14"/>
  <c r="HN38" i="14"/>
  <c r="HR38" i="14" s="1"/>
  <c r="JE38" i="14"/>
  <c r="NI38" i="14" s="1"/>
  <c r="HJ39" i="14"/>
  <c r="HJ85" i="14"/>
  <c r="HP84" i="14"/>
  <c r="HN84" i="14"/>
  <c r="JE84" i="14"/>
  <c r="NI84" i="14" s="1"/>
  <c r="KD36" i="14"/>
  <c r="KF36" i="14"/>
  <c r="KC36" i="14"/>
  <c r="HP130" i="14"/>
  <c r="JE130" i="14"/>
  <c r="NI130" i="14" s="1"/>
  <c r="HJ131" i="14"/>
  <c r="HN130" i="14"/>
  <c r="JA12" i="14"/>
  <c r="JB12" i="14" s="1"/>
  <c r="KH36" i="14"/>
  <c r="KO36" i="14"/>
  <c r="KB36" i="14"/>
  <c r="KQ35" i="14"/>
  <c r="KI35" i="14"/>
  <c r="KT35" i="14"/>
  <c r="HU83" i="14"/>
  <c r="KB83" i="14" s="1"/>
  <c r="IB83" i="14"/>
  <c r="HW83" i="14"/>
  <c r="IH83" i="14"/>
  <c r="IM83" i="14"/>
  <c r="HV83" i="14"/>
  <c r="HX83" i="14"/>
  <c r="IL83" i="14"/>
  <c r="II83" i="14"/>
  <c r="IG83" i="14"/>
  <c r="HY83" i="14"/>
  <c r="ID83" i="14"/>
  <c r="HT83" i="14"/>
  <c r="IX13" i="14"/>
  <c r="IW14" i="14"/>
  <c r="IY13" i="14"/>
  <c r="JA13" i="14" s="1"/>
  <c r="JB13" i="14" s="1"/>
  <c r="HL143" i="14"/>
  <c r="HL119" i="14"/>
  <c r="HL47" i="14"/>
  <c r="HL71" i="14"/>
  <c r="HL95" i="14"/>
  <c r="HL23" i="14"/>
  <c r="HL167" i="14"/>
  <c r="CA24" i="14"/>
  <c r="KL36" i="14"/>
  <c r="KK36" i="14"/>
  <c r="KJ36" i="14"/>
  <c r="CD18" i="14"/>
  <c r="CF17" i="14"/>
  <c r="CH17" i="14" s="1"/>
  <c r="KO35" i="14"/>
  <c r="KC35" i="14"/>
  <c r="KK35" i="14"/>
  <c r="KR35" i="14"/>
  <c r="HY14" i="14"/>
  <c r="LA14" i="14" s="1"/>
  <c r="IK14" i="14"/>
  <c r="IH14" i="14"/>
  <c r="IE14" i="14"/>
  <c r="IB14" i="14"/>
  <c r="LD14" i="14" s="1"/>
  <c r="HV14" i="14"/>
  <c r="HU14" i="14"/>
  <c r="IJ14" i="14"/>
  <c r="IG14" i="14"/>
  <c r="HX14" i="14"/>
  <c r="KZ14" i="14" s="1"/>
  <c r="IL14" i="14"/>
  <c r="IM14" i="14"/>
  <c r="IA14" i="14"/>
  <c r="HZ14" i="14"/>
  <c r="IF14" i="14"/>
  <c r="HW14" i="14"/>
  <c r="KY14" i="14" s="1"/>
  <c r="ID14" i="14"/>
  <c r="IC14" i="14"/>
  <c r="HT14" i="14"/>
  <c r="KA14" i="14" s="1"/>
  <c r="II14" i="14"/>
  <c r="HX59" i="14"/>
  <c r="IC59" i="14"/>
  <c r="HZ59" i="14"/>
  <c r="IE59" i="14"/>
  <c r="IA59" i="14"/>
  <c r="HY59" i="14"/>
  <c r="IM59" i="14"/>
  <c r="IJ59" i="14"/>
  <c r="HT59" i="14"/>
  <c r="ID59" i="14"/>
  <c r="II59" i="14"/>
  <c r="IL59" i="14"/>
  <c r="IG59" i="14"/>
  <c r="IB59" i="14"/>
  <c r="HV59" i="14"/>
  <c r="IF59" i="14"/>
  <c r="IK59" i="14"/>
  <c r="HW59" i="14"/>
  <c r="IH59" i="14"/>
  <c r="HU59" i="14"/>
  <c r="IA37" i="14"/>
  <c r="HX37" i="14"/>
  <c r="HU37" i="14"/>
  <c r="II37" i="14"/>
  <c r="IK37" i="14"/>
  <c r="IF37" i="14"/>
  <c r="HT37" i="14"/>
  <c r="IC37" i="14"/>
  <c r="IG37" i="14"/>
  <c r="IB37" i="14"/>
  <c r="IM37" i="14"/>
  <c r="HW37" i="14"/>
  <c r="IE37" i="14"/>
  <c r="HZ37" i="14"/>
  <c r="HY37" i="14"/>
  <c r="IH37" i="14"/>
  <c r="IL37" i="14"/>
  <c r="HZ82" i="14"/>
  <c r="HV82" i="14"/>
  <c r="IA82" i="14"/>
  <c r="HX82" i="14"/>
  <c r="IC82" i="14"/>
  <c r="IH82" i="14"/>
  <c r="ID82" i="14"/>
  <c r="IF82" i="14"/>
  <c r="IE82" i="14"/>
  <c r="IM82" i="14"/>
  <c r="HY82" i="14"/>
  <c r="HT82" i="14"/>
  <c r="IK82" i="14"/>
  <c r="HW82" i="14"/>
  <c r="IL82" i="14"/>
  <c r="IG82" i="14"/>
  <c r="II82" i="14"/>
  <c r="HU82" i="14"/>
  <c r="IB82" i="14"/>
  <c r="IJ82" i="14"/>
  <c r="KF35" i="14"/>
  <c r="KP35" i="14"/>
  <c r="KL35" i="14"/>
  <c r="KB35" i="14"/>
  <c r="KW14" i="14"/>
  <c r="HR15" i="14"/>
  <c r="KE36" i="14"/>
  <c r="KP36" i="14"/>
  <c r="KQ36" i="14"/>
  <c r="HN61" i="14"/>
  <c r="HJ62" i="14"/>
  <c r="JE61" i="14"/>
  <c r="NI61" i="14" s="1"/>
  <c r="HP61" i="14"/>
  <c r="ID105" i="14"/>
  <c r="II105" i="14"/>
  <c r="HX105" i="14"/>
  <c r="IM105" i="14"/>
  <c r="IA105" i="14"/>
  <c r="IE105" i="14"/>
  <c r="IH105" i="14"/>
  <c r="IL105" i="14"/>
  <c r="HY105" i="14"/>
  <c r="HU105" i="14"/>
  <c r="IJ105" i="14"/>
  <c r="HV105" i="14"/>
  <c r="IK105" i="14"/>
  <c r="IC105" i="14"/>
  <c r="HT105" i="14"/>
  <c r="IG105" i="14"/>
  <c r="IF105" i="14"/>
  <c r="LH105" i="14" s="1"/>
  <c r="IB105" i="14"/>
  <c r="HZ105" i="14"/>
  <c r="HW105" i="14"/>
  <c r="KH35" i="14"/>
  <c r="KG35" i="14"/>
  <c r="KS35" i="14"/>
  <c r="HP153" i="14"/>
  <c r="JE153" i="14"/>
  <c r="NI153" i="14" s="1"/>
  <c r="HN153" i="14"/>
  <c r="HR153" i="14" s="1"/>
  <c r="HJ154" i="14"/>
  <c r="LJ14" i="14"/>
  <c r="HR129" i="14"/>
  <c r="HJ108" i="14"/>
  <c r="HP107" i="14"/>
  <c r="JE107" i="14"/>
  <c r="NI107" i="14" s="1"/>
  <c r="HN107" i="14"/>
  <c r="MT9" i="14"/>
  <c r="KN36" i="14"/>
  <c r="KR36" i="14"/>
  <c r="JW36" i="14"/>
  <c r="KT36" i="14"/>
  <c r="KA36" i="14"/>
  <c r="HR60" i="14"/>
  <c r="KA35" i="14"/>
  <c r="KM35" i="14"/>
  <c r="KD35" i="14"/>
  <c r="HR152" i="14"/>
  <c r="AF56" i="4"/>
  <c r="AF51" i="4"/>
  <c r="IF83" i="14" l="1"/>
  <c r="IC83" i="14"/>
  <c r="IJ106" i="14"/>
  <c r="KQ106" i="14" s="1"/>
  <c r="HX106" i="14"/>
  <c r="HV106" i="14"/>
  <c r="ID37" i="14"/>
  <c r="HV37" i="14"/>
  <c r="HZ83" i="14"/>
  <c r="KG83" i="14" s="1"/>
  <c r="IK83" i="14"/>
  <c r="IE83" i="14"/>
  <c r="IA83" i="14"/>
  <c r="HW106" i="14"/>
  <c r="IE106" i="14"/>
  <c r="KL106" i="14" s="1"/>
  <c r="HT106" i="14"/>
  <c r="KV14" i="14"/>
  <c r="HR107" i="14"/>
  <c r="HR84" i="14"/>
  <c r="HT84" i="14" s="1"/>
  <c r="II153" i="14"/>
  <c r="IB153" i="14"/>
  <c r="IG153" i="14"/>
  <c r="HW153" i="14"/>
  <c r="IK153" i="14"/>
  <c r="IH153" i="14"/>
  <c r="IF153" i="14"/>
  <c r="HZ153" i="14"/>
  <c r="IE153" i="14"/>
  <c r="HU153" i="14"/>
  <c r="ID153" i="14"/>
  <c r="IM153" i="14"/>
  <c r="IC153" i="14"/>
  <c r="HX153" i="14"/>
  <c r="IA153" i="14"/>
  <c r="IJ153" i="14"/>
  <c r="HV153" i="14"/>
  <c r="IL153" i="14"/>
  <c r="HY153" i="14"/>
  <c r="HT153" i="14"/>
  <c r="KC82" i="14"/>
  <c r="KB59" i="14"/>
  <c r="KF83" i="14"/>
  <c r="KM105" i="14"/>
  <c r="KQ105" i="14"/>
  <c r="KH105" i="14"/>
  <c r="KI82" i="14"/>
  <c r="KR82" i="14"/>
  <c r="KK82" i="14"/>
  <c r="KG82" i="14"/>
  <c r="KK37" i="14"/>
  <c r="KC37" i="14"/>
  <c r="KQ37" i="14"/>
  <c r="KO59" i="14"/>
  <c r="KN59" i="14"/>
  <c r="KT59" i="14"/>
  <c r="KE59" i="14"/>
  <c r="KM14" i="14"/>
  <c r="KN14" i="14"/>
  <c r="LI14" i="14"/>
  <c r="KO14" i="14"/>
  <c r="IX14" i="14"/>
  <c r="IY14" i="14"/>
  <c r="JA14" i="14" s="1"/>
  <c r="JB14" i="14" s="1"/>
  <c r="IW15" i="14"/>
  <c r="KN83" i="14"/>
  <c r="KC83" i="14"/>
  <c r="KI83" i="14"/>
  <c r="II84" i="14"/>
  <c r="HY84" i="14"/>
  <c r="IB84" i="14"/>
  <c r="HZ84" i="14"/>
  <c r="IE84" i="14"/>
  <c r="HW84" i="14"/>
  <c r="IA84" i="14"/>
  <c r="HX84" i="14"/>
  <c r="IG84" i="14"/>
  <c r="IH84" i="14"/>
  <c r="KP128" i="14"/>
  <c r="KR128" i="14"/>
  <c r="KH128" i="14"/>
  <c r="KE128" i="14"/>
  <c r="KE106" i="14"/>
  <c r="KC106" i="14"/>
  <c r="KI105" i="14"/>
  <c r="KQ82" i="14"/>
  <c r="KR37" i="14"/>
  <c r="KD14" i="14"/>
  <c r="KL14" i="14"/>
  <c r="LG14" i="14"/>
  <c r="KE83" i="14"/>
  <c r="IU13" i="14"/>
  <c r="JP34" i="14" s="1"/>
  <c r="IU12" i="14"/>
  <c r="JN105" i="14" s="1"/>
  <c r="KN128" i="14"/>
  <c r="HT60" i="14"/>
  <c r="HV60" i="14"/>
  <c r="KC60" i="14" s="1"/>
  <c r="HU60" i="14"/>
  <c r="IB60" i="14"/>
  <c r="IA60" i="14"/>
  <c r="IJ60" i="14"/>
  <c r="IC60" i="14"/>
  <c r="II60" i="14"/>
  <c r="IM60" i="14"/>
  <c r="HX60" i="14"/>
  <c r="IF60" i="14"/>
  <c r="HW60" i="14"/>
  <c r="IL60" i="14"/>
  <c r="IE60" i="14"/>
  <c r="ID60" i="14"/>
  <c r="IH60" i="14"/>
  <c r="HY60" i="14"/>
  <c r="IG60" i="14"/>
  <c r="HZ60" i="14"/>
  <c r="IK60" i="14"/>
  <c r="HJ109" i="14"/>
  <c r="HN108" i="14"/>
  <c r="HR108" i="14" s="1"/>
  <c r="JE108" i="14"/>
  <c r="NI108" i="14" s="1"/>
  <c r="HP108" i="14"/>
  <c r="KN105" i="14"/>
  <c r="JS105" i="14"/>
  <c r="KB105" i="14"/>
  <c r="KT105" i="14"/>
  <c r="HN62" i="14"/>
  <c r="HR62" i="14" s="1"/>
  <c r="HP62" i="14"/>
  <c r="HJ63" i="14"/>
  <c r="JE62" i="14"/>
  <c r="NI62" i="14" s="1"/>
  <c r="KB82" i="14"/>
  <c r="KA82" i="14"/>
  <c r="KO82" i="14"/>
  <c r="KG37" i="14"/>
  <c r="KN37" i="14"/>
  <c r="KP37" i="14"/>
  <c r="KD59" i="14"/>
  <c r="KS59" i="14"/>
  <c r="KF59" i="14"/>
  <c r="KP14" i="14"/>
  <c r="LK14" i="14"/>
  <c r="KG14" i="14"/>
  <c r="LB14" i="14"/>
  <c r="KQ14" i="14"/>
  <c r="LL14" i="14"/>
  <c r="KR14" i="14"/>
  <c r="LM14" i="14"/>
  <c r="KM83" i="14"/>
  <c r="KJ83" i="14"/>
  <c r="KQ83" i="14"/>
  <c r="HR130" i="14"/>
  <c r="KF128" i="14"/>
  <c r="KL128" i="14"/>
  <c r="KQ128" i="14"/>
  <c r="KD106" i="14"/>
  <c r="KA106" i="14"/>
  <c r="KO106" i="14"/>
  <c r="KM82" i="14"/>
  <c r="KQ59" i="14"/>
  <c r="KD83" i="14"/>
  <c r="KB128" i="14"/>
  <c r="KH106" i="14"/>
  <c r="KT106" i="14"/>
  <c r="JY106" i="14"/>
  <c r="IB129" i="14"/>
  <c r="ID129" i="14"/>
  <c r="IJ129" i="14"/>
  <c r="IH129" i="14"/>
  <c r="HW129" i="14"/>
  <c r="IL129" i="14"/>
  <c r="IK129" i="14"/>
  <c r="IG129" i="14"/>
  <c r="IA129" i="14"/>
  <c r="HX129" i="14"/>
  <c r="IM129" i="14"/>
  <c r="IF129" i="14"/>
  <c r="HU129" i="14"/>
  <c r="HT129" i="14"/>
  <c r="IC129" i="14"/>
  <c r="HY129" i="14"/>
  <c r="IE129" i="14"/>
  <c r="HZ129" i="14"/>
  <c r="HV129" i="14"/>
  <c r="II129" i="14"/>
  <c r="LH106" i="14"/>
  <c r="KA105" i="14"/>
  <c r="KF105" i="14"/>
  <c r="KE105" i="14"/>
  <c r="HR61" i="14"/>
  <c r="KP82" i="14"/>
  <c r="KF82" i="14"/>
  <c r="KJ82" i="14"/>
  <c r="KL37" i="14"/>
  <c r="KJ37" i="14"/>
  <c r="KB37" i="14"/>
  <c r="KR59" i="14"/>
  <c r="KP59" i="14"/>
  <c r="KH59" i="14"/>
  <c r="KH14" i="14"/>
  <c r="LC14" i="14"/>
  <c r="KB14" i="14"/>
  <c r="KF14" i="14"/>
  <c r="CD19" i="14"/>
  <c r="CF18" i="14"/>
  <c r="CH18" i="14" s="1"/>
  <c r="KR83" i="14"/>
  <c r="KL83" i="14"/>
  <c r="KH83" i="14"/>
  <c r="JE131" i="14"/>
  <c r="NI131" i="14" s="1"/>
  <c r="HJ132" i="14"/>
  <c r="HN131" i="14"/>
  <c r="HP131" i="14"/>
  <c r="HP85" i="14"/>
  <c r="JE85" i="14"/>
  <c r="NI85" i="14" s="1"/>
  <c r="HN85" i="14"/>
  <c r="HJ86" i="14"/>
  <c r="KA128" i="14"/>
  <c r="KD128" i="14"/>
  <c r="KJ128" i="14"/>
  <c r="KJ106" i="14"/>
  <c r="KK106" i="14"/>
  <c r="KN106" i="14"/>
  <c r="KS106" i="14"/>
  <c r="KC105" i="14"/>
  <c r="KF37" i="14"/>
  <c r="KJ59" i="14"/>
  <c r="KS128" i="14"/>
  <c r="KM106" i="14"/>
  <c r="HW152" i="14"/>
  <c r="IK152" i="14"/>
  <c r="IJ152" i="14"/>
  <c r="II152" i="14"/>
  <c r="IC152" i="14"/>
  <c r="ID152" i="14"/>
  <c r="HX152" i="14"/>
  <c r="HV152" i="14"/>
  <c r="HY152" i="14"/>
  <c r="HU152" i="14"/>
  <c r="IB152" i="14"/>
  <c r="IF152" i="14"/>
  <c r="HT152" i="14"/>
  <c r="IG152" i="14"/>
  <c r="IH152" i="14"/>
  <c r="HZ152" i="14"/>
  <c r="IM152" i="14"/>
  <c r="IL152" i="14"/>
  <c r="IE152" i="14"/>
  <c r="IA152" i="14"/>
  <c r="KD105" i="14"/>
  <c r="KJ105" i="14"/>
  <c r="KS105" i="14"/>
  <c r="KP105" i="14"/>
  <c r="KN82" i="14"/>
  <c r="KT82" i="14"/>
  <c r="KE82" i="14"/>
  <c r="KS37" i="14"/>
  <c r="KD37" i="14"/>
  <c r="KA37" i="14"/>
  <c r="KE37" i="14"/>
  <c r="KM59" i="14"/>
  <c r="KK59" i="14"/>
  <c r="KL59" i="14"/>
  <c r="KJ14" i="14"/>
  <c r="LE14" i="14"/>
  <c r="KT14" i="14"/>
  <c r="LO14" i="14"/>
  <c r="LO15" i="14" s="1"/>
  <c r="KC14" i="14"/>
  <c r="KX14" i="14"/>
  <c r="CA25" i="14"/>
  <c r="HL120" i="14"/>
  <c r="HL144" i="14"/>
  <c r="HL168" i="14"/>
  <c r="HL96" i="14"/>
  <c r="HL48" i="14"/>
  <c r="HL24" i="14"/>
  <c r="HL72" i="14"/>
  <c r="KA83" i="14"/>
  <c r="KP83" i="14"/>
  <c r="KT83" i="14"/>
  <c r="JE39" i="14"/>
  <c r="NI39" i="14" s="1"/>
  <c r="HP39" i="14"/>
  <c r="HN39" i="14"/>
  <c r="HJ40" i="14"/>
  <c r="HR16" i="14"/>
  <c r="KC128" i="14"/>
  <c r="KK128" i="14"/>
  <c r="KG128" i="14"/>
  <c r="KF106" i="14"/>
  <c r="KI106" i="14"/>
  <c r="KB106" i="14"/>
  <c r="KL105" i="14"/>
  <c r="KD82" i="14"/>
  <c r="KI37" i="14"/>
  <c r="KI59" i="14"/>
  <c r="KE14" i="14"/>
  <c r="IE38" i="14"/>
  <c r="IB38" i="14"/>
  <c r="HU38" i="14"/>
  <c r="IG38" i="14"/>
  <c r="HZ38" i="14"/>
  <c r="IL38" i="14"/>
  <c r="HY38" i="14"/>
  <c r="HV38" i="14"/>
  <c r="IK38" i="14"/>
  <c r="II38" i="14"/>
  <c r="IH38" i="14"/>
  <c r="IF38" i="14"/>
  <c r="IJ38" i="14"/>
  <c r="ID38" i="14"/>
  <c r="HX38" i="14"/>
  <c r="HT38" i="14"/>
  <c r="IM38" i="14"/>
  <c r="IA38" i="14"/>
  <c r="HW38" i="14"/>
  <c r="IC38" i="14"/>
  <c r="KM128" i="14"/>
  <c r="IC107" i="14"/>
  <c r="IH107" i="14"/>
  <c r="II107" i="14"/>
  <c r="IG107" i="14"/>
  <c r="ID107" i="14"/>
  <c r="HX107" i="14"/>
  <c r="HU107" i="14"/>
  <c r="IB107" i="14"/>
  <c r="HV107" i="14"/>
  <c r="IA107" i="14"/>
  <c r="HW107" i="14"/>
  <c r="IK107" i="14"/>
  <c r="IL107" i="14"/>
  <c r="HY107" i="14"/>
  <c r="IJ107" i="14"/>
  <c r="IF107" i="14"/>
  <c r="HZ107" i="14"/>
  <c r="IM107" i="14"/>
  <c r="HT107" i="14"/>
  <c r="IE107" i="14"/>
  <c r="JE154" i="14"/>
  <c r="NI154" i="14" s="1"/>
  <c r="HJ155" i="14"/>
  <c r="HP154" i="14"/>
  <c r="HN154" i="14"/>
  <c r="KG105" i="14"/>
  <c r="KR105" i="14"/>
  <c r="JT105" i="14"/>
  <c r="KO105" i="14"/>
  <c r="KK105" i="14"/>
  <c r="IM15" i="14"/>
  <c r="HX15" i="14"/>
  <c r="KE15" i="14" s="1"/>
  <c r="IB15" i="14"/>
  <c r="IJ15" i="14"/>
  <c r="IK15" i="14"/>
  <c r="IL15" i="14"/>
  <c r="IE15" i="14"/>
  <c r="HY15" i="14"/>
  <c r="II15" i="14"/>
  <c r="IH15" i="14"/>
  <c r="LJ15" i="14" s="1"/>
  <c r="HT15" i="14"/>
  <c r="KV15" i="14" s="1"/>
  <c r="ID15" i="14"/>
  <c r="IC15" i="14"/>
  <c r="IA15" i="14"/>
  <c r="IF15" i="14"/>
  <c r="HU15" i="14"/>
  <c r="HV15" i="14"/>
  <c r="HW15" i="14"/>
  <c r="KY15" i="14" s="1"/>
  <c r="HZ15" i="14"/>
  <c r="IG15" i="14"/>
  <c r="KS82" i="14"/>
  <c r="JX82" i="14"/>
  <c r="KL82" i="14"/>
  <c r="KH82" i="14"/>
  <c r="KO37" i="14"/>
  <c r="KT37" i="14"/>
  <c r="KM37" i="14"/>
  <c r="KH37" i="14"/>
  <c r="KC59" i="14"/>
  <c r="KA59" i="14"/>
  <c r="KG59" i="14"/>
  <c r="KK14" i="14"/>
  <c r="LF14" i="14"/>
  <c r="KS14" i="14"/>
  <c r="LN14" i="14"/>
  <c r="KI14" i="14"/>
  <c r="KK83" i="14"/>
  <c r="KS83" i="14"/>
  <c r="KO83" i="14"/>
  <c r="LH14" i="14"/>
  <c r="HP17" i="14"/>
  <c r="HN17" i="14"/>
  <c r="HR17" i="14" s="1"/>
  <c r="JE17" i="14"/>
  <c r="NI17" i="14" s="1"/>
  <c r="HJ18" i="14"/>
  <c r="KO128" i="14"/>
  <c r="KT128" i="14"/>
  <c r="KI128" i="14"/>
  <c r="KG106" i="14"/>
  <c r="KR106" i="14"/>
  <c r="KP106" i="14"/>
  <c r="AF60" i="4"/>
  <c r="AF55" i="4"/>
  <c r="IF84" i="14" l="1"/>
  <c r="IM84" i="14"/>
  <c r="IL84" i="14"/>
  <c r="HV84" i="14"/>
  <c r="IK84" i="14"/>
  <c r="KR84" i="14" s="1"/>
  <c r="HU84" i="14"/>
  <c r="ID84" i="14"/>
  <c r="IC84" i="14"/>
  <c r="IJ84" i="14"/>
  <c r="LK15" i="14"/>
  <c r="HR154" i="14"/>
  <c r="IF154" i="14" s="1"/>
  <c r="HR85" i="14"/>
  <c r="LH15" i="14"/>
  <c r="KR15" i="14"/>
  <c r="LM15" i="14"/>
  <c r="KC107" i="14"/>
  <c r="KC38" i="14"/>
  <c r="KX15" i="14"/>
  <c r="KR152" i="14"/>
  <c r="KA129" i="14"/>
  <c r="KI60" i="14"/>
  <c r="JN60" i="14"/>
  <c r="KM84" i="14"/>
  <c r="KI107" i="14"/>
  <c r="JN107" i="14"/>
  <c r="KF38" i="14"/>
  <c r="KL152" i="14"/>
  <c r="KA152" i="14"/>
  <c r="KE152" i="14"/>
  <c r="KC129" i="14"/>
  <c r="JH129" i="14"/>
  <c r="KB129" i="14"/>
  <c r="KR129" i="14"/>
  <c r="KI129" i="14"/>
  <c r="IE130" i="14"/>
  <c r="IK130" i="14"/>
  <c r="IB130" i="14"/>
  <c r="HV130" i="14"/>
  <c r="IF130" i="14"/>
  <c r="II130" i="14"/>
  <c r="HT130" i="14"/>
  <c r="ID130" i="14"/>
  <c r="HY130" i="14"/>
  <c r="IL130" i="14"/>
  <c r="IH130" i="14"/>
  <c r="IC130" i="14"/>
  <c r="HW130" i="14"/>
  <c r="HX130" i="14"/>
  <c r="IM130" i="14"/>
  <c r="IJ130" i="14"/>
  <c r="IA130" i="14"/>
  <c r="HZ130" i="14"/>
  <c r="HU130" i="14"/>
  <c r="IG130" i="14"/>
  <c r="JE63" i="14"/>
  <c r="NI63" i="14" s="1"/>
  <c r="HN63" i="14"/>
  <c r="HP63" i="14"/>
  <c r="HJ64" i="14"/>
  <c r="JE109" i="14"/>
  <c r="NI109" i="14" s="1"/>
  <c r="HJ110" i="14"/>
  <c r="HN109" i="14"/>
  <c r="HP109" i="14"/>
  <c r="KK60" i="14"/>
  <c r="KT60" i="14"/>
  <c r="KB60" i="14"/>
  <c r="KN84" i="14"/>
  <c r="KD84" i="14"/>
  <c r="KI84" i="14"/>
  <c r="KC153" i="14"/>
  <c r="KK153" i="14"/>
  <c r="KR153" i="14"/>
  <c r="KZ15" i="14"/>
  <c r="KC15" i="14"/>
  <c r="KP107" i="14"/>
  <c r="KI38" i="14"/>
  <c r="KN152" i="14"/>
  <c r="IM85" i="14"/>
  <c r="IE85" i="14"/>
  <c r="ID85" i="14"/>
  <c r="KK85" i="14" s="1"/>
  <c r="HY85" i="14"/>
  <c r="HW85" i="14"/>
  <c r="HU85" i="14"/>
  <c r="HX85" i="14"/>
  <c r="HZ85" i="14"/>
  <c r="IJ85" i="14"/>
  <c r="IF85" i="14"/>
  <c r="IH85" i="14"/>
  <c r="IB85" i="14"/>
  <c r="IA85" i="14"/>
  <c r="IL85" i="14"/>
  <c r="IK85" i="14"/>
  <c r="HT85" i="14"/>
  <c r="II85" i="14"/>
  <c r="IC85" i="14"/>
  <c r="IG85" i="14"/>
  <c r="HV85" i="14"/>
  <c r="KO153" i="14"/>
  <c r="KQ15" i="14"/>
  <c r="LL15" i="14"/>
  <c r="KD38" i="14"/>
  <c r="KD152" i="14"/>
  <c r="LF15" i="14"/>
  <c r="KM15" i="14"/>
  <c r="KP15" i="14"/>
  <c r="KI15" i="14"/>
  <c r="KA107" i="14"/>
  <c r="KS107" i="14"/>
  <c r="KB107" i="14"/>
  <c r="KJ107" i="14"/>
  <c r="KH38" i="14"/>
  <c r="KM38" i="14"/>
  <c r="KS38" i="14"/>
  <c r="JX38" i="14"/>
  <c r="KS152" i="14"/>
  <c r="KM152" i="14"/>
  <c r="KK152" i="14"/>
  <c r="KG129" i="14"/>
  <c r="KM129" i="14"/>
  <c r="KS129" i="14"/>
  <c r="LD15" i="14"/>
  <c r="KR60" i="14"/>
  <c r="KL60" i="14"/>
  <c r="KP60" i="14"/>
  <c r="IU14" i="14"/>
  <c r="KB84" i="14"/>
  <c r="KK84" i="14"/>
  <c r="IX15" i="14"/>
  <c r="IY15" i="14"/>
  <c r="IW16" i="14"/>
  <c r="KQ153" i="14"/>
  <c r="KB153" i="14"/>
  <c r="KD153" i="14"/>
  <c r="LL107" i="14"/>
  <c r="KQ107" i="14"/>
  <c r="KH152" i="14"/>
  <c r="KP129" i="14"/>
  <c r="KE60" i="14"/>
  <c r="KS84" i="14"/>
  <c r="KT153" i="14"/>
  <c r="KB15" i="14"/>
  <c r="KL107" i="14"/>
  <c r="KN15" i="14"/>
  <c r="LI15" i="14"/>
  <c r="KH15" i="14"/>
  <c r="KF15" i="14"/>
  <c r="HT154" i="14"/>
  <c r="IC154" i="14"/>
  <c r="HZ154" i="14"/>
  <c r="IK154" i="14"/>
  <c r="IA154" i="14"/>
  <c r="IM154" i="14"/>
  <c r="HV154" i="14"/>
  <c r="HX154" i="14"/>
  <c r="ID154" i="14"/>
  <c r="II154" i="14"/>
  <c r="IJ154" i="14"/>
  <c r="IH154" i="14"/>
  <c r="HU154" i="14"/>
  <c r="HW154" i="14"/>
  <c r="IL154" i="14"/>
  <c r="IB154" i="14"/>
  <c r="KT107" i="14"/>
  <c r="KR107" i="14"/>
  <c r="KE107" i="14"/>
  <c r="KT38" i="14"/>
  <c r="KO38" i="14"/>
  <c r="KG38" i="14"/>
  <c r="IE16" i="14"/>
  <c r="HY16" i="14"/>
  <c r="IF16" i="14"/>
  <c r="LH16" i="14" s="1"/>
  <c r="IK16" i="14"/>
  <c r="IC16" i="14"/>
  <c r="HW16" i="14"/>
  <c r="ID16" i="14"/>
  <c r="IB16" i="14"/>
  <c r="IA16" i="14"/>
  <c r="II16" i="14"/>
  <c r="LK16" i="14" s="1"/>
  <c r="HV16" i="14"/>
  <c r="HT16" i="14"/>
  <c r="KV16" i="14" s="1"/>
  <c r="IG16" i="14"/>
  <c r="HU16" i="14"/>
  <c r="HZ16" i="14"/>
  <c r="IH16" i="14"/>
  <c r="IL16" i="14"/>
  <c r="IJ16" i="14"/>
  <c r="IM16" i="14"/>
  <c r="HX16" i="14"/>
  <c r="KT152" i="14"/>
  <c r="KI152" i="14"/>
  <c r="KJ152" i="14"/>
  <c r="LC15" i="14"/>
  <c r="KW15" i="14"/>
  <c r="KL129" i="14"/>
  <c r="JQ129" i="14"/>
  <c r="KT129" i="14"/>
  <c r="KD129" i="14"/>
  <c r="LB15" i="14"/>
  <c r="ID62" i="14"/>
  <c r="IL62" i="14"/>
  <c r="HV62" i="14"/>
  <c r="HX62" i="14"/>
  <c r="IF62" i="14"/>
  <c r="IC62" i="14"/>
  <c r="IK62" i="14"/>
  <c r="HW62" i="14"/>
  <c r="IA62" i="14"/>
  <c r="IE62" i="14"/>
  <c r="IJ62" i="14"/>
  <c r="IB62" i="14"/>
  <c r="HZ62" i="14"/>
  <c r="II62" i="14"/>
  <c r="IG62" i="14"/>
  <c r="HU62" i="14"/>
  <c r="HT62" i="14"/>
  <c r="IH62" i="14"/>
  <c r="HY62" i="14"/>
  <c r="IM62" i="14"/>
  <c r="KG60" i="14"/>
  <c r="KS60" i="14"/>
  <c r="JX60" i="14"/>
  <c r="KJ60" i="14"/>
  <c r="KA60" i="14"/>
  <c r="JH8" i="14"/>
  <c r="LS8" i="14" s="1"/>
  <c r="MN8" i="14" s="1"/>
  <c r="KE84" i="14"/>
  <c r="KL84" i="14"/>
  <c r="KF84" i="14"/>
  <c r="KH153" i="14"/>
  <c r="KL153" i="14"/>
  <c r="KN153" i="14"/>
  <c r="KK38" i="14"/>
  <c r="KN129" i="14"/>
  <c r="HZ108" i="14"/>
  <c r="IK108" i="14"/>
  <c r="IH108" i="14"/>
  <c r="IE108" i="14"/>
  <c r="HX108" i="14"/>
  <c r="II108" i="14"/>
  <c r="IJ108" i="14"/>
  <c r="HV108" i="14"/>
  <c r="IF108" i="14"/>
  <c r="IC108" i="14"/>
  <c r="IA108" i="14"/>
  <c r="HY108" i="14"/>
  <c r="ID108" i="14"/>
  <c r="IG108" i="14"/>
  <c r="HU108" i="14"/>
  <c r="IB108" i="14"/>
  <c r="HT108" i="14"/>
  <c r="HW108" i="14"/>
  <c r="IL108" i="14"/>
  <c r="IM108" i="14"/>
  <c r="KT84" i="14"/>
  <c r="KS153" i="14"/>
  <c r="KF107" i="14"/>
  <c r="KQ38" i="14"/>
  <c r="HN18" i="14"/>
  <c r="HP18" i="14"/>
  <c r="HJ19" i="14"/>
  <c r="JE18" i="14"/>
  <c r="NI18" i="14" s="1"/>
  <c r="KG15" i="14"/>
  <c r="KJ15" i="14"/>
  <c r="LE15" i="14"/>
  <c r="KL15" i="14"/>
  <c r="KT15" i="14"/>
  <c r="KG107" i="14"/>
  <c r="KD107" i="14"/>
  <c r="KK107" i="14"/>
  <c r="KA38" i="14"/>
  <c r="KP38" i="14"/>
  <c r="KN38" i="14"/>
  <c r="HJ41" i="14"/>
  <c r="HN40" i="14"/>
  <c r="JE40" i="14"/>
  <c r="NI40" i="14" s="1"/>
  <c r="HP40" i="14"/>
  <c r="KG152" i="14"/>
  <c r="KB152" i="14"/>
  <c r="KP152" i="14"/>
  <c r="HR131" i="14"/>
  <c r="CF19" i="14"/>
  <c r="CH19" i="14" s="1"/>
  <c r="CD20" i="14"/>
  <c r="HW61" i="14"/>
  <c r="HY61" i="14"/>
  <c r="IM61" i="14"/>
  <c r="IK61" i="14"/>
  <c r="IJ61" i="14"/>
  <c r="HX61" i="14"/>
  <c r="ID61" i="14"/>
  <c r="IC61" i="14"/>
  <c r="IA61" i="14"/>
  <c r="HZ61" i="14"/>
  <c r="IE61" i="14"/>
  <c r="HV61" i="14"/>
  <c r="IH61" i="14"/>
  <c r="IB61" i="14"/>
  <c r="IL61" i="14"/>
  <c r="HU61" i="14"/>
  <c r="II61" i="14"/>
  <c r="IG61" i="14"/>
  <c r="HT61" i="14"/>
  <c r="IF61" i="14"/>
  <c r="KF129" i="14"/>
  <c r="KE129" i="14"/>
  <c r="KO129" i="14"/>
  <c r="KN60" i="14"/>
  <c r="KD60" i="14"/>
  <c r="KQ60" i="14"/>
  <c r="LG15" i="14"/>
  <c r="LA15" i="14"/>
  <c r="KJ84" i="14"/>
  <c r="KQ84" i="14"/>
  <c r="KA84" i="14"/>
  <c r="KA153" i="14"/>
  <c r="KE153" i="14"/>
  <c r="KG153" i="14"/>
  <c r="KI153" i="14"/>
  <c r="IG17" i="14"/>
  <c r="IJ17" i="14"/>
  <c r="HZ17" i="14"/>
  <c r="IC17" i="14"/>
  <c r="HX17" i="14"/>
  <c r="HT17" i="14"/>
  <c r="IE17" i="14"/>
  <c r="HY17" i="14"/>
  <c r="IM17" i="14"/>
  <c r="HU17" i="14"/>
  <c r="ID17" i="14"/>
  <c r="IH17" i="14"/>
  <c r="IF17" i="14"/>
  <c r="IA17" i="14"/>
  <c r="II17" i="14"/>
  <c r="IB17" i="14"/>
  <c r="HW17" i="14"/>
  <c r="IL17" i="14"/>
  <c r="IK17" i="14"/>
  <c r="HV17" i="14"/>
  <c r="KA15" i="14"/>
  <c r="KJ38" i="14"/>
  <c r="KC152" i="14"/>
  <c r="KK129" i="14"/>
  <c r="KO60" i="14"/>
  <c r="KC84" i="14"/>
  <c r="KO15" i="14"/>
  <c r="KO107" i="14"/>
  <c r="KL38" i="14"/>
  <c r="KD15" i="14"/>
  <c r="KK15" i="14"/>
  <c r="KS15" i="14"/>
  <c r="LN15" i="14"/>
  <c r="HJ156" i="14"/>
  <c r="HN155" i="14"/>
  <c r="HP155" i="14"/>
  <c r="JE155" i="14"/>
  <c r="NI155" i="14" s="1"/>
  <c r="KM107" i="14"/>
  <c r="KH107" i="14"/>
  <c r="KN107" i="14"/>
  <c r="KE38" i="14"/>
  <c r="KR38" i="14"/>
  <c r="KB38" i="14"/>
  <c r="HR39" i="14"/>
  <c r="HL145" i="14"/>
  <c r="HL25" i="14"/>
  <c r="HL73" i="14"/>
  <c r="HL169" i="14"/>
  <c r="HL49" i="14"/>
  <c r="HL121" i="14"/>
  <c r="CA26" i="14"/>
  <c r="HL97" i="14"/>
  <c r="KO152" i="14"/>
  <c r="KF152" i="14"/>
  <c r="KQ152" i="14"/>
  <c r="HN86" i="14"/>
  <c r="HR86" i="14" s="1"/>
  <c r="HJ87" i="14"/>
  <c r="JE86" i="14"/>
  <c r="NI86" i="14" s="1"/>
  <c r="HP86" i="14"/>
  <c r="JE132" i="14"/>
  <c r="NI132" i="14" s="1"/>
  <c r="HP132" i="14"/>
  <c r="HJ133" i="14"/>
  <c r="HN132" i="14"/>
  <c r="HR132" i="14" s="1"/>
  <c r="LH107" i="14"/>
  <c r="LH108" i="14" s="1"/>
  <c r="KJ129" i="14"/>
  <c r="KH129" i="14"/>
  <c r="KQ129" i="14"/>
  <c r="KF60" i="14"/>
  <c r="KM60" i="14"/>
  <c r="KH60" i="14"/>
  <c r="JM60" i="14"/>
  <c r="KO84" i="14"/>
  <c r="KH84" i="14"/>
  <c r="KG84" i="14"/>
  <c r="KP84" i="14"/>
  <c r="KF153" i="14"/>
  <c r="KJ153" i="14"/>
  <c r="KM153" i="14"/>
  <c r="KP153" i="14"/>
  <c r="AF64" i="4"/>
  <c r="AF59" i="4"/>
  <c r="IG154" i="14" l="1"/>
  <c r="IE154" i="14"/>
  <c r="KL154" i="14" s="1"/>
  <c r="HY154" i="14"/>
  <c r="LK17" i="14"/>
  <c r="HR109" i="14"/>
  <c r="LL108" i="14"/>
  <c r="LF16" i="14"/>
  <c r="HR40" i="14"/>
  <c r="LB16" i="14"/>
  <c r="LB17" i="14" s="1"/>
  <c r="LC16" i="14"/>
  <c r="LC17" i="14" s="1"/>
  <c r="KV17" i="14"/>
  <c r="HL170" i="14"/>
  <c r="HL26" i="14"/>
  <c r="HL74" i="14"/>
  <c r="HL98" i="14"/>
  <c r="HL146" i="14"/>
  <c r="CA27" i="14"/>
  <c r="HL50" i="14"/>
  <c r="HL122" i="14"/>
  <c r="KB61" i="14"/>
  <c r="HZ131" i="14"/>
  <c r="IG131" i="14"/>
  <c r="ID131" i="14"/>
  <c r="HV131" i="14"/>
  <c r="IH131" i="14"/>
  <c r="IC131" i="14"/>
  <c r="HX131" i="14"/>
  <c r="IB131" i="14"/>
  <c r="HY131" i="14"/>
  <c r="IL131" i="14"/>
  <c r="IA131" i="14"/>
  <c r="HW131" i="14"/>
  <c r="IM131" i="14"/>
  <c r="IE131" i="14"/>
  <c r="HT131" i="14"/>
  <c r="II131" i="14"/>
  <c r="IF131" i="14"/>
  <c r="IK131" i="14"/>
  <c r="HU131" i="14"/>
  <c r="IJ131" i="14"/>
  <c r="KN108" i="14"/>
  <c r="KM62" i="14"/>
  <c r="KI16" i="14"/>
  <c r="LD16" i="14"/>
  <c r="LD17" i="14" s="1"/>
  <c r="KB154" i="14"/>
  <c r="JG154" i="14"/>
  <c r="KE154" i="14"/>
  <c r="KG154" i="14"/>
  <c r="KP85" i="14"/>
  <c r="KO85" i="14"/>
  <c r="KD85" i="14"/>
  <c r="KB130" i="14"/>
  <c r="KD130" i="14"/>
  <c r="KA130" i="14"/>
  <c r="KL130" i="14"/>
  <c r="IJ39" i="14"/>
  <c r="IG39" i="14"/>
  <c r="HW39" i="14"/>
  <c r="HY39" i="14"/>
  <c r="IA39" i="14"/>
  <c r="HV39" i="14"/>
  <c r="IH39" i="14"/>
  <c r="IK39" i="14"/>
  <c r="IM39" i="14"/>
  <c r="IL39" i="14"/>
  <c r="IC39" i="14"/>
  <c r="HZ39" i="14"/>
  <c r="IF39" i="14"/>
  <c r="IB39" i="14"/>
  <c r="IE39" i="14"/>
  <c r="HU39" i="14"/>
  <c r="HT39" i="14"/>
  <c r="HX39" i="14"/>
  <c r="II39" i="14"/>
  <c r="ID39" i="14"/>
  <c r="KD17" i="14"/>
  <c r="KK17" i="14"/>
  <c r="KE17" i="14"/>
  <c r="KS61" i="14"/>
  <c r="KH61" i="14"/>
  <c r="KT61" i="14"/>
  <c r="HR18" i="14"/>
  <c r="KS108" i="14"/>
  <c r="KK108" i="14"/>
  <c r="KQ108" i="14"/>
  <c r="KG108" i="14"/>
  <c r="KB62" i="14"/>
  <c r="KL62" i="14"/>
  <c r="KE62" i="14"/>
  <c r="KT16" i="14"/>
  <c r="LO16" i="14"/>
  <c r="LO17" i="14" s="1"/>
  <c r="KN16" i="14"/>
  <c r="LI16" i="14"/>
  <c r="LI17" i="14" s="1"/>
  <c r="KK16" i="14"/>
  <c r="KL16" i="14"/>
  <c r="LG16" i="14"/>
  <c r="LG17" i="14" s="1"/>
  <c r="KO154" i="14"/>
  <c r="KC154" i="14"/>
  <c r="KJ154" i="14"/>
  <c r="KA85" i="14"/>
  <c r="KM85" i="14"/>
  <c r="KF85" i="14"/>
  <c r="HJ65" i="14"/>
  <c r="HN64" i="14"/>
  <c r="HP64" i="14"/>
  <c r="JE64" i="14"/>
  <c r="NI64" i="14" s="1"/>
  <c r="KG130" i="14"/>
  <c r="KJ130" i="14"/>
  <c r="KP130" i="14"/>
  <c r="KI17" i="14"/>
  <c r="KB17" i="14"/>
  <c r="KJ17" i="14"/>
  <c r="KM61" i="14"/>
  <c r="KI61" i="14"/>
  <c r="KJ61" i="14"/>
  <c r="KF61" i="14"/>
  <c r="JI108" i="14"/>
  <c r="KD108" i="14"/>
  <c r="KF108" i="14"/>
  <c r="JU108" i="14"/>
  <c r="KP108" i="14"/>
  <c r="KN62" i="14"/>
  <c r="KH62" i="14"/>
  <c r="KC62" i="14"/>
  <c r="KQ16" i="14"/>
  <c r="LL16" i="14"/>
  <c r="LL17" i="14" s="1"/>
  <c r="KA16" i="14"/>
  <c r="KD16" i="14"/>
  <c r="JS154" i="14"/>
  <c r="KN154" i="14"/>
  <c r="KF154" i="14"/>
  <c r="KM154" i="14"/>
  <c r="KR85" i="14"/>
  <c r="KQ85" i="14"/>
  <c r="KH130" i="14"/>
  <c r="KO130" i="14"/>
  <c r="KM130" i="14"/>
  <c r="KX16" i="14"/>
  <c r="KX17" i="14" s="1"/>
  <c r="KY16" i="14"/>
  <c r="KY17" i="14" s="1"/>
  <c r="KS17" i="14"/>
  <c r="KR61" i="14"/>
  <c r="KR108" i="14"/>
  <c r="KF16" i="14"/>
  <c r="LA16" i="14"/>
  <c r="LA17" i="14" s="1"/>
  <c r="KP17" i="14"/>
  <c r="KT17" i="14"/>
  <c r="KG17" i="14"/>
  <c r="KA61" i="14"/>
  <c r="KO61" i="14"/>
  <c r="KK61" i="14"/>
  <c r="KD61" i="14"/>
  <c r="JI61" i="14"/>
  <c r="IH40" i="14"/>
  <c r="HU40" i="14"/>
  <c r="HX40" i="14"/>
  <c r="IK40" i="14"/>
  <c r="IE40" i="14"/>
  <c r="IM40" i="14"/>
  <c r="IF40" i="14"/>
  <c r="HY40" i="14"/>
  <c r="II40" i="14"/>
  <c r="IC40" i="14"/>
  <c r="IL40" i="14"/>
  <c r="IB40" i="14"/>
  <c r="IA40" i="14"/>
  <c r="HT40" i="14"/>
  <c r="HV40" i="14"/>
  <c r="IG40" i="14"/>
  <c r="IJ40" i="14"/>
  <c r="ID40" i="14"/>
  <c r="HZ40" i="14"/>
  <c r="HW40" i="14"/>
  <c r="KA108" i="14"/>
  <c r="KH108" i="14"/>
  <c r="KE108" i="14"/>
  <c r="KT62" i="14"/>
  <c r="KP62" i="14"/>
  <c r="JU62" i="14"/>
  <c r="KD62" i="14"/>
  <c r="KS62" i="14"/>
  <c r="KW16" i="14"/>
  <c r="KW17" i="14" s="1"/>
  <c r="KS16" i="14"/>
  <c r="LN16" i="14"/>
  <c r="LN17" i="14" s="1"/>
  <c r="KC16" i="14"/>
  <c r="KJ16" i="14"/>
  <c r="LE16" i="14"/>
  <c r="LE17" i="14" s="1"/>
  <c r="KI154" i="14"/>
  <c r="KQ154" i="14"/>
  <c r="KT154" i="14"/>
  <c r="KA154" i="14"/>
  <c r="KC85" i="14"/>
  <c r="JH85" i="14"/>
  <c r="KS85" i="14"/>
  <c r="KG85" i="14"/>
  <c r="KL85" i="14"/>
  <c r="HR63" i="14"/>
  <c r="KQ130" i="14"/>
  <c r="KS130" i="14"/>
  <c r="KC130" i="14"/>
  <c r="HP156" i="14"/>
  <c r="HJ157" i="14"/>
  <c r="JE156" i="14"/>
  <c r="NI156" i="14" s="1"/>
  <c r="HN156" i="14"/>
  <c r="KO17" i="14"/>
  <c r="KT108" i="14"/>
  <c r="KC108" i="14"/>
  <c r="KQ62" i="14"/>
  <c r="KE16" i="14"/>
  <c r="KZ16" i="14"/>
  <c r="KZ17" i="14" s="1"/>
  <c r="IK132" i="14"/>
  <c r="IE132" i="14"/>
  <c r="HU132" i="14"/>
  <c r="II132" i="14"/>
  <c r="HZ132" i="14"/>
  <c r="HT132" i="14"/>
  <c r="IL132" i="14"/>
  <c r="HY132" i="14"/>
  <c r="IF132" i="14"/>
  <c r="ID132" i="14"/>
  <c r="IH132" i="14"/>
  <c r="HX132" i="14"/>
  <c r="IB132" i="14"/>
  <c r="IJ132" i="14"/>
  <c r="IC132" i="14"/>
  <c r="IM132" i="14"/>
  <c r="IG132" i="14"/>
  <c r="HV132" i="14"/>
  <c r="IA132" i="14"/>
  <c r="HW132" i="14"/>
  <c r="HJ88" i="14"/>
  <c r="HP87" i="14"/>
  <c r="JE87" i="14"/>
  <c r="NI87" i="14" s="1"/>
  <c r="HN87" i="14"/>
  <c r="JE133" i="14"/>
  <c r="NI133" i="14" s="1"/>
  <c r="HN133" i="14"/>
  <c r="HJ134" i="14"/>
  <c r="HP133" i="14"/>
  <c r="HV86" i="14"/>
  <c r="HT86" i="14"/>
  <c r="IM86" i="14"/>
  <c r="HU86" i="14"/>
  <c r="HX86" i="14"/>
  <c r="IA86" i="14"/>
  <c r="IJ86" i="14"/>
  <c r="IK86" i="14"/>
  <c r="IE86" i="14"/>
  <c r="IL86" i="14"/>
  <c r="ID86" i="14"/>
  <c r="II86" i="14"/>
  <c r="HY86" i="14"/>
  <c r="IH86" i="14"/>
  <c r="IB86" i="14"/>
  <c r="IF86" i="14"/>
  <c r="IC86" i="14"/>
  <c r="HZ86" i="14"/>
  <c r="HW86" i="14"/>
  <c r="IG86" i="14"/>
  <c r="KC17" i="14"/>
  <c r="KH17" i="14"/>
  <c r="KF17" i="14"/>
  <c r="KQ17" i="14"/>
  <c r="KN61" i="14"/>
  <c r="KC61" i="14"/>
  <c r="KE61" i="14"/>
  <c r="CD21" i="14"/>
  <c r="CF20" i="14"/>
  <c r="CH20" i="14" s="1"/>
  <c r="JE41" i="14"/>
  <c r="NI41" i="14" s="1"/>
  <c r="HP41" i="14"/>
  <c r="HJ42" i="14"/>
  <c r="HN41" i="14"/>
  <c r="KI108" i="14"/>
  <c r="KJ108" i="14"/>
  <c r="KL108" i="14"/>
  <c r="KF62" i="14"/>
  <c r="KG62" i="14"/>
  <c r="KR62" i="14"/>
  <c r="KK62" i="14"/>
  <c r="JP62" i="14"/>
  <c r="KO16" i="14"/>
  <c r="LJ16" i="14"/>
  <c r="LJ17" i="14" s="1"/>
  <c r="KP16" i="14"/>
  <c r="KR16" i="14"/>
  <c r="LM16" i="14"/>
  <c r="LM17" i="14" s="1"/>
  <c r="JX154" i="14"/>
  <c r="KS154" i="14"/>
  <c r="KP154" i="14"/>
  <c r="KH154" i="14"/>
  <c r="LH17" i="14"/>
  <c r="IW17" i="14"/>
  <c r="IY16" i="14"/>
  <c r="JA16" i="14" s="1"/>
  <c r="IX16" i="14"/>
  <c r="LF17" i="14"/>
  <c r="KN85" i="14"/>
  <c r="KH85" i="14"/>
  <c r="KE85" i="14"/>
  <c r="KT85" i="14"/>
  <c r="HZ109" i="14"/>
  <c r="HY109" i="14"/>
  <c r="IL109" i="14"/>
  <c r="HV109" i="14"/>
  <c r="IK109" i="14"/>
  <c r="ID109" i="14"/>
  <c r="II109" i="14"/>
  <c r="HU109" i="14"/>
  <c r="HT109" i="14"/>
  <c r="HW109" i="14"/>
  <c r="IG109" i="14"/>
  <c r="HX109" i="14"/>
  <c r="IB109" i="14"/>
  <c r="IJ109" i="14"/>
  <c r="LL109" i="14" s="1"/>
  <c r="IA109" i="14"/>
  <c r="IM109" i="14"/>
  <c r="IE109" i="14"/>
  <c r="IH109" i="14"/>
  <c r="IC109" i="14"/>
  <c r="IF109" i="14"/>
  <c r="KT130" i="14"/>
  <c r="KF130" i="14"/>
  <c r="KI130" i="14"/>
  <c r="JN130" i="14"/>
  <c r="KA17" i="14"/>
  <c r="KG61" i="14"/>
  <c r="KA62" i="14"/>
  <c r="KB16" i="14"/>
  <c r="HR155" i="14"/>
  <c r="KR17" i="14"/>
  <c r="KM17" i="14"/>
  <c r="KL17" i="14"/>
  <c r="KN17" i="14"/>
  <c r="KP61" i="14"/>
  <c r="KL61" i="14"/>
  <c r="KQ61" i="14"/>
  <c r="HN19" i="14"/>
  <c r="HJ20" i="14"/>
  <c r="HP19" i="14"/>
  <c r="JE19" i="14"/>
  <c r="NI19" i="14" s="1"/>
  <c r="KB108" i="14"/>
  <c r="KM108" i="14"/>
  <c r="KO108" i="14"/>
  <c r="MN9" i="14"/>
  <c r="JT62" i="14"/>
  <c r="KO62" i="14"/>
  <c r="KI62" i="14"/>
  <c r="KJ62" i="14"/>
  <c r="KG16" i="14"/>
  <c r="KH16" i="14"/>
  <c r="KM16" i="14"/>
  <c r="KD154" i="14"/>
  <c r="KK154" i="14"/>
  <c r="KR154" i="14"/>
  <c r="JA15" i="14"/>
  <c r="JB15" i="14" s="1"/>
  <c r="KJ85" i="14"/>
  <c r="KI85" i="14"/>
  <c r="KB85" i="14"/>
  <c r="HP110" i="14"/>
  <c r="HJ111" i="14"/>
  <c r="HN110" i="14"/>
  <c r="JE110" i="14"/>
  <c r="NI110" i="14" s="1"/>
  <c r="KN130" i="14"/>
  <c r="JS130" i="14"/>
  <c r="LI130" i="14"/>
  <c r="LI131" i="14" s="1"/>
  <c r="LI132" i="14" s="1"/>
  <c r="KE130" i="14"/>
  <c r="KK130" i="14"/>
  <c r="KR130" i="14"/>
  <c r="AF68" i="4"/>
  <c r="AF63" i="4"/>
  <c r="HR87" i="14" l="1"/>
  <c r="HR64" i="14"/>
  <c r="HR41" i="14"/>
  <c r="ID41" i="14" s="1"/>
  <c r="HR110" i="14"/>
  <c r="IH110" i="14" s="1"/>
  <c r="MD130" i="14"/>
  <c r="KC109" i="14"/>
  <c r="HY41" i="14"/>
  <c r="IG41" i="14"/>
  <c r="IC41" i="14"/>
  <c r="IE41" i="14"/>
  <c r="HU41" i="14"/>
  <c r="HZ41" i="14"/>
  <c r="HX41" i="14"/>
  <c r="IH41" i="14"/>
  <c r="II41" i="14"/>
  <c r="IM41" i="14"/>
  <c r="HV41" i="14"/>
  <c r="IK41" i="14"/>
  <c r="IL41" i="14"/>
  <c r="HT41" i="14"/>
  <c r="IB41" i="14"/>
  <c r="IF41" i="14"/>
  <c r="IJ41" i="14"/>
  <c r="KP86" i="14"/>
  <c r="KE40" i="14"/>
  <c r="KM39" i="14"/>
  <c r="KQ39" i="14"/>
  <c r="KC131" i="14"/>
  <c r="HJ21" i="14"/>
  <c r="JE20" i="14"/>
  <c r="NI20" i="14" s="1"/>
  <c r="HN20" i="14"/>
  <c r="HP20" i="14"/>
  <c r="KH109" i="14"/>
  <c r="KA109" i="14"/>
  <c r="KS109" i="14"/>
  <c r="JE42" i="14"/>
  <c r="NI42" i="14" s="1"/>
  <c r="HJ43" i="14"/>
  <c r="HP42" i="14"/>
  <c r="HN42" i="14"/>
  <c r="KJ86" i="14"/>
  <c r="KK86" i="14"/>
  <c r="KE86" i="14"/>
  <c r="HN134" i="14"/>
  <c r="JE134" i="14"/>
  <c r="NI134" i="14" s="1"/>
  <c r="HP134" i="14"/>
  <c r="HJ135" i="14"/>
  <c r="KN132" i="14"/>
  <c r="KO132" i="14"/>
  <c r="KG132" i="14"/>
  <c r="HR156" i="14"/>
  <c r="KD40" i="14"/>
  <c r="KA40" i="14"/>
  <c r="KF40" i="14"/>
  <c r="KB40" i="14"/>
  <c r="KE39" i="14"/>
  <c r="KG39" i="14"/>
  <c r="JH39" i="14"/>
  <c r="KC39" i="14"/>
  <c r="KA131" i="14"/>
  <c r="KF131" i="14"/>
  <c r="KK131" i="14"/>
  <c r="KT109" i="14"/>
  <c r="II87" i="14"/>
  <c r="HW87" i="14"/>
  <c r="ID87" i="14"/>
  <c r="HT87" i="14"/>
  <c r="HX87" i="14"/>
  <c r="IF87" i="14"/>
  <c r="IB87" i="14"/>
  <c r="IE87" i="14"/>
  <c r="IK87" i="14"/>
  <c r="IH87" i="14"/>
  <c r="IL87" i="14"/>
  <c r="IA87" i="14"/>
  <c r="IJ87" i="14"/>
  <c r="IG87" i="14"/>
  <c r="HZ87" i="14"/>
  <c r="HV87" i="14"/>
  <c r="IM87" i="14"/>
  <c r="HU87" i="14"/>
  <c r="HY87" i="14"/>
  <c r="IC87" i="14"/>
  <c r="KC40" i="14"/>
  <c r="KP40" i="14"/>
  <c r="JU40" i="14"/>
  <c r="KP39" i="14"/>
  <c r="KO39" i="14"/>
  <c r="KS131" i="14"/>
  <c r="HR19" i="14"/>
  <c r="KM109" i="14"/>
  <c r="KQ109" i="14"/>
  <c r="KB109" i="14"/>
  <c r="KF109" i="14"/>
  <c r="KM86" i="14"/>
  <c r="KS86" i="14"/>
  <c r="JG86" i="14"/>
  <c r="KB86" i="14"/>
  <c r="HR133" i="14"/>
  <c r="KT132" i="14"/>
  <c r="KK132" i="14"/>
  <c r="KP132" i="14"/>
  <c r="KG40" i="14"/>
  <c r="KH40" i="14"/>
  <c r="KM40" i="14"/>
  <c r="KO40" i="14"/>
  <c r="IC18" i="14"/>
  <c r="IG18" i="14"/>
  <c r="IJ18" i="14"/>
  <c r="ID18" i="14"/>
  <c r="HT18" i="14"/>
  <c r="IE18" i="14"/>
  <c r="IH18" i="14"/>
  <c r="HV18" i="14"/>
  <c r="KX18" i="14" s="1"/>
  <c r="HX18" i="14"/>
  <c r="IL18" i="14"/>
  <c r="IA18" i="14"/>
  <c r="HW18" i="14"/>
  <c r="II18" i="14"/>
  <c r="IK18" i="14"/>
  <c r="HZ18" i="14"/>
  <c r="HU18" i="14"/>
  <c r="IM18" i="14"/>
  <c r="LO18" i="14" s="1"/>
  <c r="HY18" i="14"/>
  <c r="IB18" i="14"/>
  <c r="IF18" i="14"/>
  <c r="LH18" i="14" s="1"/>
  <c r="KA39" i="14"/>
  <c r="KJ39" i="14"/>
  <c r="KH39" i="14"/>
  <c r="KQ131" i="14"/>
  <c r="KL131" i="14"/>
  <c r="KI131" i="14"/>
  <c r="KN131" i="14"/>
  <c r="HL123" i="14"/>
  <c r="HL147" i="14"/>
  <c r="HL99" i="14"/>
  <c r="HL171" i="14"/>
  <c r="CA28" i="14"/>
  <c r="HL27" i="14"/>
  <c r="HL51" i="14"/>
  <c r="HL75" i="14"/>
  <c r="KG86" i="14"/>
  <c r="JL86" i="14"/>
  <c r="KE132" i="14"/>
  <c r="KP131" i="14"/>
  <c r="HX110" i="14"/>
  <c r="IM110" i="14"/>
  <c r="HV110" i="14"/>
  <c r="IF110" i="14"/>
  <c r="IJ110" i="14"/>
  <c r="IC110" i="14"/>
  <c r="IK110" i="14"/>
  <c r="II110" i="14"/>
  <c r="IA110" i="14"/>
  <c r="HY110" i="14"/>
  <c r="HT110" i="14"/>
  <c r="ID110" i="14"/>
  <c r="IB110" i="14"/>
  <c r="HW110" i="14"/>
  <c r="IE110" i="14"/>
  <c r="HZ110" i="14"/>
  <c r="IG110" i="14"/>
  <c r="IL110" i="14"/>
  <c r="KJ109" i="14"/>
  <c r="KI109" i="14"/>
  <c r="KP109" i="14"/>
  <c r="KG109" i="14"/>
  <c r="KI86" i="14"/>
  <c r="KL86" i="14"/>
  <c r="JY86" i="14"/>
  <c r="KT86" i="14"/>
  <c r="HP88" i="14"/>
  <c r="HJ89" i="14"/>
  <c r="HN88" i="14"/>
  <c r="JE88" i="14"/>
  <c r="NI88" i="14" s="1"/>
  <c r="KJ132" i="14"/>
  <c r="JO132" i="14"/>
  <c r="KM132" i="14"/>
  <c r="KB132" i="14"/>
  <c r="HN157" i="14"/>
  <c r="HP157" i="14"/>
  <c r="JE157" i="14"/>
  <c r="NI157" i="14" s="1"/>
  <c r="HJ158" i="14"/>
  <c r="KK40" i="14"/>
  <c r="KI40" i="14"/>
  <c r="KT40" i="14"/>
  <c r="KB39" i="14"/>
  <c r="JG39" i="14"/>
  <c r="KS39" i="14"/>
  <c r="KF39" i="14"/>
  <c r="KB131" i="14"/>
  <c r="KT131" i="14"/>
  <c r="KE131" i="14"/>
  <c r="KG131" i="14"/>
  <c r="LB131" i="14"/>
  <c r="LB132" i="14" s="1"/>
  <c r="KH86" i="14"/>
  <c r="KA132" i="14"/>
  <c r="JE111" i="14"/>
  <c r="NI111" i="14" s="1"/>
  <c r="HJ112" i="14"/>
  <c r="HN111" i="14"/>
  <c r="HR111" i="14" s="1"/>
  <c r="HP111" i="14"/>
  <c r="KO109" i="14"/>
  <c r="KE109" i="14"/>
  <c r="KK109" i="14"/>
  <c r="JB16" i="14"/>
  <c r="KN86" i="14"/>
  <c r="KO86" i="14"/>
  <c r="KR86" i="14"/>
  <c r="KA86" i="14"/>
  <c r="KD132" i="14"/>
  <c r="KQ132" i="14"/>
  <c r="KF132" i="14"/>
  <c r="KL132" i="14"/>
  <c r="KQ40" i="14"/>
  <c r="KS40" i="14"/>
  <c r="KL40" i="14"/>
  <c r="HT64" i="14"/>
  <c r="IF64" i="14"/>
  <c r="IL64" i="14"/>
  <c r="HY64" i="14"/>
  <c r="ID64" i="14"/>
  <c r="IJ64" i="14"/>
  <c r="IG64" i="14"/>
  <c r="HU64" i="14"/>
  <c r="IC64" i="14"/>
  <c r="IE64" i="14"/>
  <c r="II64" i="14"/>
  <c r="HZ64" i="14"/>
  <c r="IM64" i="14"/>
  <c r="HX64" i="14"/>
  <c r="IA64" i="14"/>
  <c r="IB64" i="14"/>
  <c r="IH64" i="14"/>
  <c r="IK64" i="14"/>
  <c r="HV64" i="14"/>
  <c r="HW64" i="14"/>
  <c r="KL39" i="14"/>
  <c r="KT39" i="14"/>
  <c r="KD39" i="14"/>
  <c r="KR131" i="14"/>
  <c r="KD131" i="14"/>
  <c r="KJ131" i="14"/>
  <c r="KD109" i="14"/>
  <c r="LF18" i="14"/>
  <c r="KC132" i="14"/>
  <c r="HV155" i="14"/>
  <c r="HU155" i="14"/>
  <c r="HY155" i="14"/>
  <c r="IA155" i="14"/>
  <c r="IB155" i="14"/>
  <c r="IJ155" i="14"/>
  <c r="IE155" i="14"/>
  <c r="HZ155" i="14"/>
  <c r="IC155" i="14"/>
  <c r="IF155" i="14"/>
  <c r="ID155" i="14"/>
  <c r="IG155" i="14"/>
  <c r="IK155" i="14"/>
  <c r="IL155" i="14"/>
  <c r="HW155" i="14"/>
  <c r="IH155" i="14"/>
  <c r="II155" i="14"/>
  <c r="IM155" i="14"/>
  <c r="HT155" i="14"/>
  <c r="HX155" i="14"/>
  <c r="KL109" i="14"/>
  <c r="JQ109" i="14"/>
  <c r="KN109" i="14"/>
  <c r="KR109" i="14"/>
  <c r="IW18" i="14"/>
  <c r="IY17" i="14"/>
  <c r="JA17" i="14" s="1"/>
  <c r="JB17" i="14" s="1"/>
  <c r="IX17" i="14"/>
  <c r="CF21" i="14"/>
  <c r="CH21" i="14" s="1"/>
  <c r="CD22" i="14"/>
  <c r="KD86" i="14"/>
  <c r="KF86" i="14"/>
  <c r="KQ86" i="14"/>
  <c r="KC86" i="14"/>
  <c r="KH132" i="14"/>
  <c r="KI132" i="14"/>
  <c r="KS132" i="14"/>
  <c r="KR132" i="14"/>
  <c r="ID63" i="14"/>
  <c r="HU63" i="14"/>
  <c r="IM63" i="14"/>
  <c r="HY63" i="14"/>
  <c r="IK63" i="14"/>
  <c r="HZ63" i="14"/>
  <c r="IF63" i="14"/>
  <c r="HV63" i="14"/>
  <c r="HW63" i="14"/>
  <c r="II63" i="14"/>
  <c r="IA63" i="14"/>
  <c r="IC63" i="14"/>
  <c r="IH63" i="14"/>
  <c r="IG63" i="14"/>
  <c r="HX63" i="14"/>
  <c r="IB63" i="14"/>
  <c r="LD63" i="14" s="1"/>
  <c r="IE63" i="14"/>
  <c r="HT63" i="14"/>
  <c r="IL63" i="14"/>
  <c r="IJ63" i="14"/>
  <c r="KN40" i="14"/>
  <c r="KJ40" i="14"/>
  <c r="KR40" i="14"/>
  <c r="KY18" i="14"/>
  <c r="LH109" i="14"/>
  <c r="HP65" i="14"/>
  <c r="JE65" i="14"/>
  <c r="NI65" i="14" s="1"/>
  <c r="HJ66" i="14"/>
  <c r="HN65" i="14"/>
  <c r="KK39" i="14"/>
  <c r="KI39" i="14"/>
  <c r="JN39" i="14"/>
  <c r="KR39" i="14"/>
  <c r="KN39" i="14"/>
  <c r="LD18" i="14"/>
  <c r="KM131" i="14"/>
  <c r="KH131" i="14"/>
  <c r="KO131" i="14"/>
  <c r="KX60" i="14"/>
  <c r="AF67" i="4"/>
  <c r="AF72" i="4"/>
  <c r="HR42" i="14" l="1"/>
  <c r="HR65" i="14"/>
  <c r="HU110" i="14"/>
  <c r="LH110" i="14"/>
  <c r="HR157" i="14"/>
  <c r="HR88" i="14"/>
  <c r="HR20" i="14"/>
  <c r="HW41" i="14"/>
  <c r="KD41" i="14" s="1"/>
  <c r="IA41" i="14"/>
  <c r="KA155" i="14"/>
  <c r="KL155" i="14"/>
  <c r="KO64" i="14"/>
  <c r="KG110" i="14"/>
  <c r="KQ110" i="14"/>
  <c r="KA18" i="14"/>
  <c r="KV18" i="14"/>
  <c r="KC63" i="14"/>
  <c r="KP155" i="14"/>
  <c r="KI155" i="14"/>
  <c r="LL110" i="14"/>
  <c r="KJ64" i="14"/>
  <c r="KK63" i="14"/>
  <c r="KL63" i="14"/>
  <c r="KH63" i="14"/>
  <c r="KR63" i="14"/>
  <c r="KE155" i="14"/>
  <c r="KS155" i="14"/>
  <c r="KG155" i="14"/>
  <c r="KB155" i="14"/>
  <c r="KR64" i="14"/>
  <c r="KG64" i="14"/>
  <c r="KQ64" i="14"/>
  <c r="KN110" i="14"/>
  <c r="KA110" i="14"/>
  <c r="KB110" i="14"/>
  <c r="KO110" i="14"/>
  <c r="KF18" i="14"/>
  <c r="LA18" i="14"/>
  <c r="KD18" i="14"/>
  <c r="KL18" i="14"/>
  <c r="LG18" i="14"/>
  <c r="HU19" i="14"/>
  <c r="IB19" i="14"/>
  <c r="HZ19" i="14"/>
  <c r="IE19" i="14"/>
  <c r="IC19" i="14"/>
  <c r="IF19" i="14"/>
  <c r="IH19" i="14"/>
  <c r="HW19" i="14"/>
  <c r="IJ19" i="14"/>
  <c r="HT19" i="14"/>
  <c r="IG19" i="14"/>
  <c r="IM19" i="14"/>
  <c r="LO19" i="14" s="1"/>
  <c r="HX19" i="14"/>
  <c r="HY19" i="14"/>
  <c r="HV19" i="14"/>
  <c r="II19" i="14"/>
  <c r="IK19" i="14"/>
  <c r="IL19" i="14"/>
  <c r="ID19" i="14"/>
  <c r="IA19" i="14"/>
  <c r="KC87" i="14"/>
  <c r="JH87" i="14"/>
  <c r="KO87" i="14"/>
  <c r="KA87" i="14"/>
  <c r="KI41" i="14"/>
  <c r="KT41" i="14"/>
  <c r="KB41" i="14"/>
  <c r="HT65" i="14"/>
  <c r="HZ65" i="14"/>
  <c r="IM65" i="14"/>
  <c r="IE65" i="14"/>
  <c r="IH65" i="14"/>
  <c r="HU65" i="14"/>
  <c r="HX65" i="14"/>
  <c r="IJ65" i="14"/>
  <c r="IB65" i="14"/>
  <c r="IG65" i="14"/>
  <c r="IL65" i="14"/>
  <c r="IK65" i="14"/>
  <c r="IC65" i="14"/>
  <c r="ID65" i="14"/>
  <c r="HV65" i="14"/>
  <c r="IA65" i="14"/>
  <c r="HY65" i="14"/>
  <c r="II65" i="14"/>
  <c r="IF65" i="14"/>
  <c r="HW65" i="14"/>
  <c r="KF63" i="14"/>
  <c r="KR155" i="14"/>
  <c r="JW155" i="14"/>
  <c r="KC155" i="14"/>
  <c r="KP64" i="14"/>
  <c r="KT18" i="14"/>
  <c r="KH18" i="14"/>
  <c r="ID133" i="14"/>
  <c r="IL133" i="14"/>
  <c r="IG133" i="14"/>
  <c r="HW133" i="14"/>
  <c r="IA133" i="14"/>
  <c r="IC133" i="14"/>
  <c r="II133" i="14"/>
  <c r="HZ133" i="14"/>
  <c r="HX133" i="14"/>
  <c r="IJ133" i="14"/>
  <c r="IH133" i="14"/>
  <c r="HV133" i="14"/>
  <c r="IB133" i="14"/>
  <c r="IE133" i="14"/>
  <c r="IK133" i="14"/>
  <c r="IF133" i="14"/>
  <c r="HY133" i="14"/>
  <c r="IM133" i="14"/>
  <c r="HU133" i="14"/>
  <c r="HT133" i="14"/>
  <c r="KG87" i="14"/>
  <c r="KR87" i="14"/>
  <c r="KK87" i="14"/>
  <c r="IH42" i="14"/>
  <c r="HX42" i="14"/>
  <c r="IM42" i="14"/>
  <c r="IB42" i="14"/>
  <c r="HU42" i="14"/>
  <c r="II42" i="14"/>
  <c r="HZ42" i="14"/>
  <c r="IJ42" i="14"/>
  <c r="KQ42" i="14" s="1"/>
  <c r="IL42" i="14"/>
  <c r="IF42" i="14"/>
  <c r="IE42" i="14"/>
  <c r="HV42" i="14"/>
  <c r="HY42" i="14"/>
  <c r="HT42" i="14"/>
  <c r="KA42" i="14" s="1"/>
  <c r="IK42" i="14"/>
  <c r="IG42" i="14"/>
  <c r="ID42" i="14"/>
  <c r="IA42" i="14"/>
  <c r="KH42" i="14" s="1"/>
  <c r="HW42" i="14"/>
  <c r="IC42" i="14"/>
  <c r="HT20" i="14"/>
  <c r="IK20" i="14"/>
  <c r="IH20" i="14"/>
  <c r="IA20" i="14"/>
  <c r="IL20" i="14"/>
  <c r="HU20" i="14"/>
  <c r="IB20" i="14"/>
  <c r="IC20" i="14"/>
  <c r="ID20" i="14"/>
  <c r="HW20" i="14"/>
  <c r="IF20" i="14"/>
  <c r="II20" i="14"/>
  <c r="HX20" i="14"/>
  <c r="HZ20" i="14"/>
  <c r="IM20" i="14"/>
  <c r="IE20" i="14"/>
  <c r="HV20" i="14"/>
  <c r="IJ20" i="14"/>
  <c r="HY20" i="14"/>
  <c r="IG20" i="14"/>
  <c r="KA41" i="14"/>
  <c r="KP41" i="14"/>
  <c r="KL41" i="14"/>
  <c r="HP66" i="14"/>
  <c r="HJ67" i="14"/>
  <c r="JE66" i="14"/>
  <c r="NI66" i="14" s="1"/>
  <c r="HN66" i="14"/>
  <c r="KE63" i="14"/>
  <c r="KD63" i="14"/>
  <c r="KT63" i="14"/>
  <c r="KT155" i="14"/>
  <c r="KN155" i="14"/>
  <c r="KQ155" i="14"/>
  <c r="KI64" i="14"/>
  <c r="KL64" i="14"/>
  <c r="KF64" i="14"/>
  <c r="KL110" i="14"/>
  <c r="KH110" i="14"/>
  <c r="KM110" i="14"/>
  <c r="HL28" i="14"/>
  <c r="CA29" i="14"/>
  <c r="HL52" i="14"/>
  <c r="HL148" i="14"/>
  <c r="HL76" i="14"/>
  <c r="HL172" i="14"/>
  <c r="HL124" i="14"/>
  <c r="HL100" i="14"/>
  <c r="KB18" i="14"/>
  <c r="KS18" i="14"/>
  <c r="LN18" i="14"/>
  <c r="KK18" i="14"/>
  <c r="KW18" i="14"/>
  <c r="KW19" i="14" s="1"/>
  <c r="KW20" i="14" s="1"/>
  <c r="KJ87" i="14"/>
  <c r="KN87" i="14"/>
  <c r="KL87" i="14"/>
  <c r="JQ87" i="14"/>
  <c r="KD87" i="14"/>
  <c r="HP135" i="14"/>
  <c r="HN135" i="14"/>
  <c r="JE135" i="14"/>
  <c r="NI135" i="14" s="1"/>
  <c r="HJ136" i="14"/>
  <c r="KH41" i="14"/>
  <c r="KK41" i="14"/>
  <c r="KD110" i="14"/>
  <c r="KP110" i="14"/>
  <c r="KC110" i="14"/>
  <c r="KG18" i="14"/>
  <c r="LB18" i="14"/>
  <c r="KE18" i="14"/>
  <c r="KZ18" i="14"/>
  <c r="KQ18" i="14"/>
  <c r="LL18" i="14"/>
  <c r="KF87" i="14"/>
  <c r="KQ87" i="14"/>
  <c r="KI87" i="14"/>
  <c r="KP87" i="14"/>
  <c r="HJ44" i="14"/>
  <c r="JE43" i="14"/>
  <c r="NI43" i="14" s="1"/>
  <c r="HN43" i="14"/>
  <c r="HP43" i="14"/>
  <c r="JE21" i="14"/>
  <c r="NI21" i="14" s="1"/>
  <c r="HJ22" i="14"/>
  <c r="HP21" i="14"/>
  <c r="HN21" i="14"/>
  <c r="KS41" i="14"/>
  <c r="KO41" i="14"/>
  <c r="KJ41" i="14"/>
  <c r="KY19" i="14"/>
  <c r="KP63" i="14"/>
  <c r="KK64" i="14"/>
  <c r="KQ63" i="14"/>
  <c r="KB63" i="14"/>
  <c r="JG63" i="14"/>
  <c r="KS64" i="14"/>
  <c r="KO63" i="14"/>
  <c r="IX18" i="14"/>
  <c r="IY18" i="14"/>
  <c r="IW19" i="14"/>
  <c r="KO155" i="14"/>
  <c r="KM155" i="14"/>
  <c r="KH155" i="14"/>
  <c r="KD64" i="14"/>
  <c r="KE64" i="14"/>
  <c r="KB64" i="14"/>
  <c r="KM64" i="14"/>
  <c r="HJ113" i="14"/>
  <c r="JE112" i="14"/>
  <c r="NI112" i="14" s="1"/>
  <c r="HN112" i="14"/>
  <c r="HP112" i="14"/>
  <c r="LH19" i="14"/>
  <c r="LH20" i="14" s="1"/>
  <c r="HJ159" i="14"/>
  <c r="HN158" i="14"/>
  <c r="HP158" i="14"/>
  <c r="JE158" i="14"/>
  <c r="NI158" i="14" s="1"/>
  <c r="II88" i="14"/>
  <c r="IF88" i="14"/>
  <c r="IM88" i="14"/>
  <c r="IK88" i="14"/>
  <c r="IL88" i="14"/>
  <c r="ID88" i="14"/>
  <c r="IB88" i="14"/>
  <c r="HZ88" i="14"/>
  <c r="HW88" i="14"/>
  <c r="HV88" i="14"/>
  <c r="HT88" i="14"/>
  <c r="IH88" i="14"/>
  <c r="IE88" i="14"/>
  <c r="IA88" i="14"/>
  <c r="HU88" i="14"/>
  <c r="HX88" i="14"/>
  <c r="IG88" i="14"/>
  <c r="HY88" i="14"/>
  <c r="IC88" i="14"/>
  <c r="IJ88" i="14"/>
  <c r="KI110" i="14"/>
  <c r="KR110" i="14"/>
  <c r="KT110" i="14"/>
  <c r="KM18" i="14"/>
  <c r="KR18" i="14"/>
  <c r="LM18" i="14"/>
  <c r="KC18" i="14"/>
  <c r="KN18" i="14"/>
  <c r="LI18" i="14"/>
  <c r="KB87" i="14"/>
  <c r="KH87" i="14"/>
  <c r="KM87" i="14"/>
  <c r="KQ41" i="14"/>
  <c r="KR41" i="14"/>
  <c r="KE41" i="14"/>
  <c r="LI41" i="14"/>
  <c r="KN41" i="14"/>
  <c r="KI63" i="14"/>
  <c r="IH157" i="14"/>
  <c r="IG157" i="14"/>
  <c r="IJ157" i="14"/>
  <c r="KQ157" i="14" s="1"/>
  <c r="HU157" i="14"/>
  <c r="HV157" i="14"/>
  <c r="IB157" i="14"/>
  <c r="IE157" i="14"/>
  <c r="IK157" i="14"/>
  <c r="HZ157" i="14"/>
  <c r="IL157" i="14"/>
  <c r="IC157" i="14"/>
  <c r="HX157" i="14"/>
  <c r="IM157" i="14"/>
  <c r="HT157" i="14"/>
  <c r="HW157" i="14"/>
  <c r="ID157" i="14"/>
  <c r="IA157" i="14"/>
  <c r="HY157" i="14"/>
  <c r="IF157" i="14"/>
  <c r="II157" i="14"/>
  <c r="KF110" i="14"/>
  <c r="KN63" i="14"/>
  <c r="KK155" i="14"/>
  <c r="KH64" i="14"/>
  <c r="JM64" i="14"/>
  <c r="IK111" i="14"/>
  <c r="HW111" i="14"/>
  <c r="IA111" i="14"/>
  <c r="HY111" i="14"/>
  <c r="IL111" i="14"/>
  <c r="HZ111" i="14"/>
  <c r="IJ111" i="14"/>
  <c r="II111" i="14"/>
  <c r="IG111" i="14"/>
  <c r="HT111" i="14"/>
  <c r="IB111" i="14"/>
  <c r="IF111" i="14"/>
  <c r="IM111" i="14"/>
  <c r="IC111" i="14"/>
  <c r="HX111" i="14"/>
  <c r="IH111" i="14"/>
  <c r="HV111" i="14"/>
  <c r="HU111" i="14"/>
  <c r="ID111" i="14"/>
  <c r="IE111" i="14"/>
  <c r="LD19" i="14"/>
  <c r="KS63" i="14"/>
  <c r="KM63" i="14"/>
  <c r="LH111" i="14"/>
  <c r="KA63" i="14"/>
  <c r="KJ63" i="14"/>
  <c r="KG63" i="14"/>
  <c r="LB63" i="14"/>
  <c r="LB64" i="14" s="1"/>
  <c r="LB65" i="14" s="1"/>
  <c r="CD23" i="14"/>
  <c r="CF22" i="14"/>
  <c r="CH22" i="14" s="1"/>
  <c r="KD155" i="14"/>
  <c r="JI155" i="14"/>
  <c r="KJ155" i="14"/>
  <c r="KF155" i="14"/>
  <c r="KC64" i="14"/>
  <c r="KT64" i="14"/>
  <c r="KN64" i="14"/>
  <c r="KA64" i="14"/>
  <c r="HJ90" i="14"/>
  <c r="JE89" i="14"/>
  <c r="NI89" i="14" s="1"/>
  <c r="HN89" i="14"/>
  <c r="HP89" i="14"/>
  <c r="LC18" i="14"/>
  <c r="LC19" i="14" s="1"/>
  <c r="KS110" i="14"/>
  <c r="KK110" i="14"/>
  <c r="KJ110" i="14"/>
  <c r="KE110" i="14"/>
  <c r="KI18" i="14"/>
  <c r="KP18" i="14"/>
  <c r="LK18" i="14"/>
  <c r="KO18" i="14"/>
  <c r="LJ18" i="14"/>
  <c r="KJ18" i="14"/>
  <c r="LE18" i="14"/>
  <c r="KT87" i="14"/>
  <c r="KS87" i="14"/>
  <c r="KE87" i="14"/>
  <c r="HZ156" i="14"/>
  <c r="IG156" i="14"/>
  <c r="HY156" i="14"/>
  <c r="IF156" i="14"/>
  <c r="IA156" i="14"/>
  <c r="IH156" i="14"/>
  <c r="HU156" i="14"/>
  <c r="IC156" i="14"/>
  <c r="HV156" i="14"/>
  <c r="ID156" i="14"/>
  <c r="HX156" i="14"/>
  <c r="IM156" i="14"/>
  <c r="IJ156" i="14"/>
  <c r="HW156" i="14"/>
  <c r="IB156" i="14"/>
  <c r="IL156" i="14"/>
  <c r="HT156" i="14"/>
  <c r="II156" i="14"/>
  <c r="IK156" i="14"/>
  <c r="IE156" i="14"/>
  <c r="HR134" i="14"/>
  <c r="KM41" i="14"/>
  <c r="KC41" i="14"/>
  <c r="KG41" i="14"/>
  <c r="KF41" i="14"/>
  <c r="KX61" i="14"/>
  <c r="LD64" i="14"/>
  <c r="AF71" i="4"/>
  <c r="AF76" i="4"/>
  <c r="KY20" i="14" l="1"/>
  <c r="LI42" i="14"/>
  <c r="LB19" i="14"/>
  <c r="HR89" i="14"/>
  <c r="IG89" i="14" s="1"/>
  <c r="HR112" i="14"/>
  <c r="HR135" i="14"/>
  <c r="LK19" i="14"/>
  <c r="LK20" i="14" s="1"/>
  <c r="HR158" i="14"/>
  <c r="HY158" i="14" s="1"/>
  <c r="HR21" i="14"/>
  <c r="LB20" i="14"/>
  <c r="LO20" i="14"/>
  <c r="LL111" i="14"/>
  <c r="IF134" i="14"/>
  <c r="HX134" i="14"/>
  <c r="IK134" i="14"/>
  <c r="IE134" i="14"/>
  <c r="IG134" i="14"/>
  <c r="IC134" i="14"/>
  <c r="HV134" i="14"/>
  <c r="HW134" i="14"/>
  <c r="HY134" i="14"/>
  <c r="IA134" i="14"/>
  <c r="IL134" i="14"/>
  <c r="HU134" i="14"/>
  <c r="HT134" i="14"/>
  <c r="HZ134" i="14"/>
  <c r="IH134" i="14"/>
  <c r="II134" i="14"/>
  <c r="IB134" i="14"/>
  <c r="IJ134" i="14"/>
  <c r="ID134" i="14"/>
  <c r="IM134" i="14"/>
  <c r="KF156" i="14"/>
  <c r="KP111" i="14"/>
  <c r="JU111" i="14"/>
  <c r="KO88" i="14"/>
  <c r="KE20" i="14"/>
  <c r="KS42" i="14"/>
  <c r="KC133" i="14"/>
  <c r="KI65" i="14"/>
  <c r="KR19" i="14"/>
  <c r="LM19" i="14"/>
  <c r="LM20" i="14" s="1"/>
  <c r="KJ19" i="14"/>
  <c r="LE19" i="14"/>
  <c r="LE20" i="14" s="1"/>
  <c r="KL156" i="14"/>
  <c r="KD156" i="14"/>
  <c r="KJ156" i="14"/>
  <c r="KN156" i="14"/>
  <c r="JS156" i="14"/>
  <c r="KK111" i="14"/>
  <c r="JP111" i="14"/>
  <c r="KT111" i="14"/>
  <c r="JY111" i="14"/>
  <c r="KQ111" i="14"/>
  <c r="KR111" i="14"/>
  <c r="KF157" i="14"/>
  <c r="KE157" i="14"/>
  <c r="KI157" i="14"/>
  <c r="KN88" i="14"/>
  <c r="KA88" i="14"/>
  <c r="KS88" i="14"/>
  <c r="JX88" i="14"/>
  <c r="JA18" i="14"/>
  <c r="JB18" i="14" s="1"/>
  <c r="HR43" i="14"/>
  <c r="JE67" i="14"/>
  <c r="NI67" i="14" s="1"/>
  <c r="HP67" i="14"/>
  <c r="HN67" i="14"/>
  <c r="HJ68" i="14"/>
  <c r="KQ20" i="14"/>
  <c r="KP20" i="14"/>
  <c r="KB20" i="14"/>
  <c r="KJ42" i="14"/>
  <c r="KE42" i="14"/>
  <c r="KF133" i="14"/>
  <c r="KO133" i="14"/>
  <c r="KH133" i="14"/>
  <c r="KD65" i="14"/>
  <c r="KK65" i="14"/>
  <c r="KQ65" i="14"/>
  <c r="KG65" i="14"/>
  <c r="KP19" i="14"/>
  <c r="KA19" i="14"/>
  <c r="KV19" i="14"/>
  <c r="KL19" i="14"/>
  <c r="LG19" i="14"/>
  <c r="LG20" i="14" s="1"/>
  <c r="KI156" i="14"/>
  <c r="KJ111" i="14"/>
  <c r="JO111" i="14"/>
  <c r="KM157" i="14"/>
  <c r="KL157" i="14"/>
  <c r="JQ157" i="14"/>
  <c r="KF88" i="14"/>
  <c r="HW135" i="14"/>
  <c r="IG135" i="14"/>
  <c r="HV135" i="14"/>
  <c r="IL135" i="14"/>
  <c r="HY135" i="14"/>
  <c r="IF135" i="14"/>
  <c r="IB135" i="14"/>
  <c r="IH135" i="14"/>
  <c r="IA135" i="14"/>
  <c r="II135" i="14"/>
  <c r="IM135" i="14"/>
  <c r="IJ135" i="14"/>
  <c r="HT135" i="14"/>
  <c r="IK135" i="14"/>
  <c r="HZ135" i="14"/>
  <c r="HU135" i="14"/>
  <c r="IC135" i="14"/>
  <c r="IE135" i="14"/>
  <c r="ID135" i="14"/>
  <c r="HX135" i="14"/>
  <c r="KI20" i="14"/>
  <c r="KT42" i="14"/>
  <c r="KT65" i="14"/>
  <c r="KR156" i="14"/>
  <c r="KQ156" i="14"/>
  <c r="KB156" i="14"/>
  <c r="KW156" i="14"/>
  <c r="KW157" i="14" s="1"/>
  <c r="KG156" i="14"/>
  <c r="KB111" i="14"/>
  <c r="KM111" i="14"/>
  <c r="KG111" i="14"/>
  <c r="KH157" i="14"/>
  <c r="KJ157" i="14"/>
  <c r="JO157" i="14"/>
  <c r="KC157" i="14"/>
  <c r="JJ88" i="14"/>
  <c r="KE88" i="14"/>
  <c r="KC88" i="14"/>
  <c r="KR88" i="14"/>
  <c r="IH158" i="14"/>
  <c r="IK158" i="14"/>
  <c r="IM158" i="14"/>
  <c r="IG158" i="14"/>
  <c r="JE113" i="14"/>
  <c r="NI113" i="14" s="1"/>
  <c r="HJ114" i="14"/>
  <c r="HN113" i="14"/>
  <c r="HP113" i="14"/>
  <c r="IK21" i="14"/>
  <c r="HX21" i="14"/>
  <c r="II21" i="14"/>
  <c r="IB21" i="14"/>
  <c r="HV21" i="14"/>
  <c r="HW21" i="14"/>
  <c r="HY21" i="14"/>
  <c r="IL21" i="14"/>
  <c r="IH21" i="14"/>
  <c r="ID21" i="14"/>
  <c r="IA21" i="14"/>
  <c r="HT21" i="14"/>
  <c r="IG21" i="14"/>
  <c r="IC21" i="14"/>
  <c r="IJ21" i="14"/>
  <c r="IF21" i="14"/>
  <c r="IE21" i="14"/>
  <c r="HU21" i="14"/>
  <c r="HZ21" i="14"/>
  <c r="IM21" i="14"/>
  <c r="HL29" i="14"/>
  <c r="HL77" i="14"/>
  <c r="HL149" i="14"/>
  <c r="HL173" i="14"/>
  <c r="HL125" i="14"/>
  <c r="CA30" i="14"/>
  <c r="HL53" i="14"/>
  <c r="HL101" i="14"/>
  <c r="KC20" i="14"/>
  <c r="KM20" i="14"/>
  <c r="KS20" i="14"/>
  <c r="JI42" i="14"/>
  <c r="KD42" i="14"/>
  <c r="KF42" i="14"/>
  <c r="KG42" i="14"/>
  <c r="KO42" i="14"/>
  <c r="KM133" i="14"/>
  <c r="KQ133" i="14"/>
  <c r="KD133" i="14"/>
  <c r="KM65" i="14"/>
  <c r="KJ65" i="14"/>
  <c r="LE65" i="14"/>
  <c r="KE65" i="14"/>
  <c r="KA65" i="14"/>
  <c r="KC19" i="14"/>
  <c r="KQ19" i="14"/>
  <c r="LL19" i="14"/>
  <c r="LL20" i="14" s="1"/>
  <c r="KG19" i="14"/>
  <c r="KK157" i="14"/>
  <c r="KS157" i="14"/>
  <c r="KB157" i="14"/>
  <c r="KB88" i="14"/>
  <c r="KD88" i="14"/>
  <c r="KT88" i="14"/>
  <c r="HJ160" i="14"/>
  <c r="JE159" i="14"/>
  <c r="NI159" i="14" s="1"/>
  <c r="HP159" i="14"/>
  <c r="HN159" i="14"/>
  <c r="HP44" i="14"/>
  <c r="HJ45" i="14"/>
  <c r="HN44" i="14"/>
  <c r="JE44" i="14"/>
  <c r="NI44" i="14" s="1"/>
  <c r="KL20" i="14"/>
  <c r="KD20" i="14"/>
  <c r="KH20" i="14"/>
  <c r="LC20" i="14"/>
  <c r="KC42" i="14"/>
  <c r="KP42" i="14"/>
  <c r="KR133" i="14"/>
  <c r="KE133" i="14"/>
  <c r="KN133" i="14"/>
  <c r="LI133" i="14"/>
  <c r="KP65" i="14"/>
  <c r="KR65" i="14"/>
  <c r="KB65" i="14"/>
  <c r="KH19" i="14"/>
  <c r="KF19" i="14"/>
  <c r="LA19" i="14"/>
  <c r="LA20" i="14" s="1"/>
  <c r="KD19" i="14"/>
  <c r="KI19" i="14"/>
  <c r="KC156" i="14"/>
  <c r="KL111" i="14"/>
  <c r="JQ111" i="14"/>
  <c r="KT157" i="14"/>
  <c r="JY157" i="14"/>
  <c r="KK88" i="14"/>
  <c r="IX19" i="14"/>
  <c r="IY19" i="14"/>
  <c r="JA19" i="14" s="1"/>
  <c r="JB19" i="14" s="1"/>
  <c r="IW20" i="14"/>
  <c r="KR42" i="14"/>
  <c r="KJ133" i="14"/>
  <c r="KC65" i="14"/>
  <c r="KT156" i="14"/>
  <c r="HV89" i="14"/>
  <c r="IA89" i="14"/>
  <c r="IJ89" i="14"/>
  <c r="HW89" i="14"/>
  <c r="IB89" i="14"/>
  <c r="HT89" i="14"/>
  <c r="II89" i="14"/>
  <c r="IL89" i="14"/>
  <c r="IM89" i="14"/>
  <c r="KI111" i="14"/>
  <c r="KS111" i="14"/>
  <c r="KA156" i="14"/>
  <c r="JF156" i="14"/>
  <c r="KE156" i="14"/>
  <c r="KH156" i="14"/>
  <c r="LK21" i="14"/>
  <c r="JY65" i="14"/>
  <c r="KO111" i="14"/>
  <c r="KA111" i="14"/>
  <c r="KF111" i="14"/>
  <c r="KD157" i="14"/>
  <c r="KG157" i="14"/>
  <c r="KQ88" i="14"/>
  <c r="KH88" i="14"/>
  <c r="KG88" i="14"/>
  <c r="KM88" i="14"/>
  <c r="HJ23" i="14"/>
  <c r="HN22" i="14"/>
  <c r="JE22" i="14"/>
  <c r="NI22" i="14" s="1"/>
  <c r="HP22" i="14"/>
  <c r="JE136" i="14"/>
  <c r="NI136" i="14" s="1"/>
  <c r="HJ137" i="14"/>
  <c r="HN136" i="14"/>
  <c r="HR136" i="14" s="1"/>
  <c r="HP136" i="14"/>
  <c r="JF42" i="14"/>
  <c r="KT20" i="14"/>
  <c r="KK20" i="14"/>
  <c r="KO20" i="14"/>
  <c r="KK42" i="14"/>
  <c r="KL42" i="14"/>
  <c r="KB42" i="14"/>
  <c r="KA133" i="14"/>
  <c r="KL133" i="14"/>
  <c r="KG133" i="14"/>
  <c r="LB133" i="14"/>
  <c r="KS133" i="14"/>
  <c r="KF65" i="14"/>
  <c r="KS65" i="14"/>
  <c r="KO65" i="14"/>
  <c r="KK19" i="14"/>
  <c r="KE19" i="14"/>
  <c r="KZ19" i="14"/>
  <c r="KZ20" i="14" s="1"/>
  <c r="KO19" i="14"/>
  <c r="LJ19" i="14"/>
  <c r="LJ20" i="14" s="1"/>
  <c r="KB19" i="14"/>
  <c r="KD111" i="14"/>
  <c r="KO157" i="14"/>
  <c r="JT157" i="14"/>
  <c r="IC112" i="14"/>
  <c r="HY112" i="14"/>
  <c r="HZ112" i="14"/>
  <c r="II112" i="14"/>
  <c r="IF112" i="14"/>
  <c r="HU112" i="14"/>
  <c r="IB112" i="14"/>
  <c r="IA112" i="14"/>
  <c r="HT112" i="14"/>
  <c r="IH112" i="14"/>
  <c r="IJ112" i="14"/>
  <c r="IL112" i="14"/>
  <c r="HX112" i="14"/>
  <c r="IM112" i="14"/>
  <c r="IE112" i="14"/>
  <c r="IG112" i="14"/>
  <c r="ID112" i="14"/>
  <c r="HW112" i="14"/>
  <c r="HV112" i="14"/>
  <c r="IK112" i="14"/>
  <c r="KF20" i="14"/>
  <c r="KA20" i="14"/>
  <c r="KV20" i="14"/>
  <c r="KT133" i="14"/>
  <c r="KN19" i="14"/>
  <c r="LI19" i="14"/>
  <c r="KP156" i="14"/>
  <c r="KO156" i="14"/>
  <c r="CF23" i="14"/>
  <c r="CH23" i="14" s="1"/>
  <c r="CD24" i="14"/>
  <c r="KC111" i="14"/>
  <c r="KS156" i="14"/>
  <c r="KK156" i="14"/>
  <c r="KM156" i="14"/>
  <c r="HP90" i="14"/>
  <c r="HJ91" i="14"/>
  <c r="HN90" i="14"/>
  <c r="HR90" i="14" s="1"/>
  <c r="JE90" i="14"/>
  <c r="NI90" i="14" s="1"/>
  <c r="LD20" i="14"/>
  <c r="KE111" i="14"/>
  <c r="KN111" i="14"/>
  <c r="KH111" i="14"/>
  <c r="KP157" i="14"/>
  <c r="KA157" i="14"/>
  <c r="JW157" i="14"/>
  <c r="KR157" i="14"/>
  <c r="KN157" i="14"/>
  <c r="KJ88" i="14"/>
  <c r="KL88" i="14"/>
  <c r="KI88" i="14"/>
  <c r="KP88" i="14"/>
  <c r="HR66" i="14"/>
  <c r="KN20" i="14"/>
  <c r="LI20" i="14"/>
  <c r="KG20" i="14"/>
  <c r="KJ20" i="14"/>
  <c r="KR20" i="14"/>
  <c r="KN42" i="14"/>
  <c r="KM42" i="14"/>
  <c r="KI42" i="14"/>
  <c r="KB133" i="14"/>
  <c r="KI133" i="14"/>
  <c r="KP133" i="14"/>
  <c r="JU133" i="14"/>
  <c r="KK133" i="14"/>
  <c r="KH65" i="14"/>
  <c r="KN65" i="14"/>
  <c r="KL65" i="14"/>
  <c r="KS19" i="14"/>
  <c r="LN19" i="14"/>
  <c r="LN20" i="14" s="1"/>
  <c r="KT19" i="14"/>
  <c r="KM19" i="14"/>
  <c r="LF19" i="14"/>
  <c r="LF20" i="14" s="1"/>
  <c r="LF21" i="14" s="1"/>
  <c r="KX19" i="14"/>
  <c r="KX20" i="14" s="1"/>
  <c r="LD65" i="14"/>
  <c r="KX62" i="14"/>
  <c r="AF80" i="4"/>
  <c r="AF75" i="4"/>
  <c r="ID89" i="14" l="1"/>
  <c r="HY89" i="14"/>
  <c r="HZ89" i="14"/>
  <c r="HR22" i="14"/>
  <c r="IC22" i="14" s="1"/>
  <c r="IE89" i="14"/>
  <c r="IK89" i="14"/>
  <c r="IH89" i="14"/>
  <c r="IF89" i="14"/>
  <c r="IC89" i="14"/>
  <c r="HU89" i="14"/>
  <c r="KB89" i="14" s="1"/>
  <c r="HX89" i="14"/>
  <c r="HR67" i="14"/>
  <c r="IE158" i="14"/>
  <c r="IB158" i="14"/>
  <c r="HV158" i="14"/>
  <c r="HX158" i="14"/>
  <c r="KE158" i="14" s="1"/>
  <c r="HU158" i="14"/>
  <c r="ID158" i="14"/>
  <c r="IA158" i="14"/>
  <c r="HZ158" i="14"/>
  <c r="II158" i="14"/>
  <c r="IF158" i="14"/>
  <c r="KM158" i="14" s="1"/>
  <c r="IC158" i="14"/>
  <c r="HT158" i="14"/>
  <c r="IL158" i="14"/>
  <c r="IJ158" i="14"/>
  <c r="HW158" i="14"/>
  <c r="KD158" i="14" s="1"/>
  <c r="KT112" i="14"/>
  <c r="KG89" i="14"/>
  <c r="IG90" i="14"/>
  <c r="KN90" i="14" s="1"/>
  <c r="HZ90" i="14"/>
  <c r="HW90" i="14"/>
  <c r="IA90" i="14"/>
  <c r="HT90" i="14"/>
  <c r="HU90" i="14"/>
  <c r="IB90" i="14"/>
  <c r="IJ90" i="14"/>
  <c r="IM90" i="14"/>
  <c r="IC90" i="14"/>
  <c r="IK90" i="14"/>
  <c r="HV90" i="14"/>
  <c r="HX90" i="14"/>
  <c r="HY90" i="14"/>
  <c r="II90" i="14"/>
  <c r="IH90" i="14"/>
  <c r="IE90" i="14"/>
  <c r="ID90" i="14"/>
  <c r="IF90" i="14"/>
  <c r="IL90" i="14"/>
  <c r="KS112" i="14"/>
  <c r="HJ92" i="14"/>
  <c r="HN91" i="14"/>
  <c r="HP91" i="14"/>
  <c r="JE91" i="14"/>
  <c r="NI91" i="14" s="1"/>
  <c r="KQ112" i="14"/>
  <c r="KM112" i="14"/>
  <c r="KR89" i="14"/>
  <c r="KO89" i="14"/>
  <c r="KL112" i="14"/>
  <c r="JF112" i="14"/>
  <c r="KA112" i="14"/>
  <c r="KG112" i="14"/>
  <c r="KJ89" i="14"/>
  <c r="KE89" i="14"/>
  <c r="KN89" i="14"/>
  <c r="HP45" i="14"/>
  <c r="HJ46" i="14"/>
  <c r="JE45" i="14"/>
  <c r="NI45" i="14" s="1"/>
  <c r="HN45" i="14"/>
  <c r="HR45" i="14" s="1"/>
  <c r="KQ21" i="14"/>
  <c r="LL21" i="14"/>
  <c r="KO21" i="14"/>
  <c r="LJ21" i="14"/>
  <c r="KP21" i="14"/>
  <c r="KL158" i="14"/>
  <c r="KI158" i="14"/>
  <c r="KC158" i="14"/>
  <c r="KE135" i="14"/>
  <c r="KR135" i="14"/>
  <c r="KO135" i="14"/>
  <c r="KN135" i="14"/>
  <c r="HN68" i="14"/>
  <c r="HP68" i="14"/>
  <c r="JE68" i="14"/>
  <c r="NI68" i="14" s="1"/>
  <c r="HJ69" i="14"/>
  <c r="LL112" i="14"/>
  <c r="KT134" i="14"/>
  <c r="KG134" i="14"/>
  <c r="LB134" i="14"/>
  <c r="LB135" i="14" s="1"/>
  <c r="KD134" i="14"/>
  <c r="KE134" i="14"/>
  <c r="KH112" i="14"/>
  <c r="KF89" i="14"/>
  <c r="KS21" i="14"/>
  <c r="LN21" i="14"/>
  <c r="KE21" i="14"/>
  <c r="KZ21" i="14"/>
  <c r="KN158" i="14"/>
  <c r="KT158" i="14"/>
  <c r="KR158" i="14"/>
  <c r="KO158" i="14"/>
  <c r="KK135" i="14"/>
  <c r="KA135" i="14"/>
  <c r="KI135" i="14"/>
  <c r="KD135" i="14"/>
  <c r="IK67" i="14"/>
  <c r="HX67" i="14"/>
  <c r="HY67" i="14"/>
  <c r="IM67" i="14"/>
  <c r="IF67" i="14"/>
  <c r="IG67" i="14"/>
  <c r="IH67" i="14"/>
  <c r="IL67" i="14"/>
  <c r="HW67" i="14"/>
  <c r="II67" i="14"/>
  <c r="IE67" i="14"/>
  <c r="IB67" i="14"/>
  <c r="HV67" i="14"/>
  <c r="IA67" i="14"/>
  <c r="IC67" i="14"/>
  <c r="HZ67" i="14"/>
  <c r="IJ67" i="14"/>
  <c r="HT67" i="14"/>
  <c r="ID67" i="14"/>
  <c r="HU67" i="14"/>
  <c r="KK134" i="14"/>
  <c r="KA134" i="14"/>
  <c r="JF134" i="14"/>
  <c r="KC134" i="14"/>
  <c r="KM134" i="14"/>
  <c r="IF66" i="14"/>
  <c r="HZ66" i="14"/>
  <c r="HU66" i="14"/>
  <c r="IB66" i="14"/>
  <c r="LD66" i="14" s="1"/>
  <c r="IK66" i="14"/>
  <c r="II66" i="14"/>
  <c r="HX66" i="14"/>
  <c r="ID66" i="14"/>
  <c r="HT66" i="14"/>
  <c r="IC66" i="14"/>
  <c r="IL66" i="14"/>
  <c r="HY66" i="14"/>
  <c r="IE66" i="14"/>
  <c r="HW66" i="14"/>
  <c r="IJ66" i="14"/>
  <c r="IG66" i="14"/>
  <c r="IM66" i="14"/>
  <c r="HV66" i="14"/>
  <c r="IH66" i="14"/>
  <c r="IA66" i="14"/>
  <c r="CD25" i="14"/>
  <c r="CF24" i="14"/>
  <c r="CH24" i="14" s="1"/>
  <c r="KC112" i="14"/>
  <c r="KE112" i="14"/>
  <c r="KI112" i="14"/>
  <c r="KJ112" i="14"/>
  <c r="IF22" i="14"/>
  <c r="HV22" i="14"/>
  <c r="IG22" i="14"/>
  <c r="IB22" i="14"/>
  <c r="KZ112" i="14"/>
  <c r="KS89" i="14"/>
  <c r="KI89" i="14"/>
  <c r="KH89" i="14"/>
  <c r="JM89" i="14"/>
  <c r="HR159" i="14"/>
  <c r="KG21" i="14"/>
  <c r="LB21" i="14"/>
  <c r="KN21" i="14"/>
  <c r="LI21" i="14"/>
  <c r="KF21" i="14"/>
  <c r="LA21" i="14"/>
  <c r="KR21" i="14"/>
  <c r="LM21" i="14"/>
  <c r="KB158" i="14"/>
  <c r="KW158" i="14"/>
  <c r="KK158" i="14"/>
  <c r="KH158" i="14"/>
  <c r="JM158" i="14"/>
  <c r="KL135" i="14"/>
  <c r="KQ135" i="14"/>
  <c r="KM135" i="14"/>
  <c r="LH112" i="14"/>
  <c r="KQ134" i="14"/>
  <c r="KB134" i="14"/>
  <c r="KJ134" i="14"/>
  <c r="KT21" i="14"/>
  <c r="LO21" i="14"/>
  <c r="KB112" i="14"/>
  <c r="IL136" i="14"/>
  <c r="ID136" i="14"/>
  <c r="IE136" i="14"/>
  <c r="HZ136" i="14"/>
  <c r="IJ136" i="14"/>
  <c r="HU136" i="14"/>
  <c r="IG136" i="14"/>
  <c r="HY136" i="14"/>
  <c r="IF136" i="14"/>
  <c r="IC136" i="14"/>
  <c r="IM136" i="14"/>
  <c r="IA136" i="14"/>
  <c r="HV136" i="14"/>
  <c r="IK136" i="14"/>
  <c r="IB136" i="14"/>
  <c r="IH136" i="14"/>
  <c r="HX136" i="14"/>
  <c r="II136" i="14"/>
  <c r="HT136" i="14"/>
  <c r="HW136" i="14"/>
  <c r="HN23" i="14"/>
  <c r="JE23" i="14"/>
  <c r="NI23" i="14" s="1"/>
  <c r="HP23" i="14"/>
  <c r="HJ24" i="14"/>
  <c r="KP89" i="14"/>
  <c r="KD89" i="14"/>
  <c r="KC89" i="14"/>
  <c r="IW21" i="14"/>
  <c r="IY20" i="14"/>
  <c r="JA20" i="14" s="1"/>
  <c r="JB20" i="14" s="1"/>
  <c r="IX20" i="14"/>
  <c r="LB89" i="14"/>
  <c r="HL126" i="14"/>
  <c r="CA31" i="14"/>
  <c r="HL30" i="14"/>
  <c r="HL174" i="14"/>
  <c r="HL78" i="14"/>
  <c r="HL54" i="14"/>
  <c r="HL102" i="14"/>
  <c r="HL150" i="14"/>
  <c r="KB21" i="14"/>
  <c r="KW21" i="14"/>
  <c r="KA21" i="14"/>
  <c r="KV21" i="14"/>
  <c r="KD21" i="14"/>
  <c r="KY21" i="14"/>
  <c r="KG158" i="14"/>
  <c r="KP158" i="14"/>
  <c r="KJ135" i="14"/>
  <c r="KT135" i="14"/>
  <c r="KF135" i="14"/>
  <c r="KI134" i="14"/>
  <c r="KS134" i="14"/>
  <c r="KN134" i="14"/>
  <c r="LI134" i="14"/>
  <c r="LI135" i="14" s="1"/>
  <c r="KR112" i="14"/>
  <c r="KL21" i="14"/>
  <c r="LG21" i="14"/>
  <c r="KH21" i="14"/>
  <c r="LC21" i="14"/>
  <c r="KX21" i="14"/>
  <c r="KC21" i="14"/>
  <c r="HR113" i="14"/>
  <c r="KJ158" i="14"/>
  <c r="KA158" i="14"/>
  <c r="KS158" i="14"/>
  <c r="KB135" i="14"/>
  <c r="KP135" i="14"/>
  <c r="KS135" i="14"/>
  <c r="IG43" i="14"/>
  <c r="IM43" i="14"/>
  <c r="IB43" i="14"/>
  <c r="IH43" i="14"/>
  <c r="II43" i="14"/>
  <c r="IL43" i="14"/>
  <c r="HZ43" i="14"/>
  <c r="IK43" i="14"/>
  <c r="HV43" i="14"/>
  <c r="IE43" i="14"/>
  <c r="ID43" i="14"/>
  <c r="IJ43" i="14"/>
  <c r="HY43" i="14"/>
  <c r="IF43" i="14"/>
  <c r="HU43" i="14"/>
  <c r="IA43" i="14"/>
  <c r="HX43" i="14"/>
  <c r="IC43" i="14"/>
  <c r="HW43" i="14"/>
  <c r="HT43" i="14"/>
  <c r="KP134" i="14"/>
  <c r="KH134" i="14"/>
  <c r="KL134" i="14"/>
  <c r="KF112" i="14"/>
  <c r="KK89" i="14"/>
  <c r="KJ21" i="14"/>
  <c r="LE21" i="14"/>
  <c r="KD112" i="14"/>
  <c r="KK112" i="14"/>
  <c r="JE137" i="14"/>
  <c r="NI137" i="14" s="1"/>
  <c r="HN137" i="14"/>
  <c r="HP137" i="14"/>
  <c r="HJ138" i="14"/>
  <c r="KL89" i="14"/>
  <c r="KN112" i="14"/>
  <c r="KO112" i="14"/>
  <c r="KP112" i="14"/>
  <c r="KT89" i="14"/>
  <c r="KA89" i="14"/>
  <c r="KQ89" i="14"/>
  <c r="KM89" i="14"/>
  <c r="HR44" i="14"/>
  <c r="JE160" i="14"/>
  <c r="NI160" i="14" s="1"/>
  <c r="HP160" i="14"/>
  <c r="HN160" i="14"/>
  <c r="HJ161" i="14"/>
  <c r="KM21" i="14"/>
  <c r="LH21" i="14"/>
  <c r="LH22" i="14" s="1"/>
  <c r="KK21" i="14"/>
  <c r="KI21" i="14"/>
  <c r="LD21" i="14"/>
  <c r="HJ115" i="14"/>
  <c r="HN114" i="14"/>
  <c r="HP114" i="14"/>
  <c r="JE114" i="14"/>
  <c r="NI114" i="14" s="1"/>
  <c r="KQ158" i="14"/>
  <c r="KF158" i="14"/>
  <c r="KG135" i="14"/>
  <c r="KH135" i="14"/>
  <c r="KC135" i="14"/>
  <c r="KO134" i="14"/>
  <c r="KF134" i="14"/>
  <c r="KR134" i="14"/>
  <c r="KX63" i="14"/>
  <c r="AF79" i="4"/>
  <c r="AF84" i="4"/>
  <c r="IL22" i="14" l="1"/>
  <c r="IE22" i="14"/>
  <c r="HX22" i="14"/>
  <c r="IK22" i="14"/>
  <c r="ID22" i="14"/>
  <c r="HW22" i="14"/>
  <c r="II22" i="14"/>
  <c r="HY22" i="14"/>
  <c r="HT22" i="14"/>
  <c r="HU22" i="14"/>
  <c r="KB22" i="14" s="1"/>
  <c r="IM22" i="14"/>
  <c r="IJ22" i="14"/>
  <c r="HZ22" i="14"/>
  <c r="IH22" i="14"/>
  <c r="IA22" i="14"/>
  <c r="HR91" i="14"/>
  <c r="HR23" i="14"/>
  <c r="KE43" i="14"/>
  <c r="KO136" i="14"/>
  <c r="KA43" i="14"/>
  <c r="KR43" i="14"/>
  <c r="HV44" i="14"/>
  <c r="IA44" i="14"/>
  <c r="ID44" i="14"/>
  <c r="IL44" i="14"/>
  <c r="IJ44" i="14"/>
  <c r="HT44" i="14"/>
  <c r="II44" i="14"/>
  <c r="HU44" i="14"/>
  <c r="HX44" i="14"/>
  <c r="HY44" i="14"/>
  <c r="IB44" i="14"/>
  <c r="IK44" i="14"/>
  <c r="IF44" i="14"/>
  <c r="IM44" i="14"/>
  <c r="HW44" i="14"/>
  <c r="IG44" i="14"/>
  <c r="HZ44" i="14"/>
  <c r="IC44" i="14"/>
  <c r="IE44" i="14"/>
  <c r="IH44" i="14"/>
  <c r="KJ43" i="14"/>
  <c r="JO43" i="14"/>
  <c r="KQ43" i="14"/>
  <c r="KS43" i="14"/>
  <c r="KE136" i="14"/>
  <c r="JJ136" i="14"/>
  <c r="KT136" i="14"/>
  <c r="KQ136" i="14"/>
  <c r="ID159" i="14"/>
  <c r="IK159" i="14"/>
  <c r="IE159" i="14"/>
  <c r="IB159" i="14"/>
  <c r="HX159" i="14"/>
  <c r="HT159" i="14"/>
  <c r="IC159" i="14"/>
  <c r="IJ159" i="14"/>
  <c r="IF159" i="14"/>
  <c r="HV159" i="14"/>
  <c r="IG159" i="14"/>
  <c r="IM159" i="14"/>
  <c r="HZ159" i="14"/>
  <c r="HU159" i="14"/>
  <c r="IL159" i="14"/>
  <c r="HY159" i="14"/>
  <c r="IH159" i="14"/>
  <c r="HW159" i="14"/>
  <c r="II159" i="14"/>
  <c r="IA159" i="14"/>
  <c r="KP22" i="14"/>
  <c r="LK22" i="14"/>
  <c r="KF22" i="14"/>
  <c r="LA22" i="14"/>
  <c r="KA22" i="14"/>
  <c r="KV22" i="14"/>
  <c r="CF25" i="14"/>
  <c r="CH25" i="14" s="1"/>
  <c r="CD26" i="14"/>
  <c r="KT66" i="14"/>
  <c r="JY66" i="14"/>
  <c r="KS66" i="14"/>
  <c r="KR66" i="14"/>
  <c r="KQ67" i="14"/>
  <c r="KL67" i="14"/>
  <c r="KM67" i="14"/>
  <c r="JR67" i="14"/>
  <c r="KO90" i="14"/>
  <c r="JO90" i="14"/>
  <c r="KJ90" i="14"/>
  <c r="KH90" i="14"/>
  <c r="HP138" i="14"/>
  <c r="HJ139" i="14"/>
  <c r="HN138" i="14"/>
  <c r="JE138" i="14"/>
  <c r="NI138" i="14" s="1"/>
  <c r="KP43" i="14"/>
  <c r="HL127" i="14"/>
  <c r="HL151" i="14"/>
  <c r="HL103" i="14"/>
  <c r="HL31" i="14"/>
  <c r="HL55" i="14"/>
  <c r="HL79" i="14"/>
  <c r="HL175" i="14"/>
  <c r="KG136" i="14"/>
  <c r="LB136" i="14"/>
  <c r="KP67" i="14"/>
  <c r="KP90" i="14"/>
  <c r="KH43" i="14"/>
  <c r="KL43" i="14"/>
  <c r="KO43" i="14"/>
  <c r="IW22" i="14"/>
  <c r="IX21" i="14"/>
  <c r="IY21" i="14"/>
  <c r="JA21" i="14" s="1"/>
  <c r="JB21" i="14" s="1"/>
  <c r="IM23" i="14"/>
  <c r="IB23" i="14"/>
  <c r="HW23" i="14"/>
  <c r="IE23" i="14"/>
  <c r="HV23" i="14"/>
  <c r="IG23" i="14"/>
  <c r="HZ23" i="14"/>
  <c r="IC23" i="14"/>
  <c r="ID23" i="14"/>
  <c r="IH23" i="14"/>
  <c r="IK23" i="14"/>
  <c r="HT23" i="14"/>
  <c r="IL23" i="14"/>
  <c r="HY23" i="14"/>
  <c r="IA23" i="14"/>
  <c r="II23" i="14"/>
  <c r="IJ23" i="14"/>
  <c r="HU23" i="14"/>
  <c r="HX23" i="14"/>
  <c r="IF23" i="14"/>
  <c r="LH23" i="14" s="1"/>
  <c r="KI136" i="14"/>
  <c r="KM136" i="14"/>
  <c r="KL136" i="14"/>
  <c r="KO22" i="14"/>
  <c r="LJ22" i="14"/>
  <c r="KH22" i="14"/>
  <c r="LC22" i="14"/>
  <c r="KJ22" i="14"/>
  <c r="LE22" i="14"/>
  <c r="KQ66" i="14"/>
  <c r="KA66" i="14"/>
  <c r="KB66" i="14"/>
  <c r="JG66" i="14"/>
  <c r="KJ67" i="14"/>
  <c r="KD67" i="14"/>
  <c r="KF67" i="14"/>
  <c r="JK67" i="14"/>
  <c r="HR68" i="14"/>
  <c r="KS90" i="14"/>
  <c r="KF90" i="14"/>
  <c r="LA90" i="14"/>
  <c r="KQ90" i="14"/>
  <c r="KG90" i="14"/>
  <c r="LB90" i="14"/>
  <c r="KQ22" i="14"/>
  <c r="LL22" i="14"/>
  <c r="KJ66" i="14"/>
  <c r="LE66" i="14"/>
  <c r="LE67" i="14" s="1"/>
  <c r="KG67" i="14"/>
  <c r="KT67" i="14"/>
  <c r="HU45" i="14"/>
  <c r="HY45" i="14"/>
  <c r="IE45" i="14"/>
  <c r="IB45" i="14"/>
  <c r="IG45" i="14"/>
  <c r="II45" i="14"/>
  <c r="IM45" i="14"/>
  <c r="IL45" i="14"/>
  <c r="HX45" i="14"/>
  <c r="IH45" i="14"/>
  <c r="HV45" i="14"/>
  <c r="IF45" i="14"/>
  <c r="IJ45" i="14"/>
  <c r="HT45" i="14"/>
  <c r="IC45" i="14"/>
  <c r="HZ45" i="14"/>
  <c r="IA45" i="14"/>
  <c r="IK45" i="14"/>
  <c r="HW45" i="14"/>
  <c r="ID45" i="14"/>
  <c r="KT90" i="14"/>
  <c r="KD90" i="14"/>
  <c r="HJ162" i="14"/>
  <c r="HN161" i="14"/>
  <c r="JE161" i="14"/>
  <c r="NI161" i="14" s="1"/>
  <c r="HP161" i="14"/>
  <c r="HR114" i="14"/>
  <c r="HR160" i="14"/>
  <c r="HR137" i="14"/>
  <c r="KB43" i="14"/>
  <c r="KC43" i="14"/>
  <c r="KI43" i="14"/>
  <c r="HU113" i="14"/>
  <c r="IA113" i="14"/>
  <c r="HY113" i="14"/>
  <c r="IH113" i="14"/>
  <c r="ID113" i="14"/>
  <c r="HW113" i="14"/>
  <c r="IB113" i="14"/>
  <c r="IF113" i="14"/>
  <c r="IJ113" i="14"/>
  <c r="II113" i="14"/>
  <c r="IG113" i="14"/>
  <c r="IE113" i="14"/>
  <c r="HX113" i="14"/>
  <c r="IC113" i="14"/>
  <c r="HV113" i="14"/>
  <c r="IK113" i="14"/>
  <c r="HT113" i="14"/>
  <c r="IL113" i="14"/>
  <c r="HZ113" i="14"/>
  <c r="IM113" i="14"/>
  <c r="KD136" i="14"/>
  <c r="KR136" i="14"/>
  <c r="KF136" i="14"/>
  <c r="KK136" i="14"/>
  <c r="LF136" i="14"/>
  <c r="LH113" i="14"/>
  <c r="KS22" i="14"/>
  <c r="LN22" i="14"/>
  <c r="KL22" i="14"/>
  <c r="LG22" i="14"/>
  <c r="KE22" i="14"/>
  <c r="KZ22" i="14"/>
  <c r="KH66" i="14"/>
  <c r="KD66" i="14"/>
  <c r="KK66" i="14"/>
  <c r="KG66" i="14"/>
  <c r="JL66" i="14"/>
  <c r="LB66" i="14"/>
  <c r="LB67" i="14" s="1"/>
  <c r="KB67" i="14"/>
  <c r="KH67" i="14"/>
  <c r="KS67" i="14"/>
  <c r="JJ67" i="14"/>
  <c r="KE67" i="14"/>
  <c r="HJ47" i="14"/>
  <c r="HN46" i="14"/>
  <c r="HP46" i="14"/>
  <c r="JE46" i="14"/>
  <c r="NI46" i="14" s="1"/>
  <c r="KM90" i="14"/>
  <c r="KE90" i="14"/>
  <c r="KI90" i="14"/>
  <c r="KK43" i="14"/>
  <c r="KT22" i="14"/>
  <c r="LO22" i="14"/>
  <c r="KN66" i="14"/>
  <c r="KI66" i="14"/>
  <c r="JE115" i="14"/>
  <c r="NI115" i="14" s="1"/>
  <c r="HN115" i="14"/>
  <c r="HR115" i="14" s="1"/>
  <c r="HP115" i="14"/>
  <c r="HJ116" i="14"/>
  <c r="KA136" i="14"/>
  <c r="KC136" i="14"/>
  <c r="KN136" i="14"/>
  <c r="LI136" i="14"/>
  <c r="KZ113" i="14"/>
  <c r="KR22" i="14"/>
  <c r="LM22" i="14"/>
  <c r="KK22" i="14"/>
  <c r="LF22" i="14"/>
  <c r="LF23" i="14" s="1"/>
  <c r="KD22" i="14"/>
  <c r="KY22" i="14"/>
  <c r="KO66" i="14"/>
  <c r="KL66" i="14"/>
  <c r="KE66" i="14"/>
  <c r="KZ66" i="14"/>
  <c r="KZ67" i="14" s="1"/>
  <c r="KM66" i="14"/>
  <c r="KK67" i="14"/>
  <c r="KC67" i="14"/>
  <c r="KO67" i="14"/>
  <c r="KR67" i="14"/>
  <c r="ID91" i="14"/>
  <c r="IK91" i="14"/>
  <c r="HX91" i="14"/>
  <c r="IB91" i="14"/>
  <c r="IH91" i="14"/>
  <c r="IE91" i="14"/>
  <c r="IA91" i="14"/>
  <c r="IC91" i="14"/>
  <c r="IM91" i="14"/>
  <c r="HT91" i="14"/>
  <c r="IL91" i="14"/>
  <c r="HZ91" i="14"/>
  <c r="IF91" i="14"/>
  <c r="IG91" i="14"/>
  <c r="HV91" i="14"/>
  <c r="HY91" i="14"/>
  <c r="IJ91" i="14"/>
  <c r="II91" i="14"/>
  <c r="HU91" i="14"/>
  <c r="HW91" i="14"/>
  <c r="KK90" i="14"/>
  <c r="KC90" i="14"/>
  <c r="KB90" i="14"/>
  <c r="KJ136" i="14"/>
  <c r="KG22" i="14"/>
  <c r="LB22" i="14"/>
  <c r="KM43" i="14"/>
  <c r="KT43" i="14"/>
  <c r="KS136" i="14"/>
  <c r="KD43" i="14"/>
  <c r="JK43" i="14"/>
  <c r="KF43" i="14"/>
  <c r="KG43" i="14"/>
  <c r="LI43" i="14"/>
  <c r="KN43" i="14"/>
  <c r="HN24" i="14"/>
  <c r="JE24" i="14"/>
  <c r="NI24" i="14" s="1"/>
  <c r="HJ25" i="14"/>
  <c r="HP24" i="14"/>
  <c r="KP136" i="14"/>
  <c r="KH136" i="14"/>
  <c r="KB136" i="14"/>
  <c r="KI22" i="14"/>
  <c r="LD22" i="14"/>
  <c r="KN22" i="14"/>
  <c r="LI22" i="14"/>
  <c r="KC22" i="14"/>
  <c r="KX22" i="14"/>
  <c r="KX23" i="14" s="1"/>
  <c r="KM22" i="14"/>
  <c r="KC66" i="14"/>
  <c r="KF66" i="14"/>
  <c r="KP66" i="14"/>
  <c r="KA67" i="14"/>
  <c r="KI67" i="14"/>
  <c r="KN67" i="14"/>
  <c r="HP69" i="14"/>
  <c r="HJ70" i="14"/>
  <c r="JE69" i="14"/>
  <c r="NI69" i="14" s="1"/>
  <c r="HN69" i="14"/>
  <c r="HP92" i="14"/>
  <c r="HJ93" i="14"/>
  <c r="HN92" i="14"/>
  <c r="HR92" i="14" s="1"/>
  <c r="JE92" i="14"/>
  <c r="KL90" i="14"/>
  <c r="KR90" i="14"/>
  <c r="KA90" i="14"/>
  <c r="JF90" i="14"/>
  <c r="KX64" i="14"/>
  <c r="LD67" i="14"/>
  <c r="AF88" i="4"/>
  <c r="AF83" i="4"/>
  <c r="KW22" i="14" l="1"/>
  <c r="LK23" i="14"/>
  <c r="HR69" i="14"/>
  <c r="LB91" i="14"/>
  <c r="HR138" i="14"/>
  <c r="IF138" i="14" s="1"/>
  <c r="KO113" i="14"/>
  <c r="KO45" i="14"/>
  <c r="KM91" i="14"/>
  <c r="KH91" i="14"/>
  <c r="NI92" i="14"/>
  <c r="HR24" i="14"/>
  <c r="KF91" i="14"/>
  <c r="JF91" i="14"/>
  <c r="KA91" i="14"/>
  <c r="KI91" i="14"/>
  <c r="HR46" i="14"/>
  <c r="KA113" i="14"/>
  <c r="JF113" i="14"/>
  <c r="KN113" i="14"/>
  <c r="KK113" i="14"/>
  <c r="KH45" i="14"/>
  <c r="KC45" i="14"/>
  <c r="KN45" i="14"/>
  <c r="LA91" i="14"/>
  <c r="KE23" i="14"/>
  <c r="KZ23" i="14"/>
  <c r="KS23" i="14"/>
  <c r="LN23" i="14"/>
  <c r="KG23" i="14"/>
  <c r="LB23" i="14"/>
  <c r="KT23" i="14"/>
  <c r="LO23" i="14"/>
  <c r="IB138" i="14"/>
  <c r="HT138" i="14"/>
  <c r="HW138" i="14"/>
  <c r="IK138" i="14"/>
  <c r="HU138" i="14"/>
  <c r="IL138" i="14"/>
  <c r="HX138" i="14"/>
  <c r="IE138" i="14"/>
  <c r="IC138" i="14"/>
  <c r="ID138" i="14"/>
  <c r="IG138" i="14"/>
  <c r="IH138" i="14"/>
  <c r="KD159" i="14"/>
  <c r="KT159" i="14"/>
  <c r="KA159" i="14"/>
  <c r="LI44" i="14"/>
  <c r="LI45" i="14" s="1"/>
  <c r="JS44" i="14"/>
  <c r="KN44" i="14"/>
  <c r="KF44" i="14"/>
  <c r="KS44" i="14"/>
  <c r="HP47" i="14"/>
  <c r="HJ48" i="14"/>
  <c r="HN47" i="14"/>
  <c r="JE47" i="14"/>
  <c r="NI47" i="14" s="1"/>
  <c r="KR113" i="14"/>
  <c r="KI45" i="14"/>
  <c r="KB23" i="14"/>
  <c r="KA23" i="14"/>
  <c r="KV23" i="14"/>
  <c r="KN23" i="14"/>
  <c r="LI23" i="14"/>
  <c r="HP139" i="14"/>
  <c r="HJ140" i="14"/>
  <c r="HN139" i="14"/>
  <c r="JE139" i="14"/>
  <c r="NI139" i="14" s="1"/>
  <c r="KO159" i="14"/>
  <c r="KN159" i="14"/>
  <c r="JS159" i="14"/>
  <c r="KE159" i="14"/>
  <c r="KD44" i="14"/>
  <c r="KE44" i="14"/>
  <c r="KK44" i="14"/>
  <c r="HN93" i="14"/>
  <c r="HJ94" i="14"/>
  <c r="JE93" i="14"/>
  <c r="NI93" i="14" s="1"/>
  <c r="HP93" i="14"/>
  <c r="KD91" i="14"/>
  <c r="KN91" i="14"/>
  <c r="KJ91" i="14"/>
  <c r="KR91" i="14"/>
  <c r="LW66" i="14"/>
  <c r="KW23" i="14"/>
  <c r="KC113" i="14"/>
  <c r="KQ113" i="14"/>
  <c r="LL113" i="14"/>
  <c r="KF113" i="14"/>
  <c r="HR161" i="14"/>
  <c r="KJ45" i="14"/>
  <c r="KE45" i="14"/>
  <c r="KL45" i="14"/>
  <c r="KQ23" i="14"/>
  <c r="LL23" i="14"/>
  <c r="KR23" i="14"/>
  <c r="LM23" i="14"/>
  <c r="KC23" i="14"/>
  <c r="KF159" i="14"/>
  <c r="KC159" i="14"/>
  <c r="KI159" i="14"/>
  <c r="KO44" i="14"/>
  <c r="KT44" i="14"/>
  <c r="KB44" i="14"/>
  <c r="KH44" i="14"/>
  <c r="KT91" i="14"/>
  <c r="IM115" i="14"/>
  <c r="IB115" i="14"/>
  <c r="IF115" i="14"/>
  <c r="ID115" i="14"/>
  <c r="IC115" i="14"/>
  <c r="HV115" i="14"/>
  <c r="HX115" i="14"/>
  <c r="IH115" i="14"/>
  <c r="IJ115" i="14"/>
  <c r="HZ115" i="14"/>
  <c r="HY115" i="14"/>
  <c r="IG115" i="14"/>
  <c r="IA115" i="14"/>
  <c r="IE115" i="14"/>
  <c r="IK115" i="14"/>
  <c r="IL115" i="14"/>
  <c r="HW115" i="14"/>
  <c r="HU115" i="14"/>
  <c r="II115" i="14"/>
  <c r="HT115" i="14"/>
  <c r="KG45" i="14"/>
  <c r="KK91" i="14"/>
  <c r="KT113" i="14"/>
  <c r="KJ113" i="14"/>
  <c r="JO113" i="14"/>
  <c r="KM113" i="14"/>
  <c r="KH113" i="14"/>
  <c r="IF160" i="14"/>
  <c r="IL160" i="14"/>
  <c r="IK160" i="14"/>
  <c r="IC160" i="14"/>
  <c r="IJ160" i="14"/>
  <c r="KQ160" i="14" s="1"/>
  <c r="IM160" i="14"/>
  <c r="IB160" i="14"/>
  <c r="HV160" i="14"/>
  <c r="IA160" i="14"/>
  <c r="HX160" i="14"/>
  <c r="IG160" i="14"/>
  <c r="ID160" i="14"/>
  <c r="II160" i="14"/>
  <c r="IH160" i="14"/>
  <c r="HZ160" i="14"/>
  <c r="IE160" i="14"/>
  <c r="HW160" i="14"/>
  <c r="HY160" i="14"/>
  <c r="HT160" i="14"/>
  <c r="HU160" i="14"/>
  <c r="HN162" i="14"/>
  <c r="HJ163" i="14"/>
  <c r="HP162" i="14"/>
  <c r="JE162" i="14"/>
  <c r="NI162" i="14" s="1"/>
  <c r="KK45" i="14"/>
  <c r="KA45" i="14"/>
  <c r="KS45" i="14"/>
  <c r="JX45" i="14"/>
  <c r="KF45" i="14"/>
  <c r="LA45" i="14"/>
  <c r="KP23" i="14"/>
  <c r="KO23" i="14"/>
  <c r="LJ23" i="14"/>
  <c r="KL23" i="14"/>
  <c r="LG23" i="14"/>
  <c r="IY22" i="14"/>
  <c r="IX22" i="14"/>
  <c r="IW23" i="14"/>
  <c r="CD27" i="14"/>
  <c r="CF26" i="14"/>
  <c r="CH26" i="14" s="1"/>
  <c r="KS159" i="14"/>
  <c r="KM159" i="14"/>
  <c r="JR159" i="14"/>
  <c r="KL159" i="14"/>
  <c r="KL44" i="14"/>
  <c r="KM44" i="14"/>
  <c r="KP44" i="14"/>
  <c r="KC44" i="14"/>
  <c r="HZ92" i="14"/>
  <c r="LB92" i="14" s="1"/>
  <c r="IE92" i="14"/>
  <c r="IA92" i="14"/>
  <c r="IM92" i="14"/>
  <c r="HT92" i="14"/>
  <c r="IH92" i="14"/>
  <c r="HX92" i="14"/>
  <c r="IF92" i="14"/>
  <c r="IC92" i="14"/>
  <c r="IJ92" i="14"/>
  <c r="IG92" i="14"/>
  <c r="HV92" i="14"/>
  <c r="IB92" i="14"/>
  <c r="IK92" i="14"/>
  <c r="IL92" i="14"/>
  <c r="HU92" i="14"/>
  <c r="II92" i="14"/>
  <c r="HW92" i="14"/>
  <c r="HY92" i="14"/>
  <c r="ID92" i="14"/>
  <c r="JE70" i="14"/>
  <c r="NI70" i="14" s="1"/>
  <c r="HJ71" i="14"/>
  <c r="HP70" i="14"/>
  <c r="HN70" i="14"/>
  <c r="KP113" i="14"/>
  <c r="HP25" i="14"/>
  <c r="JE25" i="14"/>
  <c r="NI25" i="14" s="1"/>
  <c r="HJ26" i="14"/>
  <c r="HN25" i="14"/>
  <c r="HR25" i="14" s="1"/>
  <c r="KP91" i="14"/>
  <c r="KG91" i="14"/>
  <c r="KL91" i="14"/>
  <c r="KG113" i="14"/>
  <c r="KE113" i="14"/>
  <c r="KI113" i="14"/>
  <c r="KB113" i="14"/>
  <c r="IB114" i="14"/>
  <c r="IJ114" i="14"/>
  <c r="IH114" i="14"/>
  <c r="IF114" i="14"/>
  <c r="HT114" i="14"/>
  <c r="ID114" i="14"/>
  <c r="HV114" i="14"/>
  <c r="HY114" i="14"/>
  <c r="IC114" i="14"/>
  <c r="IA114" i="14"/>
  <c r="IG114" i="14"/>
  <c r="IK114" i="14"/>
  <c r="HW114" i="14"/>
  <c r="HX114" i="14"/>
  <c r="IL114" i="14"/>
  <c r="HZ114" i="14"/>
  <c r="II114" i="14"/>
  <c r="IE114" i="14"/>
  <c r="IM114" i="14"/>
  <c r="HU114" i="14"/>
  <c r="KD45" i="14"/>
  <c r="KQ45" i="14"/>
  <c r="KT45" i="14"/>
  <c r="KB45" i="14"/>
  <c r="KH23" i="14"/>
  <c r="LC23" i="14"/>
  <c r="KK23" i="14"/>
  <c r="KD23" i="14"/>
  <c r="KY23" i="14"/>
  <c r="KH159" i="14"/>
  <c r="KB159" i="14"/>
  <c r="KW159" i="14"/>
  <c r="KQ159" i="14"/>
  <c r="KR159" i="14"/>
  <c r="KJ44" i="14"/>
  <c r="KR44" i="14"/>
  <c r="KA44" i="14"/>
  <c r="KC91" i="14"/>
  <c r="KE91" i="14"/>
  <c r="KZ91" i="14"/>
  <c r="IL137" i="14"/>
  <c r="HV137" i="14"/>
  <c r="II137" i="14"/>
  <c r="IC137" i="14"/>
  <c r="IE137" i="14"/>
  <c r="HU137" i="14"/>
  <c r="IA137" i="14"/>
  <c r="HW137" i="14"/>
  <c r="HZ137" i="14"/>
  <c r="IM137" i="14"/>
  <c r="IG137" i="14"/>
  <c r="IH137" i="14"/>
  <c r="IB137" i="14"/>
  <c r="IF137" i="14"/>
  <c r="ID137" i="14"/>
  <c r="IK137" i="14"/>
  <c r="IJ137" i="14"/>
  <c r="HT137" i="14"/>
  <c r="HX137" i="14"/>
  <c r="HY137" i="14"/>
  <c r="KB91" i="14"/>
  <c r="IK69" i="14"/>
  <c r="IB69" i="14"/>
  <c r="HY69" i="14"/>
  <c r="HX69" i="14"/>
  <c r="HU69" i="14"/>
  <c r="IC69" i="14"/>
  <c r="IJ69" i="14"/>
  <c r="II69" i="14"/>
  <c r="HT69" i="14"/>
  <c r="HV69" i="14"/>
  <c r="IH69" i="14"/>
  <c r="IF69" i="14"/>
  <c r="ID69" i="14"/>
  <c r="IG69" i="14"/>
  <c r="IA69" i="14"/>
  <c r="HW69" i="14"/>
  <c r="IM69" i="14"/>
  <c r="IL69" i="14"/>
  <c r="HZ69" i="14"/>
  <c r="IE69" i="14"/>
  <c r="JV91" i="14"/>
  <c r="KQ91" i="14"/>
  <c r="KS91" i="14"/>
  <c r="KO91" i="14"/>
  <c r="JE116" i="14"/>
  <c r="NI116" i="14" s="1"/>
  <c r="HP116" i="14"/>
  <c r="HJ117" i="14"/>
  <c r="HN116" i="14"/>
  <c r="LU67" i="14"/>
  <c r="KS113" i="14"/>
  <c r="KL113" i="14"/>
  <c r="KD113" i="14"/>
  <c r="KR45" i="14"/>
  <c r="KM45" i="14"/>
  <c r="KP45" i="14"/>
  <c r="HY68" i="14"/>
  <c r="IG68" i="14"/>
  <c r="IK68" i="14"/>
  <c r="IH68" i="14"/>
  <c r="IJ68" i="14"/>
  <c r="IB68" i="14"/>
  <c r="IM68" i="14"/>
  <c r="IC68" i="14"/>
  <c r="HU68" i="14"/>
  <c r="HV68" i="14"/>
  <c r="IA68" i="14"/>
  <c r="IE68" i="14"/>
  <c r="HT68" i="14"/>
  <c r="HX68" i="14"/>
  <c r="IF68" i="14"/>
  <c r="HZ68" i="14"/>
  <c r="ID68" i="14"/>
  <c r="II68" i="14"/>
  <c r="IL68" i="14"/>
  <c r="HW68" i="14"/>
  <c r="KM23" i="14"/>
  <c r="KF23" i="14"/>
  <c r="LA23" i="14"/>
  <c r="KJ23" i="14"/>
  <c r="LE23" i="14"/>
  <c r="KI23" i="14"/>
  <c r="LD23" i="14"/>
  <c r="KP159" i="14"/>
  <c r="KG159" i="14"/>
  <c r="KJ159" i="14"/>
  <c r="KK159" i="14"/>
  <c r="KG44" i="14"/>
  <c r="KI44" i="14"/>
  <c r="KQ44" i="14"/>
  <c r="KX65" i="14"/>
  <c r="LD68" i="14"/>
  <c r="AF87" i="4"/>
  <c r="HR70" i="14" l="1"/>
  <c r="HR93" i="14"/>
  <c r="IJ138" i="14"/>
  <c r="II138" i="14"/>
  <c r="JU138" i="14" s="1"/>
  <c r="HV138" i="14"/>
  <c r="KC138" i="14" s="1"/>
  <c r="HY138" i="14"/>
  <c r="IM138" i="14"/>
  <c r="KT138" i="14" s="1"/>
  <c r="HR139" i="14"/>
  <c r="IA138" i="14"/>
  <c r="HZ138" i="14"/>
  <c r="KR68" i="14"/>
  <c r="KH69" i="14"/>
  <c r="KA137" i="14"/>
  <c r="KC114" i="14"/>
  <c r="KD160" i="14"/>
  <c r="KA115" i="14"/>
  <c r="KE138" i="14"/>
  <c r="KG68" i="14"/>
  <c r="KC68" i="14"/>
  <c r="KO68" i="14"/>
  <c r="KD69" i="14"/>
  <c r="KC69" i="14"/>
  <c r="KE69" i="14"/>
  <c r="JJ69" i="14"/>
  <c r="KE137" i="14"/>
  <c r="KI137" i="14"/>
  <c r="KH137" i="14"/>
  <c r="KS137" i="14"/>
  <c r="KB114" i="14"/>
  <c r="KE114" i="14"/>
  <c r="KZ114" i="14"/>
  <c r="KZ115" i="14" s="1"/>
  <c r="KF114" i="14"/>
  <c r="KQ114" i="14"/>
  <c r="LL114" i="14"/>
  <c r="LL115" i="14" s="1"/>
  <c r="HJ72" i="14"/>
  <c r="HP71" i="14"/>
  <c r="JE71" i="14"/>
  <c r="NI71" i="14" s="1"/>
  <c r="HN71" i="14"/>
  <c r="KB92" i="14"/>
  <c r="KQ92" i="14"/>
  <c r="KT92" i="14"/>
  <c r="JY92" i="14"/>
  <c r="KF160" i="14"/>
  <c r="KK160" i="14"/>
  <c r="KT160" i="14"/>
  <c r="JY160" i="14"/>
  <c r="KR115" i="14"/>
  <c r="KQ115" i="14"/>
  <c r="KM115" i="14"/>
  <c r="JR115" i="14"/>
  <c r="MD44" i="14"/>
  <c r="KN138" i="14"/>
  <c r="KQ138" i="14"/>
  <c r="KR138" i="14"/>
  <c r="KI138" i="14"/>
  <c r="KB68" i="14"/>
  <c r="KO137" i="14"/>
  <c r="KT114" i="14"/>
  <c r="KI114" i="14"/>
  <c r="KJ92" i="14"/>
  <c r="KN160" i="14"/>
  <c r="KI115" i="14"/>
  <c r="KK138" i="14"/>
  <c r="KD68" i="14"/>
  <c r="KE68" i="14"/>
  <c r="KZ68" i="14"/>
  <c r="KZ69" i="14" s="1"/>
  <c r="KJ68" i="14"/>
  <c r="LE68" i="14"/>
  <c r="LE69" i="14" s="1"/>
  <c r="KN68" i="14"/>
  <c r="HR116" i="14"/>
  <c r="KL69" i="14"/>
  <c r="KN69" i="14"/>
  <c r="KP69" i="14"/>
  <c r="KI69" i="14"/>
  <c r="KQ137" i="14"/>
  <c r="KN137" i="14"/>
  <c r="LI137" i="14"/>
  <c r="LI138" i="14" s="1"/>
  <c r="KL137" i="14"/>
  <c r="KL114" i="14"/>
  <c r="KR114" i="14"/>
  <c r="KK114" i="14"/>
  <c r="JE26" i="14"/>
  <c r="NI26" i="14" s="1"/>
  <c r="HP26" i="14"/>
  <c r="HN26" i="14"/>
  <c r="HJ27" i="14"/>
  <c r="KK92" i="14"/>
  <c r="KR92" i="14"/>
  <c r="KM92" i="14"/>
  <c r="KL92" i="14"/>
  <c r="JE163" i="14"/>
  <c r="NI163" i="14" s="1"/>
  <c r="HJ164" i="14"/>
  <c r="HN163" i="14"/>
  <c r="HP163" i="14"/>
  <c r="KL160" i="14"/>
  <c r="KE160" i="14"/>
  <c r="KJ160" i="14"/>
  <c r="KP115" i="14"/>
  <c r="KH115" i="14"/>
  <c r="KE115" i="14"/>
  <c r="KT115" i="14"/>
  <c r="IG161" i="14"/>
  <c r="KN161" i="14" s="1"/>
  <c r="IE161" i="14"/>
  <c r="IH161" i="14"/>
  <c r="II161" i="14"/>
  <c r="IB161" i="14"/>
  <c r="HV161" i="14"/>
  <c r="IK161" i="14"/>
  <c r="HY161" i="14"/>
  <c r="HW161" i="14"/>
  <c r="IJ161" i="14"/>
  <c r="HX161" i="14"/>
  <c r="IC161" i="14"/>
  <c r="ID161" i="14"/>
  <c r="HT161" i="14"/>
  <c r="IF161" i="14"/>
  <c r="HU161" i="14"/>
  <c r="IL161" i="14"/>
  <c r="IM161" i="14"/>
  <c r="HZ161" i="14"/>
  <c r="IA161" i="14"/>
  <c r="HP94" i="14"/>
  <c r="HJ95" i="14"/>
  <c r="HN94" i="14"/>
  <c r="JE94" i="14"/>
  <c r="NI94" i="14" s="1"/>
  <c r="HR47" i="14"/>
  <c r="KJ138" i="14"/>
  <c r="KS138" i="14"/>
  <c r="KP138" i="14"/>
  <c r="LA92" i="14"/>
  <c r="HT46" i="14"/>
  <c r="IG46" i="14"/>
  <c r="LI46" i="14" s="1"/>
  <c r="ID46" i="14"/>
  <c r="IC46" i="14"/>
  <c r="HX46" i="14"/>
  <c r="IA46" i="14"/>
  <c r="IM46" i="14"/>
  <c r="IJ46" i="14"/>
  <c r="IH46" i="14"/>
  <c r="II46" i="14"/>
  <c r="HW46" i="14"/>
  <c r="IL46" i="14"/>
  <c r="IK46" i="14"/>
  <c r="IF46" i="14"/>
  <c r="IE46" i="14"/>
  <c r="HY46" i="14"/>
  <c r="HV46" i="14"/>
  <c r="HU46" i="14"/>
  <c r="HZ46" i="14"/>
  <c r="IB46" i="14"/>
  <c r="LB68" i="14"/>
  <c r="KM68" i="14"/>
  <c r="LH68" i="14"/>
  <c r="LH69" i="14" s="1"/>
  <c r="KF69" i="14"/>
  <c r="KO115" i="14"/>
  <c r="KD138" i="14"/>
  <c r="JI138" i="14"/>
  <c r="KS68" i="14"/>
  <c r="KA68" i="14"/>
  <c r="KT68" i="14"/>
  <c r="KF68" i="14"/>
  <c r="HP117" i="14"/>
  <c r="HN117" i="14"/>
  <c r="HJ118" i="14"/>
  <c r="JE117" i="14"/>
  <c r="NI117" i="14" s="1"/>
  <c r="KG69" i="14"/>
  <c r="LB69" i="14"/>
  <c r="KK69" i="14"/>
  <c r="KQ69" i="14"/>
  <c r="KR69" i="14"/>
  <c r="KR137" i="14"/>
  <c r="KT137" i="14"/>
  <c r="KJ137" i="14"/>
  <c r="KP114" i="14"/>
  <c r="KN114" i="14"/>
  <c r="JS114" i="14"/>
  <c r="KA114" i="14"/>
  <c r="KF92" i="14"/>
  <c r="KI92" i="14"/>
  <c r="KE92" i="14"/>
  <c r="KZ92" i="14"/>
  <c r="KG92" i="14"/>
  <c r="IY23" i="14"/>
  <c r="JA23" i="14" s="1"/>
  <c r="IX23" i="14"/>
  <c r="IW24" i="14"/>
  <c r="HR162" i="14"/>
  <c r="KG160" i="14"/>
  <c r="KH160" i="14"/>
  <c r="KR160" i="14"/>
  <c r="KB115" i="14"/>
  <c r="KN115" i="14"/>
  <c r="JS115" i="14"/>
  <c r="KC115" i="14"/>
  <c r="HY93" i="14"/>
  <c r="IE93" i="14"/>
  <c r="IJ93" i="14"/>
  <c r="IH93" i="14"/>
  <c r="II93" i="14"/>
  <c r="HX93" i="14"/>
  <c r="IK93" i="14"/>
  <c r="IG93" i="14"/>
  <c r="IB93" i="14"/>
  <c r="HW93" i="14"/>
  <c r="ID93" i="14"/>
  <c r="IM93" i="14"/>
  <c r="HV93" i="14"/>
  <c r="IL93" i="14"/>
  <c r="IF93" i="14"/>
  <c r="HU93" i="14"/>
  <c r="HT93" i="14"/>
  <c r="HZ93" i="14"/>
  <c r="LB93" i="14" s="1"/>
  <c r="IA93" i="14"/>
  <c r="IC93" i="14"/>
  <c r="HP48" i="14"/>
  <c r="HJ49" i="14"/>
  <c r="HN48" i="14"/>
  <c r="JE48" i="14"/>
  <c r="NI48" i="14" s="1"/>
  <c r="KF138" i="14"/>
  <c r="ID25" i="14"/>
  <c r="HT25" i="14"/>
  <c r="IE25" i="14"/>
  <c r="II25" i="14"/>
  <c r="HW25" i="14"/>
  <c r="HU25" i="14"/>
  <c r="IF25" i="14"/>
  <c r="IG25" i="14"/>
  <c r="IC25" i="14"/>
  <c r="IK25" i="14"/>
  <c r="HY25" i="14"/>
  <c r="IH25" i="14"/>
  <c r="IM25" i="14"/>
  <c r="HV25" i="14"/>
  <c r="IJ25" i="14"/>
  <c r="IB25" i="14"/>
  <c r="HX25" i="14"/>
  <c r="IA25" i="14"/>
  <c r="HZ25" i="14"/>
  <c r="IL25" i="14"/>
  <c r="KH92" i="14"/>
  <c r="CF27" i="14"/>
  <c r="CH27" i="14" s="1"/>
  <c r="CD28" i="14"/>
  <c r="KL115" i="14"/>
  <c r="KP68" i="14"/>
  <c r="KL68" i="14"/>
  <c r="JX69" i="14"/>
  <c r="KS69" i="14"/>
  <c r="KM69" i="14"/>
  <c r="KJ69" i="14"/>
  <c r="KK137" i="14"/>
  <c r="LF137" i="14"/>
  <c r="LF138" i="14" s="1"/>
  <c r="KG137" i="14"/>
  <c r="JL137" i="14"/>
  <c r="LB137" i="14"/>
  <c r="LB138" i="14" s="1"/>
  <c r="KP137" i="14"/>
  <c r="KG114" i="14"/>
  <c r="KH114" i="14"/>
  <c r="LC114" i="14"/>
  <c r="LC115" i="14" s="1"/>
  <c r="KM114" i="14"/>
  <c r="JR114" i="14"/>
  <c r="IF70" i="14"/>
  <c r="IB70" i="14"/>
  <c r="IC70" i="14"/>
  <c r="IH70" i="14"/>
  <c r="IK70" i="14"/>
  <c r="II70" i="14"/>
  <c r="IA70" i="14"/>
  <c r="HU70" i="14"/>
  <c r="IE70" i="14"/>
  <c r="HY70" i="14"/>
  <c r="HX70" i="14"/>
  <c r="IG70" i="14"/>
  <c r="IJ70" i="14"/>
  <c r="IL70" i="14"/>
  <c r="HZ70" i="14"/>
  <c r="HV70" i="14"/>
  <c r="HT70" i="14"/>
  <c r="ID70" i="14"/>
  <c r="HW70" i="14"/>
  <c r="IM70" i="14"/>
  <c r="KD92" i="14"/>
  <c r="KC92" i="14"/>
  <c r="KO92" i="14"/>
  <c r="KB160" i="14"/>
  <c r="KW160" i="14"/>
  <c r="KO160" i="14"/>
  <c r="KC160" i="14"/>
  <c r="KS160" i="14"/>
  <c r="LH114" i="14"/>
  <c r="LH115" i="14" s="1"/>
  <c r="KD115" i="14"/>
  <c r="KF115" i="14"/>
  <c r="KJ115" i="14"/>
  <c r="IC139" i="14"/>
  <c r="IJ139" i="14"/>
  <c r="ID139" i="14"/>
  <c r="II139" i="14"/>
  <c r="HV139" i="14"/>
  <c r="IG139" i="14"/>
  <c r="HX139" i="14"/>
  <c r="HY139" i="14"/>
  <c r="IL139" i="14"/>
  <c r="IA139" i="14"/>
  <c r="IH139" i="14"/>
  <c r="HZ139" i="14"/>
  <c r="HW139" i="14"/>
  <c r="IE139" i="14"/>
  <c r="HU139" i="14"/>
  <c r="IF139" i="14"/>
  <c r="IM139" i="14"/>
  <c r="IB139" i="14"/>
  <c r="HT139" i="14"/>
  <c r="IK139" i="14"/>
  <c r="KH138" i="14"/>
  <c r="KG138" i="14"/>
  <c r="KM138" i="14"/>
  <c r="IK24" i="14"/>
  <c r="IL24" i="14"/>
  <c r="IE24" i="14"/>
  <c r="IJ24" i="14"/>
  <c r="IB24" i="14"/>
  <c r="IF24" i="14"/>
  <c r="HY24" i="14"/>
  <c r="IC24" i="14"/>
  <c r="IM24" i="14"/>
  <c r="IG24" i="14"/>
  <c r="HU24" i="14"/>
  <c r="KW24" i="14" s="1"/>
  <c r="HV24" i="14"/>
  <c r="HT24" i="14"/>
  <c r="ID24" i="14"/>
  <c r="HW24" i="14"/>
  <c r="HZ24" i="14"/>
  <c r="HX24" i="14"/>
  <c r="II24" i="14"/>
  <c r="IA24" i="14"/>
  <c r="IH24" i="14"/>
  <c r="KA69" i="14"/>
  <c r="KB137" i="14"/>
  <c r="KD114" i="14"/>
  <c r="KS92" i="14"/>
  <c r="KI68" i="14"/>
  <c r="KK68" i="14"/>
  <c r="KH68" i="14"/>
  <c r="KQ68" i="14"/>
  <c r="KT69" i="14"/>
  <c r="KO69" i="14"/>
  <c r="KB69" i="14"/>
  <c r="KF137" i="14"/>
  <c r="KM137" i="14"/>
  <c r="KD137" i="14"/>
  <c r="KC137" i="14"/>
  <c r="KS114" i="14"/>
  <c r="KJ114" i="14"/>
  <c r="KO114" i="14"/>
  <c r="KP92" i="14"/>
  <c r="KN92" i="14"/>
  <c r="KA92" i="14"/>
  <c r="JA22" i="14"/>
  <c r="JB22" i="14" s="1"/>
  <c r="KA160" i="14"/>
  <c r="KP160" i="14"/>
  <c r="KI160" i="14"/>
  <c r="KM160" i="14"/>
  <c r="KS115" i="14"/>
  <c r="KG115" i="14"/>
  <c r="KK115" i="14"/>
  <c r="HP140" i="14"/>
  <c r="HJ141" i="14"/>
  <c r="JE140" i="14"/>
  <c r="NI140" i="14" s="1"/>
  <c r="HN140" i="14"/>
  <c r="KO138" i="14"/>
  <c r="KL138" i="14"/>
  <c r="KB138" i="14"/>
  <c r="KA138" i="14"/>
  <c r="KX66" i="14"/>
  <c r="LD69" i="14"/>
  <c r="HR163" i="14" l="1"/>
  <c r="HR140" i="14"/>
  <c r="LU69" i="14"/>
  <c r="LW137" i="14"/>
  <c r="HJ142" i="14"/>
  <c r="JE141" i="14"/>
  <c r="NI141" i="14" s="1"/>
  <c r="HN141" i="14"/>
  <c r="HP141" i="14"/>
  <c r="KP24" i="14"/>
  <c r="LK24" i="14"/>
  <c r="LK25" i="14" s="1"/>
  <c r="KX24" i="14"/>
  <c r="KC24" i="14"/>
  <c r="KM24" i="14"/>
  <c r="LH24" i="14"/>
  <c r="KI139" i="14"/>
  <c r="KG139" i="14"/>
  <c r="LB139" i="14"/>
  <c r="KN139" i="14"/>
  <c r="LI139" i="14"/>
  <c r="KC70" i="14"/>
  <c r="KF70" i="14"/>
  <c r="KO70" i="14"/>
  <c r="KS25" i="14"/>
  <c r="KC25" i="14"/>
  <c r="KX25" i="14"/>
  <c r="KN25" i="14"/>
  <c r="KA25" i="14"/>
  <c r="KG93" i="14"/>
  <c r="KT93" i="14"/>
  <c r="KE93" i="14"/>
  <c r="KZ93" i="14"/>
  <c r="KI46" i="14"/>
  <c r="KM46" i="14"/>
  <c r="KQ46" i="14"/>
  <c r="KN46" i="14"/>
  <c r="HR94" i="14"/>
  <c r="KS161" i="14"/>
  <c r="KE161" i="14"/>
  <c r="KI161" i="14"/>
  <c r="HJ28" i="14"/>
  <c r="HP27" i="14"/>
  <c r="JE27" i="14"/>
  <c r="NI27" i="14" s="1"/>
  <c r="HN27" i="14"/>
  <c r="MC115" i="14"/>
  <c r="KE24" i="14"/>
  <c r="KZ24" i="14"/>
  <c r="KZ25" i="14" s="1"/>
  <c r="KB24" i="14"/>
  <c r="KI24" i="14"/>
  <c r="LD24" i="14"/>
  <c r="LD25" i="14" s="1"/>
  <c r="KT139" i="14"/>
  <c r="KO139" i="14"/>
  <c r="KC139" i="14"/>
  <c r="KG70" i="14"/>
  <c r="KL70" i="14"/>
  <c r="KJ70" i="14"/>
  <c r="LE70" i="14"/>
  <c r="KG25" i="14"/>
  <c r="KT25" i="14"/>
  <c r="KM25" i="14"/>
  <c r="LH25" i="14"/>
  <c r="KK25" i="14"/>
  <c r="KA93" i="14"/>
  <c r="KK93" i="14"/>
  <c r="KP93" i="14"/>
  <c r="IJ162" i="14"/>
  <c r="HW162" i="14"/>
  <c r="IC162" i="14"/>
  <c r="IG162" i="14"/>
  <c r="IH162" i="14"/>
  <c r="IF162" i="14"/>
  <c r="HU162" i="14"/>
  <c r="HV162" i="14"/>
  <c r="HX162" i="14"/>
  <c r="HY162" i="14"/>
  <c r="IE162" i="14"/>
  <c r="II162" i="14"/>
  <c r="IL162" i="14"/>
  <c r="IB162" i="14"/>
  <c r="IA162" i="14"/>
  <c r="HZ162" i="14"/>
  <c r="IM162" i="14"/>
  <c r="ID162" i="14"/>
  <c r="HT162" i="14"/>
  <c r="IK162" i="14"/>
  <c r="KG46" i="14"/>
  <c r="KR46" i="14"/>
  <c r="KT46" i="14"/>
  <c r="KA46" i="14"/>
  <c r="JE95" i="14"/>
  <c r="NI95" i="14" s="1"/>
  <c r="HN95" i="14"/>
  <c r="HP95" i="14"/>
  <c r="HJ96" i="14"/>
  <c r="KB161" i="14"/>
  <c r="KW161" i="14"/>
  <c r="KQ161" i="14"/>
  <c r="KP161" i="14"/>
  <c r="IJ163" i="14"/>
  <c r="IM163" i="14"/>
  <c r="II163" i="14"/>
  <c r="IL163" i="14"/>
  <c r="IE163" i="14"/>
  <c r="IK163" i="14"/>
  <c r="IG163" i="14"/>
  <c r="HW163" i="14"/>
  <c r="IB163" i="14"/>
  <c r="HU163" i="14"/>
  <c r="HV163" i="14"/>
  <c r="HZ163" i="14"/>
  <c r="IH163" i="14"/>
  <c r="HY163" i="14"/>
  <c r="IF163" i="14"/>
  <c r="IC163" i="14"/>
  <c r="ID163" i="14"/>
  <c r="HT163" i="14"/>
  <c r="HX163" i="14"/>
  <c r="IA163" i="14"/>
  <c r="HR26" i="14"/>
  <c r="KG24" i="14"/>
  <c r="LB24" i="14"/>
  <c r="LB25" i="14" s="1"/>
  <c r="KN24" i="14"/>
  <c r="LI24" i="14"/>
  <c r="LI25" i="14" s="1"/>
  <c r="KQ24" i="14"/>
  <c r="LL24" i="14"/>
  <c r="KM139" i="14"/>
  <c r="KH139" i="14"/>
  <c r="KP139" i="14"/>
  <c r="KT70" i="14"/>
  <c r="KS70" i="14"/>
  <c r="KB70" i="14"/>
  <c r="KI70" i="14"/>
  <c r="CF28" i="14"/>
  <c r="CH28" i="14" s="1"/>
  <c r="CD29" i="14"/>
  <c r="KH25" i="14"/>
  <c r="KO25" i="14"/>
  <c r="KB25" i="14"/>
  <c r="KW25" i="14"/>
  <c r="KB93" i="14"/>
  <c r="KD93" i="14"/>
  <c r="KO93" i="14"/>
  <c r="IX24" i="14"/>
  <c r="IW25" i="14"/>
  <c r="IY24" i="14"/>
  <c r="JE118" i="14"/>
  <c r="NI118" i="14" s="1"/>
  <c r="HP118" i="14"/>
  <c r="HJ119" i="14"/>
  <c r="HN118" i="14"/>
  <c r="HR118" i="14" s="1"/>
  <c r="KB46" i="14"/>
  <c r="KS46" i="14"/>
  <c r="KH46" i="14"/>
  <c r="LA93" i="14"/>
  <c r="KM161" i="14"/>
  <c r="KD161" i="14"/>
  <c r="KO161" i="14"/>
  <c r="KX93" i="14"/>
  <c r="HN164" i="14"/>
  <c r="JE164" i="14"/>
  <c r="NI164" i="14" s="1"/>
  <c r="HP164" i="14"/>
  <c r="HJ165" i="14"/>
  <c r="JE72" i="14"/>
  <c r="NI72" i="14" s="1"/>
  <c r="HP72" i="14"/>
  <c r="HN72" i="14"/>
  <c r="HJ73" i="14"/>
  <c r="KD24" i="14"/>
  <c r="KY24" i="14"/>
  <c r="KY25" i="14" s="1"/>
  <c r="KT24" i="14"/>
  <c r="LO24" i="14"/>
  <c r="LO25" i="14" s="1"/>
  <c r="KL24" i="14"/>
  <c r="LG24" i="14"/>
  <c r="LG25" i="14" s="1"/>
  <c r="KB139" i="14"/>
  <c r="KS139" i="14"/>
  <c r="KK139" i="14"/>
  <c r="LF139" i="14"/>
  <c r="KD70" i="14"/>
  <c r="KQ70" i="14"/>
  <c r="KH70" i="14"/>
  <c r="KM70" i="14"/>
  <c r="LH70" i="14"/>
  <c r="KE25" i="14"/>
  <c r="KF25" i="14"/>
  <c r="KD25" i="14"/>
  <c r="HR48" i="14"/>
  <c r="KM93" i="14"/>
  <c r="KI93" i="14"/>
  <c r="KQ93" i="14"/>
  <c r="HR117" i="14"/>
  <c r="KC46" i="14"/>
  <c r="KD46" i="14"/>
  <c r="KE46" i="14"/>
  <c r="JJ46" i="14"/>
  <c r="KH161" i="14"/>
  <c r="LC161" i="14"/>
  <c r="KA161" i="14"/>
  <c r="KF161" i="14"/>
  <c r="KL161" i="14"/>
  <c r="ID116" i="14"/>
  <c r="HV116" i="14"/>
  <c r="IK116" i="14"/>
  <c r="HZ116" i="14"/>
  <c r="HY116" i="14"/>
  <c r="IE116" i="14"/>
  <c r="HW116" i="14"/>
  <c r="HU116" i="14"/>
  <c r="HX116" i="14"/>
  <c r="KZ116" i="14" s="1"/>
  <c r="IM116" i="14"/>
  <c r="IJ116" i="14"/>
  <c r="IA116" i="14"/>
  <c r="IL116" i="14"/>
  <c r="IH116" i="14"/>
  <c r="HT116" i="14"/>
  <c r="IC116" i="14"/>
  <c r="IG116" i="14"/>
  <c r="IF116" i="14"/>
  <c r="IB116" i="14"/>
  <c r="II116" i="14"/>
  <c r="KV93" i="14"/>
  <c r="IJ140" i="14"/>
  <c r="HT140" i="14"/>
  <c r="IC140" i="14"/>
  <c r="IE140" i="14"/>
  <c r="II140" i="14"/>
  <c r="IK140" i="14"/>
  <c r="HU140" i="14"/>
  <c r="IF140" i="14"/>
  <c r="HV140" i="14"/>
  <c r="IH140" i="14"/>
  <c r="IM140" i="14"/>
  <c r="HZ140" i="14"/>
  <c r="IL140" i="14"/>
  <c r="IA140" i="14"/>
  <c r="HY140" i="14"/>
  <c r="HX140" i="14"/>
  <c r="ID140" i="14"/>
  <c r="HW140" i="14"/>
  <c r="IG140" i="14"/>
  <c r="IB140" i="14"/>
  <c r="KO24" i="14"/>
  <c r="LJ24" i="14"/>
  <c r="LJ25" i="14" s="1"/>
  <c r="KK24" i="14"/>
  <c r="LF24" i="14"/>
  <c r="LF25" i="14" s="1"/>
  <c r="KJ24" i="14"/>
  <c r="LE24" i="14"/>
  <c r="KS24" i="14"/>
  <c r="LN24" i="14"/>
  <c r="LN25" i="14" s="1"/>
  <c r="KR139" i="14"/>
  <c r="KL139" i="14"/>
  <c r="KF139" i="14"/>
  <c r="KQ139" i="14"/>
  <c r="KK70" i="14"/>
  <c r="KN70" i="14"/>
  <c r="KP70" i="14"/>
  <c r="KI25" i="14"/>
  <c r="KR25" i="14"/>
  <c r="KP25" i="14"/>
  <c r="HN49" i="14"/>
  <c r="JE49" i="14"/>
  <c r="HP49" i="14"/>
  <c r="HJ50" i="14"/>
  <c r="KJ93" i="14"/>
  <c r="KS93" i="14"/>
  <c r="KN93" i="14"/>
  <c r="KL93" i="14"/>
  <c r="JB23" i="14"/>
  <c r="LB70" i="14"/>
  <c r="KF46" i="14"/>
  <c r="LA46" i="14"/>
  <c r="KP46" i="14"/>
  <c r="KJ46" i="14"/>
  <c r="HY47" i="14"/>
  <c r="II47" i="14"/>
  <c r="HX47" i="14"/>
  <c r="IJ47" i="14"/>
  <c r="IF47" i="14"/>
  <c r="HZ47" i="14"/>
  <c r="IK47" i="14"/>
  <c r="HW47" i="14"/>
  <c r="IL47" i="14"/>
  <c r="HU47" i="14"/>
  <c r="IG47" i="14"/>
  <c r="ID47" i="14"/>
  <c r="IE47" i="14"/>
  <c r="IH47" i="14"/>
  <c r="HT47" i="14"/>
  <c r="IC47" i="14"/>
  <c r="IM47" i="14"/>
  <c r="IB47" i="14"/>
  <c r="IA47" i="14"/>
  <c r="HV47" i="14"/>
  <c r="KG161" i="14"/>
  <c r="KK161" i="14"/>
  <c r="KR161" i="14"/>
  <c r="KH24" i="14"/>
  <c r="LC24" i="14"/>
  <c r="LC25" i="14" s="1"/>
  <c r="KA24" i="14"/>
  <c r="KV24" i="14"/>
  <c r="KV25" i="14" s="1"/>
  <c r="KF24" i="14"/>
  <c r="LA24" i="14"/>
  <c r="LA25" i="14" s="1"/>
  <c r="KR24" i="14"/>
  <c r="LM24" i="14"/>
  <c r="LM25" i="14" s="1"/>
  <c r="JF139" i="14"/>
  <c r="KA139" i="14"/>
  <c r="JI139" i="14"/>
  <c r="KD139" i="14"/>
  <c r="KE139" i="14"/>
  <c r="KJ139" i="14"/>
  <c r="KA70" i="14"/>
  <c r="KZ70" i="14"/>
  <c r="KE70" i="14"/>
  <c r="KR70" i="14"/>
  <c r="MC114" i="14"/>
  <c r="KQ25" i="14"/>
  <c r="LL25" i="14"/>
  <c r="KJ25" i="14"/>
  <c r="LE25" i="14"/>
  <c r="KL25" i="14"/>
  <c r="KH93" i="14"/>
  <c r="KC93" i="14"/>
  <c r="KR93" i="14"/>
  <c r="KF93" i="14"/>
  <c r="KL46" i="14"/>
  <c r="KO46" i="14"/>
  <c r="KK46" i="14"/>
  <c r="KT161" i="14"/>
  <c r="KJ161" i="14"/>
  <c r="KC161" i="14"/>
  <c r="HR71" i="14"/>
  <c r="KX67" i="14"/>
  <c r="KX68" i="14" s="1"/>
  <c r="KX69" i="14" s="1"/>
  <c r="KX70" i="14" s="1"/>
  <c r="LK116" i="14"/>
  <c r="LD70" i="14"/>
  <c r="HR95" i="14" l="1"/>
  <c r="HR72" i="14"/>
  <c r="KD47" i="14"/>
  <c r="KJ116" i="14"/>
  <c r="KT47" i="14"/>
  <c r="KN47" i="14"/>
  <c r="JS47" i="14"/>
  <c r="LI47" i="14"/>
  <c r="KM47" i="14"/>
  <c r="KN140" i="14"/>
  <c r="LI140" i="14"/>
  <c r="KS140" i="14"/>
  <c r="KB140" i="14"/>
  <c r="KQ140" i="14"/>
  <c r="KI116" i="14"/>
  <c r="KS116" i="14"/>
  <c r="KD116" i="14"/>
  <c r="KK116" i="14"/>
  <c r="KE163" i="14"/>
  <c r="KO163" i="14"/>
  <c r="KN163" i="14"/>
  <c r="KQ163" i="14"/>
  <c r="KR162" i="14"/>
  <c r="KI162" i="14"/>
  <c r="KC162" i="14"/>
  <c r="KD162" i="14"/>
  <c r="JI162" i="14"/>
  <c r="HR27" i="14"/>
  <c r="KQ47" i="14"/>
  <c r="KG140" i="14"/>
  <c r="LB140" i="14"/>
  <c r="KM116" i="14"/>
  <c r="KH116" i="14"/>
  <c r="JM116" i="14"/>
  <c r="LC116" i="14"/>
  <c r="IJ48" i="14"/>
  <c r="HW48" i="14"/>
  <c r="IE48" i="14"/>
  <c r="IK48" i="14"/>
  <c r="IL48" i="14"/>
  <c r="II48" i="14"/>
  <c r="HY48" i="14"/>
  <c r="HV48" i="14"/>
  <c r="IB48" i="14"/>
  <c r="IA48" i="14"/>
  <c r="HX48" i="14"/>
  <c r="IC48" i="14"/>
  <c r="ID48" i="14"/>
  <c r="HU48" i="14"/>
  <c r="IM48" i="14"/>
  <c r="IG48" i="14"/>
  <c r="HZ48" i="14"/>
  <c r="HT48" i="14"/>
  <c r="IF48" i="14"/>
  <c r="IH48" i="14"/>
  <c r="JA24" i="14"/>
  <c r="JB24" i="14" s="1"/>
  <c r="KA163" i="14"/>
  <c r="KG163" i="14"/>
  <c r="KR163" i="14"/>
  <c r="KA162" i="14"/>
  <c r="KV162" i="14"/>
  <c r="KV163" i="14" s="1"/>
  <c r="KS162" i="14"/>
  <c r="KB162" i="14"/>
  <c r="KW162" i="14"/>
  <c r="KW163" i="14" s="1"/>
  <c r="KQ162" i="14"/>
  <c r="KB47" i="14"/>
  <c r="KD140" i="14"/>
  <c r="KR140" i="14"/>
  <c r="KL116" i="14"/>
  <c r="KA47" i="14"/>
  <c r="KS47" i="14"/>
  <c r="KE47" i="14"/>
  <c r="HJ51" i="14"/>
  <c r="HN50" i="14"/>
  <c r="JE50" i="14"/>
  <c r="NI50" i="14" s="1"/>
  <c r="HP50" i="14"/>
  <c r="KK140" i="14"/>
  <c r="LF140" i="14"/>
  <c r="KT140" i="14"/>
  <c r="JU140" i="14"/>
  <c r="KP140" i="14"/>
  <c r="KN116" i="14"/>
  <c r="KQ116" i="14"/>
  <c r="LL116" i="14"/>
  <c r="KF116" i="14"/>
  <c r="HP165" i="14"/>
  <c r="HJ166" i="14"/>
  <c r="HN165" i="14"/>
  <c r="JE165" i="14"/>
  <c r="NI165" i="14" s="1"/>
  <c r="IW26" i="14"/>
  <c r="IY25" i="14"/>
  <c r="IX25" i="14"/>
  <c r="KK163" i="14"/>
  <c r="KC163" i="14"/>
  <c r="KL163" i="14"/>
  <c r="JE96" i="14"/>
  <c r="NI96" i="14" s="1"/>
  <c r="HN96" i="14"/>
  <c r="HJ97" i="14"/>
  <c r="HP96" i="14"/>
  <c r="KK162" i="14"/>
  <c r="KP162" i="14"/>
  <c r="KM162" i="14"/>
  <c r="KO140" i="14"/>
  <c r="HJ74" i="14"/>
  <c r="JE73" i="14"/>
  <c r="NI73" i="14" s="1"/>
  <c r="HN73" i="14"/>
  <c r="HP73" i="14"/>
  <c r="IB118" i="14"/>
  <c r="IL118" i="14"/>
  <c r="IG118" i="14"/>
  <c r="IE118" i="14"/>
  <c r="HV118" i="14"/>
  <c r="IK118" i="14"/>
  <c r="KR118" i="14" s="1"/>
  <c r="IF118" i="14"/>
  <c r="IJ118" i="14"/>
  <c r="IA118" i="14"/>
  <c r="HX118" i="14"/>
  <c r="IC118" i="14"/>
  <c r="IM118" i="14"/>
  <c r="HZ118" i="14"/>
  <c r="ID118" i="14"/>
  <c r="HT118" i="14"/>
  <c r="HW118" i="14"/>
  <c r="II118" i="14"/>
  <c r="IH118" i="14"/>
  <c r="HY118" i="14"/>
  <c r="HU118" i="14"/>
  <c r="KJ163" i="14"/>
  <c r="KB163" i="14"/>
  <c r="KS163" i="14"/>
  <c r="KT162" i="14"/>
  <c r="KL162" i="14"/>
  <c r="KO162" i="14"/>
  <c r="LJ162" i="14"/>
  <c r="LJ163" i="14" s="1"/>
  <c r="HJ29" i="14"/>
  <c r="HP28" i="14"/>
  <c r="JE28" i="14"/>
  <c r="NI28" i="14" s="1"/>
  <c r="HN28" i="14"/>
  <c r="HR141" i="14"/>
  <c r="KC47" i="14"/>
  <c r="KL140" i="14"/>
  <c r="KG116" i="14"/>
  <c r="IF117" i="14"/>
  <c r="II117" i="14"/>
  <c r="HY117" i="14"/>
  <c r="IM117" i="14"/>
  <c r="IJ117" i="14"/>
  <c r="IB117" i="14"/>
  <c r="HX117" i="14"/>
  <c r="IC117" i="14"/>
  <c r="ID117" i="14"/>
  <c r="IL117" i="14"/>
  <c r="IK117" i="14"/>
  <c r="HW117" i="14"/>
  <c r="IE117" i="14"/>
  <c r="HV117" i="14"/>
  <c r="IA117" i="14"/>
  <c r="HT117" i="14"/>
  <c r="HU117" i="14"/>
  <c r="IG117" i="14"/>
  <c r="IH117" i="14"/>
  <c r="HZ117" i="14"/>
  <c r="IB71" i="14"/>
  <c r="IA71" i="14"/>
  <c r="HY71" i="14"/>
  <c r="IF71" i="14"/>
  <c r="ID71" i="14"/>
  <c r="HV71" i="14"/>
  <c r="HZ71" i="14"/>
  <c r="IE71" i="14"/>
  <c r="HX71" i="14"/>
  <c r="IH71" i="14"/>
  <c r="HU71" i="14"/>
  <c r="IG71" i="14"/>
  <c r="IL71" i="14"/>
  <c r="IK71" i="14"/>
  <c r="HW71" i="14"/>
  <c r="IM71" i="14"/>
  <c r="HT71" i="14"/>
  <c r="II71" i="14"/>
  <c r="IJ71" i="14"/>
  <c r="IC71" i="14"/>
  <c r="KZ71" i="14"/>
  <c r="KH47" i="14"/>
  <c r="KL47" i="14"/>
  <c r="JQ47" i="14"/>
  <c r="KR47" i="14"/>
  <c r="KF47" i="14"/>
  <c r="LA47" i="14"/>
  <c r="NI49" i="14"/>
  <c r="BQ14" i="1"/>
  <c r="BQ10" i="1"/>
  <c r="BQ47" i="1"/>
  <c r="BQ36" i="1"/>
  <c r="BQ31" i="1"/>
  <c r="BQ20" i="1"/>
  <c r="BQ57" i="1"/>
  <c r="BQ16" i="1"/>
  <c r="BQ60" i="1"/>
  <c r="BQ25" i="1"/>
  <c r="BQ61" i="1"/>
  <c r="BQ9" i="1"/>
  <c r="BQ22" i="1"/>
  <c r="BQ59" i="1"/>
  <c r="BQ48" i="1"/>
  <c r="BQ63" i="1"/>
  <c r="BQ33" i="1"/>
  <c r="BQ15" i="1"/>
  <c r="BQ17" i="1"/>
  <c r="BQ12" i="1"/>
  <c r="BQ49" i="1"/>
  <c r="BQ21" i="1"/>
  <c r="BQ58" i="1"/>
  <c r="BQ35" i="1"/>
  <c r="BQ23" i="1"/>
  <c r="BQ8" i="1"/>
  <c r="BQ29" i="1"/>
  <c r="BQ24" i="1"/>
  <c r="BQ62" i="1"/>
  <c r="KF140" i="14"/>
  <c r="KC140" i="14"/>
  <c r="KJ140" i="14"/>
  <c r="KA116" i="14"/>
  <c r="KE116" i="14"/>
  <c r="KR116" i="14"/>
  <c r="IJ72" i="14"/>
  <c r="HY72" i="14"/>
  <c r="IA72" i="14"/>
  <c r="II72" i="14"/>
  <c r="IB72" i="14"/>
  <c r="IG72" i="14"/>
  <c r="HW72" i="14"/>
  <c r="HV72" i="14"/>
  <c r="HU72" i="14"/>
  <c r="HX72" i="14"/>
  <c r="ID72" i="14"/>
  <c r="IE72" i="14"/>
  <c r="IF72" i="14"/>
  <c r="IK72" i="14"/>
  <c r="IH72" i="14"/>
  <c r="IC72" i="14"/>
  <c r="HT72" i="14"/>
  <c r="IL72" i="14"/>
  <c r="HZ72" i="14"/>
  <c r="IM72" i="14"/>
  <c r="HN119" i="14"/>
  <c r="HJ120" i="14"/>
  <c r="JE119" i="14"/>
  <c r="NI119" i="14" s="1"/>
  <c r="HP119" i="14"/>
  <c r="HW26" i="14"/>
  <c r="IG26" i="14"/>
  <c r="IH26" i="14"/>
  <c r="IJ26" i="14"/>
  <c r="II26" i="14"/>
  <c r="IC26" i="14"/>
  <c r="IL26" i="14"/>
  <c r="IB26" i="14"/>
  <c r="HV26" i="14"/>
  <c r="IK26" i="14"/>
  <c r="IE26" i="14"/>
  <c r="HZ26" i="14"/>
  <c r="IM26" i="14"/>
  <c r="HT26" i="14"/>
  <c r="HU26" i="14"/>
  <c r="HY26" i="14"/>
  <c r="ID26" i="14"/>
  <c r="HX26" i="14"/>
  <c r="IA26" i="14"/>
  <c r="IF26" i="14"/>
  <c r="KM163" i="14"/>
  <c r="KI163" i="14"/>
  <c r="KP163" i="14"/>
  <c r="HT95" i="14"/>
  <c r="IA95" i="14"/>
  <c r="IH95" i="14"/>
  <c r="HV95" i="14"/>
  <c r="HW95" i="14"/>
  <c r="IK95" i="14"/>
  <c r="HY95" i="14"/>
  <c r="II95" i="14"/>
  <c r="IF95" i="14"/>
  <c r="HZ95" i="14"/>
  <c r="IE95" i="14"/>
  <c r="HU95" i="14"/>
  <c r="IJ95" i="14"/>
  <c r="IM95" i="14"/>
  <c r="HX95" i="14"/>
  <c r="IG95" i="14"/>
  <c r="IL95" i="14"/>
  <c r="ID95" i="14"/>
  <c r="IB95" i="14"/>
  <c r="IC95" i="14"/>
  <c r="KG162" i="14"/>
  <c r="KF162" i="14"/>
  <c r="KN162" i="14"/>
  <c r="KJ47" i="14"/>
  <c r="KO47" i="14"/>
  <c r="KP47" i="14"/>
  <c r="KE140" i="14"/>
  <c r="KT116" i="14"/>
  <c r="KI47" i="14"/>
  <c r="KK47" i="14"/>
  <c r="KG47" i="14"/>
  <c r="HR49" i="14"/>
  <c r="KI140" i="14"/>
  <c r="KH140" i="14"/>
  <c r="KM140" i="14"/>
  <c r="KA140" i="14"/>
  <c r="KP116" i="14"/>
  <c r="KO116" i="14"/>
  <c r="KB116" i="14"/>
  <c r="KC116" i="14"/>
  <c r="HR164" i="14"/>
  <c r="CD30" i="14"/>
  <c r="CF29" i="14"/>
  <c r="CH29" i="14" s="1"/>
  <c r="LH116" i="14"/>
  <c r="KH163" i="14"/>
  <c r="KF163" i="14"/>
  <c r="KD163" i="14"/>
  <c r="KT163" i="14"/>
  <c r="KH162" i="14"/>
  <c r="LC162" i="14"/>
  <c r="LC163" i="14" s="1"/>
  <c r="KE162" i="14"/>
  <c r="KJ162" i="14"/>
  <c r="HZ94" i="14"/>
  <c r="HX94" i="14"/>
  <c r="IF94" i="14"/>
  <c r="IG94" i="14"/>
  <c r="IC94" i="14"/>
  <c r="HT94" i="14"/>
  <c r="HV94" i="14"/>
  <c r="IE94" i="14"/>
  <c r="II94" i="14"/>
  <c r="IM94" i="14"/>
  <c r="ID94" i="14"/>
  <c r="HW94" i="14"/>
  <c r="IH94" i="14"/>
  <c r="HY94" i="14"/>
  <c r="HU94" i="14"/>
  <c r="IB94" i="14"/>
  <c r="IJ94" i="14"/>
  <c r="IA94" i="14"/>
  <c r="IK94" i="14"/>
  <c r="IL94" i="14"/>
  <c r="LK26" i="14"/>
  <c r="HN142" i="14"/>
  <c r="JE142" i="14"/>
  <c r="NI142" i="14" s="1"/>
  <c r="HP142" i="14"/>
  <c r="HJ143" i="14"/>
  <c r="LK117" i="14"/>
  <c r="LD71" i="14"/>
  <c r="HR142" i="14" l="1"/>
  <c r="HR165" i="14"/>
  <c r="HR28" i="14"/>
  <c r="LH117" i="14"/>
  <c r="LH118" i="14" s="1"/>
  <c r="KZ72" i="14"/>
  <c r="HR119" i="14"/>
  <c r="IB119" i="14" s="1"/>
  <c r="HR73" i="14"/>
  <c r="MD47" i="14"/>
  <c r="KB94" i="14"/>
  <c r="KP94" i="14"/>
  <c r="KM94" i="14"/>
  <c r="JR94" i="14"/>
  <c r="CD31" i="14"/>
  <c r="CF30" i="14"/>
  <c r="CH30" i="14" s="1"/>
  <c r="KI95" i="14"/>
  <c r="KQ95" i="14"/>
  <c r="KF95" i="14"/>
  <c r="KA95" i="14"/>
  <c r="KB26" i="14"/>
  <c r="KW26" i="14"/>
  <c r="KC26" i="14"/>
  <c r="KO26" i="14"/>
  <c r="LJ26" i="14"/>
  <c r="KS72" i="14"/>
  <c r="KL72" i="14"/>
  <c r="KN72" i="14"/>
  <c r="JS72" i="14"/>
  <c r="KQ71" i="14"/>
  <c r="KS71" i="14"/>
  <c r="KG71" i="14"/>
  <c r="KI71" i="14"/>
  <c r="KH117" i="14"/>
  <c r="LC117" i="14"/>
  <c r="KK117" i="14"/>
  <c r="KF117" i="14"/>
  <c r="HW28" i="14"/>
  <c r="II28" i="14"/>
  <c r="IC28" i="14"/>
  <c r="IK28" i="14"/>
  <c r="IM28" i="14"/>
  <c r="ID28" i="14"/>
  <c r="IA28" i="14"/>
  <c r="IE28" i="14"/>
  <c r="HY28" i="14"/>
  <c r="HT28" i="14"/>
  <c r="IH28" i="14"/>
  <c r="HX28" i="14"/>
  <c r="HV28" i="14"/>
  <c r="IL28" i="14"/>
  <c r="HZ28" i="14"/>
  <c r="IJ28" i="14"/>
  <c r="IB28" i="14"/>
  <c r="IG28" i="14"/>
  <c r="IF28" i="14"/>
  <c r="HU28" i="14"/>
  <c r="KO118" i="14"/>
  <c r="KT118" i="14"/>
  <c r="HU165" i="14"/>
  <c r="IF165" i="14"/>
  <c r="IA165" i="14"/>
  <c r="HY165" i="14"/>
  <c r="IM165" i="14"/>
  <c r="HX165" i="14"/>
  <c r="ID165" i="14"/>
  <c r="IL165" i="14"/>
  <c r="IH165" i="14"/>
  <c r="HV165" i="14"/>
  <c r="II165" i="14"/>
  <c r="IJ165" i="14"/>
  <c r="HT165" i="14"/>
  <c r="IC165" i="14"/>
  <c r="IK165" i="14"/>
  <c r="IB165" i="14"/>
  <c r="IG165" i="14"/>
  <c r="HZ165" i="14"/>
  <c r="HW165" i="14"/>
  <c r="IE165" i="14"/>
  <c r="KX26" i="14"/>
  <c r="KO48" i="14"/>
  <c r="KB48" i="14"/>
  <c r="KC48" i="14"/>
  <c r="KD48" i="14"/>
  <c r="HN143" i="14"/>
  <c r="HP143" i="14"/>
  <c r="HJ144" i="14"/>
  <c r="JE143" i="14"/>
  <c r="NI143" i="14" s="1"/>
  <c r="JK94" i="14"/>
  <c r="KF94" i="14"/>
  <c r="KE94" i="14"/>
  <c r="JJ94" i="14"/>
  <c r="IE164" i="14"/>
  <c r="HT164" i="14"/>
  <c r="HW164" i="14"/>
  <c r="HY164" i="14"/>
  <c r="HV164" i="14"/>
  <c r="HZ164" i="14"/>
  <c r="IC164" i="14"/>
  <c r="II164" i="14"/>
  <c r="IB164" i="14"/>
  <c r="IL164" i="14"/>
  <c r="HX164" i="14"/>
  <c r="ID164" i="14"/>
  <c r="IA164" i="14"/>
  <c r="IJ164" i="14"/>
  <c r="HU164" i="14"/>
  <c r="IG164" i="14"/>
  <c r="IH164" i="14"/>
  <c r="IK164" i="14"/>
  <c r="IF164" i="14"/>
  <c r="IM164" i="14"/>
  <c r="KK95" i="14"/>
  <c r="KB95" i="14"/>
  <c r="KR95" i="14"/>
  <c r="JW95" i="14"/>
  <c r="KM26" i="14"/>
  <c r="KA26" i="14"/>
  <c r="KV26" i="14"/>
  <c r="KI26" i="14"/>
  <c r="LD26" i="14"/>
  <c r="KN26" i="14"/>
  <c r="LI26" i="14"/>
  <c r="KA72" i="14"/>
  <c r="KK72" i="14"/>
  <c r="KI72" i="14"/>
  <c r="KP71" i="14"/>
  <c r="KN71" i="14"/>
  <c r="KC71" i="14"/>
  <c r="KG117" i="14"/>
  <c r="KC117" i="14"/>
  <c r="KJ117" i="14"/>
  <c r="KP117" i="14"/>
  <c r="KP118" i="14"/>
  <c r="KJ118" i="14"/>
  <c r="KC118" i="14"/>
  <c r="JH118" i="14"/>
  <c r="HX73" i="14"/>
  <c r="IB73" i="14"/>
  <c r="HY73" i="14"/>
  <c r="HT73" i="14"/>
  <c r="IF73" i="14"/>
  <c r="HZ73" i="14"/>
  <c r="IC73" i="14"/>
  <c r="IJ73" i="14"/>
  <c r="HV73" i="14"/>
  <c r="IG73" i="14"/>
  <c r="HU73" i="14"/>
  <c r="ID73" i="14"/>
  <c r="IE73" i="14"/>
  <c r="II73" i="14"/>
  <c r="IL73" i="14"/>
  <c r="IH73" i="14"/>
  <c r="IK73" i="14"/>
  <c r="IM73" i="14"/>
  <c r="HW73" i="14"/>
  <c r="IA73" i="14"/>
  <c r="HN97" i="14"/>
  <c r="JE97" i="14"/>
  <c r="NI97" i="14" s="1"/>
  <c r="HP97" i="14"/>
  <c r="HJ98" i="14"/>
  <c r="HP166" i="14"/>
  <c r="HJ167" i="14"/>
  <c r="HN166" i="14"/>
  <c r="JE166" i="14"/>
  <c r="KM48" i="14"/>
  <c r="JR48" i="14"/>
  <c r="KK48" i="14"/>
  <c r="KF48" i="14"/>
  <c r="LA48" i="14"/>
  <c r="KQ48" i="14"/>
  <c r="KZ94" i="14"/>
  <c r="KZ95" i="14" s="1"/>
  <c r="KS94" i="14"/>
  <c r="KL94" i="14"/>
  <c r="KR94" i="14"/>
  <c r="KO94" i="14"/>
  <c r="KC94" i="14"/>
  <c r="KG94" i="14"/>
  <c r="LB94" i="14"/>
  <c r="LB95" i="14" s="1"/>
  <c r="KS95" i="14"/>
  <c r="KL95" i="14"/>
  <c r="JI95" i="14"/>
  <c r="KD95" i="14"/>
  <c r="KH26" i="14"/>
  <c r="LC26" i="14"/>
  <c r="KT26" i="14"/>
  <c r="LO26" i="14"/>
  <c r="KS26" i="14"/>
  <c r="LN26" i="14"/>
  <c r="KD26" i="14"/>
  <c r="KY26" i="14"/>
  <c r="KJ72" i="14"/>
  <c r="KE72" i="14"/>
  <c r="KP72" i="14"/>
  <c r="BQ30" i="1"/>
  <c r="BQ28" i="1"/>
  <c r="BQ32" i="1"/>
  <c r="BQ34" i="1"/>
  <c r="KA71" i="14"/>
  <c r="KB71" i="14"/>
  <c r="KK71" i="14"/>
  <c r="KO117" i="14"/>
  <c r="KL117" i="14"/>
  <c r="KE117" i="14"/>
  <c r="KM117" i="14"/>
  <c r="KD118" i="14"/>
  <c r="KE118" i="14"/>
  <c r="KL118" i="14"/>
  <c r="HR96" i="14"/>
  <c r="JA25" i="14"/>
  <c r="JB25" i="14" s="1"/>
  <c r="KA48" i="14"/>
  <c r="KJ48" i="14"/>
  <c r="KP48" i="14"/>
  <c r="HX27" i="14"/>
  <c r="HZ27" i="14"/>
  <c r="IM27" i="14"/>
  <c r="IB27" i="14"/>
  <c r="IE27" i="14"/>
  <c r="ID27" i="14"/>
  <c r="IK27" i="14"/>
  <c r="HV27" i="14"/>
  <c r="IC27" i="14"/>
  <c r="IA27" i="14"/>
  <c r="HU27" i="14"/>
  <c r="IF27" i="14"/>
  <c r="HY27" i="14"/>
  <c r="II27" i="14"/>
  <c r="IG27" i="14"/>
  <c r="IJ27" i="14"/>
  <c r="HW27" i="14"/>
  <c r="IH27" i="14"/>
  <c r="IL27" i="14"/>
  <c r="HT27" i="14"/>
  <c r="KH94" i="14"/>
  <c r="KD94" i="14"/>
  <c r="KA94" i="14"/>
  <c r="KN95" i="14"/>
  <c r="KG95" i="14"/>
  <c r="KC95" i="14"/>
  <c r="KE26" i="14"/>
  <c r="KZ26" i="14"/>
  <c r="KG26" i="14"/>
  <c r="LB26" i="14"/>
  <c r="KJ26" i="14"/>
  <c r="LE26" i="14"/>
  <c r="KO72" i="14"/>
  <c r="KB72" i="14"/>
  <c r="KH72" i="14"/>
  <c r="BQ18" i="1"/>
  <c r="BQ19" i="1"/>
  <c r="BQ11" i="1"/>
  <c r="BQ13" i="1"/>
  <c r="KT71" i="14"/>
  <c r="JY71" i="14"/>
  <c r="KO71" i="14"/>
  <c r="KM71" i="14"/>
  <c r="LH71" i="14"/>
  <c r="LH72" i="14" s="1"/>
  <c r="KN117" i="14"/>
  <c r="KD117" i="14"/>
  <c r="KI117" i="14"/>
  <c r="HP29" i="14"/>
  <c r="JE29" i="14"/>
  <c r="HN29" i="14"/>
  <c r="HJ30" i="14"/>
  <c r="KA118" i="14"/>
  <c r="KH118" i="14"/>
  <c r="LC118" i="14"/>
  <c r="KN118" i="14"/>
  <c r="HJ75" i="14"/>
  <c r="HP74" i="14"/>
  <c r="HN74" i="14"/>
  <c r="JE74" i="14"/>
  <c r="NI74" i="14" s="1"/>
  <c r="KX71" i="14"/>
  <c r="KX72" i="14" s="1"/>
  <c r="IY26" i="14"/>
  <c r="JA26" i="14" s="1"/>
  <c r="JB26" i="14" s="1"/>
  <c r="IX26" i="14"/>
  <c r="IW27" i="14"/>
  <c r="HR50" i="14"/>
  <c r="KZ117" i="14"/>
  <c r="KZ118" i="14" s="1"/>
  <c r="KG48" i="14"/>
  <c r="KE48" i="14"/>
  <c r="KS48" i="14"/>
  <c r="LX116" i="14"/>
  <c r="LH26" i="14"/>
  <c r="LH27" i="14" s="1"/>
  <c r="LB71" i="14"/>
  <c r="LB72" i="14" s="1"/>
  <c r="IH142" i="14"/>
  <c r="IE142" i="14"/>
  <c r="IL142" i="14"/>
  <c r="IG142" i="14"/>
  <c r="ID142" i="14"/>
  <c r="IF142" i="14"/>
  <c r="HX142" i="14"/>
  <c r="HU142" i="14"/>
  <c r="IB142" i="14"/>
  <c r="IA142" i="14"/>
  <c r="IC142" i="14"/>
  <c r="HV142" i="14"/>
  <c r="HY142" i="14"/>
  <c r="HZ142" i="14"/>
  <c r="IJ142" i="14"/>
  <c r="IK142" i="14"/>
  <c r="HW142" i="14"/>
  <c r="HT142" i="14"/>
  <c r="IM142" i="14"/>
  <c r="II142" i="14"/>
  <c r="KQ94" i="14"/>
  <c r="KK94" i="14"/>
  <c r="KJ94" i="14"/>
  <c r="ID49" i="14"/>
  <c r="IL49" i="14"/>
  <c r="IB49" i="14"/>
  <c r="IA49" i="14"/>
  <c r="IF49" i="14"/>
  <c r="IE49" i="14"/>
  <c r="IM49" i="14"/>
  <c r="HZ49" i="14"/>
  <c r="IJ49" i="14"/>
  <c r="II49" i="14"/>
  <c r="IC49" i="14"/>
  <c r="HV49" i="14"/>
  <c r="HU49" i="14"/>
  <c r="HW49" i="14"/>
  <c r="HY49" i="14"/>
  <c r="HX49" i="14"/>
  <c r="HT49" i="14"/>
  <c r="IG49" i="14"/>
  <c r="IH49" i="14"/>
  <c r="IK49" i="14"/>
  <c r="KE95" i="14"/>
  <c r="KM95" i="14"/>
  <c r="KO95" i="14"/>
  <c r="KK26" i="14"/>
  <c r="LF26" i="14"/>
  <c r="KL26" i="14"/>
  <c r="LG26" i="14"/>
  <c r="KP26" i="14"/>
  <c r="KT72" i="14"/>
  <c r="KR72" i="14"/>
  <c r="KC72" i="14"/>
  <c r="KF72" i="14"/>
  <c r="KD71" i="14"/>
  <c r="KE71" i="14"/>
  <c r="KF71" i="14"/>
  <c r="KB117" i="14"/>
  <c r="KR117" i="14"/>
  <c r="KQ117" i="14"/>
  <c r="LL117" i="14"/>
  <c r="LL118" i="14" s="1"/>
  <c r="KB118" i="14"/>
  <c r="KK118" i="14"/>
  <c r="KQ118" i="14"/>
  <c r="KS118" i="14"/>
  <c r="KV94" i="14"/>
  <c r="KV95" i="14" s="1"/>
  <c r="LA94" i="14"/>
  <c r="LA95" i="14" s="1"/>
  <c r="JE51" i="14"/>
  <c r="NI51" i="14" s="1"/>
  <c r="HP51" i="14"/>
  <c r="HJ52" i="14"/>
  <c r="HN51" i="14"/>
  <c r="KN48" i="14"/>
  <c r="LI48" i="14"/>
  <c r="KH48" i="14"/>
  <c r="KR48" i="14"/>
  <c r="KX94" i="14"/>
  <c r="KX95" i="14" s="1"/>
  <c r="LK27" i="14"/>
  <c r="LK28" i="14" s="1"/>
  <c r="KI94" i="14"/>
  <c r="KT94" i="14"/>
  <c r="KN94" i="14"/>
  <c r="KJ95" i="14"/>
  <c r="KT95" i="14"/>
  <c r="KP95" i="14"/>
  <c r="KH95" i="14"/>
  <c r="KF26" i="14"/>
  <c r="LA26" i="14"/>
  <c r="KR26" i="14"/>
  <c r="LM26" i="14"/>
  <c r="KQ26" i="14"/>
  <c r="LL26" i="14"/>
  <c r="HN120" i="14"/>
  <c r="HP120" i="14"/>
  <c r="HJ121" i="14"/>
  <c r="JE120" i="14"/>
  <c r="NI120" i="14" s="1"/>
  <c r="KG72" i="14"/>
  <c r="KM72" i="14"/>
  <c r="JR72" i="14"/>
  <c r="KD72" i="14"/>
  <c r="KQ72" i="14"/>
  <c r="KJ71" i="14"/>
  <c r="LE71" i="14"/>
  <c r="LE72" i="14" s="1"/>
  <c r="KR71" i="14"/>
  <c r="KL71" i="14"/>
  <c r="KH71" i="14"/>
  <c r="KA117" i="14"/>
  <c r="KS117" i="14"/>
  <c r="KT117" i="14"/>
  <c r="HV141" i="14"/>
  <c r="IJ141" i="14"/>
  <c r="IA141" i="14"/>
  <c r="II141" i="14"/>
  <c r="IL141" i="14"/>
  <c r="HT141" i="14"/>
  <c r="IG141" i="14"/>
  <c r="IK141" i="14"/>
  <c r="HX141" i="14"/>
  <c r="HY141" i="14"/>
  <c r="IM141" i="14"/>
  <c r="IB141" i="14"/>
  <c r="IC141" i="14"/>
  <c r="IE141" i="14"/>
  <c r="HW141" i="14"/>
  <c r="IF141" i="14"/>
  <c r="ID141" i="14"/>
  <c r="HZ141" i="14"/>
  <c r="IH141" i="14"/>
  <c r="HU141" i="14"/>
  <c r="KF118" i="14"/>
  <c r="KG118" i="14"/>
  <c r="KM118" i="14"/>
  <c r="KI118" i="14"/>
  <c r="LA71" i="14"/>
  <c r="LA72" i="14" s="1"/>
  <c r="KT48" i="14"/>
  <c r="KI48" i="14"/>
  <c r="KL48" i="14"/>
  <c r="LC90" i="14"/>
  <c r="LD72" i="14"/>
  <c r="LK118" i="14"/>
  <c r="LA73" i="14" l="1"/>
  <c r="LH28" i="14"/>
  <c r="HW119" i="14"/>
  <c r="HV119" i="14"/>
  <c r="IM119" i="14"/>
  <c r="HY119" i="14"/>
  <c r="KF119" i="14" s="1"/>
  <c r="HT119" i="14"/>
  <c r="HX119" i="14"/>
  <c r="KZ119" i="14" s="1"/>
  <c r="HZ119" i="14"/>
  <c r="II119" i="14"/>
  <c r="IH119" i="14"/>
  <c r="IC119" i="14"/>
  <c r="HR29" i="14"/>
  <c r="HU119" i="14"/>
  <c r="ID119" i="14"/>
  <c r="IE119" i="14"/>
  <c r="KL119" i="14" s="1"/>
  <c r="IA119" i="14"/>
  <c r="KH119" i="14" s="1"/>
  <c r="HR166" i="14"/>
  <c r="IE166" i="14" s="1"/>
  <c r="HR97" i="14"/>
  <c r="IF119" i="14"/>
  <c r="IG119" i="14"/>
  <c r="IK119" i="14"/>
  <c r="IJ119" i="14"/>
  <c r="LL119" i="14" s="1"/>
  <c r="IL119" i="14"/>
  <c r="KS119" i="14" s="1"/>
  <c r="LU94" i="14"/>
  <c r="KE141" i="14"/>
  <c r="JJ141" i="14"/>
  <c r="KN141" i="14"/>
  <c r="LI141" i="14"/>
  <c r="LI142" i="14" s="1"/>
  <c r="KM141" i="14"/>
  <c r="KF141" i="14"/>
  <c r="KP141" i="14"/>
  <c r="HR120" i="14"/>
  <c r="JE52" i="14"/>
  <c r="NI52" i="14" s="1"/>
  <c r="HN52" i="14"/>
  <c r="HP52" i="14"/>
  <c r="HJ53" i="14"/>
  <c r="KN49" i="14"/>
  <c r="LI49" i="14"/>
  <c r="KC49" i="14"/>
  <c r="KL49" i="14"/>
  <c r="KQ142" i="14"/>
  <c r="KI142" i="14"/>
  <c r="KS142" i="14"/>
  <c r="JX142" i="14"/>
  <c r="IX27" i="14"/>
  <c r="IW28" i="14"/>
  <c r="IY27" i="14"/>
  <c r="KN27" i="14"/>
  <c r="LI27" i="14"/>
  <c r="LI28" i="14" s="1"/>
  <c r="KJ27" i="14"/>
  <c r="LE27" i="14"/>
  <c r="LE28" i="14" s="1"/>
  <c r="KT27" i="14"/>
  <c r="LO27" i="14"/>
  <c r="JW73" i="14"/>
  <c r="KR73" i="14"/>
  <c r="KB73" i="14"/>
  <c r="KM73" i="14"/>
  <c r="LH73" i="14"/>
  <c r="KM164" i="14"/>
  <c r="KH164" i="14"/>
  <c r="LC164" i="14"/>
  <c r="LC165" i="14" s="1"/>
  <c r="KJ164" i="14"/>
  <c r="KL164" i="14"/>
  <c r="HP144" i="14"/>
  <c r="HJ145" i="14"/>
  <c r="HN144" i="14"/>
  <c r="JE144" i="14"/>
  <c r="KN165" i="14"/>
  <c r="KP165" i="14"/>
  <c r="KT165" i="14"/>
  <c r="KN28" i="14"/>
  <c r="KE28" i="14"/>
  <c r="KK28" i="14"/>
  <c r="KQ119" i="14"/>
  <c r="KI119" i="14"/>
  <c r="CD32" i="14"/>
  <c r="CF31" i="14"/>
  <c r="CH31" i="14" s="1"/>
  <c r="KA49" i="14"/>
  <c r="KJ49" i="14"/>
  <c r="KM49" i="14"/>
  <c r="KP142" i="14"/>
  <c r="KG142" i="14"/>
  <c r="KB142" i="14"/>
  <c r="KL142" i="14"/>
  <c r="HR74" i="14"/>
  <c r="HJ31" i="14"/>
  <c r="JE30" i="14"/>
  <c r="HP30" i="14"/>
  <c r="HN30" i="14"/>
  <c r="HR30" i="14" s="1"/>
  <c r="KA27" i="14"/>
  <c r="KV27" i="14"/>
  <c r="KV28" i="14" s="1"/>
  <c r="KP27" i="14"/>
  <c r="KC27" i="14"/>
  <c r="KG27" i="14"/>
  <c r="LB27" i="14"/>
  <c r="LB28" i="14" s="1"/>
  <c r="NI166" i="14"/>
  <c r="BQ109" i="1"/>
  <c r="BQ106" i="1"/>
  <c r="BQ107" i="1"/>
  <c r="BQ108" i="1"/>
  <c r="KO73" i="14"/>
  <c r="KN73" i="14"/>
  <c r="KA73" i="14"/>
  <c r="KR164" i="14"/>
  <c r="KK164" i="14"/>
  <c r="KG164" i="14"/>
  <c r="KI165" i="14"/>
  <c r="KC165" i="14"/>
  <c r="KF165" i="14"/>
  <c r="KI28" i="14"/>
  <c r="KO28" i="14"/>
  <c r="KT28" i="14"/>
  <c r="LO28" i="14"/>
  <c r="KD119" i="14"/>
  <c r="KC119" i="14"/>
  <c r="KT119" i="14"/>
  <c r="KB141" i="14"/>
  <c r="KL141" i="14"/>
  <c r="KR141" i="14"/>
  <c r="KQ141" i="14"/>
  <c r="KE49" i="14"/>
  <c r="KP49" i="14"/>
  <c r="KH49" i="14"/>
  <c r="KT142" i="14"/>
  <c r="KF142" i="14"/>
  <c r="KE142" i="14"/>
  <c r="KO142" i="14"/>
  <c r="IA29" i="14"/>
  <c r="HV29" i="14"/>
  <c r="ID29" i="14"/>
  <c r="HY29" i="14"/>
  <c r="IK29" i="14"/>
  <c r="IM29" i="14"/>
  <c r="HT29" i="14"/>
  <c r="IG29" i="14"/>
  <c r="IJ29" i="14"/>
  <c r="HX29" i="14"/>
  <c r="HZ29" i="14"/>
  <c r="IL29" i="14"/>
  <c r="HU29" i="14"/>
  <c r="IE29" i="14"/>
  <c r="IC29" i="14"/>
  <c r="IF29" i="14"/>
  <c r="IB29" i="14"/>
  <c r="IH29" i="14"/>
  <c r="II29" i="14"/>
  <c r="HW29" i="14"/>
  <c r="KS27" i="14"/>
  <c r="LN27" i="14"/>
  <c r="KF27" i="14"/>
  <c r="LA27" i="14"/>
  <c r="LA28" i="14" s="1"/>
  <c r="KR27" i="14"/>
  <c r="LM27" i="14"/>
  <c r="LM28" i="14" s="1"/>
  <c r="KE27" i="14"/>
  <c r="KZ27" i="14"/>
  <c r="KZ28" i="14" s="1"/>
  <c r="IH96" i="14"/>
  <c r="ID96" i="14"/>
  <c r="HV96" i="14"/>
  <c r="IE96" i="14"/>
  <c r="IG96" i="14"/>
  <c r="IF96" i="14"/>
  <c r="HX96" i="14"/>
  <c r="HT96" i="14"/>
  <c r="II96" i="14"/>
  <c r="IA96" i="14"/>
  <c r="HU96" i="14"/>
  <c r="IM96" i="14"/>
  <c r="IB96" i="14"/>
  <c r="IJ96" i="14"/>
  <c r="IC96" i="14"/>
  <c r="HW96" i="14"/>
  <c r="IL96" i="14"/>
  <c r="IK96" i="14"/>
  <c r="HY96" i="14"/>
  <c r="HZ96" i="14"/>
  <c r="IJ166" i="14"/>
  <c r="IC166" i="14"/>
  <c r="HW166" i="14"/>
  <c r="KD166" i="14" s="1"/>
  <c r="HU166" i="14"/>
  <c r="ID97" i="14"/>
  <c r="KK97" i="14" s="1"/>
  <c r="IK97" i="14"/>
  <c r="HY97" i="14"/>
  <c r="IL97" i="14"/>
  <c r="IF97" i="14"/>
  <c r="IH97" i="14"/>
  <c r="IM97" i="14"/>
  <c r="IG97" i="14"/>
  <c r="IB97" i="14"/>
  <c r="IA97" i="14"/>
  <c r="HW97" i="14"/>
  <c r="IJ97" i="14"/>
  <c r="HV97" i="14"/>
  <c r="II97" i="14"/>
  <c r="HU97" i="14"/>
  <c r="HZ97" i="14"/>
  <c r="IC97" i="14"/>
  <c r="IE97" i="14"/>
  <c r="HX97" i="14"/>
  <c r="HT97" i="14"/>
  <c r="KS73" i="14"/>
  <c r="KC73" i="14"/>
  <c r="KX73" i="14"/>
  <c r="KF73" i="14"/>
  <c r="KO164" i="14"/>
  <c r="LJ164" i="14"/>
  <c r="LJ165" i="14" s="1"/>
  <c r="KE164" i="14"/>
  <c r="KC164" i="14"/>
  <c r="HR143" i="14"/>
  <c r="KX27" i="14"/>
  <c r="KX28" i="14" s="1"/>
  <c r="KR165" i="14"/>
  <c r="KO165" i="14"/>
  <c r="KH165" i="14"/>
  <c r="KQ28" i="14"/>
  <c r="KA28" i="14"/>
  <c r="KR28" i="14"/>
  <c r="KP119" i="14"/>
  <c r="KO119" i="14"/>
  <c r="KH141" i="14"/>
  <c r="KO141" i="14"/>
  <c r="KF49" i="14"/>
  <c r="LA49" i="14"/>
  <c r="KQ49" i="14"/>
  <c r="KI49" i="14"/>
  <c r="KA142" i="14"/>
  <c r="KC142" i="14"/>
  <c r="KM142" i="14"/>
  <c r="HP75" i="14"/>
  <c r="HN75" i="14"/>
  <c r="JE75" i="14"/>
  <c r="HJ76" i="14"/>
  <c r="NI29" i="14"/>
  <c r="KO27" i="14"/>
  <c r="LJ27" i="14"/>
  <c r="LJ28" i="14" s="1"/>
  <c r="KM27" i="14"/>
  <c r="KK27" i="14"/>
  <c r="LF27" i="14"/>
  <c r="LF28" i="14" s="1"/>
  <c r="HP167" i="14"/>
  <c r="HN167" i="14"/>
  <c r="JE167" i="14"/>
  <c r="NI167" i="14" s="1"/>
  <c r="HJ168" i="14"/>
  <c r="KH73" i="14"/>
  <c r="KP73" i="14"/>
  <c r="KQ73" i="14"/>
  <c r="KI73" i="14"/>
  <c r="KN164" i="14"/>
  <c r="KS164" i="14"/>
  <c r="KF164" i="14"/>
  <c r="KL165" i="14"/>
  <c r="KJ165" i="14"/>
  <c r="KS165" i="14"/>
  <c r="KM165" i="14"/>
  <c r="KG28" i="14"/>
  <c r="KF28" i="14"/>
  <c r="KJ28" i="14"/>
  <c r="KA119" i="14"/>
  <c r="KE119" i="14"/>
  <c r="KG119" i="14"/>
  <c r="KD141" i="14"/>
  <c r="KC141" i="14"/>
  <c r="KG141" i="14"/>
  <c r="LB141" i="14"/>
  <c r="LB142" i="14" s="1"/>
  <c r="KI141" i="14"/>
  <c r="KA141" i="14"/>
  <c r="JE121" i="14"/>
  <c r="NI121" i="14" s="1"/>
  <c r="HN121" i="14"/>
  <c r="HP121" i="14"/>
  <c r="HJ122" i="14"/>
  <c r="KR49" i="14"/>
  <c r="KD49" i="14"/>
  <c r="KG49" i="14"/>
  <c r="KS49" i="14"/>
  <c r="KD142" i="14"/>
  <c r="KJ142" i="14"/>
  <c r="KK142" i="14"/>
  <c r="KD27" i="14"/>
  <c r="KY27" i="14"/>
  <c r="KB27" i="14"/>
  <c r="KW27" i="14"/>
  <c r="KW28" i="14" s="1"/>
  <c r="KL27" i="14"/>
  <c r="LG27" i="14"/>
  <c r="LG28" i="14" s="1"/>
  <c r="KD73" i="14"/>
  <c r="KL73" i="14"/>
  <c r="KJ73" i="14"/>
  <c r="LE73" i="14"/>
  <c r="KE73" i="14"/>
  <c r="KZ73" i="14"/>
  <c r="KB164" i="14"/>
  <c r="KW164" i="14"/>
  <c r="KW165" i="14" s="1"/>
  <c r="KI164" i="14"/>
  <c r="KD164" i="14"/>
  <c r="LV94" i="14"/>
  <c r="KD165" i="14"/>
  <c r="KA165" i="14"/>
  <c r="KK165" i="14"/>
  <c r="KB165" i="14"/>
  <c r="KB28" i="14"/>
  <c r="KS28" i="14"/>
  <c r="LN28" i="14"/>
  <c r="KL28" i="14"/>
  <c r="KP28" i="14"/>
  <c r="KB119" i="14"/>
  <c r="KK119" i="14"/>
  <c r="KJ141" i="14"/>
  <c r="KK141" i="14"/>
  <c r="LF141" i="14"/>
  <c r="LF142" i="14" s="1"/>
  <c r="KT141" i="14"/>
  <c r="KS141" i="14"/>
  <c r="MC72" i="14"/>
  <c r="HR51" i="14"/>
  <c r="KO49" i="14"/>
  <c r="KB49" i="14"/>
  <c r="KT49" i="14"/>
  <c r="JY49" i="14"/>
  <c r="KK49" i="14"/>
  <c r="KR142" i="14"/>
  <c r="KH142" i="14"/>
  <c r="KN142" i="14"/>
  <c r="LH29" i="14"/>
  <c r="HV50" i="14"/>
  <c r="HZ50" i="14"/>
  <c r="HX50" i="14"/>
  <c r="HU50" i="14"/>
  <c r="IA50" i="14"/>
  <c r="HY50" i="14"/>
  <c r="IB50" i="14"/>
  <c r="IF50" i="14"/>
  <c r="IM50" i="14"/>
  <c r="ID50" i="14"/>
  <c r="IK50" i="14"/>
  <c r="II50" i="14"/>
  <c r="IH50" i="14"/>
  <c r="HW50" i="14"/>
  <c r="IE50" i="14"/>
  <c r="IL50" i="14"/>
  <c r="IG50" i="14"/>
  <c r="HT50" i="14"/>
  <c r="IC50" i="14"/>
  <c r="IJ50" i="14"/>
  <c r="KQ27" i="14"/>
  <c r="LL27" i="14"/>
  <c r="LL28" i="14" s="1"/>
  <c r="KH27" i="14"/>
  <c r="LC27" i="14"/>
  <c r="LC28" i="14" s="1"/>
  <c r="KI27" i="14"/>
  <c r="LD27" i="14"/>
  <c r="LD28" i="14" s="1"/>
  <c r="HP98" i="14"/>
  <c r="HJ99" i="14"/>
  <c r="HN98" i="14"/>
  <c r="JE98" i="14"/>
  <c r="NI98" i="14" s="1"/>
  <c r="KT73" i="14"/>
  <c r="KK73" i="14"/>
  <c r="KG73" i="14"/>
  <c r="LB73" i="14"/>
  <c r="KT164" i="14"/>
  <c r="KQ164" i="14"/>
  <c r="KP164" i="14"/>
  <c r="KA164" i="14"/>
  <c r="KV164" i="14"/>
  <c r="KV165" i="14" s="1"/>
  <c r="KG165" i="14"/>
  <c r="KQ165" i="14"/>
  <c r="KE165" i="14"/>
  <c r="KM28" i="14"/>
  <c r="KC28" i="14"/>
  <c r="KH28" i="14"/>
  <c r="KD28" i="14"/>
  <c r="KY28" i="14"/>
  <c r="JR119" i="14"/>
  <c r="KM119" i="14"/>
  <c r="LH119" i="14"/>
  <c r="KN119" i="14"/>
  <c r="JS119" i="14"/>
  <c r="KR119" i="14"/>
  <c r="LE134" i="14"/>
  <c r="LC91" i="14"/>
  <c r="LK119" i="14"/>
  <c r="LD73" i="14"/>
  <c r="HR167" i="14" l="1"/>
  <c r="LC119" i="14"/>
  <c r="KJ119" i="14"/>
  <c r="HX166" i="14"/>
  <c r="IH166" i="14"/>
  <c r="KO166" i="14" s="1"/>
  <c r="HV166" i="14"/>
  <c r="IB166" i="14"/>
  <c r="HZ166" i="14"/>
  <c r="IL166" i="14"/>
  <c r="HT166" i="14"/>
  <c r="KA166" i="14" s="1"/>
  <c r="IG166" i="14"/>
  <c r="KN166" i="14" s="1"/>
  <c r="II166" i="14"/>
  <c r="ID166" i="14"/>
  <c r="KX29" i="14"/>
  <c r="IK166" i="14"/>
  <c r="IF166" i="14"/>
  <c r="KM166" i="14" s="1"/>
  <c r="HY166" i="14"/>
  <c r="KF166" i="14" s="1"/>
  <c r="HR75" i="14"/>
  <c r="HX75" i="14" s="1"/>
  <c r="IA166" i="14"/>
  <c r="IM166" i="14"/>
  <c r="KK50" i="14"/>
  <c r="KC97" i="14"/>
  <c r="LA96" i="14"/>
  <c r="LA97" i="14" s="1"/>
  <c r="KF96" i="14"/>
  <c r="KG29" i="14"/>
  <c r="LB29" i="14"/>
  <c r="JU50" i="14"/>
  <c r="KP50" i="14"/>
  <c r="IE75" i="14"/>
  <c r="KL75" i="14" s="1"/>
  <c r="IF75" i="14"/>
  <c r="IG75" i="14"/>
  <c r="IH75" i="14"/>
  <c r="HV75" i="14"/>
  <c r="II75" i="14"/>
  <c r="IL75" i="14"/>
  <c r="HT75" i="14"/>
  <c r="HY75" i="14"/>
  <c r="HU75" i="14"/>
  <c r="KB97" i="14"/>
  <c r="KI97" i="14"/>
  <c r="KF97" i="14"/>
  <c r="KP166" i="14"/>
  <c r="KK166" i="14"/>
  <c r="KJ96" i="14"/>
  <c r="KP96" i="14"/>
  <c r="KC96" i="14"/>
  <c r="KX96" i="14"/>
  <c r="KX97" i="14" s="1"/>
  <c r="KP29" i="14"/>
  <c r="LK29" i="14"/>
  <c r="KB29" i="14"/>
  <c r="KW29" i="14"/>
  <c r="KA29" i="14"/>
  <c r="KV29" i="14"/>
  <c r="KH29" i="14"/>
  <c r="LC29" i="14"/>
  <c r="NI30" i="14"/>
  <c r="BQ26" i="1"/>
  <c r="BQ27" i="1"/>
  <c r="JE145" i="14"/>
  <c r="NI145" i="14" s="1"/>
  <c r="HP145" i="14"/>
  <c r="HJ146" i="14"/>
  <c r="HN145" i="14"/>
  <c r="JA27" i="14"/>
  <c r="JB27" i="14" s="1"/>
  <c r="KE97" i="14"/>
  <c r="KT166" i="14"/>
  <c r="KI96" i="14"/>
  <c r="KI29" i="14"/>
  <c r="LD29" i="14"/>
  <c r="HR98" i="14"/>
  <c r="KA50" i="14"/>
  <c r="KV50" i="14"/>
  <c r="KF50" i="14"/>
  <c r="LA50" i="14"/>
  <c r="HJ100" i="14"/>
  <c r="JE99" i="14"/>
  <c r="NI99" i="14" s="1"/>
  <c r="HN99" i="14"/>
  <c r="HP99" i="14"/>
  <c r="KN50" i="14"/>
  <c r="LI50" i="14"/>
  <c r="KR50" i="14"/>
  <c r="KH50" i="14"/>
  <c r="HZ51" i="14"/>
  <c r="IG51" i="14"/>
  <c r="II51" i="14"/>
  <c r="HV51" i="14"/>
  <c r="IH51" i="14"/>
  <c r="IL51" i="14"/>
  <c r="IE51" i="14"/>
  <c r="IC51" i="14"/>
  <c r="HT51" i="14"/>
  <c r="IK51" i="14"/>
  <c r="HX51" i="14"/>
  <c r="HU51" i="14"/>
  <c r="HY51" i="14"/>
  <c r="IM51" i="14"/>
  <c r="HW51" i="14"/>
  <c r="IJ51" i="14"/>
  <c r="ID51" i="14"/>
  <c r="IF51" i="14"/>
  <c r="IB51" i="14"/>
  <c r="IA51" i="14"/>
  <c r="IG143" i="14"/>
  <c r="IH143" i="14"/>
  <c r="HW143" i="14"/>
  <c r="II143" i="14"/>
  <c r="ID143" i="14"/>
  <c r="IC143" i="14"/>
  <c r="IL143" i="14"/>
  <c r="IA143" i="14"/>
  <c r="HU143" i="14"/>
  <c r="IJ143" i="14"/>
  <c r="HT143" i="14"/>
  <c r="HZ143" i="14"/>
  <c r="IB143" i="14"/>
  <c r="IE143" i="14"/>
  <c r="HY143" i="14"/>
  <c r="IK143" i="14"/>
  <c r="IF143" i="14"/>
  <c r="HX143" i="14"/>
  <c r="IM143" i="14"/>
  <c r="HV143" i="14"/>
  <c r="KA97" i="14"/>
  <c r="KP97" i="14"/>
  <c r="JS97" i="14"/>
  <c r="KN97" i="14"/>
  <c r="KR97" i="14"/>
  <c r="KR166" i="14"/>
  <c r="KG96" i="14"/>
  <c r="KQ96" i="14"/>
  <c r="KA96" i="14"/>
  <c r="KV96" i="14"/>
  <c r="KV97" i="14" s="1"/>
  <c r="KK96" i="14"/>
  <c r="KO29" i="14"/>
  <c r="LJ29" i="14"/>
  <c r="KS29" i="14"/>
  <c r="LN29" i="14"/>
  <c r="KT29" i="14"/>
  <c r="LO29" i="14"/>
  <c r="HN31" i="14"/>
  <c r="HP31" i="14"/>
  <c r="JE31" i="14"/>
  <c r="IX28" i="14"/>
  <c r="IW29" i="14"/>
  <c r="IY28" i="14"/>
  <c r="JA28" i="14" s="1"/>
  <c r="JB28" i="14" s="1"/>
  <c r="HJ54" i="14"/>
  <c r="HN53" i="14"/>
  <c r="HP53" i="14"/>
  <c r="JE53" i="14"/>
  <c r="NI53" i="14" s="1"/>
  <c r="KB50" i="14"/>
  <c r="KT97" i="14"/>
  <c r="KL166" i="14"/>
  <c r="MC119" i="14"/>
  <c r="KL50" i="14"/>
  <c r="KT50" i="14"/>
  <c r="KE50" i="14"/>
  <c r="JE122" i="14"/>
  <c r="NI122" i="14" s="1"/>
  <c r="HP122" i="14"/>
  <c r="HJ123" i="14"/>
  <c r="HN122" i="14"/>
  <c r="KL97" i="14"/>
  <c r="KQ97" i="14"/>
  <c r="KO97" i="14"/>
  <c r="KE166" i="14"/>
  <c r="KC166" i="14"/>
  <c r="KI166" i="14"/>
  <c r="KR96" i="14"/>
  <c r="KT96" i="14"/>
  <c r="KM96" i="14"/>
  <c r="KM29" i="14"/>
  <c r="KE29" i="14"/>
  <c r="KZ29" i="14"/>
  <c r="KF29" i="14"/>
  <c r="LA29" i="14"/>
  <c r="CD33" i="14"/>
  <c r="CF32" i="14"/>
  <c r="CH32" i="14" s="1"/>
  <c r="HR52" i="14"/>
  <c r="HN168" i="14"/>
  <c r="HJ169" i="14"/>
  <c r="JE168" i="14"/>
  <c r="NI168" i="14" s="1"/>
  <c r="HP168" i="14"/>
  <c r="KO96" i="14"/>
  <c r="HY74" i="14"/>
  <c r="HU74" i="14"/>
  <c r="HW74" i="14"/>
  <c r="IB74" i="14"/>
  <c r="HX74" i="14"/>
  <c r="IJ74" i="14"/>
  <c r="IC74" i="14"/>
  <c r="IF74" i="14"/>
  <c r="IK74" i="14"/>
  <c r="HT74" i="14"/>
  <c r="IG74" i="14"/>
  <c r="II74" i="14"/>
  <c r="IA74" i="14"/>
  <c r="IH74" i="14"/>
  <c r="IM74" i="14"/>
  <c r="HV74" i="14"/>
  <c r="IE74" i="14"/>
  <c r="HZ74" i="14"/>
  <c r="IL74" i="14"/>
  <c r="ID74" i="14"/>
  <c r="KQ50" i="14"/>
  <c r="KD50" i="14"/>
  <c r="KM50" i="14"/>
  <c r="KG50" i="14"/>
  <c r="IM167" i="14"/>
  <c r="KT167" i="14" s="1"/>
  <c r="IF167" i="14"/>
  <c r="KM167" i="14" s="1"/>
  <c r="IE167" i="14"/>
  <c r="IA167" i="14"/>
  <c r="HX167" i="14"/>
  <c r="HV167" i="14"/>
  <c r="HU167" i="14"/>
  <c r="IG167" i="14"/>
  <c r="HZ167" i="14"/>
  <c r="IJ167" i="14"/>
  <c r="IB167" i="14"/>
  <c r="HW167" i="14"/>
  <c r="IL167" i="14"/>
  <c r="IC167" i="14"/>
  <c r="HY167" i="14"/>
  <c r="ID167" i="14"/>
  <c r="HT167" i="14"/>
  <c r="II167" i="14"/>
  <c r="IK167" i="14"/>
  <c r="IH167" i="14"/>
  <c r="HJ77" i="14"/>
  <c r="HN76" i="14"/>
  <c r="JE76" i="14"/>
  <c r="NI76" i="14" s="1"/>
  <c r="HP76" i="14"/>
  <c r="KJ97" i="14"/>
  <c r="KD97" i="14"/>
  <c r="KM97" i="14"/>
  <c r="KB166" i="14"/>
  <c r="KW166" i="14"/>
  <c r="KJ166" i="14"/>
  <c r="JO166" i="14"/>
  <c r="KQ166" i="14"/>
  <c r="KS96" i="14"/>
  <c r="KB96" i="14"/>
  <c r="KN96" i="14"/>
  <c r="KJ29" i="14"/>
  <c r="LE29" i="14"/>
  <c r="KQ29" i="14"/>
  <c r="LL29" i="14"/>
  <c r="KK29" i="14"/>
  <c r="LF29" i="14"/>
  <c r="HU30" i="14"/>
  <c r="IK30" i="14"/>
  <c r="HT30" i="14"/>
  <c r="HV30" i="14"/>
  <c r="IG30" i="14"/>
  <c r="IL30" i="14"/>
  <c r="IC30" i="14"/>
  <c r="IM30" i="14"/>
  <c r="IE30" i="14"/>
  <c r="HX30" i="14"/>
  <c r="IB30" i="14"/>
  <c r="IH30" i="14"/>
  <c r="II30" i="14"/>
  <c r="HZ30" i="14"/>
  <c r="HY30" i="14"/>
  <c r="IA30" i="14"/>
  <c r="HW30" i="14"/>
  <c r="IJ30" i="14"/>
  <c r="IF30" i="14"/>
  <c r="LH30" i="14" s="1"/>
  <c r="ID30" i="14"/>
  <c r="NI144" i="14"/>
  <c r="BQ96" i="1"/>
  <c r="BQ92" i="1"/>
  <c r="BQ94" i="1"/>
  <c r="BQ91" i="1"/>
  <c r="BQ93" i="1"/>
  <c r="BQ95" i="1"/>
  <c r="KS50" i="14"/>
  <c r="KH166" i="14"/>
  <c r="LC166" i="14"/>
  <c r="KE96" i="14"/>
  <c r="KR29" i="14"/>
  <c r="LM29" i="14"/>
  <c r="KJ50" i="14"/>
  <c r="KO50" i="14"/>
  <c r="KI50" i="14"/>
  <c r="KC50" i="14"/>
  <c r="HR121" i="14"/>
  <c r="NI75" i="14"/>
  <c r="BQ50" i="1"/>
  <c r="KG97" i="14"/>
  <c r="KH97" i="14"/>
  <c r="KS97" i="14"/>
  <c r="KG166" i="14"/>
  <c r="KS166" i="14"/>
  <c r="LB96" i="14"/>
  <c r="LB97" i="14" s="1"/>
  <c r="KD96" i="14"/>
  <c r="KH96" i="14"/>
  <c r="KL96" i="14"/>
  <c r="KD29" i="14"/>
  <c r="KY29" i="14"/>
  <c r="KL29" i="14"/>
  <c r="LG29" i="14"/>
  <c r="KN29" i="14"/>
  <c r="LI29" i="14"/>
  <c r="KC29" i="14"/>
  <c r="HR144" i="14"/>
  <c r="KZ96" i="14"/>
  <c r="KZ97" i="14" s="1"/>
  <c r="HU120" i="14"/>
  <c r="HW120" i="14"/>
  <c r="IL120" i="14"/>
  <c r="IJ120" i="14"/>
  <c r="IK120" i="14"/>
  <c r="IC120" i="14"/>
  <c r="HX120" i="14"/>
  <c r="ID120" i="14"/>
  <c r="II120" i="14"/>
  <c r="LK120" i="14" s="1"/>
  <c r="IF120" i="14"/>
  <c r="HT120" i="14"/>
  <c r="HV120" i="14"/>
  <c r="IB120" i="14"/>
  <c r="HZ120" i="14"/>
  <c r="HY120" i="14"/>
  <c r="IA120" i="14"/>
  <c r="IH120" i="14"/>
  <c r="IM120" i="14"/>
  <c r="LO120" i="14" s="1"/>
  <c r="IG120" i="14"/>
  <c r="IE120" i="14"/>
  <c r="LE135" i="14"/>
  <c r="LD74" i="14"/>
  <c r="LN85" i="14"/>
  <c r="LC92" i="14"/>
  <c r="IK75" i="14" l="1"/>
  <c r="IC75" i="14"/>
  <c r="IM75" i="14"/>
  <c r="HR53" i="14"/>
  <c r="IB75" i="14"/>
  <c r="ID75" i="14"/>
  <c r="IJ75" i="14"/>
  <c r="HR145" i="14"/>
  <c r="HZ75" i="14"/>
  <c r="HW75" i="14"/>
  <c r="IA75" i="14"/>
  <c r="LJ166" i="14"/>
  <c r="KV166" i="14"/>
  <c r="HR168" i="14"/>
  <c r="JR166" i="14"/>
  <c r="HR76" i="14"/>
  <c r="KC30" i="14"/>
  <c r="HJ78" i="14"/>
  <c r="HP77" i="14"/>
  <c r="JE77" i="14"/>
  <c r="NI77" i="14" s="1"/>
  <c r="HN77" i="14"/>
  <c r="HR77" i="14" s="1"/>
  <c r="KQ120" i="14"/>
  <c r="LL120" i="14"/>
  <c r="KP74" i="14"/>
  <c r="KE143" i="14"/>
  <c r="KT51" i="14"/>
  <c r="KN51" i="14"/>
  <c r="LI51" i="14"/>
  <c r="HP146" i="14"/>
  <c r="HJ147" i="14"/>
  <c r="JE146" i="14"/>
  <c r="NI146" i="14" s="1"/>
  <c r="HN146" i="14"/>
  <c r="KR75" i="14"/>
  <c r="KJ75" i="14"/>
  <c r="KT75" i="14"/>
  <c r="KF120" i="14"/>
  <c r="KP120" i="14"/>
  <c r="KS120" i="14"/>
  <c r="KF30" i="14"/>
  <c r="LA30" i="14"/>
  <c r="KL30" i="14"/>
  <c r="LG30" i="14"/>
  <c r="KA30" i="14"/>
  <c r="KV30" i="14"/>
  <c r="KO167" i="14"/>
  <c r="LJ167" i="14"/>
  <c r="KJ167" i="14"/>
  <c r="KN167" i="14"/>
  <c r="KL74" i="14"/>
  <c r="KN74" i="14"/>
  <c r="KE74" i="14"/>
  <c r="KZ74" i="14"/>
  <c r="HR122" i="14"/>
  <c r="IY29" i="14"/>
  <c r="IX29" i="14"/>
  <c r="IW30" i="14"/>
  <c r="KM143" i="14"/>
  <c r="KA143" i="14"/>
  <c r="KK143" i="14"/>
  <c r="LF143" i="14"/>
  <c r="KI51" i="14"/>
  <c r="KF51" i="14"/>
  <c r="LA51" i="14"/>
  <c r="KL51" i="14"/>
  <c r="KG51" i="14"/>
  <c r="LB51" i="14"/>
  <c r="HN100" i="14"/>
  <c r="HJ101" i="14"/>
  <c r="JE100" i="14"/>
  <c r="NI100" i="14" s="1"/>
  <c r="HP100" i="14"/>
  <c r="KX30" i="14"/>
  <c r="LD75" i="14"/>
  <c r="KI75" i="14"/>
  <c r="JN75" i="14"/>
  <c r="KK75" i="14"/>
  <c r="KQ75" i="14"/>
  <c r="LH120" i="14"/>
  <c r="KM120" i="14"/>
  <c r="KH30" i="14"/>
  <c r="LC30" i="14"/>
  <c r="KF167" i="14"/>
  <c r="LB74" i="14"/>
  <c r="LB75" i="14" s="1"/>
  <c r="KG74" i="14"/>
  <c r="JL74" i="14"/>
  <c r="KH51" i="14"/>
  <c r="KJ51" i="14"/>
  <c r="KL120" i="14"/>
  <c r="KG120" i="14"/>
  <c r="KD120" i="14"/>
  <c r="IC121" i="14"/>
  <c r="HU121" i="14"/>
  <c r="IJ121" i="14"/>
  <c r="IF121" i="14"/>
  <c r="HZ121" i="14"/>
  <c r="IE121" i="14"/>
  <c r="HY121" i="14"/>
  <c r="IA121" i="14"/>
  <c r="IH121" i="14"/>
  <c r="HT121" i="14"/>
  <c r="IM121" i="14"/>
  <c r="IB121" i="14"/>
  <c r="ID121" i="14"/>
  <c r="II121" i="14"/>
  <c r="IL121" i="14"/>
  <c r="IG121" i="14"/>
  <c r="HV121" i="14"/>
  <c r="HX121" i="14"/>
  <c r="HW121" i="14"/>
  <c r="IK121" i="14"/>
  <c r="KK30" i="14"/>
  <c r="LF30" i="14"/>
  <c r="KG30" i="14"/>
  <c r="LB30" i="14"/>
  <c r="KT30" i="14"/>
  <c r="LO30" i="14"/>
  <c r="KR30" i="14"/>
  <c r="LM30" i="14"/>
  <c r="KR167" i="14"/>
  <c r="KS167" i="14"/>
  <c r="KB167" i="14"/>
  <c r="KW167" i="14"/>
  <c r="KC74" i="14"/>
  <c r="KA74" i="14"/>
  <c r="KI74" i="14"/>
  <c r="HP123" i="14"/>
  <c r="JE123" i="14"/>
  <c r="HN123" i="14"/>
  <c r="HJ124" i="14"/>
  <c r="KR143" i="14"/>
  <c r="KQ143" i="14"/>
  <c r="KP143" i="14"/>
  <c r="KM51" i="14"/>
  <c r="KB51" i="14"/>
  <c r="KS51" i="14"/>
  <c r="KG75" i="14"/>
  <c r="KD75" i="14"/>
  <c r="KH75" i="14"/>
  <c r="KE75" i="14"/>
  <c r="KZ75" i="14"/>
  <c r="KH120" i="14"/>
  <c r="LC120" i="14"/>
  <c r="KG143" i="14"/>
  <c r="LB143" i="14"/>
  <c r="KK120" i="14"/>
  <c r="KN120" i="14"/>
  <c r="KI120" i="14"/>
  <c r="KE120" i="14"/>
  <c r="KZ120" i="14"/>
  <c r="KB120" i="14"/>
  <c r="KW120" i="14"/>
  <c r="KM30" i="14"/>
  <c r="KP30" i="14"/>
  <c r="LK30" i="14"/>
  <c r="KJ30" i="14"/>
  <c r="LE30" i="14"/>
  <c r="KB30" i="14"/>
  <c r="KW30" i="14"/>
  <c r="KP167" i="14"/>
  <c r="KD167" i="14"/>
  <c r="KC167" i="14"/>
  <c r="KT74" i="14"/>
  <c r="KR74" i="14"/>
  <c r="KD74" i="14"/>
  <c r="IB52" i="14"/>
  <c r="HV52" i="14"/>
  <c r="HU52" i="14"/>
  <c r="IL52" i="14"/>
  <c r="HZ52" i="14"/>
  <c r="HX52" i="14"/>
  <c r="IC52" i="14"/>
  <c r="HY52" i="14"/>
  <c r="HT52" i="14"/>
  <c r="II52" i="14"/>
  <c r="IA52" i="14"/>
  <c r="IJ52" i="14"/>
  <c r="ID52" i="14"/>
  <c r="IH52" i="14"/>
  <c r="IM52" i="14"/>
  <c r="IE52" i="14"/>
  <c r="HW52" i="14"/>
  <c r="IF52" i="14"/>
  <c r="IK52" i="14"/>
  <c r="IG52" i="14"/>
  <c r="NI31" i="14"/>
  <c r="KX74" i="14"/>
  <c r="KX75" i="14" s="1"/>
  <c r="KF143" i="14"/>
  <c r="KB143" i="14"/>
  <c r="KD143" i="14"/>
  <c r="KK51" i="14"/>
  <c r="KE51" i="14"/>
  <c r="KO51" i="14"/>
  <c r="IH98" i="14"/>
  <c r="IK98" i="14"/>
  <c r="HU98" i="14"/>
  <c r="IG98" i="14"/>
  <c r="IB98" i="14"/>
  <c r="HV98" i="14"/>
  <c r="IF98" i="14"/>
  <c r="IJ98" i="14"/>
  <c r="HY98" i="14"/>
  <c r="LA98" i="14" s="1"/>
  <c r="IC98" i="14"/>
  <c r="ID98" i="14"/>
  <c r="HZ98" i="14"/>
  <c r="IA98" i="14"/>
  <c r="IE98" i="14"/>
  <c r="HW98" i="14"/>
  <c r="II98" i="14"/>
  <c r="HX98" i="14"/>
  <c r="IL98" i="14"/>
  <c r="IM98" i="14"/>
  <c r="HT98" i="14"/>
  <c r="KV98" i="14" s="1"/>
  <c r="KB75" i="14"/>
  <c r="KS75" i="14"/>
  <c r="KO75" i="14"/>
  <c r="KL167" i="14"/>
  <c r="IH168" i="14"/>
  <c r="HU168" i="14"/>
  <c r="ID168" i="14"/>
  <c r="HZ168" i="14"/>
  <c r="HW168" i="14"/>
  <c r="IK168" i="14"/>
  <c r="IM168" i="14"/>
  <c r="IC168" i="14"/>
  <c r="IG168" i="14"/>
  <c r="HY168" i="14"/>
  <c r="HX168" i="14"/>
  <c r="HT168" i="14"/>
  <c r="IB168" i="14"/>
  <c r="II168" i="14"/>
  <c r="IL168" i="14"/>
  <c r="HV168" i="14"/>
  <c r="IF168" i="14"/>
  <c r="IJ168" i="14"/>
  <c r="IE168" i="14"/>
  <c r="IA168" i="14"/>
  <c r="KJ143" i="14"/>
  <c r="KT120" i="14"/>
  <c r="KC120" i="14"/>
  <c r="KJ120" i="14"/>
  <c r="KZ98" i="14"/>
  <c r="KQ30" i="14"/>
  <c r="LL30" i="14"/>
  <c r="KO30" i="14"/>
  <c r="LJ30" i="14"/>
  <c r="KS30" i="14"/>
  <c r="LN30" i="14"/>
  <c r="KA167" i="14"/>
  <c r="KV167" i="14"/>
  <c r="KI167" i="14"/>
  <c r="KE167" i="14"/>
  <c r="KK74" i="14"/>
  <c r="KO74" i="14"/>
  <c r="JT74" i="14"/>
  <c r="KM74" i="14"/>
  <c r="LH74" i="14"/>
  <c r="KB74" i="14"/>
  <c r="KW74" i="14"/>
  <c r="KW75" i="14" s="1"/>
  <c r="HT53" i="14"/>
  <c r="IK53" i="14"/>
  <c r="ID53" i="14"/>
  <c r="HY53" i="14"/>
  <c r="IL53" i="14"/>
  <c r="IM53" i="14"/>
  <c r="HU53" i="14"/>
  <c r="II53" i="14"/>
  <c r="IG53" i="14"/>
  <c r="IB53" i="14"/>
  <c r="IF53" i="14"/>
  <c r="IA53" i="14"/>
  <c r="HZ53" i="14"/>
  <c r="IC53" i="14"/>
  <c r="IE53" i="14"/>
  <c r="IJ53" i="14"/>
  <c r="IH53" i="14"/>
  <c r="HX53" i="14"/>
  <c r="HW53" i="14"/>
  <c r="HV53" i="14"/>
  <c r="JH143" i="14"/>
  <c r="KC143" i="14"/>
  <c r="KL143" i="14"/>
  <c r="KH143" i="14"/>
  <c r="KO143" i="14"/>
  <c r="KQ51" i="14"/>
  <c r="KR51" i="14"/>
  <c r="KC51" i="14"/>
  <c r="KF75" i="14"/>
  <c r="KP75" i="14"/>
  <c r="KN75" i="14"/>
  <c r="JS75" i="14"/>
  <c r="KE30" i="14"/>
  <c r="KZ30" i="14"/>
  <c r="KG167" i="14"/>
  <c r="KQ74" i="14"/>
  <c r="KO120" i="14"/>
  <c r="KA120" i="14"/>
  <c r="KR120" i="14"/>
  <c r="IA144" i="14"/>
  <c r="IE144" i="14"/>
  <c r="HW144" i="14"/>
  <c r="IJ144" i="14"/>
  <c r="IL144" i="14"/>
  <c r="HV144" i="14"/>
  <c r="IF144" i="14"/>
  <c r="IB144" i="14"/>
  <c r="HY144" i="14"/>
  <c r="II144" i="14"/>
  <c r="ID144" i="14"/>
  <c r="IC144" i="14"/>
  <c r="IK144" i="14"/>
  <c r="IM144" i="14"/>
  <c r="HT144" i="14"/>
  <c r="HZ144" i="14"/>
  <c r="HU144" i="14"/>
  <c r="HX144" i="14"/>
  <c r="IG144" i="14"/>
  <c r="IH144" i="14"/>
  <c r="KD30" i="14"/>
  <c r="KY30" i="14"/>
  <c r="KI30" i="14"/>
  <c r="LD30" i="14"/>
  <c r="KN30" i="14"/>
  <c r="LI30" i="14"/>
  <c r="HV76" i="14"/>
  <c r="HW76" i="14"/>
  <c r="HZ76" i="14"/>
  <c r="IC76" i="14"/>
  <c r="IL76" i="14"/>
  <c r="IB76" i="14"/>
  <c r="IF76" i="14"/>
  <c r="IG76" i="14"/>
  <c r="HX76" i="14"/>
  <c r="IE76" i="14"/>
  <c r="IJ76" i="14"/>
  <c r="II76" i="14"/>
  <c r="IA76" i="14"/>
  <c r="ID76" i="14"/>
  <c r="IH76" i="14"/>
  <c r="IK76" i="14"/>
  <c r="HY76" i="14"/>
  <c r="HT76" i="14"/>
  <c r="IM76" i="14"/>
  <c r="HU76" i="14"/>
  <c r="KK167" i="14"/>
  <c r="KQ167" i="14"/>
  <c r="KH167" i="14"/>
  <c r="LC167" i="14"/>
  <c r="KS74" i="14"/>
  <c r="KH74" i="14"/>
  <c r="KJ74" i="14"/>
  <c r="LE74" i="14"/>
  <c r="LE75" i="14" s="1"/>
  <c r="KF74" i="14"/>
  <c r="LA74" i="14"/>
  <c r="LA75" i="14" s="1"/>
  <c r="JE169" i="14"/>
  <c r="NI169" i="14" s="1"/>
  <c r="HP169" i="14"/>
  <c r="HN169" i="14"/>
  <c r="HJ170" i="14"/>
  <c r="CD34" i="14"/>
  <c r="CF33" i="14"/>
  <c r="CH33" i="14" s="1"/>
  <c r="HN54" i="14"/>
  <c r="HR54" i="14" s="1"/>
  <c r="HJ55" i="14"/>
  <c r="HP54" i="14"/>
  <c r="JE54" i="14"/>
  <c r="HR31" i="14"/>
  <c r="KT143" i="14"/>
  <c r="KI143" i="14"/>
  <c r="KS143" i="14"/>
  <c r="KN143" i="14"/>
  <c r="LI143" i="14"/>
  <c r="KD51" i="14"/>
  <c r="KA51" i="14"/>
  <c r="KV51" i="14"/>
  <c r="KP51" i="14"/>
  <c r="HR99" i="14"/>
  <c r="IA145" i="14"/>
  <c r="HV145" i="14"/>
  <c r="HW145" i="14"/>
  <c r="IK145" i="14"/>
  <c r="IE145" i="14"/>
  <c r="IF145" i="14"/>
  <c r="HY145" i="14"/>
  <c r="IL145" i="14"/>
  <c r="HU145" i="14"/>
  <c r="IB145" i="14"/>
  <c r="IC145" i="14"/>
  <c r="II145" i="14"/>
  <c r="HX145" i="14"/>
  <c r="ID145" i="14"/>
  <c r="IH145" i="14"/>
  <c r="HZ145" i="14"/>
  <c r="HT145" i="14"/>
  <c r="IJ145" i="14"/>
  <c r="IM145" i="14"/>
  <c r="IG145" i="14"/>
  <c r="KA75" i="14"/>
  <c r="KC75" i="14"/>
  <c r="KM75" i="14"/>
  <c r="LH75" i="14"/>
  <c r="LN86" i="14"/>
  <c r="LO121" i="14"/>
  <c r="LG96" i="14"/>
  <c r="LC93" i="14"/>
  <c r="LE136" i="14"/>
  <c r="LI33" i="14"/>
  <c r="LD41" i="14"/>
  <c r="LK121" i="14"/>
  <c r="HR100" i="14" l="1"/>
  <c r="LA76" i="14"/>
  <c r="LB76" i="14"/>
  <c r="KZ121" i="14"/>
  <c r="LY75" i="14"/>
  <c r="KN145" i="14"/>
  <c r="JS145" i="14"/>
  <c r="KC76" i="14"/>
  <c r="JH76" i="14"/>
  <c r="KE53" i="14"/>
  <c r="KN168" i="14"/>
  <c r="KH98" i="14"/>
  <c r="KX76" i="14"/>
  <c r="KR121" i="14"/>
  <c r="KB121" i="14"/>
  <c r="KW121" i="14"/>
  <c r="JE78" i="14"/>
  <c r="HN78" i="14"/>
  <c r="HJ79" i="14"/>
  <c r="HP78" i="14"/>
  <c r="KT145" i="14"/>
  <c r="KE145" i="14"/>
  <c r="KF145" i="14"/>
  <c r="KH145" i="14"/>
  <c r="HR169" i="14"/>
  <c r="KA76" i="14"/>
  <c r="KV76" i="14"/>
  <c r="KP76" i="14"/>
  <c r="KI76" i="14"/>
  <c r="KB144" i="14"/>
  <c r="KK144" i="14"/>
  <c r="LF144" i="14"/>
  <c r="LF145" i="14" s="1"/>
  <c r="KS144" i="14"/>
  <c r="LN144" i="14"/>
  <c r="LN145" i="14" s="1"/>
  <c r="KO53" i="14"/>
  <c r="KM53" i="14"/>
  <c r="KS53" i="14"/>
  <c r="KH168" i="14"/>
  <c r="LC168" i="14"/>
  <c r="KP168" i="14"/>
  <c r="JO168" i="14"/>
  <c r="KJ168" i="14"/>
  <c r="KB168" i="14"/>
  <c r="KW168" i="14"/>
  <c r="KS98" i="14"/>
  <c r="JX98" i="14"/>
  <c r="KG98" i="14"/>
  <c r="KC98" i="14"/>
  <c r="KX98" i="14"/>
  <c r="KD52" i="14"/>
  <c r="KH52" i="14"/>
  <c r="LB52" i="14"/>
  <c r="LB53" i="14" s="1"/>
  <c r="KG52" i="14"/>
  <c r="KD121" i="14"/>
  <c r="KK121" i="14"/>
  <c r="KF121" i="14"/>
  <c r="KJ121" i="14"/>
  <c r="KT76" i="14"/>
  <c r="KT53" i="14"/>
  <c r="KK168" i="14"/>
  <c r="KO98" i="14"/>
  <c r="KQ52" i="14"/>
  <c r="KH121" i="14"/>
  <c r="LC121" i="14"/>
  <c r="KQ145" i="14"/>
  <c r="KP145" i="14"/>
  <c r="KM145" i="14"/>
  <c r="ID99" i="14"/>
  <c r="HW99" i="14"/>
  <c r="KY99" i="14" s="1"/>
  <c r="II99" i="14"/>
  <c r="IM99" i="14"/>
  <c r="IG99" i="14"/>
  <c r="IL99" i="14"/>
  <c r="IC99" i="14"/>
  <c r="HY99" i="14"/>
  <c r="IA99" i="14"/>
  <c r="HT99" i="14"/>
  <c r="IK99" i="14"/>
  <c r="IE99" i="14"/>
  <c r="IF99" i="14"/>
  <c r="HU99" i="14"/>
  <c r="IB99" i="14"/>
  <c r="IJ99" i="14"/>
  <c r="HZ99" i="14"/>
  <c r="HV99" i="14"/>
  <c r="IH99" i="14"/>
  <c r="HX99" i="14"/>
  <c r="KZ99" i="14" s="1"/>
  <c r="JE55" i="14"/>
  <c r="NI55" i="14" s="1"/>
  <c r="HN55" i="14"/>
  <c r="HP55" i="14"/>
  <c r="KF76" i="14"/>
  <c r="KQ76" i="14"/>
  <c r="KS76" i="14"/>
  <c r="KG144" i="14"/>
  <c r="LB144" i="14"/>
  <c r="LB145" i="14" s="1"/>
  <c r="KP144" i="14"/>
  <c r="KQ144" i="14"/>
  <c r="KQ53" i="14"/>
  <c r="KI53" i="14"/>
  <c r="KF53" i="14"/>
  <c r="JK53" i="14"/>
  <c r="KL168" i="14"/>
  <c r="KI168" i="14"/>
  <c r="KT168" i="14"/>
  <c r="KO168" i="14"/>
  <c r="LJ168" i="14"/>
  <c r="KE98" i="14"/>
  <c r="KK98" i="14"/>
  <c r="KI98" i="14"/>
  <c r="KL52" i="14"/>
  <c r="KP52" i="14"/>
  <c r="KS52" i="14"/>
  <c r="KE121" i="14"/>
  <c r="KI121" i="14"/>
  <c r="KL121" i="14"/>
  <c r="LB98" i="14"/>
  <c r="JA29" i="14"/>
  <c r="JB29" i="14" s="1"/>
  <c r="HR146" i="14"/>
  <c r="KK145" i="14"/>
  <c r="KE144" i="14"/>
  <c r="KC144" i="14"/>
  <c r="KM98" i="14"/>
  <c r="KM52" i="14"/>
  <c r="KA145" i="14"/>
  <c r="KL145" i="14"/>
  <c r="HW54" i="14"/>
  <c r="IH54" i="14"/>
  <c r="IF54" i="14"/>
  <c r="HV54" i="14"/>
  <c r="II54" i="14"/>
  <c r="ID54" i="14"/>
  <c r="IJ54" i="14"/>
  <c r="HZ54" i="14"/>
  <c r="IK54" i="14"/>
  <c r="IM54" i="14"/>
  <c r="IB54" i="14"/>
  <c r="HY54" i="14"/>
  <c r="IA54" i="14"/>
  <c r="IC54" i="14"/>
  <c r="HU54" i="14"/>
  <c r="IL54" i="14"/>
  <c r="IE54" i="14"/>
  <c r="HX54" i="14"/>
  <c r="HT54" i="14"/>
  <c r="IG54" i="14"/>
  <c r="KR76" i="14"/>
  <c r="KL76" i="14"/>
  <c r="KJ76" i="14"/>
  <c r="LE76" i="14"/>
  <c r="KA144" i="14"/>
  <c r="KF144" i="14"/>
  <c r="JK144" i="14"/>
  <c r="KD144" i="14"/>
  <c r="KL53" i="14"/>
  <c r="KN53" i="14"/>
  <c r="KK53" i="14"/>
  <c r="KQ168" i="14"/>
  <c r="KA168" i="14"/>
  <c r="KV168" i="14"/>
  <c r="KR168" i="14"/>
  <c r="KP98" i="14"/>
  <c r="KJ98" i="14"/>
  <c r="KN98" i="14"/>
  <c r="KT52" i="14"/>
  <c r="JY52" i="14"/>
  <c r="KA52" i="14"/>
  <c r="KV52" i="14"/>
  <c r="JG52" i="14"/>
  <c r="KB52" i="14"/>
  <c r="JH121" i="14"/>
  <c r="KC121" i="14"/>
  <c r="KT121" i="14"/>
  <c r="KG121" i="14"/>
  <c r="HJ102" i="14"/>
  <c r="JE101" i="14"/>
  <c r="NI101" i="14" s="1"/>
  <c r="HN101" i="14"/>
  <c r="HP101" i="14"/>
  <c r="IK122" i="14"/>
  <c r="IH122" i="14"/>
  <c r="IE122" i="14"/>
  <c r="HY122" i="14"/>
  <c r="IG122" i="14"/>
  <c r="IC122" i="14"/>
  <c r="IB122" i="14"/>
  <c r="IF122" i="14"/>
  <c r="HX122" i="14"/>
  <c r="HZ122" i="14"/>
  <c r="HV122" i="14"/>
  <c r="II122" i="14"/>
  <c r="ID122" i="14"/>
  <c r="IM122" i="14"/>
  <c r="LO122" i="14" s="1"/>
  <c r="HU122" i="14"/>
  <c r="IJ122" i="14"/>
  <c r="HT122" i="14"/>
  <c r="KA122" i="14" s="1"/>
  <c r="HW122" i="14"/>
  <c r="IA122" i="14"/>
  <c r="IL122" i="14"/>
  <c r="IJ77" i="14"/>
  <c r="HU77" i="14"/>
  <c r="IL77" i="14"/>
  <c r="II77" i="14"/>
  <c r="HT77" i="14"/>
  <c r="IG77" i="14"/>
  <c r="IC77" i="14"/>
  <c r="IH77" i="14"/>
  <c r="HZ77" i="14"/>
  <c r="IA77" i="14"/>
  <c r="IB77" i="14"/>
  <c r="HY77" i="14"/>
  <c r="IK77" i="14"/>
  <c r="HV77" i="14"/>
  <c r="HX77" i="14"/>
  <c r="ID77" i="14"/>
  <c r="IM77" i="14"/>
  <c r="HW77" i="14"/>
  <c r="IF77" i="14"/>
  <c r="IE77" i="14"/>
  <c r="KS145" i="14"/>
  <c r="NI54" i="14"/>
  <c r="BQ40" i="1"/>
  <c r="BQ45" i="1"/>
  <c r="BQ39" i="1"/>
  <c r="BQ44" i="1"/>
  <c r="BQ42" i="1"/>
  <c r="BQ41" i="1"/>
  <c r="BQ37" i="1"/>
  <c r="BQ46" i="1"/>
  <c r="BQ43" i="1"/>
  <c r="BQ38" i="1"/>
  <c r="KH76" i="14"/>
  <c r="KJ144" i="14"/>
  <c r="KH53" i="14"/>
  <c r="KT98" i="14"/>
  <c r="KE52" i="14"/>
  <c r="NI123" i="14"/>
  <c r="BQ86" i="1"/>
  <c r="BQ78" i="1"/>
  <c r="BQ81" i="1"/>
  <c r="BQ85" i="1"/>
  <c r="BQ82" i="1"/>
  <c r="BQ80" i="1"/>
  <c r="BQ77" i="1"/>
  <c r="BQ84" i="1"/>
  <c r="BQ79" i="1"/>
  <c r="BQ83" i="1"/>
  <c r="KJ145" i="14"/>
  <c r="KG145" i="14"/>
  <c r="KI145" i="14"/>
  <c r="JN145" i="14"/>
  <c r="KR145" i="14"/>
  <c r="KO76" i="14"/>
  <c r="KE76" i="14"/>
  <c r="KZ76" i="14"/>
  <c r="KG76" i="14"/>
  <c r="KO144" i="14"/>
  <c r="KT144" i="14"/>
  <c r="KI144" i="14"/>
  <c r="KL144" i="14"/>
  <c r="KC53" i="14"/>
  <c r="KJ53" i="14"/>
  <c r="KP53" i="14"/>
  <c r="KR53" i="14"/>
  <c r="KM168" i="14"/>
  <c r="KE168" i="14"/>
  <c r="KD168" i="14"/>
  <c r="KD98" i="14"/>
  <c r="KF98" i="14"/>
  <c r="KB98" i="14"/>
  <c r="KN52" i="14"/>
  <c r="LI52" i="14"/>
  <c r="LI53" i="14" s="1"/>
  <c r="KO52" i="14"/>
  <c r="KF52" i="14"/>
  <c r="LA52" i="14"/>
  <c r="LA53" i="14" s="1"/>
  <c r="KC52" i="14"/>
  <c r="KX52" i="14"/>
  <c r="KX53" i="14" s="1"/>
  <c r="HP124" i="14"/>
  <c r="HJ125" i="14"/>
  <c r="HN124" i="14"/>
  <c r="JE124" i="14"/>
  <c r="NI124" i="14" s="1"/>
  <c r="KN121" i="14"/>
  <c r="KA121" i="14"/>
  <c r="KM121" i="14"/>
  <c r="LH121" i="14"/>
  <c r="LW74" i="14"/>
  <c r="HZ100" i="14"/>
  <c r="IB100" i="14"/>
  <c r="IM100" i="14"/>
  <c r="IA100" i="14"/>
  <c r="IJ100" i="14"/>
  <c r="IK100" i="14"/>
  <c r="IF100" i="14"/>
  <c r="HV100" i="14"/>
  <c r="HT100" i="14"/>
  <c r="IL100" i="14"/>
  <c r="IG100" i="14"/>
  <c r="IH100" i="14"/>
  <c r="IC100" i="14"/>
  <c r="HX100" i="14"/>
  <c r="ID100" i="14"/>
  <c r="HY100" i="14"/>
  <c r="HU100" i="14"/>
  <c r="IE100" i="14"/>
  <c r="HW100" i="14"/>
  <c r="II100" i="14"/>
  <c r="HN147" i="14"/>
  <c r="HJ148" i="14"/>
  <c r="JE147" i="14"/>
  <c r="NI147" i="14" s="1"/>
  <c r="HP147" i="14"/>
  <c r="KC145" i="14"/>
  <c r="JE170" i="14"/>
  <c r="NI170" i="14" s="1"/>
  <c r="HN170" i="14"/>
  <c r="HJ171" i="14"/>
  <c r="HP170" i="14"/>
  <c r="KM76" i="14"/>
  <c r="JR76" i="14"/>
  <c r="LH76" i="14"/>
  <c r="KS168" i="14"/>
  <c r="JU121" i="14"/>
  <c r="MF121" i="14" s="1"/>
  <c r="KP121" i="14"/>
  <c r="IY30" i="14"/>
  <c r="JA30" i="14" s="1"/>
  <c r="JB30" i="14" s="1"/>
  <c r="IX30" i="14"/>
  <c r="IW31" i="14"/>
  <c r="KO145" i="14"/>
  <c r="JT145" i="14"/>
  <c r="KB145" i="14"/>
  <c r="KD145" i="14"/>
  <c r="IA31" i="14"/>
  <c r="IF31" i="14"/>
  <c r="IG31" i="14"/>
  <c r="HU31" i="14"/>
  <c r="ID31" i="14"/>
  <c r="HZ31" i="14"/>
  <c r="HY31" i="14"/>
  <c r="IB31" i="14"/>
  <c r="IE31" i="14"/>
  <c r="IL31" i="14"/>
  <c r="HV31" i="14"/>
  <c r="KX31" i="14" s="1"/>
  <c r="KX32" i="14" s="1"/>
  <c r="KX33" i="14" s="1"/>
  <c r="KX34" i="14" s="1"/>
  <c r="KX35" i="14" s="1"/>
  <c r="KX36" i="14" s="1"/>
  <c r="KX37" i="14" s="1"/>
  <c r="KX38" i="14" s="1"/>
  <c r="KX39" i="14" s="1"/>
  <c r="HW31" i="14"/>
  <c r="IJ31" i="14"/>
  <c r="IC31" i="14"/>
  <c r="IK31" i="14"/>
  <c r="HX31" i="14"/>
  <c r="IH31" i="14"/>
  <c r="HT31" i="14"/>
  <c r="IM31" i="14"/>
  <c r="II31" i="14"/>
  <c r="CF34" i="14"/>
  <c r="CH34" i="14" s="1"/>
  <c r="CD35" i="14"/>
  <c r="KB76" i="14"/>
  <c r="KW76" i="14"/>
  <c r="KW77" i="14" s="1"/>
  <c r="KK76" i="14"/>
  <c r="KN76" i="14"/>
  <c r="KD76" i="14"/>
  <c r="KN144" i="14"/>
  <c r="LI144" i="14"/>
  <c r="LI145" i="14" s="1"/>
  <c r="KR144" i="14"/>
  <c r="KM144" i="14"/>
  <c r="KH144" i="14"/>
  <c r="KD53" i="14"/>
  <c r="KG53" i="14"/>
  <c r="KB53" i="14"/>
  <c r="KA53" i="14"/>
  <c r="KV53" i="14"/>
  <c r="KC168" i="14"/>
  <c r="KF168" i="14"/>
  <c r="KG168" i="14"/>
  <c r="KA98" i="14"/>
  <c r="KL98" i="14"/>
  <c r="KQ98" i="14"/>
  <c r="KR98" i="14"/>
  <c r="KR52" i="14"/>
  <c r="KK52" i="14"/>
  <c r="KJ52" i="14"/>
  <c r="KI52" i="14"/>
  <c r="KZ122" i="14"/>
  <c r="HR123" i="14"/>
  <c r="KS121" i="14"/>
  <c r="KO121" i="14"/>
  <c r="KQ121" i="14"/>
  <c r="LL121" i="14"/>
  <c r="LD76" i="14"/>
  <c r="LI34" i="14"/>
  <c r="KW46" i="14"/>
  <c r="LC94" i="14"/>
  <c r="LG97" i="14"/>
  <c r="LN87" i="14"/>
  <c r="LN88" i="14" s="1"/>
  <c r="LE137" i="14"/>
  <c r="LD42" i="14"/>
  <c r="LK122" i="14"/>
  <c r="LD77" i="14" l="1"/>
  <c r="LH122" i="14"/>
  <c r="HR147" i="14"/>
  <c r="LN89" i="14"/>
  <c r="LN90" i="14" s="1"/>
  <c r="LN91" i="14" s="1"/>
  <c r="LN92" i="14" s="1"/>
  <c r="LN93" i="14" s="1"/>
  <c r="LN94" i="14" s="1"/>
  <c r="LN95" i="14" s="1"/>
  <c r="LN96" i="14" s="1"/>
  <c r="LN97" i="14" s="1"/>
  <c r="LN98" i="14" s="1"/>
  <c r="MI88" i="14"/>
  <c r="KX40" i="14"/>
  <c r="KX41" i="14" s="1"/>
  <c r="KX42" i="14" s="1"/>
  <c r="KX43" i="14" s="1"/>
  <c r="KX44" i="14" s="1"/>
  <c r="KX45" i="14" s="1"/>
  <c r="KX46" i="14" s="1"/>
  <c r="KX47" i="14" s="1"/>
  <c r="KX48" i="14" s="1"/>
  <c r="KX49" i="14" s="1"/>
  <c r="KX50" i="14" s="1"/>
  <c r="KX51" i="14" s="1"/>
  <c r="LS39" i="14"/>
  <c r="LS76" i="14"/>
  <c r="MD145" i="14"/>
  <c r="HT123" i="14"/>
  <c r="HX123" i="14"/>
  <c r="IB123" i="14"/>
  <c r="IF123" i="14"/>
  <c r="IE123" i="14"/>
  <c r="HY123" i="14"/>
  <c r="IL123" i="14"/>
  <c r="IK123" i="14"/>
  <c r="IJ123" i="14"/>
  <c r="HZ123" i="14"/>
  <c r="IC123" i="14"/>
  <c r="IA123" i="14"/>
  <c r="HV123" i="14"/>
  <c r="IM123" i="14"/>
  <c r="IG123" i="14"/>
  <c r="HW123" i="14"/>
  <c r="II123" i="14"/>
  <c r="LK123" i="14" s="1"/>
  <c r="ID123" i="14"/>
  <c r="HU123" i="14"/>
  <c r="IH123" i="14"/>
  <c r="KP31" i="14"/>
  <c r="LK31" i="14"/>
  <c r="LK32" i="14" s="1"/>
  <c r="LK33" i="14" s="1"/>
  <c r="LK34" i="14" s="1"/>
  <c r="LK35" i="14" s="1"/>
  <c r="LK36" i="14" s="1"/>
  <c r="LK37" i="14" s="1"/>
  <c r="LK38" i="14" s="1"/>
  <c r="LK39" i="14" s="1"/>
  <c r="LK40" i="14" s="1"/>
  <c r="KJ31" i="14"/>
  <c r="LE31" i="14"/>
  <c r="LE32" i="14" s="1"/>
  <c r="LE33" i="14" s="1"/>
  <c r="LE34" i="14" s="1"/>
  <c r="KI31" i="14"/>
  <c r="LD31" i="14"/>
  <c r="LD32" i="14" s="1"/>
  <c r="LD33" i="14" s="1"/>
  <c r="LD34" i="14" s="1"/>
  <c r="LD35" i="14" s="1"/>
  <c r="LD36" i="14" s="1"/>
  <c r="LD37" i="14" s="1"/>
  <c r="LD38" i="14" s="1"/>
  <c r="LD39" i="14" s="1"/>
  <c r="KM31" i="14"/>
  <c r="LH31" i="14"/>
  <c r="LH32" i="14" s="1"/>
  <c r="LH33" i="14" s="1"/>
  <c r="LH34" i="14" s="1"/>
  <c r="LH35" i="14" s="1"/>
  <c r="LH36" i="14" s="1"/>
  <c r="LH37" i="14" s="1"/>
  <c r="LH38" i="14" s="1"/>
  <c r="LH39" i="14" s="1"/>
  <c r="LH40" i="14" s="1"/>
  <c r="LH41" i="14" s="1"/>
  <c r="LH42" i="14" s="1"/>
  <c r="LH43" i="14" s="1"/>
  <c r="LH44" i="14" s="1"/>
  <c r="LH45" i="14" s="1"/>
  <c r="LH46" i="14" s="1"/>
  <c r="LH47" i="14" s="1"/>
  <c r="LH48" i="14" s="1"/>
  <c r="HR170" i="14"/>
  <c r="KD100" i="14"/>
  <c r="KY100" i="14"/>
  <c r="KJ100" i="14"/>
  <c r="KM100" i="14"/>
  <c r="KG100" i="14"/>
  <c r="HR124" i="14"/>
  <c r="KM77" i="14"/>
  <c r="LH77" i="14"/>
  <c r="KR77" i="14"/>
  <c r="KJ77" i="14"/>
  <c r="LE77" i="14"/>
  <c r="KQ77" i="14"/>
  <c r="KC122" i="14"/>
  <c r="KN122" i="14"/>
  <c r="JS122" i="14"/>
  <c r="HR101" i="14"/>
  <c r="KL54" i="14"/>
  <c r="JQ54" i="14"/>
  <c r="KI54" i="14"/>
  <c r="KP54" i="14"/>
  <c r="LB99" i="14"/>
  <c r="LB100" i="14" s="1"/>
  <c r="HR55" i="14"/>
  <c r="KQ99" i="14"/>
  <c r="KA99" i="14"/>
  <c r="KT99" i="14"/>
  <c r="MI98" i="14"/>
  <c r="NI78" i="14"/>
  <c r="BQ51" i="1"/>
  <c r="BQ53" i="1"/>
  <c r="BQ52" i="1"/>
  <c r="BQ54" i="1"/>
  <c r="KX77" i="14"/>
  <c r="KT31" i="14"/>
  <c r="LO31" i="14"/>
  <c r="LO32" i="14" s="1"/>
  <c r="LO33" i="14" s="1"/>
  <c r="LO34" i="14" s="1"/>
  <c r="LO35" i="14" s="1"/>
  <c r="LO36" i="14" s="1"/>
  <c r="LO37" i="14" s="1"/>
  <c r="LO38" i="14" s="1"/>
  <c r="LO39" i="14" s="1"/>
  <c r="LO40" i="14" s="1"/>
  <c r="LO41" i="14" s="1"/>
  <c r="LO42" i="14" s="1"/>
  <c r="LO43" i="14" s="1"/>
  <c r="KQ31" i="14"/>
  <c r="JV32" i="14"/>
  <c r="LL31" i="14"/>
  <c r="LL32" i="14" s="1"/>
  <c r="LL33" i="14" s="1"/>
  <c r="LL34" i="14" s="1"/>
  <c r="KF31" i="14"/>
  <c r="LA31" i="14"/>
  <c r="LA32" i="14" s="1"/>
  <c r="LA33" i="14" s="1"/>
  <c r="LA34" i="14" s="1"/>
  <c r="LA35" i="14" s="1"/>
  <c r="LA36" i="14" s="1"/>
  <c r="LA37" i="14" s="1"/>
  <c r="LA38" i="14" s="1"/>
  <c r="KH31" i="14"/>
  <c r="LC31" i="14"/>
  <c r="LC32" i="14" s="1"/>
  <c r="LC33" i="14" s="1"/>
  <c r="LC34" i="14" s="1"/>
  <c r="LC35" i="14" s="1"/>
  <c r="LC36" i="14" s="1"/>
  <c r="LC37" i="14" s="1"/>
  <c r="LC38" i="14" s="1"/>
  <c r="LC39" i="14" s="1"/>
  <c r="LC40" i="14" s="1"/>
  <c r="LC41" i="14" s="1"/>
  <c r="LC42" i="14" s="1"/>
  <c r="KL100" i="14"/>
  <c r="KO100" i="14"/>
  <c r="KR100" i="14"/>
  <c r="JW100" i="14"/>
  <c r="HN125" i="14"/>
  <c r="HJ126" i="14"/>
  <c r="HP125" i="14"/>
  <c r="JE125" i="14"/>
  <c r="KD77" i="14"/>
  <c r="KF77" i="14"/>
  <c r="KN77" i="14"/>
  <c r="KQ122" i="14"/>
  <c r="LL122" i="14"/>
  <c r="KG122" i="14"/>
  <c r="KF122" i="14"/>
  <c r="KS54" i="14"/>
  <c r="KT54" i="14"/>
  <c r="JY54" i="14"/>
  <c r="KC54" i="14"/>
  <c r="KX54" i="14"/>
  <c r="IH146" i="14"/>
  <c r="HY146" i="14"/>
  <c r="HT146" i="14"/>
  <c r="HU146" i="14"/>
  <c r="IJ146" i="14"/>
  <c r="HV146" i="14"/>
  <c r="IC146" i="14"/>
  <c r="II146" i="14"/>
  <c r="IL146" i="14"/>
  <c r="IM146" i="14"/>
  <c r="HW146" i="14"/>
  <c r="IK146" i="14"/>
  <c r="ID146" i="14"/>
  <c r="IB146" i="14"/>
  <c r="HX146" i="14"/>
  <c r="HZ146" i="14"/>
  <c r="IA146" i="14"/>
  <c r="IE146" i="14"/>
  <c r="IG146" i="14"/>
  <c r="IF146" i="14"/>
  <c r="KI99" i="14"/>
  <c r="KH99" i="14"/>
  <c r="KP99" i="14"/>
  <c r="JU99" i="14"/>
  <c r="KV99" i="14"/>
  <c r="KV100" i="14" s="1"/>
  <c r="KA31" i="14"/>
  <c r="KV31" i="14"/>
  <c r="KV32" i="14" s="1"/>
  <c r="KV33" i="14" s="1"/>
  <c r="KV34" i="14" s="1"/>
  <c r="KV35" i="14" s="1"/>
  <c r="KV36" i="14" s="1"/>
  <c r="KV37" i="14" s="1"/>
  <c r="KV38" i="14" s="1"/>
  <c r="KV39" i="14" s="1"/>
  <c r="KV40" i="14" s="1"/>
  <c r="KV41" i="14" s="1"/>
  <c r="KD31" i="14"/>
  <c r="KY31" i="14"/>
  <c r="KY32" i="14" s="1"/>
  <c r="KY33" i="14" s="1"/>
  <c r="KY34" i="14" s="1"/>
  <c r="KY35" i="14" s="1"/>
  <c r="KY36" i="14" s="1"/>
  <c r="KY37" i="14" s="1"/>
  <c r="KY38" i="14" s="1"/>
  <c r="KY39" i="14" s="1"/>
  <c r="KY40" i="14" s="1"/>
  <c r="KY41" i="14" s="1"/>
  <c r="KY42" i="14" s="1"/>
  <c r="KG31" i="14"/>
  <c r="LB31" i="14"/>
  <c r="LB32" i="14" s="1"/>
  <c r="LB33" i="14" s="1"/>
  <c r="LB34" i="14" s="1"/>
  <c r="LB35" i="14" s="1"/>
  <c r="LB36" i="14" s="1"/>
  <c r="LB37" i="14" s="1"/>
  <c r="LB38" i="14" s="1"/>
  <c r="LB39" i="14" s="1"/>
  <c r="LB40" i="14" s="1"/>
  <c r="LB41" i="14" s="1"/>
  <c r="LB42" i="14" s="1"/>
  <c r="LB43" i="14" s="1"/>
  <c r="LB44" i="14" s="1"/>
  <c r="MC76" i="14"/>
  <c r="HP148" i="14"/>
  <c r="HJ149" i="14"/>
  <c r="JE148" i="14"/>
  <c r="NI148" i="14" s="1"/>
  <c r="HN148" i="14"/>
  <c r="HR148" i="14" s="1"/>
  <c r="KB100" i="14"/>
  <c r="KN100" i="14"/>
  <c r="KQ100" i="14"/>
  <c r="LH123" i="14"/>
  <c r="LA77" i="14"/>
  <c r="KT77" i="14"/>
  <c r="KI77" i="14"/>
  <c r="KA77" i="14"/>
  <c r="KV77" i="14"/>
  <c r="KB122" i="14"/>
  <c r="KW122" i="14"/>
  <c r="KE122" i="14"/>
  <c r="KL122" i="14"/>
  <c r="JE102" i="14"/>
  <c r="HN102" i="14"/>
  <c r="HP102" i="14"/>
  <c r="HJ103" i="14"/>
  <c r="KB54" i="14"/>
  <c r="KR54" i="14"/>
  <c r="JW54" i="14"/>
  <c r="KM54" i="14"/>
  <c r="KE99" i="14"/>
  <c r="KB99" i="14"/>
  <c r="KF99" i="14"/>
  <c r="KD99" i="14"/>
  <c r="LA99" i="14"/>
  <c r="LA100" i="14" s="1"/>
  <c r="KO31" i="14"/>
  <c r="LJ31" i="14"/>
  <c r="LJ32" i="14" s="1"/>
  <c r="LJ33" i="14" s="1"/>
  <c r="LJ34" i="14" s="1"/>
  <c r="LJ35" i="14" s="1"/>
  <c r="LJ36" i="14" s="1"/>
  <c r="LJ37" i="14" s="1"/>
  <c r="LJ38" i="14" s="1"/>
  <c r="KC31" i="14"/>
  <c r="KK31" i="14"/>
  <c r="LF31" i="14"/>
  <c r="LF32" i="14" s="1"/>
  <c r="LF33" i="14" s="1"/>
  <c r="LF34" i="14" s="1"/>
  <c r="IL147" i="14"/>
  <c r="IB147" i="14"/>
  <c r="HT147" i="14"/>
  <c r="IK147" i="14"/>
  <c r="HY147" i="14"/>
  <c r="HW147" i="14"/>
  <c r="HZ147" i="14"/>
  <c r="II147" i="14"/>
  <c r="IC147" i="14"/>
  <c r="IH147" i="14"/>
  <c r="HX147" i="14"/>
  <c r="ID147" i="14"/>
  <c r="IJ147" i="14"/>
  <c r="HV147" i="14"/>
  <c r="HU147" i="14"/>
  <c r="IE147" i="14"/>
  <c r="IG147" i="14"/>
  <c r="IA147" i="14"/>
  <c r="IM147" i="14"/>
  <c r="IF147" i="14"/>
  <c r="KF100" i="14"/>
  <c r="KS100" i="14"/>
  <c r="KH100" i="14"/>
  <c r="KK77" i="14"/>
  <c r="JP77" i="14"/>
  <c r="KH77" i="14"/>
  <c r="KP77" i="14"/>
  <c r="KS122" i="14"/>
  <c r="KT122" i="14"/>
  <c r="KM122" i="14"/>
  <c r="KO122" i="14"/>
  <c r="KN54" i="14"/>
  <c r="LI54" i="14"/>
  <c r="KJ54" i="14"/>
  <c r="JO54" i="14"/>
  <c r="KG54" i="14"/>
  <c r="KO54" i="14"/>
  <c r="JT54" i="14"/>
  <c r="KO99" i="14"/>
  <c r="KM99" i="14"/>
  <c r="KJ99" i="14"/>
  <c r="KK99" i="14"/>
  <c r="HT169" i="14"/>
  <c r="IG169" i="14"/>
  <c r="IA169" i="14"/>
  <c r="HX169" i="14"/>
  <c r="HW169" i="14"/>
  <c r="IK169" i="14"/>
  <c r="HY169" i="14"/>
  <c r="IF169" i="14"/>
  <c r="IC169" i="14"/>
  <c r="IB169" i="14"/>
  <c r="II169" i="14"/>
  <c r="IJ169" i="14"/>
  <c r="HU169" i="14"/>
  <c r="IM169" i="14"/>
  <c r="IE169" i="14"/>
  <c r="HZ169" i="14"/>
  <c r="IH169" i="14"/>
  <c r="IL169" i="14"/>
  <c r="HV169" i="14"/>
  <c r="ID169" i="14"/>
  <c r="CD36" i="14"/>
  <c r="CF35" i="14"/>
  <c r="CH35" i="14" s="1"/>
  <c r="KE31" i="14"/>
  <c r="KZ31" i="14"/>
  <c r="KZ32" i="14" s="1"/>
  <c r="KZ33" i="14" s="1"/>
  <c r="KZ34" i="14" s="1"/>
  <c r="KZ35" i="14" s="1"/>
  <c r="KZ36" i="14" s="1"/>
  <c r="KZ37" i="14" s="1"/>
  <c r="KS31" i="14"/>
  <c r="LN31" i="14"/>
  <c r="LN32" i="14" s="1"/>
  <c r="LN33" i="14" s="1"/>
  <c r="LN34" i="14" s="1"/>
  <c r="LN35" i="14" s="1"/>
  <c r="KB31" i="14"/>
  <c r="KW31" i="14"/>
  <c r="KW32" i="14" s="1"/>
  <c r="KW33" i="14" s="1"/>
  <c r="KW34" i="14" s="1"/>
  <c r="KW35" i="14" s="1"/>
  <c r="KW36" i="14" s="1"/>
  <c r="KW37" i="14" s="1"/>
  <c r="KW38" i="14" s="1"/>
  <c r="KW39" i="14" s="1"/>
  <c r="KK100" i="14"/>
  <c r="KA100" i="14"/>
  <c r="KT100" i="14"/>
  <c r="KE77" i="14"/>
  <c r="KZ77" i="14"/>
  <c r="KG77" i="14"/>
  <c r="JL77" i="14"/>
  <c r="KS77" i="14"/>
  <c r="KH122" i="14"/>
  <c r="LC122" i="14"/>
  <c r="KK122" i="14"/>
  <c r="KI122" i="14"/>
  <c r="KR122" i="14"/>
  <c r="KA54" i="14"/>
  <c r="KV54" i="14"/>
  <c r="KH54" i="14"/>
  <c r="KQ54" i="14"/>
  <c r="KD54" i="14"/>
  <c r="KC99" i="14"/>
  <c r="KX99" i="14"/>
  <c r="KX100" i="14" s="1"/>
  <c r="KL99" i="14"/>
  <c r="KS99" i="14"/>
  <c r="LN99" i="14"/>
  <c r="LN100" i="14" s="1"/>
  <c r="HP79" i="14"/>
  <c r="JE79" i="14"/>
  <c r="NI79" i="14" s="1"/>
  <c r="HN79" i="14"/>
  <c r="HR79" i="14" s="1"/>
  <c r="LB77" i="14"/>
  <c r="KR31" i="14"/>
  <c r="LM31" i="14"/>
  <c r="LM32" i="14" s="1"/>
  <c r="LM33" i="14" s="1"/>
  <c r="LM34" i="14" s="1"/>
  <c r="LM35" i="14" s="1"/>
  <c r="KL31" i="14"/>
  <c r="LG31" i="14"/>
  <c r="LG32" i="14" s="1"/>
  <c r="LG33" i="14" s="1"/>
  <c r="LG34" i="14" s="1"/>
  <c r="LG35" i="14" s="1"/>
  <c r="LG36" i="14" s="1"/>
  <c r="LG37" i="14" s="1"/>
  <c r="LG38" i="14" s="1"/>
  <c r="LG39" i="14" s="1"/>
  <c r="KN31" i="14"/>
  <c r="LI31" i="14"/>
  <c r="LI32" i="14" s="1"/>
  <c r="IY31" i="14"/>
  <c r="IW32" i="14"/>
  <c r="IX31" i="14"/>
  <c r="HN171" i="14"/>
  <c r="JE171" i="14"/>
  <c r="HJ172" i="14"/>
  <c r="HP171" i="14"/>
  <c r="KP100" i="14"/>
  <c r="KE100" i="14"/>
  <c r="KZ100" i="14"/>
  <c r="KC100" i="14"/>
  <c r="KI100" i="14"/>
  <c r="KL77" i="14"/>
  <c r="KC77" i="14"/>
  <c r="KO77" i="14"/>
  <c r="KB77" i="14"/>
  <c r="KD122" i="14"/>
  <c r="KP122" i="14"/>
  <c r="KJ122" i="14"/>
  <c r="KE54" i="14"/>
  <c r="KF54" i="14"/>
  <c r="LA54" i="14"/>
  <c r="KK54" i="14"/>
  <c r="LV53" i="14"/>
  <c r="KG99" i="14"/>
  <c r="KR99" i="14"/>
  <c r="KN99" i="14"/>
  <c r="LB54" i="14"/>
  <c r="HR78" i="14"/>
  <c r="LE138" i="14"/>
  <c r="LG98" i="14"/>
  <c r="LE35" i="14"/>
  <c r="LO100" i="14"/>
  <c r="LI35" i="14"/>
  <c r="KZ38" i="14"/>
  <c r="LL163" i="14"/>
  <c r="KV42" i="14"/>
  <c r="LC95" i="14"/>
  <c r="KW47" i="14"/>
  <c r="LD43" i="14"/>
  <c r="LL35" i="14"/>
  <c r="LO44" i="14"/>
  <c r="LQ42" i="14" l="1"/>
  <c r="KV43" i="14"/>
  <c r="KV44" i="14" s="1"/>
  <c r="KV45" i="14" s="1"/>
  <c r="KV46" i="14" s="1"/>
  <c r="KV47" i="14" s="1"/>
  <c r="KV48" i="14" s="1"/>
  <c r="KV49" i="14" s="1"/>
  <c r="MG32" i="14"/>
  <c r="LD40" i="14"/>
  <c r="LY39" i="14"/>
  <c r="KW40" i="14"/>
  <c r="KW41" i="14" s="1"/>
  <c r="KW42" i="14" s="1"/>
  <c r="KW43" i="14" s="1"/>
  <c r="KW44" i="14" s="1"/>
  <c r="KW45" i="14" s="1"/>
  <c r="LR39" i="14"/>
  <c r="LT42" i="14"/>
  <c r="KY43" i="14"/>
  <c r="KY44" i="14" s="1"/>
  <c r="LH49" i="14"/>
  <c r="LH50" i="14" s="1"/>
  <c r="LH51" i="14" s="1"/>
  <c r="LH52" i="14" s="1"/>
  <c r="LH53" i="14" s="1"/>
  <c r="LH54" i="14" s="1"/>
  <c r="MC48" i="14"/>
  <c r="MF40" i="14"/>
  <c r="LK41" i="14"/>
  <c r="LK42" i="14" s="1"/>
  <c r="LK43" i="14" s="1"/>
  <c r="LK44" i="14" s="1"/>
  <c r="LK45" i="14" s="1"/>
  <c r="LK46" i="14" s="1"/>
  <c r="LK47" i="14" s="1"/>
  <c r="LK48" i="14" s="1"/>
  <c r="LK49" i="14" s="1"/>
  <c r="LK50" i="14" s="1"/>
  <c r="IB148" i="14"/>
  <c r="HU148" i="14"/>
  <c r="HT148" i="14"/>
  <c r="IF148" i="14"/>
  <c r="IH148" i="14"/>
  <c r="IK148" i="14"/>
  <c r="HV148" i="14"/>
  <c r="ID148" i="14"/>
  <c r="IE148" i="14"/>
  <c r="HX148" i="14"/>
  <c r="IC148" i="14"/>
  <c r="HW148" i="14"/>
  <c r="IL148" i="14"/>
  <c r="IM148" i="14"/>
  <c r="IG148" i="14"/>
  <c r="HZ148" i="14"/>
  <c r="HY148" i="14"/>
  <c r="IJ148" i="14"/>
  <c r="IA148" i="14"/>
  <c r="II148" i="14"/>
  <c r="KI146" i="14"/>
  <c r="KO123" i="14"/>
  <c r="KT123" i="14"/>
  <c r="KR123" i="14"/>
  <c r="KE123" i="14"/>
  <c r="IW33" i="14"/>
  <c r="IX32" i="14"/>
  <c r="IY32" i="14"/>
  <c r="JA32" i="14" s="1"/>
  <c r="KL169" i="14"/>
  <c r="KJ169" i="14"/>
  <c r="KH169" i="14"/>
  <c r="LC169" i="14"/>
  <c r="KH147" i="14"/>
  <c r="KK147" i="14"/>
  <c r="KD147" i="14"/>
  <c r="LF35" i="14"/>
  <c r="LF36" i="14" s="1"/>
  <c r="LF37" i="14" s="1"/>
  <c r="LF38" i="14" s="1"/>
  <c r="LF39" i="14" s="1"/>
  <c r="LF40" i="14" s="1"/>
  <c r="LF41" i="14" s="1"/>
  <c r="LF42" i="14" s="1"/>
  <c r="LF43" i="14" s="1"/>
  <c r="LF44" i="14" s="1"/>
  <c r="LF45" i="14" s="1"/>
  <c r="LF46" i="14" s="1"/>
  <c r="LF47" i="14" s="1"/>
  <c r="LF48" i="14" s="1"/>
  <c r="LF49" i="14" s="1"/>
  <c r="LF50" i="14" s="1"/>
  <c r="LF51" i="14" s="1"/>
  <c r="LF52" i="14" s="1"/>
  <c r="LF53" i="14" s="1"/>
  <c r="LF54" i="14" s="1"/>
  <c r="MA34" i="14"/>
  <c r="HR102" i="14"/>
  <c r="KN146" i="14"/>
  <c r="LI146" i="14"/>
  <c r="KK146" i="14"/>
  <c r="LF146" i="14"/>
  <c r="LF147" i="14" s="1"/>
  <c r="KJ146" i="14"/>
  <c r="JO146" i="14"/>
  <c r="KO146" i="14"/>
  <c r="HJ127" i="14"/>
  <c r="HN126" i="14"/>
  <c r="HP126" i="14"/>
  <c r="JE126" i="14"/>
  <c r="NI126" i="14" s="1"/>
  <c r="BQ55" i="1"/>
  <c r="IM124" i="14"/>
  <c r="LO124" i="14" s="1"/>
  <c r="HZ124" i="14"/>
  <c r="IE124" i="14"/>
  <c r="HU124" i="14"/>
  <c r="IG124" i="14"/>
  <c r="IB124" i="14"/>
  <c r="IH124" i="14"/>
  <c r="IJ124" i="14"/>
  <c r="HX124" i="14"/>
  <c r="HY124" i="14"/>
  <c r="II124" i="14"/>
  <c r="IL124" i="14"/>
  <c r="ID124" i="14"/>
  <c r="IC124" i="14"/>
  <c r="HV124" i="14"/>
  <c r="IK124" i="14"/>
  <c r="IF124" i="14"/>
  <c r="IA124" i="14"/>
  <c r="HW124" i="14"/>
  <c r="HT124" i="14"/>
  <c r="IA170" i="14"/>
  <c r="IJ170" i="14"/>
  <c r="KQ170" i="14" s="1"/>
  <c r="IG170" i="14"/>
  <c r="HZ170" i="14"/>
  <c r="IH170" i="14"/>
  <c r="IB170" i="14"/>
  <c r="HX170" i="14"/>
  <c r="IL170" i="14"/>
  <c r="IC170" i="14"/>
  <c r="II170" i="14"/>
  <c r="HU170" i="14"/>
  <c r="IK170" i="14"/>
  <c r="IF170" i="14"/>
  <c r="IM170" i="14"/>
  <c r="HT170" i="14"/>
  <c r="HV170" i="14"/>
  <c r="HY170" i="14"/>
  <c r="HW170" i="14"/>
  <c r="IE170" i="14"/>
  <c r="ID170" i="14"/>
  <c r="KB123" i="14"/>
  <c r="KW123" i="14"/>
  <c r="KC123" i="14"/>
  <c r="KS123" i="14"/>
  <c r="KA123" i="14"/>
  <c r="KI169" i="14"/>
  <c r="KG147" i="14"/>
  <c r="KM146" i="14"/>
  <c r="JA31" i="14"/>
  <c r="JB31" i="14" s="1"/>
  <c r="KK169" i="14"/>
  <c r="KT169" i="14"/>
  <c r="KM169" i="14"/>
  <c r="KN169" i="14"/>
  <c r="KN147" i="14"/>
  <c r="LI147" i="14"/>
  <c r="JJ147" i="14"/>
  <c r="KE147" i="14"/>
  <c r="KF147" i="14"/>
  <c r="NI102" i="14"/>
  <c r="BQ72" i="1"/>
  <c r="BQ74" i="1"/>
  <c r="BQ69" i="1"/>
  <c r="BQ75" i="1"/>
  <c r="BQ70" i="1"/>
  <c r="BQ65" i="1"/>
  <c r="BQ64" i="1"/>
  <c r="BQ71" i="1"/>
  <c r="BQ67" i="1"/>
  <c r="BQ73" i="1"/>
  <c r="BQ66" i="1"/>
  <c r="BQ68" i="1"/>
  <c r="BQ76" i="1"/>
  <c r="HJ150" i="14"/>
  <c r="JE149" i="14"/>
  <c r="HN149" i="14"/>
  <c r="HR149" i="14" s="1"/>
  <c r="HP149" i="14"/>
  <c r="KL146" i="14"/>
  <c r="KR146" i="14"/>
  <c r="KC146" i="14"/>
  <c r="HR125" i="14"/>
  <c r="IE55" i="14"/>
  <c r="HZ55" i="14"/>
  <c r="IA55" i="14"/>
  <c r="HV55" i="14"/>
  <c r="HX55" i="14"/>
  <c r="HY55" i="14"/>
  <c r="IK55" i="14"/>
  <c r="IG55" i="14"/>
  <c r="IJ55" i="14"/>
  <c r="IH55" i="14"/>
  <c r="HT55" i="14"/>
  <c r="IC55" i="14"/>
  <c r="ID55" i="14"/>
  <c r="II55" i="14"/>
  <c r="IF55" i="14"/>
  <c r="IL55" i="14"/>
  <c r="HW55" i="14"/>
  <c r="HU55" i="14"/>
  <c r="IB55" i="14"/>
  <c r="IM55" i="14"/>
  <c r="KK123" i="14"/>
  <c r="KH123" i="14"/>
  <c r="LC123" i="14"/>
  <c r="KF123" i="14"/>
  <c r="KQ147" i="14"/>
  <c r="LO123" i="14"/>
  <c r="HP172" i="14"/>
  <c r="HJ173" i="14"/>
  <c r="HN172" i="14"/>
  <c r="HR172" i="14" s="1"/>
  <c r="JE172" i="14"/>
  <c r="NI172" i="14" s="1"/>
  <c r="LW77" i="14"/>
  <c r="KC169" i="14"/>
  <c r="KX169" i="14"/>
  <c r="KX170" i="14" s="1"/>
  <c r="KB169" i="14"/>
  <c r="KW169" i="14"/>
  <c r="KF169" i="14"/>
  <c r="KA169" i="14"/>
  <c r="KV169" i="14"/>
  <c r="KL147" i="14"/>
  <c r="KO147" i="14"/>
  <c r="KR147" i="14"/>
  <c r="KH146" i="14"/>
  <c r="KD146" i="14"/>
  <c r="KQ146" i="14"/>
  <c r="KZ123" i="14"/>
  <c r="KP123" i="14"/>
  <c r="KJ123" i="14"/>
  <c r="KL123" i="14"/>
  <c r="CD37" i="14"/>
  <c r="CF36" i="14"/>
  <c r="CH36" i="14" s="1"/>
  <c r="KS147" i="14"/>
  <c r="KP146" i="14"/>
  <c r="BQ56" i="1"/>
  <c r="HT78" i="14"/>
  <c r="HV78" i="14"/>
  <c r="HZ78" i="14"/>
  <c r="IL78" i="14"/>
  <c r="HY78" i="14"/>
  <c r="IC78" i="14"/>
  <c r="II78" i="14"/>
  <c r="HW78" i="14"/>
  <c r="IA78" i="14"/>
  <c r="IH78" i="14"/>
  <c r="ID78" i="14"/>
  <c r="IB78" i="14"/>
  <c r="IF78" i="14"/>
  <c r="IJ78" i="14"/>
  <c r="IM78" i="14"/>
  <c r="IK78" i="14"/>
  <c r="HX78" i="14"/>
  <c r="IG78" i="14"/>
  <c r="IE78" i="14"/>
  <c r="HU78" i="14"/>
  <c r="NI171" i="14"/>
  <c r="BQ116" i="1"/>
  <c r="BQ113" i="1"/>
  <c r="BQ115" i="1"/>
  <c r="BQ110" i="1"/>
  <c r="BQ117" i="1"/>
  <c r="BQ114" i="1"/>
  <c r="BQ112" i="1"/>
  <c r="BQ111" i="1"/>
  <c r="KS169" i="14"/>
  <c r="KQ169" i="14"/>
  <c r="KR169" i="14"/>
  <c r="KB147" i="14"/>
  <c r="KJ147" i="14"/>
  <c r="KA147" i="14"/>
  <c r="KG146" i="14"/>
  <c r="LB146" i="14"/>
  <c r="LB147" i="14" s="1"/>
  <c r="KT146" i="14"/>
  <c r="KB146" i="14"/>
  <c r="KD123" i="14"/>
  <c r="KG123" i="14"/>
  <c r="KM123" i="14"/>
  <c r="KG169" i="14"/>
  <c r="KE169" i="14"/>
  <c r="KZ169" i="14"/>
  <c r="KT147" i="14"/>
  <c r="KF146" i="14"/>
  <c r="HR171" i="14"/>
  <c r="II79" i="14"/>
  <c r="ID79" i="14"/>
  <c r="IH79" i="14"/>
  <c r="IJ79" i="14"/>
  <c r="HU79" i="14"/>
  <c r="HY79" i="14"/>
  <c r="IL79" i="14"/>
  <c r="IM79" i="14"/>
  <c r="HZ79" i="14"/>
  <c r="IC79" i="14"/>
  <c r="HV79" i="14"/>
  <c r="IE79" i="14"/>
  <c r="HW79" i="14"/>
  <c r="HT79" i="14"/>
  <c r="IK79" i="14"/>
  <c r="IG79" i="14"/>
  <c r="IA79" i="14"/>
  <c r="IB79" i="14"/>
  <c r="HX79" i="14"/>
  <c r="IF79" i="14"/>
  <c r="KO169" i="14"/>
  <c r="LJ169" i="14"/>
  <c r="KP169" i="14"/>
  <c r="KD169" i="14"/>
  <c r="KM147" i="14"/>
  <c r="KC147" i="14"/>
  <c r="KP147" i="14"/>
  <c r="KI147" i="14"/>
  <c r="HP103" i="14"/>
  <c r="HN103" i="14"/>
  <c r="HR103" i="14" s="1"/>
  <c r="JE103" i="14"/>
  <c r="NI103" i="14" s="1"/>
  <c r="KE146" i="14"/>
  <c r="KS146" i="14"/>
  <c r="LN146" i="14"/>
  <c r="LN147" i="14" s="1"/>
  <c r="KA146" i="14"/>
  <c r="NI125" i="14"/>
  <c r="BQ89" i="1"/>
  <c r="BQ88" i="1"/>
  <c r="BQ87" i="1"/>
  <c r="IF101" i="14"/>
  <c r="IA101" i="14"/>
  <c r="II101" i="14"/>
  <c r="HV101" i="14"/>
  <c r="HU101" i="14"/>
  <c r="IH101" i="14"/>
  <c r="HW101" i="14"/>
  <c r="IM101" i="14"/>
  <c r="LO101" i="14" s="1"/>
  <c r="HY101" i="14"/>
  <c r="IB101" i="14"/>
  <c r="HZ101" i="14"/>
  <c r="IK101" i="14"/>
  <c r="HX101" i="14"/>
  <c r="IL101" i="14"/>
  <c r="IJ101" i="14"/>
  <c r="IG101" i="14"/>
  <c r="IC101" i="14"/>
  <c r="HT101" i="14"/>
  <c r="ID101" i="14"/>
  <c r="IE101" i="14"/>
  <c r="KN123" i="14"/>
  <c r="KQ123" i="14"/>
  <c r="LL123" i="14"/>
  <c r="KI123" i="14"/>
  <c r="LG99" i="14"/>
  <c r="LC96" i="14"/>
  <c r="LO164" i="14"/>
  <c r="LB45" i="14"/>
  <c r="LA39" i="14"/>
  <c r="LC43" i="14"/>
  <c r="LE139" i="14"/>
  <c r="LE140" i="14" s="1"/>
  <c r="LE141" i="14" s="1"/>
  <c r="LE142" i="14" s="1"/>
  <c r="LE143" i="14" s="1"/>
  <c r="LE144" i="14" s="1"/>
  <c r="LE145" i="14" s="1"/>
  <c r="LE146" i="14" s="1"/>
  <c r="LE147" i="14" s="1"/>
  <c r="LE148" i="14" s="1"/>
  <c r="LL164" i="14"/>
  <c r="KY45" i="14"/>
  <c r="LI36" i="14"/>
  <c r="LE36" i="14"/>
  <c r="LJ39" i="14"/>
  <c r="KW48" i="14"/>
  <c r="LG40" i="14"/>
  <c r="KZ39" i="14"/>
  <c r="KX132" i="14"/>
  <c r="LA136" i="14"/>
  <c r="LM36" i="14"/>
  <c r="LD44" i="14"/>
  <c r="LN36" i="14"/>
  <c r="LL36" i="14"/>
  <c r="LO45" i="14"/>
  <c r="LK124" i="14"/>
  <c r="LK51" i="14" l="1"/>
  <c r="LK52" i="14" s="1"/>
  <c r="LK53" i="14" s="1"/>
  <c r="LK54" i="14" s="1"/>
  <c r="MF50" i="14"/>
  <c r="KK101" i="14"/>
  <c r="KE101" i="14"/>
  <c r="KZ101" i="14"/>
  <c r="KD101" i="14"/>
  <c r="KY101" i="14"/>
  <c r="KM101" i="14"/>
  <c r="KM79" i="14"/>
  <c r="KA79" i="14"/>
  <c r="JF80" i="14"/>
  <c r="KT79" i="14"/>
  <c r="KK79" i="14"/>
  <c r="KR78" i="14"/>
  <c r="KO78" i="14"/>
  <c r="KS78" i="14"/>
  <c r="HP173" i="14"/>
  <c r="HJ174" i="14"/>
  <c r="JE173" i="14"/>
  <c r="NI173" i="14" s="1"/>
  <c r="HN173" i="14"/>
  <c r="KB55" i="14"/>
  <c r="KJ55" i="14"/>
  <c r="KF55" i="14"/>
  <c r="LA55" i="14"/>
  <c r="LA56" i="14" s="1"/>
  <c r="LA57" i="14" s="1"/>
  <c r="LA58" i="14" s="1"/>
  <c r="LA59" i="14" s="1"/>
  <c r="LA60" i="14" s="1"/>
  <c r="LA61" i="14" s="1"/>
  <c r="LA62" i="14" s="1"/>
  <c r="LA63" i="14" s="1"/>
  <c r="LA64" i="14" s="1"/>
  <c r="LA65" i="14" s="1"/>
  <c r="LA66" i="14" s="1"/>
  <c r="LA67" i="14" s="1"/>
  <c r="HP150" i="14"/>
  <c r="HJ151" i="14"/>
  <c r="JE150" i="14"/>
  <c r="NI150" i="14" s="1"/>
  <c r="HN150" i="14"/>
  <c r="KK170" i="14"/>
  <c r="KT170" i="14"/>
  <c r="KS170" i="14"/>
  <c r="KR124" i="14"/>
  <c r="KF124" i="14"/>
  <c r="KB124" i="14"/>
  <c r="KW124" i="14"/>
  <c r="KP148" i="14"/>
  <c r="KT148" i="14"/>
  <c r="KK148" i="14"/>
  <c r="LF148" i="14"/>
  <c r="KB148" i="14"/>
  <c r="KG101" i="14"/>
  <c r="LB101" i="14"/>
  <c r="KN101" i="14"/>
  <c r="KA101" i="14"/>
  <c r="KV101" i="14"/>
  <c r="KR101" i="14"/>
  <c r="KO101" i="14"/>
  <c r="LJ101" i="14"/>
  <c r="KE79" i="14"/>
  <c r="KD79" i="14"/>
  <c r="KS79" i="14"/>
  <c r="KP79" i="14"/>
  <c r="KT78" i="14"/>
  <c r="KH78" i="14"/>
  <c r="KG78" i="14"/>
  <c r="LB78" i="14"/>
  <c r="LB79" i="14" s="1"/>
  <c r="LB80" i="14" s="1"/>
  <c r="LB81" i="14" s="1"/>
  <c r="LB82" i="14" s="1"/>
  <c r="LB83" i="14" s="1"/>
  <c r="LB84" i="14" s="1"/>
  <c r="LB85" i="14" s="1"/>
  <c r="LB86" i="14" s="1"/>
  <c r="KD55" i="14"/>
  <c r="KA55" i="14"/>
  <c r="KV55" i="14"/>
  <c r="KV56" i="14" s="1"/>
  <c r="KV57" i="14" s="1"/>
  <c r="KV58" i="14" s="1"/>
  <c r="KE55" i="14"/>
  <c r="IG125" i="14"/>
  <c r="IC125" i="14"/>
  <c r="HW125" i="14"/>
  <c r="HX125" i="14"/>
  <c r="IA125" i="14"/>
  <c r="IK125" i="14"/>
  <c r="KR125" i="14" s="1"/>
  <c r="HV125" i="14"/>
  <c r="IL125" i="14"/>
  <c r="HZ125" i="14"/>
  <c r="IH125" i="14"/>
  <c r="HT125" i="14"/>
  <c r="IE125" i="14"/>
  <c r="HU125" i="14"/>
  <c r="ID125" i="14"/>
  <c r="IJ125" i="14"/>
  <c r="IM125" i="14"/>
  <c r="II125" i="14"/>
  <c r="LK125" i="14" s="1"/>
  <c r="HY125" i="14"/>
  <c r="IF125" i="14"/>
  <c r="IB125" i="14"/>
  <c r="KL170" i="14"/>
  <c r="KM170" i="14"/>
  <c r="KE170" i="14"/>
  <c r="KZ170" i="14"/>
  <c r="KH170" i="14"/>
  <c r="LC170" i="14"/>
  <c r="KC124" i="14"/>
  <c r="KE124" i="14"/>
  <c r="KZ124" i="14"/>
  <c r="KL124" i="14"/>
  <c r="IM102" i="14"/>
  <c r="HX102" i="14"/>
  <c r="IE102" i="14"/>
  <c r="IJ102" i="14"/>
  <c r="II102" i="14"/>
  <c r="HU102" i="14"/>
  <c r="IL102" i="14"/>
  <c r="IB102" i="14"/>
  <c r="IH102" i="14"/>
  <c r="IG102" i="14"/>
  <c r="ID102" i="14"/>
  <c r="HY102" i="14"/>
  <c r="HT102" i="14"/>
  <c r="IK102" i="14"/>
  <c r="IA102" i="14"/>
  <c r="HV102" i="14"/>
  <c r="IC102" i="14"/>
  <c r="IF102" i="14"/>
  <c r="HZ102" i="14"/>
  <c r="HW102" i="14"/>
  <c r="KH148" i="14"/>
  <c r="KS148" i="14"/>
  <c r="LN148" i="14"/>
  <c r="KC148" i="14"/>
  <c r="KI148" i="14"/>
  <c r="KI79" i="14"/>
  <c r="KL79" i="14"/>
  <c r="KF79" i="14"/>
  <c r="HU171" i="14"/>
  <c r="HZ171" i="14"/>
  <c r="IK171" i="14"/>
  <c r="HW171" i="14"/>
  <c r="HX171" i="14"/>
  <c r="HY171" i="14"/>
  <c r="IC171" i="14"/>
  <c r="HT171" i="14"/>
  <c r="IM171" i="14"/>
  <c r="IH171" i="14"/>
  <c r="IJ171" i="14"/>
  <c r="HV171" i="14"/>
  <c r="KX171" i="14" s="1"/>
  <c r="IF171" i="14"/>
  <c r="II171" i="14"/>
  <c r="IG171" i="14"/>
  <c r="IB171" i="14"/>
  <c r="IA171" i="14"/>
  <c r="IE171" i="14"/>
  <c r="IL171" i="14"/>
  <c r="ID171" i="14"/>
  <c r="KW78" i="14"/>
  <c r="KW79" i="14" s="1"/>
  <c r="KW80" i="14" s="1"/>
  <c r="KW81" i="14" s="1"/>
  <c r="KW82" i="14" s="1"/>
  <c r="KW83" i="14" s="1"/>
  <c r="KW84" i="14" s="1"/>
  <c r="KW85" i="14" s="1"/>
  <c r="KW86" i="14" s="1"/>
  <c r="KB78" i="14"/>
  <c r="KQ78" i="14"/>
  <c r="JV78" i="14"/>
  <c r="KD78" i="14"/>
  <c r="KC78" i="14"/>
  <c r="KX78" i="14"/>
  <c r="KX79" i="14" s="1"/>
  <c r="KX80" i="14" s="1"/>
  <c r="KX81" i="14" s="1"/>
  <c r="KX82" i="14" s="1"/>
  <c r="KX83" i="14" s="1"/>
  <c r="KX84" i="14" s="1"/>
  <c r="KX85" i="14" s="1"/>
  <c r="KS55" i="14"/>
  <c r="KO55" i="14"/>
  <c r="JT55" i="14"/>
  <c r="KC55" i="14"/>
  <c r="KX55" i="14"/>
  <c r="KX56" i="14" s="1"/>
  <c r="KX57" i="14" s="1"/>
  <c r="KX58" i="14" s="1"/>
  <c r="KX59" i="14" s="1"/>
  <c r="KD170" i="14"/>
  <c r="KR170" i="14"/>
  <c r="KI170" i="14"/>
  <c r="KA124" i="14"/>
  <c r="KJ124" i="14"/>
  <c r="KQ124" i="14"/>
  <c r="LL124" i="14"/>
  <c r="KG124" i="14"/>
  <c r="JB32" i="14"/>
  <c r="KQ148" i="14"/>
  <c r="JV148" i="14"/>
  <c r="LL148" i="14"/>
  <c r="KD148" i="14"/>
  <c r="KR148" i="14"/>
  <c r="KH79" i="14"/>
  <c r="KC79" i="14"/>
  <c r="KB79" i="14"/>
  <c r="KL78" i="14"/>
  <c r="KM78" i="14"/>
  <c r="LH78" i="14"/>
  <c r="LH79" i="14" s="1"/>
  <c r="LH80" i="14" s="1"/>
  <c r="LH81" i="14" s="1"/>
  <c r="LH82" i="14" s="1"/>
  <c r="LH83" i="14" s="1"/>
  <c r="LH84" i="14" s="1"/>
  <c r="LH85" i="14" s="1"/>
  <c r="KP78" i="14"/>
  <c r="KA78" i="14"/>
  <c r="KV78" i="14"/>
  <c r="KV79" i="14" s="1"/>
  <c r="KV80" i="14" s="1"/>
  <c r="KV81" i="14" s="1"/>
  <c r="KV82" i="14" s="1"/>
  <c r="KV83" i="14" s="1"/>
  <c r="KV84" i="14" s="1"/>
  <c r="KV85" i="14" s="1"/>
  <c r="KV86" i="14" s="1"/>
  <c r="KV87" i="14" s="1"/>
  <c r="KV88" i="14" s="1"/>
  <c r="KV89" i="14" s="1"/>
  <c r="KV90" i="14" s="1"/>
  <c r="KM55" i="14"/>
  <c r="LH55" i="14"/>
  <c r="LH56" i="14" s="1"/>
  <c r="LH57" i="14" s="1"/>
  <c r="LH58" i="14" s="1"/>
  <c r="KQ55" i="14"/>
  <c r="KH55" i="14"/>
  <c r="KF170" i="14"/>
  <c r="KB170" i="14"/>
  <c r="KW170" i="14"/>
  <c r="KO170" i="14"/>
  <c r="LJ170" i="14"/>
  <c r="KD124" i="14"/>
  <c r="KK124" i="14"/>
  <c r="KO124" i="14"/>
  <c r="KT124" i="14"/>
  <c r="HR126" i="14"/>
  <c r="LZ146" i="14"/>
  <c r="KF148" i="14"/>
  <c r="KJ148" i="14"/>
  <c r="KO148" i="14"/>
  <c r="KB101" i="14"/>
  <c r="KW101" i="14"/>
  <c r="KC101" i="14"/>
  <c r="KX101" i="14"/>
  <c r="KQ101" i="14"/>
  <c r="KF101" i="14"/>
  <c r="LA101" i="14"/>
  <c r="KP101" i="14"/>
  <c r="IB103" i="14"/>
  <c r="IM103" i="14"/>
  <c r="IA103" i="14"/>
  <c r="HV103" i="14"/>
  <c r="IC103" i="14"/>
  <c r="IG103" i="14"/>
  <c r="ID103" i="14"/>
  <c r="HY103" i="14"/>
  <c r="IF103" i="14"/>
  <c r="HU103" i="14"/>
  <c r="IE103" i="14"/>
  <c r="IJ103" i="14"/>
  <c r="IL103" i="14"/>
  <c r="II103" i="14"/>
  <c r="HW103" i="14"/>
  <c r="HX103" i="14"/>
  <c r="HT103" i="14"/>
  <c r="HZ103" i="14"/>
  <c r="IH103" i="14"/>
  <c r="IK103" i="14"/>
  <c r="KN79" i="14"/>
  <c r="JS80" i="14"/>
  <c r="KJ79" i="14"/>
  <c r="KQ79" i="14"/>
  <c r="KN78" i="14"/>
  <c r="KI78" i="14"/>
  <c r="LD78" i="14"/>
  <c r="LD79" i="14" s="1"/>
  <c r="LD80" i="14" s="1"/>
  <c r="LD81" i="14" s="1"/>
  <c r="LD82" i="14" s="1"/>
  <c r="LD83" i="14" s="1"/>
  <c r="LD84" i="14" s="1"/>
  <c r="LD85" i="14" s="1"/>
  <c r="LD86" i="14" s="1"/>
  <c r="LD87" i="14" s="1"/>
  <c r="LD88" i="14" s="1"/>
  <c r="LD89" i="14" s="1"/>
  <c r="LD90" i="14" s="1"/>
  <c r="LD91" i="14" s="1"/>
  <c r="LD92" i="14" s="1"/>
  <c r="LD93" i="14" s="1"/>
  <c r="LD94" i="14" s="1"/>
  <c r="LD95" i="14" s="1"/>
  <c r="LD96" i="14" s="1"/>
  <c r="LD97" i="14" s="1"/>
  <c r="LD98" i="14" s="1"/>
  <c r="LD99" i="14" s="1"/>
  <c r="LD100" i="14" s="1"/>
  <c r="KJ78" i="14"/>
  <c r="LE78" i="14"/>
  <c r="LE79" i="14" s="1"/>
  <c r="LE80" i="14" s="1"/>
  <c r="LE81" i="14" s="1"/>
  <c r="LE82" i="14" s="1"/>
  <c r="LE83" i="14" s="1"/>
  <c r="LE84" i="14" s="1"/>
  <c r="LE85" i="14" s="1"/>
  <c r="LE86" i="14" s="1"/>
  <c r="KT55" i="14"/>
  <c r="JU55" i="14"/>
  <c r="KP55" i="14"/>
  <c r="LK55" i="14"/>
  <c r="LK56" i="14" s="1"/>
  <c r="LK57" i="14" s="1"/>
  <c r="LK58" i="14" s="1"/>
  <c r="LK59" i="14" s="1"/>
  <c r="LK60" i="14" s="1"/>
  <c r="LK61" i="14" s="1"/>
  <c r="LK62" i="14" s="1"/>
  <c r="KN55" i="14"/>
  <c r="LI55" i="14"/>
  <c r="LI56" i="14" s="1"/>
  <c r="LI57" i="14" s="1"/>
  <c r="LI58" i="14" s="1"/>
  <c r="LI59" i="14" s="1"/>
  <c r="LI60" i="14" s="1"/>
  <c r="LI61" i="14" s="1"/>
  <c r="LI62" i="14" s="1"/>
  <c r="LI63" i="14" s="1"/>
  <c r="LI64" i="14" s="1"/>
  <c r="LI65" i="14" s="1"/>
  <c r="LI66" i="14" s="1"/>
  <c r="LI67" i="14" s="1"/>
  <c r="LI68" i="14" s="1"/>
  <c r="LI69" i="14" s="1"/>
  <c r="LI70" i="14" s="1"/>
  <c r="LI71" i="14" s="1"/>
  <c r="LI72" i="14" s="1"/>
  <c r="KG55" i="14"/>
  <c r="LB55" i="14"/>
  <c r="LB56" i="14" s="1"/>
  <c r="LB57" i="14" s="1"/>
  <c r="LB58" i="14" s="1"/>
  <c r="LB59" i="14" s="1"/>
  <c r="LB60" i="14" s="1"/>
  <c r="LB61" i="14" s="1"/>
  <c r="LB62" i="14" s="1"/>
  <c r="HU149" i="14"/>
  <c r="KB149" i="14" s="1"/>
  <c r="IM149" i="14"/>
  <c r="HX149" i="14"/>
  <c r="IC149" i="14"/>
  <c r="LE149" i="14" s="1"/>
  <c r="II149" i="14"/>
  <c r="IB149" i="14"/>
  <c r="IE149" i="14"/>
  <c r="ID149" i="14"/>
  <c r="HY149" i="14"/>
  <c r="IG149" i="14"/>
  <c r="IJ149" i="14"/>
  <c r="HT149" i="14"/>
  <c r="HW149" i="14"/>
  <c r="HZ149" i="14"/>
  <c r="IF149" i="14"/>
  <c r="HV149" i="14"/>
  <c r="IK149" i="14"/>
  <c r="IA149" i="14"/>
  <c r="IL149" i="14"/>
  <c r="IH149" i="14"/>
  <c r="KC170" i="14"/>
  <c r="JH170" i="14"/>
  <c r="KP170" i="14"/>
  <c r="KG170" i="14"/>
  <c r="KH124" i="14"/>
  <c r="LC124" i="14"/>
  <c r="KS124" i="14"/>
  <c r="KI124" i="14"/>
  <c r="HP127" i="14"/>
  <c r="JE127" i="14"/>
  <c r="HN127" i="14"/>
  <c r="IX33" i="14"/>
  <c r="IY33" i="14"/>
  <c r="IW34" i="14"/>
  <c r="KG148" i="14"/>
  <c r="LB148" i="14"/>
  <c r="KE148" i="14"/>
  <c r="KZ148" i="14"/>
  <c r="KM148" i="14"/>
  <c r="KJ101" i="14"/>
  <c r="KI101" i="14"/>
  <c r="LD101" i="14"/>
  <c r="KL101" i="14"/>
  <c r="KS101" i="14"/>
  <c r="LN101" i="14"/>
  <c r="KT101" i="14"/>
  <c r="KH101" i="14"/>
  <c r="JM101" i="14"/>
  <c r="KR79" i="14"/>
  <c r="KG79" i="14"/>
  <c r="KO79" i="14"/>
  <c r="KE78" i="14"/>
  <c r="KZ78" i="14"/>
  <c r="KZ79" i="14" s="1"/>
  <c r="KZ80" i="14" s="1"/>
  <c r="KZ81" i="14" s="1"/>
  <c r="KZ82" i="14" s="1"/>
  <c r="KZ83" i="14" s="1"/>
  <c r="KZ84" i="14" s="1"/>
  <c r="KZ85" i="14" s="1"/>
  <c r="KZ86" i="14" s="1"/>
  <c r="KZ87" i="14" s="1"/>
  <c r="KZ88" i="14" s="1"/>
  <c r="KK78" i="14"/>
  <c r="KF78" i="14"/>
  <c r="LA78" i="14"/>
  <c r="LA79" i="14" s="1"/>
  <c r="LA80" i="14" s="1"/>
  <c r="LA81" i="14" s="1"/>
  <c r="LA82" i="14" s="1"/>
  <c r="LA83" i="14" s="1"/>
  <c r="LA84" i="14" s="1"/>
  <c r="LA85" i="14" s="1"/>
  <c r="LA86" i="14" s="1"/>
  <c r="LA87" i="14" s="1"/>
  <c r="LA88" i="14" s="1"/>
  <c r="LA89" i="14" s="1"/>
  <c r="CF37" i="14"/>
  <c r="CH37" i="14" s="1"/>
  <c r="CD38" i="14"/>
  <c r="CF38" i="14" s="1"/>
  <c r="CH38" i="14" s="1"/>
  <c r="HX172" i="14"/>
  <c r="IM172" i="14"/>
  <c r="IH172" i="14"/>
  <c r="HY172" i="14"/>
  <c r="IJ172" i="14"/>
  <c r="HV172" i="14"/>
  <c r="IG172" i="14"/>
  <c r="ID172" i="14"/>
  <c r="IK172" i="14"/>
  <c r="IF172" i="14"/>
  <c r="IE172" i="14"/>
  <c r="HW172" i="14"/>
  <c r="II172" i="14"/>
  <c r="KP172" i="14" s="1"/>
  <c r="HU172" i="14"/>
  <c r="IB172" i="14"/>
  <c r="IA172" i="14"/>
  <c r="IC172" i="14"/>
  <c r="HT172" i="14"/>
  <c r="IL172" i="14"/>
  <c r="HZ172" i="14"/>
  <c r="KI55" i="14"/>
  <c r="KK55" i="14"/>
  <c r="JP55" i="14"/>
  <c r="LF55" i="14"/>
  <c r="LF56" i="14" s="1"/>
  <c r="LF57" i="14" s="1"/>
  <c r="LF58" i="14" s="1"/>
  <c r="LF59" i="14" s="1"/>
  <c r="LF60" i="14" s="1"/>
  <c r="LF61" i="14" s="1"/>
  <c r="LF62" i="14" s="1"/>
  <c r="KR55" i="14"/>
  <c r="KL55" i="14"/>
  <c r="NI149" i="14"/>
  <c r="BQ100" i="1"/>
  <c r="BQ99" i="1"/>
  <c r="BQ101" i="1"/>
  <c r="BQ98" i="1"/>
  <c r="BQ97" i="1"/>
  <c r="KA170" i="14"/>
  <c r="KV170" i="14"/>
  <c r="KJ170" i="14"/>
  <c r="KN170" i="14"/>
  <c r="KM124" i="14"/>
  <c r="LH124" i="14"/>
  <c r="KP124" i="14"/>
  <c r="JU124" i="14"/>
  <c r="KN124" i="14"/>
  <c r="KN148" i="14"/>
  <c r="LI148" i="14"/>
  <c r="KL148" i="14"/>
  <c r="KA148" i="14"/>
  <c r="LO102" i="14"/>
  <c r="KZ40" i="14"/>
  <c r="KW49" i="14"/>
  <c r="LJ40" i="14"/>
  <c r="KY46" i="14"/>
  <c r="LC44" i="14"/>
  <c r="LI91" i="14"/>
  <c r="LG41" i="14"/>
  <c r="LE37" i="14"/>
  <c r="LA40" i="14"/>
  <c r="LB46" i="14"/>
  <c r="LO165" i="14"/>
  <c r="LL165" i="14"/>
  <c r="LG100" i="14"/>
  <c r="LA137" i="14"/>
  <c r="KX133" i="14"/>
  <c r="LI37" i="14"/>
  <c r="LC97" i="14"/>
  <c r="LM37" i="14"/>
  <c r="MH36" i="14"/>
  <c r="LL37" i="14"/>
  <c r="LN37" i="14"/>
  <c r="LD45" i="14"/>
  <c r="LO46" i="14"/>
  <c r="HR173" i="14" l="1"/>
  <c r="LQ58" i="14"/>
  <c r="KV59" i="14"/>
  <c r="KV60" i="14" s="1"/>
  <c r="KV61" i="14" s="1"/>
  <c r="KV62" i="14" s="1"/>
  <c r="KV63" i="14" s="1"/>
  <c r="KV64" i="14" s="1"/>
  <c r="KV65" i="14" s="1"/>
  <c r="KV66" i="14" s="1"/>
  <c r="KV67" i="14" s="1"/>
  <c r="KV68" i="14" s="1"/>
  <c r="KV69" i="14" s="1"/>
  <c r="KV70" i="14" s="1"/>
  <c r="KV71" i="14" s="1"/>
  <c r="KV72" i="14" s="1"/>
  <c r="KV73" i="14" s="1"/>
  <c r="KV74" i="14" s="1"/>
  <c r="KV75" i="14" s="1"/>
  <c r="KV91" i="14"/>
  <c r="LQ90" i="14"/>
  <c r="LV67" i="14"/>
  <c r="LA68" i="14"/>
  <c r="LA69" i="14" s="1"/>
  <c r="LA70" i="14" s="1"/>
  <c r="KZ89" i="14"/>
  <c r="KZ90" i="14" s="1"/>
  <c r="LU88" i="14"/>
  <c r="LR86" i="14"/>
  <c r="KW87" i="14"/>
  <c r="KW88" i="14" s="1"/>
  <c r="KW89" i="14" s="1"/>
  <c r="KW90" i="14" s="1"/>
  <c r="KW91" i="14" s="1"/>
  <c r="KW92" i="14" s="1"/>
  <c r="KW93" i="14" s="1"/>
  <c r="KW94" i="14" s="1"/>
  <c r="KW95" i="14" s="1"/>
  <c r="KW96" i="14" s="1"/>
  <c r="KW97" i="14" s="1"/>
  <c r="KW98" i="14" s="1"/>
  <c r="KW99" i="14" s="1"/>
  <c r="KW100" i="14" s="1"/>
  <c r="MA62" i="14"/>
  <c r="LF63" i="14"/>
  <c r="LF64" i="14" s="1"/>
  <c r="LF65" i="14" s="1"/>
  <c r="LF66" i="14" s="1"/>
  <c r="LF67" i="14" s="1"/>
  <c r="LF68" i="14" s="1"/>
  <c r="LF69" i="14" s="1"/>
  <c r="LF70" i="14" s="1"/>
  <c r="LF71" i="14" s="1"/>
  <c r="LF72" i="14" s="1"/>
  <c r="LF73" i="14" s="1"/>
  <c r="LF74" i="14" s="1"/>
  <c r="LF75" i="14" s="1"/>
  <c r="LF76" i="14" s="1"/>
  <c r="LF77" i="14" s="1"/>
  <c r="LK63" i="14"/>
  <c r="LK64" i="14" s="1"/>
  <c r="LK65" i="14" s="1"/>
  <c r="MF62" i="14"/>
  <c r="LW86" i="14"/>
  <c r="LB87" i="14"/>
  <c r="LB88" i="14" s="1"/>
  <c r="KX172" i="14"/>
  <c r="KX86" i="14"/>
  <c r="KX87" i="14" s="1"/>
  <c r="LS85" i="14"/>
  <c r="MF124" i="14"/>
  <c r="KQ103" i="14"/>
  <c r="IB126" i="14"/>
  <c r="IJ126" i="14"/>
  <c r="HW126" i="14"/>
  <c r="IF126" i="14"/>
  <c r="IC126" i="14"/>
  <c r="IM126" i="14"/>
  <c r="HX126" i="14"/>
  <c r="IH126" i="14"/>
  <c r="IE126" i="14"/>
  <c r="HY126" i="14"/>
  <c r="IL126" i="14"/>
  <c r="HZ126" i="14"/>
  <c r="HU126" i="14"/>
  <c r="II126" i="14"/>
  <c r="HT126" i="14"/>
  <c r="IK126" i="14"/>
  <c r="ID126" i="14"/>
  <c r="IA126" i="14"/>
  <c r="IG126" i="14"/>
  <c r="HV126" i="14"/>
  <c r="KL171" i="14"/>
  <c r="KF171" i="14"/>
  <c r="KJ102" i="14"/>
  <c r="KK102" i="14"/>
  <c r="KP102" i="14"/>
  <c r="KT125" i="14"/>
  <c r="KO125" i="14"/>
  <c r="KE125" i="14"/>
  <c r="JE174" i="14"/>
  <c r="HP174" i="14"/>
  <c r="HN174" i="14"/>
  <c r="HJ175" i="14"/>
  <c r="LO125" i="14"/>
  <c r="JL172" i="14"/>
  <c r="KG172" i="14"/>
  <c r="KB172" i="14"/>
  <c r="KK172" i="14"/>
  <c r="KT172" i="14"/>
  <c r="JA33" i="14"/>
  <c r="JB33" i="14" s="1"/>
  <c r="KS149" i="14"/>
  <c r="LN149" i="14"/>
  <c r="KD149" i="14"/>
  <c r="KL149" i="14"/>
  <c r="MF55" i="14"/>
  <c r="KA103" i="14"/>
  <c r="KL103" i="14"/>
  <c r="KJ103" i="14"/>
  <c r="JO104" i="14"/>
  <c r="KH171" i="14"/>
  <c r="LC171" i="14"/>
  <c r="LC172" i="14" s="1"/>
  <c r="KQ171" i="14"/>
  <c r="KE171" i="14"/>
  <c r="KZ171" i="14"/>
  <c r="KC102" i="14"/>
  <c r="KX102" i="14"/>
  <c r="KN102" i="14"/>
  <c r="KQ102" i="14"/>
  <c r="KQ125" i="14"/>
  <c r="LL125" i="14"/>
  <c r="KG125" i="14"/>
  <c r="KD125" i="14"/>
  <c r="HR150" i="14"/>
  <c r="KH102" i="14"/>
  <c r="KO102" i="14"/>
  <c r="LJ102" i="14"/>
  <c r="LJ103" i="14" s="1"/>
  <c r="LJ104" i="14" s="1"/>
  <c r="LJ105" i="14" s="1"/>
  <c r="KL102" i="14"/>
  <c r="KZ125" i="14"/>
  <c r="KI125" i="14"/>
  <c r="JN125" i="14"/>
  <c r="KK125" i="14"/>
  <c r="KS125" i="14"/>
  <c r="KJ125" i="14"/>
  <c r="LQ80" i="14"/>
  <c r="KO172" i="14"/>
  <c r="KK149" i="14"/>
  <c r="LF149" i="14"/>
  <c r="JL103" i="14"/>
  <c r="KG103" i="14"/>
  <c r="KC171" i="14"/>
  <c r="KH149" i="14"/>
  <c r="KI149" i="14"/>
  <c r="KE103" i="14"/>
  <c r="KB103" i="14"/>
  <c r="KI171" i="14"/>
  <c r="KA172" i="14"/>
  <c r="KD172" i="14"/>
  <c r="KC172" i="14"/>
  <c r="LS170" i="14"/>
  <c r="KR149" i="14"/>
  <c r="KQ149" i="14"/>
  <c r="LL149" i="14"/>
  <c r="KP149" i="14"/>
  <c r="KD103" i="14"/>
  <c r="KM103" i="14"/>
  <c r="JR104" i="14"/>
  <c r="KH103" i="14"/>
  <c r="LJ63" i="14"/>
  <c r="LJ64" i="14" s="1"/>
  <c r="LJ65" i="14" s="1"/>
  <c r="LJ66" i="14" s="1"/>
  <c r="LJ67" i="14" s="1"/>
  <c r="LJ68" i="14" s="1"/>
  <c r="KN171" i="14"/>
  <c r="KT171" i="14"/>
  <c r="KR171" i="14"/>
  <c r="KD102" i="14"/>
  <c r="KY102" i="14"/>
  <c r="KY103" i="14" s="1"/>
  <c r="KY104" i="14" s="1"/>
  <c r="KY105" i="14" s="1"/>
  <c r="KY106" i="14" s="1"/>
  <c r="KY107" i="14" s="1"/>
  <c r="KY108" i="14" s="1"/>
  <c r="KR102" i="14"/>
  <c r="KI102" i="14"/>
  <c r="LD102" i="14"/>
  <c r="LD103" i="14" s="1"/>
  <c r="LD104" i="14" s="1"/>
  <c r="LD105" i="14" s="1"/>
  <c r="KE102" i="14"/>
  <c r="KZ102" i="14"/>
  <c r="KZ103" i="14" s="1"/>
  <c r="KZ104" i="14" s="1"/>
  <c r="KZ105" i="14" s="1"/>
  <c r="KZ106" i="14" s="1"/>
  <c r="KZ107" i="14" s="1"/>
  <c r="KZ108" i="14" s="1"/>
  <c r="KZ109" i="14" s="1"/>
  <c r="KZ110" i="14" s="1"/>
  <c r="KZ111" i="14" s="1"/>
  <c r="KM125" i="14"/>
  <c r="LH125" i="14"/>
  <c r="KB125" i="14"/>
  <c r="KW125" i="14"/>
  <c r="KC125" i="14"/>
  <c r="KN125" i="14"/>
  <c r="HP151" i="14"/>
  <c r="JE151" i="14"/>
  <c r="HN151" i="14"/>
  <c r="KI172" i="14"/>
  <c r="IY34" i="14"/>
  <c r="IX34" i="14"/>
  <c r="IW35" i="14"/>
  <c r="KO149" i="14"/>
  <c r="KT149" i="14"/>
  <c r="KN103" i="14"/>
  <c r="MA55" i="14"/>
  <c r="KE172" i="14"/>
  <c r="KZ172" i="14"/>
  <c r="KA149" i="14"/>
  <c r="KD171" i="14"/>
  <c r="KJ172" i="14"/>
  <c r="KL172" i="14"/>
  <c r="KQ172" i="14"/>
  <c r="HR127" i="14"/>
  <c r="KC149" i="14"/>
  <c r="KN149" i="14"/>
  <c r="LI149" i="14"/>
  <c r="KJ149" i="14"/>
  <c r="KR103" i="14"/>
  <c r="KP103" i="14"/>
  <c r="JU104" i="14"/>
  <c r="KF103" i="14"/>
  <c r="KT103" i="14"/>
  <c r="MG148" i="14"/>
  <c r="KK171" i="14"/>
  <c r="KP171" i="14"/>
  <c r="KA171" i="14"/>
  <c r="KV171" i="14"/>
  <c r="KV172" i="14" s="1"/>
  <c r="KG171" i="14"/>
  <c r="KG102" i="14"/>
  <c r="LB102" i="14"/>
  <c r="LB103" i="14" s="1"/>
  <c r="LB104" i="14" s="1"/>
  <c r="LB105" i="14" s="1"/>
  <c r="LB106" i="14" s="1"/>
  <c r="LB107" i="14" s="1"/>
  <c r="LB108" i="14" s="1"/>
  <c r="LB109" i="14" s="1"/>
  <c r="LB110" i="14" s="1"/>
  <c r="LB111" i="14" s="1"/>
  <c r="LB112" i="14" s="1"/>
  <c r="LB113" i="14" s="1"/>
  <c r="LB114" i="14" s="1"/>
  <c r="LB115" i="14" s="1"/>
  <c r="LB116" i="14" s="1"/>
  <c r="LB117" i="14" s="1"/>
  <c r="LB118" i="14" s="1"/>
  <c r="LB119" i="14" s="1"/>
  <c r="LB120" i="14" s="1"/>
  <c r="LB121" i="14" s="1"/>
  <c r="LB122" i="14" s="1"/>
  <c r="LB123" i="14" s="1"/>
  <c r="LB124" i="14" s="1"/>
  <c r="LB125" i="14" s="1"/>
  <c r="KA102" i="14"/>
  <c r="KV102" i="14"/>
  <c r="KV103" i="14" s="1"/>
  <c r="KV104" i="14" s="1"/>
  <c r="KV105" i="14" s="1"/>
  <c r="KV106" i="14" s="1"/>
  <c r="KV107" i="14" s="1"/>
  <c r="KV108" i="14" s="1"/>
  <c r="KV109" i="14" s="1"/>
  <c r="KV110" i="14" s="1"/>
  <c r="KV111" i="14" s="1"/>
  <c r="KV112" i="14" s="1"/>
  <c r="KS102" i="14"/>
  <c r="JX102" i="14"/>
  <c r="LN102" i="14"/>
  <c r="LN103" i="14" s="1"/>
  <c r="LN104" i="14" s="1"/>
  <c r="LN105" i="14" s="1"/>
  <c r="LN106" i="14" s="1"/>
  <c r="LN107" i="14" s="1"/>
  <c r="LN108" i="14" s="1"/>
  <c r="LN109" i="14" s="1"/>
  <c r="LN110" i="14" s="1"/>
  <c r="LN111" i="14" s="1"/>
  <c r="LN112" i="14" s="1"/>
  <c r="LN113" i="14" s="1"/>
  <c r="LN114" i="14" s="1"/>
  <c r="LN115" i="14" s="1"/>
  <c r="LN116" i="14" s="1"/>
  <c r="LN117" i="14" s="1"/>
  <c r="LN118" i="14" s="1"/>
  <c r="LN119" i="14" s="1"/>
  <c r="LN120" i="14" s="1"/>
  <c r="LN121" i="14" s="1"/>
  <c r="LN122" i="14" s="1"/>
  <c r="LN123" i="14" s="1"/>
  <c r="LN124" i="14" s="1"/>
  <c r="LN125" i="14" s="1"/>
  <c r="KT102" i="14"/>
  <c r="KF125" i="14"/>
  <c r="LA125" i="14"/>
  <c r="KL125" i="14"/>
  <c r="HZ173" i="14"/>
  <c r="IE173" i="14"/>
  <c r="IL173" i="14"/>
  <c r="HW173" i="14"/>
  <c r="IB173" i="14"/>
  <c r="HT173" i="14"/>
  <c r="ID173" i="14"/>
  <c r="IJ173" i="14"/>
  <c r="HX173" i="14"/>
  <c r="IA173" i="14"/>
  <c r="IM173" i="14"/>
  <c r="HV173" i="14"/>
  <c r="IH173" i="14"/>
  <c r="IC173" i="14"/>
  <c r="HU173" i="14"/>
  <c r="IK173" i="14"/>
  <c r="IG173" i="14"/>
  <c r="HY173" i="14"/>
  <c r="IF173" i="14"/>
  <c r="II173" i="14"/>
  <c r="KR172" i="14"/>
  <c r="KG149" i="14"/>
  <c r="LB149" i="14"/>
  <c r="KS172" i="14"/>
  <c r="KN172" i="14"/>
  <c r="KC103" i="14"/>
  <c r="JH104" i="14"/>
  <c r="KX103" i="14"/>
  <c r="KX104" i="14" s="1"/>
  <c r="KX105" i="14" s="1"/>
  <c r="KX106" i="14" s="1"/>
  <c r="KX107" i="14" s="1"/>
  <c r="KX108" i="14" s="1"/>
  <c r="KX109" i="14" s="1"/>
  <c r="KX110" i="14" s="1"/>
  <c r="KX111" i="14" s="1"/>
  <c r="KX112" i="14" s="1"/>
  <c r="KX113" i="14" s="1"/>
  <c r="KX114" i="14" s="1"/>
  <c r="KX115" i="14" s="1"/>
  <c r="KX116" i="14" s="1"/>
  <c r="KX117" i="14" s="1"/>
  <c r="KX118" i="14" s="1"/>
  <c r="KO171" i="14"/>
  <c r="LJ171" i="14"/>
  <c r="LJ172" i="14" s="1"/>
  <c r="KH172" i="14"/>
  <c r="KM172" i="14"/>
  <c r="KF172" i="14"/>
  <c r="NI127" i="14"/>
  <c r="BQ90" i="1"/>
  <c r="KM149" i="14"/>
  <c r="KF149" i="14"/>
  <c r="KE149" i="14"/>
  <c r="JJ149" i="14"/>
  <c r="KZ149" i="14"/>
  <c r="KO103" i="14"/>
  <c r="JT103" i="14"/>
  <c r="KS103" i="14"/>
  <c r="KK103" i="14"/>
  <c r="KI103" i="14"/>
  <c r="KS171" i="14"/>
  <c r="KM171" i="14"/>
  <c r="KJ171" i="14"/>
  <c r="KB171" i="14"/>
  <c r="KW171" i="14"/>
  <c r="KW172" i="14" s="1"/>
  <c r="KM102" i="14"/>
  <c r="KF102" i="14"/>
  <c r="LA102" i="14"/>
  <c r="LA103" i="14" s="1"/>
  <c r="LA104" i="14" s="1"/>
  <c r="LA105" i="14" s="1"/>
  <c r="LA106" i="14" s="1"/>
  <c r="LA107" i="14" s="1"/>
  <c r="LA108" i="14" s="1"/>
  <c r="LA109" i="14" s="1"/>
  <c r="LA110" i="14" s="1"/>
  <c r="LA111" i="14" s="1"/>
  <c r="LA112" i="14" s="1"/>
  <c r="LA113" i="14" s="1"/>
  <c r="LA114" i="14" s="1"/>
  <c r="LA115" i="14" s="1"/>
  <c r="LA116" i="14" s="1"/>
  <c r="LA117" i="14" s="1"/>
  <c r="LA118" i="14" s="1"/>
  <c r="LA119" i="14" s="1"/>
  <c r="LA120" i="14" s="1"/>
  <c r="LA121" i="14" s="1"/>
  <c r="LA122" i="14" s="1"/>
  <c r="LA123" i="14" s="1"/>
  <c r="LA124" i="14" s="1"/>
  <c r="KB102" i="14"/>
  <c r="KW102" i="14"/>
  <c r="KW103" i="14" s="1"/>
  <c r="KW104" i="14" s="1"/>
  <c r="KW105" i="14" s="1"/>
  <c r="KW106" i="14" s="1"/>
  <c r="KW107" i="14" s="1"/>
  <c r="KW108" i="14" s="1"/>
  <c r="KW109" i="14" s="1"/>
  <c r="KW110" i="14" s="1"/>
  <c r="KW111" i="14" s="1"/>
  <c r="KW112" i="14" s="1"/>
  <c r="KW113" i="14" s="1"/>
  <c r="KW114" i="14" s="1"/>
  <c r="KW115" i="14" s="1"/>
  <c r="KW116" i="14" s="1"/>
  <c r="KW117" i="14" s="1"/>
  <c r="KW118" i="14" s="1"/>
  <c r="KW119" i="14" s="1"/>
  <c r="KP125" i="14"/>
  <c r="KA125" i="14"/>
  <c r="KH125" i="14"/>
  <c r="LC125" i="14"/>
  <c r="LD46" i="14"/>
  <c r="LL38" i="14"/>
  <c r="LH86" i="14"/>
  <c r="LI38" i="14"/>
  <c r="LA138" i="14"/>
  <c r="KY47" i="14"/>
  <c r="KZ41" i="14"/>
  <c r="LO103" i="14"/>
  <c r="MD72" i="14"/>
  <c r="LI73" i="14"/>
  <c r="LA41" i="14"/>
  <c r="LC45" i="14"/>
  <c r="LC98" i="14"/>
  <c r="LH59" i="14"/>
  <c r="LJ41" i="14"/>
  <c r="LG101" i="14"/>
  <c r="LO166" i="14"/>
  <c r="LF81" i="14"/>
  <c r="LG42" i="14"/>
  <c r="LE87" i="14"/>
  <c r="LJ69" i="14"/>
  <c r="KX134" i="14"/>
  <c r="LB47" i="14"/>
  <c r="LB48" i="14" s="1"/>
  <c r="LB49" i="14" s="1"/>
  <c r="LB50" i="14" s="1"/>
  <c r="LK66" i="14"/>
  <c r="KW50" i="14"/>
  <c r="LL166" i="14"/>
  <c r="LE38" i="14"/>
  <c r="LI92" i="14"/>
  <c r="LI93" i="14" s="1"/>
  <c r="LI94" i="14" s="1"/>
  <c r="LI95" i="14" s="1"/>
  <c r="LI96" i="14" s="1"/>
  <c r="LI97" i="14" s="1"/>
  <c r="LM38" i="14"/>
  <c r="LN38" i="14"/>
  <c r="LO47" i="14"/>
  <c r="LQ91" i="14" l="1"/>
  <c r="KV92" i="14"/>
  <c r="MA77" i="14"/>
  <c r="LF78" i="14"/>
  <c r="LF79" i="14" s="1"/>
  <c r="LF80" i="14" s="1"/>
  <c r="LO126" i="14"/>
  <c r="LQ112" i="14"/>
  <c r="KV113" i="14"/>
  <c r="HR151" i="14"/>
  <c r="KX88" i="14"/>
  <c r="KX89" i="14" s="1"/>
  <c r="KX90" i="14" s="1"/>
  <c r="KX91" i="14" s="1"/>
  <c r="KX92" i="14" s="1"/>
  <c r="LS87" i="14"/>
  <c r="LF112" i="14"/>
  <c r="LF113" i="14" s="1"/>
  <c r="LF114" i="14" s="1"/>
  <c r="LF115" i="14" s="1"/>
  <c r="LF116" i="14" s="1"/>
  <c r="LF117" i="14" s="1"/>
  <c r="LF118" i="14" s="1"/>
  <c r="LF119" i="14" s="1"/>
  <c r="LF120" i="14" s="1"/>
  <c r="LF121" i="14" s="1"/>
  <c r="LF122" i="14" s="1"/>
  <c r="LF123" i="14" s="1"/>
  <c r="LF124" i="14" s="1"/>
  <c r="LF125" i="14" s="1"/>
  <c r="LF126" i="14" s="1"/>
  <c r="LJ106" i="14"/>
  <c r="LJ107" i="14" s="1"/>
  <c r="LJ108" i="14" s="1"/>
  <c r="LJ109" i="14" s="1"/>
  <c r="LJ110" i="14" s="1"/>
  <c r="LJ111" i="14" s="1"/>
  <c r="LJ112" i="14" s="1"/>
  <c r="LJ113" i="14" s="1"/>
  <c r="LJ114" i="14" s="1"/>
  <c r="LJ115" i="14" s="1"/>
  <c r="LJ116" i="14" s="1"/>
  <c r="LJ117" i="14" s="1"/>
  <c r="LJ118" i="14" s="1"/>
  <c r="LJ119" i="14" s="1"/>
  <c r="LJ120" i="14" s="1"/>
  <c r="LJ121" i="14" s="1"/>
  <c r="LJ122" i="14" s="1"/>
  <c r="LJ123" i="14" s="1"/>
  <c r="LJ124" i="14" s="1"/>
  <c r="LJ125" i="14" s="1"/>
  <c r="ME105" i="14"/>
  <c r="MD97" i="14"/>
  <c r="LI98" i="14"/>
  <c r="LI99" i="14" s="1"/>
  <c r="LI100" i="14" s="1"/>
  <c r="LI101" i="14" s="1"/>
  <c r="LI102" i="14" s="1"/>
  <c r="LI103" i="14" s="1"/>
  <c r="LI104" i="14" s="1"/>
  <c r="LI105" i="14" s="1"/>
  <c r="LI106" i="14" s="1"/>
  <c r="LI107" i="14" s="1"/>
  <c r="LI108" i="14" s="1"/>
  <c r="LI109" i="14" s="1"/>
  <c r="LI110" i="14" s="1"/>
  <c r="LI111" i="14" s="1"/>
  <c r="LI112" i="14" s="1"/>
  <c r="LI113" i="14" s="1"/>
  <c r="LI114" i="14" s="1"/>
  <c r="KX119" i="14"/>
  <c r="KX120" i="14" s="1"/>
  <c r="KX121" i="14" s="1"/>
  <c r="LS118" i="14"/>
  <c r="KY109" i="14"/>
  <c r="KY110" i="14" s="1"/>
  <c r="KY111" i="14" s="1"/>
  <c r="KY112" i="14" s="1"/>
  <c r="KY113" i="14" s="1"/>
  <c r="KY114" i="14" s="1"/>
  <c r="KY115" i="14" s="1"/>
  <c r="KY116" i="14" s="1"/>
  <c r="KY117" i="14" s="1"/>
  <c r="KY118" i="14" s="1"/>
  <c r="KY119" i="14" s="1"/>
  <c r="KY120" i="14" s="1"/>
  <c r="KY121" i="14" s="1"/>
  <c r="KY122" i="14" s="1"/>
  <c r="KY123" i="14" s="1"/>
  <c r="KY124" i="14" s="1"/>
  <c r="KY125" i="14" s="1"/>
  <c r="KY126" i="14" s="1"/>
  <c r="LT108" i="14"/>
  <c r="LD106" i="14"/>
  <c r="LD107" i="14" s="1"/>
  <c r="LY105" i="14"/>
  <c r="KP173" i="14"/>
  <c r="ID150" i="14"/>
  <c r="HV150" i="14"/>
  <c r="II150" i="14"/>
  <c r="IG150" i="14"/>
  <c r="IF150" i="14"/>
  <c r="HU150" i="14"/>
  <c r="IM150" i="14"/>
  <c r="HW150" i="14"/>
  <c r="IC150" i="14"/>
  <c r="HX150" i="14"/>
  <c r="IA150" i="14"/>
  <c r="IJ150" i="14"/>
  <c r="IH150" i="14"/>
  <c r="IE150" i="14"/>
  <c r="IK150" i="14"/>
  <c r="HT150" i="14"/>
  <c r="IB150" i="14"/>
  <c r="HZ150" i="14"/>
  <c r="HY150" i="14"/>
  <c r="IL150" i="14"/>
  <c r="KC126" i="14"/>
  <c r="KP126" i="14"/>
  <c r="KO126" i="14"/>
  <c r="LJ126" i="14"/>
  <c r="KQ126" i="14"/>
  <c r="LL126" i="14"/>
  <c r="KM173" i="14"/>
  <c r="KO173" i="14"/>
  <c r="LJ173" i="14"/>
  <c r="KK173" i="14"/>
  <c r="KG173" i="14"/>
  <c r="IW36" i="14"/>
  <c r="IX35" i="14"/>
  <c r="IY35" i="14"/>
  <c r="JA35" i="14" s="1"/>
  <c r="NI151" i="14"/>
  <c r="BQ105" i="1"/>
  <c r="BQ102" i="1"/>
  <c r="BQ104" i="1"/>
  <c r="BQ103" i="1"/>
  <c r="NI174" i="14"/>
  <c r="BQ118" i="1"/>
  <c r="BQ119" i="1"/>
  <c r="BQ123" i="1"/>
  <c r="BQ124" i="1"/>
  <c r="BQ121" i="1"/>
  <c r="BQ122" i="1"/>
  <c r="BQ120" i="1"/>
  <c r="JS126" i="14"/>
  <c r="KN126" i="14"/>
  <c r="KB126" i="14"/>
  <c r="KW126" i="14"/>
  <c r="KE126" i="14"/>
  <c r="KZ126" i="14"/>
  <c r="KI126" i="14"/>
  <c r="KQ173" i="14"/>
  <c r="KL173" i="14"/>
  <c r="KF173" i="14"/>
  <c r="KC173" i="14"/>
  <c r="KA173" i="14"/>
  <c r="KV173" i="14"/>
  <c r="KH126" i="14"/>
  <c r="LC126" i="14"/>
  <c r="KG126" i="14"/>
  <c r="LB126" i="14"/>
  <c r="KT126" i="14"/>
  <c r="LU149" i="14"/>
  <c r="LS104" i="14"/>
  <c r="JS173" i="14"/>
  <c r="KN173" i="14"/>
  <c r="KT173" i="14"/>
  <c r="KI173" i="14"/>
  <c r="JA34" i="14"/>
  <c r="JB34" i="14" s="1"/>
  <c r="LC61" i="14"/>
  <c r="LC62" i="14" s="1"/>
  <c r="LC63" i="14" s="1"/>
  <c r="LC64" i="14" s="1"/>
  <c r="KK126" i="14"/>
  <c r="KS126" i="14"/>
  <c r="LN126" i="14"/>
  <c r="KJ126" i="14"/>
  <c r="KJ173" i="14"/>
  <c r="IG151" i="14"/>
  <c r="IE151" i="14"/>
  <c r="IF151" i="14"/>
  <c r="HU151" i="14"/>
  <c r="HX151" i="14"/>
  <c r="HT151" i="14"/>
  <c r="IK151" i="14"/>
  <c r="HY151" i="14"/>
  <c r="IL151" i="14"/>
  <c r="IB151" i="14"/>
  <c r="II151" i="14"/>
  <c r="HZ151" i="14"/>
  <c r="IC151" i="14"/>
  <c r="HW151" i="14"/>
  <c r="IH151" i="14"/>
  <c r="IA151" i="14"/>
  <c r="IJ151" i="14"/>
  <c r="IM151" i="14"/>
  <c r="ID151" i="14"/>
  <c r="HV151" i="14"/>
  <c r="LK126" i="14"/>
  <c r="KR173" i="14"/>
  <c r="KH173" i="14"/>
  <c r="LC173" i="14"/>
  <c r="KD173" i="14"/>
  <c r="MI102" i="14"/>
  <c r="IF127" i="14"/>
  <c r="IJ127" i="14"/>
  <c r="HV127" i="14"/>
  <c r="HX127" i="14"/>
  <c r="IE127" i="14"/>
  <c r="HY127" i="14"/>
  <c r="IK127" i="14"/>
  <c r="IA127" i="14"/>
  <c r="HT127" i="14"/>
  <c r="IC127" i="14"/>
  <c r="IM127" i="14"/>
  <c r="LO127" i="14" s="1"/>
  <c r="IL127" i="14"/>
  <c r="II127" i="14"/>
  <c r="ID127" i="14"/>
  <c r="LF127" i="14" s="1"/>
  <c r="LF128" i="14" s="1"/>
  <c r="LF129" i="14" s="1"/>
  <c r="LF130" i="14" s="1"/>
  <c r="LF131" i="14" s="1"/>
  <c r="LF132" i="14" s="1"/>
  <c r="LF133" i="14" s="1"/>
  <c r="LF134" i="14" s="1"/>
  <c r="LF135" i="14" s="1"/>
  <c r="HW127" i="14"/>
  <c r="IB127" i="14"/>
  <c r="IH127" i="14"/>
  <c r="HZ127" i="14"/>
  <c r="IG127" i="14"/>
  <c r="HU127" i="14"/>
  <c r="LW103" i="14"/>
  <c r="HP175" i="14"/>
  <c r="JE175" i="14"/>
  <c r="BQ125" i="1" s="1"/>
  <c r="HN175" i="14"/>
  <c r="KR126" i="14"/>
  <c r="KF126" i="14"/>
  <c r="LA126" i="14"/>
  <c r="KM126" i="14"/>
  <c r="LH126" i="14"/>
  <c r="KX173" i="14"/>
  <c r="ME103" i="14"/>
  <c r="KB173" i="14"/>
  <c r="KW173" i="14"/>
  <c r="KZ173" i="14"/>
  <c r="KE173" i="14"/>
  <c r="KS173" i="14"/>
  <c r="JQ173" i="14"/>
  <c r="HR174" i="14"/>
  <c r="KA126" i="14"/>
  <c r="KL126" i="14"/>
  <c r="KD126" i="14"/>
  <c r="LE39" i="14"/>
  <c r="KW51" i="14"/>
  <c r="KX135" i="14"/>
  <c r="LE88" i="14"/>
  <c r="LO167" i="14"/>
  <c r="LC46" i="14"/>
  <c r="KY48" i="14"/>
  <c r="LI39" i="14"/>
  <c r="LK67" i="14"/>
  <c r="LG43" i="14"/>
  <c r="LG102" i="14"/>
  <c r="LD47" i="14"/>
  <c r="LL167" i="14"/>
  <c r="LJ42" i="14"/>
  <c r="LJ43" i="14" s="1"/>
  <c r="LJ44" i="14" s="1"/>
  <c r="LJ45" i="14" s="1"/>
  <c r="LJ46" i="14" s="1"/>
  <c r="LJ47" i="14" s="1"/>
  <c r="LJ48" i="14" s="1"/>
  <c r="LJ49" i="14" s="1"/>
  <c r="LJ50" i="14" s="1"/>
  <c r="LJ51" i="14" s="1"/>
  <c r="LJ52" i="14" s="1"/>
  <c r="LJ53" i="14" s="1"/>
  <c r="LJ54" i="14" s="1"/>
  <c r="LO104" i="14"/>
  <c r="LF82" i="14"/>
  <c r="LA139" i="14"/>
  <c r="LH60" i="14"/>
  <c r="LC99" i="14"/>
  <c r="LA42" i="14"/>
  <c r="LA43" i="14" s="1"/>
  <c r="KZ42" i="14"/>
  <c r="LH87" i="14"/>
  <c r="LJ70" i="14"/>
  <c r="LI74" i="14"/>
  <c r="LI75" i="14" s="1"/>
  <c r="LL39" i="14"/>
  <c r="LM39" i="14"/>
  <c r="LN39" i="14"/>
  <c r="MI38" i="14"/>
  <c r="LO48" i="14"/>
  <c r="LK127" i="14"/>
  <c r="LB127" i="14" l="1"/>
  <c r="LB128" i="14" s="1"/>
  <c r="LB129" i="14" s="1"/>
  <c r="LB130" i="14" s="1"/>
  <c r="ME54" i="14"/>
  <c r="LJ55" i="14"/>
  <c r="LI76" i="14"/>
  <c r="LI77" i="14" s="1"/>
  <c r="LI78" i="14" s="1"/>
  <c r="LI79" i="14" s="1"/>
  <c r="LI80" i="14" s="1"/>
  <c r="MD75" i="14"/>
  <c r="HR175" i="14"/>
  <c r="IC175" i="14" s="1"/>
  <c r="LQ113" i="14"/>
  <c r="KV114" i="14"/>
  <c r="KV115" i="14" s="1"/>
  <c r="KV116" i="14" s="1"/>
  <c r="KV117" i="14" s="1"/>
  <c r="KV118" i="14" s="1"/>
  <c r="KV119" i="14" s="1"/>
  <c r="KV120" i="14" s="1"/>
  <c r="KV121" i="14" s="1"/>
  <c r="KV122" i="14" s="1"/>
  <c r="KV123" i="14" s="1"/>
  <c r="KV124" i="14" s="1"/>
  <c r="KV125" i="14" s="1"/>
  <c r="KV126" i="14" s="1"/>
  <c r="LV43" i="14"/>
  <c r="LA44" i="14"/>
  <c r="MD105" i="14"/>
  <c r="LY107" i="14"/>
  <c r="LD108" i="14"/>
  <c r="LD109" i="14" s="1"/>
  <c r="LD110" i="14" s="1"/>
  <c r="LD111" i="14" s="1"/>
  <c r="LD112" i="14" s="1"/>
  <c r="LD113" i="14" s="1"/>
  <c r="LD114" i="14" s="1"/>
  <c r="LD115" i="14" s="1"/>
  <c r="LD116" i="14" s="1"/>
  <c r="LD117" i="14" s="1"/>
  <c r="LD118" i="14" s="1"/>
  <c r="LD119" i="14" s="1"/>
  <c r="LD120" i="14" s="1"/>
  <c r="LD121" i="14" s="1"/>
  <c r="LD122" i="14" s="1"/>
  <c r="LD123" i="14" s="1"/>
  <c r="LD124" i="14" s="1"/>
  <c r="LD125" i="14" s="1"/>
  <c r="LC65" i="14"/>
  <c r="LC66" i="14" s="1"/>
  <c r="LC67" i="14" s="1"/>
  <c r="LC68" i="14" s="1"/>
  <c r="LC69" i="14" s="1"/>
  <c r="LC70" i="14" s="1"/>
  <c r="LC71" i="14" s="1"/>
  <c r="LC72" i="14" s="1"/>
  <c r="LC73" i="14" s="1"/>
  <c r="LC74" i="14" s="1"/>
  <c r="LC75" i="14" s="1"/>
  <c r="LC76" i="14" s="1"/>
  <c r="LC77" i="14" s="1"/>
  <c r="LC78" i="14" s="1"/>
  <c r="LC79" i="14" s="1"/>
  <c r="LC80" i="14" s="1"/>
  <c r="LC81" i="14" s="1"/>
  <c r="LC82" i="14" s="1"/>
  <c r="LC83" i="14" s="1"/>
  <c r="LC84" i="14" s="1"/>
  <c r="LC85" i="14" s="1"/>
  <c r="LC86" i="14" s="1"/>
  <c r="LC87" i="14" s="1"/>
  <c r="LC88" i="14" s="1"/>
  <c r="LC89" i="14" s="1"/>
  <c r="LX89" i="14" s="1"/>
  <c r="LX64" i="14"/>
  <c r="LS121" i="14"/>
  <c r="KX122" i="14"/>
  <c r="KX123" i="14" s="1"/>
  <c r="KX124" i="14" s="1"/>
  <c r="KX125" i="14" s="1"/>
  <c r="KX126" i="14" s="1"/>
  <c r="KX127" i="14" s="1"/>
  <c r="KX128" i="14" s="1"/>
  <c r="KX129" i="14" s="1"/>
  <c r="KJ127" i="14"/>
  <c r="LE127" i="14"/>
  <c r="LE128" i="14" s="1"/>
  <c r="LE129" i="14" s="1"/>
  <c r="LE130" i="14" s="1"/>
  <c r="LE131" i="14" s="1"/>
  <c r="LE132" i="14" s="1"/>
  <c r="KR151" i="14"/>
  <c r="KD127" i="14"/>
  <c r="KB127" i="14"/>
  <c r="KW127" i="14"/>
  <c r="KW128" i="14" s="1"/>
  <c r="KW129" i="14" s="1"/>
  <c r="KW130" i="14" s="1"/>
  <c r="KW131" i="14" s="1"/>
  <c r="KW132" i="14" s="1"/>
  <c r="KW133" i="14" s="1"/>
  <c r="KW134" i="14" s="1"/>
  <c r="KW135" i="14" s="1"/>
  <c r="KW136" i="14" s="1"/>
  <c r="KK127" i="14"/>
  <c r="KH127" i="14"/>
  <c r="LC127" i="14"/>
  <c r="LC128" i="14" s="1"/>
  <c r="LC129" i="14" s="1"/>
  <c r="LC130" i="14" s="1"/>
  <c r="LC131" i="14" s="1"/>
  <c r="LC132" i="14" s="1"/>
  <c r="LC133" i="14" s="1"/>
  <c r="LC134" i="14" s="1"/>
  <c r="LC135" i="14" s="1"/>
  <c r="LC136" i="14" s="1"/>
  <c r="KQ127" i="14"/>
  <c r="LL127" i="14"/>
  <c r="LL128" i="14" s="1"/>
  <c r="LL129" i="14" s="1"/>
  <c r="LL130" i="14" s="1"/>
  <c r="LL131" i="14" s="1"/>
  <c r="LL132" i="14" s="1"/>
  <c r="LL133" i="14" s="1"/>
  <c r="LL134" i="14" s="1"/>
  <c r="LL135" i="14" s="1"/>
  <c r="LL136" i="14" s="1"/>
  <c r="LL137" i="14" s="1"/>
  <c r="LL138" i="14" s="1"/>
  <c r="LL139" i="14" s="1"/>
  <c r="LL140" i="14" s="1"/>
  <c r="LL141" i="14" s="1"/>
  <c r="LL142" i="14" s="1"/>
  <c r="LL143" i="14" s="1"/>
  <c r="LL144" i="14" s="1"/>
  <c r="LL145" i="14" s="1"/>
  <c r="LL146" i="14" s="1"/>
  <c r="LL147" i="14" s="1"/>
  <c r="KQ151" i="14"/>
  <c r="KP151" i="14"/>
  <c r="JU152" i="14"/>
  <c r="KE151" i="14"/>
  <c r="KR150" i="14"/>
  <c r="KJ150" i="14"/>
  <c r="LE150" i="14"/>
  <c r="LE151" i="14" s="1"/>
  <c r="LE152" i="14" s="1"/>
  <c r="LE153" i="14" s="1"/>
  <c r="LE154" i="14" s="1"/>
  <c r="LE155" i="14" s="1"/>
  <c r="LE156" i="14" s="1"/>
  <c r="LE157" i="14" s="1"/>
  <c r="KP150" i="14"/>
  <c r="JU150" i="14"/>
  <c r="KE127" i="14"/>
  <c r="JJ128" i="14"/>
  <c r="KJ151" i="14"/>
  <c r="KM150" i="14"/>
  <c r="KC127" i="14"/>
  <c r="KT151" i="14"/>
  <c r="KA151" i="14"/>
  <c r="KA150" i="14"/>
  <c r="II175" i="14"/>
  <c r="IF175" i="14"/>
  <c r="HX175" i="14"/>
  <c r="KN127" i="14"/>
  <c r="KP127" i="14"/>
  <c r="KR127" i="14"/>
  <c r="JW128" i="14"/>
  <c r="KM127" i="14"/>
  <c r="LH127" i="14"/>
  <c r="LH128" i="14" s="1"/>
  <c r="LH129" i="14" s="1"/>
  <c r="LH130" i="14" s="1"/>
  <c r="LH131" i="14" s="1"/>
  <c r="LH132" i="14" s="1"/>
  <c r="LH133" i="14" s="1"/>
  <c r="LH134" i="14" s="1"/>
  <c r="LH135" i="14" s="1"/>
  <c r="LH136" i="14" s="1"/>
  <c r="LH137" i="14" s="1"/>
  <c r="LH138" i="14" s="1"/>
  <c r="LH139" i="14" s="1"/>
  <c r="LH140" i="14" s="1"/>
  <c r="LH141" i="14" s="1"/>
  <c r="LH142" i="14" s="1"/>
  <c r="LH143" i="14" s="1"/>
  <c r="LH144" i="14" s="1"/>
  <c r="LH145" i="14" s="1"/>
  <c r="LH146" i="14" s="1"/>
  <c r="LH147" i="14" s="1"/>
  <c r="LH148" i="14" s="1"/>
  <c r="LH149" i="14" s="1"/>
  <c r="LH150" i="14" s="1"/>
  <c r="LH151" i="14" s="1"/>
  <c r="LH152" i="14" s="1"/>
  <c r="LH153" i="14" s="1"/>
  <c r="LH154" i="14" s="1"/>
  <c r="LH155" i="14" s="1"/>
  <c r="LH156" i="14" s="1"/>
  <c r="LH157" i="14" s="1"/>
  <c r="LH158" i="14" s="1"/>
  <c r="LH159" i="14" s="1"/>
  <c r="KH151" i="14"/>
  <c r="KI151" i="14"/>
  <c r="KB151" i="14"/>
  <c r="IW37" i="14"/>
  <c r="IY36" i="14"/>
  <c r="JA36" i="14" s="1"/>
  <c r="JB36" i="14" s="1"/>
  <c r="IX36" i="14"/>
  <c r="KS150" i="14"/>
  <c r="LN150" i="14"/>
  <c r="LN151" i="14" s="1"/>
  <c r="LN152" i="14" s="1"/>
  <c r="LN153" i="14" s="1"/>
  <c r="KL150" i="14"/>
  <c r="KD150" i="14"/>
  <c r="JI150" i="14"/>
  <c r="KC150" i="14"/>
  <c r="KN151" i="14"/>
  <c r="KI150" i="14"/>
  <c r="KA127" i="14"/>
  <c r="KV127" i="14"/>
  <c r="KV128" i="14" s="1"/>
  <c r="KV129" i="14" s="1"/>
  <c r="KV130" i="14" s="1"/>
  <c r="KV131" i="14" s="1"/>
  <c r="KV132" i="14" s="1"/>
  <c r="KV133" i="14" s="1"/>
  <c r="KV134" i="14" s="1"/>
  <c r="KG151" i="14"/>
  <c r="JB35" i="14"/>
  <c r="KN150" i="14"/>
  <c r="LI150" i="14"/>
  <c r="LI151" i="14" s="1"/>
  <c r="LI152" i="14" s="1"/>
  <c r="LI153" i="14" s="1"/>
  <c r="LI154" i="14" s="1"/>
  <c r="KY127" i="14"/>
  <c r="HW174" i="14"/>
  <c r="ID174" i="14"/>
  <c r="IL174" i="14"/>
  <c r="IG174" i="14"/>
  <c r="IE174" i="14"/>
  <c r="IH174" i="14"/>
  <c r="II174" i="14"/>
  <c r="IK174" i="14"/>
  <c r="IC174" i="14"/>
  <c r="HY174" i="14"/>
  <c r="HU174" i="14"/>
  <c r="IF174" i="14"/>
  <c r="IJ174" i="14"/>
  <c r="IA174" i="14"/>
  <c r="HZ174" i="14"/>
  <c r="HT174" i="14"/>
  <c r="IM174" i="14"/>
  <c r="HX174" i="14"/>
  <c r="KZ174" i="14" s="1"/>
  <c r="IB174" i="14"/>
  <c r="HV174" i="14"/>
  <c r="JE176" i="14"/>
  <c r="NI175" i="14"/>
  <c r="KG127" i="14"/>
  <c r="KS127" i="14"/>
  <c r="LN127" i="14"/>
  <c r="LN128" i="14" s="1"/>
  <c r="LN129" i="14" s="1"/>
  <c r="LN130" i="14" s="1"/>
  <c r="LN131" i="14" s="1"/>
  <c r="LN132" i="14" s="1"/>
  <c r="LN133" i="14" s="1"/>
  <c r="LN134" i="14" s="1"/>
  <c r="LN135" i="14" s="1"/>
  <c r="LN136" i="14" s="1"/>
  <c r="LN137" i="14" s="1"/>
  <c r="LN138" i="14" s="1"/>
  <c r="LN139" i="14" s="1"/>
  <c r="LN140" i="14" s="1"/>
  <c r="LN141" i="14" s="1"/>
  <c r="LN142" i="14" s="1"/>
  <c r="KF127" i="14"/>
  <c r="LA127" i="14"/>
  <c r="LA128" i="14" s="1"/>
  <c r="LA129" i="14" s="1"/>
  <c r="LA130" i="14" s="1"/>
  <c r="LA131" i="14" s="1"/>
  <c r="LA132" i="14" s="1"/>
  <c r="LA133" i="14" s="1"/>
  <c r="LA134" i="14" s="1"/>
  <c r="LA135" i="14" s="1"/>
  <c r="KO151" i="14"/>
  <c r="KS151" i="14"/>
  <c r="KM151" i="14"/>
  <c r="KF150" i="14"/>
  <c r="KO150" i="14"/>
  <c r="KT150" i="14"/>
  <c r="LO150" i="14"/>
  <c r="LO151" i="14" s="1"/>
  <c r="LO152" i="14" s="1"/>
  <c r="LO153" i="14" s="1"/>
  <c r="LO154" i="14" s="1"/>
  <c r="LO155" i="14" s="1"/>
  <c r="LO156" i="14" s="1"/>
  <c r="LO157" i="14" s="1"/>
  <c r="KK150" i="14"/>
  <c r="LF150" i="14"/>
  <c r="LF151" i="14" s="1"/>
  <c r="LF152" i="14" s="1"/>
  <c r="LF153" i="14" s="1"/>
  <c r="LF154" i="14" s="1"/>
  <c r="LF155" i="14" s="1"/>
  <c r="LF156" i="14" s="1"/>
  <c r="LF157" i="14" s="1"/>
  <c r="LF158" i="14" s="1"/>
  <c r="LF159" i="14" s="1"/>
  <c r="LF160" i="14" s="1"/>
  <c r="LF161" i="14" s="1"/>
  <c r="LF162" i="14" s="1"/>
  <c r="KI127" i="14"/>
  <c r="KK151" i="14"/>
  <c r="LI115" i="14"/>
  <c r="MD114" i="14"/>
  <c r="KH150" i="14"/>
  <c r="KE150" i="14"/>
  <c r="KZ150" i="14"/>
  <c r="KZ151" i="14" s="1"/>
  <c r="KZ152" i="14" s="1"/>
  <c r="KZ153" i="14" s="1"/>
  <c r="KZ154" i="14" s="1"/>
  <c r="KZ155" i="14" s="1"/>
  <c r="KZ156" i="14" s="1"/>
  <c r="KZ157" i="14" s="1"/>
  <c r="KZ158" i="14" s="1"/>
  <c r="KZ159" i="14" s="1"/>
  <c r="KZ160" i="14" s="1"/>
  <c r="KZ161" i="14" s="1"/>
  <c r="KZ162" i="14" s="1"/>
  <c r="KZ163" i="14" s="1"/>
  <c r="KZ164" i="14" s="1"/>
  <c r="KZ165" i="14" s="1"/>
  <c r="KZ166" i="14" s="1"/>
  <c r="KZ167" i="14" s="1"/>
  <c r="KZ168" i="14" s="1"/>
  <c r="KO127" i="14"/>
  <c r="LJ127" i="14"/>
  <c r="LJ128" i="14" s="1"/>
  <c r="LJ129" i="14" s="1"/>
  <c r="LJ130" i="14" s="1"/>
  <c r="LJ131" i="14" s="1"/>
  <c r="LJ132" i="14" s="1"/>
  <c r="LJ133" i="14" s="1"/>
  <c r="LJ134" i="14" s="1"/>
  <c r="LJ135" i="14" s="1"/>
  <c r="LJ136" i="14" s="1"/>
  <c r="LJ137" i="14" s="1"/>
  <c r="LJ138" i="14" s="1"/>
  <c r="LJ139" i="14" s="1"/>
  <c r="LJ140" i="14" s="1"/>
  <c r="LJ141" i="14" s="1"/>
  <c r="LJ142" i="14" s="1"/>
  <c r="LJ143" i="14" s="1"/>
  <c r="LJ144" i="14" s="1"/>
  <c r="LJ145" i="14" s="1"/>
  <c r="KT127" i="14"/>
  <c r="KL127" i="14"/>
  <c r="KC151" i="14"/>
  <c r="KD151" i="14"/>
  <c r="KF151" i="14"/>
  <c r="KL151" i="14"/>
  <c r="KZ127" i="14"/>
  <c r="KZ128" i="14" s="1"/>
  <c r="KZ129" i="14" s="1"/>
  <c r="KZ130" i="14" s="1"/>
  <c r="KZ131" i="14" s="1"/>
  <c r="KZ132" i="14" s="1"/>
  <c r="KZ133" i="14" s="1"/>
  <c r="KZ134" i="14" s="1"/>
  <c r="KZ135" i="14" s="1"/>
  <c r="KZ136" i="14" s="1"/>
  <c r="KG150" i="14"/>
  <c r="LB150" i="14"/>
  <c r="LB151" i="14" s="1"/>
  <c r="LB152" i="14" s="1"/>
  <c r="LB153" i="14" s="1"/>
  <c r="LB154" i="14" s="1"/>
  <c r="LB155" i="14" s="1"/>
  <c r="LB156" i="14" s="1"/>
  <c r="LB157" i="14" s="1"/>
  <c r="LB158" i="14" s="1"/>
  <c r="LB159" i="14" s="1"/>
  <c r="LB160" i="14" s="1"/>
  <c r="LB161" i="14" s="1"/>
  <c r="LB162" i="14" s="1"/>
  <c r="LB163" i="14" s="1"/>
  <c r="LB164" i="14" s="1"/>
  <c r="LB165" i="14" s="1"/>
  <c r="LB166" i="14" s="1"/>
  <c r="LB167" i="14" s="1"/>
  <c r="LB168" i="14" s="1"/>
  <c r="LB169" i="14" s="1"/>
  <c r="LB170" i="14" s="1"/>
  <c r="LB171" i="14" s="1"/>
  <c r="LB172" i="14" s="1"/>
  <c r="KQ150" i="14"/>
  <c r="LL150" i="14"/>
  <c r="LL151" i="14" s="1"/>
  <c r="LL152" i="14" s="1"/>
  <c r="LL153" i="14" s="1"/>
  <c r="LL154" i="14" s="1"/>
  <c r="LL155" i="14" s="1"/>
  <c r="LL156" i="14" s="1"/>
  <c r="LL157" i="14" s="1"/>
  <c r="LL158" i="14" s="1"/>
  <c r="LL159" i="14" s="1"/>
  <c r="LL160" i="14" s="1"/>
  <c r="LL161" i="14" s="1"/>
  <c r="LL162" i="14" s="1"/>
  <c r="KB150" i="14"/>
  <c r="LJ71" i="14"/>
  <c r="KZ43" i="14"/>
  <c r="LF83" i="14"/>
  <c r="LG103" i="14"/>
  <c r="LI40" i="14"/>
  <c r="KX136" i="14"/>
  <c r="LH61" i="14"/>
  <c r="LO128" i="14"/>
  <c r="LO168" i="14"/>
  <c r="KY49" i="14"/>
  <c r="KW52" i="14"/>
  <c r="LL168" i="14"/>
  <c r="LL40" i="14"/>
  <c r="LA140" i="14"/>
  <c r="KY128" i="14"/>
  <c r="LD48" i="14"/>
  <c r="LK68" i="14"/>
  <c r="LC47" i="14"/>
  <c r="LE89" i="14"/>
  <c r="LE40" i="14"/>
  <c r="LO105" i="14"/>
  <c r="LO106" i="14" s="1"/>
  <c r="LG44" i="14"/>
  <c r="LH88" i="14"/>
  <c r="LC100" i="14"/>
  <c r="LC101" i="14" s="1"/>
  <c r="LM40" i="14"/>
  <c r="LN40" i="14"/>
  <c r="LM115" i="14"/>
  <c r="LK128" i="14"/>
  <c r="LO49" i="14"/>
  <c r="IK175" i="14" l="1"/>
  <c r="IB175" i="14"/>
  <c r="IA175" i="14"/>
  <c r="KH175" i="14" s="1"/>
  <c r="IJ175" i="14"/>
  <c r="IM175" i="14"/>
  <c r="IE175" i="14"/>
  <c r="KL175" i="14" s="1"/>
  <c r="HW175" i="14"/>
  <c r="HY175" i="14"/>
  <c r="HT175" i="14"/>
  <c r="HU175" i="14"/>
  <c r="ID175" i="14"/>
  <c r="HZ175" i="14"/>
  <c r="KG175" i="14" s="1"/>
  <c r="KZ175" i="14"/>
  <c r="IG175" i="14"/>
  <c r="HV175" i="14"/>
  <c r="IH175" i="14"/>
  <c r="IL175" i="14"/>
  <c r="LZ132" i="14"/>
  <c r="LE133" i="14"/>
  <c r="MI142" i="14"/>
  <c r="LN143" i="14"/>
  <c r="LU136" i="14"/>
  <c r="KZ137" i="14"/>
  <c r="KZ138" i="14" s="1"/>
  <c r="KZ139" i="14" s="1"/>
  <c r="KZ140" i="14" s="1"/>
  <c r="KZ141" i="14" s="1"/>
  <c r="LS129" i="14"/>
  <c r="KX130" i="14"/>
  <c r="KX131" i="14" s="1"/>
  <c r="LU128" i="14"/>
  <c r="LI81" i="14"/>
  <c r="LI82" i="14" s="1"/>
  <c r="LI83" i="14" s="1"/>
  <c r="LI84" i="14" s="1"/>
  <c r="LI85" i="14" s="1"/>
  <c r="LI86" i="14" s="1"/>
  <c r="LI87" i="14" s="1"/>
  <c r="LI88" i="14" s="1"/>
  <c r="LI89" i="14" s="1"/>
  <c r="LI90" i="14" s="1"/>
  <c r="MD80" i="14"/>
  <c r="ME145" i="14"/>
  <c r="LJ146" i="14"/>
  <c r="LJ147" i="14" s="1"/>
  <c r="LJ148" i="14" s="1"/>
  <c r="LJ149" i="14" s="1"/>
  <c r="LJ150" i="14" s="1"/>
  <c r="LJ151" i="14" s="1"/>
  <c r="LJ152" i="14" s="1"/>
  <c r="LJ153" i="14" s="1"/>
  <c r="LJ154" i="14" s="1"/>
  <c r="LJ155" i="14" s="1"/>
  <c r="LJ156" i="14" s="1"/>
  <c r="LJ157" i="14" s="1"/>
  <c r="LJ56" i="14"/>
  <c r="LJ57" i="14" s="1"/>
  <c r="LJ58" i="14" s="1"/>
  <c r="LJ59" i="14" s="1"/>
  <c r="LJ60" i="14" s="1"/>
  <c r="LJ61" i="14" s="1"/>
  <c r="LJ62" i="14" s="1"/>
  <c r="ME62" i="14" s="1"/>
  <c r="ME55" i="14"/>
  <c r="MJ157" i="14"/>
  <c r="LO158" i="14"/>
  <c r="LO159" i="14" s="1"/>
  <c r="LO160" i="14" s="1"/>
  <c r="LC102" i="14"/>
  <c r="LC103" i="14" s="1"/>
  <c r="LC104" i="14" s="1"/>
  <c r="LC105" i="14" s="1"/>
  <c r="LC106" i="14" s="1"/>
  <c r="LC107" i="14" s="1"/>
  <c r="LC108" i="14" s="1"/>
  <c r="LC109" i="14" s="1"/>
  <c r="LC110" i="14" s="1"/>
  <c r="LC111" i="14" s="1"/>
  <c r="LC112" i="14" s="1"/>
  <c r="LC113" i="14" s="1"/>
  <c r="LX101" i="14"/>
  <c r="LW172" i="14"/>
  <c r="LB173" i="14"/>
  <c r="MJ106" i="14"/>
  <c r="LO107" i="14"/>
  <c r="LO108" i="14" s="1"/>
  <c r="LO109" i="14" s="1"/>
  <c r="LO110" i="14" s="1"/>
  <c r="LO111" i="14" s="1"/>
  <c r="LZ157" i="14"/>
  <c r="LE158" i="14"/>
  <c r="LE159" i="14" s="1"/>
  <c r="LE160" i="14" s="1"/>
  <c r="LE161" i="14" s="1"/>
  <c r="LE162" i="14" s="1"/>
  <c r="LE163" i="14" s="1"/>
  <c r="LE164" i="14" s="1"/>
  <c r="LE165" i="14" s="1"/>
  <c r="LE166" i="14" s="1"/>
  <c r="LD126" i="14"/>
  <c r="LD127" i="14" s="1"/>
  <c r="LD128" i="14" s="1"/>
  <c r="LD129" i="14" s="1"/>
  <c r="LD130" i="14" s="1"/>
  <c r="LY130" i="14" s="1"/>
  <c r="LY125" i="14"/>
  <c r="KG174" i="14"/>
  <c r="LB174" i="14"/>
  <c r="KS174" i="14"/>
  <c r="KR175" i="14"/>
  <c r="KC174" i="14"/>
  <c r="KK174" i="14"/>
  <c r="MD154" i="14"/>
  <c r="LI155" i="14"/>
  <c r="LI156" i="14" s="1"/>
  <c r="KI174" i="14"/>
  <c r="KQ174" i="14"/>
  <c r="KP174" i="14"/>
  <c r="KD174" i="14"/>
  <c r="JI174" i="14"/>
  <c r="KV135" i="14"/>
  <c r="KV136" i="14" s="1"/>
  <c r="KV137" i="14" s="1"/>
  <c r="KV138" i="14" s="1"/>
  <c r="KV139" i="14" s="1"/>
  <c r="LQ134" i="14"/>
  <c r="KA175" i="14"/>
  <c r="KB175" i="14"/>
  <c r="KK175" i="14"/>
  <c r="LH160" i="14"/>
  <c r="LH161" i="14" s="1"/>
  <c r="LH162" i="14" s="1"/>
  <c r="LH163" i="14" s="1"/>
  <c r="LH164" i="14" s="1"/>
  <c r="LH165" i="14" s="1"/>
  <c r="LH166" i="14" s="1"/>
  <c r="MC159" i="14"/>
  <c r="BA16" i="11"/>
  <c r="AE30" i="1"/>
  <c r="BQ5" i="1" s="1"/>
  <c r="NI176" i="14"/>
  <c r="NK99" i="14" s="1"/>
  <c r="JM175" i="14"/>
  <c r="KR174" i="14"/>
  <c r="KT175" i="14"/>
  <c r="KF175" i="14"/>
  <c r="LA175" i="14"/>
  <c r="KE174" i="14"/>
  <c r="KM174" i="14"/>
  <c r="KO174" i="14"/>
  <c r="LJ174" i="14"/>
  <c r="LJ175" i="14" s="1"/>
  <c r="KN175" i="14"/>
  <c r="KC175" i="14"/>
  <c r="KJ174" i="14"/>
  <c r="IW38" i="14"/>
  <c r="IX37" i="14"/>
  <c r="IY37" i="14"/>
  <c r="JA37" i="14" s="1"/>
  <c r="JB37" i="14" s="1"/>
  <c r="KI175" i="14"/>
  <c r="KQ175" i="14"/>
  <c r="KH174" i="14"/>
  <c r="LC174" i="14"/>
  <c r="LC175" i="14" s="1"/>
  <c r="KD175" i="14"/>
  <c r="KT174" i="14"/>
  <c r="KB174" i="14"/>
  <c r="KW174" i="14"/>
  <c r="KW175" i="14" s="1"/>
  <c r="KL174" i="14"/>
  <c r="KO175" i="14"/>
  <c r="KS175" i="14"/>
  <c r="KJ175" i="14"/>
  <c r="KX174" i="14"/>
  <c r="KX175" i="14" s="1"/>
  <c r="MD115" i="14"/>
  <c r="LI116" i="14"/>
  <c r="LI117" i="14" s="1"/>
  <c r="LI118" i="14" s="1"/>
  <c r="LI119" i="14" s="1"/>
  <c r="JF174" i="14"/>
  <c r="KA174" i="14"/>
  <c r="KV174" i="14"/>
  <c r="KV175" i="14" s="1"/>
  <c r="KF174" i="14"/>
  <c r="KN174" i="14"/>
  <c r="KE175" i="14"/>
  <c r="KM175" i="14"/>
  <c r="KP175" i="14"/>
  <c r="LL41" i="14"/>
  <c r="KZ44" i="14"/>
  <c r="LE41" i="14"/>
  <c r="LK69" i="14"/>
  <c r="LL169" i="14"/>
  <c r="KW53" i="14"/>
  <c r="LR52" i="14"/>
  <c r="LG104" i="14"/>
  <c r="LE90" i="14"/>
  <c r="LD49" i="14"/>
  <c r="KY129" i="14"/>
  <c r="KY50" i="14"/>
  <c r="LO129" i="14"/>
  <c r="KX137" i="14"/>
  <c r="LD131" i="14"/>
  <c r="LJ72" i="14"/>
  <c r="LH89" i="14"/>
  <c r="LA141" i="14"/>
  <c r="LH62" i="14"/>
  <c r="LG45" i="14"/>
  <c r="LC48" i="14"/>
  <c r="LF163" i="14"/>
  <c r="LO169" i="14"/>
  <c r="LF84" i="14"/>
  <c r="LM41" i="14"/>
  <c r="LN41" i="14"/>
  <c r="KW137" i="14"/>
  <c r="LO50" i="14"/>
  <c r="MJ49" i="14"/>
  <c r="LC137" i="14"/>
  <c r="LK129" i="14"/>
  <c r="LM116" i="14"/>
  <c r="LN154" i="14"/>
  <c r="LB175" i="14" l="1"/>
  <c r="NK100" i="14"/>
  <c r="MJ111" i="14"/>
  <c r="LO112" i="14"/>
  <c r="LO113" i="14" s="1"/>
  <c r="LO114" i="14" s="1"/>
  <c r="LO115" i="14" s="1"/>
  <c r="LO116" i="14" s="1"/>
  <c r="LO117" i="14" s="1"/>
  <c r="LO118" i="14" s="1"/>
  <c r="LO119" i="14" s="1"/>
  <c r="KZ142" i="14"/>
  <c r="KZ143" i="14" s="1"/>
  <c r="KZ144" i="14" s="1"/>
  <c r="KZ145" i="14" s="1"/>
  <c r="KZ146" i="14" s="1"/>
  <c r="KZ147" i="14" s="1"/>
  <c r="LU147" i="14" s="1"/>
  <c r="LU141" i="14"/>
  <c r="LO161" i="14"/>
  <c r="LO162" i="14" s="1"/>
  <c r="LO163" i="14" s="1"/>
  <c r="MJ160" i="14"/>
  <c r="AY16" i="11"/>
  <c r="BB19" i="11"/>
  <c r="LE167" i="14"/>
  <c r="LE168" i="14" s="1"/>
  <c r="LZ166" i="14"/>
  <c r="LJ158" i="14"/>
  <c r="LJ159" i="14" s="1"/>
  <c r="LJ160" i="14" s="1"/>
  <c r="LJ161" i="14" s="1"/>
  <c r="ME157" i="14"/>
  <c r="MD156" i="14"/>
  <c r="LI157" i="14"/>
  <c r="LI158" i="14" s="1"/>
  <c r="LI159" i="14" s="1"/>
  <c r="LH167" i="14"/>
  <c r="LH168" i="14" s="1"/>
  <c r="LH169" i="14" s="1"/>
  <c r="LH170" i="14" s="1"/>
  <c r="LH171" i="14" s="1"/>
  <c r="LH172" i="14" s="1"/>
  <c r="LH173" i="14" s="1"/>
  <c r="LH174" i="14" s="1"/>
  <c r="LH175" i="14" s="1"/>
  <c r="MC166" i="14"/>
  <c r="NK127" i="14"/>
  <c r="NK102" i="14"/>
  <c r="NK122" i="14"/>
  <c r="NK174" i="14"/>
  <c r="NK175" i="14"/>
  <c r="NK149" i="14"/>
  <c r="NK169" i="14"/>
  <c r="NK147" i="14"/>
  <c r="NK123" i="14"/>
  <c r="NK148" i="14"/>
  <c r="MD119" i="14"/>
  <c r="LI120" i="14"/>
  <c r="LI121" i="14" s="1"/>
  <c r="LI122" i="14" s="1"/>
  <c r="LX175" i="14"/>
  <c r="LX176" i="14" s="1"/>
  <c r="KV140" i="14"/>
  <c r="KV141" i="14" s="1"/>
  <c r="KV142" i="14" s="1"/>
  <c r="KV143" i="14" s="1"/>
  <c r="KV144" i="14" s="1"/>
  <c r="KV145" i="14" s="1"/>
  <c r="KV146" i="14" s="1"/>
  <c r="KV147" i="14" s="1"/>
  <c r="KV148" i="14" s="1"/>
  <c r="KV149" i="14" s="1"/>
  <c r="KV150" i="14" s="1"/>
  <c r="KV151" i="14" s="1"/>
  <c r="KV152" i="14" s="1"/>
  <c r="KV153" i="14" s="1"/>
  <c r="KV154" i="14" s="1"/>
  <c r="LQ139" i="14"/>
  <c r="NK176" i="14"/>
  <c r="NM176" i="14" s="1"/>
  <c r="NK57" i="14"/>
  <c r="NK80" i="14"/>
  <c r="NK35" i="14"/>
  <c r="NK56" i="14"/>
  <c r="NK81" i="14"/>
  <c r="NK11" i="14"/>
  <c r="NK8" i="14"/>
  <c r="NK33" i="14"/>
  <c r="NK58" i="14"/>
  <c r="NK106" i="14"/>
  <c r="NK12" i="14"/>
  <c r="NI3" i="14"/>
  <c r="AY34" i="11" s="1"/>
  <c r="B39" i="11" s="1"/>
  <c r="NK10" i="14"/>
  <c r="NK14" i="14"/>
  <c r="NK104" i="14"/>
  <c r="NK82" i="14"/>
  <c r="NK153" i="14"/>
  <c r="NK152" i="14"/>
  <c r="NK105" i="14"/>
  <c r="NK128" i="14"/>
  <c r="NK34" i="14"/>
  <c r="NK9" i="14"/>
  <c r="NK129" i="14"/>
  <c r="NK62" i="14"/>
  <c r="NK154" i="14"/>
  <c r="NK32" i="14"/>
  <c r="NK37" i="14"/>
  <c r="NK83" i="14"/>
  <c r="NK84" i="14"/>
  <c r="NK36" i="14"/>
  <c r="NK130" i="14"/>
  <c r="NK40" i="14"/>
  <c r="NK109" i="14"/>
  <c r="NK59" i="14"/>
  <c r="NK156" i="14"/>
  <c r="NK60" i="14"/>
  <c r="NK86" i="14"/>
  <c r="NK13" i="14"/>
  <c r="NK64" i="14"/>
  <c r="NK39" i="14"/>
  <c r="NK63" i="14"/>
  <c r="NK15" i="14"/>
  <c r="NK61" i="14"/>
  <c r="NK87" i="14"/>
  <c r="NK85" i="14"/>
  <c r="NK131" i="14"/>
  <c r="NK20" i="14"/>
  <c r="NK155" i="14"/>
  <c r="NK19" i="14"/>
  <c r="NK108" i="14"/>
  <c r="NK107" i="14"/>
  <c r="NK17" i="14"/>
  <c r="NK16" i="14"/>
  <c r="NK132" i="14"/>
  <c r="NK18" i="14"/>
  <c r="NK159" i="14"/>
  <c r="NK38" i="14"/>
  <c r="NK110" i="14"/>
  <c r="NK43" i="14"/>
  <c r="NK111" i="14"/>
  <c r="NK65" i="14"/>
  <c r="NK41" i="14"/>
  <c r="NK88" i="14"/>
  <c r="NK133" i="14"/>
  <c r="NK21" i="14"/>
  <c r="NK157" i="14"/>
  <c r="NK115" i="14"/>
  <c r="NK160" i="14"/>
  <c r="NK112" i="14"/>
  <c r="NK66" i="14"/>
  <c r="NK158" i="14"/>
  <c r="NK68" i="14"/>
  <c r="NK134" i="14"/>
  <c r="NK113" i="14"/>
  <c r="NK136" i="14"/>
  <c r="NK42" i="14"/>
  <c r="NK69" i="14"/>
  <c r="NK135" i="14"/>
  <c r="NK45" i="14"/>
  <c r="NK22" i="14"/>
  <c r="NK67" i="14"/>
  <c r="NK44" i="14"/>
  <c r="NK89" i="14"/>
  <c r="NK114" i="14"/>
  <c r="NK24" i="14"/>
  <c r="NK90" i="14"/>
  <c r="NK47" i="14"/>
  <c r="NK118" i="14"/>
  <c r="NK93" i="14"/>
  <c r="NK91" i="14"/>
  <c r="NK23" i="14"/>
  <c r="NK50" i="14"/>
  <c r="NK94" i="14"/>
  <c r="NK71" i="14"/>
  <c r="NK140" i="14"/>
  <c r="NK92" i="14"/>
  <c r="NK25" i="14"/>
  <c r="NK116" i="14"/>
  <c r="NK137" i="14"/>
  <c r="NK138" i="14"/>
  <c r="NK141" i="14"/>
  <c r="NK162" i="14"/>
  <c r="NK161" i="14"/>
  <c r="NK30" i="14"/>
  <c r="NK119" i="14"/>
  <c r="NK163" i="14"/>
  <c r="NK28" i="14"/>
  <c r="NK144" i="14"/>
  <c r="NK139" i="14"/>
  <c r="NK26" i="14"/>
  <c r="NK164" i="14"/>
  <c r="NK117" i="14"/>
  <c r="NK48" i="14"/>
  <c r="NK27" i="14"/>
  <c r="NK46" i="14"/>
  <c r="NK95" i="14"/>
  <c r="NK51" i="14"/>
  <c r="NK49" i="14"/>
  <c r="NK70" i="14"/>
  <c r="NK55" i="14"/>
  <c r="NK73" i="14"/>
  <c r="NK120" i="14"/>
  <c r="NK52" i="14"/>
  <c r="NK165" i="14"/>
  <c r="NK121" i="14"/>
  <c r="NK29" i="14"/>
  <c r="NK96" i="14"/>
  <c r="NK72" i="14"/>
  <c r="NK145" i="14"/>
  <c r="NK146" i="14"/>
  <c r="NK142" i="14"/>
  <c r="NK143" i="14"/>
  <c r="NK76" i="14"/>
  <c r="NK74" i="14"/>
  <c r="NK98" i="14"/>
  <c r="NK97" i="14"/>
  <c r="NK75" i="14"/>
  <c r="NK31" i="14"/>
  <c r="NK77" i="14"/>
  <c r="NK101" i="14"/>
  <c r="NK103" i="14"/>
  <c r="NK168" i="14"/>
  <c r="NK124" i="14"/>
  <c r="NK53" i="14"/>
  <c r="NK171" i="14"/>
  <c r="NK78" i="14"/>
  <c r="NK150" i="14"/>
  <c r="NK166" i="14"/>
  <c r="NK151" i="14"/>
  <c r="NK172" i="14"/>
  <c r="NK125" i="14"/>
  <c r="NK126" i="14"/>
  <c r="NK54" i="14"/>
  <c r="NK173" i="14"/>
  <c r="NK79" i="14"/>
  <c r="NK167" i="14"/>
  <c r="IW39" i="14"/>
  <c r="IX38" i="14"/>
  <c r="IY38" i="14"/>
  <c r="LQ174" i="14"/>
  <c r="BA12" i="11"/>
  <c r="BB12" i="11" s="1"/>
  <c r="AY20" i="11"/>
  <c r="NK170" i="14"/>
  <c r="KW138" i="14"/>
  <c r="LF164" i="14"/>
  <c r="KX138" i="14"/>
  <c r="KY130" i="14"/>
  <c r="KW54" i="14"/>
  <c r="KZ45" i="14"/>
  <c r="LF85" i="14"/>
  <c r="LC49" i="14"/>
  <c r="LC50" i="14" s="1"/>
  <c r="LC51" i="14" s="1"/>
  <c r="LC52" i="14" s="1"/>
  <c r="LC53" i="14" s="1"/>
  <c r="LC54" i="14" s="1"/>
  <c r="LC55" i="14" s="1"/>
  <c r="LC56" i="14" s="1"/>
  <c r="LC57" i="14" s="1"/>
  <c r="LC58" i="14" s="1"/>
  <c r="LC59" i="14" s="1"/>
  <c r="LC60" i="14" s="1"/>
  <c r="LX60" i="14" s="1"/>
  <c r="LJ73" i="14"/>
  <c r="LO130" i="14"/>
  <c r="LD50" i="14"/>
  <c r="LO170" i="14"/>
  <c r="LG46" i="14"/>
  <c r="LH63" i="14"/>
  <c r="LA142" i="14"/>
  <c r="LA143" i="14" s="1"/>
  <c r="LA144" i="14" s="1"/>
  <c r="LG105" i="14"/>
  <c r="LL170" i="14"/>
  <c r="LK70" i="14"/>
  <c r="LH90" i="14"/>
  <c r="LD132" i="14"/>
  <c r="KY51" i="14"/>
  <c r="LE91" i="14"/>
  <c r="LZ90" i="14"/>
  <c r="LE42" i="14"/>
  <c r="LL42" i="14"/>
  <c r="LM42" i="14"/>
  <c r="LN42" i="14"/>
  <c r="LC138" i="14"/>
  <c r="LK130" i="14"/>
  <c r="LO51" i="14"/>
  <c r="LM117" i="14"/>
  <c r="LN155" i="14"/>
  <c r="MI154" i="14"/>
  <c r="LE169" i="14" l="1"/>
  <c r="LE170" i="14" s="1"/>
  <c r="LE171" i="14" s="1"/>
  <c r="LE172" i="14" s="1"/>
  <c r="LE173" i="14" s="1"/>
  <c r="LE174" i="14" s="1"/>
  <c r="LE175" i="14" s="1"/>
  <c r="LZ168" i="14"/>
  <c r="LI123" i="14"/>
  <c r="LI124" i="14" s="1"/>
  <c r="LI125" i="14" s="1"/>
  <c r="LI126" i="14" s="1"/>
  <c r="MD122" i="14"/>
  <c r="LI160" i="14"/>
  <c r="LI161" i="14" s="1"/>
  <c r="LI162" i="14" s="1"/>
  <c r="LI163" i="14" s="1"/>
  <c r="LI164" i="14" s="1"/>
  <c r="LI165" i="14" s="1"/>
  <c r="MD159" i="14"/>
  <c r="LA145" i="14"/>
  <c r="LA146" i="14" s="1"/>
  <c r="LA147" i="14" s="1"/>
  <c r="LA148" i="14" s="1"/>
  <c r="LA149" i="14" s="1"/>
  <c r="LA150" i="14" s="1"/>
  <c r="LA151" i="14" s="1"/>
  <c r="LA152" i="14" s="1"/>
  <c r="LA153" i="14" s="1"/>
  <c r="LA154" i="14" s="1"/>
  <c r="LA155" i="14" s="1"/>
  <c r="LA156" i="14" s="1"/>
  <c r="LA157" i="14" s="1"/>
  <c r="LA158" i="14" s="1"/>
  <c r="LA159" i="14" s="1"/>
  <c r="LA160" i="14" s="1"/>
  <c r="LA161" i="14" s="1"/>
  <c r="LA162" i="14" s="1"/>
  <c r="LA163" i="14" s="1"/>
  <c r="LA164" i="14" s="1"/>
  <c r="LA165" i="14" s="1"/>
  <c r="LA166" i="14" s="1"/>
  <c r="LA167" i="14" s="1"/>
  <c r="LA168" i="14" s="1"/>
  <c r="LA169" i="14" s="1"/>
  <c r="LA170" i="14" s="1"/>
  <c r="LA171" i="14" s="1"/>
  <c r="LA172" i="14" s="1"/>
  <c r="LA173" i="14" s="1"/>
  <c r="LA174" i="14" s="1"/>
  <c r="LV144" i="14"/>
  <c r="JA38" i="14"/>
  <c r="JB38" i="14" s="1"/>
  <c r="IW40" i="14"/>
  <c r="IY39" i="14"/>
  <c r="IX39" i="14"/>
  <c r="O6" i="16"/>
  <c r="NM175" i="14"/>
  <c r="LL43" i="14"/>
  <c r="KY52" i="14"/>
  <c r="LH64" i="14"/>
  <c r="KW139" i="14"/>
  <c r="LD133" i="14"/>
  <c r="KY131" i="14"/>
  <c r="LE43" i="14"/>
  <c r="LK71" i="14"/>
  <c r="LG106" i="14"/>
  <c r="LG47" i="14"/>
  <c r="LD51" i="14"/>
  <c r="LO171" i="14"/>
  <c r="KZ46" i="14"/>
  <c r="KX139" i="14"/>
  <c r="LM118" i="14"/>
  <c r="KV155" i="14"/>
  <c r="KV156" i="14" s="1"/>
  <c r="LE92" i="14"/>
  <c r="LH91" i="14"/>
  <c r="LL171" i="14"/>
  <c r="LO131" i="14"/>
  <c r="LF86" i="14"/>
  <c r="LJ74" i="14"/>
  <c r="KW55" i="14"/>
  <c r="LF165" i="14"/>
  <c r="LM43" i="14"/>
  <c r="LN43" i="14"/>
  <c r="LK131" i="14"/>
  <c r="LN156" i="14"/>
  <c r="LC139" i="14"/>
  <c r="LO52" i="14"/>
  <c r="MB47" i="14" l="1"/>
  <c r="LG48" i="14"/>
  <c r="LG49" i="14" s="1"/>
  <c r="LG50" i="14" s="1"/>
  <c r="LG51" i="14" s="1"/>
  <c r="LG52" i="14" s="1"/>
  <c r="LG53" i="14" s="1"/>
  <c r="LG54" i="14" s="1"/>
  <c r="KV157" i="14"/>
  <c r="KV158" i="14" s="1"/>
  <c r="KV159" i="14" s="1"/>
  <c r="KV160" i="14" s="1"/>
  <c r="KV161" i="14" s="1"/>
  <c r="LQ156" i="14"/>
  <c r="MD126" i="14"/>
  <c r="LI127" i="14"/>
  <c r="LI128" i="14" s="1"/>
  <c r="LI129" i="14" s="1"/>
  <c r="JA39" i="14"/>
  <c r="JB39" i="14" s="1"/>
  <c r="IW41" i="14"/>
  <c r="IX40" i="14"/>
  <c r="IY40" i="14"/>
  <c r="NM174" i="14"/>
  <c r="V285" i="16"/>
  <c r="V221" i="16"/>
  <c r="V63" i="16"/>
  <c r="V146" i="16"/>
  <c r="V298" i="16"/>
  <c r="V55" i="16"/>
  <c r="V132" i="16"/>
  <c r="V225" i="16"/>
  <c r="V187" i="16"/>
  <c r="V47" i="16"/>
  <c r="V235" i="16"/>
  <c r="V83" i="16"/>
  <c r="V277" i="16"/>
  <c r="V227" i="16"/>
  <c r="V148" i="16"/>
  <c r="V282" i="16"/>
  <c r="V93" i="16"/>
  <c r="V245" i="16"/>
  <c r="V118" i="16"/>
  <c r="V77" i="16"/>
  <c r="V36" i="16"/>
  <c r="V300" i="16"/>
  <c r="V271" i="16"/>
  <c r="V45" i="16"/>
  <c r="V275" i="16"/>
  <c r="V230" i="16"/>
  <c r="V11" i="16"/>
  <c r="V106" i="16"/>
  <c r="V25" i="16"/>
  <c r="V18" i="16"/>
  <c r="V23" i="16"/>
  <c r="V157" i="16"/>
  <c r="V112" i="16"/>
  <c r="V287" i="16"/>
  <c r="V79" i="16"/>
  <c r="V68" i="16"/>
  <c r="V195" i="16"/>
  <c r="V100" i="16"/>
  <c r="V17" i="16"/>
  <c r="V233" i="16"/>
  <c r="V150" i="16"/>
  <c r="V67" i="16"/>
  <c r="V301" i="16"/>
  <c r="V272" i="16"/>
  <c r="V309" i="16"/>
  <c r="V57" i="16"/>
  <c r="V247" i="16"/>
  <c r="V164" i="16"/>
  <c r="V117" i="16"/>
  <c r="V243" i="16"/>
  <c r="V296" i="16"/>
  <c r="V213" i="16"/>
  <c r="V13" i="16"/>
  <c r="V214" i="16"/>
  <c r="V304" i="16"/>
  <c r="V212" i="16"/>
  <c r="V290" i="16"/>
  <c r="V51" i="16"/>
  <c r="V199" i="16"/>
  <c r="V120" i="16"/>
  <c r="V85" i="16"/>
  <c r="V19" i="16"/>
  <c r="V60" i="16"/>
  <c r="V61" i="16"/>
  <c r="V286" i="16"/>
  <c r="V182" i="16"/>
  <c r="V305" i="16"/>
  <c r="V139" i="16"/>
  <c r="V158" i="16"/>
  <c r="V242" i="16"/>
  <c r="V69" i="16"/>
  <c r="V180" i="16"/>
  <c r="V228" i="16"/>
  <c r="V256" i="16"/>
  <c r="V16" i="16"/>
  <c r="V76" i="16"/>
  <c r="V266" i="16"/>
  <c r="V198" i="16"/>
  <c r="V203" i="16"/>
  <c r="V280" i="16"/>
  <c r="V218" i="16"/>
  <c r="V75" i="16"/>
  <c r="V145" i="16"/>
  <c r="V95" i="16"/>
  <c r="V32" i="16"/>
  <c r="V90" i="16"/>
  <c r="V82" i="16"/>
  <c r="V264" i="16"/>
  <c r="V46" i="16"/>
  <c r="V38" i="16"/>
  <c r="V179" i="16"/>
  <c r="V98" i="16"/>
  <c r="V215" i="16"/>
  <c r="V140" i="16"/>
  <c r="V102" i="16"/>
  <c r="V274" i="16"/>
  <c r="V115" i="16"/>
  <c r="V22" i="16"/>
  <c r="V30" i="16"/>
  <c r="V160" i="16"/>
  <c r="V119" i="16"/>
  <c r="V84" i="16"/>
  <c r="V43" i="16"/>
  <c r="V26" i="16"/>
  <c r="V123" i="16"/>
  <c r="V144" i="16"/>
  <c r="V302" i="16"/>
  <c r="V185" i="16"/>
  <c r="V232" i="16"/>
  <c r="V62" i="16"/>
  <c r="V192" i="16"/>
  <c r="V149" i="16"/>
  <c r="V253" i="16"/>
  <c r="V196" i="16"/>
  <c r="V72" i="16"/>
  <c r="V121" i="16"/>
  <c r="V116" i="16"/>
  <c r="V303" i="16"/>
  <c r="V136" i="16"/>
  <c r="V53" i="16"/>
  <c r="V269" i="16"/>
  <c r="V186" i="16"/>
  <c r="V103" i="16"/>
  <c r="V44" i="16"/>
  <c r="V21" i="16"/>
  <c r="V273" i="16"/>
  <c r="V111" i="16"/>
  <c r="V283" i="16"/>
  <c r="V200" i="16"/>
  <c r="V159" i="16"/>
  <c r="V279" i="16"/>
  <c r="V33" i="16"/>
  <c r="V249" i="16"/>
  <c r="V289" i="16"/>
  <c r="V181" i="16"/>
  <c r="V91" i="16"/>
  <c r="V12" i="16"/>
  <c r="V48" i="16"/>
  <c r="V107" i="16"/>
  <c r="V154" i="16"/>
  <c r="V202" i="16"/>
  <c r="V126" i="16"/>
  <c r="V201" i="16"/>
  <c r="V65" i="16"/>
  <c r="V281" i="16"/>
  <c r="V162" i="16"/>
  <c r="V172" i="16"/>
  <c r="V222" i="16"/>
  <c r="V81" i="16"/>
  <c r="V20" i="16"/>
  <c r="V10" i="16"/>
  <c r="X10" i="16" s="1"/>
  <c r="Q10" i="16" s="1"/>
  <c r="V131" i="16"/>
  <c r="V299" i="16"/>
  <c r="V278" i="16"/>
  <c r="V220" i="16"/>
  <c r="V59" i="16"/>
  <c r="V155" i="16"/>
  <c r="V252" i="16"/>
  <c r="V142" i="16"/>
  <c r="V73" i="16"/>
  <c r="V99" i="16"/>
  <c r="V31" i="16"/>
  <c r="V211" i="16"/>
  <c r="V260" i="16"/>
  <c r="V166" i="16"/>
  <c r="V276" i="16"/>
  <c r="V167" i="16"/>
  <c r="V74" i="16"/>
  <c r="V87" i="16"/>
  <c r="V291" i="16"/>
  <c r="V110" i="16"/>
  <c r="V163" i="16"/>
  <c r="V89" i="16"/>
  <c r="V86" i="16"/>
  <c r="V165" i="16"/>
  <c r="V219" i="16"/>
  <c r="V194" i="16"/>
  <c r="V15" i="16"/>
  <c r="V223" i="16"/>
  <c r="V295" i="16"/>
  <c r="V70" i="16"/>
  <c r="V64" i="16"/>
  <c r="V259" i="16"/>
  <c r="V128" i="16"/>
  <c r="V54" i="16"/>
  <c r="V40" i="16"/>
  <c r="V257" i="16"/>
  <c r="V135" i="16"/>
  <c r="V41" i="16"/>
  <c r="V229" i="16"/>
  <c r="V263" i="16"/>
  <c r="V147" i="16"/>
  <c r="V138" i="16"/>
  <c r="V237" i="16"/>
  <c r="V174" i="16"/>
  <c r="B3" i="16"/>
  <c r="V151" i="16"/>
  <c r="V239" i="16"/>
  <c r="V307" i="16"/>
  <c r="V238" i="16"/>
  <c r="V204" i="16"/>
  <c r="V250" i="16"/>
  <c r="V209" i="16"/>
  <c r="V168" i="16"/>
  <c r="V127" i="16"/>
  <c r="V122" i="16"/>
  <c r="V94" i="16"/>
  <c r="V193" i="16"/>
  <c r="V153" i="16"/>
  <c r="V234" i="16"/>
  <c r="V191" i="16"/>
  <c r="V52" i="16"/>
  <c r="V104" i="16"/>
  <c r="V108" i="16"/>
  <c r="V236" i="16"/>
  <c r="V29" i="16"/>
  <c r="V246" i="16"/>
  <c r="V205" i="16"/>
  <c r="V248" i="16"/>
  <c r="V208" i="16"/>
  <c r="V125" i="16"/>
  <c r="V42" i="16"/>
  <c r="V258" i="16"/>
  <c r="V175" i="16"/>
  <c r="V134" i="16"/>
  <c r="V129" i="16"/>
  <c r="V206" i="16"/>
  <c r="V231" i="16"/>
  <c r="V56" i="16"/>
  <c r="V284" i="16"/>
  <c r="V267" i="16"/>
  <c r="V105" i="16"/>
  <c r="V216" i="16"/>
  <c r="V133" i="16"/>
  <c r="V35" i="16"/>
  <c r="V101" i="16"/>
  <c r="V143" i="16"/>
  <c r="V37" i="16"/>
  <c r="V197" i="16"/>
  <c r="V308" i="16"/>
  <c r="V177" i="16"/>
  <c r="V262" i="16"/>
  <c r="V130" i="16"/>
  <c r="V49" i="16"/>
  <c r="V178" i="16"/>
  <c r="V173" i="16"/>
  <c r="V80" i="16"/>
  <c r="V96" i="16"/>
  <c r="V88" i="16"/>
  <c r="V270" i="16"/>
  <c r="V124" i="16"/>
  <c r="V306" i="16"/>
  <c r="V184" i="16"/>
  <c r="V50" i="16"/>
  <c r="V66" i="16"/>
  <c r="V170" i="16"/>
  <c r="V71" i="16"/>
  <c r="V34" i="16"/>
  <c r="V292" i="16"/>
  <c r="V251" i="16"/>
  <c r="V210" i="16"/>
  <c r="V169" i="16"/>
  <c r="V188" i="16"/>
  <c r="V226" i="16"/>
  <c r="V241" i="16"/>
  <c r="V261" i="16"/>
  <c r="V109" i="16"/>
  <c r="V24" i="16"/>
  <c r="V268" i="16"/>
  <c r="V58" i="16"/>
  <c r="V240" i="16"/>
  <c r="V183" i="16"/>
  <c r="V113" i="16"/>
  <c r="V288" i="16"/>
  <c r="V265" i="16"/>
  <c r="V39" i="16"/>
  <c r="V28" i="16"/>
  <c r="V244" i="16"/>
  <c r="V161" i="16"/>
  <c r="V78" i="16"/>
  <c r="V294" i="16"/>
  <c r="V217" i="16"/>
  <c r="V176" i="16"/>
  <c r="V189" i="16"/>
  <c r="V254" i="16"/>
  <c r="V297" i="16"/>
  <c r="V92" i="16"/>
  <c r="V27" i="16"/>
  <c r="V171" i="16"/>
  <c r="V224" i="16"/>
  <c r="V141" i="16"/>
  <c r="V137" i="16"/>
  <c r="V97" i="16"/>
  <c r="V156" i="16"/>
  <c r="V293" i="16"/>
  <c r="V152" i="16"/>
  <c r="V190" i="16"/>
  <c r="V14" i="16"/>
  <c r="V114" i="16"/>
  <c r="V255" i="16"/>
  <c r="V207" i="16"/>
  <c r="LJ75" i="14"/>
  <c r="ME74" i="14"/>
  <c r="LO132" i="14"/>
  <c r="LD134" i="14"/>
  <c r="LH65" i="14"/>
  <c r="KW56" i="14"/>
  <c r="LE93" i="14"/>
  <c r="KZ47" i="14"/>
  <c r="KZ48" i="14" s="1"/>
  <c r="KZ49" i="14" s="1"/>
  <c r="KZ50" i="14" s="1"/>
  <c r="KZ51" i="14" s="1"/>
  <c r="KZ52" i="14" s="1"/>
  <c r="KZ53" i="14" s="1"/>
  <c r="KZ54" i="14" s="1"/>
  <c r="KZ55" i="14" s="1"/>
  <c r="KZ56" i="14" s="1"/>
  <c r="KZ57" i="14" s="1"/>
  <c r="KZ58" i="14" s="1"/>
  <c r="KZ59" i="14" s="1"/>
  <c r="KZ60" i="14" s="1"/>
  <c r="KZ61" i="14" s="1"/>
  <c r="KZ62" i="14" s="1"/>
  <c r="KZ63" i="14" s="1"/>
  <c r="KZ64" i="14" s="1"/>
  <c r="KZ65" i="14" s="1"/>
  <c r="LU46" i="14"/>
  <c r="LE44" i="14"/>
  <c r="LZ43" i="14"/>
  <c r="LL44" i="14"/>
  <c r="LI166" i="14"/>
  <c r="LL172" i="14"/>
  <c r="KX140" i="14"/>
  <c r="MJ52" i="14"/>
  <c r="LO53" i="14"/>
  <c r="LF166" i="14"/>
  <c r="LO172" i="14"/>
  <c r="LG107" i="14"/>
  <c r="KW140" i="14"/>
  <c r="KY53" i="14"/>
  <c r="LF87" i="14"/>
  <c r="LH92" i="14"/>
  <c r="KY132" i="14"/>
  <c r="LM119" i="14"/>
  <c r="LD52" i="14"/>
  <c r="LK72" i="14"/>
  <c r="LM44" i="14"/>
  <c r="LN44" i="14"/>
  <c r="LN157" i="14"/>
  <c r="LC140" i="14"/>
  <c r="LK132" i="14"/>
  <c r="MB54" i="14" l="1"/>
  <c r="LG55" i="14"/>
  <c r="LG56" i="14" s="1"/>
  <c r="LG57" i="14" s="1"/>
  <c r="LG58" i="14" s="1"/>
  <c r="LG59" i="14" s="1"/>
  <c r="LG60" i="14" s="1"/>
  <c r="LG61" i="14" s="1"/>
  <c r="LG62" i="14" s="1"/>
  <c r="LG63" i="14" s="1"/>
  <c r="LG64" i="14" s="1"/>
  <c r="LG65" i="14" s="1"/>
  <c r="LG66" i="14" s="1"/>
  <c r="LG67" i="14" s="1"/>
  <c r="LG68" i="14" s="1"/>
  <c r="LG69" i="14" s="1"/>
  <c r="LG70" i="14" s="1"/>
  <c r="LG71" i="14" s="1"/>
  <c r="LG72" i="14" s="1"/>
  <c r="LG73" i="14" s="1"/>
  <c r="LG74" i="14" s="1"/>
  <c r="LG75" i="14" s="1"/>
  <c r="LG76" i="14" s="1"/>
  <c r="LG77" i="14" s="1"/>
  <c r="LG78" i="14" s="1"/>
  <c r="LG79" i="14" s="1"/>
  <c r="LG80" i="14" s="1"/>
  <c r="LG81" i="14" s="1"/>
  <c r="LG82" i="14" s="1"/>
  <c r="LG83" i="14" s="1"/>
  <c r="LG84" i="14" s="1"/>
  <c r="LG85" i="14" s="1"/>
  <c r="LG86" i="14" s="1"/>
  <c r="LG87" i="14" s="1"/>
  <c r="L10" i="16"/>
  <c r="M10" i="16"/>
  <c r="N10" i="16"/>
  <c r="X12" i="16"/>
  <c r="Z12" i="16" s="1"/>
  <c r="AC12" i="16" s="1"/>
  <c r="AS12" i="16" s="1"/>
  <c r="X71" i="16"/>
  <c r="AO71" i="16" s="1"/>
  <c r="X114" i="16"/>
  <c r="AN114" i="16" s="1"/>
  <c r="X97" i="16"/>
  <c r="Z97" i="16" s="1"/>
  <c r="X54" i="16"/>
  <c r="AO54" i="16" s="1"/>
  <c r="X92" i="16"/>
  <c r="AJ92" i="16" s="1"/>
  <c r="X265" i="16"/>
  <c r="X124" i="16"/>
  <c r="X206" i="16"/>
  <c r="X209" i="16"/>
  <c r="X99" i="16"/>
  <c r="X201" i="16"/>
  <c r="X279" i="16"/>
  <c r="X253" i="16"/>
  <c r="X46" i="16"/>
  <c r="X93" i="16"/>
  <c r="X14" i="16"/>
  <c r="X288" i="16"/>
  <c r="X270" i="16"/>
  <c r="X129" i="16"/>
  <c r="X250" i="16"/>
  <c r="X128" i="16"/>
  <c r="X278" i="16"/>
  <c r="X91" i="16"/>
  <c r="X44" i="16"/>
  <c r="X144" i="16"/>
  <c r="X264" i="16"/>
  <c r="X242" i="16"/>
  <c r="X213" i="16"/>
  <c r="X233" i="16"/>
  <c r="X300" i="16"/>
  <c r="NM173" i="14"/>
  <c r="Q97" i="16"/>
  <c r="X190" i="16"/>
  <c r="X141" i="16"/>
  <c r="X254" i="16"/>
  <c r="X161" i="16"/>
  <c r="X113" i="16"/>
  <c r="X109" i="16"/>
  <c r="X210" i="16"/>
  <c r="X66" i="16"/>
  <c r="X88" i="16"/>
  <c r="X130" i="16"/>
  <c r="X143" i="16"/>
  <c r="X267" i="16"/>
  <c r="X134" i="16"/>
  <c r="X248" i="16"/>
  <c r="X104" i="16"/>
  <c r="X94" i="16"/>
  <c r="X204" i="16"/>
  <c r="X174" i="16"/>
  <c r="X41" i="16"/>
  <c r="X259" i="16"/>
  <c r="X194" i="16"/>
  <c r="X110" i="16"/>
  <c r="X166" i="16"/>
  <c r="X142" i="16"/>
  <c r="X299" i="16"/>
  <c r="X172" i="16"/>
  <c r="X202" i="16"/>
  <c r="X181" i="16"/>
  <c r="X200" i="16"/>
  <c r="X103" i="16"/>
  <c r="X116" i="16"/>
  <c r="X192" i="16"/>
  <c r="X123" i="16"/>
  <c r="X30" i="16"/>
  <c r="X215" i="16"/>
  <c r="X82" i="16"/>
  <c r="X218" i="16"/>
  <c r="X16" i="16"/>
  <c r="X158" i="16"/>
  <c r="X60" i="16"/>
  <c r="X290" i="16"/>
  <c r="X296" i="16"/>
  <c r="X309" i="16"/>
  <c r="X17" i="16"/>
  <c r="X112" i="16"/>
  <c r="X11" i="16"/>
  <c r="X36" i="16"/>
  <c r="X148" i="16"/>
  <c r="X187" i="16"/>
  <c r="X63" i="16"/>
  <c r="JA40" i="14"/>
  <c r="JB40" i="14" s="1"/>
  <c r="X294" i="16"/>
  <c r="X216" i="16"/>
  <c r="X153" i="16"/>
  <c r="X263" i="16"/>
  <c r="X167" i="16"/>
  <c r="X81" i="16"/>
  <c r="X136" i="16"/>
  <c r="X119" i="16"/>
  <c r="X145" i="16"/>
  <c r="X286" i="16"/>
  <c r="X13" i="16"/>
  <c r="X79" i="16"/>
  <c r="X271" i="16"/>
  <c r="X235" i="16"/>
  <c r="X78" i="16"/>
  <c r="X170" i="16"/>
  <c r="X105" i="16"/>
  <c r="X193" i="16"/>
  <c r="X15" i="16"/>
  <c r="X73" i="16"/>
  <c r="X126" i="16"/>
  <c r="X303" i="16"/>
  <c r="X160" i="16"/>
  <c r="X75" i="16"/>
  <c r="X61" i="16"/>
  <c r="X57" i="16"/>
  <c r="X106" i="16"/>
  <c r="X47" i="16"/>
  <c r="X152" i="16"/>
  <c r="X224" i="16"/>
  <c r="X189" i="16"/>
  <c r="X244" i="16"/>
  <c r="X183" i="16"/>
  <c r="X261" i="16"/>
  <c r="X251" i="16"/>
  <c r="X50" i="16"/>
  <c r="X96" i="16"/>
  <c r="X262" i="16"/>
  <c r="X101" i="16"/>
  <c r="X284" i="16"/>
  <c r="X175" i="16"/>
  <c r="X205" i="16"/>
  <c r="X52" i="16"/>
  <c r="X122" i="16"/>
  <c r="X238" i="16"/>
  <c r="X237" i="16"/>
  <c r="X135" i="16"/>
  <c r="X64" i="16"/>
  <c r="X219" i="16"/>
  <c r="X291" i="16"/>
  <c r="X260" i="16"/>
  <c r="X252" i="16"/>
  <c r="X131" i="16"/>
  <c r="X162" i="16"/>
  <c r="X154" i="16"/>
  <c r="X289" i="16"/>
  <c r="X283" i="16"/>
  <c r="X186" i="16"/>
  <c r="X121" i="16"/>
  <c r="X62" i="16"/>
  <c r="X26" i="16"/>
  <c r="X22" i="16"/>
  <c r="X98" i="16"/>
  <c r="X90" i="16"/>
  <c r="X280" i="16"/>
  <c r="X256" i="16"/>
  <c r="X139" i="16"/>
  <c r="X19" i="16"/>
  <c r="X212" i="16"/>
  <c r="X243" i="16"/>
  <c r="X272" i="16"/>
  <c r="X100" i="16"/>
  <c r="X157" i="16"/>
  <c r="X230" i="16"/>
  <c r="X77" i="16"/>
  <c r="X227" i="16"/>
  <c r="X225" i="16"/>
  <c r="X221" i="16"/>
  <c r="X188" i="16"/>
  <c r="X197" i="16"/>
  <c r="X236" i="16"/>
  <c r="X151" i="16"/>
  <c r="X89" i="16"/>
  <c r="X220" i="16"/>
  <c r="X21" i="16"/>
  <c r="X302" i="16"/>
  <c r="X102" i="16"/>
  <c r="X69" i="16"/>
  <c r="X150" i="16"/>
  <c r="M92" i="16"/>
  <c r="X137" i="16"/>
  <c r="X24" i="16"/>
  <c r="X49" i="16"/>
  <c r="X208" i="16"/>
  <c r="X229" i="16"/>
  <c r="X163" i="16"/>
  <c r="X222" i="16"/>
  <c r="X159" i="16"/>
  <c r="X149" i="16"/>
  <c r="X140" i="16"/>
  <c r="X76" i="16"/>
  <c r="X51" i="16"/>
  <c r="X287" i="16"/>
  <c r="X146" i="16"/>
  <c r="X207" i="16"/>
  <c r="X293" i="16"/>
  <c r="X171" i="16"/>
  <c r="X176" i="16"/>
  <c r="X28" i="16"/>
  <c r="X240" i="16"/>
  <c r="X241" i="16"/>
  <c r="X292" i="16"/>
  <c r="X184" i="16"/>
  <c r="X80" i="16"/>
  <c r="X177" i="16"/>
  <c r="X35" i="16"/>
  <c r="X56" i="16"/>
  <c r="X258" i="16"/>
  <c r="X246" i="16"/>
  <c r="X191" i="16"/>
  <c r="X127" i="16"/>
  <c r="X307" i="16"/>
  <c r="X138" i="16"/>
  <c r="X257" i="16"/>
  <c r="X70" i="16"/>
  <c r="X165" i="16"/>
  <c r="X87" i="16"/>
  <c r="X211" i="16"/>
  <c r="X155" i="16"/>
  <c r="AM10" i="16"/>
  <c r="AK10" i="16"/>
  <c r="AX10" i="16"/>
  <c r="AU10" i="16"/>
  <c r="AW10" i="16"/>
  <c r="AP10" i="16"/>
  <c r="AT10" i="16"/>
  <c r="AR10" i="16"/>
  <c r="AS10" i="16"/>
  <c r="AV10" i="16"/>
  <c r="AJ10" i="16"/>
  <c r="AN10" i="16"/>
  <c r="AL10" i="16"/>
  <c r="AO10" i="16"/>
  <c r="X281" i="16"/>
  <c r="X107" i="16"/>
  <c r="X249" i="16"/>
  <c r="X111" i="16"/>
  <c r="X269" i="16"/>
  <c r="X72" i="16"/>
  <c r="X232" i="16"/>
  <c r="X43" i="16"/>
  <c r="X115" i="16"/>
  <c r="X179" i="16"/>
  <c r="X32" i="16"/>
  <c r="X203" i="16"/>
  <c r="X228" i="16"/>
  <c r="X305" i="16"/>
  <c r="X85" i="16"/>
  <c r="X304" i="16"/>
  <c r="X117" i="16"/>
  <c r="X301" i="16"/>
  <c r="X195" i="16"/>
  <c r="X23" i="16"/>
  <c r="X275" i="16"/>
  <c r="X118" i="16"/>
  <c r="X277" i="16"/>
  <c r="X132" i="16"/>
  <c r="X285" i="16"/>
  <c r="IX41" i="14"/>
  <c r="IY41" i="14"/>
  <c r="JA41" i="14" s="1"/>
  <c r="JB41" i="14" s="1"/>
  <c r="IW42" i="14"/>
  <c r="R97" i="16"/>
  <c r="AL97" i="16"/>
  <c r="AO97" i="16"/>
  <c r="AJ97" i="16"/>
  <c r="AK97" i="16"/>
  <c r="AM97" i="16"/>
  <c r="AN97" i="16"/>
  <c r="AP97" i="16"/>
  <c r="X268" i="16"/>
  <c r="X178" i="16"/>
  <c r="X125" i="16"/>
  <c r="X223" i="16"/>
  <c r="X266" i="16"/>
  <c r="X199" i="16"/>
  <c r="X247" i="16"/>
  <c r="X25" i="16"/>
  <c r="X298" i="16"/>
  <c r="X297" i="16"/>
  <c r="X169" i="16"/>
  <c r="X37" i="16"/>
  <c r="X108" i="16"/>
  <c r="X276" i="16"/>
  <c r="X282" i="16"/>
  <c r="L97" i="16"/>
  <c r="X255" i="16"/>
  <c r="X156" i="16"/>
  <c r="X27" i="16"/>
  <c r="X217" i="16"/>
  <c r="X39" i="16"/>
  <c r="X58" i="16"/>
  <c r="X226" i="16"/>
  <c r="X34" i="16"/>
  <c r="X306" i="16"/>
  <c r="X173" i="16"/>
  <c r="X308" i="16"/>
  <c r="X133" i="16"/>
  <c r="X231" i="16"/>
  <c r="X42" i="16"/>
  <c r="X29" i="16"/>
  <c r="X234" i="16"/>
  <c r="X168" i="16"/>
  <c r="X239" i="16"/>
  <c r="X147" i="16"/>
  <c r="X40" i="16"/>
  <c r="X295" i="16"/>
  <c r="X86" i="16"/>
  <c r="X74" i="16"/>
  <c r="X31" i="16"/>
  <c r="X59" i="16"/>
  <c r="X20" i="16"/>
  <c r="X65" i="16"/>
  <c r="X48" i="16"/>
  <c r="X33" i="16"/>
  <c r="X273" i="16"/>
  <c r="X53" i="16"/>
  <c r="X196" i="16"/>
  <c r="X185" i="16"/>
  <c r="X84" i="16"/>
  <c r="X274" i="16"/>
  <c r="X38" i="16"/>
  <c r="X95" i="16"/>
  <c r="X198" i="16"/>
  <c r="X180" i="16"/>
  <c r="X182" i="16"/>
  <c r="X120" i="16"/>
  <c r="X214" i="16"/>
  <c r="X164" i="16"/>
  <c r="X67" i="16"/>
  <c r="X68" i="16"/>
  <c r="X18" i="16"/>
  <c r="X45" i="16"/>
  <c r="X245" i="16"/>
  <c r="X83" i="16"/>
  <c r="X55" i="16"/>
  <c r="LK73" i="14"/>
  <c r="LH93" i="14"/>
  <c r="LH94" i="14" s="1"/>
  <c r="LG108" i="14"/>
  <c r="LF167" i="14"/>
  <c r="LL173" i="14"/>
  <c r="LO133" i="14"/>
  <c r="LO134" i="14" s="1"/>
  <c r="LO135" i="14" s="1"/>
  <c r="LO136" i="14" s="1"/>
  <c r="LO137" i="14" s="1"/>
  <c r="LO138" i="14" s="1"/>
  <c r="LO139" i="14" s="1"/>
  <c r="LO140" i="14" s="1"/>
  <c r="LO141" i="14" s="1"/>
  <c r="LO142" i="14" s="1"/>
  <c r="LO143" i="14" s="1"/>
  <c r="LO144" i="14" s="1"/>
  <c r="LO145" i="14" s="1"/>
  <c r="LO146" i="14" s="1"/>
  <c r="LO147" i="14" s="1"/>
  <c r="LO148" i="14" s="1"/>
  <c r="LO149" i="14" s="1"/>
  <c r="LO54" i="14"/>
  <c r="LE45" i="14"/>
  <c r="LE94" i="14"/>
  <c r="LD135" i="14"/>
  <c r="LJ76" i="14"/>
  <c r="LF88" i="14"/>
  <c r="KY54" i="14"/>
  <c r="LI167" i="14"/>
  <c r="LD53" i="14"/>
  <c r="LM120" i="14"/>
  <c r="KY133" i="14"/>
  <c r="KX141" i="14"/>
  <c r="KW57" i="14"/>
  <c r="KW141" i="14"/>
  <c r="LO173" i="14"/>
  <c r="LL45" i="14"/>
  <c r="LH66" i="14"/>
  <c r="LH67" i="14" s="1"/>
  <c r="MC67" i="14" s="1"/>
  <c r="LM45" i="14"/>
  <c r="LN45" i="14"/>
  <c r="LN158" i="14"/>
  <c r="LK133" i="14"/>
  <c r="LC141" i="14"/>
  <c r="O97" i="16" l="1"/>
  <c r="LG88" i="14"/>
  <c r="LG89" i="14" s="1"/>
  <c r="LG90" i="14" s="1"/>
  <c r="LG91" i="14" s="1"/>
  <c r="LG92" i="14" s="1"/>
  <c r="LG93" i="14" s="1"/>
  <c r="LG94" i="14" s="1"/>
  <c r="LG95" i="14" s="1"/>
  <c r="MB87" i="14"/>
  <c r="LH95" i="14"/>
  <c r="LH96" i="14" s="1"/>
  <c r="LH97" i="14" s="1"/>
  <c r="LH98" i="14" s="1"/>
  <c r="LH99" i="14" s="1"/>
  <c r="LH100" i="14" s="1"/>
  <c r="LH101" i="14" s="1"/>
  <c r="LH102" i="14" s="1"/>
  <c r="LH103" i="14" s="1"/>
  <c r="LH104" i="14" s="1"/>
  <c r="MC104" i="14" s="1"/>
  <c r="MC94" i="14"/>
  <c r="L12" i="16"/>
  <c r="Q12" i="16"/>
  <c r="AE12" i="16"/>
  <c r="AU12" i="16" s="1"/>
  <c r="AK12" i="16"/>
  <c r="P12" i="16"/>
  <c r="AN12" i="16"/>
  <c r="M71" i="16"/>
  <c r="AK71" i="16"/>
  <c r="M12" i="16"/>
  <c r="AO12" i="16"/>
  <c r="AN71" i="16"/>
  <c r="N71" i="16"/>
  <c r="O12" i="16"/>
  <c r="AL12" i="16"/>
  <c r="Z71" i="16"/>
  <c r="AM12" i="16"/>
  <c r="AJ12" i="16"/>
  <c r="N12" i="16"/>
  <c r="AP12" i="16"/>
  <c r="AM71" i="16"/>
  <c r="AF12" i="16"/>
  <c r="AV12" i="16" s="1"/>
  <c r="AL71" i="16"/>
  <c r="P71" i="16"/>
  <c r="AP71" i="16"/>
  <c r="Z114" i="16"/>
  <c r="AC114" i="16" s="1"/>
  <c r="AS114" i="16" s="1"/>
  <c r="O71" i="16"/>
  <c r="AJ71" i="16"/>
  <c r="Q71" i="16"/>
  <c r="Q114" i="16"/>
  <c r="M114" i="16"/>
  <c r="AD12" i="16"/>
  <c r="AT12" i="16" s="1"/>
  <c r="N114" i="16"/>
  <c r="P114" i="16"/>
  <c r="AO114" i="16"/>
  <c r="L114" i="16"/>
  <c r="R114" i="16"/>
  <c r="O114" i="16"/>
  <c r="AG12" i="16"/>
  <c r="AW12" i="16" s="1"/>
  <c r="AH12" i="16"/>
  <c r="AX12" i="16" s="1"/>
  <c r="AM92" i="16"/>
  <c r="L92" i="16"/>
  <c r="AP114" i="16"/>
  <c r="M54" i="16"/>
  <c r="Q54" i="16"/>
  <c r="AJ114" i="16"/>
  <c r="AL114" i="16"/>
  <c r="AB12" i="16"/>
  <c r="AR12" i="16" s="1"/>
  <c r="AK114" i="16"/>
  <c r="R12" i="16"/>
  <c r="N54" i="16"/>
  <c r="O54" i="16"/>
  <c r="P54" i="16"/>
  <c r="AN54" i="16"/>
  <c r="AM114" i="16"/>
  <c r="AK54" i="16"/>
  <c r="L54" i="16"/>
  <c r="AM54" i="16"/>
  <c r="AL92" i="16"/>
  <c r="AN92" i="16"/>
  <c r="Q92" i="16"/>
  <c r="AP92" i="16"/>
  <c r="Z54" i="16"/>
  <c r="AF54" i="16" s="1"/>
  <c r="AV54" i="16" s="1"/>
  <c r="AL54" i="16"/>
  <c r="M97" i="16"/>
  <c r="N97" i="16"/>
  <c r="P97" i="16"/>
  <c r="AO92" i="16"/>
  <c r="Z92" i="16"/>
  <c r="AG92" i="16" s="1"/>
  <c r="AW92" i="16" s="1"/>
  <c r="O92" i="16"/>
  <c r="R54" i="16"/>
  <c r="AJ54" i="16"/>
  <c r="AP54" i="16"/>
  <c r="P92" i="16"/>
  <c r="N92" i="16"/>
  <c r="R92" i="16"/>
  <c r="AK92" i="16"/>
  <c r="R71" i="16"/>
  <c r="L71" i="16"/>
  <c r="AJ239" i="16"/>
  <c r="AM239" i="16"/>
  <c r="AL239" i="16"/>
  <c r="AP239" i="16"/>
  <c r="AN239" i="16"/>
  <c r="AO239" i="16"/>
  <c r="AK239" i="16"/>
  <c r="M239" i="16"/>
  <c r="P239" i="16"/>
  <c r="L239" i="16"/>
  <c r="O239" i="16"/>
  <c r="R239" i="16"/>
  <c r="Z239" i="16"/>
  <c r="Q239" i="16"/>
  <c r="N239" i="16"/>
  <c r="AK304" i="16"/>
  <c r="AN304" i="16"/>
  <c r="AO304" i="16"/>
  <c r="AM304" i="16"/>
  <c r="AJ304" i="16"/>
  <c r="AP304" i="16"/>
  <c r="AL304" i="16"/>
  <c r="R304" i="16"/>
  <c r="L304" i="16"/>
  <c r="Z304" i="16"/>
  <c r="N304" i="16"/>
  <c r="P304" i="16"/>
  <c r="M304" i="16"/>
  <c r="Q304" i="16"/>
  <c r="O304" i="16"/>
  <c r="P138" i="16"/>
  <c r="AO138" i="16"/>
  <c r="AK138" i="16"/>
  <c r="AJ138" i="16"/>
  <c r="AP138" i="16"/>
  <c r="AL138" i="16"/>
  <c r="AM138" i="16"/>
  <c r="AN138" i="16"/>
  <c r="R138" i="16"/>
  <c r="N138" i="16"/>
  <c r="Q138" i="16"/>
  <c r="L138" i="16"/>
  <c r="O138" i="16"/>
  <c r="Z138" i="16"/>
  <c r="M138" i="16"/>
  <c r="AN140" i="16"/>
  <c r="AJ140" i="16"/>
  <c r="AM140" i="16"/>
  <c r="AP140" i="16"/>
  <c r="AK140" i="16"/>
  <c r="AO140" i="16"/>
  <c r="AL140" i="16"/>
  <c r="O140" i="16"/>
  <c r="Z140" i="16"/>
  <c r="R140" i="16"/>
  <c r="P140" i="16"/>
  <c r="N140" i="16"/>
  <c r="M140" i="16"/>
  <c r="L140" i="16"/>
  <c r="Q140" i="16"/>
  <c r="L139" i="16"/>
  <c r="AJ139" i="16"/>
  <c r="AP139" i="16"/>
  <c r="AO139" i="16"/>
  <c r="AL139" i="16"/>
  <c r="AM139" i="16"/>
  <c r="AK139" i="16"/>
  <c r="AN139" i="16"/>
  <c r="M139" i="16"/>
  <c r="Z139" i="16"/>
  <c r="O139" i="16"/>
  <c r="P139" i="16"/>
  <c r="Q139" i="16"/>
  <c r="N139" i="16"/>
  <c r="R139" i="16"/>
  <c r="AM96" i="16"/>
  <c r="AJ96" i="16"/>
  <c r="AP96" i="16"/>
  <c r="AN96" i="16"/>
  <c r="AK96" i="16"/>
  <c r="AL96" i="16"/>
  <c r="AO96" i="16"/>
  <c r="Q96" i="16"/>
  <c r="P96" i="16"/>
  <c r="R96" i="16"/>
  <c r="N96" i="16"/>
  <c r="L96" i="16"/>
  <c r="M96" i="16"/>
  <c r="O96" i="16"/>
  <c r="Z96" i="16"/>
  <c r="AL153" i="16"/>
  <c r="AN153" i="16"/>
  <c r="AP153" i="16"/>
  <c r="AM153" i="16"/>
  <c r="AK153" i="16"/>
  <c r="AO153" i="16"/>
  <c r="AJ153" i="16"/>
  <c r="L153" i="16"/>
  <c r="P153" i="16"/>
  <c r="Q153" i="16"/>
  <c r="R153" i="16"/>
  <c r="O153" i="16"/>
  <c r="N153" i="16"/>
  <c r="Z153" i="16"/>
  <c r="M153" i="16"/>
  <c r="L63" i="16"/>
  <c r="AP63" i="16"/>
  <c r="AN63" i="16"/>
  <c r="AL63" i="16"/>
  <c r="AM63" i="16"/>
  <c r="AO63" i="16"/>
  <c r="AJ63" i="16"/>
  <c r="AK63" i="16"/>
  <c r="Q63" i="16"/>
  <c r="P63" i="16"/>
  <c r="Z63" i="16"/>
  <c r="M63" i="16"/>
  <c r="N63" i="16"/>
  <c r="R63" i="16"/>
  <c r="O63" i="16"/>
  <c r="AK172" i="16"/>
  <c r="AN172" i="16"/>
  <c r="AO172" i="16"/>
  <c r="AM172" i="16"/>
  <c r="AJ172" i="16"/>
  <c r="AP172" i="16"/>
  <c r="AL172" i="16"/>
  <c r="R172" i="16"/>
  <c r="M172" i="16"/>
  <c r="P172" i="16"/>
  <c r="O172" i="16"/>
  <c r="Q172" i="16"/>
  <c r="L172" i="16"/>
  <c r="Z172" i="16"/>
  <c r="N172" i="16"/>
  <c r="N259" i="16"/>
  <c r="AO259" i="16"/>
  <c r="AP259" i="16"/>
  <c r="AK259" i="16"/>
  <c r="AL259" i="16"/>
  <c r="AN259" i="16"/>
  <c r="AJ259" i="16"/>
  <c r="AM259" i="16"/>
  <c r="L259" i="16"/>
  <c r="R259" i="16"/>
  <c r="O259" i="16"/>
  <c r="Z259" i="16"/>
  <c r="P259" i="16"/>
  <c r="Q259" i="16"/>
  <c r="M259" i="16"/>
  <c r="Z248" i="16"/>
  <c r="AJ248" i="16"/>
  <c r="AM248" i="16"/>
  <c r="AO248" i="16"/>
  <c r="AN248" i="16"/>
  <c r="AK248" i="16"/>
  <c r="AL248" i="16"/>
  <c r="AP248" i="16"/>
  <c r="P248" i="16"/>
  <c r="O248" i="16"/>
  <c r="R248" i="16"/>
  <c r="Q248" i="16"/>
  <c r="N248" i="16"/>
  <c r="L248" i="16"/>
  <c r="M248" i="16"/>
  <c r="R66" i="16"/>
  <c r="AK66" i="16"/>
  <c r="AN66" i="16"/>
  <c r="AL66" i="16"/>
  <c r="AP66" i="16"/>
  <c r="AO66" i="16"/>
  <c r="AM66" i="16"/>
  <c r="AJ66" i="16"/>
  <c r="Q66" i="16"/>
  <c r="P66" i="16"/>
  <c r="M66" i="16"/>
  <c r="N66" i="16"/>
  <c r="L66" i="16"/>
  <c r="Z66" i="16"/>
  <c r="O66" i="16"/>
  <c r="AJ141" i="16"/>
  <c r="AP141" i="16"/>
  <c r="AL141" i="16"/>
  <c r="AN141" i="16"/>
  <c r="AM141" i="16"/>
  <c r="AK141" i="16"/>
  <c r="AO141" i="16"/>
  <c r="L141" i="16"/>
  <c r="P141" i="16"/>
  <c r="M141" i="16"/>
  <c r="Q141" i="16"/>
  <c r="Z141" i="16"/>
  <c r="N141" i="16"/>
  <c r="O141" i="16"/>
  <c r="R141" i="16"/>
  <c r="Q233" i="16"/>
  <c r="AL233" i="16"/>
  <c r="AM233" i="16"/>
  <c r="AP233" i="16"/>
  <c r="AJ233" i="16"/>
  <c r="AN233" i="16"/>
  <c r="AK233" i="16"/>
  <c r="AO233" i="16"/>
  <c r="L233" i="16"/>
  <c r="R233" i="16"/>
  <c r="P233" i="16"/>
  <c r="O233" i="16"/>
  <c r="M233" i="16"/>
  <c r="N233" i="16"/>
  <c r="Z233" i="16"/>
  <c r="AM91" i="16"/>
  <c r="AK91" i="16"/>
  <c r="AL91" i="16"/>
  <c r="AN91" i="16"/>
  <c r="AJ91" i="16"/>
  <c r="AP91" i="16"/>
  <c r="AO91" i="16"/>
  <c r="P91" i="16"/>
  <c r="R91" i="16"/>
  <c r="L91" i="16"/>
  <c r="O91" i="16"/>
  <c r="N91" i="16"/>
  <c r="M91" i="16"/>
  <c r="Z91" i="16"/>
  <c r="Q91" i="16"/>
  <c r="AJ288" i="16"/>
  <c r="AP288" i="16"/>
  <c r="AL288" i="16"/>
  <c r="AN288" i="16"/>
  <c r="AK288" i="16"/>
  <c r="AO288" i="16"/>
  <c r="AM288" i="16"/>
  <c r="P288" i="16"/>
  <c r="N288" i="16"/>
  <c r="R288" i="16"/>
  <c r="O288" i="16"/>
  <c r="Q288" i="16"/>
  <c r="M288" i="16"/>
  <c r="Z288" i="16"/>
  <c r="L288" i="16"/>
  <c r="AN253" i="16"/>
  <c r="AK253" i="16"/>
  <c r="AJ253" i="16"/>
  <c r="AL253" i="16"/>
  <c r="AP253" i="16"/>
  <c r="AO253" i="16"/>
  <c r="AM253" i="16"/>
  <c r="M253" i="16"/>
  <c r="L253" i="16"/>
  <c r="Z253" i="16"/>
  <c r="O253" i="16"/>
  <c r="N253" i="16"/>
  <c r="R253" i="16"/>
  <c r="Q253" i="16"/>
  <c r="P253" i="16"/>
  <c r="Q206" i="16"/>
  <c r="AM206" i="16"/>
  <c r="AJ206" i="16"/>
  <c r="AK206" i="16"/>
  <c r="AN206" i="16"/>
  <c r="AO206" i="16"/>
  <c r="AP206" i="16"/>
  <c r="AL206" i="16"/>
  <c r="R206" i="16"/>
  <c r="L206" i="16"/>
  <c r="N206" i="16"/>
  <c r="O206" i="16"/>
  <c r="Z206" i="16"/>
  <c r="M206" i="16"/>
  <c r="P206" i="16"/>
  <c r="R214" i="16"/>
  <c r="AK214" i="16"/>
  <c r="AJ214" i="16"/>
  <c r="AP214" i="16"/>
  <c r="AN214" i="16"/>
  <c r="AO214" i="16"/>
  <c r="AM214" i="16"/>
  <c r="AL214" i="16"/>
  <c r="O214" i="16"/>
  <c r="Z214" i="16"/>
  <c r="M214" i="16"/>
  <c r="L214" i="16"/>
  <c r="P214" i="16"/>
  <c r="Q214" i="16"/>
  <c r="N214" i="16"/>
  <c r="AN133" i="16"/>
  <c r="AL133" i="16"/>
  <c r="AO133" i="16"/>
  <c r="AM133" i="16"/>
  <c r="AJ133" i="16"/>
  <c r="AK133" i="16"/>
  <c r="AP133" i="16"/>
  <c r="Q133" i="16"/>
  <c r="M133" i="16"/>
  <c r="L133" i="16"/>
  <c r="Z133" i="16"/>
  <c r="O133" i="16"/>
  <c r="P133" i="16"/>
  <c r="N133" i="16"/>
  <c r="R133" i="16"/>
  <c r="IY42" i="14"/>
  <c r="JA42" i="14" s="1"/>
  <c r="JB42" i="14" s="1"/>
  <c r="IW43" i="14"/>
  <c r="IX42" i="14"/>
  <c r="AO241" i="16"/>
  <c r="AM241" i="16"/>
  <c r="AN241" i="16"/>
  <c r="AP241" i="16"/>
  <c r="AJ241" i="16"/>
  <c r="AK241" i="16"/>
  <c r="AL241" i="16"/>
  <c r="L241" i="16"/>
  <c r="R241" i="16"/>
  <c r="Q241" i="16"/>
  <c r="P241" i="16"/>
  <c r="N241" i="16"/>
  <c r="O241" i="16"/>
  <c r="M241" i="16"/>
  <c r="Z241" i="16"/>
  <c r="R150" i="16"/>
  <c r="AP150" i="16"/>
  <c r="AL150" i="16"/>
  <c r="AM150" i="16"/>
  <c r="AJ150" i="16"/>
  <c r="AO150" i="16"/>
  <c r="AN150" i="16"/>
  <c r="AK150" i="16"/>
  <c r="L150" i="16"/>
  <c r="P150" i="16"/>
  <c r="Q150" i="16"/>
  <c r="M150" i="16"/>
  <c r="O150" i="16"/>
  <c r="Z150" i="16"/>
  <c r="N150" i="16"/>
  <c r="AM219" i="16"/>
  <c r="AO219" i="16"/>
  <c r="AK219" i="16"/>
  <c r="AJ219" i="16"/>
  <c r="AP219" i="16"/>
  <c r="AN219" i="16"/>
  <c r="AL219" i="16"/>
  <c r="O219" i="16"/>
  <c r="R219" i="16"/>
  <c r="M219" i="16"/>
  <c r="Z219" i="16"/>
  <c r="P219" i="16"/>
  <c r="L219" i="16"/>
  <c r="N219" i="16"/>
  <c r="Q219" i="16"/>
  <c r="AN61" i="16"/>
  <c r="AJ61" i="16"/>
  <c r="AL61" i="16"/>
  <c r="AP61" i="16"/>
  <c r="AO61" i="16"/>
  <c r="AK61" i="16"/>
  <c r="AM61" i="16"/>
  <c r="L61" i="16"/>
  <c r="O61" i="16"/>
  <c r="M61" i="16"/>
  <c r="Z61" i="16"/>
  <c r="R61" i="16"/>
  <c r="P61" i="16"/>
  <c r="N61" i="16"/>
  <c r="Q61" i="16"/>
  <c r="Z15" i="16"/>
  <c r="AP15" i="16"/>
  <c r="AL15" i="16"/>
  <c r="AK15" i="16"/>
  <c r="AO15" i="16"/>
  <c r="AN15" i="16"/>
  <c r="AJ15" i="16"/>
  <c r="AM15" i="16"/>
  <c r="Q15" i="16"/>
  <c r="N15" i="16"/>
  <c r="O15" i="16"/>
  <c r="L15" i="16"/>
  <c r="P15" i="16"/>
  <c r="R15" i="16"/>
  <c r="M15" i="16"/>
  <c r="M17" i="16"/>
  <c r="AL17" i="16"/>
  <c r="AJ17" i="16"/>
  <c r="AP17" i="16"/>
  <c r="AN17" i="16"/>
  <c r="AK17" i="16"/>
  <c r="AM17" i="16"/>
  <c r="AO17" i="16"/>
  <c r="P17" i="16"/>
  <c r="R17" i="16"/>
  <c r="Q17" i="16"/>
  <c r="O17" i="16"/>
  <c r="N17" i="16"/>
  <c r="L17" i="16"/>
  <c r="Z17" i="16"/>
  <c r="Q308" i="16"/>
  <c r="AP308" i="16"/>
  <c r="AM308" i="16"/>
  <c r="AL308" i="16"/>
  <c r="AK308" i="16"/>
  <c r="AN308" i="16"/>
  <c r="AJ308" i="16"/>
  <c r="AO308" i="16"/>
  <c r="N308" i="16"/>
  <c r="P308" i="16"/>
  <c r="O308" i="16"/>
  <c r="R308" i="16"/>
  <c r="L308" i="16"/>
  <c r="Z308" i="16"/>
  <c r="M308" i="16"/>
  <c r="Q275" i="16"/>
  <c r="AP275" i="16"/>
  <c r="AN275" i="16"/>
  <c r="AO275" i="16"/>
  <c r="AL275" i="16"/>
  <c r="AM275" i="16"/>
  <c r="AJ275" i="16"/>
  <c r="AK275" i="16"/>
  <c r="R275" i="16"/>
  <c r="Z275" i="16"/>
  <c r="M275" i="16"/>
  <c r="N275" i="16"/>
  <c r="O275" i="16"/>
  <c r="P275" i="16"/>
  <c r="L275" i="16"/>
  <c r="AJ307" i="16"/>
  <c r="AN307" i="16"/>
  <c r="AK307" i="16"/>
  <c r="AL307" i="16"/>
  <c r="AO307" i="16"/>
  <c r="AM307" i="16"/>
  <c r="AP307" i="16"/>
  <c r="Q307" i="16"/>
  <c r="Z307" i="16"/>
  <c r="L307" i="16"/>
  <c r="M307" i="16"/>
  <c r="R307" i="16"/>
  <c r="O307" i="16"/>
  <c r="N307" i="16"/>
  <c r="P307" i="16"/>
  <c r="N221" i="16"/>
  <c r="AL221" i="16"/>
  <c r="AP221" i="16"/>
  <c r="AM221" i="16"/>
  <c r="AK221" i="16"/>
  <c r="AJ221" i="16"/>
  <c r="AO221" i="16"/>
  <c r="AN221" i="16"/>
  <c r="R221" i="16"/>
  <c r="M221" i="16"/>
  <c r="Z221" i="16"/>
  <c r="L221" i="16"/>
  <c r="Q221" i="16"/>
  <c r="O221" i="16"/>
  <c r="P221" i="16"/>
  <c r="R62" i="16"/>
  <c r="AO62" i="16"/>
  <c r="AN62" i="16"/>
  <c r="AP62" i="16"/>
  <c r="AM62" i="16"/>
  <c r="AK62" i="16"/>
  <c r="AL62" i="16"/>
  <c r="AJ62" i="16"/>
  <c r="L62" i="16"/>
  <c r="O62" i="16"/>
  <c r="Q62" i="16"/>
  <c r="M62" i="16"/>
  <c r="Z62" i="16"/>
  <c r="N62" i="16"/>
  <c r="P62" i="16"/>
  <c r="M64" i="16"/>
  <c r="AM64" i="16"/>
  <c r="AL64" i="16"/>
  <c r="AJ64" i="16"/>
  <c r="AO64" i="16"/>
  <c r="AP64" i="16"/>
  <c r="AN64" i="16"/>
  <c r="AK64" i="16"/>
  <c r="O64" i="16"/>
  <c r="L64" i="16"/>
  <c r="R64" i="16"/>
  <c r="P64" i="16"/>
  <c r="N64" i="16"/>
  <c r="Q64" i="16"/>
  <c r="Z64" i="16"/>
  <c r="Q193" i="16"/>
  <c r="AM193" i="16"/>
  <c r="AK193" i="16"/>
  <c r="AL193" i="16"/>
  <c r="AO193" i="16"/>
  <c r="AJ193" i="16"/>
  <c r="AP193" i="16"/>
  <c r="AN193" i="16"/>
  <c r="Z193" i="16"/>
  <c r="L193" i="16"/>
  <c r="N193" i="16"/>
  <c r="P193" i="16"/>
  <c r="O193" i="16"/>
  <c r="M193" i="16"/>
  <c r="R193" i="16"/>
  <c r="AO119" i="16"/>
  <c r="AN119" i="16"/>
  <c r="AM119" i="16"/>
  <c r="AK119" i="16"/>
  <c r="AJ119" i="16"/>
  <c r="AL119" i="16"/>
  <c r="AP119" i="16"/>
  <c r="N119" i="16"/>
  <c r="R119" i="16"/>
  <c r="L119" i="16"/>
  <c r="O119" i="16"/>
  <c r="M119" i="16"/>
  <c r="Z119" i="16"/>
  <c r="P119" i="16"/>
  <c r="Q119" i="16"/>
  <c r="AO299" i="16"/>
  <c r="AN299" i="16"/>
  <c r="AM299" i="16"/>
  <c r="AJ299" i="16"/>
  <c r="AK299" i="16"/>
  <c r="AL299" i="16"/>
  <c r="AP299" i="16"/>
  <c r="M299" i="16"/>
  <c r="O299" i="16"/>
  <c r="Z299" i="16"/>
  <c r="R299" i="16"/>
  <c r="L299" i="16"/>
  <c r="N299" i="16"/>
  <c r="Q299" i="16"/>
  <c r="P299" i="16"/>
  <c r="M190" i="16"/>
  <c r="AJ190" i="16"/>
  <c r="AL190" i="16"/>
  <c r="AM190" i="16"/>
  <c r="AP190" i="16"/>
  <c r="AO190" i="16"/>
  <c r="AK190" i="16"/>
  <c r="AN190" i="16"/>
  <c r="P190" i="16"/>
  <c r="Z190" i="16"/>
  <c r="O190" i="16"/>
  <c r="N190" i="16"/>
  <c r="R190" i="16"/>
  <c r="L190" i="16"/>
  <c r="Q190" i="16"/>
  <c r="AL279" i="16"/>
  <c r="AO279" i="16"/>
  <c r="AK279" i="16"/>
  <c r="AP279" i="16"/>
  <c r="AJ279" i="16"/>
  <c r="AN279" i="16"/>
  <c r="AM279" i="16"/>
  <c r="Z279" i="16"/>
  <c r="M279" i="16"/>
  <c r="N279" i="16"/>
  <c r="L279" i="16"/>
  <c r="O279" i="16"/>
  <c r="P279" i="16"/>
  <c r="R279" i="16"/>
  <c r="Q279" i="16"/>
  <c r="AL124" i="16"/>
  <c r="AJ124" i="16"/>
  <c r="AP124" i="16"/>
  <c r="AM124" i="16"/>
  <c r="AN124" i="16"/>
  <c r="AO124" i="16"/>
  <c r="AK124" i="16"/>
  <c r="O124" i="16"/>
  <c r="P124" i="16"/>
  <c r="Z124" i="16"/>
  <c r="M124" i="16"/>
  <c r="N124" i="16"/>
  <c r="R124" i="16"/>
  <c r="L124" i="16"/>
  <c r="Q124" i="16"/>
  <c r="AO18" i="16"/>
  <c r="AK18" i="16"/>
  <c r="AJ18" i="16"/>
  <c r="AN18" i="16"/>
  <c r="AL18" i="16"/>
  <c r="AP18" i="16"/>
  <c r="AM18" i="16"/>
  <c r="L18" i="16"/>
  <c r="M18" i="16"/>
  <c r="P18" i="16"/>
  <c r="O18" i="16"/>
  <c r="R18" i="16"/>
  <c r="N18" i="16"/>
  <c r="Q18" i="16"/>
  <c r="Z18" i="16"/>
  <c r="Q182" i="16"/>
  <c r="AM182" i="16"/>
  <c r="AO182" i="16"/>
  <c r="AL182" i="16"/>
  <c r="AP182" i="16"/>
  <c r="AN182" i="16"/>
  <c r="AK182" i="16"/>
  <c r="AJ182" i="16"/>
  <c r="N182" i="16"/>
  <c r="L182" i="16"/>
  <c r="M182" i="16"/>
  <c r="P182" i="16"/>
  <c r="O182" i="16"/>
  <c r="R182" i="16"/>
  <c r="Z182" i="16"/>
  <c r="Z84" i="16"/>
  <c r="AO84" i="16"/>
  <c r="AN84" i="16"/>
  <c r="AL84" i="16"/>
  <c r="AJ84" i="16"/>
  <c r="AM84" i="16"/>
  <c r="AP84" i="16"/>
  <c r="AK84" i="16"/>
  <c r="P84" i="16"/>
  <c r="M84" i="16"/>
  <c r="L84" i="16"/>
  <c r="O84" i="16"/>
  <c r="R84" i="16"/>
  <c r="Q84" i="16"/>
  <c r="N84" i="16"/>
  <c r="Z48" i="16"/>
  <c r="AO48" i="16"/>
  <c r="AL48" i="16"/>
  <c r="AM48" i="16"/>
  <c r="AP48" i="16"/>
  <c r="AK48" i="16"/>
  <c r="AJ48" i="16"/>
  <c r="AN48" i="16"/>
  <c r="P48" i="16"/>
  <c r="Q48" i="16"/>
  <c r="O48" i="16"/>
  <c r="M48" i="16"/>
  <c r="L48" i="16"/>
  <c r="N48" i="16"/>
  <c r="R48" i="16"/>
  <c r="AO86" i="16"/>
  <c r="AN86" i="16"/>
  <c r="AJ86" i="16"/>
  <c r="AM86" i="16"/>
  <c r="AL86" i="16"/>
  <c r="AK86" i="16"/>
  <c r="AP86" i="16"/>
  <c r="N86" i="16"/>
  <c r="L86" i="16"/>
  <c r="P86" i="16"/>
  <c r="M86" i="16"/>
  <c r="Q86" i="16"/>
  <c r="R86" i="16"/>
  <c r="O86" i="16"/>
  <c r="Z86" i="16"/>
  <c r="R234" i="16"/>
  <c r="AN234" i="16"/>
  <c r="AK234" i="16"/>
  <c r="AL234" i="16"/>
  <c r="AM234" i="16"/>
  <c r="AJ234" i="16"/>
  <c r="AO234" i="16"/>
  <c r="AP234" i="16"/>
  <c r="Z234" i="16"/>
  <c r="Q234" i="16"/>
  <c r="O234" i="16"/>
  <c r="P234" i="16"/>
  <c r="L234" i="16"/>
  <c r="M234" i="16"/>
  <c r="N234" i="16"/>
  <c r="AK173" i="16"/>
  <c r="AN173" i="16"/>
  <c r="AM173" i="16"/>
  <c r="AL173" i="16"/>
  <c r="AO173" i="16"/>
  <c r="AP173" i="16"/>
  <c r="AJ173" i="16"/>
  <c r="Z173" i="16"/>
  <c r="N173" i="16"/>
  <c r="O173" i="16"/>
  <c r="L173" i="16"/>
  <c r="M173" i="16"/>
  <c r="P173" i="16"/>
  <c r="Q173" i="16"/>
  <c r="R173" i="16"/>
  <c r="R217" i="16"/>
  <c r="AM217" i="16"/>
  <c r="AL217" i="16"/>
  <c r="AN217" i="16"/>
  <c r="AK217" i="16"/>
  <c r="AP217" i="16"/>
  <c r="AJ217" i="16"/>
  <c r="AO217" i="16"/>
  <c r="P217" i="16"/>
  <c r="Z217" i="16"/>
  <c r="N217" i="16"/>
  <c r="L217" i="16"/>
  <c r="O217" i="16"/>
  <c r="M217" i="16"/>
  <c r="Q217" i="16"/>
  <c r="AJ37" i="16"/>
  <c r="AL37" i="16"/>
  <c r="AK37" i="16"/>
  <c r="AN37" i="16"/>
  <c r="AP37" i="16"/>
  <c r="AM37" i="16"/>
  <c r="AO37" i="16"/>
  <c r="M37" i="16"/>
  <c r="O37" i="16"/>
  <c r="R37" i="16"/>
  <c r="Z37" i="16"/>
  <c r="L37" i="16"/>
  <c r="Q37" i="16"/>
  <c r="P37" i="16"/>
  <c r="N37" i="16"/>
  <c r="AO25" i="16"/>
  <c r="AP25" i="16"/>
  <c r="AN25" i="16"/>
  <c r="AK25" i="16"/>
  <c r="AM25" i="16"/>
  <c r="AL25" i="16"/>
  <c r="AJ25" i="16"/>
  <c r="M25" i="16"/>
  <c r="N25" i="16"/>
  <c r="R25" i="16"/>
  <c r="Z25" i="16"/>
  <c r="L25" i="16"/>
  <c r="P25" i="16"/>
  <c r="Q25" i="16"/>
  <c r="O25" i="16"/>
  <c r="N178" i="16"/>
  <c r="AL178" i="16"/>
  <c r="AN178" i="16"/>
  <c r="AK178" i="16"/>
  <c r="AO178" i="16"/>
  <c r="AM178" i="16"/>
  <c r="AP178" i="16"/>
  <c r="AJ178" i="16"/>
  <c r="P178" i="16"/>
  <c r="M178" i="16"/>
  <c r="Z178" i="16"/>
  <c r="O178" i="16"/>
  <c r="R178" i="16"/>
  <c r="Q178" i="16"/>
  <c r="L178" i="16"/>
  <c r="AM23" i="16"/>
  <c r="AN23" i="16"/>
  <c r="AL23" i="16"/>
  <c r="AK23" i="16"/>
  <c r="AP23" i="16"/>
  <c r="AO23" i="16"/>
  <c r="AJ23" i="16"/>
  <c r="P23" i="16"/>
  <c r="M23" i="16"/>
  <c r="O23" i="16"/>
  <c r="R23" i="16"/>
  <c r="Q23" i="16"/>
  <c r="N23" i="16"/>
  <c r="L23" i="16"/>
  <c r="Z23" i="16"/>
  <c r="Z305" i="16"/>
  <c r="AL305" i="16"/>
  <c r="AM305" i="16"/>
  <c r="AN305" i="16"/>
  <c r="AK305" i="16"/>
  <c r="AO305" i="16"/>
  <c r="AP305" i="16"/>
  <c r="AJ305" i="16"/>
  <c r="R305" i="16"/>
  <c r="O305" i="16"/>
  <c r="M305" i="16"/>
  <c r="Q305" i="16"/>
  <c r="P305" i="16"/>
  <c r="L305" i="16"/>
  <c r="N305" i="16"/>
  <c r="AP43" i="16"/>
  <c r="AK43" i="16"/>
  <c r="AM43" i="16"/>
  <c r="AO43" i="16"/>
  <c r="AL43" i="16"/>
  <c r="AJ43" i="16"/>
  <c r="AN43" i="16"/>
  <c r="R43" i="16"/>
  <c r="L43" i="16"/>
  <c r="N43" i="16"/>
  <c r="P43" i="16"/>
  <c r="O43" i="16"/>
  <c r="Q43" i="16"/>
  <c r="Z43" i="16"/>
  <c r="M43" i="16"/>
  <c r="AP107" i="16"/>
  <c r="AO107" i="16"/>
  <c r="AM107" i="16"/>
  <c r="AL107" i="16"/>
  <c r="AJ107" i="16"/>
  <c r="AK107" i="16"/>
  <c r="AN107" i="16"/>
  <c r="P107" i="16"/>
  <c r="N107" i="16"/>
  <c r="Z107" i="16"/>
  <c r="L107" i="16"/>
  <c r="M107" i="16"/>
  <c r="R107" i="16"/>
  <c r="O107" i="16"/>
  <c r="Q107" i="16"/>
  <c r="O87" i="16"/>
  <c r="AM87" i="16"/>
  <c r="AO87" i="16"/>
  <c r="AP87" i="16"/>
  <c r="AJ87" i="16"/>
  <c r="AK87" i="16"/>
  <c r="AN87" i="16"/>
  <c r="AL87" i="16"/>
  <c r="Q87" i="16"/>
  <c r="R87" i="16"/>
  <c r="M87" i="16"/>
  <c r="P87" i="16"/>
  <c r="L87" i="16"/>
  <c r="N87" i="16"/>
  <c r="Z87" i="16"/>
  <c r="AO127" i="16"/>
  <c r="AJ127" i="16"/>
  <c r="AK127" i="16"/>
  <c r="AL127" i="16"/>
  <c r="AN127" i="16"/>
  <c r="AM127" i="16"/>
  <c r="AP127" i="16"/>
  <c r="Z127" i="16"/>
  <c r="R127" i="16"/>
  <c r="M127" i="16"/>
  <c r="Q127" i="16"/>
  <c r="L127" i="16"/>
  <c r="P127" i="16"/>
  <c r="O127" i="16"/>
  <c r="N127" i="16"/>
  <c r="N177" i="16"/>
  <c r="AJ177" i="16"/>
  <c r="AP177" i="16"/>
  <c r="AK177" i="16"/>
  <c r="AO177" i="16"/>
  <c r="AM177" i="16"/>
  <c r="AN177" i="16"/>
  <c r="AL177" i="16"/>
  <c r="P177" i="16"/>
  <c r="Q177" i="16"/>
  <c r="M177" i="16"/>
  <c r="L177" i="16"/>
  <c r="Z177" i="16"/>
  <c r="R177" i="16"/>
  <c r="O177" i="16"/>
  <c r="AK28" i="16"/>
  <c r="AN28" i="16"/>
  <c r="AO28" i="16"/>
  <c r="AM28" i="16"/>
  <c r="AP28" i="16"/>
  <c r="AL28" i="16"/>
  <c r="AJ28" i="16"/>
  <c r="R28" i="16"/>
  <c r="L28" i="16"/>
  <c r="Z28" i="16"/>
  <c r="Q28" i="16"/>
  <c r="N28" i="16"/>
  <c r="P28" i="16"/>
  <c r="O28" i="16"/>
  <c r="M28" i="16"/>
  <c r="AN146" i="16"/>
  <c r="AO146" i="16"/>
  <c r="AK146" i="16"/>
  <c r="AP146" i="16"/>
  <c r="AL146" i="16"/>
  <c r="AJ146" i="16"/>
  <c r="AM146" i="16"/>
  <c r="Q146" i="16"/>
  <c r="P146" i="16"/>
  <c r="Z146" i="16"/>
  <c r="N146" i="16"/>
  <c r="O146" i="16"/>
  <c r="R146" i="16"/>
  <c r="M146" i="16"/>
  <c r="L146" i="16"/>
  <c r="AN159" i="16"/>
  <c r="AJ159" i="16"/>
  <c r="AM159" i="16"/>
  <c r="AO159" i="16"/>
  <c r="AL159" i="16"/>
  <c r="AK159" i="16"/>
  <c r="AP159" i="16"/>
  <c r="L159" i="16"/>
  <c r="M159" i="16"/>
  <c r="O159" i="16"/>
  <c r="N159" i="16"/>
  <c r="R159" i="16"/>
  <c r="Z159" i="16"/>
  <c r="Q159" i="16"/>
  <c r="P159" i="16"/>
  <c r="AK24" i="16"/>
  <c r="AJ24" i="16"/>
  <c r="AM24" i="16"/>
  <c r="AP24" i="16"/>
  <c r="AN24" i="16"/>
  <c r="AL24" i="16"/>
  <c r="AO24" i="16"/>
  <c r="O24" i="16"/>
  <c r="Q24" i="16"/>
  <c r="M24" i="16"/>
  <c r="N24" i="16"/>
  <c r="R24" i="16"/>
  <c r="Z24" i="16"/>
  <c r="P24" i="16"/>
  <c r="L24" i="16"/>
  <c r="AN102" i="16"/>
  <c r="AM102" i="16"/>
  <c r="AP102" i="16"/>
  <c r="AL102" i="16"/>
  <c r="AJ102" i="16"/>
  <c r="AO102" i="16"/>
  <c r="AK102" i="16"/>
  <c r="O102" i="16"/>
  <c r="R102" i="16"/>
  <c r="Q102" i="16"/>
  <c r="L102" i="16"/>
  <c r="N102" i="16"/>
  <c r="P102" i="16"/>
  <c r="Z102" i="16"/>
  <c r="M102" i="16"/>
  <c r="M151" i="16"/>
  <c r="AP151" i="16"/>
  <c r="AN151" i="16"/>
  <c r="AM151" i="16"/>
  <c r="AK151" i="16"/>
  <c r="AL151" i="16"/>
  <c r="AO151" i="16"/>
  <c r="AJ151" i="16"/>
  <c r="L151" i="16"/>
  <c r="P151" i="16"/>
  <c r="N151" i="16"/>
  <c r="R151" i="16"/>
  <c r="O151" i="16"/>
  <c r="Z151" i="16"/>
  <c r="Q151" i="16"/>
  <c r="AK225" i="16"/>
  <c r="AO225" i="16"/>
  <c r="AL225" i="16"/>
  <c r="AJ225" i="16"/>
  <c r="AN225" i="16"/>
  <c r="AP225" i="16"/>
  <c r="AM225" i="16"/>
  <c r="P225" i="16"/>
  <c r="M225" i="16"/>
  <c r="Q225" i="16"/>
  <c r="L225" i="16"/>
  <c r="N225" i="16"/>
  <c r="R225" i="16"/>
  <c r="O225" i="16"/>
  <c r="Z225" i="16"/>
  <c r="N272" i="16"/>
  <c r="AP272" i="16"/>
  <c r="AO272" i="16"/>
  <c r="AK272" i="16"/>
  <c r="AJ272" i="16"/>
  <c r="AM272" i="16"/>
  <c r="AL272" i="16"/>
  <c r="AN272" i="16"/>
  <c r="M272" i="16"/>
  <c r="P272" i="16"/>
  <c r="O272" i="16"/>
  <c r="R272" i="16"/>
  <c r="L272" i="16"/>
  <c r="Z272" i="16"/>
  <c r="Q272" i="16"/>
  <c r="P280" i="16"/>
  <c r="AP280" i="16"/>
  <c r="AN280" i="16"/>
  <c r="AO280" i="16"/>
  <c r="AJ280" i="16"/>
  <c r="AK280" i="16"/>
  <c r="AL280" i="16"/>
  <c r="AM280" i="16"/>
  <c r="Z280" i="16"/>
  <c r="L280" i="16"/>
  <c r="Q280" i="16"/>
  <c r="R280" i="16"/>
  <c r="M280" i="16"/>
  <c r="O280" i="16"/>
  <c r="N280" i="16"/>
  <c r="AN121" i="16"/>
  <c r="AP121" i="16"/>
  <c r="AM121" i="16"/>
  <c r="AK121" i="16"/>
  <c r="AL121" i="16"/>
  <c r="AO121" i="16"/>
  <c r="AJ121" i="16"/>
  <c r="N121" i="16"/>
  <c r="P121" i="16"/>
  <c r="O121" i="16"/>
  <c r="M121" i="16"/>
  <c r="R121" i="16"/>
  <c r="Z121" i="16"/>
  <c r="L121" i="16"/>
  <c r="Q121" i="16"/>
  <c r="Z131" i="16"/>
  <c r="AM131" i="16"/>
  <c r="AO131" i="16"/>
  <c r="AP131" i="16"/>
  <c r="AL131" i="16"/>
  <c r="AK131" i="16"/>
  <c r="AN131" i="16"/>
  <c r="AJ131" i="16"/>
  <c r="Q131" i="16"/>
  <c r="P131" i="16"/>
  <c r="L131" i="16"/>
  <c r="N131" i="16"/>
  <c r="M131" i="16"/>
  <c r="R131" i="16"/>
  <c r="O131" i="16"/>
  <c r="AM135" i="16"/>
  <c r="AJ135" i="16"/>
  <c r="AL135" i="16"/>
  <c r="AN135" i="16"/>
  <c r="AP135" i="16"/>
  <c r="AO135" i="16"/>
  <c r="AK135" i="16"/>
  <c r="N135" i="16"/>
  <c r="O135" i="16"/>
  <c r="P135" i="16"/>
  <c r="M135" i="16"/>
  <c r="L135" i="16"/>
  <c r="R135" i="16"/>
  <c r="Z135" i="16"/>
  <c r="Q135" i="16"/>
  <c r="Z175" i="16"/>
  <c r="AO175" i="16"/>
  <c r="AN175" i="16"/>
  <c r="AP175" i="16"/>
  <c r="AL175" i="16"/>
  <c r="AK175" i="16"/>
  <c r="AM175" i="16"/>
  <c r="AJ175" i="16"/>
  <c r="P175" i="16"/>
  <c r="Q175" i="16"/>
  <c r="R175" i="16"/>
  <c r="M175" i="16"/>
  <c r="N175" i="16"/>
  <c r="L175" i="16"/>
  <c r="O175" i="16"/>
  <c r="AN251" i="16"/>
  <c r="AK251" i="16"/>
  <c r="AP251" i="16"/>
  <c r="AL251" i="16"/>
  <c r="AO251" i="16"/>
  <c r="AM251" i="16"/>
  <c r="AJ251" i="16"/>
  <c r="Q251" i="16"/>
  <c r="Z251" i="16"/>
  <c r="R251" i="16"/>
  <c r="N251" i="16"/>
  <c r="M251" i="16"/>
  <c r="O251" i="16"/>
  <c r="P251" i="16"/>
  <c r="L251" i="16"/>
  <c r="Z152" i="16"/>
  <c r="AK152" i="16"/>
  <c r="AM152" i="16"/>
  <c r="AL152" i="16"/>
  <c r="AO152" i="16"/>
  <c r="AP152" i="16"/>
  <c r="AJ152" i="16"/>
  <c r="AN152" i="16"/>
  <c r="M152" i="16"/>
  <c r="R152" i="16"/>
  <c r="P152" i="16"/>
  <c r="L152" i="16"/>
  <c r="N152" i="16"/>
  <c r="Q152" i="16"/>
  <c r="O152" i="16"/>
  <c r="AJ160" i="16"/>
  <c r="AK160" i="16"/>
  <c r="AO160" i="16"/>
  <c r="AP160" i="16"/>
  <c r="AN160" i="16"/>
  <c r="AL160" i="16"/>
  <c r="AM160" i="16"/>
  <c r="N160" i="16"/>
  <c r="Z160" i="16"/>
  <c r="P160" i="16"/>
  <c r="M160" i="16"/>
  <c r="L160" i="16"/>
  <c r="O160" i="16"/>
  <c r="Q160" i="16"/>
  <c r="R160" i="16"/>
  <c r="AN105" i="16"/>
  <c r="AM105" i="16"/>
  <c r="AK105" i="16"/>
  <c r="AJ105" i="16"/>
  <c r="AL105" i="16"/>
  <c r="AO105" i="16"/>
  <c r="AP105" i="16"/>
  <c r="R105" i="16"/>
  <c r="N105" i="16"/>
  <c r="O105" i="16"/>
  <c r="Q105" i="16"/>
  <c r="P105" i="16"/>
  <c r="Z105" i="16"/>
  <c r="L105" i="16"/>
  <c r="M105" i="16"/>
  <c r="N271" i="16"/>
  <c r="AM271" i="16"/>
  <c r="AN271" i="16"/>
  <c r="AP271" i="16"/>
  <c r="AL271" i="16"/>
  <c r="AO271" i="16"/>
  <c r="AJ271" i="16"/>
  <c r="AK271" i="16"/>
  <c r="R271" i="16"/>
  <c r="L271" i="16"/>
  <c r="Q271" i="16"/>
  <c r="O271" i="16"/>
  <c r="Z271" i="16"/>
  <c r="P271" i="16"/>
  <c r="M271" i="16"/>
  <c r="AO136" i="16"/>
  <c r="AK136" i="16"/>
  <c r="AJ136" i="16"/>
  <c r="AN136" i="16"/>
  <c r="AP136" i="16"/>
  <c r="AL136" i="16"/>
  <c r="AM136" i="16"/>
  <c r="N136" i="16"/>
  <c r="Q136" i="16"/>
  <c r="P136" i="16"/>
  <c r="O136" i="16"/>
  <c r="R136" i="16"/>
  <c r="Z136" i="16"/>
  <c r="M136" i="16"/>
  <c r="L136" i="16"/>
  <c r="L148" i="16"/>
  <c r="AK148" i="16"/>
  <c r="AO148" i="16"/>
  <c r="AP148" i="16"/>
  <c r="AJ148" i="16"/>
  <c r="AN148" i="16"/>
  <c r="AL148" i="16"/>
  <c r="AM148" i="16"/>
  <c r="P148" i="16"/>
  <c r="R148" i="16"/>
  <c r="Z148" i="16"/>
  <c r="Q148" i="16"/>
  <c r="N148" i="16"/>
  <c r="O148" i="16"/>
  <c r="M148" i="16"/>
  <c r="AL296" i="16"/>
  <c r="AN296" i="16"/>
  <c r="AP296" i="16"/>
  <c r="AK296" i="16"/>
  <c r="AM296" i="16"/>
  <c r="AJ296" i="16"/>
  <c r="AO296" i="16"/>
  <c r="L296" i="16"/>
  <c r="Z296" i="16"/>
  <c r="N296" i="16"/>
  <c r="P296" i="16"/>
  <c r="Q296" i="16"/>
  <c r="M296" i="16"/>
  <c r="R296" i="16"/>
  <c r="O296" i="16"/>
  <c r="AK82" i="16"/>
  <c r="AJ82" i="16"/>
  <c r="AM82" i="16"/>
  <c r="AN82" i="16"/>
  <c r="AP82" i="16"/>
  <c r="AO82" i="16"/>
  <c r="AL82" i="16"/>
  <c r="Z82" i="16"/>
  <c r="Q82" i="16"/>
  <c r="P82" i="16"/>
  <c r="R82" i="16"/>
  <c r="N82" i="16"/>
  <c r="L82" i="16"/>
  <c r="O82" i="16"/>
  <c r="M82" i="16"/>
  <c r="AM103" i="16"/>
  <c r="AL103" i="16"/>
  <c r="AK103" i="16"/>
  <c r="AO103" i="16"/>
  <c r="AN103" i="16"/>
  <c r="AJ103" i="16"/>
  <c r="AP103" i="16"/>
  <c r="N103" i="16"/>
  <c r="P103" i="16"/>
  <c r="R103" i="16"/>
  <c r="M103" i="16"/>
  <c r="L103" i="16"/>
  <c r="Z103" i="16"/>
  <c r="Q103" i="16"/>
  <c r="O103" i="16"/>
  <c r="AJ142" i="16"/>
  <c r="AN142" i="16"/>
  <c r="AP142" i="16"/>
  <c r="AK142" i="16"/>
  <c r="AM142" i="16"/>
  <c r="AO142" i="16"/>
  <c r="AL142" i="16"/>
  <c r="O142" i="16"/>
  <c r="L142" i="16"/>
  <c r="R142" i="16"/>
  <c r="Q142" i="16"/>
  <c r="M142" i="16"/>
  <c r="P142" i="16"/>
  <c r="N142" i="16"/>
  <c r="Z142" i="16"/>
  <c r="AO174" i="16"/>
  <c r="AP174" i="16"/>
  <c r="AN174" i="16"/>
  <c r="AK174" i="16"/>
  <c r="AL174" i="16"/>
  <c r="AJ174" i="16"/>
  <c r="AM174" i="16"/>
  <c r="L174" i="16"/>
  <c r="N174" i="16"/>
  <c r="P174" i="16"/>
  <c r="M174" i="16"/>
  <c r="Q174" i="16"/>
  <c r="O174" i="16"/>
  <c r="Z174" i="16"/>
  <c r="R174" i="16"/>
  <c r="N267" i="16"/>
  <c r="AN267" i="16"/>
  <c r="AK267" i="16"/>
  <c r="AM267" i="16"/>
  <c r="AP267" i="16"/>
  <c r="AO267" i="16"/>
  <c r="AL267" i="16"/>
  <c r="AJ267" i="16"/>
  <c r="Q267" i="16"/>
  <c r="Z267" i="16"/>
  <c r="P267" i="16"/>
  <c r="L267" i="16"/>
  <c r="O267" i="16"/>
  <c r="M267" i="16"/>
  <c r="R267" i="16"/>
  <c r="AO109" i="16"/>
  <c r="AP109" i="16"/>
  <c r="AM109" i="16"/>
  <c r="AL109" i="16"/>
  <c r="AN109" i="16"/>
  <c r="AJ109" i="16"/>
  <c r="AK109" i="16"/>
  <c r="N109" i="16"/>
  <c r="Z109" i="16"/>
  <c r="R109" i="16"/>
  <c r="M109" i="16"/>
  <c r="P109" i="16"/>
  <c r="O109" i="16"/>
  <c r="Q109" i="16"/>
  <c r="L109" i="16"/>
  <c r="O242" i="16"/>
  <c r="AK242" i="16"/>
  <c r="AL242" i="16"/>
  <c r="AJ242" i="16"/>
  <c r="AO242" i="16"/>
  <c r="AM242" i="16"/>
  <c r="AP242" i="16"/>
  <c r="AN242" i="16"/>
  <c r="L242" i="16"/>
  <c r="Z242" i="16"/>
  <c r="R242" i="16"/>
  <c r="N242" i="16"/>
  <c r="P242" i="16"/>
  <c r="Q242" i="16"/>
  <c r="M242" i="16"/>
  <c r="AL128" i="16"/>
  <c r="AP128" i="16"/>
  <c r="AJ128" i="16"/>
  <c r="AK128" i="16"/>
  <c r="AN128" i="16"/>
  <c r="AM128" i="16"/>
  <c r="AO128" i="16"/>
  <c r="Q128" i="16"/>
  <c r="P128" i="16"/>
  <c r="R128" i="16"/>
  <c r="N128" i="16"/>
  <c r="Z128" i="16"/>
  <c r="O128" i="16"/>
  <c r="L128" i="16"/>
  <c r="M128" i="16"/>
  <c r="Z201" i="16"/>
  <c r="AP201" i="16"/>
  <c r="AO201" i="16"/>
  <c r="AJ201" i="16"/>
  <c r="AL201" i="16"/>
  <c r="AM201" i="16"/>
  <c r="AK201" i="16"/>
  <c r="AN201" i="16"/>
  <c r="P201" i="16"/>
  <c r="M201" i="16"/>
  <c r="O201" i="16"/>
  <c r="N201" i="16"/>
  <c r="R201" i="16"/>
  <c r="L201" i="16"/>
  <c r="Q201" i="16"/>
  <c r="AM265" i="16"/>
  <c r="AL265" i="16"/>
  <c r="AP265" i="16"/>
  <c r="AO265" i="16"/>
  <c r="AN265" i="16"/>
  <c r="AJ265" i="16"/>
  <c r="AK265" i="16"/>
  <c r="Z265" i="16"/>
  <c r="L265" i="16"/>
  <c r="N265" i="16"/>
  <c r="P265" i="16"/>
  <c r="M265" i="16"/>
  <c r="R265" i="16"/>
  <c r="Q265" i="16"/>
  <c r="O265" i="16"/>
  <c r="AO273" i="16"/>
  <c r="AL273" i="16"/>
  <c r="AK273" i="16"/>
  <c r="AP273" i="16"/>
  <c r="AN273" i="16"/>
  <c r="AJ273" i="16"/>
  <c r="AM273" i="16"/>
  <c r="N273" i="16"/>
  <c r="L273" i="16"/>
  <c r="Z273" i="16"/>
  <c r="O273" i="16"/>
  <c r="R273" i="16"/>
  <c r="P273" i="16"/>
  <c r="M273" i="16"/>
  <c r="Q273" i="16"/>
  <c r="AL223" i="16"/>
  <c r="AO223" i="16"/>
  <c r="AN223" i="16"/>
  <c r="AP223" i="16"/>
  <c r="AK223" i="16"/>
  <c r="AJ223" i="16"/>
  <c r="AM223" i="16"/>
  <c r="N223" i="16"/>
  <c r="P223" i="16"/>
  <c r="Q223" i="16"/>
  <c r="R223" i="16"/>
  <c r="O223" i="16"/>
  <c r="L223" i="16"/>
  <c r="Z223" i="16"/>
  <c r="M223" i="16"/>
  <c r="AN111" i="16"/>
  <c r="AO111" i="16"/>
  <c r="AJ111" i="16"/>
  <c r="AM111" i="16"/>
  <c r="AL111" i="16"/>
  <c r="AP111" i="16"/>
  <c r="AK111" i="16"/>
  <c r="P111" i="16"/>
  <c r="M111" i="16"/>
  <c r="L111" i="16"/>
  <c r="Z111" i="16"/>
  <c r="R111" i="16"/>
  <c r="O111" i="16"/>
  <c r="Q111" i="16"/>
  <c r="N111" i="16"/>
  <c r="AO56" i="16"/>
  <c r="AK56" i="16"/>
  <c r="AN56" i="16"/>
  <c r="AL56" i="16"/>
  <c r="AP56" i="16"/>
  <c r="AJ56" i="16"/>
  <c r="AM56" i="16"/>
  <c r="N56" i="16"/>
  <c r="P56" i="16"/>
  <c r="Q56" i="16"/>
  <c r="Z56" i="16"/>
  <c r="R56" i="16"/>
  <c r="M56" i="16"/>
  <c r="L56" i="16"/>
  <c r="O56" i="16"/>
  <c r="AL220" i="16"/>
  <c r="AJ220" i="16"/>
  <c r="AN220" i="16"/>
  <c r="AK220" i="16"/>
  <c r="AP220" i="16"/>
  <c r="AM220" i="16"/>
  <c r="AO220" i="16"/>
  <c r="Q220" i="16"/>
  <c r="L220" i="16"/>
  <c r="Z220" i="16"/>
  <c r="R220" i="16"/>
  <c r="M220" i="16"/>
  <c r="N220" i="16"/>
  <c r="P220" i="16"/>
  <c r="O220" i="16"/>
  <c r="AJ189" i="16"/>
  <c r="AK189" i="16"/>
  <c r="AL189" i="16"/>
  <c r="AP189" i="16"/>
  <c r="AN189" i="16"/>
  <c r="AO189" i="16"/>
  <c r="AM189" i="16"/>
  <c r="R189" i="16"/>
  <c r="Z189" i="16"/>
  <c r="P189" i="16"/>
  <c r="Q189" i="16"/>
  <c r="M189" i="16"/>
  <c r="O189" i="16"/>
  <c r="N189" i="16"/>
  <c r="L189" i="16"/>
  <c r="AN120" i="16"/>
  <c r="AP120" i="16"/>
  <c r="AO120" i="16"/>
  <c r="AJ120" i="16"/>
  <c r="AK120" i="16"/>
  <c r="AL120" i="16"/>
  <c r="AM120" i="16"/>
  <c r="N120" i="16"/>
  <c r="M120" i="16"/>
  <c r="Z120" i="16"/>
  <c r="Q120" i="16"/>
  <c r="L120" i="16"/>
  <c r="P120" i="16"/>
  <c r="O120" i="16"/>
  <c r="R120" i="16"/>
  <c r="AN74" i="16"/>
  <c r="AL74" i="16"/>
  <c r="AO74" i="16"/>
  <c r="AP74" i="16"/>
  <c r="AJ74" i="16"/>
  <c r="AK74" i="16"/>
  <c r="AM74" i="16"/>
  <c r="P74" i="16"/>
  <c r="N74" i="16"/>
  <c r="L74" i="16"/>
  <c r="R74" i="16"/>
  <c r="Z74" i="16"/>
  <c r="Q74" i="16"/>
  <c r="M74" i="16"/>
  <c r="O74" i="16"/>
  <c r="AM39" i="16"/>
  <c r="AN39" i="16"/>
  <c r="AL39" i="16"/>
  <c r="AK39" i="16"/>
  <c r="AO39" i="16"/>
  <c r="AJ39" i="16"/>
  <c r="AP39" i="16"/>
  <c r="N39" i="16"/>
  <c r="R39" i="16"/>
  <c r="L39" i="16"/>
  <c r="Z39" i="16"/>
  <c r="Q39" i="16"/>
  <c r="P39" i="16"/>
  <c r="O39" i="16"/>
  <c r="M39" i="16"/>
  <c r="AP115" i="16"/>
  <c r="AJ115" i="16"/>
  <c r="AL115" i="16"/>
  <c r="AO115" i="16"/>
  <c r="AK115" i="16"/>
  <c r="AM115" i="16"/>
  <c r="AN115" i="16"/>
  <c r="P115" i="16"/>
  <c r="L115" i="16"/>
  <c r="M115" i="16"/>
  <c r="N115" i="16"/>
  <c r="O115" i="16"/>
  <c r="R115" i="16"/>
  <c r="Z115" i="16"/>
  <c r="Q115" i="16"/>
  <c r="AK240" i="16"/>
  <c r="AO240" i="16"/>
  <c r="AN240" i="16"/>
  <c r="AM240" i="16"/>
  <c r="AL240" i="16"/>
  <c r="AP240" i="16"/>
  <c r="AJ240" i="16"/>
  <c r="N240" i="16"/>
  <c r="L240" i="16"/>
  <c r="Z240" i="16"/>
  <c r="Q240" i="16"/>
  <c r="R240" i="16"/>
  <c r="M240" i="16"/>
  <c r="P240" i="16"/>
  <c r="O240" i="16"/>
  <c r="L69" i="16"/>
  <c r="AO69" i="16"/>
  <c r="AK69" i="16"/>
  <c r="AM69" i="16"/>
  <c r="AN69" i="16"/>
  <c r="AJ69" i="16"/>
  <c r="AL69" i="16"/>
  <c r="AP69" i="16"/>
  <c r="N69" i="16"/>
  <c r="P69" i="16"/>
  <c r="Z69" i="16"/>
  <c r="M69" i="16"/>
  <c r="O69" i="16"/>
  <c r="R69" i="16"/>
  <c r="Q69" i="16"/>
  <c r="Q100" i="16"/>
  <c r="AN100" i="16"/>
  <c r="AP100" i="16"/>
  <c r="AK100" i="16"/>
  <c r="AM100" i="16"/>
  <c r="AJ100" i="16"/>
  <c r="AL100" i="16"/>
  <c r="AO100" i="16"/>
  <c r="R100" i="16"/>
  <c r="Z100" i="16"/>
  <c r="O100" i="16"/>
  <c r="M100" i="16"/>
  <c r="P100" i="16"/>
  <c r="N100" i="16"/>
  <c r="L100" i="16"/>
  <c r="AL162" i="16"/>
  <c r="AO162" i="16"/>
  <c r="AJ162" i="16"/>
  <c r="AP162" i="16"/>
  <c r="AM162" i="16"/>
  <c r="AK162" i="16"/>
  <c r="AN162" i="16"/>
  <c r="Z162" i="16"/>
  <c r="P162" i="16"/>
  <c r="M162" i="16"/>
  <c r="L162" i="16"/>
  <c r="O162" i="16"/>
  <c r="N162" i="16"/>
  <c r="Q162" i="16"/>
  <c r="R162" i="16"/>
  <c r="AN50" i="16"/>
  <c r="AM50" i="16"/>
  <c r="AK50" i="16"/>
  <c r="AP50" i="16"/>
  <c r="AL50" i="16"/>
  <c r="AJ50" i="16"/>
  <c r="AO50" i="16"/>
  <c r="M50" i="16"/>
  <c r="Z50" i="16"/>
  <c r="L50" i="16"/>
  <c r="R50" i="16"/>
  <c r="N50" i="16"/>
  <c r="O50" i="16"/>
  <c r="P50" i="16"/>
  <c r="Q50" i="16"/>
  <c r="AM75" i="16"/>
  <c r="AP75" i="16"/>
  <c r="AN75" i="16"/>
  <c r="AJ75" i="16"/>
  <c r="AL75" i="16"/>
  <c r="AK75" i="16"/>
  <c r="AO75" i="16"/>
  <c r="P75" i="16"/>
  <c r="Z75" i="16"/>
  <c r="L75" i="16"/>
  <c r="N75" i="16"/>
  <c r="O75" i="16"/>
  <c r="M75" i="16"/>
  <c r="Q75" i="16"/>
  <c r="R75" i="16"/>
  <c r="AL309" i="16"/>
  <c r="AO309" i="16"/>
  <c r="AJ309" i="16"/>
  <c r="AK309" i="16"/>
  <c r="AP309" i="16"/>
  <c r="AN309" i="16"/>
  <c r="AM309" i="16"/>
  <c r="R309" i="16"/>
  <c r="L309" i="16"/>
  <c r="P309" i="16"/>
  <c r="Q309" i="16"/>
  <c r="N309" i="16"/>
  <c r="M309" i="16"/>
  <c r="Z309" i="16"/>
  <c r="O309" i="16"/>
  <c r="AP116" i="16"/>
  <c r="AO116" i="16"/>
  <c r="AK116" i="16"/>
  <c r="AN116" i="16"/>
  <c r="AM116" i="16"/>
  <c r="AJ116" i="16"/>
  <c r="AL116" i="16"/>
  <c r="O116" i="16"/>
  <c r="M116" i="16"/>
  <c r="Z116" i="16"/>
  <c r="R116" i="16"/>
  <c r="N116" i="16"/>
  <c r="L116" i="16"/>
  <c r="P116" i="16"/>
  <c r="Q116" i="16"/>
  <c r="AJ134" i="16"/>
  <c r="AK134" i="16"/>
  <c r="AO134" i="16"/>
  <c r="AP134" i="16"/>
  <c r="AN134" i="16"/>
  <c r="AM134" i="16"/>
  <c r="AL134" i="16"/>
  <c r="P134" i="16"/>
  <c r="M134" i="16"/>
  <c r="R134" i="16"/>
  <c r="N134" i="16"/>
  <c r="O134" i="16"/>
  <c r="Z134" i="16"/>
  <c r="Q134" i="16"/>
  <c r="L134" i="16"/>
  <c r="AM278" i="16"/>
  <c r="AO278" i="16"/>
  <c r="AL278" i="16"/>
  <c r="AN278" i="16"/>
  <c r="AP278" i="16"/>
  <c r="AJ278" i="16"/>
  <c r="AK278" i="16"/>
  <c r="P278" i="16"/>
  <c r="M278" i="16"/>
  <c r="O278" i="16"/>
  <c r="Q278" i="16"/>
  <c r="Z278" i="16"/>
  <c r="L278" i="16"/>
  <c r="N278" i="16"/>
  <c r="R278" i="16"/>
  <c r="AO68" i="16"/>
  <c r="AP68" i="16"/>
  <c r="AL68" i="16"/>
  <c r="AM68" i="16"/>
  <c r="AN68" i="16"/>
  <c r="AJ68" i="16"/>
  <c r="AK68" i="16"/>
  <c r="R68" i="16"/>
  <c r="Z68" i="16"/>
  <c r="Q68" i="16"/>
  <c r="N68" i="16"/>
  <c r="P68" i="16"/>
  <c r="L68" i="16"/>
  <c r="M68" i="16"/>
  <c r="O68" i="16"/>
  <c r="AP185" i="16"/>
  <c r="AK185" i="16"/>
  <c r="AN185" i="16"/>
  <c r="AO185" i="16"/>
  <c r="AM185" i="16"/>
  <c r="AL185" i="16"/>
  <c r="AJ185" i="16"/>
  <c r="L185" i="16"/>
  <c r="N185" i="16"/>
  <c r="Q185" i="16"/>
  <c r="Z185" i="16"/>
  <c r="P185" i="16"/>
  <c r="R185" i="16"/>
  <c r="O185" i="16"/>
  <c r="M185" i="16"/>
  <c r="M65" i="16"/>
  <c r="AN65" i="16"/>
  <c r="AO65" i="16"/>
  <c r="AM65" i="16"/>
  <c r="AL65" i="16"/>
  <c r="AJ65" i="16"/>
  <c r="AK65" i="16"/>
  <c r="AP65" i="16"/>
  <c r="N65" i="16"/>
  <c r="P65" i="16"/>
  <c r="L65" i="16"/>
  <c r="R65" i="16"/>
  <c r="O65" i="16"/>
  <c r="Q65" i="16"/>
  <c r="Z65" i="16"/>
  <c r="R306" i="16"/>
  <c r="AJ306" i="16"/>
  <c r="AP306" i="16"/>
  <c r="AO306" i="16"/>
  <c r="AM306" i="16"/>
  <c r="AN306" i="16"/>
  <c r="AL306" i="16"/>
  <c r="AK306" i="16"/>
  <c r="Z306" i="16"/>
  <c r="M306" i="16"/>
  <c r="P306" i="16"/>
  <c r="Q306" i="16"/>
  <c r="L306" i="16"/>
  <c r="O306" i="16"/>
  <c r="N306" i="16"/>
  <c r="AO27" i="16"/>
  <c r="AM27" i="16"/>
  <c r="AL27" i="16"/>
  <c r="AK27" i="16"/>
  <c r="AJ27" i="16"/>
  <c r="AP27" i="16"/>
  <c r="AN27" i="16"/>
  <c r="O27" i="16"/>
  <c r="N27" i="16"/>
  <c r="R27" i="16"/>
  <c r="Q27" i="16"/>
  <c r="P27" i="16"/>
  <c r="Z27" i="16"/>
  <c r="L27" i="16"/>
  <c r="M27" i="16"/>
  <c r="AJ247" i="16"/>
  <c r="AL247" i="16"/>
  <c r="AO247" i="16"/>
  <c r="AK247" i="16"/>
  <c r="AP247" i="16"/>
  <c r="AN247" i="16"/>
  <c r="AM247" i="16"/>
  <c r="Q247" i="16"/>
  <c r="P247" i="16"/>
  <c r="O247" i="16"/>
  <c r="M247" i="16"/>
  <c r="N247" i="16"/>
  <c r="Z247" i="16"/>
  <c r="R247" i="16"/>
  <c r="L247" i="16"/>
  <c r="L268" i="16"/>
  <c r="AL268" i="16"/>
  <c r="AJ268" i="16"/>
  <c r="AO268" i="16"/>
  <c r="AM268" i="16"/>
  <c r="AK268" i="16"/>
  <c r="AP268" i="16"/>
  <c r="AN268" i="16"/>
  <c r="R268" i="16"/>
  <c r="Q268" i="16"/>
  <c r="N268" i="16"/>
  <c r="O268" i="16"/>
  <c r="M268" i="16"/>
  <c r="Z268" i="16"/>
  <c r="P268" i="16"/>
  <c r="P285" i="16"/>
  <c r="AN285" i="16"/>
  <c r="AK285" i="16"/>
  <c r="AO285" i="16"/>
  <c r="AJ285" i="16"/>
  <c r="AM285" i="16"/>
  <c r="AL285" i="16"/>
  <c r="AP285" i="16"/>
  <c r="N285" i="16"/>
  <c r="R285" i="16"/>
  <c r="M285" i="16"/>
  <c r="O285" i="16"/>
  <c r="Q285" i="16"/>
  <c r="L285" i="16"/>
  <c r="Z285" i="16"/>
  <c r="AN195" i="16"/>
  <c r="AP195" i="16"/>
  <c r="AK195" i="16"/>
  <c r="AO195" i="16"/>
  <c r="AM195" i="16"/>
  <c r="AL195" i="16"/>
  <c r="AJ195" i="16"/>
  <c r="R195" i="16"/>
  <c r="Q195" i="16"/>
  <c r="L195" i="16"/>
  <c r="P195" i="16"/>
  <c r="M195" i="16"/>
  <c r="O195" i="16"/>
  <c r="N195" i="16"/>
  <c r="Z195" i="16"/>
  <c r="AL228" i="16"/>
  <c r="AK228" i="16"/>
  <c r="AM228" i="16"/>
  <c r="AJ228" i="16"/>
  <c r="AP228" i="16"/>
  <c r="AO228" i="16"/>
  <c r="AN228" i="16"/>
  <c r="R228" i="16"/>
  <c r="Q228" i="16"/>
  <c r="M228" i="16"/>
  <c r="O228" i="16"/>
  <c r="L228" i="16"/>
  <c r="P228" i="16"/>
  <c r="Z228" i="16"/>
  <c r="N228" i="16"/>
  <c r="N232" i="16"/>
  <c r="AK232" i="16"/>
  <c r="AN232" i="16"/>
  <c r="AJ232" i="16"/>
  <c r="AP232" i="16"/>
  <c r="AO232" i="16"/>
  <c r="AM232" i="16"/>
  <c r="AL232" i="16"/>
  <c r="O232" i="16"/>
  <c r="P232" i="16"/>
  <c r="Q232" i="16"/>
  <c r="L232" i="16"/>
  <c r="R232" i="16"/>
  <c r="M232" i="16"/>
  <c r="Z232" i="16"/>
  <c r="AO281" i="16"/>
  <c r="AL281" i="16"/>
  <c r="AM281" i="16"/>
  <c r="AP281" i="16"/>
  <c r="AN281" i="16"/>
  <c r="AK281" i="16"/>
  <c r="AJ281" i="16"/>
  <c r="L281" i="16"/>
  <c r="Z281" i="16"/>
  <c r="Q281" i="16"/>
  <c r="R281" i="16"/>
  <c r="O281" i="16"/>
  <c r="P281" i="16"/>
  <c r="M281" i="16"/>
  <c r="N281" i="16"/>
  <c r="AL165" i="16"/>
  <c r="AN165" i="16"/>
  <c r="AM165" i="16"/>
  <c r="AP165" i="16"/>
  <c r="AK165" i="16"/>
  <c r="AO165" i="16"/>
  <c r="AJ165" i="16"/>
  <c r="N165" i="16"/>
  <c r="P165" i="16"/>
  <c r="R165" i="16"/>
  <c r="Z165" i="16"/>
  <c r="Q165" i="16"/>
  <c r="O165" i="16"/>
  <c r="M165" i="16"/>
  <c r="L165" i="16"/>
  <c r="P191" i="16"/>
  <c r="AO191" i="16"/>
  <c r="AK191" i="16"/>
  <c r="AP191" i="16"/>
  <c r="AN191" i="16"/>
  <c r="AL191" i="16"/>
  <c r="AM191" i="16"/>
  <c r="AJ191" i="16"/>
  <c r="O191" i="16"/>
  <c r="M191" i="16"/>
  <c r="R191" i="16"/>
  <c r="Q191" i="16"/>
  <c r="Z191" i="16"/>
  <c r="L191" i="16"/>
  <c r="N191" i="16"/>
  <c r="AO80" i="16"/>
  <c r="AJ80" i="16"/>
  <c r="AL80" i="16"/>
  <c r="AM80" i="16"/>
  <c r="AK80" i="16"/>
  <c r="AP80" i="16"/>
  <c r="AN80" i="16"/>
  <c r="L80" i="16"/>
  <c r="R80" i="16"/>
  <c r="P80" i="16"/>
  <c r="N80" i="16"/>
  <c r="O80" i="16"/>
  <c r="Z80" i="16"/>
  <c r="Q80" i="16"/>
  <c r="M80" i="16"/>
  <c r="AK176" i="16"/>
  <c r="AL176" i="16"/>
  <c r="AM176" i="16"/>
  <c r="AO176" i="16"/>
  <c r="AJ176" i="16"/>
  <c r="AP176" i="16"/>
  <c r="AN176" i="16"/>
  <c r="Q176" i="16"/>
  <c r="P176" i="16"/>
  <c r="N176" i="16"/>
  <c r="O176" i="16"/>
  <c r="M176" i="16"/>
  <c r="Z176" i="16"/>
  <c r="R176" i="16"/>
  <c r="L176" i="16"/>
  <c r="L287" i="16"/>
  <c r="AP287" i="16"/>
  <c r="AK287" i="16"/>
  <c r="AM287" i="16"/>
  <c r="AN287" i="16"/>
  <c r="AL287" i="16"/>
  <c r="AO287" i="16"/>
  <c r="AJ287" i="16"/>
  <c r="P287" i="16"/>
  <c r="M287" i="16"/>
  <c r="Z287" i="16"/>
  <c r="R287" i="16"/>
  <c r="O287" i="16"/>
  <c r="Q287" i="16"/>
  <c r="N287" i="16"/>
  <c r="AP222" i="16"/>
  <c r="AM222" i="16"/>
  <c r="AK222" i="16"/>
  <c r="AL222" i="16"/>
  <c r="AJ222" i="16"/>
  <c r="AN222" i="16"/>
  <c r="AO222" i="16"/>
  <c r="L222" i="16"/>
  <c r="O222" i="16"/>
  <c r="P222" i="16"/>
  <c r="Q222" i="16"/>
  <c r="Z222" i="16"/>
  <c r="R222" i="16"/>
  <c r="N222" i="16"/>
  <c r="M222" i="16"/>
  <c r="AJ137" i="16"/>
  <c r="AM137" i="16"/>
  <c r="AN137" i="16"/>
  <c r="AK137" i="16"/>
  <c r="AP137" i="16"/>
  <c r="AL137" i="16"/>
  <c r="AO137" i="16"/>
  <c r="N137" i="16"/>
  <c r="R137" i="16"/>
  <c r="P137" i="16"/>
  <c r="Z137" i="16"/>
  <c r="L137" i="16"/>
  <c r="Q137" i="16"/>
  <c r="M137" i="16"/>
  <c r="O137" i="16"/>
  <c r="AN302" i="16"/>
  <c r="AL302" i="16"/>
  <c r="AM302" i="16"/>
  <c r="AJ302" i="16"/>
  <c r="AO302" i="16"/>
  <c r="AP302" i="16"/>
  <c r="AK302" i="16"/>
  <c r="Z302" i="16"/>
  <c r="P302" i="16"/>
  <c r="O302" i="16"/>
  <c r="M302" i="16"/>
  <c r="N302" i="16"/>
  <c r="Q302" i="16"/>
  <c r="L302" i="16"/>
  <c r="R302" i="16"/>
  <c r="AO236" i="16"/>
  <c r="AJ236" i="16"/>
  <c r="AM236" i="16"/>
  <c r="AL236" i="16"/>
  <c r="AK236" i="16"/>
  <c r="AP236" i="16"/>
  <c r="AN236" i="16"/>
  <c r="L236" i="16"/>
  <c r="Z236" i="16"/>
  <c r="N236" i="16"/>
  <c r="M236" i="16"/>
  <c r="O236" i="16"/>
  <c r="R236" i="16"/>
  <c r="P236" i="16"/>
  <c r="Q236" i="16"/>
  <c r="AP227" i="16"/>
  <c r="AJ227" i="16"/>
  <c r="AK227" i="16"/>
  <c r="AN227" i="16"/>
  <c r="AL227" i="16"/>
  <c r="AO227" i="16"/>
  <c r="AM227" i="16"/>
  <c r="Q227" i="16"/>
  <c r="O227" i="16"/>
  <c r="N227" i="16"/>
  <c r="M227" i="16"/>
  <c r="L227" i="16"/>
  <c r="Z227" i="16"/>
  <c r="R227" i="16"/>
  <c r="P227" i="16"/>
  <c r="AJ243" i="16"/>
  <c r="AL243" i="16"/>
  <c r="AP243" i="16"/>
  <c r="AN243" i="16"/>
  <c r="AO243" i="16"/>
  <c r="AM243" i="16"/>
  <c r="AK243" i="16"/>
  <c r="N243" i="16"/>
  <c r="Q243" i="16"/>
  <c r="L243" i="16"/>
  <c r="R243" i="16"/>
  <c r="P243" i="16"/>
  <c r="O243" i="16"/>
  <c r="Z243" i="16"/>
  <c r="M243" i="16"/>
  <c r="AP90" i="16"/>
  <c r="AJ90" i="16"/>
  <c r="AM90" i="16"/>
  <c r="AK90" i="16"/>
  <c r="AL90" i="16"/>
  <c r="AO90" i="16"/>
  <c r="AN90" i="16"/>
  <c r="O90" i="16"/>
  <c r="Z90" i="16"/>
  <c r="L90" i="16"/>
  <c r="Q90" i="16"/>
  <c r="N90" i="16"/>
  <c r="M90" i="16"/>
  <c r="R90" i="16"/>
  <c r="P90" i="16"/>
  <c r="Q186" i="16"/>
  <c r="AJ186" i="16"/>
  <c r="AO186" i="16"/>
  <c r="AK186" i="16"/>
  <c r="AN186" i="16"/>
  <c r="AP186" i="16"/>
  <c r="AM186" i="16"/>
  <c r="AL186" i="16"/>
  <c r="P186" i="16"/>
  <c r="L186" i="16"/>
  <c r="N186" i="16"/>
  <c r="Z186" i="16"/>
  <c r="O186" i="16"/>
  <c r="R186" i="16"/>
  <c r="M186" i="16"/>
  <c r="AP252" i="16"/>
  <c r="AM252" i="16"/>
  <c r="AK252" i="16"/>
  <c r="AO252" i="16"/>
  <c r="AN252" i="16"/>
  <c r="AJ252" i="16"/>
  <c r="AL252" i="16"/>
  <c r="P252" i="16"/>
  <c r="Q252" i="16"/>
  <c r="L252" i="16"/>
  <c r="Z252" i="16"/>
  <c r="N252" i="16"/>
  <c r="O252" i="16"/>
  <c r="R252" i="16"/>
  <c r="M252" i="16"/>
  <c r="AK237" i="16"/>
  <c r="AO237" i="16"/>
  <c r="AJ237" i="16"/>
  <c r="AM237" i="16"/>
  <c r="AL237" i="16"/>
  <c r="AN237" i="16"/>
  <c r="AP237" i="16"/>
  <c r="P237" i="16"/>
  <c r="O237" i="16"/>
  <c r="Z237" i="16"/>
  <c r="M237" i="16"/>
  <c r="L237" i="16"/>
  <c r="Q237" i="16"/>
  <c r="N237" i="16"/>
  <c r="R237" i="16"/>
  <c r="AL284" i="16"/>
  <c r="AK284" i="16"/>
  <c r="AJ284" i="16"/>
  <c r="AN284" i="16"/>
  <c r="AM284" i="16"/>
  <c r="AO284" i="16"/>
  <c r="AP284" i="16"/>
  <c r="M284" i="16"/>
  <c r="N284" i="16"/>
  <c r="L284" i="16"/>
  <c r="P284" i="16"/>
  <c r="R284" i="16"/>
  <c r="Z284" i="16"/>
  <c r="O284" i="16"/>
  <c r="Q284" i="16"/>
  <c r="AN261" i="16"/>
  <c r="AP261" i="16"/>
  <c r="AL261" i="16"/>
  <c r="AM261" i="16"/>
  <c r="AJ261" i="16"/>
  <c r="AO261" i="16"/>
  <c r="AK261" i="16"/>
  <c r="N261" i="16"/>
  <c r="P261" i="16"/>
  <c r="R261" i="16"/>
  <c r="L261" i="16"/>
  <c r="O261" i="16"/>
  <c r="M261" i="16"/>
  <c r="Z261" i="16"/>
  <c r="Q261" i="16"/>
  <c r="AK47" i="16"/>
  <c r="AJ47" i="16"/>
  <c r="AN47" i="16"/>
  <c r="AM47" i="16"/>
  <c r="AO47" i="16"/>
  <c r="AL47" i="16"/>
  <c r="AP47" i="16"/>
  <c r="N47" i="16"/>
  <c r="P47" i="16"/>
  <c r="Z47" i="16"/>
  <c r="M47" i="16"/>
  <c r="R47" i="16"/>
  <c r="L47" i="16"/>
  <c r="Q47" i="16"/>
  <c r="O47" i="16"/>
  <c r="AN303" i="16"/>
  <c r="AO303" i="16"/>
  <c r="AJ303" i="16"/>
  <c r="AP303" i="16"/>
  <c r="AL303" i="16"/>
  <c r="AM303" i="16"/>
  <c r="AK303" i="16"/>
  <c r="Z303" i="16"/>
  <c r="M303" i="16"/>
  <c r="N303" i="16"/>
  <c r="P303" i="16"/>
  <c r="R303" i="16"/>
  <c r="Q303" i="16"/>
  <c r="O303" i="16"/>
  <c r="L303" i="16"/>
  <c r="AL170" i="16"/>
  <c r="AN170" i="16"/>
  <c r="AM170" i="16"/>
  <c r="AP170" i="16"/>
  <c r="AJ170" i="16"/>
  <c r="AK170" i="16"/>
  <c r="AO170" i="16"/>
  <c r="Z170" i="16"/>
  <c r="P170" i="16"/>
  <c r="N170" i="16"/>
  <c r="Q170" i="16"/>
  <c r="M170" i="16"/>
  <c r="L170" i="16"/>
  <c r="O170" i="16"/>
  <c r="R170" i="16"/>
  <c r="N79" i="16"/>
  <c r="AN79" i="16"/>
  <c r="AL79" i="16"/>
  <c r="AP79" i="16"/>
  <c r="AJ79" i="16"/>
  <c r="AO79" i="16"/>
  <c r="AK79" i="16"/>
  <c r="AM79" i="16"/>
  <c r="Q79" i="16"/>
  <c r="Z79" i="16"/>
  <c r="O79" i="16"/>
  <c r="L79" i="16"/>
  <c r="R79" i="16"/>
  <c r="M79" i="16"/>
  <c r="P79" i="16"/>
  <c r="AP81" i="16"/>
  <c r="AL81" i="16"/>
  <c r="AN81" i="16"/>
  <c r="AJ81" i="16"/>
  <c r="AM81" i="16"/>
  <c r="AO81" i="16"/>
  <c r="AK81" i="16"/>
  <c r="Q81" i="16"/>
  <c r="M81" i="16"/>
  <c r="R81" i="16"/>
  <c r="P81" i="16"/>
  <c r="Z81" i="16"/>
  <c r="L81" i="16"/>
  <c r="O81" i="16"/>
  <c r="N81" i="16"/>
  <c r="AJ36" i="16"/>
  <c r="AP36" i="16"/>
  <c r="AM36" i="16"/>
  <c r="AL36" i="16"/>
  <c r="AO36" i="16"/>
  <c r="AN36" i="16"/>
  <c r="AK36" i="16"/>
  <c r="Q36" i="16"/>
  <c r="R36" i="16"/>
  <c r="M36" i="16"/>
  <c r="N36" i="16"/>
  <c r="O36" i="16"/>
  <c r="P36" i="16"/>
  <c r="Z36" i="16"/>
  <c r="L36" i="16"/>
  <c r="AO290" i="16"/>
  <c r="AM290" i="16"/>
  <c r="AN290" i="16"/>
  <c r="AL290" i="16"/>
  <c r="AP290" i="16"/>
  <c r="AK290" i="16"/>
  <c r="AJ290" i="16"/>
  <c r="L290" i="16"/>
  <c r="P290" i="16"/>
  <c r="Z290" i="16"/>
  <c r="Q290" i="16"/>
  <c r="O290" i="16"/>
  <c r="N290" i="16"/>
  <c r="R290" i="16"/>
  <c r="M290" i="16"/>
  <c r="AL215" i="16"/>
  <c r="AP215" i="16"/>
  <c r="AO215" i="16"/>
  <c r="AK215" i="16"/>
  <c r="AN215" i="16"/>
  <c r="AM215" i="16"/>
  <c r="AJ215" i="16"/>
  <c r="N215" i="16"/>
  <c r="P215" i="16"/>
  <c r="O215" i="16"/>
  <c r="M215" i="16"/>
  <c r="L215" i="16"/>
  <c r="R215" i="16"/>
  <c r="Z215" i="16"/>
  <c r="Q215" i="16"/>
  <c r="R200" i="16"/>
  <c r="AO200" i="16"/>
  <c r="AJ200" i="16"/>
  <c r="AK200" i="16"/>
  <c r="AL200" i="16"/>
  <c r="AM200" i="16"/>
  <c r="AP200" i="16"/>
  <c r="AN200" i="16"/>
  <c r="P200" i="16"/>
  <c r="Q200" i="16"/>
  <c r="N200" i="16"/>
  <c r="Z200" i="16"/>
  <c r="O200" i="16"/>
  <c r="M200" i="16"/>
  <c r="L200" i="16"/>
  <c r="O166" i="16"/>
  <c r="AM166" i="16"/>
  <c r="AP166" i="16"/>
  <c r="AL166" i="16"/>
  <c r="AN166" i="16"/>
  <c r="AJ166" i="16"/>
  <c r="AK166" i="16"/>
  <c r="AO166" i="16"/>
  <c r="L166" i="16"/>
  <c r="N166" i="16"/>
  <c r="R166" i="16"/>
  <c r="M166" i="16"/>
  <c r="Z166" i="16"/>
  <c r="P166" i="16"/>
  <c r="Q166" i="16"/>
  <c r="AO204" i="16"/>
  <c r="AM204" i="16"/>
  <c r="AK204" i="16"/>
  <c r="AN204" i="16"/>
  <c r="AL204" i="16"/>
  <c r="AP204" i="16"/>
  <c r="AJ204" i="16"/>
  <c r="Q204" i="16"/>
  <c r="O204" i="16"/>
  <c r="R204" i="16"/>
  <c r="N204" i="16"/>
  <c r="Z204" i="16"/>
  <c r="L204" i="16"/>
  <c r="P204" i="16"/>
  <c r="M204" i="16"/>
  <c r="R143" i="16"/>
  <c r="AO143" i="16"/>
  <c r="AM143" i="16"/>
  <c r="AJ143" i="16"/>
  <c r="AK143" i="16"/>
  <c r="AP143" i="16"/>
  <c r="AL143" i="16"/>
  <c r="AN143" i="16"/>
  <c r="Q143" i="16"/>
  <c r="N143" i="16"/>
  <c r="L143" i="16"/>
  <c r="O143" i="16"/>
  <c r="P143" i="16"/>
  <c r="Z143" i="16"/>
  <c r="M143" i="16"/>
  <c r="Z113" i="16"/>
  <c r="AK113" i="16"/>
  <c r="AM113" i="16"/>
  <c r="AL113" i="16"/>
  <c r="AP113" i="16"/>
  <c r="AO113" i="16"/>
  <c r="AN113" i="16"/>
  <c r="AJ113" i="16"/>
  <c r="P113" i="16"/>
  <c r="O113" i="16"/>
  <c r="R113" i="16"/>
  <c r="L113" i="16"/>
  <c r="M113" i="16"/>
  <c r="N113" i="16"/>
  <c r="Q113" i="16"/>
  <c r="AE71" i="16"/>
  <c r="AU71" i="16" s="1"/>
  <c r="AF71" i="16"/>
  <c r="AV71" i="16" s="1"/>
  <c r="AD71" i="16"/>
  <c r="AT71" i="16" s="1"/>
  <c r="AC71" i="16"/>
  <c r="AS71" i="16" s="1"/>
  <c r="AH71" i="16"/>
  <c r="AX71" i="16" s="1"/>
  <c r="AG71" i="16"/>
  <c r="AW71" i="16" s="1"/>
  <c r="AB71" i="16"/>
  <c r="AR71" i="16" s="1"/>
  <c r="NM172" i="14"/>
  <c r="AL264" i="16"/>
  <c r="AO264" i="16"/>
  <c r="AM264" i="16"/>
  <c r="AJ264" i="16"/>
  <c r="AP264" i="16"/>
  <c r="AN264" i="16"/>
  <c r="AK264" i="16"/>
  <c r="R264" i="16"/>
  <c r="O264" i="16"/>
  <c r="M264" i="16"/>
  <c r="N264" i="16"/>
  <c r="L264" i="16"/>
  <c r="Z264" i="16"/>
  <c r="P264" i="16"/>
  <c r="Q264" i="16"/>
  <c r="AK250" i="16"/>
  <c r="AO250" i="16"/>
  <c r="AJ250" i="16"/>
  <c r="AL250" i="16"/>
  <c r="AN250" i="16"/>
  <c r="AP250" i="16"/>
  <c r="AM250" i="16"/>
  <c r="R250" i="16"/>
  <c r="L250" i="16"/>
  <c r="P250" i="16"/>
  <c r="N250" i="16"/>
  <c r="Q250" i="16"/>
  <c r="M250" i="16"/>
  <c r="O250" i="16"/>
  <c r="Z250" i="16"/>
  <c r="AC97" i="16"/>
  <c r="AS97" i="16" s="1"/>
  <c r="AG97" i="16"/>
  <c r="AW97" i="16" s="1"/>
  <c r="AF97" i="16"/>
  <c r="AV97" i="16" s="1"/>
  <c r="AD97" i="16"/>
  <c r="AT97" i="16" s="1"/>
  <c r="AB97" i="16"/>
  <c r="AR97" i="16" s="1"/>
  <c r="AH97" i="16"/>
  <c r="AX97" i="16" s="1"/>
  <c r="AE97" i="16"/>
  <c r="AU97" i="16" s="1"/>
  <c r="AO99" i="16"/>
  <c r="AP99" i="16"/>
  <c r="AN99" i="16"/>
  <c r="AJ99" i="16"/>
  <c r="AK99" i="16"/>
  <c r="AL99" i="16"/>
  <c r="AM99" i="16"/>
  <c r="O99" i="16"/>
  <c r="N99" i="16"/>
  <c r="L99" i="16"/>
  <c r="Z99" i="16"/>
  <c r="R99" i="16"/>
  <c r="Q99" i="16"/>
  <c r="M99" i="16"/>
  <c r="P99" i="16"/>
  <c r="AO276" i="16"/>
  <c r="AJ276" i="16"/>
  <c r="AL276" i="16"/>
  <c r="AK276" i="16"/>
  <c r="AN276" i="16"/>
  <c r="AM276" i="16"/>
  <c r="AP276" i="16"/>
  <c r="P276" i="16"/>
  <c r="Q276" i="16"/>
  <c r="L276" i="16"/>
  <c r="Z276" i="16"/>
  <c r="O276" i="16"/>
  <c r="M276" i="16"/>
  <c r="R276" i="16"/>
  <c r="N276" i="16"/>
  <c r="AP179" i="16"/>
  <c r="AK179" i="16"/>
  <c r="AJ179" i="16"/>
  <c r="AO179" i="16"/>
  <c r="AN179" i="16"/>
  <c r="AM179" i="16"/>
  <c r="AL179" i="16"/>
  <c r="Q179" i="16"/>
  <c r="O179" i="16"/>
  <c r="Z179" i="16"/>
  <c r="N179" i="16"/>
  <c r="R179" i="16"/>
  <c r="L179" i="16"/>
  <c r="P179" i="16"/>
  <c r="M179" i="16"/>
  <c r="AO207" i="16"/>
  <c r="AK207" i="16"/>
  <c r="AP207" i="16"/>
  <c r="AL207" i="16"/>
  <c r="AN207" i="16"/>
  <c r="AJ207" i="16"/>
  <c r="AM207" i="16"/>
  <c r="Z207" i="16"/>
  <c r="Q207" i="16"/>
  <c r="N207" i="16"/>
  <c r="O207" i="16"/>
  <c r="M207" i="16"/>
  <c r="L207" i="16"/>
  <c r="R207" i="16"/>
  <c r="P207" i="16"/>
  <c r="AL157" i="16"/>
  <c r="AK157" i="16"/>
  <c r="AP157" i="16"/>
  <c r="AO157" i="16"/>
  <c r="AJ157" i="16"/>
  <c r="AN157" i="16"/>
  <c r="AM157" i="16"/>
  <c r="Z157" i="16"/>
  <c r="O157" i="16"/>
  <c r="N157" i="16"/>
  <c r="L157" i="16"/>
  <c r="R157" i="16"/>
  <c r="P157" i="16"/>
  <c r="M157" i="16"/>
  <c r="Q157" i="16"/>
  <c r="AK26" i="16"/>
  <c r="AJ26" i="16"/>
  <c r="AN26" i="16"/>
  <c r="AL26" i="16"/>
  <c r="AP26" i="16"/>
  <c r="AO26" i="16"/>
  <c r="AM26" i="16"/>
  <c r="P26" i="16"/>
  <c r="M26" i="16"/>
  <c r="N26" i="16"/>
  <c r="Q26" i="16"/>
  <c r="L26" i="16"/>
  <c r="Z26" i="16"/>
  <c r="O26" i="16"/>
  <c r="R26" i="16"/>
  <c r="AN52" i="16"/>
  <c r="AP52" i="16"/>
  <c r="AO52" i="16"/>
  <c r="AJ52" i="16"/>
  <c r="AM52" i="16"/>
  <c r="AK52" i="16"/>
  <c r="AL52" i="16"/>
  <c r="M52" i="16"/>
  <c r="P52" i="16"/>
  <c r="Z52" i="16"/>
  <c r="R52" i="16"/>
  <c r="N52" i="16"/>
  <c r="Q52" i="16"/>
  <c r="L52" i="16"/>
  <c r="O52" i="16"/>
  <c r="AK145" i="16"/>
  <c r="AN145" i="16"/>
  <c r="AO145" i="16"/>
  <c r="AL145" i="16"/>
  <c r="AJ145" i="16"/>
  <c r="AP145" i="16"/>
  <c r="AM145" i="16"/>
  <c r="L145" i="16"/>
  <c r="R145" i="16"/>
  <c r="Z145" i="16"/>
  <c r="N145" i="16"/>
  <c r="Q145" i="16"/>
  <c r="M145" i="16"/>
  <c r="P145" i="16"/>
  <c r="O145" i="16"/>
  <c r="AN16" i="16"/>
  <c r="AK16" i="16"/>
  <c r="AO16" i="16"/>
  <c r="AP16" i="16"/>
  <c r="AJ16" i="16"/>
  <c r="AM16" i="16"/>
  <c r="AL16" i="16"/>
  <c r="L16" i="16"/>
  <c r="Z16" i="16"/>
  <c r="R16" i="16"/>
  <c r="P16" i="16"/>
  <c r="Q16" i="16"/>
  <c r="N16" i="16"/>
  <c r="O16" i="16"/>
  <c r="M16" i="16"/>
  <c r="AP274" i="16"/>
  <c r="AN274" i="16"/>
  <c r="AJ274" i="16"/>
  <c r="AL274" i="16"/>
  <c r="AM274" i="16"/>
  <c r="AO274" i="16"/>
  <c r="AK274" i="16"/>
  <c r="O274" i="16"/>
  <c r="P274" i="16"/>
  <c r="Q274" i="16"/>
  <c r="L274" i="16"/>
  <c r="Z274" i="16"/>
  <c r="R274" i="16"/>
  <c r="N274" i="16"/>
  <c r="M274" i="16"/>
  <c r="AJ33" i="16"/>
  <c r="AK33" i="16"/>
  <c r="AN33" i="16"/>
  <c r="AM33" i="16"/>
  <c r="AL33" i="16"/>
  <c r="AO33" i="16"/>
  <c r="AP33" i="16"/>
  <c r="L33" i="16"/>
  <c r="N33" i="16"/>
  <c r="Q33" i="16"/>
  <c r="Z33" i="16"/>
  <c r="O33" i="16"/>
  <c r="P33" i="16"/>
  <c r="M33" i="16"/>
  <c r="R33" i="16"/>
  <c r="R298" i="16"/>
  <c r="AP298" i="16"/>
  <c r="AJ298" i="16"/>
  <c r="AL298" i="16"/>
  <c r="AN298" i="16"/>
  <c r="AK298" i="16"/>
  <c r="AO298" i="16"/>
  <c r="AM298" i="16"/>
  <c r="Z298" i="16"/>
  <c r="O298" i="16"/>
  <c r="P298" i="16"/>
  <c r="L298" i="16"/>
  <c r="M298" i="16"/>
  <c r="Q298" i="16"/>
  <c r="N298" i="16"/>
  <c r="AO249" i="16"/>
  <c r="AM249" i="16"/>
  <c r="AP249" i="16"/>
  <c r="AK249" i="16"/>
  <c r="AN249" i="16"/>
  <c r="AL249" i="16"/>
  <c r="AJ249" i="16"/>
  <c r="M249" i="16"/>
  <c r="L249" i="16"/>
  <c r="R249" i="16"/>
  <c r="Q249" i="16"/>
  <c r="O249" i="16"/>
  <c r="P249" i="16"/>
  <c r="Z249" i="16"/>
  <c r="N249" i="16"/>
  <c r="O149" i="16"/>
  <c r="AM149" i="16"/>
  <c r="AO149" i="16"/>
  <c r="AK149" i="16"/>
  <c r="AJ149" i="16"/>
  <c r="AN149" i="16"/>
  <c r="AL149" i="16"/>
  <c r="AP149" i="16"/>
  <c r="M149" i="16"/>
  <c r="L149" i="16"/>
  <c r="Z149" i="16"/>
  <c r="N149" i="16"/>
  <c r="Q149" i="16"/>
  <c r="P149" i="16"/>
  <c r="R149" i="16"/>
  <c r="N256" i="16"/>
  <c r="AL256" i="16"/>
  <c r="AO256" i="16"/>
  <c r="AK256" i="16"/>
  <c r="AM256" i="16"/>
  <c r="AP256" i="16"/>
  <c r="AN256" i="16"/>
  <c r="AJ256" i="16"/>
  <c r="Z256" i="16"/>
  <c r="P256" i="16"/>
  <c r="M256" i="16"/>
  <c r="L256" i="16"/>
  <c r="Q256" i="16"/>
  <c r="R256" i="16"/>
  <c r="O256" i="16"/>
  <c r="AK224" i="16"/>
  <c r="AP224" i="16"/>
  <c r="AM224" i="16"/>
  <c r="AL224" i="16"/>
  <c r="AN224" i="16"/>
  <c r="AJ224" i="16"/>
  <c r="AO224" i="16"/>
  <c r="L224" i="16"/>
  <c r="Q224" i="16"/>
  <c r="P224" i="16"/>
  <c r="O224" i="16"/>
  <c r="Z224" i="16"/>
  <c r="R224" i="16"/>
  <c r="M224" i="16"/>
  <c r="N224" i="16"/>
  <c r="AO216" i="16"/>
  <c r="AJ216" i="16"/>
  <c r="AP216" i="16"/>
  <c r="AM216" i="16"/>
  <c r="AK216" i="16"/>
  <c r="AL216" i="16"/>
  <c r="AN216" i="16"/>
  <c r="M216" i="16"/>
  <c r="Z216" i="16"/>
  <c r="N216" i="16"/>
  <c r="O216" i="16"/>
  <c r="L216" i="16"/>
  <c r="P216" i="16"/>
  <c r="R216" i="16"/>
  <c r="Q216" i="16"/>
  <c r="AJ218" i="16"/>
  <c r="AK218" i="16"/>
  <c r="AP218" i="16"/>
  <c r="AL218" i="16"/>
  <c r="AO218" i="16"/>
  <c r="AM218" i="16"/>
  <c r="AN218" i="16"/>
  <c r="N218" i="16"/>
  <c r="O218" i="16"/>
  <c r="Z218" i="16"/>
  <c r="M218" i="16"/>
  <c r="Q218" i="16"/>
  <c r="P218" i="16"/>
  <c r="R218" i="16"/>
  <c r="L218" i="16"/>
  <c r="Z210" i="16"/>
  <c r="AL210" i="16"/>
  <c r="AK210" i="16"/>
  <c r="AN210" i="16"/>
  <c r="AP210" i="16"/>
  <c r="AO210" i="16"/>
  <c r="AM210" i="16"/>
  <c r="AJ210" i="16"/>
  <c r="Q210" i="16"/>
  <c r="O210" i="16"/>
  <c r="P210" i="16"/>
  <c r="M210" i="16"/>
  <c r="N210" i="16"/>
  <c r="R210" i="16"/>
  <c r="L210" i="16"/>
  <c r="AK213" i="16"/>
  <c r="AO213" i="16"/>
  <c r="AM213" i="16"/>
  <c r="AN213" i="16"/>
  <c r="AP213" i="16"/>
  <c r="AL213" i="16"/>
  <c r="AJ213" i="16"/>
  <c r="N213" i="16"/>
  <c r="R213" i="16"/>
  <c r="O213" i="16"/>
  <c r="P213" i="16"/>
  <c r="L213" i="16"/>
  <c r="Q213" i="16"/>
  <c r="M213" i="16"/>
  <c r="Z213" i="16"/>
  <c r="AM14" i="16"/>
  <c r="AK14" i="16"/>
  <c r="AN14" i="16"/>
  <c r="AP14" i="16"/>
  <c r="AO14" i="16"/>
  <c r="AJ14" i="16"/>
  <c r="AL14" i="16"/>
  <c r="O14" i="16"/>
  <c r="M14" i="16"/>
  <c r="Z14" i="16"/>
  <c r="N14" i="16"/>
  <c r="R14" i="16"/>
  <c r="P14" i="16"/>
  <c r="Q14" i="16"/>
  <c r="L14" i="16"/>
  <c r="AK180" i="16"/>
  <c r="AM180" i="16"/>
  <c r="AP180" i="16"/>
  <c r="AO180" i="16"/>
  <c r="AN180" i="16"/>
  <c r="AL180" i="16"/>
  <c r="AJ180" i="16"/>
  <c r="M180" i="16"/>
  <c r="O180" i="16"/>
  <c r="Z180" i="16"/>
  <c r="Q180" i="16"/>
  <c r="L180" i="16"/>
  <c r="P180" i="16"/>
  <c r="N180" i="16"/>
  <c r="R180" i="16"/>
  <c r="AM295" i="16"/>
  <c r="AP295" i="16"/>
  <c r="AK295" i="16"/>
  <c r="AO295" i="16"/>
  <c r="AN295" i="16"/>
  <c r="AJ295" i="16"/>
  <c r="AL295" i="16"/>
  <c r="O295" i="16"/>
  <c r="M295" i="16"/>
  <c r="P295" i="16"/>
  <c r="N295" i="16"/>
  <c r="R295" i="16"/>
  <c r="L295" i="16"/>
  <c r="Q295" i="16"/>
  <c r="Z295" i="16"/>
  <c r="R29" i="16"/>
  <c r="AN29" i="16"/>
  <c r="AP29" i="16"/>
  <c r="AM29" i="16"/>
  <c r="AK29" i="16"/>
  <c r="AJ29" i="16"/>
  <c r="AL29" i="16"/>
  <c r="AO29" i="16"/>
  <c r="L29" i="16"/>
  <c r="O29" i="16"/>
  <c r="Z29" i="16"/>
  <c r="Q29" i="16"/>
  <c r="P29" i="16"/>
  <c r="N29" i="16"/>
  <c r="M29" i="16"/>
  <c r="AJ169" i="16"/>
  <c r="AK169" i="16"/>
  <c r="AL169" i="16"/>
  <c r="AP169" i="16"/>
  <c r="AO169" i="16"/>
  <c r="AM169" i="16"/>
  <c r="AN169" i="16"/>
  <c r="P169" i="16"/>
  <c r="M169" i="16"/>
  <c r="L169" i="16"/>
  <c r="Q169" i="16"/>
  <c r="R169" i="16"/>
  <c r="Z169" i="16"/>
  <c r="O169" i="16"/>
  <c r="N169" i="16"/>
  <c r="AK55" i="16"/>
  <c r="AM55" i="16"/>
  <c r="AJ55" i="16"/>
  <c r="AO55" i="16"/>
  <c r="AP55" i="16"/>
  <c r="AN55" i="16"/>
  <c r="AL55" i="16"/>
  <c r="N55" i="16"/>
  <c r="L55" i="16"/>
  <c r="R55" i="16"/>
  <c r="M55" i="16"/>
  <c r="O55" i="16"/>
  <c r="P55" i="16"/>
  <c r="Q55" i="16"/>
  <c r="Z55" i="16"/>
  <c r="AJ67" i="16"/>
  <c r="AM67" i="16"/>
  <c r="AL67" i="16"/>
  <c r="AN67" i="16"/>
  <c r="AP67" i="16"/>
  <c r="AK67" i="16"/>
  <c r="AO67" i="16"/>
  <c r="R67" i="16"/>
  <c r="M67" i="16"/>
  <c r="L67" i="16"/>
  <c r="Z67" i="16"/>
  <c r="O67" i="16"/>
  <c r="N67" i="16"/>
  <c r="P67" i="16"/>
  <c r="Q67" i="16"/>
  <c r="N198" i="16"/>
  <c r="AJ198" i="16"/>
  <c r="AO198" i="16"/>
  <c r="AM198" i="16"/>
  <c r="AL198" i="16"/>
  <c r="AK198" i="16"/>
  <c r="AN198" i="16"/>
  <c r="AP198" i="16"/>
  <c r="Z198" i="16"/>
  <c r="O198" i="16"/>
  <c r="R198" i="16"/>
  <c r="Q198" i="16"/>
  <c r="L198" i="16"/>
  <c r="P198" i="16"/>
  <c r="M198" i="16"/>
  <c r="M196" i="16"/>
  <c r="AJ196" i="16"/>
  <c r="AN196" i="16"/>
  <c r="AO196" i="16"/>
  <c r="AP196" i="16"/>
  <c r="AK196" i="16"/>
  <c r="AL196" i="16"/>
  <c r="AM196" i="16"/>
  <c r="Q196" i="16"/>
  <c r="R196" i="16"/>
  <c r="Z196" i="16"/>
  <c r="P196" i="16"/>
  <c r="O196" i="16"/>
  <c r="N196" i="16"/>
  <c r="L196" i="16"/>
  <c r="AO20" i="16"/>
  <c r="AN20" i="16"/>
  <c r="AM20" i="16"/>
  <c r="AK20" i="16"/>
  <c r="AJ20" i="16"/>
  <c r="AP20" i="16"/>
  <c r="AL20" i="16"/>
  <c r="Z20" i="16"/>
  <c r="N20" i="16"/>
  <c r="Q20" i="16"/>
  <c r="O20" i="16"/>
  <c r="L20" i="16"/>
  <c r="M20" i="16"/>
  <c r="R20" i="16"/>
  <c r="P20" i="16"/>
  <c r="AL40" i="16"/>
  <c r="AN40" i="16"/>
  <c r="AO40" i="16"/>
  <c r="AM40" i="16"/>
  <c r="AP40" i="16"/>
  <c r="AJ40" i="16"/>
  <c r="AK40" i="16"/>
  <c r="N40" i="16"/>
  <c r="M40" i="16"/>
  <c r="P40" i="16"/>
  <c r="O40" i="16"/>
  <c r="Z40" i="16"/>
  <c r="Q40" i="16"/>
  <c r="R40" i="16"/>
  <c r="L40" i="16"/>
  <c r="AN42" i="16"/>
  <c r="AO42" i="16"/>
  <c r="AL42" i="16"/>
  <c r="AK42" i="16"/>
  <c r="AP42" i="16"/>
  <c r="AJ42" i="16"/>
  <c r="AM42" i="16"/>
  <c r="M42" i="16"/>
  <c r="N42" i="16"/>
  <c r="R42" i="16"/>
  <c r="Q42" i="16"/>
  <c r="Z42" i="16"/>
  <c r="P42" i="16"/>
  <c r="O42" i="16"/>
  <c r="L42" i="16"/>
  <c r="P34" i="16"/>
  <c r="AM34" i="16"/>
  <c r="AP34" i="16"/>
  <c r="AN34" i="16"/>
  <c r="AK34" i="16"/>
  <c r="AO34" i="16"/>
  <c r="AJ34" i="16"/>
  <c r="AL34" i="16"/>
  <c r="O34" i="16"/>
  <c r="Z34" i="16"/>
  <c r="Q34" i="16"/>
  <c r="R34" i="16"/>
  <c r="L34" i="16"/>
  <c r="N34" i="16"/>
  <c r="M34" i="16"/>
  <c r="AL156" i="16"/>
  <c r="AM156" i="16"/>
  <c r="AP156" i="16"/>
  <c r="AK156" i="16"/>
  <c r="AN156" i="16"/>
  <c r="AJ156" i="16"/>
  <c r="AO156" i="16"/>
  <c r="O156" i="16"/>
  <c r="Z156" i="16"/>
  <c r="L156" i="16"/>
  <c r="M156" i="16"/>
  <c r="N156" i="16"/>
  <c r="R156" i="16"/>
  <c r="Q156" i="16"/>
  <c r="P156" i="16"/>
  <c r="AO297" i="16"/>
  <c r="AM297" i="16"/>
  <c r="AJ297" i="16"/>
  <c r="AP297" i="16"/>
  <c r="AN297" i="16"/>
  <c r="AL297" i="16"/>
  <c r="AK297" i="16"/>
  <c r="R297" i="16"/>
  <c r="M297" i="16"/>
  <c r="N297" i="16"/>
  <c r="Z297" i="16"/>
  <c r="L297" i="16"/>
  <c r="O297" i="16"/>
  <c r="Q297" i="16"/>
  <c r="P297" i="16"/>
  <c r="AO199" i="16"/>
  <c r="AM199" i="16"/>
  <c r="AP199" i="16"/>
  <c r="AJ199" i="16"/>
  <c r="AK199" i="16"/>
  <c r="AL199" i="16"/>
  <c r="AN199" i="16"/>
  <c r="Z199" i="16"/>
  <c r="R199" i="16"/>
  <c r="O199" i="16"/>
  <c r="L199" i="16"/>
  <c r="P199" i="16"/>
  <c r="Q199" i="16"/>
  <c r="M199" i="16"/>
  <c r="N199" i="16"/>
  <c r="AN132" i="16"/>
  <c r="AP132" i="16"/>
  <c r="AO132" i="16"/>
  <c r="AJ132" i="16"/>
  <c r="AK132" i="16"/>
  <c r="AM132" i="16"/>
  <c r="AL132" i="16"/>
  <c r="P132" i="16"/>
  <c r="L132" i="16"/>
  <c r="Z132" i="16"/>
  <c r="Q132" i="16"/>
  <c r="M132" i="16"/>
  <c r="N132" i="16"/>
  <c r="O132" i="16"/>
  <c r="R132" i="16"/>
  <c r="P301" i="16"/>
  <c r="AK301" i="16"/>
  <c r="AM301" i="16"/>
  <c r="AJ301" i="16"/>
  <c r="AP301" i="16"/>
  <c r="AO301" i="16"/>
  <c r="AL301" i="16"/>
  <c r="AN301" i="16"/>
  <c r="O301" i="16"/>
  <c r="N301" i="16"/>
  <c r="L301" i="16"/>
  <c r="M301" i="16"/>
  <c r="R301" i="16"/>
  <c r="Z301" i="16"/>
  <c r="Q301" i="16"/>
  <c r="AO203" i="16"/>
  <c r="AL203" i="16"/>
  <c r="AP203" i="16"/>
  <c r="AN203" i="16"/>
  <c r="AM203" i="16"/>
  <c r="AJ203" i="16"/>
  <c r="AK203" i="16"/>
  <c r="N203" i="16"/>
  <c r="M203" i="16"/>
  <c r="P203" i="16"/>
  <c r="R203" i="16"/>
  <c r="L203" i="16"/>
  <c r="O203" i="16"/>
  <c r="Q203" i="16"/>
  <c r="Z203" i="16"/>
  <c r="AP72" i="16"/>
  <c r="AK72" i="16"/>
  <c r="AL72" i="16"/>
  <c r="AJ72" i="16"/>
  <c r="AM72" i="16"/>
  <c r="AO72" i="16"/>
  <c r="AN72" i="16"/>
  <c r="Q72" i="16"/>
  <c r="P72" i="16"/>
  <c r="O72" i="16"/>
  <c r="Z72" i="16"/>
  <c r="R72" i="16"/>
  <c r="L72" i="16"/>
  <c r="M72" i="16"/>
  <c r="N72" i="16"/>
  <c r="AK70" i="16"/>
  <c r="AP70" i="16"/>
  <c r="AO70" i="16"/>
  <c r="AN70" i="16"/>
  <c r="AL70" i="16"/>
  <c r="AM70" i="16"/>
  <c r="AJ70" i="16"/>
  <c r="L70" i="16"/>
  <c r="N70" i="16"/>
  <c r="R70" i="16"/>
  <c r="P70" i="16"/>
  <c r="Q70" i="16"/>
  <c r="Z70" i="16"/>
  <c r="O70" i="16"/>
  <c r="M70" i="16"/>
  <c r="AJ246" i="16"/>
  <c r="AN246" i="16"/>
  <c r="AM246" i="16"/>
  <c r="AK246" i="16"/>
  <c r="AP246" i="16"/>
  <c r="AL246" i="16"/>
  <c r="AO246" i="16"/>
  <c r="R246" i="16"/>
  <c r="O246" i="16"/>
  <c r="Q246" i="16"/>
  <c r="L246" i="16"/>
  <c r="M246" i="16"/>
  <c r="Z246" i="16"/>
  <c r="N246" i="16"/>
  <c r="P246" i="16"/>
  <c r="AK184" i="16"/>
  <c r="AM184" i="16"/>
  <c r="AJ184" i="16"/>
  <c r="AP184" i="16"/>
  <c r="AN184" i="16"/>
  <c r="AO184" i="16"/>
  <c r="AL184" i="16"/>
  <c r="N184" i="16"/>
  <c r="O184" i="16"/>
  <c r="Z184" i="16"/>
  <c r="R184" i="16"/>
  <c r="L184" i="16"/>
  <c r="M184" i="16"/>
  <c r="P184" i="16"/>
  <c r="Q184" i="16"/>
  <c r="AJ171" i="16"/>
  <c r="AO171" i="16"/>
  <c r="AL171" i="16"/>
  <c r="AK171" i="16"/>
  <c r="AM171" i="16"/>
  <c r="AP171" i="16"/>
  <c r="AN171" i="16"/>
  <c r="O171" i="16"/>
  <c r="P171" i="16"/>
  <c r="L171" i="16"/>
  <c r="M171" i="16"/>
  <c r="R171" i="16"/>
  <c r="N171" i="16"/>
  <c r="Q171" i="16"/>
  <c r="Z171" i="16"/>
  <c r="AP51" i="16"/>
  <c r="AM51" i="16"/>
  <c r="AO51" i="16"/>
  <c r="AK51" i="16"/>
  <c r="AJ51" i="16"/>
  <c r="AL51" i="16"/>
  <c r="AN51" i="16"/>
  <c r="N51" i="16"/>
  <c r="L51" i="16"/>
  <c r="O51" i="16"/>
  <c r="Q51" i="16"/>
  <c r="R51" i="16"/>
  <c r="Z51" i="16"/>
  <c r="P51" i="16"/>
  <c r="M51" i="16"/>
  <c r="N163" i="16"/>
  <c r="AO163" i="16"/>
  <c r="AP163" i="16"/>
  <c r="AL163" i="16"/>
  <c r="AM163" i="16"/>
  <c r="AN163" i="16"/>
  <c r="AJ163" i="16"/>
  <c r="AK163" i="16"/>
  <c r="O163" i="16"/>
  <c r="L163" i="16"/>
  <c r="Z163" i="16"/>
  <c r="Q163" i="16"/>
  <c r="P163" i="16"/>
  <c r="M163" i="16"/>
  <c r="R163" i="16"/>
  <c r="AO21" i="16"/>
  <c r="AN21" i="16"/>
  <c r="AM21" i="16"/>
  <c r="AL21" i="16"/>
  <c r="AK21" i="16"/>
  <c r="AJ21" i="16"/>
  <c r="AP21" i="16"/>
  <c r="Q21" i="16"/>
  <c r="M21" i="16"/>
  <c r="P21" i="16"/>
  <c r="R21" i="16"/>
  <c r="N21" i="16"/>
  <c r="O21" i="16"/>
  <c r="L21" i="16"/>
  <c r="Z21" i="16"/>
  <c r="AJ197" i="16"/>
  <c r="AK197" i="16"/>
  <c r="AN197" i="16"/>
  <c r="AM197" i="16"/>
  <c r="AL197" i="16"/>
  <c r="AO197" i="16"/>
  <c r="AP197" i="16"/>
  <c r="Z197" i="16"/>
  <c r="P197" i="16"/>
  <c r="Q197" i="16"/>
  <c r="O197" i="16"/>
  <c r="L197" i="16"/>
  <c r="N197" i="16"/>
  <c r="R197" i="16"/>
  <c r="M197" i="16"/>
  <c r="AK77" i="16"/>
  <c r="AL77" i="16"/>
  <c r="AO77" i="16"/>
  <c r="AP77" i="16"/>
  <c r="AJ77" i="16"/>
  <c r="AM77" i="16"/>
  <c r="AN77" i="16"/>
  <c r="M77" i="16"/>
  <c r="Q77" i="16"/>
  <c r="P77" i="16"/>
  <c r="R77" i="16"/>
  <c r="L77" i="16"/>
  <c r="N77" i="16"/>
  <c r="O77" i="16"/>
  <c r="Z77" i="16"/>
  <c r="AJ212" i="16"/>
  <c r="AM212" i="16"/>
  <c r="AK212" i="16"/>
  <c r="AL212" i="16"/>
  <c r="AP212" i="16"/>
  <c r="AN212" i="16"/>
  <c r="AO212" i="16"/>
  <c r="R212" i="16"/>
  <c r="Z212" i="16"/>
  <c r="M212" i="16"/>
  <c r="P212" i="16"/>
  <c r="L212" i="16"/>
  <c r="Q212" i="16"/>
  <c r="N212" i="16"/>
  <c r="O212" i="16"/>
  <c r="AJ98" i="16"/>
  <c r="AM98" i="16"/>
  <c r="AK98" i="16"/>
  <c r="AO98" i="16"/>
  <c r="AL98" i="16"/>
  <c r="AN98" i="16"/>
  <c r="AP98" i="16"/>
  <c r="P98" i="16"/>
  <c r="N98" i="16"/>
  <c r="R98" i="16"/>
  <c r="O98" i="16"/>
  <c r="Q98" i="16"/>
  <c r="L98" i="16"/>
  <c r="M98" i="16"/>
  <c r="Z98" i="16"/>
  <c r="P283" i="16"/>
  <c r="AM283" i="16"/>
  <c r="AJ283" i="16"/>
  <c r="AN283" i="16"/>
  <c r="AK283" i="16"/>
  <c r="AP283" i="16"/>
  <c r="AO283" i="16"/>
  <c r="AL283" i="16"/>
  <c r="M283" i="16"/>
  <c r="L283" i="16"/>
  <c r="Z283" i="16"/>
  <c r="O283" i="16"/>
  <c r="Q283" i="16"/>
  <c r="R283" i="16"/>
  <c r="N283" i="16"/>
  <c r="AP260" i="16"/>
  <c r="AM260" i="16"/>
  <c r="AO260" i="16"/>
  <c r="AN260" i="16"/>
  <c r="AJ260" i="16"/>
  <c r="AL260" i="16"/>
  <c r="AK260" i="16"/>
  <c r="R260" i="16"/>
  <c r="Q260" i="16"/>
  <c r="L260" i="16"/>
  <c r="O260" i="16"/>
  <c r="N260" i="16"/>
  <c r="Z260" i="16"/>
  <c r="M260" i="16"/>
  <c r="P260" i="16"/>
  <c r="N238" i="16"/>
  <c r="AL238" i="16"/>
  <c r="AM238" i="16"/>
  <c r="AN238" i="16"/>
  <c r="AJ238" i="16"/>
  <c r="AP238" i="16"/>
  <c r="AK238" i="16"/>
  <c r="AO238" i="16"/>
  <c r="Z238" i="16"/>
  <c r="R238" i="16"/>
  <c r="L238" i="16"/>
  <c r="Q238" i="16"/>
  <c r="M238" i="16"/>
  <c r="O238" i="16"/>
  <c r="P238" i="16"/>
  <c r="AP101" i="16"/>
  <c r="AL101" i="16"/>
  <c r="AM101" i="16"/>
  <c r="AN101" i="16"/>
  <c r="AO101" i="16"/>
  <c r="AK101" i="16"/>
  <c r="AJ101" i="16"/>
  <c r="Z101" i="16"/>
  <c r="N101" i="16"/>
  <c r="R101" i="16"/>
  <c r="O101" i="16"/>
  <c r="M101" i="16"/>
  <c r="Q101" i="16"/>
  <c r="L101" i="16"/>
  <c r="P101" i="16"/>
  <c r="Z183" i="16"/>
  <c r="AM183" i="16"/>
  <c r="AN183" i="16"/>
  <c r="AJ183" i="16"/>
  <c r="AP183" i="16"/>
  <c r="AO183" i="16"/>
  <c r="AK183" i="16"/>
  <c r="AL183" i="16"/>
  <c r="L183" i="16"/>
  <c r="M183" i="16"/>
  <c r="O183" i="16"/>
  <c r="P183" i="16"/>
  <c r="R183" i="16"/>
  <c r="N183" i="16"/>
  <c r="Q183" i="16"/>
  <c r="AO106" i="16"/>
  <c r="AN106" i="16"/>
  <c r="AK106" i="16"/>
  <c r="AP106" i="16"/>
  <c r="AL106" i="16"/>
  <c r="AJ106" i="16"/>
  <c r="AM106" i="16"/>
  <c r="R106" i="16"/>
  <c r="Z106" i="16"/>
  <c r="Q106" i="16"/>
  <c r="L106" i="16"/>
  <c r="P106" i="16"/>
  <c r="O106" i="16"/>
  <c r="M106" i="16"/>
  <c r="N106" i="16"/>
  <c r="AO126" i="16"/>
  <c r="AN126" i="16"/>
  <c r="AJ126" i="16"/>
  <c r="AP126" i="16"/>
  <c r="AK126" i="16"/>
  <c r="AM126" i="16"/>
  <c r="AL126" i="16"/>
  <c r="P126" i="16"/>
  <c r="R126" i="16"/>
  <c r="Z126" i="16"/>
  <c r="Q126" i="16"/>
  <c r="O126" i="16"/>
  <c r="M126" i="16"/>
  <c r="L126" i="16"/>
  <c r="N126" i="16"/>
  <c r="AL78" i="16"/>
  <c r="AK78" i="16"/>
  <c r="AN78" i="16"/>
  <c r="AO78" i="16"/>
  <c r="AP78" i="16"/>
  <c r="AJ78" i="16"/>
  <c r="AM78" i="16"/>
  <c r="M78" i="16"/>
  <c r="O78" i="16"/>
  <c r="P78" i="16"/>
  <c r="Z78" i="16"/>
  <c r="N78" i="16"/>
  <c r="L78" i="16"/>
  <c r="Q78" i="16"/>
  <c r="R78" i="16"/>
  <c r="AN13" i="16"/>
  <c r="AM13" i="16"/>
  <c r="AJ13" i="16"/>
  <c r="AO13" i="16"/>
  <c r="AK13" i="16"/>
  <c r="AL13" i="16"/>
  <c r="AP13" i="16"/>
  <c r="P13" i="16"/>
  <c r="R13" i="16"/>
  <c r="N13" i="16"/>
  <c r="M13" i="16"/>
  <c r="O13" i="16"/>
  <c r="Z13" i="16"/>
  <c r="Q13" i="16"/>
  <c r="L13" i="16"/>
  <c r="AK167" i="16"/>
  <c r="AL167" i="16"/>
  <c r="AN167" i="16"/>
  <c r="AJ167" i="16"/>
  <c r="AO167" i="16"/>
  <c r="AM167" i="16"/>
  <c r="AP167" i="16"/>
  <c r="Z167" i="16"/>
  <c r="L167" i="16"/>
  <c r="M167" i="16"/>
  <c r="P167" i="16"/>
  <c r="Q167" i="16"/>
  <c r="R167" i="16"/>
  <c r="O167" i="16"/>
  <c r="N167" i="16"/>
  <c r="AK294" i="16"/>
  <c r="AN294" i="16"/>
  <c r="AO294" i="16"/>
  <c r="AJ294" i="16"/>
  <c r="AL294" i="16"/>
  <c r="AP294" i="16"/>
  <c r="AM294" i="16"/>
  <c r="R294" i="16"/>
  <c r="L294" i="16"/>
  <c r="P294" i="16"/>
  <c r="Q294" i="16"/>
  <c r="O294" i="16"/>
  <c r="Z294" i="16"/>
  <c r="M294" i="16"/>
  <c r="N294" i="16"/>
  <c r="AJ11" i="16"/>
  <c r="AN11" i="16"/>
  <c r="AM11" i="16"/>
  <c r="AO11" i="16"/>
  <c r="AK11" i="16"/>
  <c r="AL11" i="16"/>
  <c r="AP11" i="16"/>
  <c r="R11" i="16"/>
  <c r="P11" i="16"/>
  <c r="M11" i="16"/>
  <c r="Z11" i="16"/>
  <c r="O11" i="16"/>
  <c r="Q11" i="16"/>
  <c r="N11" i="16"/>
  <c r="L11" i="16"/>
  <c r="L60" i="16"/>
  <c r="AL60" i="16"/>
  <c r="AO60" i="16"/>
  <c r="AK60" i="16"/>
  <c r="AM60" i="16"/>
  <c r="AP60" i="16"/>
  <c r="AN60" i="16"/>
  <c r="AJ60" i="16"/>
  <c r="M60" i="16"/>
  <c r="Z60" i="16"/>
  <c r="N60" i="16"/>
  <c r="Q60" i="16"/>
  <c r="P60" i="16"/>
  <c r="O60" i="16"/>
  <c r="R60" i="16"/>
  <c r="AJ30" i="16"/>
  <c r="AL30" i="16"/>
  <c r="AM30" i="16"/>
  <c r="AO30" i="16"/>
  <c r="AK30" i="16"/>
  <c r="AN30" i="16"/>
  <c r="AP30" i="16"/>
  <c r="L30" i="16"/>
  <c r="P30" i="16"/>
  <c r="Z30" i="16"/>
  <c r="R30" i="16"/>
  <c r="Q30" i="16"/>
  <c r="M30" i="16"/>
  <c r="N30" i="16"/>
  <c r="O30" i="16"/>
  <c r="AN181" i="16"/>
  <c r="AO181" i="16"/>
  <c r="AM181" i="16"/>
  <c r="AL181" i="16"/>
  <c r="AP181" i="16"/>
  <c r="AJ181" i="16"/>
  <c r="AK181" i="16"/>
  <c r="P181" i="16"/>
  <c r="M181" i="16"/>
  <c r="R181" i="16"/>
  <c r="Z181" i="16"/>
  <c r="L181" i="16"/>
  <c r="N181" i="16"/>
  <c r="Q181" i="16"/>
  <c r="O181" i="16"/>
  <c r="AO110" i="16"/>
  <c r="AP110" i="16"/>
  <c r="AJ110" i="16"/>
  <c r="AN110" i="16"/>
  <c r="AK110" i="16"/>
  <c r="AM110" i="16"/>
  <c r="AL110" i="16"/>
  <c r="N110" i="16"/>
  <c r="P110" i="16"/>
  <c r="R110" i="16"/>
  <c r="Q110" i="16"/>
  <c r="L110" i="16"/>
  <c r="Z110" i="16"/>
  <c r="O110" i="16"/>
  <c r="M110" i="16"/>
  <c r="M94" i="16"/>
  <c r="AL94" i="16"/>
  <c r="AK94" i="16"/>
  <c r="AN94" i="16"/>
  <c r="AP94" i="16"/>
  <c r="AJ94" i="16"/>
  <c r="AO94" i="16"/>
  <c r="AM94" i="16"/>
  <c r="Z94" i="16"/>
  <c r="R94" i="16"/>
  <c r="N94" i="16"/>
  <c r="L94" i="16"/>
  <c r="Q94" i="16"/>
  <c r="P94" i="16"/>
  <c r="O94" i="16"/>
  <c r="AL130" i="16"/>
  <c r="AM130" i="16"/>
  <c r="AJ130" i="16"/>
  <c r="AO130" i="16"/>
  <c r="AP130" i="16"/>
  <c r="AK130" i="16"/>
  <c r="AN130" i="16"/>
  <c r="N130" i="16"/>
  <c r="L130" i="16"/>
  <c r="R130" i="16"/>
  <c r="Q130" i="16"/>
  <c r="O130" i="16"/>
  <c r="M130" i="16"/>
  <c r="Z130" i="16"/>
  <c r="P130" i="16"/>
  <c r="AM161" i="16"/>
  <c r="AK161" i="16"/>
  <c r="AP161" i="16"/>
  <c r="AN161" i="16"/>
  <c r="AL161" i="16"/>
  <c r="AO161" i="16"/>
  <c r="AJ161" i="16"/>
  <c r="Q161" i="16"/>
  <c r="Z161" i="16"/>
  <c r="L161" i="16"/>
  <c r="R161" i="16"/>
  <c r="O161" i="16"/>
  <c r="N161" i="16"/>
  <c r="M161" i="16"/>
  <c r="P161" i="16"/>
  <c r="AK144" i="16"/>
  <c r="AO144" i="16"/>
  <c r="AP144" i="16"/>
  <c r="AL144" i="16"/>
  <c r="AN144" i="16"/>
  <c r="AM144" i="16"/>
  <c r="AJ144" i="16"/>
  <c r="O144" i="16"/>
  <c r="L144" i="16"/>
  <c r="P144" i="16"/>
  <c r="N144" i="16"/>
  <c r="Q144" i="16"/>
  <c r="Z144" i="16"/>
  <c r="M144" i="16"/>
  <c r="R144" i="16"/>
  <c r="Z129" i="16"/>
  <c r="AP129" i="16"/>
  <c r="AL129" i="16"/>
  <c r="AN129" i="16"/>
  <c r="AO129" i="16"/>
  <c r="AJ129" i="16"/>
  <c r="AM129" i="16"/>
  <c r="AK129" i="16"/>
  <c r="Q129" i="16"/>
  <c r="M129" i="16"/>
  <c r="P129" i="16"/>
  <c r="O129" i="16"/>
  <c r="R129" i="16"/>
  <c r="L129" i="16"/>
  <c r="N129" i="16"/>
  <c r="Q93" i="16"/>
  <c r="AO93" i="16"/>
  <c r="AN93" i="16"/>
  <c r="AP93" i="16"/>
  <c r="AK93" i="16"/>
  <c r="AM93" i="16"/>
  <c r="AJ93" i="16"/>
  <c r="AL93" i="16"/>
  <c r="P93" i="16"/>
  <c r="M93" i="16"/>
  <c r="L93" i="16"/>
  <c r="Z93" i="16"/>
  <c r="O93" i="16"/>
  <c r="N93" i="16"/>
  <c r="R93" i="16"/>
  <c r="AK245" i="16"/>
  <c r="AP245" i="16"/>
  <c r="AM245" i="16"/>
  <c r="AJ245" i="16"/>
  <c r="AL245" i="16"/>
  <c r="AO245" i="16"/>
  <c r="AN245" i="16"/>
  <c r="P245" i="16"/>
  <c r="L245" i="16"/>
  <c r="O245" i="16"/>
  <c r="N245" i="16"/>
  <c r="M245" i="16"/>
  <c r="R245" i="16"/>
  <c r="Z245" i="16"/>
  <c r="Q245" i="16"/>
  <c r="Q38" i="16"/>
  <c r="AN38" i="16"/>
  <c r="AP38" i="16"/>
  <c r="AJ38" i="16"/>
  <c r="AM38" i="16"/>
  <c r="AK38" i="16"/>
  <c r="AL38" i="16"/>
  <c r="AO38" i="16"/>
  <c r="L38" i="16"/>
  <c r="R38" i="16"/>
  <c r="P38" i="16"/>
  <c r="Z38" i="16"/>
  <c r="M38" i="16"/>
  <c r="O38" i="16"/>
  <c r="N38" i="16"/>
  <c r="AN31" i="16"/>
  <c r="AK31" i="16"/>
  <c r="AL31" i="16"/>
  <c r="AJ31" i="16"/>
  <c r="AP31" i="16"/>
  <c r="AM31" i="16"/>
  <c r="AO31" i="16"/>
  <c r="R31" i="16"/>
  <c r="Z31" i="16"/>
  <c r="P31" i="16"/>
  <c r="Q31" i="16"/>
  <c r="N31" i="16"/>
  <c r="L31" i="16"/>
  <c r="O31" i="16"/>
  <c r="M31" i="16"/>
  <c r="AN58" i="16"/>
  <c r="AL58" i="16"/>
  <c r="AJ58" i="16"/>
  <c r="AO58" i="16"/>
  <c r="AP58" i="16"/>
  <c r="AM58" i="16"/>
  <c r="AK58" i="16"/>
  <c r="Z58" i="16"/>
  <c r="M58" i="16"/>
  <c r="R58" i="16"/>
  <c r="L58" i="16"/>
  <c r="Q58" i="16"/>
  <c r="P58" i="16"/>
  <c r="O58" i="16"/>
  <c r="N58" i="16"/>
  <c r="Z118" i="16"/>
  <c r="AJ118" i="16"/>
  <c r="AN118" i="16"/>
  <c r="AK118" i="16"/>
  <c r="AP118" i="16"/>
  <c r="AL118" i="16"/>
  <c r="AM118" i="16"/>
  <c r="AO118" i="16"/>
  <c r="L118" i="16"/>
  <c r="Q118" i="16"/>
  <c r="O118" i="16"/>
  <c r="N118" i="16"/>
  <c r="R118" i="16"/>
  <c r="M118" i="16"/>
  <c r="P118" i="16"/>
  <c r="Q155" i="16"/>
  <c r="AM155" i="16"/>
  <c r="AL155" i="16"/>
  <c r="AO155" i="16"/>
  <c r="AN155" i="16"/>
  <c r="AJ155" i="16"/>
  <c r="AK155" i="16"/>
  <c r="AP155" i="16"/>
  <c r="N155" i="16"/>
  <c r="O155" i="16"/>
  <c r="M155" i="16"/>
  <c r="Z155" i="16"/>
  <c r="R155" i="16"/>
  <c r="P155" i="16"/>
  <c r="L155" i="16"/>
  <c r="AM208" i="16"/>
  <c r="AP208" i="16"/>
  <c r="AL208" i="16"/>
  <c r="AO208" i="16"/>
  <c r="AJ208" i="16"/>
  <c r="AK208" i="16"/>
  <c r="AN208" i="16"/>
  <c r="Q208" i="16"/>
  <c r="M208" i="16"/>
  <c r="P208" i="16"/>
  <c r="Z208" i="16"/>
  <c r="R208" i="16"/>
  <c r="L208" i="16"/>
  <c r="O208" i="16"/>
  <c r="N208" i="16"/>
  <c r="AN154" i="16"/>
  <c r="AL154" i="16"/>
  <c r="AJ154" i="16"/>
  <c r="AO154" i="16"/>
  <c r="AP154" i="16"/>
  <c r="AK154" i="16"/>
  <c r="AM154" i="16"/>
  <c r="M154" i="16"/>
  <c r="Q154" i="16"/>
  <c r="R154" i="16"/>
  <c r="P154" i="16"/>
  <c r="L154" i="16"/>
  <c r="O154" i="16"/>
  <c r="Z154" i="16"/>
  <c r="N154" i="16"/>
  <c r="AP192" i="16"/>
  <c r="AK192" i="16"/>
  <c r="AM192" i="16"/>
  <c r="AL192" i="16"/>
  <c r="AN192" i="16"/>
  <c r="AO192" i="16"/>
  <c r="AJ192" i="16"/>
  <c r="Q192" i="16"/>
  <c r="R192" i="16"/>
  <c r="M192" i="16"/>
  <c r="Z192" i="16"/>
  <c r="N192" i="16"/>
  <c r="P192" i="16"/>
  <c r="O192" i="16"/>
  <c r="L192" i="16"/>
  <c r="AK45" i="16"/>
  <c r="AM45" i="16"/>
  <c r="AO45" i="16"/>
  <c r="AL45" i="16"/>
  <c r="AP45" i="16"/>
  <c r="AJ45" i="16"/>
  <c r="AN45" i="16"/>
  <c r="L45" i="16"/>
  <c r="O45" i="16"/>
  <c r="R45" i="16"/>
  <c r="Z45" i="16"/>
  <c r="M45" i="16"/>
  <c r="P45" i="16"/>
  <c r="Q45" i="16"/>
  <c r="N45" i="16"/>
  <c r="AJ168" i="16"/>
  <c r="AL168" i="16"/>
  <c r="AO168" i="16"/>
  <c r="AP168" i="16"/>
  <c r="AK168" i="16"/>
  <c r="AM168" i="16"/>
  <c r="AN168" i="16"/>
  <c r="Q168" i="16"/>
  <c r="L168" i="16"/>
  <c r="O168" i="16"/>
  <c r="N168" i="16"/>
  <c r="R168" i="16"/>
  <c r="P168" i="16"/>
  <c r="Z168" i="16"/>
  <c r="M168" i="16"/>
  <c r="AP108" i="16"/>
  <c r="AL108" i="16"/>
  <c r="AO108" i="16"/>
  <c r="AK108" i="16"/>
  <c r="AM108" i="16"/>
  <c r="AJ108" i="16"/>
  <c r="AN108" i="16"/>
  <c r="O108" i="16"/>
  <c r="L108" i="16"/>
  <c r="P108" i="16"/>
  <c r="R108" i="16"/>
  <c r="Z108" i="16"/>
  <c r="Q108" i="16"/>
  <c r="M108" i="16"/>
  <c r="N108" i="16"/>
  <c r="AJ125" i="16"/>
  <c r="AL125" i="16"/>
  <c r="AO125" i="16"/>
  <c r="AM125" i="16"/>
  <c r="AK125" i="16"/>
  <c r="AN125" i="16"/>
  <c r="AP125" i="16"/>
  <c r="Z125" i="16"/>
  <c r="P125" i="16"/>
  <c r="O125" i="16"/>
  <c r="N125" i="16"/>
  <c r="L125" i="16"/>
  <c r="R125" i="16"/>
  <c r="Q125" i="16"/>
  <c r="M125" i="16"/>
  <c r="AP85" i="16"/>
  <c r="AJ85" i="16"/>
  <c r="AN85" i="16"/>
  <c r="AO85" i="16"/>
  <c r="AK85" i="16"/>
  <c r="AL85" i="16"/>
  <c r="AM85" i="16"/>
  <c r="M85" i="16"/>
  <c r="R85" i="16"/>
  <c r="Z85" i="16"/>
  <c r="O85" i="16"/>
  <c r="Q85" i="16"/>
  <c r="L85" i="16"/>
  <c r="N85" i="16"/>
  <c r="P85" i="16"/>
  <c r="AM211" i="16"/>
  <c r="AK211" i="16"/>
  <c r="AN211" i="16"/>
  <c r="AJ211" i="16"/>
  <c r="AO211" i="16"/>
  <c r="AP211" i="16"/>
  <c r="AL211" i="16"/>
  <c r="R211" i="16"/>
  <c r="O211" i="16"/>
  <c r="L211" i="16"/>
  <c r="N211" i="16"/>
  <c r="Z211" i="16"/>
  <c r="Q211" i="16"/>
  <c r="M211" i="16"/>
  <c r="P211" i="16"/>
  <c r="Q35" i="16"/>
  <c r="AJ35" i="16"/>
  <c r="AP35" i="16"/>
  <c r="AK35" i="16"/>
  <c r="AM35" i="16"/>
  <c r="AN35" i="16"/>
  <c r="AL35" i="16"/>
  <c r="AO35" i="16"/>
  <c r="P35" i="16"/>
  <c r="L35" i="16"/>
  <c r="O35" i="16"/>
  <c r="M35" i="16"/>
  <c r="N35" i="16"/>
  <c r="R35" i="16"/>
  <c r="Z35" i="16"/>
  <c r="AP49" i="16"/>
  <c r="AL49" i="16"/>
  <c r="AO49" i="16"/>
  <c r="AN49" i="16"/>
  <c r="AM49" i="16"/>
  <c r="AK49" i="16"/>
  <c r="AJ49" i="16"/>
  <c r="L49" i="16"/>
  <c r="Z49" i="16"/>
  <c r="O49" i="16"/>
  <c r="R49" i="16"/>
  <c r="N49" i="16"/>
  <c r="P49" i="16"/>
  <c r="Q49" i="16"/>
  <c r="M49" i="16"/>
  <c r="AP89" i="16"/>
  <c r="AO89" i="16"/>
  <c r="AM89" i="16"/>
  <c r="AK89" i="16"/>
  <c r="AL89" i="16"/>
  <c r="AN89" i="16"/>
  <c r="AJ89" i="16"/>
  <c r="R89" i="16"/>
  <c r="L89" i="16"/>
  <c r="O89" i="16"/>
  <c r="Q89" i="16"/>
  <c r="M89" i="16"/>
  <c r="P89" i="16"/>
  <c r="Z89" i="16"/>
  <c r="N89" i="16"/>
  <c r="AJ205" i="16"/>
  <c r="AN205" i="16"/>
  <c r="AO205" i="16"/>
  <c r="AP205" i="16"/>
  <c r="AM205" i="16"/>
  <c r="AL205" i="16"/>
  <c r="AK205" i="16"/>
  <c r="N205" i="16"/>
  <c r="M205" i="16"/>
  <c r="Q205" i="16"/>
  <c r="P205" i="16"/>
  <c r="O205" i="16"/>
  <c r="R205" i="16"/>
  <c r="L205" i="16"/>
  <c r="Z205" i="16"/>
  <c r="AO235" i="16"/>
  <c r="AN235" i="16"/>
  <c r="AL235" i="16"/>
  <c r="AP235" i="16"/>
  <c r="AJ235" i="16"/>
  <c r="AK235" i="16"/>
  <c r="AM235" i="16"/>
  <c r="N235" i="16"/>
  <c r="M235" i="16"/>
  <c r="R235" i="16"/>
  <c r="L235" i="16"/>
  <c r="Q235" i="16"/>
  <c r="O235" i="16"/>
  <c r="Z235" i="16"/>
  <c r="P235" i="16"/>
  <c r="AK187" i="16"/>
  <c r="AL187" i="16"/>
  <c r="AJ187" i="16"/>
  <c r="AM187" i="16"/>
  <c r="AO187" i="16"/>
  <c r="AP187" i="16"/>
  <c r="AN187" i="16"/>
  <c r="Q187" i="16"/>
  <c r="R187" i="16"/>
  <c r="O187" i="16"/>
  <c r="M187" i="16"/>
  <c r="L187" i="16"/>
  <c r="P187" i="16"/>
  <c r="Z187" i="16"/>
  <c r="N187" i="16"/>
  <c r="Q41" i="16"/>
  <c r="AJ41" i="16"/>
  <c r="AP41" i="16"/>
  <c r="AO41" i="16"/>
  <c r="AN41" i="16"/>
  <c r="AM41" i="16"/>
  <c r="AK41" i="16"/>
  <c r="AL41" i="16"/>
  <c r="P41" i="16"/>
  <c r="M41" i="16"/>
  <c r="L41" i="16"/>
  <c r="O41" i="16"/>
  <c r="R41" i="16"/>
  <c r="N41" i="16"/>
  <c r="Z41" i="16"/>
  <c r="AP83" i="16"/>
  <c r="AM83" i="16"/>
  <c r="AN83" i="16"/>
  <c r="AJ83" i="16"/>
  <c r="AK83" i="16"/>
  <c r="AL83" i="16"/>
  <c r="AO83" i="16"/>
  <c r="M83" i="16"/>
  <c r="P83" i="16"/>
  <c r="R83" i="16"/>
  <c r="Z83" i="16"/>
  <c r="N83" i="16"/>
  <c r="L83" i="16"/>
  <c r="Q83" i="16"/>
  <c r="O83" i="16"/>
  <c r="AJ164" i="16"/>
  <c r="AM164" i="16"/>
  <c r="AK164" i="16"/>
  <c r="AO164" i="16"/>
  <c r="AP164" i="16"/>
  <c r="AN164" i="16"/>
  <c r="AL164" i="16"/>
  <c r="O164" i="16"/>
  <c r="Z164" i="16"/>
  <c r="L164" i="16"/>
  <c r="R164" i="16"/>
  <c r="P164" i="16"/>
  <c r="M164" i="16"/>
  <c r="Q164" i="16"/>
  <c r="N164" i="16"/>
  <c r="AL95" i="16"/>
  <c r="AP95" i="16"/>
  <c r="AK95" i="16"/>
  <c r="AM95" i="16"/>
  <c r="AO95" i="16"/>
  <c r="AN95" i="16"/>
  <c r="AJ95" i="16"/>
  <c r="O95" i="16"/>
  <c r="M95" i="16"/>
  <c r="Q95" i="16"/>
  <c r="Z95" i="16"/>
  <c r="N95" i="16"/>
  <c r="R95" i="16"/>
  <c r="L95" i="16"/>
  <c r="P95" i="16"/>
  <c r="AK53" i="16"/>
  <c r="AL53" i="16"/>
  <c r="AM53" i="16"/>
  <c r="AO53" i="16"/>
  <c r="AJ53" i="16"/>
  <c r="AP53" i="16"/>
  <c r="AN53" i="16"/>
  <c r="R53" i="16"/>
  <c r="Q53" i="16"/>
  <c r="Z53" i="16"/>
  <c r="P53" i="16"/>
  <c r="O53" i="16"/>
  <c r="N53" i="16"/>
  <c r="L53" i="16"/>
  <c r="M53" i="16"/>
  <c r="P59" i="16"/>
  <c r="AM59" i="16"/>
  <c r="AP59" i="16"/>
  <c r="AL59" i="16"/>
  <c r="AJ59" i="16"/>
  <c r="AO59" i="16"/>
  <c r="AK59" i="16"/>
  <c r="AN59" i="16"/>
  <c r="R59" i="16"/>
  <c r="M59" i="16"/>
  <c r="Z59" i="16"/>
  <c r="N59" i="16"/>
  <c r="Q59" i="16"/>
  <c r="O59" i="16"/>
  <c r="L59" i="16"/>
  <c r="AM147" i="16"/>
  <c r="AO147" i="16"/>
  <c r="AL147" i="16"/>
  <c r="AN147" i="16"/>
  <c r="AP147" i="16"/>
  <c r="AJ147" i="16"/>
  <c r="AK147" i="16"/>
  <c r="N147" i="16"/>
  <c r="Z147" i="16"/>
  <c r="O147" i="16"/>
  <c r="Q147" i="16"/>
  <c r="L147" i="16"/>
  <c r="M147" i="16"/>
  <c r="R147" i="16"/>
  <c r="P147" i="16"/>
  <c r="AL231" i="16"/>
  <c r="AO231" i="16"/>
  <c r="AK231" i="16"/>
  <c r="AJ231" i="16"/>
  <c r="AM231" i="16"/>
  <c r="AN231" i="16"/>
  <c r="AP231" i="16"/>
  <c r="Z231" i="16"/>
  <c r="N231" i="16"/>
  <c r="P231" i="16"/>
  <c r="Q231" i="16"/>
  <c r="M231" i="16"/>
  <c r="R231" i="16"/>
  <c r="O231" i="16"/>
  <c r="L231" i="16"/>
  <c r="AN226" i="16"/>
  <c r="AO226" i="16"/>
  <c r="AJ226" i="16"/>
  <c r="AK226" i="16"/>
  <c r="AP226" i="16"/>
  <c r="AL226" i="16"/>
  <c r="AM226" i="16"/>
  <c r="P226" i="16"/>
  <c r="O226" i="16"/>
  <c r="N226" i="16"/>
  <c r="M226" i="16"/>
  <c r="L226" i="16"/>
  <c r="Q226" i="16"/>
  <c r="R226" i="16"/>
  <c r="Z226" i="16"/>
  <c r="AO255" i="16"/>
  <c r="AN255" i="16"/>
  <c r="AJ255" i="16"/>
  <c r="AL255" i="16"/>
  <c r="AM255" i="16"/>
  <c r="AK255" i="16"/>
  <c r="AP255" i="16"/>
  <c r="M255" i="16"/>
  <c r="P255" i="16"/>
  <c r="L255" i="16"/>
  <c r="O255" i="16"/>
  <c r="Q255" i="16"/>
  <c r="Z255" i="16"/>
  <c r="N255" i="16"/>
  <c r="R255" i="16"/>
  <c r="AK282" i="16"/>
  <c r="AJ282" i="16"/>
  <c r="AO282" i="16"/>
  <c r="AL282" i="16"/>
  <c r="AN282" i="16"/>
  <c r="AM282" i="16"/>
  <c r="AP282" i="16"/>
  <c r="Z282" i="16"/>
  <c r="N282" i="16"/>
  <c r="M282" i="16"/>
  <c r="O282" i="16"/>
  <c r="P282" i="16"/>
  <c r="R282" i="16"/>
  <c r="L282" i="16"/>
  <c r="Q282" i="16"/>
  <c r="AO266" i="16"/>
  <c r="AL266" i="16"/>
  <c r="AK266" i="16"/>
  <c r="AN266" i="16"/>
  <c r="AP266" i="16"/>
  <c r="AJ266" i="16"/>
  <c r="AM266" i="16"/>
  <c r="M266" i="16"/>
  <c r="L266" i="16"/>
  <c r="R266" i="16"/>
  <c r="Q266" i="16"/>
  <c r="P266" i="16"/>
  <c r="O266" i="16"/>
  <c r="Z266" i="16"/>
  <c r="N266" i="16"/>
  <c r="AO277" i="16"/>
  <c r="AL277" i="16"/>
  <c r="AK277" i="16"/>
  <c r="AJ277" i="16"/>
  <c r="AP277" i="16"/>
  <c r="AM277" i="16"/>
  <c r="AN277" i="16"/>
  <c r="Q277" i="16"/>
  <c r="Z277" i="16"/>
  <c r="O277" i="16"/>
  <c r="M277" i="16"/>
  <c r="N277" i="16"/>
  <c r="P277" i="16"/>
  <c r="L277" i="16"/>
  <c r="R277" i="16"/>
  <c r="AJ117" i="16"/>
  <c r="AL117" i="16"/>
  <c r="AM117" i="16"/>
  <c r="AK117" i="16"/>
  <c r="AP117" i="16"/>
  <c r="AO117" i="16"/>
  <c r="AN117" i="16"/>
  <c r="Q117" i="16"/>
  <c r="O117" i="16"/>
  <c r="R117" i="16"/>
  <c r="M117" i="16"/>
  <c r="N117" i="16"/>
  <c r="L117" i="16"/>
  <c r="P117" i="16"/>
  <c r="Z117" i="16"/>
  <c r="AM32" i="16"/>
  <c r="AK32" i="16"/>
  <c r="AL32" i="16"/>
  <c r="AJ32" i="16"/>
  <c r="AP32" i="16"/>
  <c r="AN32" i="16"/>
  <c r="AO32" i="16"/>
  <c r="O32" i="16"/>
  <c r="R32" i="16"/>
  <c r="M32" i="16"/>
  <c r="Q32" i="16"/>
  <c r="N32" i="16"/>
  <c r="Z32" i="16"/>
  <c r="L32" i="16"/>
  <c r="P32" i="16"/>
  <c r="AK269" i="16"/>
  <c r="AM269" i="16"/>
  <c r="AL269" i="16"/>
  <c r="AP269" i="16"/>
  <c r="AO269" i="16"/>
  <c r="AJ269" i="16"/>
  <c r="AN269" i="16"/>
  <c r="Z269" i="16"/>
  <c r="P269" i="16"/>
  <c r="Q269" i="16"/>
  <c r="L269" i="16"/>
  <c r="O269" i="16"/>
  <c r="R269" i="16"/>
  <c r="M269" i="16"/>
  <c r="N269" i="16"/>
  <c r="AL257" i="16"/>
  <c r="AN257" i="16"/>
  <c r="AJ257" i="16"/>
  <c r="AO257" i="16"/>
  <c r="AM257" i="16"/>
  <c r="AK257" i="16"/>
  <c r="AP257" i="16"/>
  <c r="L257" i="16"/>
  <c r="Q257" i="16"/>
  <c r="R257" i="16"/>
  <c r="O257" i="16"/>
  <c r="Z257" i="16"/>
  <c r="N257" i="16"/>
  <c r="M257" i="16"/>
  <c r="P257" i="16"/>
  <c r="P258" i="16"/>
  <c r="AP258" i="16"/>
  <c r="AJ258" i="16"/>
  <c r="AK258" i="16"/>
  <c r="AM258" i="16"/>
  <c r="AO258" i="16"/>
  <c r="AN258" i="16"/>
  <c r="AL258" i="16"/>
  <c r="O258" i="16"/>
  <c r="Z258" i="16"/>
  <c r="N258" i="16"/>
  <c r="L258" i="16"/>
  <c r="M258" i="16"/>
  <c r="Q258" i="16"/>
  <c r="R258" i="16"/>
  <c r="AP292" i="16"/>
  <c r="AJ292" i="16"/>
  <c r="AL292" i="16"/>
  <c r="AK292" i="16"/>
  <c r="AO292" i="16"/>
  <c r="AN292" i="16"/>
  <c r="AM292" i="16"/>
  <c r="O292" i="16"/>
  <c r="P292" i="16"/>
  <c r="R292" i="16"/>
  <c r="N292" i="16"/>
  <c r="L292" i="16"/>
  <c r="Q292" i="16"/>
  <c r="Z292" i="16"/>
  <c r="M292" i="16"/>
  <c r="AK293" i="16"/>
  <c r="AP293" i="16"/>
  <c r="AN293" i="16"/>
  <c r="AJ293" i="16"/>
  <c r="AO293" i="16"/>
  <c r="AL293" i="16"/>
  <c r="AM293" i="16"/>
  <c r="Z293" i="16"/>
  <c r="Q293" i="16"/>
  <c r="M293" i="16"/>
  <c r="P293" i="16"/>
  <c r="R293" i="16"/>
  <c r="O293" i="16"/>
  <c r="L293" i="16"/>
  <c r="N293" i="16"/>
  <c r="AN76" i="16"/>
  <c r="AO76" i="16"/>
  <c r="AK76" i="16"/>
  <c r="AP76" i="16"/>
  <c r="AL76" i="16"/>
  <c r="AM76" i="16"/>
  <c r="AJ76" i="16"/>
  <c r="O76" i="16"/>
  <c r="R76" i="16"/>
  <c r="L76" i="16"/>
  <c r="M76" i="16"/>
  <c r="Q76" i="16"/>
  <c r="Z76" i="16"/>
  <c r="N76" i="16"/>
  <c r="P76" i="16"/>
  <c r="AN229" i="16"/>
  <c r="AP229" i="16"/>
  <c r="AL229" i="16"/>
  <c r="AO229" i="16"/>
  <c r="AK229" i="16"/>
  <c r="AJ229" i="16"/>
  <c r="AM229" i="16"/>
  <c r="R229" i="16"/>
  <c r="L229" i="16"/>
  <c r="M229" i="16"/>
  <c r="P229" i="16"/>
  <c r="Z229" i="16"/>
  <c r="O229" i="16"/>
  <c r="N229" i="16"/>
  <c r="Q229" i="16"/>
  <c r="AL188" i="16"/>
  <c r="AK188" i="16"/>
  <c r="AM188" i="16"/>
  <c r="AP188" i="16"/>
  <c r="AN188" i="16"/>
  <c r="AJ188" i="16"/>
  <c r="AO188" i="16"/>
  <c r="M188" i="16"/>
  <c r="Z188" i="16"/>
  <c r="P188" i="16"/>
  <c r="N188" i="16"/>
  <c r="Q188" i="16"/>
  <c r="R188" i="16"/>
  <c r="L188" i="16"/>
  <c r="O188" i="16"/>
  <c r="AO230" i="16"/>
  <c r="AM230" i="16"/>
  <c r="AL230" i="16"/>
  <c r="AJ230" i="16"/>
  <c r="AN230" i="16"/>
  <c r="AK230" i="16"/>
  <c r="AP230" i="16"/>
  <c r="N230" i="16"/>
  <c r="M230" i="16"/>
  <c r="Q230" i="16"/>
  <c r="O230" i="16"/>
  <c r="P230" i="16"/>
  <c r="R230" i="16"/>
  <c r="L230" i="16"/>
  <c r="Z230" i="16"/>
  <c r="AP19" i="16"/>
  <c r="AO19" i="16"/>
  <c r="AN19" i="16"/>
  <c r="AL19" i="16"/>
  <c r="AJ19" i="16"/>
  <c r="AM19" i="16"/>
  <c r="AK19" i="16"/>
  <c r="O19" i="16"/>
  <c r="N19" i="16"/>
  <c r="Z19" i="16"/>
  <c r="R19" i="16"/>
  <c r="P19" i="16"/>
  <c r="Q19" i="16"/>
  <c r="M19" i="16"/>
  <c r="L19" i="16"/>
  <c r="Q22" i="16"/>
  <c r="AP22" i="16"/>
  <c r="AO22" i="16"/>
  <c r="AN22" i="16"/>
  <c r="AJ22" i="16"/>
  <c r="AK22" i="16"/>
  <c r="AL22" i="16"/>
  <c r="AM22" i="16"/>
  <c r="R22" i="16"/>
  <c r="Z22" i="16"/>
  <c r="O22" i="16"/>
  <c r="N22" i="16"/>
  <c r="L22" i="16"/>
  <c r="P22" i="16"/>
  <c r="M22" i="16"/>
  <c r="AO289" i="16"/>
  <c r="AK289" i="16"/>
  <c r="AM289" i="16"/>
  <c r="AL289" i="16"/>
  <c r="AN289" i="16"/>
  <c r="AP289" i="16"/>
  <c r="AJ289" i="16"/>
  <c r="M289" i="16"/>
  <c r="Q289" i="16"/>
  <c r="Z289" i="16"/>
  <c r="R289" i="16"/>
  <c r="L289" i="16"/>
  <c r="O289" i="16"/>
  <c r="N289" i="16"/>
  <c r="P289" i="16"/>
  <c r="AK291" i="16"/>
  <c r="AL291" i="16"/>
  <c r="AP291" i="16"/>
  <c r="AO291" i="16"/>
  <c r="AN291" i="16"/>
  <c r="AM291" i="16"/>
  <c r="AJ291" i="16"/>
  <c r="P291" i="16"/>
  <c r="L291" i="16"/>
  <c r="R291" i="16"/>
  <c r="N291" i="16"/>
  <c r="Q291" i="16"/>
  <c r="Z291" i="16"/>
  <c r="O291" i="16"/>
  <c r="M291" i="16"/>
  <c r="Z122" i="16"/>
  <c r="AK122" i="16"/>
  <c r="AL122" i="16"/>
  <c r="AN122" i="16"/>
  <c r="AO122" i="16"/>
  <c r="AP122" i="16"/>
  <c r="AM122" i="16"/>
  <c r="AJ122" i="16"/>
  <c r="R122" i="16"/>
  <c r="N122" i="16"/>
  <c r="Q122" i="16"/>
  <c r="O122" i="16"/>
  <c r="P122" i="16"/>
  <c r="L122" i="16"/>
  <c r="M122" i="16"/>
  <c r="AN262" i="16"/>
  <c r="AJ262" i="16"/>
  <c r="AP262" i="16"/>
  <c r="AO262" i="16"/>
  <c r="AL262" i="16"/>
  <c r="AM262" i="16"/>
  <c r="AK262" i="16"/>
  <c r="Z262" i="16"/>
  <c r="R262" i="16"/>
  <c r="P262" i="16"/>
  <c r="N262" i="16"/>
  <c r="Q262" i="16"/>
  <c r="L262" i="16"/>
  <c r="M262" i="16"/>
  <c r="O262" i="16"/>
  <c r="AO244" i="16"/>
  <c r="AK244" i="16"/>
  <c r="AL244" i="16"/>
  <c r="AJ244" i="16"/>
  <c r="AM244" i="16"/>
  <c r="AP244" i="16"/>
  <c r="AN244" i="16"/>
  <c r="L244" i="16"/>
  <c r="O244" i="16"/>
  <c r="Z244" i="16"/>
  <c r="M244" i="16"/>
  <c r="N244" i="16"/>
  <c r="Q244" i="16"/>
  <c r="R244" i="16"/>
  <c r="P244" i="16"/>
  <c r="AN57" i="16"/>
  <c r="AO57" i="16"/>
  <c r="AL57" i="16"/>
  <c r="AJ57" i="16"/>
  <c r="AM57" i="16"/>
  <c r="AK57" i="16"/>
  <c r="AP57" i="16"/>
  <c r="M57" i="16"/>
  <c r="N57" i="16"/>
  <c r="R57" i="16"/>
  <c r="O57" i="16"/>
  <c r="Z57" i="16"/>
  <c r="Q57" i="16"/>
  <c r="P57" i="16"/>
  <c r="L57" i="16"/>
  <c r="AL73" i="16"/>
  <c r="AM73" i="16"/>
  <c r="AJ73" i="16"/>
  <c r="AK73" i="16"/>
  <c r="AP73" i="16"/>
  <c r="AN73" i="16"/>
  <c r="AO73" i="16"/>
  <c r="L73" i="16"/>
  <c r="Q73" i="16"/>
  <c r="Z73" i="16"/>
  <c r="O73" i="16"/>
  <c r="P73" i="16"/>
  <c r="N73" i="16"/>
  <c r="R73" i="16"/>
  <c r="M73" i="16"/>
  <c r="AP286" i="16"/>
  <c r="AM286" i="16"/>
  <c r="AK286" i="16"/>
  <c r="AN286" i="16"/>
  <c r="AJ286" i="16"/>
  <c r="AO286" i="16"/>
  <c r="AL286" i="16"/>
  <c r="Z286" i="16"/>
  <c r="R286" i="16"/>
  <c r="O286" i="16"/>
  <c r="Q286" i="16"/>
  <c r="L286" i="16"/>
  <c r="N286" i="16"/>
  <c r="P286" i="16"/>
  <c r="M286" i="16"/>
  <c r="Z263" i="16"/>
  <c r="AJ263" i="16"/>
  <c r="AM263" i="16"/>
  <c r="AO263" i="16"/>
  <c r="AP263" i="16"/>
  <c r="AN263" i="16"/>
  <c r="AL263" i="16"/>
  <c r="AK263" i="16"/>
  <c r="O263" i="16"/>
  <c r="M263" i="16"/>
  <c r="P263" i="16"/>
  <c r="R263" i="16"/>
  <c r="N263" i="16"/>
  <c r="Q263" i="16"/>
  <c r="L263" i="16"/>
  <c r="AJ112" i="16"/>
  <c r="AO112" i="16"/>
  <c r="AN112" i="16"/>
  <c r="AK112" i="16"/>
  <c r="AL112" i="16"/>
  <c r="AP112" i="16"/>
  <c r="AM112" i="16"/>
  <c r="N112" i="16"/>
  <c r="P112" i="16"/>
  <c r="Q112" i="16"/>
  <c r="O112" i="16"/>
  <c r="L112" i="16"/>
  <c r="R112" i="16"/>
  <c r="M112" i="16"/>
  <c r="Z112" i="16"/>
  <c r="AO158" i="16"/>
  <c r="AM158" i="16"/>
  <c r="AK158" i="16"/>
  <c r="AN158" i="16"/>
  <c r="AJ158" i="16"/>
  <c r="AL158" i="16"/>
  <c r="AP158" i="16"/>
  <c r="Q158" i="16"/>
  <c r="R158" i="16"/>
  <c r="M158" i="16"/>
  <c r="O158" i="16"/>
  <c r="P158" i="16"/>
  <c r="N158" i="16"/>
  <c r="Z158" i="16"/>
  <c r="L158" i="16"/>
  <c r="N123" i="16"/>
  <c r="AN123" i="16"/>
  <c r="AP123" i="16"/>
  <c r="AJ123" i="16"/>
  <c r="AM123" i="16"/>
  <c r="AK123" i="16"/>
  <c r="AL123" i="16"/>
  <c r="AO123" i="16"/>
  <c r="L123" i="16"/>
  <c r="Q123" i="16"/>
  <c r="Z123" i="16"/>
  <c r="R123" i="16"/>
  <c r="P123" i="16"/>
  <c r="O123" i="16"/>
  <c r="M123" i="16"/>
  <c r="AJ202" i="16"/>
  <c r="AL202" i="16"/>
  <c r="AO202" i="16"/>
  <c r="AM202" i="16"/>
  <c r="AK202" i="16"/>
  <c r="AP202" i="16"/>
  <c r="AN202" i="16"/>
  <c r="R202" i="16"/>
  <c r="L202" i="16"/>
  <c r="Q202" i="16"/>
  <c r="O202" i="16"/>
  <c r="P202" i="16"/>
  <c r="M202" i="16"/>
  <c r="Z202" i="16"/>
  <c r="N202" i="16"/>
  <c r="AK194" i="16"/>
  <c r="AM194" i="16"/>
  <c r="AP194" i="16"/>
  <c r="AO194" i="16"/>
  <c r="AN194" i="16"/>
  <c r="AL194" i="16"/>
  <c r="AJ194" i="16"/>
  <c r="Q194" i="16"/>
  <c r="P194" i="16"/>
  <c r="R194" i="16"/>
  <c r="M194" i="16"/>
  <c r="L194" i="16"/>
  <c r="Z194" i="16"/>
  <c r="O194" i="16"/>
  <c r="N194" i="16"/>
  <c r="O104" i="16"/>
  <c r="AJ104" i="16"/>
  <c r="AL104" i="16"/>
  <c r="AM104" i="16"/>
  <c r="AO104" i="16"/>
  <c r="AN104" i="16"/>
  <c r="AK104" i="16"/>
  <c r="AP104" i="16"/>
  <c r="M104" i="16"/>
  <c r="Q104" i="16"/>
  <c r="P104" i="16"/>
  <c r="N104" i="16"/>
  <c r="L104" i="16"/>
  <c r="Z104" i="16"/>
  <c r="R104" i="16"/>
  <c r="AM88" i="16"/>
  <c r="AN88" i="16"/>
  <c r="AJ88" i="16"/>
  <c r="AL88" i="16"/>
  <c r="AP88" i="16"/>
  <c r="AK88" i="16"/>
  <c r="AO88" i="16"/>
  <c r="M88" i="16"/>
  <c r="O88" i="16"/>
  <c r="Q88" i="16"/>
  <c r="P88" i="16"/>
  <c r="Z88" i="16"/>
  <c r="R88" i="16"/>
  <c r="N88" i="16"/>
  <c r="L88" i="16"/>
  <c r="AJ254" i="16"/>
  <c r="AL254" i="16"/>
  <c r="AM254" i="16"/>
  <c r="AK254" i="16"/>
  <c r="AP254" i="16"/>
  <c r="AO254" i="16"/>
  <c r="AN254" i="16"/>
  <c r="L254" i="16"/>
  <c r="O254" i="16"/>
  <c r="Q254" i="16"/>
  <c r="Z254" i="16"/>
  <c r="N254" i="16"/>
  <c r="M254" i="16"/>
  <c r="R254" i="16"/>
  <c r="P254" i="16"/>
  <c r="AO300" i="16"/>
  <c r="AK300" i="16"/>
  <c r="AN300" i="16"/>
  <c r="AM300" i="16"/>
  <c r="AL300" i="16"/>
  <c r="AP300" i="16"/>
  <c r="AJ300" i="16"/>
  <c r="N300" i="16"/>
  <c r="M300" i="16"/>
  <c r="Q300" i="16"/>
  <c r="O300" i="16"/>
  <c r="P300" i="16"/>
  <c r="Z300" i="16"/>
  <c r="R300" i="16"/>
  <c r="L300" i="16"/>
  <c r="AO44" i="16"/>
  <c r="AM44" i="16"/>
  <c r="AJ44" i="16"/>
  <c r="AN44" i="16"/>
  <c r="AK44" i="16"/>
  <c r="AP44" i="16"/>
  <c r="AL44" i="16"/>
  <c r="R44" i="16"/>
  <c r="M44" i="16"/>
  <c r="N44" i="16"/>
  <c r="P44" i="16"/>
  <c r="O44" i="16"/>
  <c r="Q44" i="16"/>
  <c r="L44" i="16"/>
  <c r="Z44" i="16"/>
  <c r="AO270" i="16"/>
  <c r="AM270" i="16"/>
  <c r="AN270" i="16"/>
  <c r="AK270" i="16"/>
  <c r="AP270" i="16"/>
  <c r="AL270" i="16"/>
  <c r="AJ270" i="16"/>
  <c r="Z270" i="16"/>
  <c r="P270" i="16"/>
  <c r="N270" i="16"/>
  <c r="M270" i="16"/>
  <c r="O270" i="16"/>
  <c r="R270" i="16"/>
  <c r="L270" i="16"/>
  <c r="Q270" i="16"/>
  <c r="AN46" i="16"/>
  <c r="AK46" i="16"/>
  <c r="AM46" i="16"/>
  <c r="AJ46" i="16"/>
  <c r="AL46" i="16"/>
  <c r="AP46" i="16"/>
  <c r="AO46" i="16"/>
  <c r="O46" i="16"/>
  <c r="Z46" i="16"/>
  <c r="Q46" i="16"/>
  <c r="P46" i="16"/>
  <c r="M46" i="16"/>
  <c r="R46" i="16"/>
  <c r="L46" i="16"/>
  <c r="N46" i="16"/>
  <c r="AM209" i="16"/>
  <c r="AK209" i="16"/>
  <c r="AP209" i="16"/>
  <c r="AN209" i="16"/>
  <c r="AJ209" i="16"/>
  <c r="AL209" i="16"/>
  <c r="AO209" i="16"/>
  <c r="M209" i="16"/>
  <c r="Q209" i="16"/>
  <c r="P209" i="16"/>
  <c r="R209" i="16"/>
  <c r="N209" i="16"/>
  <c r="L209" i="16"/>
  <c r="O209" i="16"/>
  <c r="Z209" i="16"/>
  <c r="KW142" i="14"/>
  <c r="LE46" i="14"/>
  <c r="MI45" i="14"/>
  <c r="LN46" i="14"/>
  <c r="KW58" i="14"/>
  <c r="LM121" i="14"/>
  <c r="LF89" i="14"/>
  <c r="LG109" i="14"/>
  <c r="LK74" i="14"/>
  <c r="LL46" i="14"/>
  <c r="LD136" i="14"/>
  <c r="LO55" i="14"/>
  <c r="MJ54" i="14"/>
  <c r="KX142" i="14"/>
  <c r="KX143" i="14" s="1"/>
  <c r="LD54" i="14"/>
  <c r="LI168" i="14"/>
  <c r="LL174" i="14"/>
  <c r="LL175" i="14" s="1"/>
  <c r="LO174" i="14"/>
  <c r="LJ77" i="14"/>
  <c r="LE95" i="14"/>
  <c r="LF168" i="14"/>
  <c r="KY134" i="14"/>
  <c r="KY55" i="14"/>
  <c r="LM46" i="14"/>
  <c r="LC142" i="14"/>
  <c r="LK134" i="14"/>
  <c r="MF133" i="14"/>
  <c r="LN159" i="14"/>
  <c r="AG114" i="16" l="1"/>
  <c r="AW114" i="16" s="1"/>
  <c r="AD54" i="16"/>
  <c r="AT54" i="16" s="1"/>
  <c r="AE114" i="16"/>
  <c r="AU114" i="16" s="1"/>
  <c r="AH114" i="16"/>
  <c r="AX114" i="16" s="1"/>
  <c r="AD114" i="16"/>
  <c r="AT114" i="16" s="1"/>
  <c r="AB114" i="16"/>
  <c r="AR114" i="16" s="1"/>
  <c r="AF114" i="16"/>
  <c r="AV114" i="16" s="1"/>
  <c r="AE54" i="16"/>
  <c r="AU54" i="16" s="1"/>
  <c r="AH92" i="16"/>
  <c r="AX92" i="16" s="1"/>
  <c r="AD92" i="16"/>
  <c r="AT92" i="16" s="1"/>
  <c r="LS143" i="14"/>
  <c r="KX144" i="14"/>
  <c r="KX145" i="14" s="1"/>
  <c r="KX146" i="14" s="1"/>
  <c r="KX147" i="14" s="1"/>
  <c r="KX148" i="14" s="1"/>
  <c r="KX149" i="14" s="1"/>
  <c r="KX150" i="14" s="1"/>
  <c r="KX151" i="14" s="1"/>
  <c r="KX152" i="14" s="1"/>
  <c r="KX153" i="14" s="1"/>
  <c r="KX154" i="14" s="1"/>
  <c r="KX155" i="14" s="1"/>
  <c r="KX156" i="14" s="1"/>
  <c r="KX157" i="14" s="1"/>
  <c r="KX158" i="14" s="1"/>
  <c r="KX159" i="14" s="1"/>
  <c r="KX160" i="14" s="1"/>
  <c r="KX161" i="14" s="1"/>
  <c r="KX162" i="14" s="1"/>
  <c r="KX163" i="14" s="1"/>
  <c r="KX164" i="14" s="1"/>
  <c r="KX165" i="14" s="1"/>
  <c r="KX166" i="14" s="1"/>
  <c r="KX167" i="14" s="1"/>
  <c r="KX168" i="14" s="1"/>
  <c r="AB92" i="16"/>
  <c r="AR92" i="16" s="1"/>
  <c r="AH54" i="16"/>
  <c r="AX54" i="16" s="1"/>
  <c r="AC54" i="16"/>
  <c r="AS54" i="16" s="1"/>
  <c r="AC92" i="16"/>
  <c r="AS92" i="16" s="1"/>
  <c r="AB54" i="16"/>
  <c r="AR54" i="16" s="1"/>
  <c r="AE92" i="16"/>
  <c r="AU92" i="16" s="1"/>
  <c r="AG54" i="16"/>
  <c r="AW54" i="16" s="1"/>
  <c r="AF92" i="16"/>
  <c r="AV92" i="16" s="1"/>
  <c r="AN7" i="16"/>
  <c r="AP7" i="16"/>
  <c r="AJ7" i="16"/>
  <c r="AL7" i="16"/>
  <c r="AK7" i="16"/>
  <c r="AM7" i="16"/>
  <c r="AO7" i="16"/>
  <c r="AB286" i="16"/>
  <c r="AR286" i="16" s="1"/>
  <c r="AC286" i="16"/>
  <c r="AS286" i="16" s="1"/>
  <c r="AG286" i="16"/>
  <c r="AW286" i="16" s="1"/>
  <c r="AE286" i="16"/>
  <c r="AU286" i="16" s="1"/>
  <c r="AF286" i="16"/>
  <c r="AV286" i="16" s="1"/>
  <c r="AD286" i="16"/>
  <c r="AT286" i="16" s="1"/>
  <c r="AH286" i="16"/>
  <c r="AX286" i="16" s="1"/>
  <c r="AB164" i="16"/>
  <c r="AR164" i="16" s="1"/>
  <c r="AH164" i="16"/>
  <c r="AX164" i="16" s="1"/>
  <c r="AG164" i="16"/>
  <c r="AW164" i="16" s="1"/>
  <c r="AC164" i="16"/>
  <c r="AS164" i="16" s="1"/>
  <c r="AE164" i="16"/>
  <c r="AU164" i="16" s="1"/>
  <c r="AF164" i="16"/>
  <c r="AV164" i="16" s="1"/>
  <c r="AD164" i="16"/>
  <c r="AT164" i="16" s="1"/>
  <c r="AC11" i="16"/>
  <c r="AH11" i="16"/>
  <c r="AG11" i="16"/>
  <c r="AB11" i="16"/>
  <c r="AF11" i="16"/>
  <c r="AE11" i="16"/>
  <c r="AD11" i="16"/>
  <c r="AC171" i="16"/>
  <c r="AS171" i="16" s="1"/>
  <c r="AB171" i="16"/>
  <c r="AR171" i="16" s="1"/>
  <c r="AH171" i="16"/>
  <c r="AX171" i="16" s="1"/>
  <c r="AG171" i="16"/>
  <c r="AW171" i="16" s="1"/>
  <c r="AD171" i="16"/>
  <c r="AT171" i="16" s="1"/>
  <c r="AE171" i="16"/>
  <c r="AU171" i="16" s="1"/>
  <c r="AF171" i="16"/>
  <c r="AV171" i="16" s="1"/>
  <c r="AF34" i="16"/>
  <c r="AV34" i="16" s="1"/>
  <c r="AC34" i="16"/>
  <c r="AS34" i="16" s="1"/>
  <c r="AG34" i="16"/>
  <c r="AW34" i="16" s="1"/>
  <c r="AB34" i="16"/>
  <c r="AR34" i="16" s="1"/>
  <c r="AH34" i="16"/>
  <c r="AX34" i="16" s="1"/>
  <c r="AD34" i="16"/>
  <c r="AT34" i="16" s="1"/>
  <c r="AE34" i="16"/>
  <c r="AU34" i="16" s="1"/>
  <c r="AC157" i="16"/>
  <c r="AS157" i="16" s="1"/>
  <c r="AF157" i="16"/>
  <c r="AV157" i="16" s="1"/>
  <c r="AB157" i="16"/>
  <c r="AR157" i="16" s="1"/>
  <c r="AH157" i="16"/>
  <c r="AX157" i="16" s="1"/>
  <c r="AE157" i="16"/>
  <c r="AU157" i="16" s="1"/>
  <c r="AD157" i="16"/>
  <c r="AT157" i="16" s="1"/>
  <c r="AG157" i="16"/>
  <c r="AW157" i="16" s="1"/>
  <c r="AB166" i="16"/>
  <c r="AR166" i="16" s="1"/>
  <c r="AE166" i="16"/>
  <c r="AU166" i="16" s="1"/>
  <c r="AD166" i="16"/>
  <c r="AT166" i="16" s="1"/>
  <c r="AG166" i="16"/>
  <c r="AW166" i="16" s="1"/>
  <c r="AH166" i="16"/>
  <c r="AX166" i="16" s="1"/>
  <c r="AF166" i="16"/>
  <c r="AV166" i="16" s="1"/>
  <c r="AC166" i="16"/>
  <c r="AS166" i="16" s="1"/>
  <c r="AF177" i="16"/>
  <c r="AV177" i="16" s="1"/>
  <c r="AD177" i="16"/>
  <c r="AT177" i="16" s="1"/>
  <c r="AE177" i="16"/>
  <c r="AU177" i="16" s="1"/>
  <c r="AC177" i="16"/>
  <c r="AS177" i="16" s="1"/>
  <c r="AB177" i="16"/>
  <c r="AR177" i="16" s="1"/>
  <c r="AG177" i="16"/>
  <c r="AW177" i="16" s="1"/>
  <c r="AH177" i="16"/>
  <c r="AX177" i="16" s="1"/>
  <c r="AG221" i="16"/>
  <c r="AW221" i="16" s="1"/>
  <c r="AE221" i="16"/>
  <c r="AU221" i="16" s="1"/>
  <c r="AC221" i="16"/>
  <c r="AS221" i="16" s="1"/>
  <c r="AH221" i="16"/>
  <c r="AX221" i="16" s="1"/>
  <c r="AF221" i="16"/>
  <c r="AV221" i="16" s="1"/>
  <c r="AD221" i="16"/>
  <c r="AT221" i="16" s="1"/>
  <c r="AB221" i="16"/>
  <c r="AR221" i="16" s="1"/>
  <c r="AC241" i="16"/>
  <c r="AS241" i="16" s="1"/>
  <c r="AG241" i="16"/>
  <c r="AW241" i="16" s="1"/>
  <c r="AF241" i="16"/>
  <c r="AV241" i="16" s="1"/>
  <c r="AH241" i="16"/>
  <c r="AX241" i="16" s="1"/>
  <c r="AB241" i="16"/>
  <c r="AR241" i="16" s="1"/>
  <c r="AE241" i="16"/>
  <c r="AU241" i="16" s="1"/>
  <c r="AD241" i="16"/>
  <c r="AT241" i="16" s="1"/>
  <c r="AG233" i="16"/>
  <c r="AW233" i="16" s="1"/>
  <c r="AB233" i="16"/>
  <c r="AR233" i="16" s="1"/>
  <c r="AE233" i="16"/>
  <c r="AU233" i="16" s="1"/>
  <c r="AC233" i="16"/>
  <c r="AS233" i="16" s="1"/>
  <c r="AH233" i="16"/>
  <c r="AX233" i="16" s="1"/>
  <c r="AD233" i="16"/>
  <c r="AT233" i="16" s="1"/>
  <c r="AF233" i="16"/>
  <c r="AV233" i="16" s="1"/>
  <c r="AE141" i="16"/>
  <c r="AU141" i="16" s="1"/>
  <c r="AB141" i="16"/>
  <c r="AR141" i="16" s="1"/>
  <c r="AF141" i="16"/>
  <c r="AV141" i="16" s="1"/>
  <c r="AC141" i="16"/>
  <c r="AS141" i="16" s="1"/>
  <c r="AG141" i="16"/>
  <c r="AW141" i="16" s="1"/>
  <c r="AD141" i="16"/>
  <c r="AT141" i="16" s="1"/>
  <c r="AH141" i="16"/>
  <c r="AX141" i="16" s="1"/>
  <c r="AB96" i="16"/>
  <c r="AR96" i="16" s="1"/>
  <c r="AE96" i="16"/>
  <c r="AU96" i="16" s="1"/>
  <c r="AF96" i="16"/>
  <c r="AV96" i="16" s="1"/>
  <c r="AH96" i="16"/>
  <c r="AX96" i="16" s="1"/>
  <c r="AD96" i="16"/>
  <c r="AT96" i="16" s="1"/>
  <c r="AC96" i="16"/>
  <c r="AS96" i="16" s="1"/>
  <c r="AG96" i="16"/>
  <c r="AW96" i="16" s="1"/>
  <c r="AB140" i="16"/>
  <c r="AR140" i="16" s="1"/>
  <c r="AD140" i="16"/>
  <c r="AT140" i="16" s="1"/>
  <c r="AE140" i="16"/>
  <c r="AU140" i="16" s="1"/>
  <c r="AH140" i="16"/>
  <c r="AX140" i="16" s="1"/>
  <c r="AG140" i="16"/>
  <c r="AW140" i="16" s="1"/>
  <c r="AF140" i="16"/>
  <c r="AV140" i="16" s="1"/>
  <c r="AC140" i="16"/>
  <c r="AS140" i="16" s="1"/>
  <c r="AD300" i="16"/>
  <c r="AT300" i="16" s="1"/>
  <c r="AG300" i="16"/>
  <c r="AW300" i="16" s="1"/>
  <c r="AC300" i="16"/>
  <c r="AS300" i="16" s="1"/>
  <c r="AB300" i="16"/>
  <c r="AR300" i="16" s="1"/>
  <c r="AF300" i="16"/>
  <c r="AV300" i="16" s="1"/>
  <c r="AE300" i="16"/>
  <c r="AU300" i="16" s="1"/>
  <c r="AH300" i="16"/>
  <c r="AX300" i="16" s="1"/>
  <c r="AF194" i="16"/>
  <c r="AV194" i="16" s="1"/>
  <c r="AH194" i="16"/>
  <c r="AX194" i="16" s="1"/>
  <c r="AB194" i="16"/>
  <c r="AR194" i="16" s="1"/>
  <c r="AE194" i="16"/>
  <c r="AU194" i="16" s="1"/>
  <c r="AD194" i="16"/>
  <c r="AT194" i="16" s="1"/>
  <c r="AC194" i="16"/>
  <c r="AS194" i="16" s="1"/>
  <c r="AG194" i="16"/>
  <c r="AW194" i="16" s="1"/>
  <c r="AC73" i="16"/>
  <c r="AS73" i="16" s="1"/>
  <c r="AE73" i="16"/>
  <c r="AU73" i="16" s="1"/>
  <c r="AF73" i="16"/>
  <c r="AV73" i="16" s="1"/>
  <c r="AD73" i="16"/>
  <c r="AT73" i="16" s="1"/>
  <c r="AG73" i="16"/>
  <c r="AW73" i="16" s="1"/>
  <c r="AH73" i="16"/>
  <c r="AX73" i="16" s="1"/>
  <c r="AB73" i="16"/>
  <c r="AR73" i="16" s="1"/>
  <c r="AD244" i="16"/>
  <c r="AT244" i="16" s="1"/>
  <c r="AH244" i="16"/>
  <c r="AX244" i="16" s="1"/>
  <c r="AF244" i="16"/>
  <c r="AV244" i="16" s="1"/>
  <c r="AG244" i="16"/>
  <c r="AW244" i="16" s="1"/>
  <c r="AB244" i="16"/>
  <c r="AR244" i="16" s="1"/>
  <c r="AC244" i="16"/>
  <c r="AS244" i="16" s="1"/>
  <c r="AE244" i="16"/>
  <c r="AU244" i="16" s="1"/>
  <c r="AC291" i="16"/>
  <c r="AS291" i="16" s="1"/>
  <c r="AB291" i="16"/>
  <c r="AR291" i="16" s="1"/>
  <c r="AH291" i="16"/>
  <c r="AX291" i="16" s="1"/>
  <c r="AD291" i="16"/>
  <c r="AT291" i="16" s="1"/>
  <c r="AE291" i="16"/>
  <c r="AU291" i="16" s="1"/>
  <c r="AG291" i="16"/>
  <c r="AW291" i="16" s="1"/>
  <c r="AF291" i="16"/>
  <c r="AV291" i="16" s="1"/>
  <c r="AF289" i="16"/>
  <c r="AV289" i="16" s="1"/>
  <c r="AE289" i="16"/>
  <c r="AU289" i="16" s="1"/>
  <c r="AB289" i="16"/>
  <c r="AR289" i="16" s="1"/>
  <c r="AC289" i="16"/>
  <c r="AS289" i="16" s="1"/>
  <c r="AH289" i="16"/>
  <c r="AX289" i="16" s="1"/>
  <c r="AG289" i="16"/>
  <c r="AW289" i="16" s="1"/>
  <c r="AD289" i="16"/>
  <c r="AT289" i="16" s="1"/>
  <c r="AD19" i="16"/>
  <c r="AT19" i="16" s="1"/>
  <c r="AE19" i="16"/>
  <c r="AU19" i="16" s="1"/>
  <c r="AH19" i="16"/>
  <c r="AX19" i="16" s="1"/>
  <c r="AF19" i="16"/>
  <c r="AV19" i="16" s="1"/>
  <c r="AG19" i="16"/>
  <c r="AW19" i="16" s="1"/>
  <c r="AC19" i="16"/>
  <c r="AS19" i="16" s="1"/>
  <c r="AB19" i="16"/>
  <c r="AR19" i="16" s="1"/>
  <c r="AB282" i="16"/>
  <c r="AR282" i="16" s="1"/>
  <c r="AG282" i="16"/>
  <c r="AW282" i="16" s="1"/>
  <c r="AH282" i="16"/>
  <c r="AX282" i="16" s="1"/>
  <c r="AD282" i="16"/>
  <c r="AT282" i="16" s="1"/>
  <c r="AC282" i="16"/>
  <c r="AS282" i="16" s="1"/>
  <c r="AE282" i="16"/>
  <c r="AU282" i="16" s="1"/>
  <c r="AF282" i="16"/>
  <c r="AV282" i="16" s="1"/>
  <c r="AF59" i="16"/>
  <c r="AV59" i="16" s="1"/>
  <c r="AC59" i="16"/>
  <c r="AS59" i="16" s="1"/>
  <c r="AH59" i="16"/>
  <c r="AX59" i="16" s="1"/>
  <c r="AG59" i="16"/>
  <c r="AW59" i="16" s="1"/>
  <c r="AB59" i="16"/>
  <c r="AR59" i="16" s="1"/>
  <c r="AE59" i="16"/>
  <c r="AU59" i="16" s="1"/>
  <c r="AD59" i="16"/>
  <c r="AT59" i="16" s="1"/>
  <c r="AE95" i="16"/>
  <c r="AU95" i="16" s="1"/>
  <c r="AF95" i="16"/>
  <c r="AV95" i="16" s="1"/>
  <c r="AG95" i="16"/>
  <c r="AW95" i="16" s="1"/>
  <c r="AH95" i="16"/>
  <c r="AX95" i="16" s="1"/>
  <c r="AC95" i="16"/>
  <c r="AS95" i="16" s="1"/>
  <c r="AB95" i="16"/>
  <c r="AR95" i="16" s="1"/>
  <c r="AD95" i="16"/>
  <c r="AT95" i="16" s="1"/>
  <c r="AD83" i="16"/>
  <c r="AT83" i="16" s="1"/>
  <c r="AE83" i="16"/>
  <c r="AU83" i="16" s="1"/>
  <c r="AH83" i="16"/>
  <c r="AX83" i="16" s="1"/>
  <c r="AG83" i="16"/>
  <c r="AW83" i="16" s="1"/>
  <c r="AC83" i="16"/>
  <c r="AS83" i="16" s="1"/>
  <c r="AB83" i="16"/>
  <c r="AR83" i="16" s="1"/>
  <c r="AF83" i="16"/>
  <c r="AV83" i="16" s="1"/>
  <c r="AB41" i="16"/>
  <c r="AR41" i="16" s="1"/>
  <c r="AG41" i="16"/>
  <c r="AW41" i="16" s="1"/>
  <c r="AE41" i="16"/>
  <c r="AU41" i="16" s="1"/>
  <c r="AD41" i="16"/>
  <c r="AT41" i="16" s="1"/>
  <c r="AC41" i="16"/>
  <c r="AS41" i="16" s="1"/>
  <c r="AF41" i="16"/>
  <c r="AV41" i="16" s="1"/>
  <c r="AH41" i="16"/>
  <c r="AX41" i="16" s="1"/>
  <c r="AB35" i="16"/>
  <c r="AR35" i="16" s="1"/>
  <c r="AD35" i="16"/>
  <c r="AT35" i="16" s="1"/>
  <c r="AG35" i="16"/>
  <c r="AW35" i="16" s="1"/>
  <c r="AC35" i="16"/>
  <c r="AS35" i="16" s="1"/>
  <c r="AE35" i="16"/>
  <c r="AU35" i="16" s="1"/>
  <c r="AH35" i="16"/>
  <c r="AX35" i="16" s="1"/>
  <c r="AF35" i="16"/>
  <c r="AV35" i="16" s="1"/>
  <c r="AD211" i="16"/>
  <c r="AT211" i="16" s="1"/>
  <c r="AG211" i="16"/>
  <c r="AW211" i="16" s="1"/>
  <c r="AF211" i="16"/>
  <c r="AV211" i="16" s="1"/>
  <c r="AH211" i="16"/>
  <c r="AX211" i="16" s="1"/>
  <c r="AB211" i="16"/>
  <c r="AR211" i="16" s="1"/>
  <c r="AC211" i="16"/>
  <c r="AS211" i="16" s="1"/>
  <c r="AE211" i="16"/>
  <c r="AU211" i="16" s="1"/>
  <c r="AE129" i="16"/>
  <c r="AU129" i="16" s="1"/>
  <c r="AB129" i="16"/>
  <c r="AR129" i="16" s="1"/>
  <c r="AF129" i="16"/>
  <c r="AV129" i="16" s="1"/>
  <c r="AG129" i="16"/>
  <c r="AW129" i="16" s="1"/>
  <c r="AD129" i="16"/>
  <c r="AT129" i="16" s="1"/>
  <c r="AH129" i="16"/>
  <c r="AX129" i="16" s="1"/>
  <c r="AC129" i="16"/>
  <c r="AS129" i="16" s="1"/>
  <c r="AG30" i="16"/>
  <c r="AW30" i="16" s="1"/>
  <c r="AF30" i="16"/>
  <c r="AV30" i="16" s="1"/>
  <c r="AD30" i="16"/>
  <c r="AT30" i="16" s="1"/>
  <c r="AC30" i="16"/>
  <c r="AS30" i="16" s="1"/>
  <c r="AH30" i="16"/>
  <c r="AX30" i="16" s="1"/>
  <c r="AB30" i="16"/>
  <c r="AR30" i="16" s="1"/>
  <c r="AE30" i="16"/>
  <c r="AU30" i="16" s="1"/>
  <c r="AC294" i="16"/>
  <c r="AS294" i="16" s="1"/>
  <c r="AE294" i="16"/>
  <c r="AU294" i="16" s="1"/>
  <c r="AH294" i="16"/>
  <c r="AX294" i="16" s="1"/>
  <c r="AF294" i="16"/>
  <c r="AV294" i="16" s="1"/>
  <c r="AD294" i="16"/>
  <c r="AT294" i="16" s="1"/>
  <c r="AG294" i="16"/>
  <c r="AW294" i="16" s="1"/>
  <c r="AB294" i="16"/>
  <c r="AR294" i="16" s="1"/>
  <c r="AF13" i="16"/>
  <c r="AV13" i="16" s="1"/>
  <c r="AG13" i="16"/>
  <c r="AW13" i="16" s="1"/>
  <c r="AB13" i="16"/>
  <c r="AR13" i="16" s="1"/>
  <c r="AD13" i="16"/>
  <c r="AT13" i="16" s="1"/>
  <c r="AE13" i="16"/>
  <c r="AU13" i="16" s="1"/>
  <c r="AH13" i="16"/>
  <c r="AX13" i="16" s="1"/>
  <c r="AC13" i="16"/>
  <c r="AS13" i="16" s="1"/>
  <c r="AG197" i="16"/>
  <c r="AW197" i="16" s="1"/>
  <c r="AF197" i="16"/>
  <c r="AV197" i="16" s="1"/>
  <c r="AD197" i="16"/>
  <c r="AT197" i="16" s="1"/>
  <c r="AC197" i="16"/>
  <c r="AS197" i="16" s="1"/>
  <c r="AH197" i="16"/>
  <c r="AX197" i="16" s="1"/>
  <c r="AB197" i="16"/>
  <c r="AR197" i="16" s="1"/>
  <c r="AE197" i="16"/>
  <c r="AU197" i="16" s="1"/>
  <c r="AC203" i="16"/>
  <c r="AS203" i="16" s="1"/>
  <c r="AE203" i="16"/>
  <c r="AU203" i="16" s="1"/>
  <c r="AG203" i="16"/>
  <c r="AW203" i="16" s="1"/>
  <c r="AB203" i="16"/>
  <c r="AR203" i="16" s="1"/>
  <c r="AD203" i="16"/>
  <c r="AT203" i="16" s="1"/>
  <c r="AH203" i="16"/>
  <c r="AX203" i="16" s="1"/>
  <c r="AF203" i="16"/>
  <c r="AV203" i="16" s="1"/>
  <c r="AD42" i="16"/>
  <c r="AT42" i="16" s="1"/>
  <c r="AF42" i="16"/>
  <c r="AV42" i="16" s="1"/>
  <c r="AE42" i="16"/>
  <c r="AU42" i="16" s="1"/>
  <c r="AB42" i="16"/>
  <c r="AR42" i="16" s="1"/>
  <c r="AC42" i="16"/>
  <c r="AS42" i="16" s="1"/>
  <c r="AH42" i="16"/>
  <c r="AX42" i="16" s="1"/>
  <c r="AG42" i="16"/>
  <c r="AW42" i="16" s="1"/>
  <c r="AF14" i="16"/>
  <c r="AV14" i="16" s="1"/>
  <c r="AC14" i="16"/>
  <c r="AS14" i="16" s="1"/>
  <c r="AG14" i="16"/>
  <c r="AW14" i="16" s="1"/>
  <c r="AE14" i="16"/>
  <c r="AU14" i="16" s="1"/>
  <c r="AH14" i="16"/>
  <c r="AX14" i="16" s="1"/>
  <c r="AD14" i="16"/>
  <c r="AT14" i="16" s="1"/>
  <c r="AB14" i="16"/>
  <c r="AR14" i="16" s="1"/>
  <c r="AH145" i="16"/>
  <c r="AX145" i="16" s="1"/>
  <c r="AG145" i="16"/>
  <c r="AW145" i="16" s="1"/>
  <c r="AB145" i="16"/>
  <c r="AR145" i="16" s="1"/>
  <c r="AF145" i="16"/>
  <c r="AV145" i="16" s="1"/>
  <c r="AC145" i="16"/>
  <c r="AS145" i="16" s="1"/>
  <c r="AD145" i="16"/>
  <c r="AT145" i="16" s="1"/>
  <c r="AE145" i="16"/>
  <c r="AU145" i="16" s="1"/>
  <c r="AC276" i="16"/>
  <c r="AS276" i="16" s="1"/>
  <c r="AE276" i="16"/>
  <c r="AU276" i="16" s="1"/>
  <c r="AD276" i="16"/>
  <c r="AT276" i="16" s="1"/>
  <c r="AB276" i="16"/>
  <c r="AR276" i="16" s="1"/>
  <c r="AH276" i="16"/>
  <c r="AX276" i="16" s="1"/>
  <c r="AF276" i="16"/>
  <c r="AV276" i="16" s="1"/>
  <c r="AG276" i="16"/>
  <c r="AW276" i="16" s="1"/>
  <c r="AB186" i="16"/>
  <c r="AR186" i="16" s="1"/>
  <c r="AH186" i="16"/>
  <c r="AX186" i="16" s="1"/>
  <c r="AF186" i="16"/>
  <c r="AV186" i="16" s="1"/>
  <c r="AD186" i="16"/>
  <c r="AT186" i="16" s="1"/>
  <c r="AG186" i="16"/>
  <c r="AW186" i="16" s="1"/>
  <c r="AE186" i="16"/>
  <c r="AU186" i="16" s="1"/>
  <c r="AC186" i="16"/>
  <c r="AS186" i="16" s="1"/>
  <c r="AC90" i="16"/>
  <c r="AS90" i="16" s="1"/>
  <c r="AF90" i="16"/>
  <c r="AV90" i="16" s="1"/>
  <c r="AG90" i="16"/>
  <c r="AW90" i="16" s="1"/>
  <c r="AE90" i="16"/>
  <c r="AU90" i="16" s="1"/>
  <c r="AB90" i="16"/>
  <c r="AR90" i="16" s="1"/>
  <c r="AH90" i="16"/>
  <c r="AX90" i="16" s="1"/>
  <c r="AD90" i="16"/>
  <c r="AT90" i="16" s="1"/>
  <c r="AE247" i="16"/>
  <c r="AU247" i="16" s="1"/>
  <c r="AB247" i="16"/>
  <c r="AR247" i="16" s="1"/>
  <c r="AC247" i="16"/>
  <c r="AS247" i="16" s="1"/>
  <c r="AH247" i="16"/>
  <c r="AX247" i="16" s="1"/>
  <c r="AD247" i="16"/>
  <c r="AT247" i="16" s="1"/>
  <c r="AG247" i="16"/>
  <c r="AW247" i="16" s="1"/>
  <c r="AF247" i="16"/>
  <c r="AV247" i="16" s="1"/>
  <c r="AC100" i="16"/>
  <c r="AS100" i="16" s="1"/>
  <c r="AH100" i="16"/>
  <c r="AX100" i="16" s="1"/>
  <c r="AF100" i="16"/>
  <c r="AV100" i="16" s="1"/>
  <c r="AG100" i="16"/>
  <c r="AW100" i="16" s="1"/>
  <c r="AE100" i="16"/>
  <c r="AU100" i="16" s="1"/>
  <c r="AB100" i="16"/>
  <c r="AR100" i="16" s="1"/>
  <c r="AD100" i="16"/>
  <c r="AT100" i="16" s="1"/>
  <c r="AF240" i="16"/>
  <c r="AV240" i="16" s="1"/>
  <c r="AC240" i="16"/>
  <c r="AS240" i="16" s="1"/>
  <c r="AE240" i="16"/>
  <c r="AU240" i="16" s="1"/>
  <c r="AH240" i="16"/>
  <c r="AX240" i="16" s="1"/>
  <c r="AG240" i="16"/>
  <c r="AW240" i="16" s="1"/>
  <c r="AB240" i="16"/>
  <c r="AR240" i="16" s="1"/>
  <c r="AD240" i="16"/>
  <c r="AT240" i="16" s="1"/>
  <c r="AC120" i="16"/>
  <c r="AS120" i="16" s="1"/>
  <c r="AF120" i="16"/>
  <c r="AV120" i="16" s="1"/>
  <c r="AD120" i="16"/>
  <c r="AT120" i="16" s="1"/>
  <c r="AH120" i="16"/>
  <c r="AX120" i="16" s="1"/>
  <c r="AB120" i="16"/>
  <c r="AR120" i="16" s="1"/>
  <c r="AE120" i="16"/>
  <c r="AU120" i="16" s="1"/>
  <c r="AG120" i="16"/>
  <c r="AW120" i="16" s="1"/>
  <c r="AD220" i="16"/>
  <c r="AT220" i="16" s="1"/>
  <c r="AC220" i="16"/>
  <c r="AS220" i="16" s="1"/>
  <c r="AE220" i="16"/>
  <c r="AU220" i="16" s="1"/>
  <c r="AF220" i="16"/>
  <c r="AV220" i="16" s="1"/>
  <c r="AH220" i="16"/>
  <c r="AX220" i="16" s="1"/>
  <c r="AG220" i="16"/>
  <c r="AW220" i="16" s="1"/>
  <c r="AB220" i="16"/>
  <c r="AR220" i="16" s="1"/>
  <c r="AH111" i="16"/>
  <c r="AX111" i="16" s="1"/>
  <c r="AB111" i="16"/>
  <c r="AR111" i="16" s="1"/>
  <c r="AF111" i="16"/>
  <c r="AV111" i="16" s="1"/>
  <c r="AD111" i="16"/>
  <c r="AT111" i="16" s="1"/>
  <c r="AC111" i="16"/>
  <c r="AS111" i="16" s="1"/>
  <c r="AE111" i="16"/>
  <c r="AU111" i="16" s="1"/>
  <c r="AG111" i="16"/>
  <c r="AW111" i="16" s="1"/>
  <c r="AH223" i="16"/>
  <c r="AX223" i="16" s="1"/>
  <c r="AC223" i="16"/>
  <c r="AS223" i="16" s="1"/>
  <c r="AB223" i="16"/>
  <c r="AR223" i="16" s="1"/>
  <c r="AE223" i="16"/>
  <c r="AU223" i="16" s="1"/>
  <c r="AD223" i="16"/>
  <c r="AT223" i="16" s="1"/>
  <c r="AF223" i="16"/>
  <c r="AV223" i="16" s="1"/>
  <c r="AG223" i="16"/>
  <c r="AW223" i="16" s="1"/>
  <c r="AG265" i="16"/>
  <c r="AW265" i="16" s="1"/>
  <c r="AF265" i="16"/>
  <c r="AV265" i="16" s="1"/>
  <c r="AH265" i="16"/>
  <c r="AX265" i="16" s="1"/>
  <c r="AB265" i="16"/>
  <c r="AR265" i="16" s="1"/>
  <c r="AC265" i="16"/>
  <c r="AS265" i="16" s="1"/>
  <c r="AD265" i="16"/>
  <c r="AT265" i="16" s="1"/>
  <c r="AE265" i="16"/>
  <c r="AU265" i="16" s="1"/>
  <c r="AE109" i="16"/>
  <c r="AU109" i="16" s="1"/>
  <c r="AB109" i="16"/>
  <c r="AR109" i="16" s="1"/>
  <c r="AG109" i="16"/>
  <c r="AW109" i="16" s="1"/>
  <c r="AC109" i="16"/>
  <c r="AS109" i="16" s="1"/>
  <c r="AF109" i="16"/>
  <c r="AV109" i="16" s="1"/>
  <c r="AD109" i="16"/>
  <c r="AT109" i="16" s="1"/>
  <c r="AH109" i="16"/>
  <c r="AX109" i="16" s="1"/>
  <c r="AG296" i="16"/>
  <c r="AW296" i="16" s="1"/>
  <c r="AD296" i="16"/>
  <c r="AT296" i="16" s="1"/>
  <c r="AH296" i="16"/>
  <c r="AX296" i="16" s="1"/>
  <c r="AB296" i="16"/>
  <c r="AR296" i="16" s="1"/>
  <c r="AF296" i="16"/>
  <c r="AV296" i="16" s="1"/>
  <c r="AE296" i="16"/>
  <c r="AU296" i="16" s="1"/>
  <c r="AC296" i="16"/>
  <c r="AS296" i="16" s="1"/>
  <c r="AB280" i="16"/>
  <c r="AR280" i="16" s="1"/>
  <c r="AG280" i="16"/>
  <c r="AW280" i="16" s="1"/>
  <c r="AC280" i="16"/>
  <c r="AS280" i="16" s="1"/>
  <c r="AF280" i="16"/>
  <c r="AV280" i="16" s="1"/>
  <c r="AH280" i="16"/>
  <c r="AX280" i="16" s="1"/>
  <c r="AD280" i="16"/>
  <c r="AT280" i="16" s="1"/>
  <c r="AE280" i="16"/>
  <c r="AU280" i="16" s="1"/>
  <c r="AD225" i="16"/>
  <c r="AT225" i="16" s="1"/>
  <c r="AG225" i="16"/>
  <c r="AW225" i="16" s="1"/>
  <c r="AF225" i="16"/>
  <c r="AV225" i="16" s="1"/>
  <c r="AH225" i="16"/>
  <c r="AX225" i="16" s="1"/>
  <c r="AC225" i="16"/>
  <c r="AS225" i="16" s="1"/>
  <c r="AB225" i="16"/>
  <c r="AR225" i="16" s="1"/>
  <c r="AE225" i="16"/>
  <c r="AU225" i="16" s="1"/>
  <c r="AH305" i="16"/>
  <c r="AX305" i="16" s="1"/>
  <c r="AC305" i="16"/>
  <c r="AS305" i="16" s="1"/>
  <c r="AB305" i="16"/>
  <c r="AR305" i="16" s="1"/>
  <c r="AG305" i="16"/>
  <c r="AW305" i="16" s="1"/>
  <c r="AE305" i="16"/>
  <c r="AU305" i="16" s="1"/>
  <c r="AF305" i="16"/>
  <c r="AV305" i="16" s="1"/>
  <c r="AD305" i="16"/>
  <c r="AT305" i="16" s="1"/>
  <c r="AG217" i="16"/>
  <c r="AW217" i="16" s="1"/>
  <c r="AF217" i="16"/>
  <c r="AV217" i="16" s="1"/>
  <c r="AH217" i="16"/>
  <c r="AX217" i="16" s="1"/>
  <c r="AD217" i="16"/>
  <c r="AT217" i="16" s="1"/>
  <c r="AC217" i="16"/>
  <c r="AS217" i="16" s="1"/>
  <c r="AB217" i="16"/>
  <c r="AR217" i="16" s="1"/>
  <c r="AE217" i="16"/>
  <c r="AU217" i="16" s="1"/>
  <c r="AC84" i="16"/>
  <c r="AS84" i="16" s="1"/>
  <c r="AE84" i="16"/>
  <c r="AU84" i="16" s="1"/>
  <c r="AD84" i="16"/>
  <c r="AT84" i="16" s="1"/>
  <c r="AH84" i="16"/>
  <c r="AX84" i="16" s="1"/>
  <c r="AB84" i="16"/>
  <c r="AR84" i="16" s="1"/>
  <c r="AG84" i="16"/>
  <c r="AW84" i="16" s="1"/>
  <c r="AF84" i="16"/>
  <c r="AV84" i="16" s="1"/>
  <c r="AE124" i="16"/>
  <c r="AU124" i="16" s="1"/>
  <c r="AH124" i="16"/>
  <c r="AX124" i="16" s="1"/>
  <c r="AB124" i="16"/>
  <c r="AR124" i="16" s="1"/>
  <c r="AG124" i="16"/>
  <c r="AW124" i="16" s="1"/>
  <c r="AF124" i="16"/>
  <c r="AV124" i="16" s="1"/>
  <c r="AC124" i="16"/>
  <c r="AS124" i="16" s="1"/>
  <c r="AD124" i="16"/>
  <c r="AT124" i="16" s="1"/>
  <c r="AG190" i="16"/>
  <c r="AW190" i="16" s="1"/>
  <c r="AF190" i="16"/>
  <c r="AV190" i="16" s="1"/>
  <c r="AC190" i="16"/>
  <c r="AS190" i="16" s="1"/>
  <c r="AE190" i="16"/>
  <c r="AU190" i="16" s="1"/>
  <c r="AB190" i="16"/>
  <c r="AR190" i="16" s="1"/>
  <c r="AD190" i="16"/>
  <c r="AT190" i="16" s="1"/>
  <c r="AH190" i="16"/>
  <c r="AX190" i="16" s="1"/>
  <c r="AD62" i="16"/>
  <c r="AT62" i="16" s="1"/>
  <c r="AB62" i="16"/>
  <c r="AR62" i="16" s="1"/>
  <c r="AE62" i="16"/>
  <c r="AU62" i="16" s="1"/>
  <c r="AF62" i="16"/>
  <c r="AV62" i="16" s="1"/>
  <c r="AC62" i="16"/>
  <c r="AS62" i="16" s="1"/>
  <c r="AG62" i="16"/>
  <c r="AW62" i="16" s="1"/>
  <c r="AH62" i="16"/>
  <c r="AX62" i="16" s="1"/>
  <c r="AG275" i="16"/>
  <c r="AW275" i="16" s="1"/>
  <c r="AC275" i="16"/>
  <c r="AS275" i="16" s="1"/>
  <c r="AD275" i="16"/>
  <c r="AT275" i="16" s="1"/>
  <c r="AF275" i="16"/>
  <c r="AV275" i="16" s="1"/>
  <c r="AE275" i="16"/>
  <c r="AU275" i="16" s="1"/>
  <c r="AH275" i="16"/>
  <c r="AX275" i="16" s="1"/>
  <c r="AB275" i="16"/>
  <c r="AR275" i="16" s="1"/>
  <c r="AE61" i="16"/>
  <c r="AU61" i="16" s="1"/>
  <c r="AD61" i="16"/>
  <c r="AT61" i="16" s="1"/>
  <c r="AH61" i="16"/>
  <c r="AX61" i="16" s="1"/>
  <c r="AC61" i="16"/>
  <c r="AS61" i="16" s="1"/>
  <c r="AG61" i="16"/>
  <c r="AW61" i="16" s="1"/>
  <c r="AB61" i="16"/>
  <c r="AR61" i="16" s="1"/>
  <c r="AF61" i="16"/>
  <c r="AV61" i="16" s="1"/>
  <c r="AC288" i="16"/>
  <c r="AS288" i="16" s="1"/>
  <c r="AE288" i="16"/>
  <c r="AU288" i="16" s="1"/>
  <c r="AG288" i="16"/>
  <c r="AW288" i="16" s="1"/>
  <c r="AF288" i="16"/>
  <c r="AV288" i="16" s="1"/>
  <c r="AH288" i="16"/>
  <c r="AX288" i="16" s="1"/>
  <c r="AB288" i="16"/>
  <c r="AR288" i="16" s="1"/>
  <c r="AD288" i="16"/>
  <c r="AT288" i="16" s="1"/>
  <c r="AH66" i="16"/>
  <c r="AX66" i="16" s="1"/>
  <c r="AG66" i="16"/>
  <c r="AW66" i="16" s="1"/>
  <c r="AE66" i="16"/>
  <c r="AU66" i="16" s="1"/>
  <c r="AD66" i="16"/>
  <c r="AT66" i="16" s="1"/>
  <c r="AC66" i="16"/>
  <c r="AS66" i="16" s="1"/>
  <c r="AB66" i="16"/>
  <c r="AR66" i="16" s="1"/>
  <c r="AF66" i="16"/>
  <c r="AV66" i="16" s="1"/>
  <c r="AD293" i="16"/>
  <c r="AT293" i="16" s="1"/>
  <c r="AC293" i="16"/>
  <c r="AS293" i="16" s="1"/>
  <c r="AG293" i="16"/>
  <c r="AW293" i="16" s="1"/>
  <c r="AF293" i="16"/>
  <c r="AV293" i="16" s="1"/>
  <c r="AB293" i="16"/>
  <c r="AR293" i="16" s="1"/>
  <c r="AE293" i="16"/>
  <c r="AU293" i="16" s="1"/>
  <c r="AH293" i="16"/>
  <c r="AX293" i="16" s="1"/>
  <c r="AF85" i="16"/>
  <c r="AV85" i="16" s="1"/>
  <c r="AE85" i="16"/>
  <c r="AU85" i="16" s="1"/>
  <c r="AC85" i="16"/>
  <c r="AS85" i="16" s="1"/>
  <c r="AB85" i="16"/>
  <c r="AR85" i="16" s="1"/>
  <c r="AD85" i="16"/>
  <c r="AT85" i="16" s="1"/>
  <c r="AH85" i="16"/>
  <c r="AX85" i="16" s="1"/>
  <c r="AG85" i="16"/>
  <c r="AW85" i="16" s="1"/>
  <c r="AB78" i="16"/>
  <c r="AR78" i="16" s="1"/>
  <c r="AC78" i="16"/>
  <c r="AS78" i="16" s="1"/>
  <c r="AF78" i="16"/>
  <c r="AV78" i="16" s="1"/>
  <c r="AE78" i="16"/>
  <c r="AU78" i="16" s="1"/>
  <c r="AD78" i="16"/>
  <c r="AT78" i="16" s="1"/>
  <c r="AH78" i="16"/>
  <c r="AX78" i="16" s="1"/>
  <c r="AG78" i="16"/>
  <c r="AW78" i="16" s="1"/>
  <c r="AF238" i="16"/>
  <c r="AV238" i="16" s="1"/>
  <c r="AG238" i="16"/>
  <c r="AW238" i="16" s="1"/>
  <c r="AE238" i="16"/>
  <c r="AU238" i="16" s="1"/>
  <c r="AD238" i="16"/>
  <c r="AT238" i="16" s="1"/>
  <c r="AC238" i="16"/>
  <c r="AS238" i="16" s="1"/>
  <c r="AB238" i="16"/>
  <c r="AR238" i="16" s="1"/>
  <c r="AH238" i="16"/>
  <c r="AX238" i="16" s="1"/>
  <c r="AE249" i="16"/>
  <c r="AU249" i="16" s="1"/>
  <c r="AH249" i="16"/>
  <c r="AX249" i="16" s="1"/>
  <c r="AC249" i="16"/>
  <c r="AS249" i="16" s="1"/>
  <c r="AG249" i="16"/>
  <c r="AW249" i="16" s="1"/>
  <c r="AD249" i="16"/>
  <c r="AT249" i="16" s="1"/>
  <c r="AB249" i="16"/>
  <c r="AR249" i="16" s="1"/>
  <c r="AF249" i="16"/>
  <c r="AV249" i="16" s="1"/>
  <c r="AB228" i="16"/>
  <c r="AR228" i="16" s="1"/>
  <c r="AC228" i="16"/>
  <c r="AS228" i="16" s="1"/>
  <c r="AF228" i="16"/>
  <c r="AV228" i="16" s="1"/>
  <c r="AD228" i="16"/>
  <c r="AT228" i="16" s="1"/>
  <c r="AH228" i="16"/>
  <c r="AX228" i="16" s="1"/>
  <c r="AE228" i="16"/>
  <c r="AU228" i="16" s="1"/>
  <c r="AG228" i="16"/>
  <c r="AW228" i="16" s="1"/>
  <c r="AE162" i="16"/>
  <c r="AU162" i="16" s="1"/>
  <c r="AD162" i="16"/>
  <c r="AT162" i="16" s="1"/>
  <c r="AB162" i="16"/>
  <c r="AR162" i="16" s="1"/>
  <c r="AC162" i="16"/>
  <c r="AS162" i="16" s="1"/>
  <c r="AF162" i="16"/>
  <c r="AV162" i="16" s="1"/>
  <c r="AH162" i="16"/>
  <c r="AX162" i="16" s="1"/>
  <c r="AG162" i="16"/>
  <c r="AW162" i="16" s="1"/>
  <c r="AG39" i="16"/>
  <c r="AW39" i="16" s="1"/>
  <c r="AH39" i="16"/>
  <c r="AX39" i="16" s="1"/>
  <c r="AB39" i="16"/>
  <c r="AR39" i="16" s="1"/>
  <c r="AD39" i="16"/>
  <c r="AT39" i="16" s="1"/>
  <c r="AE39" i="16"/>
  <c r="AU39" i="16" s="1"/>
  <c r="AF39" i="16"/>
  <c r="AV39" i="16" s="1"/>
  <c r="AC39" i="16"/>
  <c r="AS39" i="16" s="1"/>
  <c r="AE46" i="16"/>
  <c r="AU46" i="16" s="1"/>
  <c r="AC46" i="16"/>
  <c r="AS46" i="16" s="1"/>
  <c r="AB46" i="16"/>
  <c r="AR46" i="16" s="1"/>
  <c r="AD46" i="16"/>
  <c r="AT46" i="16" s="1"/>
  <c r="AG46" i="16"/>
  <c r="AW46" i="16" s="1"/>
  <c r="AH46" i="16"/>
  <c r="AX46" i="16" s="1"/>
  <c r="AF46" i="16"/>
  <c r="AV46" i="16" s="1"/>
  <c r="AF44" i="16"/>
  <c r="AV44" i="16" s="1"/>
  <c r="AD44" i="16"/>
  <c r="AT44" i="16" s="1"/>
  <c r="AH44" i="16"/>
  <c r="AX44" i="16" s="1"/>
  <c r="AE44" i="16"/>
  <c r="AU44" i="16" s="1"/>
  <c r="AG44" i="16"/>
  <c r="AW44" i="16" s="1"/>
  <c r="AC44" i="16"/>
  <c r="AS44" i="16" s="1"/>
  <c r="AB44" i="16"/>
  <c r="AR44" i="16" s="1"/>
  <c r="AD88" i="16"/>
  <c r="AT88" i="16" s="1"/>
  <c r="AC88" i="16"/>
  <c r="AS88" i="16" s="1"/>
  <c r="AE88" i="16"/>
  <c r="AU88" i="16" s="1"/>
  <c r="AB88" i="16"/>
  <c r="AR88" i="16" s="1"/>
  <c r="AH88" i="16"/>
  <c r="AX88" i="16" s="1"/>
  <c r="AF88" i="16"/>
  <c r="AV88" i="16" s="1"/>
  <c r="AG88" i="16"/>
  <c r="AW88" i="16" s="1"/>
  <c r="AF57" i="16"/>
  <c r="AV57" i="16" s="1"/>
  <c r="AB57" i="16"/>
  <c r="AR57" i="16" s="1"/>
  <c r="AH57" i="16"/>
  <c r="AX57" i="16" s="1"/>
  <c r="AD57" i="16"/>
  <c r="AT57" i="16" s="1"/>
  <c r="AG57" i="16"/>
  <c r="AW57" i="16" s="1"/>
  <c r="AC57" i="16"/>
  <c r="AS57" i="16" s="1"/>
  <c r="AE57" i="16"/>
  <c r="AU57" i="16" s="1"/>
  <c r="AE188" i="16"/>
  <c r="AU188" i="16" s="1"/>
  <c r="AG188" i="16"/>
  <c r="AW188" i="16" s="1"/>
  <c r="AD188" i="16"/>
  <c r="AT188" i="16" s="1"/>
  <c r="AF188" i="16"/>
  <c r="AV188" i="16" s="1"/>
  <c r="AH188" i="16"/>
  <c r="AX188" i="16" s="1"/>
  <c r="AC188" i="16"/>
  <c r="AS188" i="16" s="1"/>
  <c r="AB188" i="16"/>
  <c r="AR188" i="16" s="1"/>
  <c r="AD229" i="16"/>
  <c r="AT229" i="16" s="1"/>
  <c r="AB229" i="16"/>
  <c r="AR229" i="16" s="1"/>
  <c r="AE229" i="16"/>
  <c r="AU229" i="16" s="1"/>
  <c r="AH229" i="16"/>
  <c r="AX229" i="16" s="1"/>
  <c r="AC229" i="16"/>
  <c r="AS229" i="16" s="1"/>
  <c r="AG229" i="16"/>
  <c r="AW229" i="16" s="1"/>
  <c r="AF229" i="16"/>
  <c r="AV229" i="16" s="1"/>
  <c r="AH32" i="16"/>
  <c r="AX32" i="16" s="1"/>
  <c r="AD32" i="16"/>
  <c r="AT32" i="16" s="1"/>
  <c r="AG32" i="16"/>
  <c r="AW32" i="16" s="1"/>
  <c r="AF32" i="16"/>
  <c r="AV32" i="16" s="1"/>
  <c r="AE32" i="16"/>
  <c r="AU32" i="16" s="1"/>
  <c r="AC32" i="16"/>
  <c r="AS32" i="16" s="1"/>
  <c r="AB32" i="16"/>
  <c r="AR32" i="16" s="1"/>
  <c r="AC235" i="16"/>
  <c r="AS235" i="16" s="1"/>
  <c r="AH235" i="16"/>
  <c r="AX235" i="16" s="1"/>
  <c r="AG235" i="16"/>
  <c r="AW235" i="16" s="1"/>
  <c r="AF235" i="16"/>
  <c r="AV235" i="16" s="1"/>
  <c r="AE235" i="16"/>
  <c r="AU235" i="16" s="1"/>
  <c r="AD235" i="16"/>
  <c r="AT235" i="16" s="1"/>
  <c r="AB235" i="16"/>
  <c r="AR235" i="16" s="1"/>
  <c r="AE89" i="16"/>
  <c r="AU89" i="16" s="1"/>
  <c r="AB89" i="16"/>
  <c r="AR89" i="16" s="1"/>
  <c r="AH89" i="16"/>
  <c r="AX89" i="16" s="1"/>
  <c r="AF89" i="16"/>
  <c r="AV89" i="16" s="1"/>
  <c r="AG89" i="16"/>
  <c r="AW89" i="16" s="1"/>
  <c r="AC89" i="16"/>
  <c r="AS89" i="16" s="1"/>
  <c r="AD89" i="16"/>
  <c r="AT89" i="16" s="1"/>
  <c r="AH192" i="16"/>
  <c r="AX192" i="16" s="1"/>
  <c r="AE192" i="16"/>
  <c r="AU192" i="16" s="1"/>
  <c r="AF192" i="16"/>
  <c r="AV192" i="16" s="1"/>
  <c r="AD192" i="16"/>
  <c r="AT192" i="16" s="1"/>
  <c r="AB192" i="16"/>
  <c r="AR192" i="16" s="1"/>
  <c r="AG192" i="16"/>
  <c r="AW192" i="16" s="1"/>
  <c r="AC192" i="16"/>
  <c r="AS192" i="16" s="1"/>
  <c r="AG154" i="16"/>
  <c r="AW154" i="16" s="1"/>
  <c r="AB154" i="16"/>
  <c r="AR154" i="16" s="1"/>
  <c r="AD154" i="16"/>
  <c r="AT154" i="16" s="1"/>
  <c r="AC154" i="16"/>
  <c r="AS154" i="16" s="1"/>
  <c r="AH154" i="16"/>
  <c r="AX154" i="16" s="1"/>
  <c r="AE154" i="16"/>
  <c r="AU154" i="16" s="1"/>
  <c r="AF154" i="16"/>
  <c r="AV154" i="16" s="1"/>
  <c r="AB208" i="16"/>
  <c r="AR208" i="16" s="1"/>
  <c r="AF208" i="16"/>
  <c r="AV208" i="16" s="1"/>
  <c r="AG208" i="16"/>
  <c r="AW208" i="16" s="1"/>
  <c r="AE208" i="16"/>
  <c r="AU208" i="16" s="1"/>
  <c r="AH208" i="16"/>
  <c r="AX208" i="16" s="1"/>
  <c r="AC208" i="16"/>
  <c r="AS208" i="16" s="1"/>
  <c r="AD208" i="16"/>
  <c r="AT208" i="16" s="1"/>
  <c r="AB106" i="16"/>
  <c r="AR106" i="16" s="1"/>
  <c r="AG106" i="16"/>
  <c r="AW106" i="16" s="1"/>
  <c r="AH106" i="16"/>
  <c r="AX106" i="16" s="1"/>
  <c r="AC106" i="16"/>
  <c r="AS106" i="16" s="1"/>
  <c r="AE106" i="16"/>
  <c r="AU106" i="16" s="1"/>
  <c r="AD106" i="16"/>
  <c r="AT106" i="16" s="1"/>
  <c r="AF106" i="16"/>
  <c r="AV106" i="16" s="1"/>
  <c r="AH183" i="16"/>
  <c r="AX183" i="16" s="1"/>
  <c r="AG183" i="16"/>
  <c r="AW183" i="16" s="1"/>
  <c r="AF183" i="16"/>
  <c r="AV183" i="16" s="1"/>
  <c r="AC183" i="16"/>
  <c r="AS183" i="16" s="1"/>
  <c r="AE183" i="16"/>
  <c r="AU183" i="16" s="1"/>
  <c r="AD183" i="16"/>
  <c r="AT183" i="16" s="1"/>
  <c r="AB183" i="16"/>
  <c r="AR183" i="16" s="1"/>
  <c r="AF184" i="16"/>
  <c r="AV184" i="16" s="1"/>
  <c r="AE184" i="16"/>
  <c r="AU184" i="16" s="1"/>
  <c r="AC184" i="16"/>
  <c r="AS184" i="16" s="1"/>
  <c r="AH184" i="16"/>
  <c r="AX184" i="16" s="1"/>
  <c r="AG184" i="16"/>
  <c r="AW184" i="16" s="1"/>
  <c r="AB184" i="16"/>
  <c r="AR184" i="16" s="1"/>
  <c r="AD184" i="16"/>
  <c r="AT184" i="16" s="1"/>
  <c r="AC246" i="16"/>
  <c r="AS246" i="16" s="1"/>
  <c r="AH246" i="16"/>
  <c r="AX246" i="16" s="1"/>
  <c r="AE246" i="16"/>
  <c r="AU246" i="16" s="1"/>
  <c r="AF246" i="16"/>
  <c r="AV246" i="16" s="1"/>
  <c r="AD246" i="16"/>
  <c r="AT246" i="16" s="1"/>
  <c r="AG246" i="16"/>
  <c r="AW246" i="16" s="1"/>
  <c r="AB246" i="16"/>
  <c r="AR246" i="16" s="1"/>
  <c r="AH72" i="16"/>
  <c r="AX72" i="16" s="1"/>
  <c r="AE72" i="16"/>
  <c r="AU72" i="16" s="1"/>
  <c r="AF72" i="16"/>
  <c r="AV72" i="16" s="1"/>
  <c r="AB72" i="16"/>
  <c r="AR72" i="16" s="1"/>
  <c r="AD72" i="16"/>
  <c r="AT72" i="16" s="1"/>
  <c r="AG72" i="16"/>
  <c r="AW72" i="16" s="1"/>
  <c r="AC72" i="16"/>
  <c r="AS72" i="16" s="1"/>
  <c r="AD295" i="16"/>
  <c r="AT295" i="16" s="1"/>
  <c r="AB295" i="16"/>
  <c r="AR295" i="16" s="1"/>
  <c r="AG295" i="16"/>
  <c r="AW295" i="16" s="1"/>
  <c r="AE295" i="16"/>
  <c r="AU295" i="16" s="1"/>
  <c r="AF295" i="16"/>
  <c r="AV295" i="16" s="1"/>
  <c r="AH295" i="16"/>
  <c r="AX295" i="16" s="1"/>
  <c r="AC295" i="16"/>
  <c r="AS295" i="16" s="1"/>
  <c r="AD216" i="16"/>
  <c r="AT216" i="16" s="1"/>
  <c r="AB216" i="16"/>
  <c r="AR216" i="16" s="1"/>
  <c r="AG216" i="16"/>
  <c r="AW216" i="16" s="1"/>
  <c r="AH216" i="16"/>
  <c r="AX216" i="16" s="1"/>
  <c r="AF216" i="16"/>
  <c r="AV216" i="16" s="1"/>
  <c r="AE216" i="16"/>
  <c r="AU216" i="16" s="1"/>
  <c r="AC216" i="16"/>
  <c r="AS216" i="16" s="1"/>
  <c r="AF224" i="16"/>
  <c r="AV224" i="16" s="1"/>
  <c r="AB224" i="16"/>
  <c r="AR224" i="16" s="1"/>
  <c r="AD224" i="16"/>
  <c r="AT224" i="16" s="1"/>
  <c r="AC224" i="16"/>
  <c r="AS224" i="16" s="1"/>
  <c r="AE224" i="16"/>
  <c r="AU224" i="16" s="1"/>
  <c r="AG224" i="16"/>
  <c r="AW224" i="16" s="1"/>
  <c r="AH224" i="16"/>
  <c r="AX224" i="16" s="1"/>
  <c r="AE256" i="16"/>
  <c r="AU256" i="16" s="1"/>
  <c r="AD256" i="16"/>
  <c r="AT256" i="16" s="1"/>
  <c r="AH256" i="16"/>
  <c r="AX256" i="16" s="1"/>
  <c r="AC256" i="16"/>
  <c r="AS256" i="16" s="1"/>
  <c r="AG256" i="16"/>
  <c r="AW256" i="16" s="1"/>
  <c r="AB256" i="16"/>
  <c r="AR256" i="16" s="1"/>
  <c r="AF256" i="16"/>
  <c r="AV256" i="16" s="1"/>
  <c r="AB298" i="16"/>
  <c r="AR298" i="16" s="1"/>
  <c r="AG298" i="16"/>
  <c r="AW298" i="16" s="1"/>
  <c r="AH298" i="16"/>
  <c r="AX298" i="16" s="1"/>
  <c r="AD298" i="16"/>
  <c r="AT298" i="16" s="1"/>
  <c r="AC298" i="16"/>
  <c r="AS298" i="16" s="1"/>
  <c r="AE298" i="16"/>
  <c r="AU298" i="16" s="1"/>
  <c r="AF298" i="16"/>
  <c r="AV298" i="16" s="1"/>
  <c r="AH170" i="16"/>
  <c r="AX170" i="16" s="1"/>
  <c r="AD170" i="16"/>
  <c r="AT170" i="16" s="1"/>
  <c r="AC170" i="16"/>
  <c r="AS170" i="16" s="1"/>
  <c r="AB170" i="16"/>
  <c r="AR170" i="16" s="1"/>
  <c r="AE170" i="16"/>
  <c r="AU170" i="16" s="1"/>
  <c r="AF170" i="16"/>
  <c r="AV170" i="16" s="1"/>
  <c r="AG170" i="16"/>
  <c r="AW170" i="16" s="1"/>
  <c r="AH302" i="16"/>
  <c r="AX302" i="16" s="1"/>
  <c r="AF302" i="16"/>
  <c r="AV302" i="16" s="1"/>
  <c r="AE302" i="16"/>
  <c r="AU302" i="16" s="1"/>
  <c r="AD302" i="16"/>
  <c r="AT302" i="16" s="1"/>
  <c r="AB302" i="16"/>
  <c r="AR302" i="16" s="1"/>
  <c r="AG302" i="16"/>
  <c r="AW302" i="16" s="1"/>
  <c r="AC302" i="16"/>
  <c r="AS302" i="16" s="1"/>
  <c r="AH137" i="16"/>
  <c r="AX137" i="16" s="1"/>
  <c r="AE137" i="16"/>
  <c r="AU137" i="16" s="1"/>
  <c r="AC137" i="16"/>
  <c r="AS137" i="16" s="1"/>
  <c r="AD137" i="16"/>
  <c r="AT137" i="16" s="1"/>
  <c r="AF137" i="16"/>
  <c r="AV137" i="16" s="1"/>
  <c r="AG137" i="16"/>
  <c r="AW137" i="16" s="1"/>
  <c r="AB137" i="16"/>
  <c r="AR137" i="16" s="1"/>
  <c r="AE287" i="16"/>
  <c r="AU287" i="16" s="1"/>
  <c r="AG287" i="16"/>
  <c r="AW287" i="16" s="1"/>
  <c r="AB287" i="16"/>
  <c r="AR287" i="16" s="1"/>
  <c r="AF287" i="16"/>
  <c r="AV287" i="16" s="1"/>
  <c r="AC287" i="16"/>
  <c r="AS287" i="16" s="1"/>
  <c r="AH287" i="16"/>
  <c r="AX287" i="16" s="1"/>
  <c r="AD287" i="16"/>
  <c r="AT287" i="16" s="1"/>
  <c r="AD165" i="16"/>
  <c r="AT165" i="16" s="1"/>
  <c r="AG165" i="16"/>
  <c r="AW165" i="16" s="1"/>
  <c r="AH165" i="16"/>
  <c r="AX165" i="16" s="1"/>
  <c r="AB165" i="16"/>
  <c r="AR165" i="16" s="1"/>
  <c r="AE165" i="16"/>
  <c r="AU165" i="16" s="1"/>
  <c r="AF165" i="16"/>
  <c r="AV165" i="16" s="1"/>
  <c r="AC165" i="16"/>
  <c r="AS165" i="16" s="1"/>
  <c r="AG232" i="16"/>
  <c r="AW232" i="16" s="1"/>
  <c r="AF232" i="16"/>
  <c r="AV232" i="16" s="1"/>
  <c r="AE232" i="16"/>
  <c r="AU232" i="16" s="1"/>
  <c r="AD232" i="16"/>
  <c r="AT232" i="16" s="1"/>
  <c r="AC232" i="16"/>
  <c r="AS232" i="16" s="1"/>
  <c r="AB232" i="16"/>
  <c r="AR232" i="16" s="1"/>
  <c r="AH232" i="16"/>
  <c r="AX232" i="16" s="1"/>
  <c r="AD195" i="16"/>
  <c r="AT195" i="16" s="1"/>
  <c r="AG195" i="16"/>
  <c r="AW195" i="16" s="1"/>
  <c r="AC195" i="16"/>
  <c r="AS195" i="16" s="1"/>
  <c r="AF195" i="16"/>
  <c r="AV195" i="16" s="1"/>
  <c r="AB195" i="16"/>
  <c r="AR195" i="16" s="1"/>
  <c r="AE195" i="16"/>
  <c r="AU195" i="16" s="1"/>
  <c r="AH195" i="16"/>
  <c r="AX195" i="16" s="1"/>
  <c r="AE65" i="16"/>
  <c r="AU65" i="16" s="1"/>
  <c r="AH65" i="16"/>
  <c r="AX65" i="16" s="1"/>
  <c r="AG65" i="16"/>
  <c r="AW65" i="16" s="1"/>
  <c r="AB65" i="16"/>
  <c r="AR65" i="16" s="1"/>
  <c r="AD65" i="16"/>
  <c r="AT65" i="16" s="1"/>
  <c r="AC65" i="16"/>
  <c r="AS65" i="16" s="1"/>
  <c r="AF65" i="16"/>
  <c r="AV65" i="16" s="1"/>
  <c r="AC68" i="16"/>
  <c r="AS68" i="16" s="1"/>
  <c r="AF68" i="16"/>
  <c r="AV68" i="16" s="1"/>
  <c r="AE68" i="16"/>
  <c r="AU68" i="16" s="1"/>
  <c r="AH68" i="16"/>
  <c r="AX68" i="16" s="1"/>
  <c r="AG68" i="16"/>
  <c r="AW68" i="16" s="1"/>
  <c r="AD68" i="16"/>
  <c r="AT68" i="16" s="1"/>
  <c r="AB68" i="16"/>
  <c r="AR68" i="16" s="1"/>
  <c r="AG278" i="16"/>
  <c r="AW278" i="16" s="1"/>
  <c r="AF278" i="16"/>
  <c r="AV278" i="16" s="1"/>
  <c r="AE278" i="16"/>
  <c r="AU278" i="16" s="1"/>
  <c r="AB278" i="16"/>
  <c r="AR278" i="16" s="1"/>
  <c r="AD278" i="16"/>
  <c r="AT278" i="16" s="1"/>
  <c r="AC278" i="16"/>
  <c r="AS278" i="16" s="1"/>
  <c r="AH278" i="16"/>
  <c r="AX278" i="16" s="1"/>
  <c r="AH50" i="16"/>
  <c r="AX50" i="16" s="1"/>
  <c r="AE50" i="16"/>
  <c r="AU50" i="16" s="1"/>
  <c r="AC50" i="16"/>
  <c r="AS50" i="16" s="1"/>
  <c r="AB50" i="16"/>
  <c r="AR50" i="16" s="1"/>
  <c r="AF50" i="16"/>
  <c r="AV50" i="16" s="1"/>
  <c r="AD50" i="16"/>
  <c r="AT50" i="16" s="1"/>
  <c r="AG50" i="16"/>
  <c r="AW50" i="16" s="1"/>
  <c r="AC74" i="16"/>
  <c r="AS74" i="16" s="1"/>
  <c r="AH74" i="16"/>
  <c r="AX74" i="16" s="1"/>
  <c r="AF74" i="16"/>
  <c r="AV74" i="16" s="1"/>
  <c r="AE74" i="16"/>
  <c r="AU74" i="16" s="1"/>
  <c r="AD74" i="16"/>
  <c r="AT74" i="16" s="1"/>
  <c r="AG74" i="16"/>
  <c r="AW74" i="16" s="1"/>
  <c r="AB74" i="16"/>
  <c r="AR74" i="16" s="1"/>
  <c r="AE273" i="16"/>
  <c r="AU273" i="16" s="1"/>
  <c r="AC273" i="16"/>
  <c r="AS273" i="16" s="1"/>
  <c r="AH273" i="16"/>
  <c r="AX273" i="16" s="1"/>
  <c r="AG273" i="16"/>
  <c r="AW273" i="16" s="1"/>
  <c r="AF273" i="16"/>
  <c r="AV273" i="16" s="1"/>
  <c r="AB273" i="16"/>
  <c r="AR273" i="16" s="1"/>
  <c r="AD273" i="16"/>
  <c r="AT273" i="16" s="1"/>
  <c r="AD174" i="16"/>
  <c r="AT174" i="16" s="1"/>
  <c r="AG174" i="16"/>
  <c r="AW174" i="16" s="1"/>
  <c r="AH174" i="16"/>
  <c r="AX174" i="16" s="1"/>
  <c r="AF174" i="16"/>
  <c r="AV174" i="16" s="1"/>
  <c r="AB174" i="16"/>
  <c r="AR174" i="16" s="1"/>
  <c r="AC174" i="16"/>
  <c r="AS174" i="16" s="1"/>
  <c r="AE174" i="16"/>
  <c r="AU174" i="16" s="1"/>
  <c r="AH148" i="16"/>
  <c r="AX148" i="16" s="1"/>
  <c r="AC148" i="16"/>
  <c r="AS148" i="16" s="1"/>
  <c r="AG148" i="16"/>
  <c r="AW148" i="16" s="1"/>
  <c r="AB148" i="16"/>
  <c r="AR148" i="16" s="1"/>
  <c r="AF148" i="16"/>
  <c r="AV148" i="16" s="1"/>
  <c r="AE148" i="16"/>
  <c r="AU148" i="16" s="1"/>
  <c r="AD148" i="16"/>
  <c r="AT148" i="16" s="1"/>
  <c r="AG102" i="16"/>
  <c r="AW102" i="16" s="1"/>
  <c r="AD102" i="16"/>
  <c r="AT102" i="16" s="1"/>
  <c r="AC102" i="16"/>
  <c r="AS102" i="16" s="1"/>
  <c r="AE102" i="16"/>
  <c r="AU102" i="16" s="1"/>
  <c r="AF102" i="16"/>
  <c r="AV102" i="16" s="1"/>
  <c r="AH102" i="16"/>
  <c r="AX102" i="16" s="1"/>
  <c r="AB102" i="16"/>
  <c r="AR102" i="16" s="1"/>
  <c r="AG127" i="16"/>
  <c r="AW127" i="16" s="1"/>
  <c r="AD127" i="16"/>
  <c r="AT127" i="16" s="1"/>
  <c r="AH127" i="16"/>
  <c r="AX127" i="16" s="1"/>
  <c r="AF127" i="16"/>
  <c r="AV127" i="16" s="1"/>
  <c r="AB127" i="16"/>
  <c r="AR127" i="16" s="1"/>
  <c r="AE127" i="16"/>
  <c r="AU127" i="16" s="1"/>
  <c r="AC127" i="16"/>
  <c r="AS127" i="16" s="1"/>
  <c r="AH23" i="16"/>
  <c r="AX23" i="16" s="1"/>
  <c r="AG23" i="16"/>
  <c r="AW23" i="16" s="1"/>
  <c r="AB23" i="16"/>
  <c r="AR23" i="16" s="1"/>
  <c r="AC23" i="16"/>
  <c r="AS23" i="16" s="1"/>
  <c r="AF23" i="16"/>
  <c r="AV23" i="16" s="1"/>
  <c r="AD23" i="16"/>
  <c r="AT23" i="16" s="1"/>
  <c r="AE23" i="16"/>
  <c r="AU23" i="16" s="1"/>
  <c r="AC234" i="16"/>
  <c r="AS234" i="16" s="1"/>
  <c r="AD234" i="16"/>
  <c r="AT234" i="16" s="1"/>
  <c r="AE234" i="16"/>
  <c r="AU234" i="16" s="1"/>
  <c r="AF234" i="16"/>
  <c r="AV234" i="16" s="1"/>
  <c r="AH234" i="16"/>
  <c r="AX234" i="16" s="1"/>
  <c r="AB234" i="16"/>
  <c r="AR234" i="16" s="1"/>
  <c r="AG234" i="16"/>
  <c r="AW234" i="16" s="1"/>
  <c r="AB182" i="16"/>
  <c r="AR182" i="16" s="1"/>
  <c r="AH182" i="16"/>
  <c r="AX182" i="16" s="1"/>
  <c r="AD182" i="16"/>
  <c r="AT182" i="16" s="1"/>
  <c r="AG182" i="16"/>
  <c r="AW182" i="16" s="1"/>
  <c r="AE182" i="16"/>
  <c r="AU182" i="16" s="1"/>
  <c r="AF182" i="16"/>
  <c r="AV182" i="16" s="1"/>
  <c r="AC182" i="16"/>
  <c r="AS182" i="16" s="1"/>
  <c r="AF64" i="16"/>
  <c r="AV64" i="16" s="1"/>
  <c r="AD64" i="16"/>
  <c r="AT64" i="16" s="1"/>
  <c r="AH64" i="16"/>
  <c r="AX64" i="16" s="1"/>
  <c r="AC64" i="16"/>
  <c r="AS64" i="16" s="1"/>
  <c r="AG64" i="16"/>
  <c r="AW64" i="16" s="1"/>
  <c r="AB64" i="16"/>
  <c r="AR64" i="16" s="1"/>
  <c r="AE64" i="16"/>
  <c r="AU64" i="16" s="1"/>
  <c r="AF15" i="16"/>
  <c r="AV15" i="16" s="1"/>
  <c r="AD15" i="16"/>
  <c r="AT15" i="16" s="1"/>
  <c r="AC15" i="16"/>
  <c r="AS15" i="16" s="1"/>
  <c r="AH15" i="16"/>
  <c r="AX15" i="16" s="1"/>
  <c r="AE15" i="16"/>
  <c r="AU15" i="16" s="1"/>
  <c r="AG15" i="16"/>
  <c r="AW15" i="16" s="1"/>
  <c r="AB15" i="16"/>
  <c r="AR15" i="16" s="1"/>
  <c r="AC214" i="16"/>
  <c r="AS214" i="16" s="1"/>
  <c r="AB214" i="16"/>
  <c r="AR214" i="16" s="1"/>
  <c r="AD214" i="16"/>
  <c r="AT214" i="16" s="1"/>
  <c r="AF214" i="16"/>
  <c r="AV214" i="16" s="1"/>
  <c r="AH214" i="16"/>
  <c r="AX214" i="16" s="1"/>
  <c r="AG214" i="16"/>
  <c r="AW214" i="16" s="1"/>
  <c r="AE214" i="16"/>
  <c r="AU214" i="16" s="1"/>
  <c r="AE206" i="16"/>
  <c r="AU206" i="16" s="1"/>
  <c r="AD206" i="16"/>
  <c r="AT206" i="16" s="1"/>
  <c r="AF206" i="16"/>
  <c r="AV206" i="16" s="1"/>
  <c r="AH206" i="16"/>
  <c r="AX206" i="16" s="1"/>
  <c r="AB206" i="16"/>
  <c r="AR206" i="16" s="1"/>
  <c r="AC206" i="16"/>
  <c r="AS206" i="16" s="1"/>
  <c r="AG206" i="16"/>
  <c r="AW206" i="16" s="1"/>
  <c r="AG253" i="16"/>
  <c r="AW253" i="16" s="1"/>
  <c r="AH253" i="16"/>
  <c r="AX253" i="16" s="1"/>
  <c r="AD253" i="16"/>
  <c r="AT253" i="16" s="1"/>
  <c r="AF253" i="16"/>
  <c r="AV253" i="16" s="1"/>
  <c r="AC253" i="16"/>
  <c r="AS253" i="16" s="1"/>
  <c r="AE253" i="16"/>
  <c r="AU253" i="16" s="1"/>
  <c r="AB253" i="16"/>
  <c r="AR253" i="16" s="1"/>
  <c r="AC139" i="16"/>
  <c r="AS139" i="16" s="1"/>
  <c r="AD139" i="16"/>
  <c r="AT139" i="16" s="1"/>
  <c r="AB139" i="16"/>
  <c r="AR139" i="16" s="1"/>
  <c r="AF139" i="16"/>
  <c r="AV139" i="16" s="1"/>
  <c r="AE139" i="16"/>
  <c r="AU139" i="16" s="1"/>
  <c r="AH139" i="16"/>
  <c r="AX139" i="16" s="1"/>
  <c r="AG139" i="16"/>
  <c r="AW139" i="16" s="1"/>
  <c r="AG226" i="16"/>
  <c r="AW226" i="16" s="1"/>
  <c r="AD226" i="16"/>
  <c r="AT226" i="16" s="1"/>
  <c r="AH226" i="16"/>
  <c r="AX226" i="16" s="1"/>
  <c r="AC226" i="16"/>
  <c r="AS226" i="16" s="1"/>
  <c r="AE226" i="16"/>
  <c r="AU226" i="16" s="1"/>
  <c r="AF226" i="16"/>
  <c r="AV226" i="16" s="1"/>
  <c r="AB226" i="16"/>
  <c r="AR226" i="16" s="1"/>
  <c r="AG212" i="16"/>
  <c r="AW212" i="16" s="1"/>
  <c r="AF212" i="16"/>
  <c r="AV212" i="16" s="1"/>
  <c r="AB212" i="16"/>
  <c r="AR212" i="16" s="1"/>
  <c r="AE212" i="16"/>
  <c r="AU212" i="16" s="1"/>
  <c r="AD212" i="16"/>
  <c r="AT212" i="16" s="1"/>
  <c r="AH212" i="16"/>
  <c r="AX212" i="16" s="1"/>
  <c r="AC212" i="16"/>
  <c r="AS212" i="16" s="1"/>
  <c r="AD47" i="16"/>
  <c r="AT47" i="16" s="1"/>
  <c r="AE47" i="16"/>
  <c r="AU47" i="16" s="1"/>
  <c r="AB47" i="16"/>
  <c r="AR47" i="16" s="1"/>
  <c r="AF47" i="16"/>
  <c r="AV47" i="16" s="1"/>
  <c r="AH47" i="16"/>
  <c r="AX47" i="16" s="1"/>
  <c r="AC47" i="16"/>
  <c r="AS47" i="16" s="1"/>
  <c r="AG47" i="16"/>
  <c r="AW47" i="16" s="1"/>
  <c r="AF121" i="16"/>
  <c r="AV121" i="16" s="1"/>
  <c r="AC121" i="16"/>
  <c r="AS121" i="16" s="1"/>
  <c r="AH121" i="16"/>
  <c r="AX121" i="16" s="1"/>
  <c r="AB121" i="16"/>
  <c r="AR121" i="16" s="1"/>
  <c r="AE121" i="16"/>
  <c r="AU121" i="16" s="1"/>
  <c r="AG121" i="16"/>
  <c r="AW121" i="16" s="1"/>
  <c r="AD121" i="16"/>
  <c r="AT121" i="16" s="1"/>
  <c r="AG308" i="16"/>
  <c r="AW308" i="16" s="1"/>
  <c r="AC308" i="16"/>
  <c r="AS308" i="16" s="1"/>
  <c r="AD308" i="16"/>
  <c r="AT308" i="16" s="1"/>
  <c r="AE308" i="16"/>
  <c r="AU308" i="16" s="1"/>
  <c r="AF308" i="16"/>
  <c r="AV308" i="16" s="1"/>
  <c r="AB308" i="16"/>
  <c r="AR308" i="16" s="1"/>
  <c r="AH308" i="16"/>
  <c r="AX308" i="16" s="1"/>
  <c r="AF104" i="16"/>
  <c r="AV104" i="16" s="1"/>
  <c r="AH104" i="16"/>
  <c r="AX104" i="16" s="1"/>
  <c r="AC104" i="16"/>
  <c r="AS104" i="16" s="1"/>
  <c r="AB104" i="16"/>
  <c r="AR104" i="16" s="1"/>
  <c r="AE104" i="16"/>
  <c r="AU104" i="16" s="1"/>
  <c r="AG104" i="16"/>
  <c r="AW104" i="16" s="1"/>
  <c r="AD104" i="16"/>
  <c r="AT104" i="16" s="1"/>
  <c r="AG202" i="16"/>
  <c r="AW202" i="16" s="1"/>
  <c r="AB202" i="16"/>
  <c r="AR202" i="16" s="1"/>
  <c r="AC202" i="16"/>
  <c r="AS202" i="16" s="1"/>
  <c r="AH202" i="16"/>
  <c r="AX202" i="16" s="1"/>
  <c r="AD202" i="16"/>
  <c r="AT202" i="16" s="1"/>
  <c r="AF202" i="16"/>
  <c r="AV202" i="16" s="1"/>
  <c r="AE202" i="16"/>
  <c r="AU202" i="16" s="1"/>
  <c r="AG123" i="16"/>
  <c r="AW123" i="16" s="1"/>
  <c r="AF123" i="16"/>
  <c r="AV123" i="16" s="1"/>
  <c r="AC123" i="16"/>
  <c r="AS123" i="16" s="1"/>
  <c r="AH123" i="16"/>
  <c r="AX123" i="16" s="1"/>
  <c r="AD123" i="16"/>
  <c r="AT123" i="16" s="1"/>
  <c r="AE123" i="16"/>
  <c r="AU123" i="16" s="1"/>
  <c r="AB123" i="16"/>
  <c r="AR123" i="16" s="1"/>
  <c r="AE158" i="16"/>
  <c r="AU158" i="16" s="1"/>
  <c r="AF158" i="16"/>
  <c r="AV158" i="16" s="1"/>
  <c r="AH158" i="16"/>
  <c r="AX158" i="16" s="1"/>
  <c r="AB158" i="16"/>
  <c r="AR158" i="16" s="1"/>
  <c r="AD158" i="16"/>
  <c r="AT158" i="16" s="1"/>
  <c r="AC158" i="16"/>
  <c r="AS158" i="16" s="1"/>
  <c r="AG158" i="16"/>
  <c r="AW158" i="16" s="1"/>
  <c r="AC292" i="16"/>
  <c r="AS292" i="16" s="1"/>
  <c r="AB292" i="16"/>
  <c r="AR292" i="16" s="1"/>
  <c r="AG292" i="16"/>
  <c r="AW292" i="16" s="1"/>
  <c r="AE292" i="16"/>
  <c r="AU292" i="16" s="1"/>
  <c r="AH292" i="16"/>
  <c r="AX292" i="16" s="1"/>
  <c r="AF292" i="16"/>
  <c r="AV292" i="16" s="1"/>
  <c r="AD292" i="16"/>
  <c r="AT292" i="16" s="1"/>
  <c r="AD117" i="16"/>
  <c r="AT117" i="16" s="1"/>
  <c r="AB117" i="16"/>
  <c r="AR117" i="16" s="1"/>
  <c r="AE117" i="16"/>
  <c r="AU117" i="16" s="1"/>
  <c r="AG117" i="16"/>
  <c r="AW117" i="16" s="1"/>
  <c r="AF117" i="16"/>
  <c r="AV117" i="16" s="1"/>
  <c r="AC117" i="16"/>
  <c r="AS117" i="16" s="1"/>
  <c r="AH117" i="16"/>
  <c r="AX117" i="16" s="1"/>
  <c r="AD58" i="16"/>
  <c r="AT58" i="16" s="1"/>
  <c r="AB58" i="16"/>
  <c r="AR58" i="16" s="1"/>
  <c r="AE58" i="16"/>
  <c r="AU58" i="16" s="1"/>
  <c r="AG58" i="16"/>
  <c r="AW58" i="16" s="1"/>
  <c r="AC58" i="16"/>
  <c r="AS58" i="16" s="1"/>
  <c r="AF58" i="16"/>
  <c r="AV58" i="16" s="1"/>
  <c r="AH58" i="16"/>
  <c r="AX58" i="16" s="1"/>
  <c r="AD130" i="16"/>
  <c r="AT130" i="16" s="1"/>
  <c r="AB130" i="16"/>
  <c r="AR130" i="16" s="1"/>
  <c r="AF130" i="16"/>
  <c r="AV130" i="16" s="1"/>
  <c r="AE130" i="16"/>
  <c r="AU130" i="16" s="1"/>
  <c r="AC130" i="16"/>
  <c r="AS130" i="16" s="1"/>
  <c r="AG130" i="16"/>
  <c r="AW130" i="16" s="1"/>
  <c r="AH130" i="16"/>
  <c r="AX130" i="16" s="1"/>
  <c r="AC181" i="16"/>
  <c r="AS181" i="16" s="1"/>
  <c r="AG181" i="16"/>
  <c r="AW181" i="16" s="1"/>
  <c r="AE181" i="16"/>
  <c r="AU181" i="16" s="1"/>
  <c r="AD181" i="16"/>
  <c r="AT181" i="16" s="1"/>
  <c r="AB181" i="16"/>
  <c r="AR181" i="16" s="1"/>
  <c r="AF181" i="16"/>
  <c r="AV181" i="16" s="1"/>
  <c r="AH181" i="16"/>
  <c r="AX181" i="16" s="1"/>
  <c r="AG167" i="16"/>
  <c r="AW167" i="16" s="1"/>
  <c r="AE167" i="16"/>
  <c r="AU167" i="16" s="1"/>
  <c r="AB167" i="16"/>
  <c r="AR167" i="16" s="1"/>
  <c r="AC167" i="16"/>
  <c r="AS167" i="16" s="1"/>
  <c r="AH167" i="16"/>
  <c r="AX167" i="16" s="1"/>
  <c r="AF167" i="16"/>
  <c r="AV167" i="16" s="1"/>
  <c r="AD167" i="16"/>
  <c r="AT167" i="16" s="1"/>
  <c r="AB98" i="16"/>
  <c r="AR98" i="16" s="1"/>
  <c r="AC98" i="16"/>
  <c r="AS98" i="16" s="1"/>
  <c r="AH98" i="16"/>
  <c r="AX98" i="16" s="1"/>
  <c r="AG98" i="16"/>
  <c r="AW98" i="16" s="1"/>
  <c r="AF98" i="16"/>
  <c r="AV98" i="16" s="1"/>
  <c r="AD98" i="16"/>
  <c r="AT98" i="16" s="1"/>
  <c r="AE98" i="16"/>
  <c r="AU98" i="16" s="1"/>
  <c r="AE77" i="16"/>
  <c r="AU77" i="16" s="1"/>
  <c r="AB77" i="16"/>
  <c r="AR77" i="16" s="1"/>
  <c r="AG77" i="16"/>
  <c r="AW77" i="16" s="1"/>
  <c r="AC77" i="16"/>
  <c r="AS77" i="16" s="1"/>
  <c r="AD77" i="16"/>
  <c r="AT77" i="16" s="1"/>
  <c r="AH77" i="16"/>
  <c r="AX77" i="16" s="1"/>
  <c r="AF77" i="16"/>
  <c r="AV77" i="16" s="1"/>
  <c r="AF21" i="16"/>
  <c r="AV21" i="16" s="1"/>
  <c r="AH21" i="16"/>
  <c r="AX21" i="16" s="1"/>
  <c r="AE21" i="16"/>
  <c r="AU21" i="16" s="1"/>
  <c r="AB21" i="16"/>
  <c r="AR21" i="16" s="1"/>
  <c r="AD21" i="16"/>
  <c r="AT21" i="16" s="1"/>
  <c r="AC21" i="16"/>
  <c r="AS21" i="16" s="1"/>
  <c r="AG21" i="16"/>
  <c r="AW21" i="16" s="1"/>
  <c r="AB29" i="16"/>
  <c r="AR29" i="16" s="1"/>
  <c r="AD29" i="16"/>
  <c r="AT29" i="16" s="1"/>
  <c r="AH29" i="16"/>
  <c r="AX29" i="16" s="1"/>
  <c r="AE29" i="16"/>
  <c r="AU29" i="16" s="1"/>
  <c r="AF29" i="16"/>
  <c r="AV29" i="16" s="1"/>
  <c r="AC29" i="16"/>
  <c r="AS29" i="16" s="1"/>
  <c r="AG29" i="16"/>
  <c r="AW29" i="16" s="1"/>
  <c r="AD149" i="16"/>
  <c r="AT149" i="16" s="1"/>
  <c r="AC149" i="16"/>
  <c r="AS149" i="16" s="1"/>
  <c r="AF149" i="16"/>
  <c r="AV149" i="16" s="1"/>
  <c r="AB149" i="16"/>
  <c r="AR149" i="16" s="1"/>
  <c r="AG149" i="16"/>
  <c r="AW149" i="16" s="1"/>
  <c r="AE149" i="16"/>
  <c r="AU149" i="16" s="1"/>
  <c r="AH149" i="16"/>
  <c r="AX149" i="16" s="1"/>
  <c r="AB33" i="16"/>
  <c r="AR33" i="16" s="1"/>
  <c r="AC33" i="16"/>
  <c r="AS33" i="16" s="1"/>
  <c r="AH33" i="16"/>
  <c r="AX33" i="16" s="1"/>
  <c r="AE33" i="16"/>
  <c r="AU33" i="16" s="1"/>
  <c r="AG33" i="16"/>
  <c r="AW33" i="16" s="1"/>
  <c r="AF33" i="16"/>
  <c r="AV33" i="16" s="1"/>
  <c r="AD33" i="16"/>
  <c r="AT33" i="16" s="1"/>
  <c r="AG207" i="16"/>
  <c r="AW207" i="16" s="1"/>
  <c r="AC207" i="16"/>
  <c r="AS207" i="16" s="1"/>
  <c r="AB207" i="16"/>
  <c r="AR207" i="16" s="1"/>
  <c r="AF207" i="16"/>
  <c r="AV207" i="16" s="1"/>
  <c r="AH207" i="16"/>
  <c r="AX207" i="16" s="1"/>
  <c r="AD207" i="16"/>
  <c r="AT207" i="16" s="1"/>
  <c r="AE207" i="16"/>
  <c r="AU207" i="16" s="1"/>
  <c r="AH264" i="16"/>
  <c r="AX264" i="16" s="1"/>
  <c r="AC264" i="16"/>
  <c r="AS264" i="16" s="1"/>
  <c r="AB264" i="16"/>
  <c r="AR264" i="16" s="1"/>
  <c r="AD264" i="16"/>
  <c r="AT264" i="16" s="1"/>
  <c r="AG264" i="16"/>
  <c r="AW264" i="16" s="1"/>
  <c r="AF264" i="16"/>
  <c r="AV264" i="16" s="1"/>
  <c r="AE264" i="16"/>
  <c r="AU264" i="16" s="1"/>
  <c r="AG113" i="16"/>
  <c r="AW113" i="16" s="1"/>
  <c r="AD113" i="16"/>
  <c r="AT113" i="16" s="1"/>
  <c r="AF113" i="16"/>
  <c r="AV113" i="16" s="1"/>
  <c r="AH113" i="16"/>
  <c r="AX113" i="16" s="1"/>
  <c r="AE113" i="16"/>
  <c r="AU113" i="16" s="1"/>
  <c r="AC113" i="16"/>
  <c r="AS113" i="16" s="1"/>
  <c r="AB113" i="16"/>
  <c r="AR113" i="16" s="1"/>
  <c r="AD79" i="16"/>
  <c r="AT79" i="16" s="1"/>
  <c r="AB79" i="16"/>
  <c r="AR79" i="16" s="1"/>
  <c r="AF79" i="16"/>
  <c r="AV79" i="16" s="1"/>
  <c r="AH79" i="16"/>
  <c r="AX79" i="16" s="1"/>
  <c r="AG79" i="16"/>
  <c r="AW79" i="16" s="1"/>
  <c r="AE79" i="16"/>
  <c r="AU79" i="16" s="1"/>
  <c r="AC79" i="16"/>
  <c r="AS79" i="16" s="1"/>
  <c r="AF284" i="16"/>
  <c r="AV284" i="16" s="1"/>
  <c r="AH284" i="16"/>
  <c r="AX284" i="16" s="1"/>
  <c r="AC284" i="16"/>
  <c r="AS284" i="16" s="1"/>
  <c r="AD284" i="16"/>
  <c r="AT284" i="16" s="1"/>
  <c r="AG284" i="16"/>
  <c r="AW284" i="16" s="1"/>
  <c r="AB284" i="16"/>
  <c r="AR284" i="16" s="1"/>
  <c r="AE284" i="16"/>
  <c r="AU284" i="16" s="1"/>
  <c r="AG237" i="16"/>
  <c r="AW237" i="16" s="1"/>
  <c r="AD237" i="16"/>
  <c r="AT237" i="16" s="1"/>
  <c r="AE237" i="16"/>
  <c r="AU237" i="16" s="1"/>
  <c r="AF237" i="16"/>
  <c r="AV237" i="16" s="1"/>
  <c r="AH237" i="16"/>
  <c r="AX237" i="16" s="1"/>
  <c r="AC237" i="16"/>
  <c r="AS237" i="16" s="1"/>
  <c r="AB237" i="16"/>
  <c r="AR237" i="16" s="1"/>
  <c r="AD227" i="16"/>
  <c r="AT227" i="16" s="1"/>
  <c r="AF227" i="16"/>
  <c r="AV227" i="16" s="1"/>
  <c r="AH227" i="16"/>
  <c r="AX227" i="16" s="1"/>
  <c r="AG227" i="16"/>
  <c r="AW227" i="16" s="1"/>
  <c r="AB227" i="16"/>
  <c r="AR227" i="16" s="1"/>
  <c r="AC227" i="16"/>
  <c r="AS227" i="16" s="1"/>
  <c r="AE227" i="16"/>
  <c r="AU227" i="16" s="1"/>
  <c r="AH176" i="16"/>
  <c r="AX176" i="16" s="1"/>
  <c r="AG176" i="16"/>
  <c r="AW176" i="16" s="1"/>
  <c r="AF176" i="16"/>
  <c r="AV176" i="16" s="1"/>
  <c r="AE176" i="16"/>
  <c r="AU176" i="16" s="1"/>
  <c r="AD176" i="16"/>
  <c r="AT176" i="16" s="1"/>
  <c r="AC176" i="16"/>
  <c r="AS176" i="16" s="1"/>
  <c r="AB176" i="16"/>
  <c r="AR176" i="16" s="1"/>
  <c r="AD191" i="16"/>
  <c r="AT191" i="16" s="1"/>
  <c r="AG191" i="16"/>
  <c r="AW191" i="16" s="1"/>
  <c r="AB191" i="16"/>
  <c r="AR191" i="16" s="1"/>
  <c r="AE191" i="16"/>
  <c r="AU191" i="16" s="1"/>
  <c r="AF191" i="16"/>
  <c r="AV191" i="16" s="1"/>
  <c r="AH191" i="16"/>
  <c r="AX191" i="16" s="1"/>
  <c r="AC191" i="16"/>
  <c r="AS191" i="16" s="1"/>
  <c r="AD268" i="16"/>
  <c r="AT268" i="16" s="1"/>
  <c r="AH268" i="16"/>
  <c r="AX268" i="16" s="1"/>
  <c r="AF268" i="16"/>
  <c r="AV268" i="16" s="1"/>
  <c r="AE268" i="16"/>
  <c r="AU268" i="16" s="1"/>
  <c r="AG268" i="16"/>
  <c r="AW268" i="16" s="1"/>
  <c r="AB268" i="16"/>
  <c r="AR268" i="16" s="1"/>
  <c r="AC268" i="16"/>
  <c r="AS268" i="16" s="1"/>
  <c r="AH185" i="16"/>
  <c r="AX185" i="16" s="1"/>
  <c r="AG185" i="16"/>
  <c r="AW185" i="16" s="1"/>
  <c r="AC185" i="16"/>
  <c r="AS185" i="16" s="1"/>
  <c r="AD185" i="16"/>
  <c r="AT185" i="16" s="1"/>
  <c r="AF185" i="16"/>
  <c r="AV185" i="16" s="1"/>
  <c r="AE185" i="16"/>
  <c r="AU185" i="16" s="1"/>
  <c r="AB185" i="16"/>
  <c r="AR185" i="16" s="1"/>
  <c r="AB309" i="16"/>
  <c r="AR309" i="16" s="1"/>
  <c r="AE309" i="16"/>
  <c r="AU309" i="16" s="1"/>
  <c r="AF309" i="16"/>
  <c r="AV309" i="16" s="1"/>
  <c r="AC309" i="16"/>
  <c r="AS309" i="16" s="1"/>
  <c r="AH309" i="16"/>
  <c r="AX309" i="16" s="1"/>
  <c r="AG309" i="16"/>
  <c r="AW309" i="16" s="1"/>
  <c r="AD309" i="16"/>
  <c r="AT309" i="16" s="1"/>
  <c r="AB69" i="16"/>
  <c r="AR69" i="16" s="1"/>
  <c r="AD69" i="16"/>
  <c r="AT69" i="16" s="1"/>
  <c r="AH69" i="16"/>
  <c r="AX69" i="16" s="1"/>
  <c r="AG69" i="16"/>
  <c r="AW69" i="16" s="1"/>
  <c r="AC69" i="16"/>
  <c r="AS69" i="16" s="1"/>
  <c r="AF69" i="16"/>
  <c r="AV69" i="16" s="1"/>
  <c r="AE69" i="16"/>
  <c r="AU69" i="16" s="1"/>
  <c r="AB56" i="16"/>
  <c r="AR56" i="16" s="1"/>
  <c r="AH56" i="16"/>
  <c r="AX56" i="16" s="1"/>
  <c r="AF56" i="16"/>
  <c r="AV56" i="16" s="1"/>
  <c r="AC56" i="16"/>
  <c r="AS56" i="16" s="1"/>
  <c r="AD56" i="16"/>
  <c r="AT56" i="16" s="1"/>
  <c r="AE56" i="16"/>
  <c r="AU56" i="16" s="1"/>
  <c r="AG56" i="16"/>
  <c r="AW56" i="16" s="1"/>
  <c r="AF242" i="16"/>
  <c r="AV242" i="16" s="1"/>
  <c r="AH242" i="16"/>
  <c r="AX242" i="16" s="1"/>
  <c r="AG242" i="16"/>
  <c r="AW242" i="16" s="1"/>
  <c r="AB242" i="16"/>
  <c r="AR242" i="16" s="1"/>
  <c r="AE242" i="16"/>
  <c r="AU242" i="16" s="1"/>
  <c r="AD242" i="16"/>
  <c r="AT242" i="16" s="1"/>
  <c r="AC242" i="16"/>
  <c r="AS242" i="16" s="1"/>
  <c r="AB267" i="16"/>
  <c r="AR267" i="16" s="1"/>
  <c r="AC267" i="16"/>
  <c r="AS267" i="16" s="1"/>
  <c r="AE267" i="16"/>
  <c r="AU267" i="16" s="1"/>
  <c r="AH267" i="16"/>
  <c r="AX267" i="16" s="1"/>
  <c r="AD267" i="16"/>
  <c r="AT267" i="16" s="1"/>
  <c r="AG267" i="16"/>
  <c r="AW267" i="16" s="1"/>
  <c r="AF267" i="16"/>
  <c r="AV267" i="16" s="1"/>
  <c r="AD103" i="16"/>
  <c r="AT103" i="16" s="1"/>
  <c r="AG103" i="16"/>
  <c r="AW103" i="16" s="1"/>
  <c r="AH103" i="16"/>
  <c r="AX103" i="16" s="1"/>
  <c r="AC103" i="16"/>
  <c r="AS103" i="16" s="1"/>
  <c r="AF103" i="16"/>
  <c r="AV103" i="16" s="1"/>
  <c r="AE103" i="16"/>
  <c r="AU103" i="16" s="1"/>
  <c r="AB103" i="16"/>
  <c r="AR103" i="16" s="1"/>
  <c r="AH136" i="16"/>
  <c r="AX136" i="16" s="1"/>
  <c r="AG136" i="16"/>
  <c r="AW136" i="16" s="1"/>
  <c r="AC136" i="16"/>
  <c r="AS136" i="16" s="1"/>
  <c r="AF136" i="16"/>
  <c r="AV136" i="16" s="1"/>
  <c r="AB136" i="16"/>
  <c r="AR136" i="16" s="1"/>
  <c r="AE136" i="16"/>
  <c r="AU136" i="16" s="1"/>
  <c r="AD136" i="16"/>
  <c r="AT136" i="16" s="1"/>
  <c r="AD105" i="16"/>
  <c r="AT105" i="16" s="1"/>
  <c r="AC105" i="16"/>
  <c r="AS105" i="16" s="1"/>
  <c r="AG105" i="16"/>
  <c r="AW105" i="16" s="1"/>
  <c r="AH105" i="16"/>
  <c r="AX105" i="16" s="1"/>
  <c r="AF105" i="16"/>
  <c r="AV105" i="16" s="1"/>
  <c r="AB105" i="16"/>
  <c r="AR105" i="16" s="1"/>
  <c r="AE105" i="16"/>
  <c r="AU105" i="16" s="1"/>
  <c r="AC152" i="16"/>
  <c r="AS152" i="16" s="1"/>
  <c r="AG152" i="16"/>
  <c r="AW152" i="16" s="1"/>
  <c r="AB152" i="16"/>
  <c r="AR152" i="16" s="1"/>
  <c r="AD152" i="16"/>
  <c r="AT152" i="16" s="1"/>
  <c r="AE152" i="16"/>
  <c r="AU152" i="16" s="1"/>
  <c r="AH152" i="16"/>
  <c r="AX152" i="16" s="1"/>
  <c r="AF152" i="16"/>
  <c r="AV152" i="16" s="1"/>
  <c r="AG175" i="16"/>
  <c r="AW175" i="16" s="1"/>
  <c r="AE175" i="16"/>
  <c r="AU175" i="16" s="1"/>
  <c r="AB175" i="16"/>
  <c r="AR175" i="16" s="1"/>
  <c r="AD175" i="16"/>
  <c r="AT175" i="16" s="1"/>
  <c r="AH175" i="16"/>
  <c r="AX175" i="16" s="1"/>
  <c r="AF175" i="16"/>
  <c r="AV175" i="16" s="1"/>
  <c r="AC175" i="16"/>
  <c r="AS175" i="16" s="1"/>
  <c r="AF131" i="16"/>
  <c r="AV131" i="16" s="1"/>
  <c r="AH131" i="16"/>
  <c r="AX131" i="16" s="1"/>
  <c r="AD131" i="16"/>
  <c r="AT131" i="16" s="1"/>
  <c r="AC131" i="16"/>
  <c r="AS131" i="16" s="1"/>
  <c r="AG131" i="16"/>
  <c r="AW131" i="16" s="1"/>
  <c r="AE131" i="16"/>
  <c r="AU131" i="16" s="1"/>
  <c r="AB131" i="16"/>
  <c r="AR131" i="16" s="1"/>
  <c r="AH159" i="16"/>
  <c r="AX159" i="16" s="1"/>
  <c r="AD159" i="16"/>
  <c r="AT159" i="16" s="1"/>
  <c r="AB159" i="16"/>
  <c r="AR159" i="16" s="1"/>
  <c r="AE159" i="16"/>
  <c r="AU159" i="16" s="1"/>
  <c r="AG159" i="16"/>
  <c r="AW159" i="16" s="1"/>
  <c r="AC159" i="16"/>
  <c r="AS159" i="16" s="1"/>
  <c r="AF159" i="16"/>
  <c r="AV159" i="16" s="1"/>
  <c r="AB146" i="16"/>
  <c r="AR146" i="16" s="1"/>
  <c r="AD146" i="16"/>
  <c r="AT146" i="16" s="1"/>
  <c r="AC146" i="16"/>
  <c r="AS146" i="16" s="1"/>
  <c r="AF146" i="16"/>
  <c r="AV146" i="16" s="1"/>
  <c r="AE146" i="16"/>
  <c r="AU146" i="16" s="1"/>
  <c r="AH146" i="16"/>
  <c r="AX146" i="16" s="1"/>
  <c r="AG146" i="16"/>
  <c r="AW146" i="16" s="1"/>
  <c r="AH43" i="16"/>
  <c r="AX43" i="16" s="1"/>
  <c r="AC43" i="16"/>
  <c r="AS43" i="16" s="1"/>
  <c r="AE43" i="16"/>
  <c r="AU43" i="16" s="1"/>
  <c r="AF43" i="16"/>
  <c r="AV43" i="16" s="1"/>
  <c r="AD43" i="16"/>
  <c r="AT43" i="16" s="1"/>
  <c r="AB43" i="16"/>
  <c r="AR43" i="16" s="1"/>
  <c r="AG43" i="16"/>
  <c r="AW43" i="16" s="1"/>
  <c r="AD178" i="16"/>
  <c r="AT178" i="16" s="1"/>
  <c r="AG178" i="16"/>
  <c r="AW178" i="16" s="1"/>
  <c r="AC178" i="16"/>
  <c r="AS178" i="16" s="1"/>
  <c r="AE178" i="16"/>
  <c r="AU178" i="16" s="1"/>
  <c r="AH178" i="16"/>
  <c r="AX178" i="16" s="1"/>
  <c r="AF178" i="16"/>
  <c r="AV178" i="16" s="1"/>
  <c r="AB178" i="16"/>
  <c r="AR178" i="16" s="1"/>
  <c r="AB37" i="16"/>
  <c r="AR37" i="16" s="1"/>
  <c r="AE37" i="16"/>
  <c r="AU37" i="16" s="1"/>
  <c r="AD37" i="16"/>
  <c r="AT37" i="16" s="1"/>
  <c r="AC37" i="16"/>
  <c r="AS37" i="16" s="1"/>
  <c r="AG37" i="16"/>
  <c r="AW37" i="16" s="1"/>
  <c r="AF37" i="16"/>
  <c r="AV37" i="16" s="1"/>
  <c r="AH37" i="16"/>
  <c r="AX37" i="16" s="1"/>
  <c r="AB17" i="16"/>
  <c r="AR17" i="16" s="1"/>
  <c r="AG17" i="16"/>
  <c r="AW17" i="16" s="1"/>
  <c r="AH17" i="16"/>
  <c r="AX17" i="16" s="1"/>
  <c r="AC17" i="16"/>
  <c r="AS17" i="16" s="1"/>
  <c r="AF17" i="16"/>
  <c r="AV17" i="16" s="1"/>
  <c r="AE17" i="16"/>
  <c r="AU17" i="16" s="1"/>
  <c r="AD17" i="16"/>
  <c r="AT17" i="16" s="1"/>
  <c r="AC259" i="16"/>
  <c r="AS259" i="16" s="1"/>
  <c r="AG259" i="16"/>
  <c r="AW259" i="16" s="1"/>
  <c r="AH259" i="16"/>
  <c r="AX259" i="16" s="1"/>
  <c r="AF259" i="16"/>
  <c r="AV259" i="16" s="1"/>
  <c r="AB259" i="16"/>
  <c r="AR259" i="16" s="1"/>
  <c r="AD259" i="16"/>
  <c r="AT259" i="16" s="1"/>
  <c r="AE259" i="16"/>
  <c r="AU259" i="16" s="1"/>
  <c r="AH254" i="16"/>
  <c r="AX254" i="16" s="1"/>
  <c r="AE254" i="16"/>
  <c r="AU254" i="16" s="1"/>
  <c r="AB254" i="16"/>
  <c r="AR254" i="16" s="1"/>
  <c r="AF254" i="16"/>
  <c r="AV254" i="16" s="1"/>
  <c r="AC254" i="16"/>
  <c r="AS254" i="16" s="1"/>
  <c r="AG254" i="16"/>
  <c r="AW254" i="16" s="1"/>
  <c r="AD254" i="16"/>
  <c r="AT254" i="16" s="1"/>
  <c r="AG277" i="16"/>
  <c r="AW277" i="16" s="1"/>
  <c r="AH277" i="16"/>
  <c r="AX277" i="16" s="1"/>
  <c r="AE277" i="16"/>
  <c r="AU277" i="16" s="1"/>
  <c r="AB277" i="16"/>
  <c r="AR277" i="16" s="1"/>
  <c r="AD277" i="16"/>
  <c r="AT277" i="16" s="1"/>
  <c r="AC277" i="16"/>
  <c r="AS277" i="16" s="1"/>
  <c r="AF277" i="16"/>
  <c r="AV277" i="16" s="1"/>
  <c r="AG118" i="16"/>
  <c r="AW118" i="16" s="1"/>
  <c r="AF118" i="16"/>
  <c r="AV118" i="16" s="1"/>
  <c r="AD118" i="16"/>
  <c r="AT118" i="16" s="1"/>
  <c r="AH118" i="16"/>
  <c r="AX118" i="16" s="1"/>
  <c r="AE118" i="16"/>
  <c r="AU118" i="16" s="1"/>
  <c r="AC118" i="16"/>
  <c r="AS118" i="16" s="1"/>
  <c r="AB118" i="16"/>
  <c r="AR118" i="16" s="1"/>
  <c r="AB115" i="16"/>
  <c r="AR115" i="16" s="1"/>
  <c r="AC115" i="16"/>
  <c r="AS115" i="16" s="1"/>
  <c r="AF115" i="16"/>
  <c r="AV115" i="16" s="1"/>
  <c r="AD115" i="16"/>
  <c r="AT115" i="16" s="1"/>
  <c r="AG115" i="16"/>
  <c r="AW115" i="16" s="1"/>
  <c r="AE115" i="16"/>
  <c r="AU115" i="16" s="1"/>
  <c r="AH115" i="16"/>
  <c r="AX115" i="16" s="1"/>
  <c r="AD271" i="16"/>
  <c r="AT271" i="16" s="1"/>
  <c r="AB271" i="16"/>
  <c r="AR271" i="16" s="1"/>
  <c r="AH271" i="16"/>
  <c r="AX271" i="16" s="1"/>
  <c r="AC271" i="16"/>
  <c r="AS271" i="16" s="1"/>
  <c r="AF271" i="16"/>
  <c r="AV271" i="16" s="1"/>
  <c r="AG271" i="16"/>
  <c r="AW271" i="16" s="1"/>
  <c r="AE271" i="16"/>
  <c r="AU271" i="16" s="1"/>
  <c r="AB28" i="16"/>
  <c r="AR28" i="16" s="1"/>
  <c r="AE28" i="16"/>
  <c r="AU28" i="16" s="1"/>
  <c r="AG28" i="16"/>
  <c r="AW28" i="16" s="1"/>
  <c r="AF28" i="16"/>
  <c r="AV28" i="16" s="1"/>
  <c r="AC28" i="16"/>
  <c r="AS28" i="16" s="1"/>
  <c r="AD28" i="16"/>
  <c r="AT28" i="16" s="1"/>
  <c r="AH28" i="16"/>
  <c r="AX28" i="16" s="1"/>
  <c r="AE25" i="16"/>
  <c r="AU25" i="16" s="1"/>
  <c r="AH25" i="16"/>
  <c r="AX25" i="16" s="1"/>
  <c r="AD25" i="16"/>
  <c r="AT25" i="16" s="1"/>
  <c r="AG25" i="16"/>
  <c r="AW25" i="16" s="1"/>
  <c r="AF25" i="16"/>
  <c r="AV25" i="16" s="1"/>
  <c r="AB25" i="16"/>
  <c r="AR25" i="16" s="1"/>
  <c r="AC25" i="16"/>
  <c r="AS25" i="16" s="1"/>
  <c r="AE263" i="16"/>
  <c r="AU263" i="16" s="1"/>
  <c r="AB263" i="16"/>
  <c r="AR263" i="16" s="1"/>
  <c r="AG263" i="16"/>
  <c r="AW263" i="16" s="1"/>
  <c r="AH263" i="16"/>
  <c r="AX263" i="16" s="1"/>
  <c r="AF263" i="16"/>
  <c r="AV263" i="16" s="1"/>
  <c r="AC263" i="16"/>
  <c r="AS263" i="16" s="1"/>
  <c r="AD263" i="16"/>
  <c r="AT263" i="16" s="1"/>
  <c r="AB122" i="16"/>
  <c r="AR122" i="16" s="1"/>
  <c r="AF122" i="16"/>
  <c r="AV122" i="16" s="1"/>
  <c r="AH122" i="16"/>
  <c r="AX122" i="16" s="1"/>
  <c r="AE122" i="16"/>
  <c r="AU122" i="16" s="1"/>
  <c r="AD122" i="16"/>
  <c r="AT122" i="16" s="1"/>
  <c r="AC122" i="16"/>
  <c r="AS122" i="16" s="1"/>
  <c r="AG122" i="16"/>
  <c r="AW122" i="16" s="1"/>
  <c r="AH22" i="16"/>
  <c r="AX22" i="16" s="1"/>
  <c r="AB22" i="16"/>
  <c r="AR22" i="16" s="1"/>
  <c r="AC22" i="16"/>
  <c r="AS22" i="16" s="1"/>
  <c r="AD22" i="16"/>
  <c r="AT22" i="16" s="1"/>
  <c r="AF22" i="16"/>
  <c r="AV22" i="16" s="1"/>
  <c r="AE22" i="16"/>
  <c r="AU22" i="16" s="1"/>
  <c r="AG22" i="16"/>
  <c r="AW22" i="16" s="1"/>
  <c r="AH76" i="16"/>
  <c r="AX76" i="16" s="1"/>
  <c r="AE76" i="16"/>
  <c r="AU76" i="16" s="1"/>
  <c r="AF76" i="16"/>
  <c r="AV76" i="16" s="1"/>
  <c r="AD76" i="16"/>
  <c r="AT76" i="16" s="1"/>
  <c r="AC76" i="16"/>
  <c r="AS76" i="16" s="1"/>
  <c r="AB76" i="16"/>
  <c r="AR76" i="16" s="1"/>
  <c r="AG76" i="16"/>
  <c r="AW76" i="16" s="1"/>
  <c r="AC258" i="16"/>
  <c r="AS258" i="16" s="1"/>
  <c r="AF258" i="16"/>
  <c r="AV258" i="16" s="1"/>
  <c r="AG258" i="16"/>
  <c r="AW258" i="16" s="1"/>
  <c r="AH258" i="16"/>
  <c r="AX258" i="16" s="1"/>
  <c r="AD258" i="16"/>
  <c r="AT258" i="16" s="1"/>
  <c r="AE258" i="16"/>
  <c r="AU258" i="16" s="1"/>
  <c r="AB258" i="16"/>
  <c r="AR258" i="16" s="1"/>
  <c r="AB269" i="16"/>
  <c r="AR269" i="16" s="1"/>
  <c r="AG269" i="16"/>
  <c r="AW269" i="16" s="1"/>
  <c r="AC269" i="16"/>
  <c r="AS269" i="16" s="1"/>
  <c r="AD269" i="16"/>
  <c r="AT269" i="16" s="1"/>
  <c r="AH269" i="16"/>
  <c r="AX269" i="16" s="1"/>
  <c r="AF269" i="16"/>
  <c r="AV269" i="16" s="1"/>
  <c r="AE269" i="16"/>
  <c r="AU269" i="16" s="1"/>
  <c r="AG266" i="16"/>
  <c r="AW266" i="16" s="1"/>
  <c r="AE266" i="16"/>
  <c r="AU266" i="16" s="1"/>
  <c r="AC266" i="16"/>
  <c r="AS266" i="16" s="1"/>
  <c r="AH266" i="16"/>
  <c r="AX266" i="16" s="1"/>
  <c r="AD266" i="16"/>
  <c r="AT266" i="16" s="1"/>
  <c r="AB266" i="16"/>
  <c r="AR266" i="16" s="1"/>
  <c r="AF266" i="16"/>
  <c r="AV266" i="16" s="1"/>
  <c r="AF231" i="16"/>
  <c r="AV231" i="16" s="1"/>
  <c r="AC231" i="16"/>
  <c r="AS231" i="16" s="1"/>
  <c r="AE231" i="16"/>
  <c r="AU231" i="16" s="1"/>
  <c r="AH231" i="16"/>
  <c r="AX231" i="16" s="1"/>
  <c r="AB231" i="16"/>
  <c r="AR231" i="16" s="1"/>
  <c r="AD231" i="16"/>
  <c r="AT231" i="16" s="1"/>
  <c r="AG231" i="16"/>
  <c r="AW231" i="16" s="1"/>
  <c r="AD205" i="16"/>
  <c r="AT205" i="16" s="1"/>
  <c r="AF205" i="16"/>
  <c r="AV205" i="16" s="1"/>
  <c r="AC205" i="16"/>
  <c r="AS205" i="16" s="1"/>
  <c r="AH205" i="16"/>
  <c r="AX205" i="16" s="1"/>
  <c r="AG205" i="16"/>
  <c r="AW205" i="16" s="1"/>
  <c r="AE205" i="16"/>
  <c r="AU205" i="16" s="1"/>
  <c r="AB205" i="16"/>
  <c r="AR205" i="16" s="1"/>
  <c r="AF49" i="16"/>
  <c r="AV49" i="16" s="1"/>
  <c r="AD49" i="16"/>
  <c r="AT49" i="16" s="1"/>
  <c r="AB49" i="16"/>
  <c r="AR49" i="16" s="1"/>
  <c r="AG49" i="16"/>
  <c r="AW49" i="16" s="1"/>
  <c r="AH49" i="16"/>
  <c r="AX49" i="16" s="1"/>
  <c r="AE49" i="16"/>
  <c r="AU49" i="16" s="1"/>
  <c r="AC49" i="16"/>
  <c r="AS49" i="16" s="1"/>
  <c r="AC108" i="16"/>
  <c r="AS108" i="16" s="1"/>
  <c r="AG108" i="16"/>
  <c r="AW108" i="16" s="1"/>
  <c r="AH108" i="16"/>
  <c r="AX108" i="16" s="1"/>
  <c r="AB108" i="16"/>
  <c r="AR108" i="16" s="1"/>
  <c r="AE108" i="16"/>
  <c r="AU108" i="16" s="1"/>
  <c r="AD108" i="16"/>
  <c r="AT108" i="16" s="1"/>
  <c r="AF108" i="16"/>
  <c r="AV108" i="16" s="1"/>
  <c r="AE155" i="16"/>
  <c r="AU155" i="16" s="1"/>
  <c r="AG155" i="16"/>
  <c r="AW155" i="16" s="1"/>
  <c r="AC155" i="16"/>
  <c r="AS155" i="16" s="1"/>
  <c r="AB155" i="16"/>
  <c r="AR155" i="16" s="1"/>
  <c r="AF155" i="16"/>
  <c r="AV155" i="16" s="1"/>
  <c r="AD155" i="16"/>
  <c r="AT155" i="16" s="1"/>
  <c r="AH155" i="16"/>
  <c r="AX155" i="16" s="1"/>
  <c r="AG144" i="16"/>
  <c r="AW144" i="16" s="1"/>
  <c r="AF144" i="16"/>
  <c r="AV144" i="16" s="1"/>
  <c r="AC144" i="16"/>
  <c r="AS144" i="16" s="1"/>
  <c r="AH144" i="16"/>
  <c r="AX144" i="16" s="1"/>
  <c r="AB144" i="16"/>
  <c r="AR144" i="16" s="1"/>
  <c r="AE144" i="16"/>
  <c r="AU144" i="16" s="1"/>
  <c r="AD144" i="16"/>
  <c r="AT144" i="16" s="1"/>
  <c r="AG110" i="16"/>
  <c r="AW110" i="16" s="1"/>
  <c r="AB110" i="16"/>
  <c r="AR110" i="16" s="1"/>
  <c r="AH110" i="16"/>
  <c r="AX110" i="16" s="1"/>
  <c r="AE110" i="16"/>
  <c r="AU110" i="16" s="1"/>
  <c r="AC110" i="16"/>
  <c r="AS110" i="16" s="1"/>
  <c r="AF110" i="16"/>
  <c r="AV110" i="16" s="1"/>
  <c r="AD110" i="16"/>
  <c r="AT110" i="16" s="1"/>
  <c r="AB60" i="16"/>
  <c r="AR60" i="16" s="1"/>
  <c r="AD60" i="16"/>
  <c r="AT60" i="16" s="1"/>
  <c r="AG60" i="16"/>
  <c r="AW60" i="16" s="1"/>
  <c r="AF60" i="16"/>
  <c r="AV60" i="16" s="1"/>
  <c r="AE60" i="16"/>
  <c r="AU60" i="16" s="1"/>
  <c r="AH60" i="16"/>
  <c r="AX60" i="16" s="1"/>
  <c r="AC60" i="16"/>
  <c r="AS60" i="16" s="1"/>
  <c r="AC126" i="16"/>
  <c r="AS126" i="16" s="1"/>
  <c r="AD126" i="16"/>
  <c r="AT126" i="16" s="1"/>
  <c r="AE126" i="16"/>
  <c r="AU126" i="16" s="1"/>
  <c r="AH126" i="16"/>
  <c r="AX126" i="16" s="1"/>
  <c r="AG126" i="16"/>
  <c r="AW126" i="16" s="1"/>
  <c r="AF126" i="16"/>
  <c r="AV126" i="16" s="1"/>
  <c r="AB126" i="16"/>
  <c r="AR126" i="16" s="1"/>
  <c r="AE101" i="16"/>
  <c r="AU101" i="16" s="1"/>
  <c r="AF101" i="16"/>
  <c r="AV101" i="16" s="1"/>
  <c r="AB101" i="16"/>
  <c r="AR101" i="16" s="1"/>
  <c r="AH101" i="16"/>
  <c r="AX101" i="16" s="1"/>
  <c r="AG101" i="16"/>
  <c r="AW101" i="16" s="1"/>
  <c r="AC101" i="16"/>
  <c r="AS101" i="16" s="1"/>
  <c r="AD101" i="16"/>
  <c r="AT101" i="16" s="1"/>
  <c r="AD283" i="16"/>
  <c r="AT283" i="16" s="1"/>
  <c r="AE283" i="16"/>
  <c r="AU283" i="16" s="1"/>
  <c r="AF283" i="16"/>
  <c r="AV283" i="16" s="1"/>
  <c r="AC283" i="16"/>
  <c r="AS283" i="16" s="1"/>
  <c r="AG283" i="16"/>
  <c r="AW283" i="16" s="1"/>
  <c r="AH283" i="16"/>
  <c r="AX283" i="16" s="1"/>
  <c r="AB283" i="16"/>
  <c r="AR283" i="16" s="1"/>
  <c r="AD163" i="16"/>
  <c r="AT163" i="16" s="1"/>
  <c r="AE163" i="16"/>
  <c r="AU163" i="16" s="1"/>
  <c r="AB163" i="16"/>
  <c r="AR163" i="16" s="1"/>
  <c r="AC163" i="16"/>
  <c r="AS163" i="16" s="1"/>
  <c r="AF163" i="16"/>
  <c r="AV163" i="16" s="1"/>
  <c r="AH163" i="16"/>
  <c r="AX163" i="16" s="1"/>
  <c r="AG163" i="16"/>
  <c r="AW163" i="16" s="1"/>
  <c r="AH156" i="16"/>
  <c r="AX156" i="16" s="1"/>
  <c r="AD156" i="16"/>
  <c r="AT156" i="16" s="1"/>
  <c r="AG156" i="16"/>
  <c r="AW156" i="16" s="1"/>
  <c r="AC156" i="16"/>
  <c r="AS156" i="16" s="1"/>
  <c r="AF156" i="16"/>
  <c r="AV156" i="16" s="1"/>
  <c r="AB156" i="16"/>
  <c r="AR156" i="16" s="1"/>
  <c r="AE156" i="16"/>
  <c r="AU156" i="16" s="1"/>
  <c r="AH40" i="16"/>
  <c r="AX40" i="16" s="1"/>
  <c r="AG40" i="16"/>
  <c r="AW40" i="16" s="1"/>
  <c r="AF40" i="16"/>
  <c r="AV40" i="16" s="1"/>
  <c r="AB40" i="16"/>
  <c r="AR40" i="16" s="1"/>
  <c r="AD40" i="16"/>
  <c r="AT40" i="16" s="1"/>
  <c r="AC40" i="16"/>
  <c r="AS40" i="16" s="1"/>
  <c r="AE40" i="16"/>
  <c r="AU40" i="16" s="1"/>
  <c r="AE198" i="16"/>
  <c r="AU198" i="16" s="1"/>
  <c r="AB198" i="16"/>
  <c r="AR198" i="16" s="1"/>
  <c r="AF198" i="16"/>
  <c r="AV198" i="16" s="1"/>
  <c r="AD198" i="16"/>
  <c r="AT198" i="16" s="1"/>
  <c r="AH198" i="16"/>
  <c r="AX198" i="16" s="1"/>
  <c r="AG198" i="16"/>
  <c r="AW198" i="16" s="1"/>
  <c r="AC198" i="16"/>
  <c r="AS198" i="16" s="1"/>
  <c r="AD55" i="16"/>
  <c r="AT55" i="16" s="1"/>
  <c r="AF55" i="16"/>
  <c r="AV55" i="16" s="1"/>
  <c r="AE55" i="16"/>
  <c r="AU55" i="16" s="1"/>
  <c r="AH55" i="16"/>
  <c r="AX55" i="16" s="1"/>
  <c r="AC55" i="16"/>
  <c r="AS55" i="16" s="1"/>
  <c r="AB55" i="16"/>
  <c r="AR55" i="16" s="1"/>
  <c r="AG55" i="16"/>
  <c r="AW55" i="16" s="1"/>
  <c r="AF169" i="16"/>
  <c r="AV169" i="16" s="1"/>
  <c r="AD169" i="16"/>
  <c r="AT169" i="16" s="1"/>
  <c r="AG169" i="16"/>
  <c r="AW169" i="16" s="1"/>
  <c r="AC169" i="16"/>
  <c r="AS169" i="16" s="1"/>
  <c r="AE169" i="16"/>
  <c r="AU169" i="16" s="1"/>
  <c r="AB169" i="16"/>
  <c r="AR169" i="16" s="1"/>
  <c r="AH169" i="16"/>
  <c r="AX169" i="16" s="1"/>
  <c r="AG180" i="16"/>
  <c r="AW180" i="16" s="1"/>
  <c r="AH180" i="16"/>
  <c r="AX180" i="16" s="1"/>
  <c r="AD180" i="16"/>
  <c r="AT180" i="16" s="1"/>
  <c r="AC180" i="16"/>
  <c r="AS180" i="16" s="1"/>
  <c r="AB180" i="16"/>
  <c r="AR180" i="16" s="1"/>
  <c r="AE180" i="16"/>
  <c r="AU180" i="16" s="1"/>
  <c r="AF180" i="16"/>
  <c r="AV180" i="16" s="1"/>
  <c r="AC210" i="16"/>
  <c r="AS210" i="16" s="1"/>
  <c r="AG210" i="16"/>
  <c r="AW210" i="16" s="1"/>
  <c r="AH210" i="16"/>
  <c r="AX210" i="16" s="1"/>
  <c r="AF210" i="16"/>
  <c r="AV210" i="16" s="1"/>
  <c r="AE210" i="16"/>
  <c r="AU210" i="16" s="1"/>
  <c r="AD210" i="16"/>
  <c r="AT210" i="16" s="1"/>
  <c r="AB210" i="16"/>
  <c r="AR210" i="16" s="1"/>
  <c r="AD218" i="16"/>
  <c r="AT218" i="16" s="1"/>
  <c r="AH218" i="16"/>
  <c r="AX218" i="16" s="1"/>
  <c r="AC218" i="16"/>
  <c r="AS218" i="16" s="1"/>
  <c r="AG218" i="16"/>
  <c r="AW218" i="16" s="1"/>
  <c r="AB218" i="16"/>
  <c r="AR218" i="16" s="1"/>
  <c r="AE218" i="16"/>
  <c r="AU218" i="16" s="1"/>
  <c r="AF218" i="16"/>
  <c r="AV218" i="16" s="1"/>
  <c r="AG52" i="16"/>
  <c r="AW52" i="16" s="1"/>
  <c r="AF52" i="16"/>
  <c r="AV52" i="16" s="1"/>
  <c r="AC52" i="16"/>
  <c r="AS52" i="16" s="1"/>
  <c r="AH52" i="16"/>
  <c r="AX52" i="16" s="1"/>
  <c r="AD52" i="16"/>
  <c r="AT52" i="16" s="1"/>
  <c r="AE52" i="16"/>
  <c r="AU52" i="16" s="1"/>
  <c r="AB52" i="16"/>
  <c r="AR52" i="16" s="1"/>
  <c r="AE26" i="16"/>
  <c r="AU26" i="16" s="1"/>
  <c r="AG26" i="16"/>
  <c r="AW26" i="16" s="1"/>
  <c r="AC26" i="16"/>
  <c r="AS26" i="16" s="1"/>
  <c r="AB26" i="16"/>
  <c r="AR26" i="16" s="1"/>
  <c r="AD26" i="16"/>
  <c r="AT26" i="16" s="1"/>
  <c r="AH26" i="16"/>
  <c r="AX26" i="16" s="1"/>
  <c r="AF26" i="16"/>
  <c r="AV26" i="16" s="1"/>
  <c r="AG99" i="16"/>
  <c r="AW99" i="16" s="1"/>
  <c r="AD99" i="16"/>
  <c r="AT99" i="16" s="1"/>
  <c r="AE99" i="16"/>
  <c r="AU99" i="16" s="1"/>
  <c r="AH99" i="16"/>
  <c r="AX99" i="16" s="1"/>
  <c r="AC99" i="16"/>
  <c r="AS99" i="16" s="1"/>
  <c r="AB99" i="16"/>
  <c r="AR99" i="16" s="1"/>
  <c r="AF99" i="16"/>
  <c r="AV99" i="16" s="1"/>
  <c r="AC250" i="16"/>
  <c r="AS250" i="16" s="1"/>
  <c r="AE250" i="16"/>
  <c r="AU250" i="16" s="1"/>
  <c r="AF250" i="16"/>
  <c r="AV250" i="16" s="1"/>
  <c r="AD250" i="16"/>
  <c r="AT250" i="16" s="1"/>
  <c r="AH250" i="16"/>
  <c r="AX250" i="16" s="1"/>
  <c r="AB250" i="16"/>
  <c r="AR250" i="16" s="1"/>
  <c r="AG250" i="16"/>
  <c r="AW250" i="16" s="1"/>
  <c r="NM171" i="14"/>
  <c r="AH204" i="16"/>
  <c r="AX204" i="16" s="1"/>
  <c r="AD204" i="16"/>
  <c r="AT204" i="16" s="1"/>
  <c r="AE204" i="16"/>
  <c r="AU204" i="16" s="1"/>
  <c r="AF204" i="16"/>
  <c r="AV204" i="16" s="1"/>
  <c r="AC204" i="16"/>
  <c r="AS204" i="16" s="1"/>
  <c r="AG204" i="16"/>
  <c r="AW204" i="16" s="1"/>
  <c r="AB204" i="16"/>
  <c r="AR204" i="16" s="1"/>
  <c r="AB200" i="16"/>
  <c r="AR200" i="16" s="1"/>
  <c r="AC200" i="16"/>
  <c r="AS200" i="16" s="1"/>
  <c r="AF200" i="16"/>
  <c r="AV200" i="16" s="1"/>
  <c r="AH200" i="16"/>
  <c r="AX200" i="16" s="1"/>
  <c r="AG200" i="16"/>
  <c r="AW200" i="16" s="1"/>
  <c r="AE200" i="16"/>
  <c r="AU200" i="16" s="1"/>
  <c r="AD200" i="16"/>
  <c r="AT200" i="16" s="1"/>
  <c r="AE81" i="16"/>
  <c r="AU81" i="16" s="1"/>
  <c r="AG81" i="16"/>
  <c r="AW81" i="16" s="1"/>
  <c r="AH81" i="16"/>
  <c r="AX81" i="16" s="1"/>
  <c r="AB81" i="16"/>
  <c r="AR81" i="16" s="1"/>
  <c r="AF81" i="16"/>
  <c r="AV81" i="16" s="1"/>
  <c r="AC81" i="16"/>
  <c r="AS81" i="16" s="1"/>
  <c r="AD81" i="16"/>
  <c r="AT81" i="16" s="1"/>
  <c r="AH236" i="16"/>
  <c r="AX236" i="16" s="1"/>
  <c r="AG236" i="16"/>
  <c r="AW236" i="16" s="1"/>
  <c r="AC236" i="16"/>
  <c r="AS236" i="16" s="1"/>
  <c r="AF236" i="16"/>
  <c r="AV236" i="16" s="1"/>
  <c r="AE236" i="16"/>
  <c r="AU236" i="16" s="1"/>
  <c r="AD236" i="16"/>
  <c r="AT236" i="16" s="1"/>
  <c r="AB236" i="16"/>
  <c r="AR236" i="16" s="1"/>
  <c r="AC222" i="16"/>
  <c r="AS222" i="16" s="1"/>
  <c r="AD222" i="16"/>
  <c r="AT222" i="16" s="1"/>
  <c r="AB222" i="16"/>
  <c r="AR222" i="16" s="1"/>
  <c r="AE222" i="16"/>
  <c r="AU222" i="16" s="1"/>
  <c r="AH222" i="16"/>
  <c r="AX222" i="16" s="1"/>
  <c r="AF222" i="16"/>
  <c r="AV222" i="16" s="1"/>
  <c r="AG222" i="16"/>
  <c r="AW222" i="16" s="1"/>
  <c r="AE27" i="16"/>
  <c r="AU27" i="16" s="1"/>
  <c r="AD27" i="16"/>
  <c r="AT27" i="16" s="1"/>
  <c r="AH27" i="16"/>
  <c r="AX27" i="16" s="1"/>
  <c r="AF27" i="16"/>
  <c r="AV27" i="16" s="1"/>
  <c r="AB27" i="16"/>
  <c r="AR27" i="16" s="1"/>
  <c r="AC27" i="16"/>
  <c r="AS27" i="16" s="1"/>
  <c r="AG27" i="16"/>
  <c r="AW27" i="16" s="1"/>
  <c r="AH134" i="16"/>
  <c r="AX134" i="16" s="1"/>
  <c r="AD134" i="16"/>
  <c r="AT134" i="16" s="1"/>
  <c r="AF134" i="16"/>
  <c r="AV134" i="16" s="1"/>
  <c r="AG134" i="16"/>
  <c r="AW134" i="16" s="1"/>
  <c r="AE134" i="16"/>
  <c r="AU134" i="16" s="1"/>
  <c r="AC134" i="16"/>
  <c r="AS134" i="16" s="1"/>
  <c r="AB134" i="16"/>
  <c r="AR134" i="16" s="1"/>
  <c r="AH116" i="16"/>
  <c r="AX116" i="16" s="1"/>
  <c r="AB116" i="16"/>
  <c r="AR116" i="16" s="1"/>
  <c r="AG116" i="16"/>
  <c r="AW116" i="16" s="1"/>
  <c r="AC116" i="16"/>
  <c r="AS116" i="16" s="1"/>
  <c r="AD116" i="16"/>
  <c r="AT116" i="16" s="1"/>
  <c r="AF116" i="16"/>
  <c r="AV116" i="16" s="1"/>
  <c r="AE116" i="16"/>
  <c r="AU116" i="16" s="1"/>
  <c r="AB128" i="16"/>
  <c r="AR128" i="16" s="1"/>
  <c r="AH128" i="16"/>
  <c r="AX128" i="16" s="1"/>
  <c r="AE128" i="16"/>
  <c r="AU128" i="16" s="1"/>
  <c r="AF128" i="16"/>
  <c r="AV128" i="16" s="1"/>
  <c r="AC128" i="16"/>
  <c r="AS128" i="16" s="1"/>
  <c r="AG128" i="16"/>
  <c r="AW128" i="16" s="1"/>
  <c r="AD128" i="16"/>
  <c r="AT128" i="16" s="1"/>
  <c r="AE142" i="16"/>
  <c r="AU142" i="16" s="1"/>
  <c r="AD142" i="16"/>
  <c r="AT142" i="16" s="1"/>
  <c r="AH142" i="16"/>
  <c r="AX142" i="16" s="1"/>
  <c r="AF142" i="16"/>
  <c r="AV142" i="16" s="1"/>
  <c r="AC142" i="16"/>
  <c r="AS142" i="16" s="1"/>
  <c r="AG142" i="16"/>
  <c r="AW142" i="16" s="1"/>
  <c r="AB142" i="16"/>
  <c r="AR142" i="16" s="1"/>
  <c r="AH160" i="16"/>
  <c r="AX160" i="16" s="1"/>
  <c r="AF160" i="16"/>
  <c r="AV160" i="16" s="1"/>
  <c r="AD160" i="16"/>
  <c r="AT160" i="16" s="1"/>
  <c r="AG160" i="16"/>
  <c r="AW160" i="16" s="1"/>
  <c r="AC160" i="16"/>
  <c r="AS160" i="16" s="1"/>
  <c r="AE160" i="16"/>
  <c r="AU160" i="16" s="1"/>
  <c r="AB160" i="16"/>
  <c r="AR160" i="16" s="1"/>
  <c r="AG251" i="16"/>
  <c r="AW251" i="16" s="1"/>
  <c r="AD251" i="16"/>
  <c r="AT251" i="16" s="1"/>
  <c r="AC251" i="16"/>
  <c r="AS251" i="16" s="1"/>
  <c r="AB251" i="16"/>
  <c r="AR251" i="16" s="1"/>
  <c r="AF251" i="16"/>
  <c r="AV251" i="16" s="1"/>
  <c r="AE251" i="16"/>
  <c r="AU251" i="16" s="1"/>
  <c r="AH251" i="16"/>
  <c r="AX251" i="16" s="1"/>
  <c r="AH87" i="16"/>
  <c r="AX87" i="16" s="1"/>
  <c r="AF87" i="16"/>
  <c r="AV87" i="16" s="1"/>
  <c r="AB87" i="16"/>
  <c r="AR87" i="16" s="1"/>
  <c r="AG87" i="16"/>
  <c r="AW87" i="16" s="1"/>
  <c r="AD87" i="16"/>
  <c r="AT87" i="16" s="1"/>
  <c r="AC87" i="16"/>
  <c r="AS87" i="16" s="1"/>
  <c r="AE87" i="16"/>
  <c r="AU87" i="16" s="1"/>
  <c r="AH107" i="16"/>
  <c r="AX107" i="16" s="1"/>
  <c r="AD107" i="16"/>
  <c r="AT107" i="16" s="1"/>
  <c r="AB107" i="16"/>
  <c r="AR107" i="16" s="1"/>
  <c r="AC107" i="16"/>
  <c r="AS107" i="16" s="1"/>
  <c r="AG107" i="16"/>
  <c r="AW107" i="16" s="1"/>
  <c r="AF107" i="16"/>
  <c r="AV107" i="16" s="1"/>
  <c r="AE107" i="16"/>
  <c r="AU107" i="16" s="1"/>
  <c r="AE48" i="16"/>
  <c r="AU48" i="16" s="1"/>
  <c r="AG48" i="16"/>
  <c r="AW48" i="16" s="1"/>
  <c r="AH48" i="16"/>
  <c r="AX48" i="16" s="1"/>
  <c r="AC48" i="16"/>
  <c r="AS48" i="16" s="1"/>
  <c r="AD48" i="16"/>
  <c r="AT48" i="16" s="1"/>
  <c r="AF48" i="16"/>
  <c r="AV48" i="16" s="1"/>
  <c r="AB48" i="16"/>
  <c r="AR48" i="16" s="1"/>
  <c r="AF299" i="16"/>
  <c r="AV299" i="16" s="1"/>
  <c r="AC299" i="16"/>
  <c r="AS299" i="16" s="1"/>
  <c r="AD299" i="16"/>
  <c r="AT299" i="16" s="1"/>
  <c r="AH299" i="16"/>
  <c r="AX299" i="16" s="1"/>
  <c r="AE299" i="16"/>
  <c r="AU299" i="16" s="1"/>
  <c r="AB299" i="16"/>
  <c r="AR299" i="16" s="1"/>
  <c r="AG299" i="16"/>
  <c r="AW299" i="16" s="1"/>
  <c r="AB119" i="16"/>
  <c r="AR119" i="16" s="1"/>
  <c r="AF119" i="16"/>
  <c r="AV119" i="16" s="1"/>
  <c r="AE119" i="16"/>
  <c r="AU119" i="16" s="1"/>
  <c r="AG119" i="16"/>
  <c r="AW119" i="16" s="1"/>
  <c r="AC119" i="16"/>
  <c r="AS119" i="16" s="1"/>
  <c r="AD119" i="16"/>
  <c r="AT119" i="16" s="1"/>
  <c r="AH119" i="16"/>
  <c r="AX119" i="16" s="1"/>
  <c r="AE219" i="16"/>
  <c r="AU219" i="16" s="1"/>
  <c r="AB219" i="16"/>
  <c r="AR219" i="16" s="1"/>
  <c r="AF219" i="16"/>
  <c r="AV219" i="16" s="1"/>
  <c r="AH219" i="16"/>
  <c r="AX219" i="16" s="1"/>
  <c r="AD219" i="16"/>
  <c r="AT219" i="16" s="1"/>
  <c r="AG219" i="16"/>
  <c r="AW219" i="16" s="1"/>
  <c r="AC219" i="16"/>
  <c r="AS219" i="16" s="1"/>
  <c r="AH150" i="16"/>
  <c r="AX150" i="16" s="1"/>
  <c r="AB150" i="16"/>
  <c r="AR150" i="16" s="1"/>
  <c r="AG150" i="16"/>
  <c r="AW150" i="16" s="1"/>
  <c r="AC150" i="16"/>
  <c r="AS150" i="16" s="1"/>
  <c r="AF150" i="16"/>
  <c r="AV150" i="16" s="1"/>
  <c r="AD150" i="16"/>
  <c r="AT150" i="16" s="1"/>
  <c r="AE150" i="16"/>
  <c r="AU150" i="16" s="1"/>
  <c r="IY43" i="14"/>
  <c r="JA43" i="14" s="1"/>
  <c r="JB43" i="14" s="1"/>
  <c r="IX43" i="14"/>
  <c r="IW44" i="14"/>
  <c r="AG133" i="16"/>
  <c r="AW133" i="16" s="1"/>
  <c r="AC133" i="16"/>
  <c r="AS133" i="16" s="1"/>
  <c r="AB133" i="16"/>
  <c r="AR133" i="16" s="1"/>
  <c r="AD133" i="16"/>
  <c r="AT133" i="16" s="1"/>
  <c r="AH133" i="16"/>
  <c r="AX133" i="16" s="1"/>
  <c r="AF133" i="16"/>
  <c r="AV133" i="16" s="1"/>
  <c r="AE133" i="16"/>
  <c r="AU133" i="16" s="1"/>
  <c r="AH91" i="16"/>
  <c r="AX91" i="16" s="1"/>
  <c r="AE91" i="16"/>
  <c r="AU91" i="16" s="1"/>
  <c r="AF91" i="16"/>
  <c r="AV91" i="16" s="1"/>
  <c r="AD91" i="16"/>
  <c r="AT91" i="16" s="1"/>
  <c r="AC91" i="16"/>
  <c r="AS91" i="16" s="1"/>
  <c r="AB91" i="16"/>
  <c r="AR91" i="16" s="1"/>
  <c r="AG91" i="16"/>
  <c r="AW91" i="16" s="1"/>
  <c r="AD172" i="16"/>
  <c r="AT172" i="16" s="1"/>
  <c r="AF172" i="16"/>
  <c r="AV172" i="16" s="1"/>
  <c r="AG172" i="16"/>
  <c r="AW172" i="16" s="1"/>
  <c r="AH172" i="16"/>
  <c r="AX172" i="16" s="1"/>
  <c r="AB172" i="16"/>
  <c r="AR172" i="16" s="1"/>
  <c r="AE172" i="16"/>
  <c r="AU172" i="16" s="1"/>
  <c r="AC172" i="16"/>
  <c r="AS172" i="16" s="1"/>
  <c r="AF63" i="16"/>
  <c r="AV63" i="16" s="1"/>
  <c r="AB63" i="16"/>
  <c r="AR63" i="16" s="1"/>
  <c r="AE63" i="16"/>
  <c r="AU63" i="16" s="1"/>
  <c r="AC63" i="16"/>
  <c r="AS63" i="16" s="1"/>
  <c r="AH63" i="16"/>
  <c r="AX63" i="16" s="1"/>
  <c r="AD63" i="16"/>
  <c r="AT63" i="16" s="1"/>
  <c r="AG63" i="16"/>
  <c r="AW63" i="16" s="1"/>
  <c r="AH153" i="16"/>
  <c r="AX153" i="16" s="1"/>
  <c r="AC153" i="16"/>
  <c r="AS153" i="16" s="1"/>
  <c r="AF153" i="16"/>
  <c r="AV153" i="16" s="1"/>
  <c r="AD153" i="16"/>
  <c r="AT153" i="16" s="1"/>
  <c r="AE153" i="16"/>
  <c r="AU153" i="16" s="1"/>
  <c r="AB153" i="16"/>
  <c r="AR153" i="16" s="1"/>
  <c r="AG153" i="16"/>
  <c r="AW153" i="16" s="1"/>
  <c r="AH138" i="16"/>
  <c r="AX138" i="16" s="1"/>
  <c r="AB138" i="16"/>
  <c r="AR138" i="16" s="1"/>
  <c r="AG138" i="16"/>
  <c r="AW138" i="16" s="1"/>
  <c r="AD138" i="16"/>
  <c r="AT138" i="16" s="1"/>
  <c r="AE138" i="16"/>
  <c r="AU138" i="16" s="1"/>
  <c r="AF138" i="16"/>
  <c r="AV138" i="16" s="1"/>
  <c r="AC138" i="16"/>
  <c r="AS138" i="16" s="1"/>
  <c r="AC270" i="16"/>
  <c r="AS270" i="16" s="1"/>
  <c r="AE270" i="16"/>
  <c r="AU270" i="16" s="1"/>
  <c r="AH270" i="16"/>
  <c r="AX270" i="16" s="1"/>
  <c r="AF270" i="16"/>
  <c r="AV270" i="16" s="1"/>
  <c r="AD270" i="16"/>
  <c r="AT270" i="16" s="1"/>
  <c r="AG270" i="16"/>
  <c r="AW270" i="16" s="1"/>
  <c r="AB270" i="16"/>
  <c r="AR270" i="16" s="1"/>
  <c r="AB262" i="16"/>
  <c r="AR262" i="16" s="1"/>
  <c r="AG262" i="16"/>
  <c r="AW262" i="16" s="1"/>
  <c r="AE262" i="16"/>
  <c r="AU262" i="16" s="1"/>
  <c r="AF262" i="16"/>
  <c r="AV262" i="16" s="1"/>
  <c r="AH262" i="16"/>
  <c r="AX262" i="16" s="1"/>
  <c r="AD262" i="16"/>
  <c r="AT262" i="16" s="1"/>
  <c r="AC262" i="16"/>
  <c r="AS262" i="16" s="1"/>
  <c r="AD147" i="16"/>
  <c r="AT147" i="16" s="1"/>
  <c r="AB147" i="16"/>
  <c r="AR147" i="16" s="1"/>
  <c r="AG147" i="16"/>
  <c r="AW147" i="16" s="1"/>
  <c r="AE147" i="16"/>
  <c r="AU147" i="16" s="1"/>
  <c r="AC147" i="16"/>
  <c r="AS147" i="16" s="1"/>
  <c r="AH147" i="16"/>
  <c r="AX147" i="16" s="1"/>
  <c r="AF147" i="16"/>
  <c r="AV147" i="16" s="1"/>
  <c r="AG245" i="16"/>
  <c r="AW245" i="16" s="1"/>
  <c r="AB245" i="16"/>
  <c r="AR245" i="16" s="1"/>
  <c r="AF245" i="16"/>
  <c r="AV245" i="16" s="1"/>
  <c r="AH245" i="16"/>
  <c r="AX245" i="16" s="1"/>
  <c r="AC245" i="16"/>
  <c r="AS245" i="16" s="1"/>
  <c r="AD245" i="16"/>
  <c r="AT245" i="16" s="1"/>
  <c r="AE245" i="16"/>
  <c r="AU245" i="16" s="1"/>
  <c r="AE132" i="16"/>
  <c r="AU132" i="16" s="1"/>
  <c r="AH132" i="16"/>
  <c r="AX132" i="16" s="1"/>
  <c r="AB132" i="16"/>
  <c r="AR132" i="16" s="1"/>
  <c r="AC132" i="16"/>
  <c r="AS132" i="16" s="1"/>
  <c r="AG132" i="16"/>
  <c r="AW132" i="16" s="1"/>
  <c r="AF132" i="16"/>
  <c r="AV132" i="16" s="1"/>
  <c r="AD132" i="16"/>
  <c r="AT132" i="16" s="1"/>
  <c r="AE290" i="16"/>
  <c r="AU290" i="16" s="1"/>
  <c r="AH290" i="16"/>
  <c r="AX290" i="16" s="1"/>
  <c r="AD290" i="16"/>
  <c r="AT290" i="16" s="1"/>
  <c r="AB290" i="16"/>
  <c r="AR290" i="16" s="1"/>
  <c r="AG290" i="16"/>
  <c r="AW290" i="16" s="1"/>
  <c r="AF290" i="16"/>
  <c r="AV290" i="16" s="1"/>
  <c r="AC290" i="16"/>
  <c r="AS290" i="16" s="1"/>
  <c r="AB80" i="16"/>
  <c r="AR80" i="16" s="1"/>
  <c r="AD80" i="16"/>
  <c r="AT80" i="16" s="1"/>
  <c r="AC80" i="16"/>
  <c r="AS80" i="16" s="1"/>
  <c r="AH80" i="16"/>
  <c r="AX80" i="16" s="1"/>
  <c r="AE80" i="16"/>
  <c r="AU80" i="16" s="1"/>
  <c r="AG80" i="16"/>
  <c r="AW80" i="16" s="1"/>
  <c r="AF80" i="16"/>
  <c r="AV80" i="16" s="1"/>
  <c r="AF24" i="16"/>
  <c r="AV24" i="16" s="1"/>
  <c r="AB24" i="16"/>
  <c r="AR24" i="16" s="1"/>
  <c r="AE24" i="16"/>
  <c r="AU24" i="16" s="1"/>
  <c r="AD24" i="16"/>
  <c r="AT24" i="16" s="1"/>
  <c r="AC24" i="16"/>
  <c r="AS24" i="16" s="1"/>
  <c r="AH24" i="16"/>
  <c r="AX24" i="16" s="1"/>
  <c r="AG24" i="16"/>
  <c r="AW24" i="16" s="1"/>
  <c r="AF173" i="16"/>
  <c r="AV173" i="16" s="1"/>
  <c r="AD173" i="16"/>
  <c r="AT173" i="16" s="1"/>
  <c r="AB173" i="16"/>
  <c r="AR173" i="16" s="1"/>
  <c r="AE173" i="16"/>
  <c r="AU173" i="16" s="1"/>
  <c r="AG173" i="16"/>
  <c r="AW173" i="16" s="1"/>
  <c r="AC173" i="16"/>
  <c r="AS173" i="16" s="1"/>
  <c r="AH173" i="16"/>
  <c r="AX173" i="16" s="1"/>
  <c r="AG279" i="16"/>
  <c r="AW279" i="16" s="1"/>
  <c r="AF279" i="16"/>
  <c r="AV279" i="16" s="1"/>
  <c r="AD279" i="16"/>
  <c r="AT279" i="16" s="1"/>
  <c r="AC279" i="16"/>
  <c r="AS279" i="16" s="1"/>
  <c r="AH279" i="16"/>
  <c r="AX279" i="16" s="1"/>
  <c r="AB279" i="16"/>
  <c r="AR279" i="16" s="1"/>
  <c r="AE279" i="16"/>
  <c r="AU279" i="16" s="1"/>
  <c r="AH209" i="16"/>
  <c r="AX209" i="16" s="1"/>
  <c r="AC209" i="16"/>
  <c r="AS209" i="16" s="1"/>
  <c r="AE209" i="16"/>
  <c r="AU209" i="16" s="1"/>
  <c r="AG209" i="16"/>
  <c r="AW209" i="16" s="1"/>
  <c r="AD209" i="16"/>
  <c r="AT209" i="16" s="1"/>
  <c r="AF209" i="16"/>
  <c r="AV209" i="16" s="1"/>
  <c r="AB209" i="16"/>
  <c r="AR209" i="16" s="1"/>
  <c r="AB112" i="16"/>
  <c r="AR112" i="16" s="1"/>
  <c r="AC112" i="16"/>
  <c r="AS112" i="16" s="1"/>
  <c r="AD112" i="16"/>
  <c r="AT112" i="16" s="1"/>
  <c r="AH112" i="16"/>
  <c r="AX112" i="16" s="1"/>
  <c r="AE112" i="16"/>
  <c r="AU112" i="16" s="1"/>
  <c r="AF112" i="16"/>
  <c r="AV112" i="16" s="1"/>
  <c r="AG112" i="16"/>
  <c r="AW112" i="16" s="1"/>
  <c r="AH230" i="16"/>
  <c r="AX230" i="16" s="1"/>
  <c r="AF230" i="16"/>
  <c r="AV230" i="16" s="1"/>
  <c r="AB230" i="16"/>
  <c r="AR230" i="16" s="1"/>
  <c r="AG230" i="16"/>
  <c r="AW230" i="16" s="1"/>
  <c r="AE230" i="16"/>
  <c r="AU230" i="16" s="1"/>
  <c r="AC230" i="16"/>
  <c r="AS230" i="16" s="1"/>
  <c r="AD230" i="16"/>
  <c r="AT230" i="16" s="1"/>
  <c r="AH257" i="16"/>
  <c r="AX257" i="16" s="1"/>
  <c r="AF257" i="16"/>
  <c r="AV257" i="16" s="1"/>
  <c r="AD257" i="16"/>
  <c r="AT257" i="16" s="1"/>
  <c r="AE257" i="16"/>
  <c r="AU257" i="16" s="1"/>
  <c r="AC257" i="16"/>
  <c r="AS257" i="16" s="1"/>
  <c r="AG257" i="16"/>
  <c r="AW257" i="16" s="1"/>
  <c r="AB257" i="16"/>
  <c r="AR257" i="16" s="1"/>
  <c r="AE255" i="16"/>
  <c r="AU255" i="16" s="1"/>
  <c r="AG255" i="16"/>
  <c r="AW255" i="16" s="1"/>
  <c r="AC255" i="16"/>
  <c r="AS255" i="16" s="1"/>
  <c r="AD255" i="16"/>
  <c r="AT255" i="16" s="1"/>
  <c r="AH255" i="16"/>
  <c r="AX255" i="16" s="1"/>
  <c r="AB255" i="16"/>
  <c r="AR255" i="16" s="1"/>
  <c r="AF255" i="16"/>
  <c r="AV255" i="16" s="1"/>
  <c r="AG53" i="16"/>
  <c r="AW53" i="16" s="1"/>
  <c r="AB53" i="16"/>
  <c r="AR53" i="16" s="1"/>
  <c r="AC53" i="16"/>
  <c r="AS53" i="16" s="1"/>
  <c r="AE53" i="16"/>
  <c r="AU53" i="16" s="1"/>
  <c r="AF53" i="16"/>
  <c r="AV53" i="16" s="1"/>
  <c r="AH53" i="16"/>
  <c r="AX53" i="16" s="1"/>
  <c r="AD53" i="16"/>
  <c r="AT53" i="16" s="1"/>
  <c r="AE187" i="16"/>
  <c r="AU187" i="16" s="1"/>
  <c r="AH187" i="16"/>
  <c r="AX187" i="16" s="1"/>
  <c r="AG187" i="16"/>
  <c r="AW187" i="16" s="1"/>
  <c r="AC187" i="16"/>
  <c r="AS187" i="16" s="1"/>
  <c r="AD187" i="16"/>
  <c r="AT187" i="16" s="1"/>
  <c r="AB187" i="16"/>
  <c r="AR187" i="16" s="1"/>
  <c r="AF187" i="16"/>
  <c r="AV187" i="16" s="1"/>
  <c r="AG125" i="16"/>
  <c r="AW125" i="16" s="1"/>
  <c r="AF125" i="16"/>
  <c r="AV125" i="16" s="1"/>
  <c r="AD125" i="16"/>
  <c r="AT125" i="16" s="1"/>
  <c r="AE125" i="16"/>
  <c r="AU125" i="16" s="1"/>
  <c r="AC125" i="16"/>
  <c r="AS125" i="16" s="1"/>
  <c r="AB125" i="16"/>
  <c r="AR125" i="16" s="1"/>
  <c r="AH125" i="16"/>
  <c r="AX125" i="16" s="1"/>
  <c r="AB168" i="16"/>
  <c r="AR168" i="16" s="1"/>
  <c r="AF168" i="16"/>
  <c r="AV168" i="16" s="1"/>
  <c r="AC168" i="16"/>
  <c r="AS168" i="16" s="1"/>
  <c r="AD168" i="16"/>
  <c r="AT168" i="16" s="1"/>
  <c r="AG168" i="16"/>
  <c r="AW168" i="16" s="1"/>
  <c r="AH168" i="16"/>
  <c r="AX168" i="16" s="1"/>
  <c r="AE168" i="16"/>
  <c r="AU168" i="16" s="1"/>
  <c r="AE45" i="16"/>
  <c r="AU45" i="16" s="1"/>
  <c r="AD45" i="16"/>
  <c r="AT45" i="16" s="1"/>
  <c r="AH45" i="16"/>
  <c r="AX45" i="16" s="1"/>
  <c r="AF45" i="16"/>
  <c r="AV45" i="16" s="1"/>
  <c r="AC45" i="16"/>
  <c r="AS45" i="16" s="1"/>
  <c r="AG45" i="16"/>
  <c r="AW45" i="16" s="1"/>
  <c r="AB45" i="16"/>
  <c r="AR45" i="16" s="1"/>
  <c r="AG31" i="16"/>
  <c r="AW31" i="16" s="1"/>
  <c r="AB31" i="16"/>
  <c r="AR31" i="16" s="1"/>
  <c r="AE31" i="16"/>
  <c r="AU31" i="16" s="1"/>
  <c r="AH31" i="16"/>
  <c r="AX31" i="16" s="1"/>
  <c r="AC31" i="16"/>
  <c r="AS31" i="16" s="1"/>
  <c r="AF31" i="16"/>
  <c r="AV31" i="16" s="1"/>
  <c r="AD31" i="16"/>
  <c r="AT31" i="16" s="1"/>
  <c r="AG38" i="16"/>
  <c r="AW38" i="16" s="1"/>
  <c r="AD38" i="16"/>
  <c r="AT38" i="16" s="1"/>
  <c r="AH38" i="16"/>
  <c r="AX38" i="16" s="1"/>
  <c r="AC38" i="16"/>
  <c r="AS38" i="16" s="1"/>
  <c r="AF38" i="16"/>
  <c r="AV38" i="16" s="1"/>
  <c r="AE38" i="16"/>
  <c r="AU38" i="16" s="1"/>
  <c r="AB38" i="16"/>
  <c r="AR38" i="16" s="1"/>
  <c r="AH93" i="16"/>
  <c r="AX93" i="16" s="1"/>
  <c r="AD93" i="16"/>
  <c r="AT93" i="16" s="1"/>
  <c r="AF93" i="16"/>
  <c r="AV93" i="16" s="1"/>
  <c r="AB93" i="16"/>
  <c r="AR93" i="16" s="1"/>
  <c r="AC93" i="16"/>
  <c r="AS93" i="16" s="1"/>
  <c r="AG93" i="16"/>
  <c r="AW93" i="16" s="1"/>
  <c r="AE93" i="16"/>
  <c r="AU93" i="16" s="1"/>
  <c r="AD161" i="16"/>
  <c r="AT161" i="16" s="1"/>
  <c r="AC161" i="16"/>
  <c r="AS161" i="16" s="1"/>
  <c r="AB161" i="16"/>
  <c r="AR161" i="16" s="1"/>
  <c r="AG161" i="16"/>
  <c r="AW161" i="16" s="1"/>
  <c r="AE161" i="16"/>
  <c r="AU161" i="16" s="1"/>
  <c r="AF161" i="16"/>
  <c r="AV161" i="16" s="1"/>
  <c r="AH161" i="16"/>
  <c r="AX161" i="16" s="1"/>
  <c r="AB94" i="16"/>
  <c r="AR94" i="16" s="1"/>
  <c r="AD94" i="16"/>
  <c r="AT94" i="16" s="1"/>
  <c r="AG94" i="16"/>
  <c r="AW94" i="16" s="1"/>
  <c r="AH94" i="16"/>
  <c r="AX94" i="16" s="1"/>
  <c r="AF94" i="16"/>
  <c r="AV94" i="16" s="1"/>
  <c r="AE94" i="16"/>
  <c r="AU94" i="16" s="1"/>
  <c r="AC94" i="16"/>
  <c r="AS94" i="16" s="1"/>
  <c r="AC260" i="16"/>
  <c r="AS260" i="16" s="1"/>
  <c r="AE260" i="16"/>
  <c r="AU260" i="16" s="1"/>
  <c r="AB260" i="16"/>
  <c r="AR260" i="16" s="1"/>
  <c r="AH260" i="16"/>
  <c r="AX260" i="16" s="1"/>
  <c r="AD260" i="16"/>
  <c r="AT260" i="16" s="1"/>
  <c r="AF260" i="16"/>
  <c r="AV260" i="16" s="1"/>
  <c r="AG260" i="16"/>
  <c r="AW260" i="16" s="1"/>
  <c r="AD51" i="16"/>
  <c r="AT51" i="16" s="1"/>
  <c r="AB51" i="16"/>
  <c r="AR51" i="16" s="1"/>
  <c r="AH51" i="16"/>
  <c r="AX51" i="16" s="1"/>
  <c r="AE51" i="16"/>
  <c r="AU51" i="16" s="1"/>
  <c r="AF51" i="16"/>
  <c r="AV51" i="16" s="1"/>
  <c r="AC51" i="16"/>
  <c r="AS51" i="16" s="1"/>
  <c r="AG51" i="16"/>
  <c r="AW51" i="16" s="1"/>
  <c r="AH70" i="16"/>
  <c r="AX70" i="16" s="1"/>
  <c r="AF70" i="16"/>
  <c r="AV70" i="16" s="1"/>
  <c r="AG70" i="16"/>
  <c r="AW70" i="16" s="1"/>
  <c r="AD70" i="16"/>
  <c r="AT70" i="16" s="1"/>
  <c r="AB70" i="16"/>
  <c r="AR70" i="16" s="1"/>
  <c r="AC70" i="16"/>
  <c r="AS70" i="16" s="1"/>
  <c r="AE70" i="16"/>
  <c r="AU70" i="16" s="1"/>
  <c r="AB301" i="16"/>
  <c r="AR301" i="16" s="1"/>
  <c r="AE301" i="16"/>
  <c r="AU301" i="16" s="1"/>
  <c r="AG301" i="16"/>
  <c r="AW301" i="16" s="1"/>
  <c r="AF301" i="16"/>
  <c r="AV301" i="16" s="1"/>
  <c r="AH301" i="16"/>
  <c r="AX301" i="16" s="1"/>
  <c r="AD301" i="16"/>
  <c r="AT301" i="16" s="1"/>
  <c r="AC301" i="16"/>
  <c r="AS301" i="16" s="1"/>
  <c r="AB199" i="16"/>
  <c r="AR199" i="16" s="1"/>
  <c r="AE199" i="16"/>
  <c r="AU199" i="16" s="1"/>
  <c r="AC199" i="16"/>
  <c r="AS199" i="16" s="1"/>
  <c r="AH199" i="16"/>
  <c r="AX199" i="16" s="1"/>
  <c r="AD199" i="16"/>
  <c r="AT199" i="16" s="1"/>
  <c r="AF199" i="16"/>
  <c r="AV199" i="16" s="1"/>
  <c r="AG199" i="16"/>
  <c r="AW199" i="16" s="1"/>
  <c r="AC297" i="16"/>
  <c r="AS297" i="16" s="1"/>
  <c r="AH297" i="16"/>
  <c r="AX297" i="16" s="1"/>
  <c r="AF297" i="16"/>
  <c r="AV297" i="16" s="1"/>
  <c r="AE297" i="16"/>
  <c r="AU297" i="16" s="1"/>
  <c r="AG297" i="16"/>
  <c r="AW297" i="16" s="1"/>
  <c r="AD297" i="16"/>
  <c r="AT297" i="16" s="1"/>
  <c r="AB297" i="16"/>
  <c r="AR297" i="16" s="1"/>
  <c r="AE20" i="16"/>
  <c r="AU20" i="16" s="1"/>
  <c r="AB20" i="16"/>
  <c r="AR20" i="16" s="1"/>
  <c r="AD20" i="16"/>
  <c r="AT20" i="16" s="1"/>
  <c r="AF20" i="16"/>
  <c r="AV20" i="16" s="1"/>
  <c r="AH20" i="16"/>
  <c r="AX20" i="16" s="1"/>
  <c r="AC20" i="16"/>
  <c r="AS20" i="16" s="1"/>
  <c r="AG20" i="16"/>
  <c r="AW20" i="16" s="1"/>
  <c r="AG196" i="16"/>
  <c r="AW196" i="16" s="1"/>
  <c r="AD196" i="16"/>
  <c r="AT196" i="16" s="1"/>
  <c r="AH196" i="16"/>
  <c r="AX196" i="16" s="1"/>
  <c r="AE196" i="16"/>
  <c r="AU196" i="16" s="1"/>
  <c r="AC196" i="16"/>
  <c r="AS196" i="16" s="1"/>
  <c r="AF196" i="16"/>
  <c r="AV196" i="16" s="1"/>
  <c r="AB196" i="16"/>
  <c r="AR196" i="16" s="1"/>
  <c r="AG67" i="16"/>
  <c r="AW67" i="16" s="1"/>
  <c r="AB67" i="16"/>
  <c r="AR67" i="16" s="1"/>
  <c r="AE67" i="16"/>
  <c r="AU67" i="16" s="1"/>
  <c r="AC67" i="16"/>
  <c r="AS67" i="16" s="1"/>
  <c r="AH67" i="16"/>
  <c r="AX67" i="16" s="1"/>
  <c r="AD67" i="16"/>
  <c r="AT67" i="16" s="1"/>
  <c r="AF67" i="16"/>
  <c r="AV67" i="16" s="1"/>
  <c r="AF213" i="16"/>
  <c r="AV213" i="16" s="1"/>
  <c r="AC213" i="16"/>
  <c r="AS213" i="16" s="1"/>
  <c r="AG213" i="16"/>
  <c r="AW213" i="16" s="1"/>
  <c r="AE213" i="16"/>
  <c r="AU213" i="16" s="1"/>
  <c r="AD213" i="16"/>
  <c r="AT213" i="16" s="1"/>
  <c r="AH213" i="16"/>
  <c r="AX213" i="16" s="1"/>
  <c r="AB213" i="16"/>
  <c r="AR213" i="16" s="1"/>
  <c r="AD274" i="16"/>
  <c r="AT274" i="16" s="1"/>
  <c r="AE274" i="16"/>
  <c r="AU274" i="16" s="1"/>
  <c r="AH274" i="16"/>
  <c r="AX274" i="16" s="1"/>
  <c r="AG274" i="16"/>
  <c r="AW274" i="16" s="1"/>
  <c r="AB274" i="16"/>
  <c r="AR274" i="16" s="1"/>
  <c r="AC274" i="16"/>
  <c r="AS274" i="16" s="1"/>
  <c r="AF274" i="16"/>
  <c r="AV274" i="16" s="1"/>
  <c r="AD16" i="16"/>
  <c r="AT16" i="16" s="1"/>
  <c r="AB16" i="16"/>
  <c r="AR16" i="16" s="1"/>
  <c r="AF16" i="16"/>
  <c r="AV16" i="16" s="1"/>
  <c r="AC16" i="16"/>
  <c r="AS16" i="16" s="1"/>
  <c r="AE16" i="16"/>
  <c r="AU16" i="16" s="1"/>
  <c r="AH16" i="16"/>
  <c r="AX16" i="16" s="1"/>
  <c r="AG16" i="16"/>
  <c r="AW16" i="16" s="1"/>
  <c r="AB179" i="16"/>
  <c r="AR179" i="16" s="1"/>
  <c r="AH179" i="16"/>
  <c r="AX179" i="16" s="1"/>
  <c r="AD179" i="16"/>
  <c r="AT179" i="16" s="1"/>
  <c r="AC179" i="16"/>
  <c r="AS179" i="16" s="1"/>
  <c r="AF179" i="16"/>
  <c r="AV179" i="16" s="1"/>
  <c r="AE179" i="16"/>
  <c r="AU179" i="16" s="1"/>
  <c r="AG179" i="16"/>
  <c r="AW179" i="16" s="1"/>
  <c r="AB143" i="16"/>
  <c r="AR143" i="16" s="1"/>
  <c r="AF143" i="16"/>
  <c r="AV143" i="16" s="1"/>
  <c r="AG143" i="16"/>
  <c r="AW143" i="16" s="1"/>
  <c r="AE143" i="16"/>
  <c r="AU143" i="16" s="1"/>
  <c r="AD143" i="16"/>
  <c r="AT143" i="16" s="1"/>
  <c r="AH143" i="16"/>
  <c r="AX143" i="16" s="1"/>
  <c r="AC143" i="16"/>
  <c r="AS143" i="16" s="1"/>
  <c r="AD215" i="16"/>
  <c r="AT215" i="16" s="1"/>
  <c r="AF215" i="16"/>
  <c r="AV215" i="16" s="1"/>
  <c r="AE215" i="16"/>
  <c r="AU215" i="16" s="1"/>
  <c r="AH215" i="16"/>
  <c r="AX215" i="16" s="1"/>
  <c r="AC215" i="16"/>
  <c r="AS215" i="16" s="1"/>
  <c r="AG215" i="16"/>
  <c r="AW215" i="16" s="1"/>
  <c r="AB215" i="16"/>
  <c r="AR215" i="16" s="1"/>
  <c r="AH36" i="16"/>
  <c r="AX36" i="16" s="1"/>
  <c r="AB36" i="16"/>
  <c r="AR36" i="16" s="1"/>
  <c r="AG36" i="16"/>
  <c r="AW36" i="16" s="1"/>
  <c r="AF36" i="16"/>
  <c r="AV36" i="16" s="1"/>
  <c r="AD36" i="16"/>
  <c r="AT36" i="16" s="1"/>
  <c r="AE36" i="16"/>
  <c r="AU36" i="16" s="1"/>
  <c r="AC36" i="16"/>
  <c r="AS36" i="16" s="1"/>
  <c r="AH303" i="16"/>
  <c r="AX303" i="16" s="1"/>
  <c r="AB303" i="16"/>
  <c r="AR303" i="16" s="1"/>
  <c r="AG303" i="16"/>
  <c r="AW303" i="16" s="1"/>
  <c r="AE303" i="16"/>
  <c r="AU303" i="16" s="1"/>
  <c r="AC303" i="16"/>
  <c r="AS303" i="16" s="1"/>
  <c r="AD303" i="16"/>
  <c r="AT303" i="16" s="1"/>
  <c r="AF303" i="16"/>
  <c r="AV303" i="16" s="1"/>
  <c r="AD261" i="16"/>
  <c r="AT261" i="16" s="1"/>
  <c r="AC261" i="16"/>
  <c r="AS261" i="16" s="1"/>
  <c r="AF261" i="16"/>
  <c r="AV261" i="16" s="1"/>
  <c r="AE261" i="16"/>
  <c r="AU261" i="16" s="1"/>
  <c r="AB261" i="16"/>
  <c r="AR261" i="16" s="1"/>
  <c r="AH261" i="16"/>
  <c r="AX261" i="16" s="1"/>
  <c r="AG261" i="16"/>
  <c r="AW261" i="16" s="1"/>
  <c r="AC252" i="16"/>
  <c r="AS252" i="16" s="1"/>
  <c r="AE252" i="16"/>
  <c r="AU252" i="16" s="1"/>
  <c r="AG252" i="16"/>
  <c r="AW252" i="16" s="1"/>
  <c r="AH252" i="16"/>
  <c r="AX252" i="16" s="1"/>
  <c r="AF252" i="16"/>
  <c r="AV252" i="16" s="1"/>
  <c r="AB252" i="16"/>
  <c r="AR252" i="16" s="1"/>
  <c r="AD252" i="16"/>
  <c r="AT252" i="16" s="1"/>
  <c r="AC243" i="16"/>
  <c r="AS243" i="16" s="1"/>
  <c r="AH243" i="16"/>
  <c r="AX243" i="16" s="1"/>
  <c r="AB243" i="16"/>
  <c r="AR243" i="16" s="1"/>
  <c r="AG243" i="16"/>
  <c r="AW243" i="16" s="1"/>
  <c r="AF243" i="16"/>
  <c r="AV243" i="16" s="1"/>
  <c r="AD243" i="16"/>
  <c r="AT243" i="16" s="1"/>
  <c r="AE243" i="16"/>
  <c r="AU243" i="16" s="1"/>
  <c r="AG281" i="16"/>
  <c r="AW281" i="16" s="1"/>
  <c r="AB281" i="16"/>
  <c r="AR281" i="16" s="1"/>
  <c r="AC281" i="16"/>
  <c r="AS281" i="16" s="1"/>
  <c r="AD281" i="16"/>
  <c r="AT281" i="16" s="1"/>
  <c r="AF281" i="16"/>
  <c r="AV281" i="16" s="1"/>
  <c r="AH281" i="16"/>
  <c r="AX281" i="16" s="1"/>
  <c r="AE281" i="16"/>
  <c r="AU281" i="16" s="1"/>
  <c r="AH285" i="16"/>
  <c r="AX285" i="16" s="1"/>
  <c r="AE285" i="16"/>
  <c r="AU285" i="16" s="1"/>
  <c r="AC285" i="16"/>
  <c r="AS285" i="16" s="1"/>
  <c r="AG285" i="16"/>
  <c r="AW285" i="16" s="1"/>
  <c r="AB285" i="16"/>
  <c r="AR285" i="16" s="1"/>
  <c r="AF285" i="16"/>
  <c r="AV285" i="16" s="1"/>
  <c r="AD285" i="16"/>
  <c r="AT285" i="16" s="1"/>
  <c r="AH306" i="16"/>
  <c r="AX306" i="16" s="1"/>
  <c r="AE306" i="16"/>
  <c r="AU306" i="16" s="1"/>
  <c r="AG306" i="16"/>
  <c r="AW306" i="16" s="1"/>
  <c r="AF306" i="16"/>
  <c r="AV306" i="16" s="1"/>
  <c r="AD306" i="16"/>
  <c r="AT306" i="16" s="1"/>
  <c r="AC306" i="16"/>
  <c r="AS306" i="16" s="1"/>
  <c r="AB306" i="16"/>
  <c r="AR306" i="16" s="1"/>
  <c r="AE75" i="16"/>
  <c r="AU75" i="16" s="1"/>
  <c r="AF75" i="16"/>
  <c r="AV75" i="16" s="1"/>
  <c r="AG75" i="16"/>
  <c r="AW75" i="16" s="1"/>
  <c r="AC75" i="16"/>
  <c r="AS75" i="16" s="1"/>
  <c r="AD75" i="16"/>
  <c r="AT75" i="16" s="1"/>
  <c r="AB75" i="16"/>
  <c r="AR75" i="16" s="1"/>
  <c r="AH75" i="16"/>
  <c r="AX75" i="16" s="1"/>
  <c r="AF189" i="16"/>
  <c r="AV189" i="16" s="1"/>
  <c r="AC189" i="16"/>
  <c r="AS189" i="16" s="1"/>
  <c r="AH189" i="16"/>
  <c r="AX189" i="16" s="1"/>
  <c r="AE189" i="16"/>
  <c r="AU189" i="16" s="1"/>
  <c r="AB189" i="16"/>
  <c r="AR189" i="16" s="1"/>
  <c r="AG189" i="16"/>
  <c r="AW189" i="16" s="1"/>
  <c r="AD189" i="16"/>
  <c r="AT189" i="16" s="1"/>
  <c r="AG201" i="16"/>
  <c r="AW201" i="16" s="1"/>
  <c r="AF201" i="16"/>
  <c r="AV201" i="16" s="1"/>
  <c r="AB201" i="16"/>
  <c r="AR201" i="16" s="1"/>
  <c r="AE201" i="16"/>
  <c r="AU201" i="16" s="1"/>
  <c r="AH201" i="16"/>
  <c r="AX201" i="16" s="1"/>
  <c r="AC201" i="16"/>
  <c r="AS201" i="16" s="1"/>
  <c r="AD201" i="16"/>
  <c r="AT201" i="16" s="1"/>
  <c r="AD82" i="16"/>
  <c r="AT82" i="16" s="1"/>
  <c r="AH82" i="16"/>
  <c r="AX82" i="16" s="1"/>
  <c r="AE82" i="16"/>
  <c r="AU82" i="16" s="1"/>
  <c r="AB82" i="16"/>
  <c r="AR82" i="16" s="1"/>
  <c r="AG82" i="16"/>
  <c r="AW82" i="16" s="1"/>
  <c r="AF82" i="16"/>
  <c r="AV82" i="16" s="1"/>
  <c r="AC82" i="16"/>
  <c r="AS82" i="16" s="1"/>
  <c r="AC135" i="16"/>
  <c r="AS135" i="16" s="1"/>
  <c r="AH135" i="16"/>
  <c r="AX135" i="16" s="1"/>
  <c r="AD135" i="16"/>
  <c r="AT135" i="16" s="1"/>
  <c r="AE135" i="16"/>
  <c r="AU135" i="16" s="1"/>
  <c r="AB135" i="16"/>
  <c r="AR135" i="16" s="1"/>
  <c r="AG135" i="16"/>
  <c r="AW135" i="16" s="1"/>
  <c r="AF135" i="16"/>
  <c r="AV135" i="16" s="1"/>
  <c r="AD272" i="16"/>
  <c r="AT272" i="16" s="1"/>
  <c r="AC272" i="16"/>
  <c r="AS272" i="16" s="1"/>
  <c r="AG272" i="16"/>
  <c r="AW272" i="16" s="1"/>
  <c r="AB272" i="16"/>
  <c r="AR272" i="16" s="1"/>
  <c r="AF272" i="16"/>
  <c r="AV272" i="16" s="1"/>
  <c r="AH272" i="16"/>
  <c r="AX272" i="16" s="1"/>
  <c r="AE272" i="16"/>
  <c r="AU272" i="16" s="1"/>
  <c r="AE151" i="16"/>
  <c r="AU151" i="16" s="1"/>
  <c r="AG151" i="16"/>
  <c r="AW151" i="16" s="1"/>
  <c r="AD151" i="16"/>
  <c r="AT151" i="16" s="1"/>
  <c r="AH151" i="16"/>
  <c r="AX151" i="16" s="1"/>
  <c r="AC151" i="16"/>
  <c r="AS151" i="16" s="1"/>
  <c r="AB151" i="16"/>
  <c r="AR151" i="16" s="1"/>
  <c r="AF151" i="16"/>
  <c r="AV151" i="16" s="1"/>
  <c r="AE86" i="16"/>
  <c r="AU86" i="16" s="1"/>
  <c r="AH86" i="16"/>
  <c r="AX86" i="16" s="1"/>
  <c r="AD86" i="16"/>
  <c r="AT86" i="16" s="1"/>
  <c r="AG86" i="16"/>
  <c r="AW86" i="16" s="1"/>
  <c r="AF86" i="16"/>
  <c r="AV86" i="16" s="1"/>
  <c r="AB86" i="16"/>
  <c r="AR86" i="16" s="1"/>
  <c r="AC86" i="16"/>
  <c r="AS86" i="16" s="1"/>
  <c r="AB18" i="16"/>
  <c r="AR18" i="16" s="1"/>
  <c r="AC18" i="16"/>
  <c r="AS18" i="16" s="1"/>
  <c r="AG18" i="16"/>
  <c r="AW18" i="16" s="1"/>
  <c r="AH18" i="16"/>
  <c r="AX18" i="16" s="1"/>
  <c r="AF18" i="16"/>
  <c r="AV18" i="16" s="1"/>
  <c r="AD18" i="16"/>
  <c r="AT18" i="16" s="1"/>
  <c r="AE18" i="16"/>
  <c r="AU18" i="16" s="1"/>
  <c r="AD193" i="16"/>
  <c r="AT193" i="16" s="1"/>
  <c r="AH193" i="16"/>
  <c r="AX193" i="16" s="1"/>
  <c r="AF193" i="16"/>
  <c r="AV193" i="16" s="1"/>
  <c r="AE193" i="16"/>
  <c r="AU193" i="16" s="1"/>
  <c r="AB193" i="16"/>
  <c r="AR193" i="16" s="1"/>
  <c r="AC193" i="16"/>
  <c r="AS193" i="16" s="1"/>
  <c r="AG193" i="16"/>
  <c r="AW193" i="16" s="1"/>
  <c r="AC307" i="16"/>
  <c r="AS307" i="16" s="1"/>
  <c r="AH307" i="16"/>
  <c r="AX307" i="16" s="1"/>
  <c r="AG307" i="16"/>
  <c r="AW307" i="16" s="1"/>
  <c r="AF307" i="16"/>
  <c r="AV307" i="16" s="1"/>
  <c r="AE307" i="16"/>
  <c r="AU307" i="16" s="1"/>
  <c r="AB307" i="16"/>
  <c r="AR307" i="16" s="1"/>
  <c r="AD307" i="16"/>
  <c r="AT307" i="16" s="1"/>
  <c r="AE248" i="16"/>
  <c r="AU248" i="16" s="1"/>
  <c r="AB248" i="16"/>
  <c r="AR248" i="16" s="1"/>
  <c r="AG248" i="16"/>
  <c r="AW248" i="16" s="1"/>
  <c r="AC248" i="16"/>
  <c r="AS248" i="16" s="1"/>
  <c r="AH248" i="16"/>
  <c r="AX248" i="16" s="1"/>
  <c r="AF248" i="16"/>
  <c r="AV248" i="16" s="1"/>
  <c r="AD248" i="16"/>
  <c r="AT248" i="16" s="1"/>
  <c r="AH304" i="16"/>
  <c r="AX304" i="16" s="1"/>
  <c r="AB304" i="16"/>
  <c r="AR304" i="16" s="1"/>
  <c r="AE304" i="16"/>
  <c r="AU304" i="16" s="1"/>
  <c r="AG304" i="16"/>
  <c r="AW304" i="16" s="1"/>
  <c r="AF304" i="16"/>
  <c r="AV304" i="16" s="1"/>
  <c r="AD304" i="16"/>
  <c r="AT304" i="16" s="1"/>
  <c r="AC304" i="16"/>
  <c r="AS304" i="16" s="1"/>
  <c r="AF239" i="16"/>
  <c r="AV239" i="16" s="1"/>
  <c r="AB239" i="16"/>
  <c r="AR239" i="16" s="1"/>
  <c r="AC239" i="16"/>
  <c r="AS239" i="16" s="1"/>
  <c r="AE239" i="16"/>
  <c r="AU239" i="16" s="1"/>
  <c r="AD239" i="16"/>
  <c r="AT239" i="16" s="1"/>
  <c r="AG239" i="16"/>
  <c r="AW239" i="16" s="1"/>
  <c r="AH239" i="16"/>
  <c r="AX239" i="16" s="1"/>
  <c r="LM122" i="14"/>
  <c r="LD55" i="14"/>
  <c r="LG110" i="14"/>
  <c r="MB109" i="14"/>
  <c r="LE96" i="14"/>
  <c r="LO175" i="14"/>
  <c r="LF90" i="14"/>
  <c r="KW59" i="14"/>
  <c r="KY56" i="14"/>
  <c r="LO56" i="14"/>
  <c r="LL47" i="14"/>
  <c r="LE47" i="14"/>
  <c r="KW143" i="14"/>
  <c r="LF169" i="14"/>
  <c r="LJ78" i="14"/>
  <c r="LI169" i="14"/>
  <c r="KY135" i="14"/>
  <c r="LD137" i="14"/>
  <c r="LK75" i="14"/>
  <c r="LN47" i="14"/>
  <c r="LM47" i="14"/>
  <c r="LC143" i="14"/>
  <c r="LN160" i="14"/>
  <c r="LK135" i="14"/>
  <c r="V5" i="16" l="1"/>
  <c r="V2" i="16" s="1"/>
  <c r="AY8" i="11" s="1"/>
  <c r="AY11" i="11" s="1"/>
  <c r="B11" i="11" s="1"/>
  <c r="IW45" i="14"/>
  <c r="IY44" i="14"/>
  <c r="IX44" i="14"/>
  <c r="AX11" i="16"/>
  <c r="AH7" i="16"/>
  <c r="H7" i="16" s="1"/>
  <c r="AH6" i="16"/>
  <c r="H6" i="16" s="1"/>
  <c r="AT11" i="16"/>
  <c r="AD6" i="16"/>
  <c r="D6" i="16" s="1"/>
  <c r="AD7" i="16"/>
  <c r="D7" i="16" s="1"/>
  <c r="AS11" i="16"/>
  <c r="AC7" i="16"/>
  <c r="C7" i="16" s="1"/>
  <c r="AC6" i="16"/>
  <c r="C6" i="16" s="1"/>
  <c r="AW11" i="16"/>
  <c r="AG7" i="16"/>
  <c r="G7" i="16" s="1"/>
  <c r="AG6" i="16"/>
  <c r="G6" i="16" s="1"/>
  <c r="AU11" i="16"/>
  <c r="AE6" i="16"/>
  <c r="E6" i="16" s="1"/>
  <c r="AE7" i="16"/>
  <c r="E7" i="16" s="1"/>
  <c r="AV11" i="16"/>
  <c r="AF6" i="16"/>
  <c r="F6" i="16" s="1"/>
  <c r="AF7" i="16"/>
  <c r="F7" i="16" s="1"/>
  <c r="NM170" i="14"/>
  <c r="AR11" i="16"/>
  <c r="AB7" i="16"/>
  <c r="AB6" i="16"/>
  <c r="B8" i="11"/>
  <c r="LK76" i="14"/>
  <c r="LI170" i="14"/>
  <c r="LF170" i="14"/>
  <c r="LL48" i="14"/>
  <c r="LF91" i="14"/>
  <c r="LD138" i="14"/>
  <c r="KW144" i="14"/>
  <c r="LD56" i="14"/>
  <c r="LM123" i="14"/>
  <c r="LO57" i="14"/>
  <c r="KY136" i="14"/>
  <c r="LG111" i="14"/>
  <c r="LN48" i="14"/>
  <c r="LJ79" i="14"/>
  <c r="LE48" i="14"/>
  <c r="KW60" i="14"/>
  <c r="LE97" i="14"/>
  <c r="KY57" i="14"/>
  <c r="LM48" i="14"/>
  <c r="LN161" i="14"/>
  <c r="LK136" i="14"/>
  <c r="LC144" i="14"/>
  <c r="AU7" i="16" l="1"/>
  <c r="AU6" i="16"/>
  <c r="AS6" i="16"/>
  <c r="AS7" i="16"/>
  <c r="AX6" i="16"/>
  <c r="AX7" i="16"/>
  <c r="B6" i="16"/>
  <c r="X6" i="16"/>
  <c r="X7" i="16"/>
  <c r="B7" i="16"/>
  <c r="JA44" i="14"/>
  <c r="JB44" i="14" s="1"/>
  <c r="AR6" i="16"/>
  <c r="AR7" i="16"/>
  <c r="AV6" i="16"/>
  <c r="AV7" i="16"/>
  <c r="AW6" i="16"/>
  <c r="AW7" i="16"/>
  <c r="AT6" i="16"/>
  <c r="AT7" i="16"/>
  <c r="IX45" i="14"/>
  <c r="IY45" i="14"/>
  <c r="IW46" i="14"/>
  <c r="NM169" i="14"/>
  <c r="KY58" i="14"/>
  <c r="KY137" i="14"/>
  <c r="KY138" i="14" s="1"/>
  <c r="LD139" i="14"/>
  <c r="LL49" i="14"/>
  <c r="LK77" i="14"/>
  <c r="KW61" i="14"/>
  <c r="LN49" i="14"/>
  <c r="LO58" i="14"/>
  <c r="LF171" i="14"/>
  <c r="LE49" i="14"/>
  <c r="KW145" i="14"/>
  <c r="LJ80" i="14"/>
  <c r="LG112" i="14"/>
  <c r="MB111" i="14"/>
  <c r="LM124" i="14"/>
  <c r="LF92" i="14"/>
  <c r="LI171" i="14"/>
  <c r="LE98" i="14"/>
  <c r="LE99" i="14" s="1"/>
  <c r="LE100" i="14" s="1"/>
  <c r="LE101" i="14" s="1"/>
  <c r="LE102" i="14" s="1"/>
  <c r="LE103" i="14" s="1"/>
  <c r="LE104" i="14" s="1"/>
  <c r="LD57" i="14"/>
  <c r="LM49" i="14"/>
  <c r="LN162" i="14"/>
  <c r="LC145" i="14"/>
  <c r="LK137" i="14"/>
  <c r="X5" i="16" l="1"/>
  <c r="BB20" i="11" s="1"/>
  <c r="BC12" i="11" s="1"/>
  <c r="B12" i="11" s="1"/>
  <c r="LE105" i="14"/>
  <c r="LE106" i="14" s="1"/>
  <c r="LE107" i="14" s="1"/>
  <c r="LE108" i="14" s="1"/>
  <c r="LE109" i="14" s="1"/>
  <c r="LE110" i="14" s="1"/>
  <c r="LE111" i="14" s="1"/>
  <c r="LZ104" i="14"/>
  <c r="KY139" i="14"/>
  <c r="LT138" i="14"/>
  <c r="V6" i="16"/>
  <c r="IW47" i="14"/>
  <c r="IX46" i="14"/>
  <c r="IY46" i="14"/>
  <c r="JA46" i="14" s="1"/>
  <c r="JB46" i="14" s="1"/>
  <c r="JA45" i="14"/>
  <c r="JB45" i="14" s="1"/>
  <c r="NM168" i="14"/>
  <c r="V7" i="16"/>
  <c r="LG113" i="14"/>
  <c r="LD140" i="14"/>
  <c r="LD58" i="14"/>
  <c r="KY59" i="14"/>
  <c r="LI172" i="14"/>
  <c r="LI173" i="14" s="1"/>
  <c r="KW146" i="14"/>
  <c r="LF172" i="14"/>
  <c r="LK78" i="14"/>
  <c r="LK79" i="14" s="1"/>
  <c r="LK80" i="14" s="1"/>
  <c r="LK81" i="14" s="1"/>
  <c r="LK82" i="14" s="1"/>
  <c r="LK83" i="14" s="1"/>
  <c r="LK84" i="14" s="1"/>
  <c r="LK85" i="14" s="1"/>
  <c r="LK86" i="14" s="1"/>
  <c r="LK87" i="14" s="1"/>
  <c r="LK88" i="14" s="1"/>
  <c r="LK89" i="14" s="1"/>
  <c r="LK90" i="14" s="1"/>
  <c r="LK91" i="14" s="1"/>
  <c r="LK92" i="14" s="1"/>
  <c r="LK93" i="14" s="1"/>
  <c r="LK94" i="14" s="1"/>
  <c r="LK95" i="14" s="1"/>
  <c r="LK96" i="14" s="1"/>
  <c r="LK97" i="14" s="1"/>
  <c r="LK98" i="14" s="1"/>
  <c r="LK99" i="14" s="1"/>
  <c r="LC146" i="14"/>
  <c r="LM125" i="14"/>
  <c r="LJ81" i="14"/>
  <c r="LN50" i="14"/>
  <c r="LF93" i="14"/>
  <c r="LE50" i="14"/>
  <c r="LO59" i="14"/>
  <c r="KW62" i="14"/>
  <c r="LL50" i="14"/>
  <c r="LM50" i="14"/>
  <c r="LN163" i="14"/>
  <c r="LK138" i="14"/>
  <c r="MF99" i="14" l="1"/>
  <c r="LK100" i="14"/>
  <c r="LK101" i="14" s="1"/>
  <c r="LK102" i="14" s="1"/>
  <c r="LK103" i="14" s="1"/>
  <c r="LK104" i="14" s="1"/>
  <c r="LZ111" i="14"/>
  <c r="LE112" i="14"/>
  <c r="LE113" i="14" s="1"/>
  <c r="X4" i="16"/>
  <c r="B4" i="16" s="1"/>
  <c r="MD173" i="14"/>
  <c r="LI174" i="14"/>
  <c r="LI175" i="14" s="1"/>
  <c r="KY140" i="14"/>
  <c r="KY141" i="14" s="1"/>
  <c r="KY142" i="14" s="1"/>
  <c r="KY143" i="14" s="1"/>
  <c r="KY144" i="14" s="1"/>
  <c r="KY145" i="14" s="1"/>
  <c r="KY146" i="14" s="1"/>
  <c r="KY147" i="14" s="1"/>
  <c r="KY148" i="14" s="1"/>
  <c r="KY149" i="14" s="1"/>
  <c r="KY150" i="14" s="1"/>
  <c r="LT139" i="14"/>
  <c r="V3" i="16"/>
  <c r="NM167" i="14"/>
  <c r="IX47" i="14"/>
  <c r="IW48" i="14"/>
  <c r="IY47" i="14"/>
  <c r="JA47" i="14" s="1"/>
  <c r="JB47" i="14" s="1"/>
  <c r="LF94" i="14"/>
  <c r="LJ82" i="14"/>
  <c r="KW147" i="14"/>
  <c r="KY60" i="14"/>
  <c r="LO60" i="14"/>
  <c r="LD59" i="14"/>
  <c r="LD60" i="14" s="1"/>
  <c r="LN51" i="14"/>
  <c r="LM126" i="14"/>
  <c r="LL51" i="14"/>
  <c r="LE51" i="14"/>
  <c r="LC147" i="14"/>
  <c r="LD141" i="14"/>
  <c r="LG114" i="14"/>
  <c r="KW63" i="14"/>
  <c r="LF173" i="14"/>
  <c r="LM51" i="14"/>
  <c r="LN164" i="14"/>
  <c r="LK139" i="14"/>
  <c r="MF138" i="14"/>
  <c r="LK105" i="14" l="1"/>
  <c r="LK106" i="14" s="1"/>
  <c r="LK107" i="14" s="1"/>
  <c r="LK108" i="14" s="1"/>
  <c r="MF104" i="14"/>
  <c r="LD61" i="14"/>
  <c r="LD62" i="14" s="1"/>
  <c r="LY60" i="14"/>
  <c r="LE114" i="14"/>
  <c r="LE115" i="14" s="1"/>
  <c r="LE116" i="14" s="1"/>
  <c r="LE117" i="14" s="1"/>
  <c r="LE118" i="14" s="1"/>
  <c r="LE119" i="14" s="1"/>
  <c r="LE120" i="14" s="1"/>
  <c r="LE121" i="14" s="1"/>
  <c r="LE122" i="14" s="1"/>
  <c r="LE123" i="14" s="1"/>
  <c r="LE124" i="14" s="1"/>
  <c r="LE125" i="14" s="1"/>
  <c r="LE126" i="14" s="1"/>
  <c r="LZ113" i="14"/>
  <c r="KY151" i="14"/>
  <c r="KY152" i="14" s="1"/>
  <c r="KY153" i="14" s="1"/>
  <c r="KY154" i="14" s="1"/>
  <c r="KY155" i="14" s="1"/>
  <c r="LT150" i="14"/>
  <c r="IX48" i="14"/>
  <c r="IY48" i="14"/>
  <c r="IW49" i="14"/>
  <c r="NM166" i="14"/>
  <c r="LF174" i="14"/>
  <c r="LF175" i="14" s="1"/>
  <c r="LC148" i="14"/>
  <c r="LO61" i="14"/>
  <c r="KY61" i="14"/>
  <c r="LJ83" i="14"/>
  <c r="LG115" i="14"/>
  <c r="LE52" i="14"/>
  <c r="LF95" i="14"/>
  <c r="KW64" i="14"/>
  <c r="LR63" i="14"/>
  <c r="LM127" i="14"/>
  <c r="LD142" i="14"/>
  <c r="LL52" i="14"/>
  <c r="LN52" i="14"/>
  <c r="KW148" i="14"/>
  <c r="LM52" i="14"/>
  <c r="LN165" i="14"/>
  <c r="LK140" i="14"/>
  <c r="MF108" i="14" l="1"/>
  <c r="LK109" i="14"/>
  <c r="LK110" i="14" s="1"/>
  <c r="LK111" i="14" s="1"/>
  <c r="KY156" i="14"/>
  <c r="KY157" i="14" s="1"/>
  <c r="KY158" i="14" s="1"/>
  <c r="KY159" i="14" s="1"/>
  <c r="KY160" i="14" s="1"/>
  <c r="KY161" i="14" s="1"/>
  <c r="KY162" i="14" s="1"/>
  <c r="LT155" i="14"/>
  <c r="NM165" i="14"/>
  <c r="IX49" i="14"/>
  <c r="IY49" i="14"/>
  <c r="IW50" i="14"/>
  <c r="JA48" i="14"/>
  <c r="JB48" i="14" s="1"/>
  <c r="LL53" i="14"/>
  <c r="LC149" i="14"/>
  <c r="KW149" i="14"/>
  <c r="LF96" i="14"/>
  <c r="LG116" i="14"/>
  <c r="LD143" i="14"/>
  <c r="LO62" i="14"/>
  <c r="KW65" i="14"/>
  <c r="KW66" i="14" s="1"/>
  <c r="LN53" i="14"/>
  <c r="LM128" i="14"/>
  <c r="LJ84" i="14"/>
  <c r="LE53" i="14"/>
  <c r="LT61" i="14"/>
  <c r="KY62" i="14"/>
  <c r="LM53" i="14"/>
  <c r="LN166" i="14"/>
  <c r="LK141" i="14"/>
  <c r="MF140" i="14"/>
  <c r="LK112" i="14" l="1"/>
  <c r="LK113" i="14" s="1"/>
  <c r="LK114" i="14" s="1"/>
  <c r="LK115" i="14" s="1"/>
  <c r="MF111" i="14"/>
  <c r="KW67" i="14"/>
  <c r="KW68" i="14" s="1"/>
  <c r="KW69" i="14" s="1"/>
  <c r="KW70" i="14" s="1"/>
  <c r="KW71" i="14" s="1"/>
  <c r="KW72" i="14" s="1"/>
  <c r="KW73" i="14" s="1"/>
  <c r="LR66" i="14"/>
  <c r="KY163" i="14"/>
  <c r="KY164" i="14" s="1"/>
  <c r="KY165" i="14" s="1"/>
  <c r="KY166" i="14" s="1"/>
  <c r="KY167" i="14" s="1"/>
  <c r="KY168" i="14" s="1"/>
  <c r="KY169" i="14" s="1"/>
  <c r="KY170" i="14" s="1"/>
  <c r="KY171" i="14" s="1"/>
  <c r="KY172" i="14" s="1"/>
  <c r="KY173" i="14" s="1"/>
  <c r="KY174" i="14" s="1"/>
  <c r="LT162" i="14"/>
  <c r="NM164" i="14"/>
  <c r="IY50" i="14"/>
  <c r="JA50" i="14" s="1"/>
  <c r="JB50" i="14" s="1"/>
  <c r="IW51" i="14"/>
  <c r="IX50" i="14"/>
  <c r="JA49" i="14"/>
  <c r="JB49" i="14" s="1"/>
  <c r="LN54" i="14"/>
  <c r="KW150" i="14"/>
  <c r="LJ85" i="14"/>
  <c r="LG117" i="14"/>
  <c r="LL54" i="14"/>
  <c r="KY63" i="14"/>
  <c r="LE54" i="14"/>
  <c r="LF97" i="14"/>
  <c r="LC150" i="14"/>
  <c r="LM129" i="14"/>
  <c r="MH128" i="14"/>
  <c r="LO63" i="14"/>
  <c r="LD144" i="14"/>
  <c r="LM54" i="14"/>
  <c r="LN167" i="14"/>
  <c r="LK142" i="14"/>
  <c r="KY175" i="14" l="1"/>
  <c r="LT174" i="14"/>
  <c r="NM163" i="14"/>
  <c r="IX51" i="14"/>
  <c r="IY51" i="14"/>
  <c r="JA51" i="14" s="1"/>
  <c r="JB51" i="14" s="1"/>
  <c r="IW52" i="14"/>
  <c r="KY64" i="14"/>
  <c r="LO64" i="14"/>
  <c r="LO65" i="14" s="1"/>
  <c r="LJ86" i="14"/>
  <c r="LN55" i="14"/>
  <c r="LC151" i="14"/>
  <c r="LC152" i="14" s="1"/>
  <c r="LC153" i="14" s="1"/>
  <c r="LC154" i="14" s="1"/>
  <c r="LC155" i="14" s="1"/>
  <c r="LC156" i="14" s="1"/>
  <c r="LC157" i="14" s="1"/>
  <c r="LC158" i="14" s="1"/>
  <c r="LM130" i="14"/>
  <c r="LL55" i="14"/>
  <c r="LF98" i="14"/>
  <c r="LG118" i="14"/>
  <c r="KW151" i="14"/>
  <c r="LD145" i="14"/>
  <c r="LE55" i="14"/>
  <c r="LZ54" i="14"/>
  <c r="MH54" i="14"/>
  <c r="LM55" i="14"/>
  <c r="LN168" i="14"/>
  <c r="LK143" i="14"/>
  <c r="LX158" i="14" l="1"/>
  <c r="LC159" i="14"/>
  <c r="LC160" i="14" s="1"/>
  <c r="MJ65" i="14"/>
  <c r="LO66" i="14"/>
  <c r="IW53" i="14"/>
  <c r="IY52" i="14"/>
  <c r="IX52" i="14"/>
  <c r="NM162" i="14"/>
  <c r="LN56" i="14"/>
  <c r="LE56" i="14"/>
  <c r="KW152" i="14"/>
  <c r="KW153" i="14" s="1"/>
  <c r="KW154" i="14" s="1"/>
  <c r="LL56" i="14"/>
  <c r="LJ87" i="14"/>
  <c r="KY65" i="14"/>
  <c r="LG119" i="14"/>
  <c r="LF99" i="14"/>
  <c r="LM131" i="14"/>
  <c r="LD146" i="14"/>
  <c r="LY145" i="14"/>
  <c r="LM56" i="14"/>
  <c r="LN169" i="14"/>
  <c r="LK144" i="14"/>
  <c r="LO67" i="14" l="1"/>
  <c r="LO68" i="14" s="1"/>
  <c r="LO69" i="14" s="1"/>
  <c r="LO70" i="14" s="1"/>
  <c r="LO71" i="14" s="1"/>
  <c r="MJ66" i="14"/>
  <c r="LR154" i="14"/>
  <c r="KW155" i="14"/>
  <c r="NM161" i="14"/>
  <c r="JA52" i="14"/>
  <c r="JB52" i="14" s="1"/>
  <c r="IX53" i="14"/>
  <c r="IY53" i="14"/>
  <c r="IW54" i="14"/>
  <c r="LE57" i="14"/>
  <c r="LE58" i="14" s="1"/>
  <c r="LJ88" i="14"/>
  <c r="LL57" i="14"/>
  <c r="LN57" i="14"/>
  <c r="LD147" i="14"/>
  <c r="LM132" i="14"/>
  <c r="LG120" i="14"/>
  <c r="LF100" i="14"/>
  <c r="LF101" i="14" s="1"/>
  <c r="LF102" i="14" s="1"/>
  <c r="LF103" i="14" s="1"/>
  <c r="LF104" i="14" s="1"/>
  <c r="LF105" i="14" s="1"/>
  <c r="LF106" i="14" s="1"/>
  <c r="LF107" i="14" s="1"/>
  <c r="LF108" i="14" s="1"/>
  <c r="LF109" i="14" s="1"/>
  <c r="LF110" i="14" s="1"/>
  <c r="LF111" i="14" s="1"/>
  <c r="MA111" i="14" s="1"/>
  <c r="KY66" i="14"/>
  <c r="LM57" i="14"/>
  <c r="LN170" i="14"/>
  <c r="LK145" i="14"/>
  <c r="LO72" i="14" l="1"/>
  <c r="LO73" i="14" s="1"/>
  <c r="LO74" i="14" s="1"/>
  <c r="LO75" i="14" s="1"/>
  <c r="LO76" i="14" s="1"/>
  <c r="LO77" i="14" s="1"/>
  <c r="LO78" i="14" s="1"/>
  <c r="LO79" i="14" s="1"/>
  <c r="LO80" i="14" s="1"/>
  <c r="LO81" i="14" s="1"/>
  <c r="MJ71" i="14"/>
  <c r="LZ58" i="14"/>
  <c r="LE59" i="14"/>
  <c r="LE60" i="14" s="1"/>
  <c r="LE61" i="14" s="1"/>
  <c r="LE62" i="14" s="1"/>
  <c r="LE63" i="14" s="1"/>
  <c r="LE64" i="14" s="1"/>
  <c r="JA53" i="14"/>
  <c r="JB53" i="14" s="1"/>
  <c r="NM160" i="14"/>
  <c r="IY54" i="14"/>
  <c r="JA54" i="14" s="1"/>
  <c r="JB54" i="14" s="1"/>
  <c r="IX54" i="14"/>
  <c r="IW55" i="14"/>
  <c r="LM133" i="14"/>
  <c r="KY67" i="14"/>
  <c r="LD148" i="14"/>
  <c r="LL58" i="14"/>
  <c r="LG121" i="14"/>
  <c r="LJ89" i="14"/>
  <c r="LN58" i="14"/>
  <c r="LM58" i="14"/>
  <c r="LK146" i="14"/>
  <c r="LN171" i="14"/>
  <c r="MJ81" i="14" l="1"/>
  <c r="LO82" i="14"/>
  <c r="LO83" i="14" s="1"/>
  <c r="LO84" i="14" s="1"/>
  <c r="LO85" i="14" s="1"/>
  <c r="LO86" i="14" s="1"/>
  <c r="NM159" i="14"/>
  <c r="IY55" i="14"/>
  <c r="JA55" i="14" s="1"/>
  <c r="JB55" i="14" s="1"/>
  <c r="IW56" i="14"/>
  <c r="IX55" i="14"/>
  <c r="LM134" i="14"/>
  <c r="LJ90" i="14"/>
  <c r="LL59" i="14"/>
  <c r="KY68" i="14"/>
  <c r="LG122" i="14"/>
  <c r="LN59" i="14"/>
  <c r="LD149" i="14"/>
  <c r="LM59" i="14"/>
  <c r="LN172" i="14"/>
  <c r="LK147" i="14"/>
  <c r="MJ86" i="14" l="1"/>
  <c r="LO87" i="14"/>
  <c r="LO88" i="14" s="1"/>
  <c r="LO89" i="14" s="1"/>
  <c r="LO90" i="14" s="1"/>
  <c r="LO91" i="14" s="1"/>
  <c r="LO92" i="14" s="1"/>
  <c r="IW57" i="14"/>
  <c r="IY56" i="14"/>
  <c r="IX56" i="14"/>
  <c r="NM158" i="14"/>
  <c r="KY69" i="14"/>
  <c r="LN60" i="14"/>
  <c r="LG123" i="14"/>
  <c r="LM135" i="14"/>
  <c r="LL60" i="14"/>
  <c r="LD150" i="14"/>
  <c r="LJ91" i="14"/>
  <c r="LM60" i="14"/>
  <c r="LN173" i="14"/>
  <c r="LK148" i="14"/>
  <c r="MJ92" i="14" l="1"/>
  <c r="LO93" i="14"/>
  <c r="LO94" i="14" s="1"/>
  <c r="LO95" i="14" s="1"/>
  <c r="LO96" i="14" s="1"/>
  <c r="LO97" i="14" s="1"/>
  <c r="LO98" i="14" s="1"/>
  <c r="LO99" i="14" s="1"/>
  <c r="NM157" i="14"/>
  <c r="JA56" i="14"/>
  <c r="JB56" i="14" s="1"/>
  <c r="IW58" i="14"/>
  <c r="IX57" i="14"/>
  <c r="IY57" i="14"/>
  <c r="LM136" i="14"/>
  <c r="LL61" i="14"/>
  <c r="KY70" i="14"/>
  <c r="LD151" i="14"/>
  <c r="LG124" i="14"/>
  <c r="MI60" i="14"/>
  <c r="LN61" i="14"/>
  <c r="LJ92" i="14"/>
  <c r="LM61" i="14"/>
  <c r="LN174" i="14"/>
  <c r="LK149" i="14"/>
  <c r="IY58" i="14" l="1"/>
  <c r="IX58" i="14"/>
  <c r="IW59" i="14"/>
  <c r="NM156" i="14"/>
  <c r="JA57" i="14"/>
  <c r="JB57" i="14" s="1"/>
  <c r="LN62" i="14"/>
  <c r="LL62" i="14"/>
  <c r="LG125" i="14"/>
  <c r="KY71" i="14"/>
  <c r="LM137" i="14"/>
  <c r="LD152" i="14"/>
  <c r="LJ93" i="14"/>
  <c r="LJ94" i="14" s="1"/>
  <c r="LJ95" i="14" s="1"/>
  <c r="LJ96" i="14" s="1"/>
  <c r="LJ97" i="14" s="1"/>
  <c r="LJ98" i="14" s="1"/>
  <c r="LJ99" i="14" s="1"/>
  <c r="LJ100" i="14" s="1"/>
  <c r="LM62" i="14"/>
  <c r="LK150" i="14"/>
  <c r="LN175" i="14"/>
  <c r="NM155" i="14" l="1"/>
  <c r="IW60" i="14"/>
  <c r="IX59" i="14"/>
  <c r="IY59" i="14"/>
  <c r="JA58" i="14"/>
  <c r="JB58" i="14" s="1"/>
  <c r="LD153" i="14"/>
  <c r="LL63" i="14"/>
  <c r="LM138" i="14"/>
  <c r="KY72" i="14"/>
  <c r="LG126" i="14"/>
  <c r="LN63" i="14"/>
  <c r="LM63" i="14"/>
  <c r="LK151" i="14"/>
  <c r="MF150" i="14"/>
  <c r="JA59" i="14" l="1"/>
  <c r="JB59" i="14" s="1"/>
  <c r="NM154" i="14"/>
  <c r="IW61" i="14"/>
  <c r="IY60" i="14"/>
  <c r="JA60" i="14" s="1"/>
  <c r="JB60" i="14" s="1"/>
  <c r="IX60" i="14"/>
  <c r="LM64" i="14"/>
  <c r="LN64" i="14"/>
  <c r="LD154" i="14"/>
  <c r="KY73" i="14"/>
  <c r="LL64" i="14"/>
  <c r="LG127" i="14"/>
  <c r="LM139" i="14"/>
  <c r="LK152" i="14"/>
  <c r="NM153" i="14" l="1"/>
  <c r="IX61" i="14"/>
  <c r="IY61" i="14"/>
  <c r="IW62" i="14"/>
  <c r="LM65" i="14"/>
  <c r="LL65" i="14"/>
  <c r="LM140" i="14"/>
  <c r="KY74" i="14"/>
  <c r="LD155" i="14"/>
  <c r="LG128" i="14"/>
  <c r="LN65" i="14"/>
  <c r="LK153" i="14"/>
  <c r="MF152" i="14"/>
  <c r="IW63" i="14" l="1"/>
  <c r="IY62" i="14"/>
  <c r="IX62" i="14"/>
  <c r="NM152" i="14"/>
  <c r="JA61" i="14"/>
  <c r="JB61" i="14" s="1"/>
  <c r="LM66" i="14"/>
  <c r="LL66" i="14"/>
  <c r="LM141" i="14"/>
  <c r="LN66" i="14"/>
  <c r="LD156" i="14"/>
  <c r="LG129" i="14"/>
  <c r="KY75" i="14"/>
  <c r="LK154" i="14"/>
  <c r="NM151" i="14" l="1"/>
  <c r="JA62" i="14"/>
  <c r="JB62" i="14" s="1"/>
  <c r="IW64" i="14"/>
  <c r="IX63" i="14"/>
  <c r="IY63" i="14"/>
  <c r="JA63" i="14" s="1"/>
  <c r="JB63" i="14" s="1"/>
  <c r="LM67" i="14"/>
  <c r="LM68" i="14" s="1"/>
  <c r="LM69" i="14" s="1"/>
  <c r="LM70" i="14" s="1"/>
  <c r="LM71" i="14" s="1"/>
  <c r="LM72" i="14" s="1"/>
  <c r="LM73" i="14" s="1"/>
  <c r="LG130" i="14"/>
  <c r="MB129" i="14"/>
  <c r="LN67" i="14"/>
  <c r="KY76" i="14"/>
  <c r="LL67" i="14"/>
  <c r="LD157" i="14"/>
  <c r="LM142" i="14"/>
  <c r="LK155" i="14"/>
  <c r="MH73" i="14" l="1"/>
  <c r="LM74" i="14"/>
  <c r="LM75" i="14" s="1"/>
  <c r="LM76" i="14" s="1"/>
  <c r="LM77" i="14" s="1"/>
  <c r="LM78" i="14" s="1"/>
  <c r="LM79" i="14" s="1"/>
  <c r="LM80" i="14" s="1"/>
  <c r="LM81" i="14" s="1"/>
  <c r="LM82" i="14" s="1"/>
  <c r="LM83" i="14" s="1"/>
  <c r="LM84" i="14" s="1"/>
  <c r="LM85" i="14" s="1"/>
  <c r="LM86" i="14" s="1"/>
  <c r="LM87" i="14" s="1"/>
  <c r="LM88" i="14" s="1"/>
  <c r="LM89" i="14" s="1"/>
  <c r="LM90" i="14" s="1"/>
  <c r="LM91" i="14" s="1"/>
  <c r="LM92" i="14" s="1"/>
  <c r="LM93" i="14" s="1"/>
  <c r="LM94" i="14" s="1"/>
  <c r="LM95" i="14" s="1"/>
  <c r="NM150" i="14"/>
  <c r="IX64" i="14"/>
  <c r="IY64" i="14"/>
  <c r="IW65" i="14"/>
  <c r="LD158" i="14"/>
  <c r="LG131" i="14"/>
  <c r="LL68" i="14"/>
  <c r="LN68" i="14"/>
  <c r="LN69" i="14" s="1"/>
  <c r="LM143" i="14"/>
  <c r="KY77" i="14"/>
  <c r="LK156" i="14"/>
  <c r="LM96" i="14" l="1"/>
  <c r="LM97" i="14" s="1"/>
  <c r="LM98" i="14" s="1"/>
  <c r="LM99" i="14" s="1"/>
  <c r="LM100" i="14" s="1"/>
  <c r="MH95" i="14"/>
  <c r="MI69" i="14"/>
  <c r="LN70" i="14"/>
  <c r="LN71" i="14" s="1"/>
  <c r="LN72" i="14" s="1"/>
  <c r="LN73" i="14" s="1"/>
  <c r="LN74" i="14" s="1"/>
  <c r="LN75" i="14" s="1"/>
  <c r="LN76" i="14" s="1"/>
  <c r="LN77" i="14" s="1"/>
  <c r="LN78" i="14" s="1"/>
  <c r="LN79" i="14" s="1"/>
  <c r="LN80" i="14" s="1"/>
  <c r="LN81" i="14" s="1"/>
  <c r="LN82" i="14" s="1"/>
  <c r="IX65" i="14"/>
  <c r="IW66" i="14"/>
  <c r="IY65" i="14"/>
  <c r="JA65" i="14" s="1"/>
  <c r="JB65" i="14" s="1"/>
  <c r="JA64" i="14"/>
  <c r="JB64" i="14" s="1"/>
  <c r="NM149" i="14"/>
  <c r="LM144" i="14"/>
  <c r="LL69" i="14"/>
  <c r="LL70" i="14" s="1"/>
  <c r="LL71" i="14" s="1"/>
  <c r="LL72" i="14" s="1"/>
  <c r="LL73" i="14" s="1"/>
  <c r="LL74" i="14" s="1"/>
  <c r="LL75" i="14" s="1"/>
  <c r="LL76" i="14" s="1"/>
  <c r="LL77" i="14" s="1"/>
  <c r="LL78" i="14" s="1"/>
  <c r="LG132" i="14"/>
  <c r="KY78" i="14"/>
  <c r="LD159" i="14"/>
  <c r="LK157" i="14"/>
  <c r="MI82" i="14" l="1"/>
  <c r="LN83" i="14"/>
  <c r="LN84" i="14" s="1"/>
  <c r="LL79" i="14"/>
  <c r="LL80" i="14" s="1"/>
  <c r="LL81" i="14" s="1"/>
  <c r="LL82" i="14" s="1"/>
  <c r="LL83" i="14" s="1"/>
  <c r="LL84" i="14" s="1"/>
  <c r="LL85" i="14" s="1"/>
  <c r="LL86" i="14" s="1"/>
  <c r="LL87" i="14" s="1"/>
  <c r="LL88" i="14" s="1"/>
  <c r="LL89" i="14" s="1"/>
  <c r="LL90" i="14" s="1"/>
  <c r="LL91" i="14" s="1"/>
  <c r="MG78" i="14"/>
  <c r="MH100" i="14"/>
  <c r="LM101" i="14"/>
  <c r="LM102" i="14" s="1"/>
  <c r="LM103" i="14" s="1"/>
  <c r="LM104" i="14" s="1"/>
  <c r="LM105" i="14" s="1"/>
  <c r="LM106" i="14" s="1"/>
  <c r="LM107" i="14" s="1"/>
  <c r="LM108" i="14" s="1"/>
  <c r="LM109" i="14" s="1"/>
  <c r="LM110" i="14" s="1"/>
  <c r="LM111" i="14" s="1"/>
  <c r="LM112" i="14" s="1"/>
  <c r="LM113" i="14" s="1"/>
  <c r="LM114" i="14" s="1"/>
  <c r="IX66" i="14"/>
  <c r="IY66" i="14"/>
  <c r="IW67" i="14"/>
  <c r="NM148" i="14"/>
  <c r="KY79" i="14"/>
  <c r="LM145" i="14"/>
  <c r="LG133" i="14"/>
  <c r="LD160" i="14"/>
  <c r="LK158" i="14"/>
  <c r="LL92" i="14" l="1"/>
  <c r="LL93" i="14" s="1"/>
  <c r="LL94" i="14" s="1"/>
  <c r="LL95" i="14" s="1"/>
  <c r="LL96" i="14" s="1"/>
  <c r="LL97" i="14" s="1"/>
  <c r="LL98" i="14" s="1"/>
  <c r="LL99" i="14" s="1"/>
  <c r="LL100" i="14" s="1"/>
  <c r="LL101" i="14" s="1"/>
  <c r="LL102" i="14" s="1"/>
  <c r="LL103" i="14" s="1"/>
  <c r="LL104" i="14" s="1"/>
  <c r="LL105" i="14" s="1"/>
  <c r="LL106" i="14" s="1"/>
  <c r="MG91" i="14"/>
  <c r="NM147" i="14"/>
  <c r="IW68" i="14"/>
  <c r="IX67" i="14"/>
  <c r="IY67" i="14"/>
  <c r="JA66" i="14"/>
  <c r="JB66" i="14" s="1"/>
  <c r="LD161" i="14"/>
  <c r="KY80" i="14"/>
  <c r="LM146" i="14"/>
  <c r="LG134" i="14"/>
  <c r="LK159" i="14"/>
  <c r="IX68" i="14" l="1"/>
  <c r="IW69" i="14"/>
  <c r="IY68" i="14"/>
  <c r="JA68" i="14" s="1"/>
  <c r="JB68" i="14" s="1"/>
  <c r="JA67" i="14"/>
  <c r="JB67" i="14" s="1"/>
  <c r="NM146" i="14"/>
  <c r="LG135" i="14"/>
  <c r="KY81" i="14"/>
  <c r="LM147" i="14"/>
  <c r="LD162" i="14"/>
  <c r="LK160" i="14"/>
  <c r="NM145" i="14" l="1"/>
  <c r="IY69" i="14"/>
  <c r="JA69" i="14" s="1"/>
  <c r="JB69" i="14" s="1"/>
  <c r="IW70" i="14"/>
  <c r="IX69" i="14"/>
  <c r="LG136" i="14"/>
  <c r="LD163" i="14"/>
  <c r="LD164" i="14" s="1"/>
  <c r="LD165" i="14" s="1"/>
  <c r="LD166" i="14" s="1"/>
  <c r="LD167" i="14" s="1"/>
  <c r="LD168" i="14" s="1"/>
  <c r="LD169" i="14" s="1"/>
  <c r="LD170" i="14" s="1"/>
  <c r="LD171" i="14" s="1"/>
  <c r="LD172" i="14" s="1"/>
  <c r="LD173" i="14" s="1"/>
  <c r="LD174" i="14" s="1"/>
  <c r="LD175" i="14" s="1"/>
  <c r="KY82" i="14"/>
  <c r="LM148" i="14"/>
  <c r="LK161" i="14"/>
  <c r="IX70" i="14" l="1"/>
  <c r="IY70" i="14"/>
  <c r="IW71" i="14"/>
  <c r="NM144" i="14"/>
  <c r="KY83" i="14"/>
  <c r="LM149" i="14"/>
  <c r="LG137" i="14"/>
  <c r="LK162" i="14"/>
  <c r="NM143" i="14" l="1"/>
  <c r="IY71" i="14"/>
  <c r="IX71" i="14"/>
  <c r="IW72" i="14"/>
  <c r="JA70" i="14"/>
  <c r="JB70" i="14" s="1"/>
  <c r="LM150" i="14"/>
  <c r="LG138" i="14"/>
  <c r="KY84" i="14"/>
  <c r="LK163" i="14"/>
  <c r="IX72" i="14" l="1"/>
  <c r="IW73" i="14"/>
  <c r="IY72" i="14"/>
  <c r="NM142" i="14"/>
  <c r="JA71" i="14"/>
  <c r="JB71" i="14" s="1"/>
  <c r="LG139" i="14"/>
  <c r="KY85" i="14"/>
  <c r="LM151" i="14"/>
  <c r="LK164" i="14"/>
  <c r="NM141" i="14" l="1"/>
  <c r="JA72" i="14"/>
  <c r="JB72" i="14" s="1"/>
  <c r="IY73" i="14"/>
  <c r="IX73" i="14"/>
  <c r="IW74" i="14"/>
  <c r="KY86" i="14"/>
  <c r="LG140" i="14"/>
  <c r="LM152" i="14"/>
  <c r="LK165" i="14"/>
  <c r="IY74" i="14" l="1"/>
  <c r="IX74" i="14"/>
  <c r="IW75" i="14"/>
  <c r="JA73" i="14"/>
  <c r="JB73" i="14" s="1"/>
  <c r="NM140" i="14"/>
  <c r="LK166" i="14"/>
  <c r="KY87" i="14"/>
  <c r="LM153" i="14"/>
  <c r="LG141" i="14"/>
  <c r="NM139" i="14" l="1"/>
  <c r="IW76" i="14"/>
  <c r="IY75" i="14"/>
  <c r="IX75" i="14"/>
  <c r="JA74" i="14"/>
  <c r="JB74" i="14" s="1"/>
  <c r="LG142" i="14"/>
  <c r="KY88" i="14"/>
  <c r="LM154" i="14"/>
  <c r="LK167" i="14"/>
  <c r="NM138" i="14" l="1"/>
  <c r="JA75" i="14"/>
  <c r="JB75" i="14" s="1"/>
  <c r="IW77" i="14"/>
  <c r="IY76" i="14"/>
  <c r="IX76" i="14"/>
  <c r="LG143" i="14"/>
  <c r="LK168" i="14"/>
  <c r="LM155" i="14"/>
  <c r="KY89" i="14"/>
  <c r="KY90" i="14" s="1"/>
  <c r="KY91" i="14" s="1"/>
  <c r="KY92" i="14" s="1"/>
  <c r="KY93" i="14" s="1"/>
  <c r="KY94" i="14" s="1"/>
  <c r="KY95" i="14" s="1"/>
  <c r="LT95" i="14" l="1"/>
  <c r="KY96" i="14"/>
  <c r="KY97" i="14" s="1"/>
  <c r="KY98" i="14" s="1"/>
  <c r="JA76" i="14"/>
  <c r="JB76" i="14" s="1"/>
  <c r="NM137" i="14"/>
  <c r="IY77" i="14"/>
  <c r="IX77" i="14"/>
  <c r="IW78" i="14"/>
  <c r="LG144" i="14"/>
  <c r="LM156" i="14"/>
  <c r="LM157" i="14" s="1"/>
  <c r="MH155" i="14"/>
  <c r="LK169" i="14"/>
  <c r="MH157" i="14" l="1"/>
  <c r="LM158" i="14"/>
  <c r="LM159" i="14" s="1"/>
  <c r="LM160" i="14" s="1"/>
  <c r="LM161" i="14" s="1"/>
  <c r="LM162" i="14" s="1"/>
  <c r="LM163" i="14" s="1"/>
  <c r="LM164" i="14" s="1"/>
  <c r="LM165" i="14" s="1"/>
  <c r="LM166" i="14" s="1"/>
  <c r="LM167" i="14" s="1"/>
  <c r="LM168" i="14" s="1"/>
  <c r="LM169" i="14" s="1"/>
  <c r="LM170" i="14" s="1"/>
  <c r="LM171" i="14" s="1"/>
  <c r="LM172" i="14" s="1"/>
  <c r="LM173" i="14" s="1"/>
  <c r="LM174" i="14" s="1"/>
  <c r="LM175" i="14" s="1"/>
  <c r="IW79" i="14"/>
  <c r="IX78" i="14"/>
  <c r="IY78" i="14"/>
  <c r="NM136" i="14"/>
  <c r="JA77" i="14"/>
  <c r="JB77" i="14" s="1"/>
  <c r="LK170" i="14"/>
  <c r="LG145" i="14"/>
  <c r="NM135" i="14" l="1"/>
  <c r="JA78" i="14"/>
  <c r="JB78" i="14" s="1"/>
  <c r="IX79" i="14"/>
  <c r="IY79" i="14"/>
  <c r="IW80" i="14"/>
  <c r="LG146" i="14"/>
  <c r="LK171" i="14"/>
  <c r="IX80" i="14" l="1"/>
  <c r="IW81" i="14"/>
  <c r="IY80" i="14"/>
  <c r="JA79" i="14"/>
  <c r="JB79" i="14" s="1"/>
  <c r="NM134" i="14"/>
  <c r="LK172" i="14"/>
  <c r="LG147" i="14"/>
  <c r="JA80" i="14" l="1"/>
  <c r="JB80" i="14" s="1"/>
  <c r="NM133" i="14"/>
  <c r="IW82" i="14"/>
  <c r="IY81" i="14"/>
  <c r="IX81" i="14"/>
  <c r="LK173" i="14"/>
  <c r="LG148" i="14"/>
  <c r="JA81" i="14" l="1"/>
  <c r="JB81" i="14" s="1"/>
  <c r="IW83" i="14"/>
  <c r="IX82" i="14"/>
  <c r="IY82" i="14"/>
  <c r="NM132" i="14"/>
  <c r="LK174" i="14"/>
  <c r="LK175" i="14" s="1"/>
  <c r="LG149" i="14"/>
  <c r="JA82" i="14" l="1"/>
  <c r="JB82" i="14" s="1"/>
  <c r="NM131" i="14"/>
  <c r="IY83" i="14"/>
  <c r="IW84" i="14"/>
  <c r="IX83" i="14"/>
  <c r="LG150" i="14"/>
  <c r="IW85" i="14" l="1"/>
  <c r="IX84" i="14"/>
  <c r="IY84" i="14"/>
  <c r="NM130" i="14"/>
  <c r="JA83" i="14"/>
  <c r="JB83" i="14" s="1"/>
  <c r="LG151" i="14"/>
  <c r="JA84" i="14" l="1"/>
  <c r="JB84" i="14" s="1"/>
  <c r="NM129" i="14"/>
  <c r="IY85" i="14"/>
  <c r="IX85" i="14"/>
  <c r="IW86" i="14"/>
  <c r="LG152" i="14"/>
  <c r="IX86" i="14" l="1"/>
  <c r="IY86" i="14"/>
  <c r="IW87" i="14"/>
  <c r="JA85" i="14"/>
  <c r="JB85" i="14" s="1"/>
  <c r="NM128" i="14"/>
  <c r="LG153" i="14"/>
  <c r="NM127" i="14" l="1"/>
  <c r="IW88" i="14"/>
  <c r="IY87" i="14"/>
  <c r="IX87" i="14"/>
  <c r="JA86" i="14"/>
  <c r="JB86" i="14" s="1"/>
  <c r="LG154" i="14"/>
  <c r="JA87" i="14" l="1"/>
  <c r="JB87" i="14" s="1"/>
  <c r="NM126" i="14"/>
  <c r="IY88" i="14"/>
  <c r="IW89" i="14"/>
  <c r="IX88" i="14"/>
  <c r="LG155" i="14"/>
  <c r="NM125" i="14" l="1"/>
  <c r="IW90" i="14"/>
  <c r="IX89" i="14"/>
  <c r="IY89" i="14"/>
  <c r="JA88" i="14"/>
  <c r="JB88" i="14" s="1"/>
  <c r="LG156" i="14"/>
  <c r="LG157" i="14" s="1"/>
  <c r="LG158" i="14" l="1"/>
  <c r="LG159" i="14" s="1"/>
  <c r="LG160" i="14" s="1"/>
  <c r="LG161" i="14" s="1"/>
  <c r="LG162" i="14" s="1"/>
  <c r="LG163" i="14" s="1"/>
  <c r="LG164" i="14" s="1"/>
  <c r="LG165" i="14" s="1"/>
  <c r="LG166" i="14" s="1"/>
  <c r="LG167" i="14" s="1"/>
  <c r="LG168" i="14" s="1"/>
  <c r="LG169" i="14" s="1"/>
  <c r="LG170" i="14" s="1"/>
  <c r="LG171" i="14" s="1"/>
  <c r="LG172" i="14" s="1"/>
  <c r="LG173" i="14" s="1"/>
  <c r="MB157" i="14"/>
  <c r="NM124" i="14"/>
  <c r="JA89" i="14"/>
  <c r="JB89" i="14" s="1"/>
  <c r="IX90" i="14"/>
  <c r="IW91" i="14"/>
  <c r="IY90" i="14"/>
  <c r="MB173" i="14" l="1"/>
  <c r="LG174" i="14"/>
  <c r="LG175" i="14" s="1"/>
  <c r="JA90" i="14"/>
  <c r="JB90" i="14" s="1"/>
  <c r="NM123" i="14"/>
  <c r="IY91" i="14"/>
  <c r="IW92" i="14"/>
  <c r="IX91" i="14"/>
  <c r="NM122" i="14" l="1"/>
  <c r="IX92" i="14"/>
  <c r="IY92" i="14"/>
  <c r="IW93" i="14"/>
  <c r="JA91" i="14"/>
  <c r="JB91" i="14" s="1"/>
  <c r="NM121" i="14" l="1"/>
  <c r="IX93" i="14"/>
  <c r="IW94" i="14"/>
  <c r="IY93" i="14"/>
  <c r="JA92" i="14"/>
  <c r="JB92" i="14" s="1"/>
  <c r="JA93" i="14" l="1"/>
  <c r="JB93" i="14" s="1"/>
  <c r="IW95" i="14"/>
  <c r="IX94" i="14"/>
  <c r="IY94" i="14"/>
  <c r="NM120" i="14"/>
  <c r="NM119" i="14" l="1"/>
  <c r="JA94" i="14"/>
  <c r="JB94" i="14" s="1"/>
  <c r="IY95" i="14"/>
  <c r="IX95" i="14"/>
  <c r="IW96" i="14"/>
  <c r="IX96" i="14" l="1"/>
  <c r="IW97" i="14"/>
  <c r="IY96" i="14"/>
  <c r="JA96" i="14" s="1"/>
  <c r="JB96" i="14" s="1"/>
  <c r="JA95" i="14"/>
  <c r="JB95" i="14" s="1"/>
  <c r="NM118" i="14"/>
  <c r="NM117" i="14" l="1"/>
  <c r="IX97" i="14"/>
  <c r="IW98" i="14"/>
  <c r="IY97" i="14"/>
  <c r="NM116" i="14" l="1"/>
  <c r="JA97" i="14"/>
  <c r="JB97" i="14" s="1"/>
  <c r="IW99" i="14"/>
  <c r="IY98" i="14"/>
  <c r="IX98" i="14"/>
  <c r="JA98" i="14" l="1"/>
  <c r="JB98" i="14" s="1"/>
  <c r="IX99" i="14"/>
  <c r="IY99" i="14"/>
  <c r="JA99" i="14" s="1"/>
  <c r="JB99" i="14" s="1"/>
  <c r="IW100" i="14"/>
  <c r="NM115" i="14"/>
  <c r="NM114" i="14" l="1"/>
  <c r="IW101" i="14"/>
  <c r="IY100" i="14"/>
  <c r="IX100" i="14"/>
  <c r="NM113" i="14" l="1"/>
  <c r="JA100" i="14"/>
  <c r="JB100" i="14" s="1"/>
  <c r="IW102" i="14"/>
  <c r="IY101" i="14"/>
  <c r="IX101" i="14"/>
  <c r="NM112" i="14" l="1"/>
  <c r="JA101" i="14"/>
  <c r="JB101" i="14" s="1"/>
  <c r="IX102" i="14"/>
  <c r="IY102" i="14"/>
  <c r="IW103" i="14"/>
  <c r="IX103" i="14" l="1"/>
  <c r="IW104" i="14"/>
  <c r="IY103" i="14"/>
  <c r="JA102" i="14"/>
  <c r="JB102" i="14" s="1"/>
  <c r="NM111" i="14"/>
  <c r="NM110" i="14" l="1"/>
  <c r="JA103" i="14"/>
  <c r="JB103" i="14" s="1"/>
  <c r="IW105" i="14"/>
  <c r="IX104" i="14"/>
  <c r="IY104" i="14"/>
  <c r="JA104" i="14" l="1"/>
  <c r="JB104" i="14" s="1"/>
  <c r="NM109" i="14"/>
  <c r="IY105" i="14"/>
  <c r="IX105" i="14"/>
  <c r="IW106" i="14"/>
  <c r="IW107" i="14" l="1"/>
  <c r="IY106" i="14"/>
  <c r="IX106" i="14"/>
  <c r="JA105" i="14"/>
  <c r="JB105" i="14" s="1"/>
  <c r="NM108" i="14"/>
  <c r="NM107" i="14" l="1"/>
  <c r="JA106" i="14"/>
  <c r="JB106" i="14" s="1"/>
  <c r="IX107" i="14"/>
  <c r="IY107" i="14"/>
  <c r="IW108" i="14"/>
  <c r="IX108" i="14" l="1"/>
  <c r="IW109" i="14"/>
  <c r="IY108" i="14"/>
  <c r="JA107" i="14"/>
  <c r="JB107" i="14" s="1"/>
  <c r="NM106" i="14"/>
  <c r="JA108" i="14" l="1"/>
  <c r="JB108" i="14" s="1"/>
  <c r="NM105" i="14"/>
  <c r="IW110" i="14"/>
  <c r="IX109" i="14"/>
  <c r="IY109" i="14"/>
  <c r="JA109" i="14" l="1"/>
  <c r="JB109" i="14" s="1"/>
  <c r="IY110" i="14"/>
  <c r="IX110" i="14"/>
  <c r="IW111" i="14"/>
  <c r="NM104" i="14"/>
  <c r="NM103" i="14" l="1"/>
  <c r="IY111" i="14"/>
  <c r="IX111" i="14"/>
  <c r="IW112" i="14"/>
  <c r="JA110" i="14"/>
  <c r="JB110" i="14" s="1"/>
  <c r="NM102" i="14" l="1"/>
  <c r="IX112" i="14"/>
  <c r="IW113" i="14"/>
  <c r="IY112" i="14"/>
  <c r="JA111" i="14"/>
  <c r="JB111" i="14" s="1"/>
  <c r="JA112" i="14" l="1"/>
  <c r="JB112" i="14" s="1"/>
  <c r="IY113" i="14"/>
  <c r="IW114" i="14"/>
  <c r="IX113" i="14"/>
  <c r="NM101" i="14"/>
  <c r="NM100" i="14" l="1"/>
  <c r="IY114" i="14"/>
  <c r="IW115" i="14"/>
  <c r="IX114" i="14"/>
  <c r="JA113" i="14"/>
  <c r="JB113" i="14" s="1"/>
  <c r="IX115" i="14" l="1"/>
  <c r="IY115" i="14"/>
  <c r="IW116" i="14"/>
  <c r="NM99" i="14"/>
  <c r="JA114" i="14"/>
  <c r="JB114" i="14" s="1"/>
  <c r="IW117" i="14" l="1"/>
  <c r="IX116" i="14"/>
  <c r="IY116" i="14"/>
  <c r="JA115" i="14"/>
  <c r="JB115" i="14" s="1"/>
  <c r="NM98" i="14"/>
  <c r="JA116" i="14" l="1"/>
  <c r="JB116" i="14" s="1"/>
  <c r="NM97" i="14"/>
  <c r="IX117" i="14"/>
  <c r="IY117" i="14"/>
  <c r="IW118" i="14"/>
  <c r="IY118" i="14" l="1"/>
  <c r="IX118" i="14"/>
  <c r="IW119" i="14"/>
  <c r="JA117" i="14"/>
  <c r="JB117" i="14" s="1"/>
  <c r="NM96" i="14"/>
  <c r="NM95" i="14" l="1"/>
  <c r="IW120" i="14"/>
  <c r="IY119" i="14"/>
  <c r="JA119" i="14" s="1"/>
  <c r="JB119" i="14" s="1"/>
  <c r="IX119" i="14"/>
  <c r="JA118" i="14"/>
  <c r="JB118" i="14" s="1"/>
  <c r="IX120" i="14" l="1"/>
  <c r="IW121" i="14"/>
  <c r="IY120" i="14"/>
  <c r="JA120" i="14" s="1"/>
  <c r="JB120" i="14" s="1"/>
  <c r="NM94" i="14"/>
  <c r="NM93" i="14" l="1"/>
  <c r="IX121" i="14"/>
  <c r="IW122" i="14"/>
  <c r="IY121" i="14"/>
  <c r="JA121" i="14" s="1"/>
  <c r="JB121" i="14" s="1"/>
  <c r="IW123" i="14" l="1"/>
  <c r="IX122" i="14"/>
  <c r="IY122" i="14"/>
  <c r="JA122" i="14" s="1"/>
  <c r="JB122" i="14" s="1"/>
  <c r="NM92" i="14"/>
  <c r="NM91" i="14" l="1"/>
  <c r="IX123" i="14"/>
  <c r="IW124" i="14"/>
  <c r="IY123" i="14"/>
  <c r="JA123" i="14" s="1"/>
  <c r="JB123" i="14" s="1"/>
  <c r="IX124" i="14" l="1"/>
  <c r="IW125" i="14"/>
  <c r="IY124" i="14"/>
  <c r="JA124" i="14" s="1"/>
  <c r="JB124" i="14" s="1"/>
  <c r="NM90" i="14"/>
  <c r="NM89" i="14" l="1"/>
  <c r="IW126" i="14"/>
  <c r="IX125" i="14"/>
  <c r="IY125" i="14"/>
  <c r="JA125" i="14" s="1"/>
  <c r="JB125" i="14" s="1"/>
  <c r="IX126" i="14" l="1"/>
  <c r="IY126" i="14"/>
  <c r="JA126" i="14" s="1"/>
  <c r="JB126" i="14" s="1"/>
  <c r="IW127" i="14"/>
  <c r="NM88" i="14"/>
  <c r="NM87" i="14" l="1"/>
  <c r="IX127" i="14"/>
  <c r="IY127" i="14"/>
  <c r="JA127" i="14" s="1"/>
  <c r="JB127" i="14" s="1"/>
  <c r="IW128" i="14"/>
  <c r="IW129" i="14" l="1"/>
  <c r="IX128" i="14"/>
  <c r="IY128" i="14"/>
  <c r="JA128" i="14" s="1"/>
  <c r="JB128" i="14" s="1"/>
  <c r="NM86" i="14"/>
  <c r="NM85" i="14" l="1"/>
  <c r="IW130" i="14"/>
  <c r="IX129" i="14"/>
  <c r="IY129" i="14"/>
  <c r="JA129" i="14" s="1"/>
  <c r="JB129" i="14" s="1"/>
  <c r="IW131" i="14" l="1"/>
  <c r="IX130" i="14"/>
  <c r="IY130" i="14"/>
  <c r="JA130" i="14" s="1"/>
  <c r="JB130" i="14" s="1"/>
  <c r="NM84" i="14"/>
  <c r="NM83" i="14" l="1"/>
  <c r="IW132" i="14"/>
  <c r="IX131" i="14"/>
  <c r="IY131" i="14"/>
  <c r="JA131" i="14" s="1"/>
  <c r="JB131" i="14" s="1"/>
  <c r="IX132" i="14" l="1"/>
  <c r="IW133" i="14"/>
  <c r="IY132" i="14"/>
  <c r="JA132" i="14" s="1"/>
  <c r="JB132" i="14" s="1"/>
  <c r="NM82" i="14"/>
  <c r="NM81" i="14" l="1"/>
  <c r="IY133" i="14"/>
  <c r="JA133" i="14" s="1"/>
  <c r="JB133" i="14" s="1"/>
  <c r="IX133" i="14"/>
  <c r="IW134" i="14"/>
  <c r="IW135" i="14" l="1"/>
  <c r="IX134" i="14"/>
  <c r="IY134" i="14"/>
  <c r="JA134" i="14" s="1"/>
  <c r="JB134" i="14" s="1"/>
  <c r="NM80" i="14"/>
  <c r="NM79" i="14" l="1"/>
  <c r="IX135" i="14"/>
  <c r="IY135" i="14"/>
  <c r="JA135" i="14" s="1"/>
  <c r="JB135" i="14" s="1"/>
  <c r="IW136" i="14"/>
  <c r="NM78" i="14" l="1"/>
  <c r="IW137" i="14"/>
  <c r="IY136" i="14"/>
  <c r="JA136" i="14" s="1"/>
  <c r="JB136" i="14" s="1"/>
  <c r="IX136" i="14"/>
  <c r="IX137" i="14" l="1"/>
  <c r="IW138" i="14"/>
  <c r="IY137" i="14"/>
  <c r="JA137" i="14" s="1"/>
  <c r="JB137" i="14" s="1"/>
  <c r="NM77" i="14"/>
  <c r="IY138" i="14" l="1"/>
  <c r="JA138" i="14" s="1"/>
  <c r="JB138" i="14" s="1"/>
  <c r="IX138" i="14"/>
  <c r="NM76" i="14"/>
  <c r="NM75" i="14" l="1"/>
  <c r="IU24" i="14"/>
  <c r="IU54" i="14"/>
  <c r="IU89" i="14"/>
  <c r="IU53" i="14"/>
  <c r="IU97" i="14"/>
  <c r="IU90" i="14"/>
  <c r="IU43" i="14"/>
  <c r="IU32" i="14"/>
  <c r="IU46" i="14"/>
  <c r="IU64" i="14"/>
  <c r="IU61" i="14"/>
  <c r="IU65" i="14"/>
  <c r="IU38" i="14"/>
  <c r="IU41" i="14"/>
  <c r="IU91" i="14"/>
  <c r="IU26" i="14"/>
  <c r="IU56" i="14"/>
  <c r="IU87" i="14"/>
  <c r="IU85" i="14"/>
  <c r="IU70" i="14"/>
  <c r="IU15" i="14"/>
  <c r="IU73" i="14"/>
  <c r="IU48" i="14"/>
  <c r="IU45" i="14"/>
  <c r="IU103" i="14"/>
  <c r="IU106" i="14"/>
  <c r="IU63" i="14"/>
  <c r="IU18" i="14"/>
  <c r="IU44" i="14"/>
  <c r="IU57" i="14"/>
  <c r="IU55" i="14"/>
  <c r="IU82" i="14"/>
  <c r="IU16" i="14"/>
  <c r="IU79" i="14"/>
  <c r="IU92" i="14"/>
  <c r="IU25" i="14"/>
  <c r="IU40" i="14"/>
  <c r="IU84" i="14"/>
  <c r="IU80" i="14"/>
  <c r="IU42" i="14"/>
  <c r="IU71" i="14"/>
  <c r="IU66" i="14"/>
  <c r="IU105" i="14"/>
  <c r="IU76" i="14"/>
  <c r="IU88" i="14"/>
  <c r="IU35" i="14"/>
  <c r="IU77" i="14"/>
  <c r="IU20" i="14"/>
  <c r="IU93" i="14"/>
  <c r="IU51" i="14"/>
  <c r="IU68" i="14"/>
  <c r="IU104" i="14"/>
  <c r="IU19" i="14"/>
  <c r="IU60" i="14"/>
  <c r="IU59" i="14"/>
  <c r="IU101" i="14"/>
  <c r="IU78" i="14"/>
  <c r="IU33" i="14"/>
  <c r="IU36" i="14"/>
  <c r="IU107" i="14"/>
  <c r="IU50" i="14"/>
  <c r="IU37" i="14"/>
  <c r="IU30" i="14"/>
  <c r="IU21" i="14"/>
  <c r="IU29" i="14"/>
  <c r="IU86" i="14"/>
  <c r="IU23" i="14"/>
  <c r="IU67" i="14"/>
  <c r="IU96" i="14"/>
  <c r="IU75" i="14"/>
  <c r="IU74" i="14"/>
  <c r="IU72" i="14"/>
  <c r="IU47" i="14"/>
  <c r="IU62" i="14"/>
  <c r="IU22" i="14"/>
  <c r="IU31" i="14"/>
  <c r="IU99" i="14"/>
  <c r="IU49" i="14"/>
  <c r="IU27" i="14"/>
  <c r="IU28" i="14"/>
  <c r="IU83" i="14"/>
  <c r="IU81" i="14"/>
  <c r="IU100" i="14"/>
  <c r="IU102" i="14"/>
  <c r="IU39" i="14"/>
  <c r="IU69" i="14"/>
  <c r="IU94" i="14"/>
  <c r="IU34" i="14"/>
  <c r="IU17" i="14"/>
  <c r="IU95" i="14"/>
  <c r="IU58" i="14"/>
  <c r="IU98" i="14"/>
  <c r="IU52" i="14"/>
  <c r="JK105" i="14" l="1"/>
  <c r="LV105" i="14" s="1"/>
  <c r="JY84" i="14"/>
  <c r="MJ84" i="14" s="1"/>
  <c r="JH130" i="14"/>
  <c r="LS130" i="14" s="1"/>
  <c r="JQ108" i="14"/>
  <c r="MB108" i="14" s="1"/>
  <c r="JP132" i="14"/>
  <c r="MA132" i="14" s="1"/>
  <c r="JV40" i="14"/>
  <c r="MG40" i="14" s="1"/>
  <c r="JV133" i="14"/>
  <c r="MG133" i="14" s="1"/>
  <c r="JW156" i="14"/>
  <c r="MH156" i="14" s="1"/>
  <c r="JH44" i="14"/>
  <c r="LS44" i="14" s="1"/>
  <c r="JQ138" i="14"/>
  <c r="MB138" i="14" s="1"/>
  <c r="JP137" i="14"/>
  <c r="MA137" i="14" s="1"/>
  <c r="JT70" i="14"/>
  <c r="ME70" i="14" s="1"/>
  <c r="JV140" i="14"/>
  <c r="MG140" i="14" s="1"/>
  <c r="JT165" i="14"/>
  <c r="ME165" i="14" s="1"/>
  <c r="JG141" i="14"/>
  <c r="LR141" i="14" s="1"/>
  <c r="JG167" i="14"/>
  <c r="LR167" i="14" s="1"/>
  <c r="JH97" i="14"/>
  <c r="LS97" i="14" s="1"/>
  <c r="JK75" i="14"/>
  <c r="LV75" i="14" s="1"/>
  <c r="JP168" i="14"/>
  <c r="MA168" i="14" s="1"/>
  <c r="JK145" i="14"/>
  <c r="LV145" i="14" s="1"/>
  <c r="JV99" i="14"/>
  <c r="MG99" i="14" s="1"/>
  <c r="JG147" i="14"/>
  <c r="LR147" i="14" s="1"/>
  <c r="JP146" i="14"/>
  <c r="MA146" i="14" s="1"/>
  <c r="JH123" i="14"/>
  <c r="LS123" i="14" s="1"/>
  <c r="JV124" i="14"/>
  <c r="MG124" i="14" s="1"/>
  <c r="JW80" i="14"/>
  <c r="MH80" i="14" s="1"/>
  <c r="JP172" i="14"/>
  <c r="MA172" i="14" s="1"/>
  <c r="JL104" i="14"/>
  <c r="LW104" i="14" s="1"/>
  <c r="JT151" i="14"/>
  <c r="ME151" i="14" s="1"/>
  <c r="JQ150" i="14"/>
  <c r="MB150" i="14" s="1"/>
  <c r="JU81" i="14"/>
  <c r="MF81" i="14" s="1"/>
  <c r="JU106" i="14"/>
  <c r="MF106" i="14" s="1"/>
  <c r="JF105" i="14"/>
  <c r="JI84" i="14"/>
  <c r="LT84" i="14" s="1"/>
  <c r="JM84" i="14"/>
  <c r="LX84" i="14" s="1"/>
  <c r="JQ154" i="14"/>
  <c r="MB154" i="14" s="1"/>
  <c r="JL131" i="14"/>
  <c r="LW131" i="14" s="1"/>
  <c r="JP43" i="14"/>
  <c r="MA43" i="14" s="1"/>
  <c r="JJ159" i="14"/>
  <c r="LU159" i="14" s="1"/>
  <c r="JU160" i="14"/>
  <c r="MF160" i="14" s="1"/>
  <c r="JQ114" i="14"/>
  <c r="MB114" i="14" s="1"/>
  <c r="JF137" i="14"/>
  <c r="JJ115" i="14"/>
  <c r="LU115" i="14" s="1"/>
  <c r="JP93" i="14"/>
  <c r="MA93" i="14" s="1"/>
  <c r="JJ72" i="14"/>
  <c r="LU72" i="14" s="1"/>
  <c r="JQ119" i="14"/>
  <c r="MB119" i="14" s="1"/>
  <c r="JF75" i="14"/>
  <c r="JN53" i="14"/>
  <c r="LY53" i="14" s="1"/>
  <c r="JF145" i="14"/>
  <c r="JF172" i="14"/>
  <c r="JV33" i="14"/>
  <c r="MG33" i="14" s="1"/>
  <c r="JV37" i="14"/>
  <c r="MG37" i="14" s="1"/>
  <c r="JG60" i="14"/>
  <c r="LR60" i="14" s="1"/>
  <c r="JO154" i="14"/>
  <c r="LZ154" i="14" s="1"/>
  <c r="JJ154" i="14"/>
  <c r="LU154" i="14" s="1"/>
  <c r="JG132" i="14"/>
  <c r="LR132" i="14" s="1"/>
  <c r="JN86" i="14"/>
  <c r="LY86" i="14" s="1"/>
  <c r="JO64" i="14"/>
  <c r="LZ64" i="14" s="1"/>
  <c r="JX156" i="14"/>
  <c r="MI156" i="14" s="1"/>
  <c r="JO158" i="14"/>
  <c r="LZ158" i="14" s="1"/>
  <c r="JO89" i="14"/>
  <c r="LZ89" i="14" s="1"/>
  <c r="JN66" i="14"/>
  <c r="LY66" i="14" s="1"/>
  <c r="JY91" i="14"/>
  <c r="MJ91" i="14" s="1"/>
  <c r="JO159" i="14"/>
  <c r="LZ159" i="14" s="1"/>
  <c r="JO115" i="14"/>
  <c r="LZ115" i="14" s="1"/>
  <c r="JV161" i="14"/>
  <c r="MG161" i="14" s="1"/>
  <c r="JW70" i="14"/>
  <c r="MH70" i="14" s="1"/>
  <c r="JS163" i="14"/>
  <c r="MD163" i="14" s="1"/>
  <c r="JO72" i="14"/>
  <c r="LZ72" i="14" s="1"/>
  <c r="JW165" i="14"/>
  <c r="MH165" i="14" s="1"/>
  <c r="JS96" i="14"/>
  <c r="MD96" i="14" s="1"/>
  <c r="JY53" i="14"/>
  <c r="MJ53" i="14" s="1"/>
  <c r="JG168" i="14"/>
  <c r="LR168" i="14" s="1"/>
  <c r="JN52" i="14"/>
  <c r="LY52" i="14" s="1"/>
  <c r="JG146" i="14"/>
  <c r="LR146" i="14" s="1"/>
  <c r="JY79" i="14"/>
  <c r="MJ79" i="14" s="1"/>
  <c r="JX80" i="14"/>
  <c r="MI80" i="14" s="1"/>
  <c r="JV127" i="14"/>
  <c r="MG127" i="14" s="1"/>
  <c r="JW151" i="14"/>
  <c r="MH151" i="14" s="1"/>
  <c r="JI33" i="14"/>
  <c r="LT33" i="14" s="1"/>
  <c r="JI37" i="14"/>
  <c r="LT37" i="14" s="1"/>
  <c r="JG84" i="14"/>
  <c r="LR84" i="14" s="1"/>
  <c r="JJ153" i="14"/>
  <c r="LU153" i="14" s="1"/>
  <c r="JN131" i="14"/>
  <c r="LY131" i="14" s="1"/>
  <c r="JJ110" i="14"/>
  <c r="LU110" i="14" s="1"/>
  <c r="JO88" i="14"/>
  <c r="LZ88" i="14" s="1"/>
  <c r="JT111" i="14"/>
  <c r="ME111" i="14" s="1"/>
  <c r="JN43" i="14"/>
  <c r="LY43" i="14" s="1"/>
  <c r="JP67" i="14"/>
  <c r="MA67" i="14" s="1"/>
  <c r="JJ44" i="14"/>
  <c r="LU44" i="14" s="1"/>
  <c r="JU114" i="14"/>
  <c r="MF114" i="14" s="1"/>
  <c r="JO69" i="14"/>
  <c r="LZ69" i="14" s="1"/>
  <c r="JI161" i="14"/>
  <c r="LT161" i="14" s="1"/>
  <c r="JV139" i="14"/>
  <c r="MG139" i="14" s="1"/>
  <c r="JW139" i="14"/>
  <c r="MH139" i="14" s="1"/>
  <c r="JF93" i="14"/>
  <c r="JP94" i="14"/>
  <c r="MA94" i="14" s="1"/>
  <c r="JJ117" i="14"/>
  <c r="LU117" i="14" s="1"/>
  <c r="JU119" i="14"/>
  <c r="MF119" i="14" s="1"/>
  <c r="JJ97" i="14"/>
  <c r="LU97" i="14" s="1"/>
  <c r="JF167" i="14"/>
  <c r="JP53" i="14"/>
  <c r="MA53" i="14" s="1"/>
  <c r="JP122" i="14"/>
  <c r="MA122" i="14" s="1"/>
  <c r="JJ123" i="14"/>
  <c r="LU123" i="14" s="1"/>
  <c r="JI78" i="14"/>
  <c r="LT78" i="14" s="1"/>
  <c r="JP126" i="14"/>
  <c r="MA126" i="14" s="1"/>
  <c r="JI127" i="14"/>
  <c r="LT127" i="14" s="1"/>
  <c r="JV174" i="14"/>
  <c r="MG174" i="14" s="1"/>
  <c r="JW174" i="14"/>
  <c r="MH174" i="14" s="1"/>
  <c r="JS36" i="14"/>
  <c r="MD36" i="14" s="1"/>
  <c r="JR36" i="14"/>
  <c r="MC36" i="14" s="1"/>
  <c r="JI59" i="14"/>
  <c r="LT59" i="14" s="1"/>
  <c r="JJ109" i="14"/>
  <c r="LU109" i="14" s="1"/>
  <c r="JF86" i="14"/>
  <c r="JH156" i="14"/>
  <c r="LS156" i="14" s="1"/>
  <c r="JF66" i="14"/>
  <c r="JG44" i="14"/>
  <c r="LR44" i="14" s="1"/>
  <c r="JV71" i="14"/>
  <c r="MG71" i="14" s="1"/>
  <c r="JV49" i="14"/>
  <c r="MG49" i="14" s="1"/>
  <c r="JS73" i="14"/>
  <c r="MD73" i="14" s="1"/>
  <c r="JR73" i="14"/>
  <c r="MC73" i="14" s="1"/>
  <c r="JG97" i="14"/>
  <c r="LR97" i="14" s="1"/>
  <c r="JN50" i="14"/>
  <c r="LY50" i="14" s="1"/>
  <c r="JI74" i="14"/>
  <c r="LT74" i="14" s="1"/>
  <c r="JM120" i="14"/>
  <c r="LX120" i="14" s="1"/>
  <c r="JV74" i="14"/>
  <c r="MG74" i="14" s="1"/>
  <c r="JS51" i="14"/>
  <c r="MD51" i="14" s="1"/>
  <c r="JJ53" i="14"/>
  <c r="LU53" i="14" s="1"/>
  <c r="JF52" i="14"/>
  <c r="JR100" i="14"/>
  <c r="MC100" i="14" s="1"/>
  <c r="JS100" i="14"/>
  <c r="MD100" i="14" s="1"/>
  <c r="JG123" i="14"/>
  <c r="LR123" i="14" s="1"/>
  <c r="JV79" i="14"/>
  <c r="MG79" i="14" s="1"/>
  <c r="JH80" i="14"/>
  <c r="LS80" i="14" s="1"/>
  <c r="JV103" i="14"/>
  <c r="MG103" i="14" s="1"/>
  <c r="JM104" i="14"/>
  <c r="LX104" i="14" s="1"/>
  <c r="JI103" i="14"/>
  <c r="LT103" i="14" s="1"/>
  <c r="JN152" i="14"/>
  <c r="LY152" i="14" s="1"/>
  <c r="JK57" i="14"/>
  <c r="LV57" i="14" s="1"/>
  <c r="JW84" i="14"/>
  <c r="MH84" i="14" s="1"/>
  <c r="JW85" i="14"/>
  <c r="MH85" i="14" s="1"/>
  <c r="JJ65" i="14"/>
  <c r="LU65" i="14" s="1"/>
  <c r="JK65" i="14"/>
  <c r="LV65" i="14" s="1"/>
  <c r="JK44" i="14"/>
  <c r="LV44" i="14" s="1"/>
  <c r="JI159" i="14"/>
  <c r="LT159" i="14" s="1"/>
  <c r="JJ92" i="14"/>
  <c r="LU92" i="14" s="1"/>
  <c r="JK92" i="14"/>
  <c r="LV92" i="14" s="1"/>
  <c r="JK68" i="14"/>
  <c r="LV68" i="14" s="1"/>
  <c r="JI115" i="14"/>
  <c r="LT115" i="14" s="1"/>
  <c r="JP46" i="14"/>
  <c r="MA46" i="14" s="1"/>
  <c r="JW118" i="14"/>
  <c r="MH118" i="14" s="1"/>
  <c r="JI72" i="14"/>
  <c r="LT72" i="14" s="1"/>
  <c r="JK97" i="14"/>
  <c r="LV97" i="14" s="1"/>
  <c r="JU166" i="14"/>
  <c r="MF166" i="14" s="1"/>
  <c r="JM166" i="14"/>
  <c r="LX166" i="14" s="1"/>
  <c r="JW143" i="14"/>
  <c r="MH143" i="14" s="1"/>
  <c r="JN32" i="14"/>
  <c r="LY32" i="14" s="1"/>
  <c r="JJ169" i="14"/>
  <c r="LU169" i="14" s="1"/>
  <c r="JK123" i="14"/>
  <c r="LV123" i="14" s="1"/>
  <c r="JJ56" i="14"/>
  <c r="LU56" i="14" s="1"/>
  <c r="JK78" i="14"/>
  <c r="LV78" i="14" s="1"/>
  <c r="JN148" i="14"/>
  <c r="LY148" i="14" s="1"/>
  <c r="JP149" i="14"/>
  <c r="MA149" i="14" s="1"/>
  <c r="JJ171" i="14"/>
  <c r="LU171" i="14" s="1"/>
  <c r="JG105" i="14"/>
  <c r="LR105" i="14" s="1"/>
  <c r="JO129" i="14"/>
  <c r="LZ129" i="14" s="1"/>
  <c r="JO87" i="14"/>
  <c r="LZ87" i="14" s="1"/>
  <c r="JP44" i="14"/>
  <c r="MA44" i="14" s="1"/>
  <c r="JT137" i="14"/>
  <c r="ME137" i="14" s="1"/>
  <c r="JP97" i="14"/>
  <c r="MA97" i="14" s="1"/>
  <c r="JL120" i="14"/>
  <c r="LW120" i="14" s="1"/>
  <c r="JG75" i="14"/>
  <c r="LR75" i="14" s="1"/>
  <c r="JN51" i="14"/>
  <c r="LY51" i="14" s="1"/>
  <c r="JG145" i="14"/>
  <c r="LR145" i="14" s="1"/>
  <c r="JP123" i="14"/>
  <c r="MA123" i="14" s="1"/>
  <c r="JM79" i="14"/>
  <c r="LX79" i="14" s="1"/>
  <c r="JT172" i="14"/>
  <c r="ME172" i="14" s="1"/>
  <c r="JM8" i="14"/>
  <c r="LX8" i="14" s="1"/>
  <c r="MS8" i="14" s="1"/>
  <c r="JO57" i="14"/>
  <c r="LZ57" i="14" s="1"/>
  <c r="JT35" i="14"/>
  <c r="ME35" i="14" s="1"/>
  <c r="JT82" i="14"/>
  <c r="ME82" i="14" s="1"/>
  <c r="JT38" i="14"/>
  <c r="ME38" i="14" s="1"/>
  <c r="JJ84" i="14"/>
  <c r="LU84" i="14" s="1"/>
  <c r="JM39" i="14"/>
  <c r="LX39" i="14" s="1"/>
  <c r="JP155" i="14"/>
  <c r="MA155" i="14" s="1"/>
  <c r="JG64" i="14"/>
  <c r="LR64" i="14" s="1"/>
  <c r="JR42" i="14"/>
  <c r="MC42" i="14" s="1"/>
  <c r="JH42" i="14"/>
  <c r="LS42" i="14" s="1"/>
  <c r="JG89" i="14"/>
  <c r="LR89" i="14" s="1"/>
  <c r="JG158" i="14"/>
  <c r="LR158" i="14" s="1"/>
  <c r="JQ91" i="14"/>
  <c r="MB91" i="14" s="1"/>
  <c r="JT45" i="14"/>
  <c r="ME45" i="14" s="1"/>
  <c r="JO68" i="14"/>
  <c r="LZ68" i="14" s="1"/>
  <c r="JX163" i="14"/>
  <c r="MI163" i="14" s="1"/>
  <c r="JN71" i="14"/>
  <c r="LY71" i="14" s="1"/>
  <c r="JP95" i="14"/>
  <c r="MA95" i="14" s="1"/>
  <c r="JT142" i="14"/>
  <c r="ME142" i="14" s="1"/>
  <c r="JN49" i="14"/>
  <c r="LY49" i="14" s="1"/>
  <c r="JX96" i="14"/>
  <c r="MI96" i="14" s="1"/>
  <c r="JG120" i="14"/>
  <c r="LR120" i="14" s="1"/>
  <c r="JT98" i="14"/>
  <c r="ME98" i="14" s="1"/>
  <c r="JQ53" i="14"/>
  <c r="MB53" i="14" s="1"/>
  <c r="JT102" i="14"/>
  <c r="ME102" i="14" s="1"/>
  <c r="JP8" i="14"/>
  <c r="MA8" i="14" s="1"/>
  <c r="MV8" i="14" s="1"/>
  <c r="JP36" i="14"/>
  <c r="MA36" i="14" s="1"/>
  <c r="JQ105" i="14"/>
  <c r="MB105" i="14" s="1"/>
  <c r="JW107" i="14"/>
  <c r="MH107" i="14" s="1"/>
  <c r="JF85" i="14"/>
  <c r="JO61" i="14"/>
  <c r="LZ61" i="14" s="1"/>
  <c r="JT40" i="14"/>
  <c r="ME40" i="14" s="1"/>
  <c r="JP39" i="14"/>
  <c r="MA39" i="14" s="1"/>
  <c r="JV63" i="14"/>
  <c r="MG63" i="14" s="1"/>
  <c r="JQ64" i="14"/>
  <c r="MB64" i="14" s="1"/>
  <c r="JT133" i="14"/>
  <c r="ME133" i="14" s="1"/>
  <c r="JJ42" i="14"/>
  <c r="LU42" i="14" s="1"/>
  <c r="JQ89" i="14"/>
  <c r="MB89" i="14" s="1"/>
  <c r="JQ158" i="14"/>
  <c r="MB158" i="14" s="1"/>
  <c r="JX67" i="14"/>
  <c r="MI67" i="14" s="1"/>
  <c r="JU137" i="14"/>
  <c r="MF137" i="14" s="1"/>
  <c r="JT46" i="14"/>
  <c r="ME46" i="14" s="1"/>
  <c r="JO162" i="14"/>
  <c r="LZ162" i="14" s="1"/>
  <c r="JT140" i="14"/>
  <c r="ME140" i="14" s="1"/>
  <c r="JF118" i="14"/>
  <c r="JX94" i="14"/>
  <c r="MI94" i="14" s="1"/>
  <c r="JN141" i="14"/>
  <c r="LY141" i="14" s="1"/>
  <c r="JL141" i="14"/>
  <c r="LW141" i="14" s="1"/>
  <c r="JP73" i="14"/>
  <c r="MA73" i="14" s="1"/>
  <c r="JK120" i="14"/>
  <c r="LV120" i="14" s="1"/>
  <c r="JQ75" i="14"/>
  <c r="MB75" i="14" s="1"/>
  <c r="JF143" i="14"/>
  <c r="JQ145" i="14"/>
  <c r="MB145" i="14" s="1"/>
  <c r="JW76" i="14"/>
  <c r="MH76" i="14" s="1"/>
  <c r="JI144" i="14"/>
  <c r="LT144" i="14" s="1"/>
  <c r="JT99" i="14"/>
  <c r="ME99" i="14" s="1"/>
  <c r="JP100" i="14"/>
  <c r="MA100" i="14" s="1"/>
  <c r="JL147" i="14"/>
  <c r="LW147" i="14" s="1"/>
  <c r="JN147" i="14"/>
  <c r="LY147" i="14" s="1"/>
  <c r="JT124" i="14"/>
  <c r="ME124" i="14" s="1"/>
  <c r="JW125" i="14"/>
  <c r="MH125" i="14" s="1"/>
  <c r="JT149" i="14"/>
  <c r="ME149" i="14" s="1"/>
  <c r="JU172" i="14"/>
  <c r="MF172" i="14" s="1"/>
  <c r="JR33" i="14"/>
  <c r="MC33" i="14" s="1"/>
  <c r="JW33" i="14"/>
  <c r="MH33" i="14" s="1"/>
  <c r="JT34" i="14"/>
  <c r="ME34" i="14" s="1"/>
  <c r="JI57" i="14"/>
  <c r="LT57" i="14" s="1"/>
  <c r="JU58" i="14"/>
  <c r="MF58" i="14" s="1"/>
  <c r="JR37" i="14"/>
  <c r="MC37" i="14" s="1"/>
  <c r="JW37" i="14"/>
  <c r="MH37" i="14" s="1"/>
  <c r="JO84" i="14"/>
  <c r="LZ84" i="14" s="1"/>
  <c r="JW62" i="14"/>
  <c r="MH62" i="14" s="1"/>
  <c r="JI132" i="14"/>
  <c r="LT132" i="14" s="1"/>
  <c r="JG156" i="14"/>
  <c r="JM65" i="14"/>
  <c r="LX65" i="14" s="1"/>
  <c r="JQ112" i="14"/>
  <c r="MB112" i="14" s="1"/>
  <c r="JQ134" i="14"/>
  <c r="MB134" i="14" s="1"/>
  <c r="JQ135" i="14"/>
  <c r="MB135" i="14" s="1"/>
  <c r="JN67" i="14"/>
  <c r="LY67" i="14" s="1"/>
  <c r="JU43" i="14"/>
  <c r="MF43" i="14" s="1"/>
  <c r="JU90" i="14"/>
  <c r="MF90" i="14" s="1"/>
  <c r="JO91" i="14"/>
  <c r="LZ91" i="14" s="1"/>
  <c r="JQ44" i="14"/>
  <c r="MB44" i="14" s="1"/>
  <c r="JU113" i="14"/>
  <c r="MF113" i="14" s="1"/>
  <c r="JQ137" i="14"/>
  <c r="MB137" i="14" s="1"/>
  <c r="JM92" i="14"/>
  <c r="LX92" i="14" s="1"/>
  <c r="JI68" i="14"/>
  <c r="LT68" i="14" s="1"/>
  <c r="JW161" i="14"/>
  <c r="MH161" i="14" s="1"/>
  <c r="JR161" i="14"/>
  <c r="MC161" i="14" s="1"/>
  <c r="JN94" i="14"/>
  <c r="LY94" i="14" s="1"/>
  <c r="JT141" i="14"/>
  <c r="ME141" i="14" s="1"/>
  <c r="JP50" i="14"/>
  <c r="MA50" i="14" s="1"/>
  <c r="JQ97" i="14"/>
  <c r="MB97" i="14" s="1"/>
  <c r="JO96" i="14"/>
  <c r="LZ96" i="14" s="1"/>
  <c r="JI168" i="14"/>
  <c r="LT168" i="14" s="1"/>
  <c r="JI146" i="14"/>
  <c r="LT146" i="14" s="1"/>
  <c r="JT147" i="14"/>
  <c r="ME147" i="14" s="1"/>
  <c r="JQ123" i="14"/>
  <c r="MB123" i="14" s="1"/>
  <c r="JW55" i="14"/>
  <c r="MH55" i="14" s="1"/>
  <c r="JR56" i="14"/>
  <c r="MC56" i="14" s="1"/>
  <c r="JG80" i="14"/>
  <c r="JR171" i="14"/>
  <c r="MC171" i="14" s="1"/>
  <c r="JQ172" i="14"/>
  <c r="MB172" i="14" s="1"/>
  <c r="JW127" i="14"/>
  <c r="MH127" i="14" s="1"/>
  <c r="JR127" i="14"/>
  <c r="MC127" i="14" s="1"/>
  <c r="JP152" i="14"/>
  <c r="MA152" i="14" s="1"/>
  <c r="JO83" i="14"/>
  <c r="LZ83" i="14" s="1"/>
  <c r="JF84" i="14"/>
  <c r="JJ62" i="14"/>
  <c r="LU62" i="14" s="1"/>
  <c r="JU61" i="14"/>
  <c r="MF61" i="14" s="1"/>
  <c r="JO130" i="14"/>
  <c r="LZ130" i="14" s="1"/>
  <c r="JH109" i="14"/>
  <c r="LS109" i="14" s="1"/>
  <c r="JH88" i="14"/>
  <c r="LS88" i="14" s="1"/>
  <c r="JH69" i="14"/>
  <c r="LS69" i="14" s="1"/>
  <c r="JN70" i="14"/>
  <c r="LY70" i="14" s="1"/>
  <c r="JU162" i="14"/>
  <c r="MF162" i="14" s="1"/>
  <c r="JY163" i="14"/>
  <c r="MJ163" i="14" s="1"/>
  <c r="JK48" i="14"/>
  <c r="LV48" i="14" s="1"/>
  <c r="JN165" i="14"/>
  <c r="LY165" i="14" s="1"/>
  <c r="JR141" i="14"/>
  <c r="MC141" i="14" s="1"/>
  <c r="JO164" i="14"/>
  <c r="LZ164" i="14" s="1"/>
  <c r="JV166" i="14"/>
  <c r="MG166" i="14" s="1"/>
  <c r="JY50" i="14"/>
  <c r="MJ50" i="14" s="1"/>
  <c r="JY96" i="14"/>
  <c r="MJ96" i="14" s="1"/>
  <c r="JO74" i="14"/>
  <c r="LZ74" i="14" s="1"/>
  <c r="JG144" i="14"/>
  <c r="LR144" i="14" s="1"/>
  <c r="JR147" i="14"/>
  <c r="MC147" i="14" s="1"/>
  <c r="JF79" i="14"/>
  <c r="JI170" i="14"/>
  <c r="LT170" i="14" s="1"/>
  <c r="JJ55" i="14"/>
  <c r="LU55" i="14" s="1"/>
  <c r="JO103" i="14"/>
  <c r="LZ103" i="14" s="1"/>
  <c r="JY152" i="14"/>
  <c r="MJ152" i="14" s="1"/>
  <c r="JF128" i="14"/>
  <c r="JN151" i="14"/>
  <c r="LY151" i="14" s="1"/>
  <c r="JP35" i="14"/>
  <c r="MA35" i="14" s="1"/>
  <c r="JY82" i="14"/>
  <c r="MJ82" i="14" s="1"/>
  <c r="JL83" i="14"/>
  <c r="LW83" i="14" s="1"/>
  <c r="JY38" i="14"/>
  <c r="MJ38" i="14" s="1"/>
  <c r="JY85" i="14"/>
  <c r="MJ85" i="14" s="1"/>
  <c r="JL62" i="14"/>
  <c r="LW62" i="14" s="1"/>
  <c r="JV155" i="14"/>
  <c r="MG155" i="14" s="1"/>
  <c r="JI41" i="14"/>
  <c r="LT41" i="14" s="1"/>
  <c r="JS64" i="14"/>
  <c r="MD64" i="14" s="1"/>
  <c r="JH157" i="14"/>
  <c r="LS157" i="14" s="1"/>
  <c r="JS158" i="14"/>
  <c r="MD158" i="14" s="1"/>
  <c r="JX112" i="14"/>
  <c r="MI112" i="14" s="1"/>
  <c r="JS89" i="14"/>
  <c r="MD89" i="14" s="1"/>
  <c r="JX134" i="14"/>
  <c r="MI134" i="14" s="1"/>
  <c r="JW43" i="14"/>
  <c r="MH43" i="14" s="1"/>
  <c r="JF67" i="14"/>
  <c r="JV159" i="14"/>
  <c r="MG159" i="14" s="1"/>
  <c r="JY45" i="14"/>
  <c r="MJ45" i="14" s="1"/>
  <c r="JX137" i="14"/>
  <c r="MI137" i="14" s="1"/>
  <c r="JV115" i="14"/>
  <c r="MG115" i="14" s="1"/>
  <c r="JY118" i="14"/>
  <c r="MJ118" i="14" s="1"/>
  <c r="JV95" i="14"/>
  <c r="MG95" i="14" s="1"/>
  <c r="JF94" i="14"/>
  <c r="JV72" i="14"/>
  <c r="MG72" i="14" s="1"/>
  <c r="JY142" i="14"/>
  <c r="MJ142" i="14" s="1"/>
  <c r="JL164" i="14"/>
  <c r="LW164" i="14" s="1"/>
  <c r="JY143" i="14"/>
  <c r="MJ143" i="14" s="1"/>
  <c r="JF120" i="14"/>
  <c r="JY98" i="14"/>
  <c r="MJ98" i="14" s="1"/>
  <c r="JH54" i="14"/>
  <c r="LS54" i="14" s="1"/>
  <c r="JG32" i="14"/>
  <c r="LR32" i="14" s="1"/>
  <c r="JG148" i="14"/>
  <c r="LR148" i="14" s="1"/>
  <c r="JL55" i="14"/>
  <c r="LW55" i="14" s="1"/>
  <c r="JX172" i="14"/>
  <c r="MI172" i="14" s="1"/>
  <c r="JY102" i="14"/>
  <c r="MJ102" i="14" s="1"/>
  <c r="JU128" i="14"/>
  <c r="MF128" i="14" s="1"/>
  <c r="JP57" i="14"/>
  <c r="MA57" i="14" s="1"/>
  <c r="JJ107" i="14"/>
  <c r="LU107" i="14" s="1"/>
  <c r="JX130" i="14"/>
  <c r="MI130" i="14" s="1"/>
  <c r="JW40" i="14"/>
  <c r="MH40" i="14" s="1"/>
  <c r="JT86" i="14"/>
  <c r="ME86" i="14" s="1"/>
  <c r="JR63" i="14"/>
  <c r="MC63" i="14" s="1"/>
  <c r="JV88" i="14"/>
  <c r="MG88" i="14" s="1"/>
  <c r="JW133" i="14"/>
  <c r="MH133" i="14" s="1"/>
  <c r="JU42" i="14"/>
  <c r="MF42" i="14" s="1"/>
  <c r="JS65" i="14"/>
  <c r="MD65" i="14" s="1"/>
  <c r="JR156" i="14"/>
  <c r="MC156" i="14" s="1"/>
  <c r="JH135" i="14"/>
  <c r="LS135" i="14" s="1"/>
  <c r="JT66" i="14"/>
  <c r="ME66" i="14" s="1"/>
  <c r="JS92" i="14"/>
  <c r="MD92" i="14" s="1"/>
  <c r="JV69" i="14"/>
  <c r="MG69" i="14" s="1"/>
  <c r="JP68" i="14"/>
  <c r="MA68" i="14" s="1"/>
  <c r="JW140" i="14"/>
  <c r="MH140" i="14" s="1"/>
  <c r="JX166" i="14"/>
  <c r="MI166" i="14" s="1"/>
  <c r="JT52" i="14"/>
  <c r="ME52" i="14" s="1"/>
  <c r="JW144" i="14"/>
  <c r="MH144" i="14" s="1"/>
  <c r="JW99" i="14"/>
  <c r="MH99" i="14" s="1"/>
  <c r="JW124" i="14"/>
  <c r="MH124" i="14" s="1"/>
  <c r="JP79" i="14"/>
  <c r="MA79" i="14" s="1"/>
  <c r="JR80" i="14"/>
  <c r="MC80" i="14" s="1"/>
  <c r="JJ125" i="14"/>
  <c r="LU125" i="14" s="1"/>
  <c r="JR128" i="14"/>
  <c r="MC128" i="14" s="1"/>
  <c r="JT128" i="14"/>
  <c r="ME128" i="14" s="1"/>
  <c r="JO153" i="14"/>
  <c r="LZ153" i="14" s="1"/>
  <c r="JJ108" i="14"/>
  <c r="LU108" i="14" s="1"/>
  <c r="JN64" i="14"/>
  <c r="LY64" i="14" s="1"/>
  <c r="JO63" i="14"/>
  <c r="LZ63" i="14" s="1"/>
  <c r="JO110" i="14"/>
  <c r="LZ110" i="14" s="1"/>
  <c r="JP42" i="14"/>
  <c r="MA42" i="14" s="1"/>
  <c r="JG65" i="14"/>
  <c r="LR65" i="14" s="1"/>
  <c r="JN158" i="14"/>
  <c r="LY158" i="14" s="1"/>
  <c r="JN89" i="14"/>
  <c r="LY89" i="14" s="1"/>
  <c r="JJ138" i="14"/>
  <c r="LU138" i="14" s="1"/>
  <c r="JG92" i="14"/>
  <c r="LR92" i="14" s="1"/>
  <c r="JR139" i="14"/>
  <c r="MC139" i="14" s="1"/>
  <c r="JU93" i="14"/>
  <c r="MF93" i="14" s="1"/>
  <c r="JP70" i="14"/>
  <c r="MA70" i="14" s="1"/>
  <c r="JO117" i="14"/>
  <c r="LZ117" i="14" s="1"/>
  <c r="JS165" i="14"/>
  <c r="MD165" i="14" s="1"/>
  <c r="JP165" i="14"/>
  <c r="MA165" i="14" s="1"/>
  <c r="JK121" i="14"/>
  <c r="LV121" i="14" s="1"/>
  <c r="JX144" i="14"/>
  <c r="MI144" i="14" s="1"/>
  <c r="JU122" i="14"/>
  <c r="MF122" i="14" s="1"/>
  <c r="JO122" i="14"/>
  <c r="LZ122" i="14" s="1"/>
  <c r="JL169" i="14"/>
  <c r="LW169" i="14" s="1"/>
  <c r="JL56" i="14"/>
  <c r="LW56" i="14" s="1"/>
  <c r="JI79" i="14"/>
  <c r="LT79" i="14" s="1"/>
  <c r="JL171" i="14"/>
  <c r="LW171" i="14" s="1"/>
  <c r="JU126" i="14"/>
  <c r="MF126" i="14" s="1"/>
  <c r="JO126" i="14"/>
  <c r="LZ126" i="14" s="1"/>
  <c r="JS151" i="14"/>
  <c r="MD151" i="14" s="1"/>
  <c r="JP151" i="14"/>
  <c r="MA151" i="14" s="1"/>
  <c r="JJ150" i="14"/>
  <c r="LU150" i="14" s="1"/>
  <c r="JR174" i="14"/>
  <c r="MC174" i="14" s="1"/>
  <c r="JF83" i="14"/>
  <c r="JR154" i="14"/>
  <c r="MC154" i="14" s="1"/>
  <c r="JW61" i="14"/>
  <c r="MH61" i="14" s="1"/>
  <c r="JK86" i="14"/>
  <c r="LV86" i="14" s="1"/>
  <c r="JN109" i="14"/>
  <c r="LY109" i="14" s="1"/>
  <c r="JI131" i="14"/>
  <c r="LT131" i="14" s="1"/>
  <c r="JK66" i="14"/>
  <c r="LV66" i="14" s="1"/>
  <c r="JN44" i="14"/>
  <c r="LY44" i="14" s="1"/>
  <c r="JO139" i="14"/>
  <c r="LZ139" i="14" s="1"/>
  <c r="JW162" i="14"/>
  <c r="MH162" i="14" s="1"/>
  <c r="JF141" i="14"/>
  <c r="JF164" i="14"/>
  <c r="JN97" i="14"/>
  <c r="LY97" i="14" s="1"/>
  <c r="JV167" i="14"/>
  <c r="MG167" i="14" s="1"/>
  <c r="JK52" i="14"/>
  <c r="LV52" i="14" s="1"/>
  <c r="JI76" i="14"/>
  <c r="LT76" i="14" s="1"/>
  <c r="JN123" i="14"/>
  <c r="LY123" i="14" s="1"/>
  <c r="JF147" i="14"/>
  <c r="JO174" i="14"/>
  <c r="LZ174" i="14" s="1"/>
  <c r="JL33" i="14"/>
  <c r="LW33" i="14" s="1"/>
  <c r="JX35" i="14"/>
  <c r="MI35" i="14" s="1"/>
  <c r="JL37" i="14"/>
  <c r="LW37" i="14" s="1"/>
  <c r="JF130" i="14"/>
  <c r="JQ88" i="14"/>
  <c r="MB88" i="14" s="1"/>
  <c r="JU88" i="14"/>
  <c r="MF88" i="14" s="1"/>
  <c r="JN111" i="14"/>
  <c r="LY111" i="14" s="1"/>
  <c r="JX43" i="14"/>
  <c r="MI43" i="14" s="1"/>
  <c r="JU69" i="14"/>
  <c r="MF69" i="14" s="1"/>
  <c r="JQ69" i="14"/>
  <c r="MB69" i="14" s="1"/>
  <c r="JL161" i="14"/>
  <c r="LW161" i="14" s="1"/>
  <c r="JP71" i="14"/>
  <c r="MA71" i="14" s="1"/>
  <c r="JP49" i="14"/>
  <c r="MA49" i="14" s="1"/>
  <c r="JX120" i="14"/>
  <c r="MI120" i="14" s="1"/>
  <c r="JX51" i="14"/>
  <c r="MI51" i="14" s="1"/>
  <c r="JN122" i="14"/>
  <c r="LY122" i="14" s="1"/>
  <c r="JP32" i="14"/>
  <c r="MA32" i="14" s="1"/>
  <c r="JP148" i="14"/>
  <c r="MA148" i="14" s="1"/>
  <c r="JJ78" i="14"/>
  <c r="LU78" i="14" s="1"/>
  <c r="JW78" i="14"/>
  <c r="MH78" i="14" s="1"/>
  <c r="JN126" i="14"/>
  <c r="LY126" i="14" s="1"/>
  <c r="JL127" i="14"/>
  <c r="LW127" i="14" s="1"/>
  <c r="JY128" i="14"/>
  <c r="MJ128" i="14" s="1"/>
  <c r="JG57" i="14"/>
  <c r="LR57" i="14" s="1"/>
  <c r="JO81" i="14"/>
  <c r="LZ81" i="14" s="1"/>
  <c r="JO36" i="14"/>
  <c r="LZ36" i="14" s="1"/>
  <c r="JO106" i="14"/>
  <c r="LZ106" i="14" s="1"/>
  <c r="JF61" i="14"/>
  <c r="JX108" i="14"/>
  <c r="MI108" i="14" s="1"/>
  <c r="JF40" i="14"/>
  <c r="JJ155" i="14"/>
  <c r="LU155" i="14" s="1"/>
  <c r="JF133" i="14"/>
  <c r="JL88" i="14"/>
  <c r="LW88" i="14" s="1"/>
  <c r="JX138" i="14"/>
  <c r="MI138" i="14" s="1"/>
  <c r="JL69" i="14"/>
  <c r="LW69" i="14" s="1"/>
  <c r="JO160" i="14"/>
  <c r="LZ160" i="14" s="1"/>
  <c r="JG68" i="14"/>
  <c r="LR68" i="14" s="1"/>
  <c r="JI47" i="14"/>
  <c r="LT47" i="14" s="1"/>
  <c r="JF140" i="14"/>
  <c r="JF162" i="14"/>
  <c r="JJ95" i="14"/>
  <c r="LU95" i="14" s="1"/>
  <c r="JO73" i="14"/>
  <c r="LZ73" i="14" s="1"/>
  <c r="JF99" i="14"/>
  <c r="JT32" i="14"/>
  <c r="ME32" i="14" s="1"/>
  <c r="JO100" i="14"/>
  <c r="LZ100" i="14" s="1"/>
  <c r="JQ170" i="14"/>
  <c r="MB170" i="14" s="1"/>
  <c r="JF124" i="14"/>
  <c r="JT148" i="14"/>
  <c r="ME148" i="14" s="1"/>
  <c r="JI173" i="14"/>
  <c r="LT173" i="14" s="1"/>
  <c r="JX150" i="14"/>
  <c r="MI150" i="14" s="1"/>
  <c r="JM33" i="14"/>
  <c r="LX33" i="14" s="1"/>
  <c r="JS81" i="14"/>
  <c r="MD81" i="14" s="1"/>
  <c r="JJ58" i="14"/>
  <c r="LU58" i="14" s="1"/>
  <c r="JS106" i="14"/>
  <c r="MD106" i="14" s="1"/>
  <c r="JM37" i="14"/>
  <c r="LX37" i="14" s="1"/>
  <c r="JM40" i="14"/>
  <c r="LX40" i="14" s="1"/>
  <c r="JS86" i="14"/>
  <c r="MD86" i="14" s="1"/>
  <c r="JY156" i="14"/>
  <c r="MJ156" i="14" s="1"/>
  <c r="JS157" i="14"/>
  <c r="MD157" i="14" s="1"/>
  <c r="JM133" i="14"/>
  <c r="LX133" i="14" s="1"/>
  <c r="JS66" i="14"/>
  <c r="MD66" i="14" s="1"/>
  <c r="JJ90" i="14"/>
  <c r="LU90" i="14" s="1"/>
  <c r="JM44" i="14"/>
  <c r="LX44" i="14" s="1"/>
  <c r="JT44" i="14"/>
  <c r="ME44" i="14" s="1"/>
  <c r="JJ113" i="14"/>
  <c r="LU113" i="14" s="1"/>
  <c r="JH114" i="14"/>
  <c r="LS114" i="14" s="1"/>
  <c r="JS160" i="14"/>
  <c r="MD160" i="14" s="1"/>
  <c r="JX139" i="14"/>
  <c r="MI139" i="14" s="1"/>
  <c r="JM161" i="14"/>
  <c r="LX161" i="14" s="1"/>
  <c r="JV93" i="14"/>
  <c r="MG93" i="14" s="1"/>
  <c r="JM140" i="14"/>
  <c r="LX140" i="14" s="1"/>
  <c r="JH119" i="14"/>
  <c r="LS119" i="14" s="1"/>
  <c r="JT97" i="14"/>
  <c r="ME97" i="14" s="1"/>
  <c r="JM97" i="14"/>
  <c r="LX97" i="14" s="1"/>
  <c r="JW121" i="14"/>
  <c r="MH121" i="14" s="1"/>
  <c r="JW53" i="14"/>
  <c r="MH53" i="14" s="1"/>
  <c r="JS52" i="14"/>
  <c r="MD52" i="14" s="1"/>
  <c r="JM99" i="14"/>
  <c r="LX99" i="14" s="1"/>
  <c r="JS54" i="14"/>
  <c r="MD54" i="14" s="1"/>
  <c r="JT123" i="14"/>
  <c r="ME123" i="14" s="1"/>
  <c r="JM123" i="14"/>
  <c r="LX123" i="14" s="1"/>
  <c r="JM124" i="14"/>
  <c r="LX124" i="14" s="1"/>
  <c r="JY80" i="14"/>
  <c r="MJ80" i="14" s="1"/>
  <c r="JM127" i="14"/>
  <c r="LX127" i="14" s="1"/>
  <c r="JX174" i="14"/>
  <c r="MI174" i="14" s="1"/>
  <c r="JM83" i="14"/>
  <c r="LX83" i="14" s="1"/>
  <c r="JT109" i="14"/>
  <c r="ME109" i="14" s="1"/>
  <c r="JS63" i="14"/>
  <c r="MD63" i="14" s="1"/>
  <c r="JK155" i="14"/>
  <c r="LV155" i="14" s="1"/>
  <c r="JO42" i="14"/>
  <c r="LZ42" i="14" s="1"/>
  <c r="JN159" i="14"/>
  <c r="LY159" i="14" s="1"/>
  <c r="JY44" i="14"/>
  <c r="MJ44" i="14" s="1"/>
  <c r="JN115" i="14"/>
  <c r="LY115" i="14" s="1"/>
  <c r="JP114" i="14"/>
  <c r="MA114" i="14" s="1"/>
  <c r="JO116" i="14"/>
  <c r="LZ116" i="14" s="1"/>
  <c r="JR163" i="14"/>
  <c r="MC163" i="14" s="1"/>
  <c r="JK95" i="14"/>
  <c r="LV95" i="14" s="1"/>
  <c r="JN72" i="14"/>
  <c r="LY72" i="14" s="1"/>
  <c r="JS48" i="14"/>
  <c r="MD48" i="14" s="1"/>
  <c r="JN48" i="14"/>
  <c r="LY48" i="14" s="1"/>
  <c r="JM164" i="14"/>
  <c r="LX164" i="14" s="1"/>
  <c r="JP119" i="14"/>
  <c r="MA119" i="14" s="1"/>
  <c r="JR96" i="14"/>
  <c r="MC96" i="14" s="1"/>
  <c r="JY97" i="14"/>
  <c r="MJ97" i="14" s="1"/>
  <c r="JY144" i="14"/>
  <c r="MJ144" i="14" s="1"/>
  <c r="JY123" i="14"/>
  <c r="MJ123" i="14" s="1"/>
  <c r="JO101" i="14"/>
  <c r="LZ101" i="14" s="1"/>
  <c r="JM126" i="14"/>
  <c r="LX126" i="14" s="1"/>
  <c r="JO175" i="14"/>
  <c r="LZ175" i="14" s="1"/>
  <c r="LZ176" i="14" s="1"/>
  <c r="JM129" i="14"/>
  <c r="LX129" i="14" s="1"/>
  <c r="JW108" i="14"/>
  <c r="MH108" i="14" s="1"/>
  <c r="JF154" i="14"/>
  <c r="JG109" i="14"/>
  <c r="LR109" i="14" s="1"/>
  <c r="JM42" i="14"/>
  <c r="LX42" i="14" s="1"/>
  <c r="JL63" i="14"/>
  <c r="LW63" i="14" s="1"/>
  <c r="JM87" i="14"/>
  <c r="LX87" i="14" s="1"/>
  <c r="JR155" i="14"/>
  <c r="MC155" i="14" s="1"/>
  <c r="JR91" i="14"/>
  <c r="MC91" i="14" s="1"/>
  <c r="JW138" i="14"/>
  <c r="MH138" i="14" s="1"/>
  <c r="JX46" i="14"/>
  <c r="MI46" i="14" s="1"/>
  <c r="JR95" i="14"/>
  <c r="MC95" i="14" s="1"/>
  <c r="JT50" i="14"/>
  <c r="ME50" i="14" s="1"/>
  <c r="JY75" i="14"/>
  <c r="MJ75" i="14" s="1"/>
  <c r="JY145" i="14"/>
  <c r="MJ145" i="14" s="1"/>
  <c r="JO32" i="14"/>
  <c r="LZ32" i="14" s="1"/>
  <c r="JW32" i="14"/>
  <c r="MH32" i="14" s="1"/>
  <c r="JP169" i="14"/>
  <c r="MA169" i="14" s="1"/>
  <c r="JW148" i="14"/>
  <c r="MH148" i="14" s="1"/>
  <c r="JO148" i="14"/>
  <c r="LZ148" i="14" s="1"/>
  <c r="JP56" i="14"/>
  <c r="MA56" i="14" s="1"/>
  <c r="JX149" i="14"/>
  <c r="MI149" i="14" s="1"/>
  <c r="JP171" i="14"/>
  <c r="MA171" i="14" s="1"/>
  <c r="JW150" i="14"/>
  <c r="MH150" i="14" s="1"/>
  <c r="JT152" i="14"/>
  <c r="ME152" i="14" s="1"/>
  <c r="JV8" i="14"/>
  <c r="MG8" i="14" s="1"/>
  <c r="NB8" i="14" s="1"/>
  <c r="JV57" i="14"/>
  <c r="MG57" i="14" s="1"/>
  <c r="JH35" i="14"/>
  <c r="LS35" i="14" s="1"/>
  <c r="JK82" i="14"/>
  <c r="LV82" i="14" s="1"/>
  <c r="JM82" i="14"/>
  <c r="LX82" i="14" s="1"/>
  <c r="JK38" i="14"/>
  <c r="LV38" i="14" s="1"/>
  <c r="JM38" i="14"/>
  <c r="LX38" i="14" s="1"/>
  <c r="JX109" i="14"/>
  <c r="MI109" i="14" s="1"/>
  <c r="JS131" i="14"/>
  <c r="MD131" i="14" s="1"/>
  <c r="JV39" i="14"/>
  <c r="MG39" i="14" s="1"/>
  <c r="JR131" i="14"/>
  <c r="MC131" i="14" s="1"/>
  <c r="JQ40" i="14"/>
  <c r="MB40" i="14" s="1"/>
  <c r="JQ133" i="14"/>
  <c r="MB133" i="14" s="1"/>
  <c r="JF136" i="14"/>
  <c r="JI136" i="14"/>
  <c r="LT136" i="14" s="1"/>
  <c r="JK45" i="14"/>
  <c r="LV45" i="14" s="1"/>
  <c r="JM45" i="14"/>
  <c r="LX45" i="14" s="1"/>
  <c r="JV68" i="14"/>
  <c r="MG68" i="14" s="1"/>
  <c r="JH47" i="14"/>
  <c r="LS47" i="14" s="1"/>
  <c r="JQ140" i="14"/>
  <c r="MB140" i="14" s="1"/>
  <c r="JM142" i="14"/>
  <c r="LX142" i="14" s="1"/>
  <c r="JK142" i="14"/>
  <c r="LV142" i="14" s="1"/>
  <c r="JS167" i="14"/>
  <c r="MD167" i="14" s="1"/>
  <c r="JW120" i="14"/>
  <c r="MH120" i="14" s="1"/>
  <c r="JV144" i="14"/>
  <c r="MG144" i="14" s="1"/>
  <c r="JM98" i="14"/>
  <c r="LX98" i="14" s="1"/>
  <c r="JK98" i="14"/>
  <c r="LV98" i="14" s="1"/>
  <c r="JG122" i="14"/>
  <c r="LR122" i="14" s="1"/>
  <c r="JY122" i="14"/>
  <c r="MJ122" i="14" s="1"/>
  <c r="JQ99" i="14"/>
  <c r="MB99" i="14" s="1"/>
  <c r="JQ124" i="14"/>
  <c r="MB124" i="14" s="1"/>
  <c r="JM102" i="14"/>
  <c r="LX102" i="14" s="1"/>
  <c r="JK102" i="14"/>
  <c r="LV102" i="14" s="1"/>
  <c r="JG126" i="14"/>
  <c r="LR126" i="14" s="1"/>
  <c r="JH173" i="14"/>
  <c r="LS173" i="14" s="1"/>
  <c r="JY126" i="14"/>
  <c r="MJ126" i="14" s="1"/>
  <c r="JP33" i="14"/>
  <c r="MA33" i="14" s="1"/>
  <c r="JI36" i="14"/>
  <c r="LT36" i="14" s="1"/>
  <c r="JP37" i="14"/>
  <c r="MA37" i="14" s="1"/>
  <c r="JY60" i="14"/>
  <c r="MJ60" i="14" s="1"/>
  <c r="JU153" i="14"/>
  <c r="MF153" i="14" s="1"/>
  <c r="JI85" i="14"/>
  <c r="LT85" i="14" s="1"/>
  <c r="JY131" i="14"/>
  <c r="MJ131" i="14" s="1"/>
  <c r="JP86" i="14"/>
  <c r="MA86" i="14" s="1"/>
  <c r="JF109" i="14"/>
  <c r="JU110" i="14"/>
  <c r="MF110" i="14" s="1"/>
  <c r="JU87" i="14"/>
  <c r="MF87" i="14" s="1"/>
  <c r="JL112" i="14"/>
  <c r="LW112" i="14" s="1"/>
  <c r="JL134" i="14"/>
  <c r="LW134" i="14" s="1"/>
  <c r="JP66" i="14"/>
  <c r="MA66" i="14" s="1"/>
  <c r="JO136" i="14"/>
  <c r="LZ136" i="14" s="1"/>
  <c r="JP161" i="14"/>
  <c r="MA161" i="14" s="1"/>
  <c r="JL47" i="14"/>
  <c r="LW47" i="14" s="1"/>
  <c r="JU117" i="14"/>
  <c r="MF117" i="14" s="1"/>
  <c r="JI118" i="14"/>
  <c r="LT118" i="14" s="1"/>
  <c r="JI73" i="14"/>
  <c r="LT73" i="14" s="1"/>
  <c r="JY141" i="14"/>
  <c r="MJ141" i="14" s="1"/>
  <c r="JI143" i="14"/>
  <c r="LT143" i="14" s="1"/>
  <c r="JO51" i="14"/>
  <c r="LZ51" i="14" s="1"/>
  <c r="JK76" i="14"/>
  <c r="LV76" i="14" s="1"/>
  <c r="JP52" i="14"/>
  <c r="MA52" i="14" s="1"/>
  <c r="JI100" i="14"/>
  <c r="LT100" i="14" s="1"/>
  <c r="JY147" i="14"/>
  <c r="MJ147" i="14" s="1"/>
  <c r="JW170" i="14"/>
  <c r="MH170" i="14" s="1"/>
  <c r="JK170" i="14"/>
  <c r="LV170" i="14" s="1"/>
  <c r="JU170" i="14"/>
  <c r="MF170" i="14" s="1"/>
  <c r="JL173" i="14"/>
  <c r="LW173" i="14" s="1"/>
  <c r="JP127" i="14"/>
  <c r="MA127" i="14" s="1"/>
  <c r="JU105" i="14"/>
  <c r="MF105" i="14" s="1"/>
  <c r="JN62" i="14"/>
  <c r="LY62" i="14" s="1"/>
  <c r="JK130" i="14"/>
  <c r="LV130" i="14" s="1"/>
  <c r="JO109" i="14"/>
  <c r="LZ109" i="14" s="1"/>
  <c r="JL41" i="14"/>
  <c r="LW41" i="14" s="1"/>
  <c r="JG135" i="14"/>
  <c r="LR135" i="14" s="1"/>
  <c r="JR46" i="14"/>
  <c r="MC46" i="14" s="1"/>
  <c r="JS46" i="14"/>
  <c r="MD46" i="14" s="1"/>
  <c r="JO50" i="14"/>
  <c r="LZ50" i="14" s="1"/>
  <c r="JT120" i="14"/>
  <c r="ME120" i="14" s="1"/>
  <c r="JP120" i="14"/>
  <c r="MA120" i="14" s="1"/>
  <c r="JU75" i="14"/>
  <c r="MF75" i="14" s="1"/>
  <c r="JR53" i="14"/>
  <c r="MC53" i="14" s="1"/>
  <c r="JU53" i="14"/>
  <c r="MF53" i="14" s="1"/>
  <c r="JU145" i="14"/>
  <c r="MF145" i="14" s="1"/>
  <c r="JN169" i="14"/>
  <c r="LY169" i="14" s="1"/>
  <c r="JN55" i="14"/>
  <c r="LY55" i="14" s="1"/>
  <c r="JN56" i="14"/>
  <c r="LY56" i="14" s="1"/>
  <c r="JF104" i="14"/>
  <c r="JR149" i="14"/>
  <c r="MC149" i="14" s="1"/>
  <c r="JN171" i="14"/>
  <c r="LY171" i="14" s="1"/>
  <c r="JS149" i="14"/>
  <c r="MD149" i="14" s="1"/>
  <c r="JO152" i="14"/>
  <c r="LZ152" i="14" s="1"/>
  <c r="JY8" i="14"/>
  <c r="MJ8" i="14" s="1"/>
  <c r="NE8" i="14" s="1"/>
  <c r="JL58" i="14"/>
  <c r="LW58" i="14" s="1"/>
  <c r="JH36" i="14"/>
  <c r="LS36" i="14" s="1"/>
  <c r="JI82" i="14"/>
  <c r="LT82" i="14" s="1"/>
  <c r="JI38" i="14"/>
  <c r="LT38" i="14" s="1"/>
  <c r="JP85" i="14"/>
  <c r="MA85" i="14" s="1"/>
  <c r="JM153" i="14"/>
  <c r="LX153" i="14" s="1"/>
  <c r="JG108" i="14"/>
  <c r="LR108" i="14" s="1"/>
  <c r="JY39" i="14"/>
  <c r="MJ39" i="14" s="1"/>
  <c r="JL109" i="14"/>
  <c r="LW109" i="14" s="1"/>
  <c r="JX64" i="14"/>
  <c r="MI64" i="14" s="1"/>
  <c r="JM110" i="14"/>
  <c r="LX110" i="14" s="1"/>
  <c r="JX89" i="14"/>
  <c r="MI89" i="14" s="1"/>
  <c r="JX158" i="14"/>
  <c r="MI158" i="14" s="1"/>
  <c r="JL90" i="14"/>
  <c r="LW90" i="14" s="1"/>
  <c r="JI45" i="14"/>
  <c r="LT45" i="14" s="1"/>
  <c r="JL113" i="14"/>
  <c r="LW113" i="14" s="1"/>
  <c r="JG138" i="14"/>
  <c r="LR138" i="14" s="1"/>
  <c r="JY47" i="14"/>
  <c r="MJ47" i="14" s="1"/>
  <c r="JY116" i="14"/>
  <c r="MJ116" i="14" s="1"/>
  <c r="JM117" i="14"/>
  <c r="LX117" i="14" s="1"/>
  <c r="JP118" i="14"/>
  <c r="MA118" i="14" s="1"/>
  <c r="JH73" i="14"/>
  <c r="LS73" i="14" s="1"/>
  <c r="JI142" i="14"/>
  <c r="LT142" i="14" s="1"/>
  <c r="JP143" i="14"/>
  <c r="MA143" i="14" s="1"/>
  <c r="JI98" i="14"/>
  <c r="LT98" i="14" s="1"/>
  <c r="JM76" i="14"/>
  <c r="LX76" i="14" s="1"/>
  <c r="JK32" i="14"/>
  <c r="LV32" i="14" s="1"/>
  <c r="JH100" i="14"/>
  <c r="LS100" i="14" s="1"/>
  <c r="JK148" i="14"/>
  <c r="LV148" i="14" s="1"/>
  <c r="JY101" i="14"/>
  <c r="MJ101" i="14" s="1"/>
  <c r="JI102" i="14"/>
  <c r="LT102" i="14" s="1"/>
  <c r="JY173" i="14"/>
  <c r="MJ173" i="14" s="1"/>
  <c r="JG150" i="14"/>
  <c r="LR150" i="14" s="1"/>
  <c r="JY175" i="14"/>
  <c r="MJ175" i="14" s="1"/>
  <c r="MJ176" i="14" s="1"/>
  <c r="JU8" i="14"/>
  <c r="MF8" i="14" s="1"/>
  <c r="NA8" i="14" s="1"/>
  <c r="JY34" i="14"/>
  <c r="MJ34" i="14" s="1"/>
  <c r="JR57" i="14"/>
  <c r="MC57" i="14" s="1"/>
  <c r="JR81" i="14"/>
  <c r="MC81" i="14" s="1"/>
  <c r="JK81" i="14"/>
  <c r="LV81" i="14" s="1"/>
  <c r="JR106" i="14"/>
  <c r="MC106" i="14" s="1"/>
  <c r="JK106" i="14"/>
  <c r="LV106" i="14" s="1"/>
  <c r="JY129" i="14"/>
  <c r="MJ129" i="14" s="1"/>
  <c r="JV131" i="14"/>
  <c r="MG131" i="14" s="1"/>
  <c r="JU131" i="14"/>
  <c r="MF131" i="14" s="1"/>
  <c r="JU39" i="14"/>
  <c r="MF39" i="14" s="1"/>
  <c r="JY87" i="14"/>
  <c r="MJ87" i="14" s="1"/>
  <c r="JR68" i="14"/>
  <c r="MC68" i="14" s="1"/>
  <c r="JK160" i="14"/>
  <c r="LV160" i="14" s="1"/>
  <c r="JR160" i="14"/>
  <c r="MC160" i="14" s="1"/>
  <c r="JY139" i="14"/>
  <c r="MJ139" i="14" s="1"/>
  <c r="JU139" i="14"/>
  <c r="MF139" i="14" s="1"/>
  <c r="JY120" i="14"/>
  <c r="MJ120" i="14" s="1"/>
  <c r="JQ51" i="14"/>
  <c r="MB51" i="14" s="1"/>
  <c r="JI169" i="14"/>
  <c r="LT169" i="14" s="1"/>
  <c r="JI56" i="14"/>
  <c r="LT56" i="14" s="1"/>
  <c r="JI171" i="14"/>
  <c r="LT171" i="14" s="1"/>
  <c r="JU174" i="14"/>
  <c r="MF174" i="14" s="1"/>
  <c r="JY174" i="14"/>
  <c r="MJ174" i="14" s="1"/>
  <c r="JJ8" i="14"/>
  <c r="LU8" i="14" s="1"/>
  <c r="MP8" i="14" s="1"/>
  <c r="MP9" i="14" s="1"/>
  <c r="JO33" i="14"/>
  <c r="LZ33" i="14" s="1"/>
  <c r="JX58" i="14"/>
  <c r="MI58" i="14" s="1"/>
  <c r="JG36" i="14"/>
  <c r="LR36" i="14" s="1"/>
  <c r="JO37" i="14"/>
  <c r="LZ37" i="14" s="1"/>
  <c r="JJ39" i="14"/>
  <c r="LU39" i="14" s="1"/>
  <c r="JN157" i="14"/>
  <c r="LY157" i="14" s="1"/>
  <c r="JI156" i="14"/>
  <c r="LT156" i="14" s="1"/>
  <c r="JY135" i="14"/>
  <c r="MJ135" i="14" s="1"/>
  <c r="JX90" i="14"/>
  <c r="MI90" i="14" s="1"/>
  <c r="JX113" i="14"/>
  <c r="MI113" i="14" s="1"/>
  <c r="JW46" i="14"/>
  <c r="MH46" i="14" s="1"/>
  <c r="JO161" i="14"/>
  <c r="LZ161" i="14" s="1"/>
  <c r="JN163" i="14"/>
  <c r="LY163" i="14" s="1"/>
  <c r="JG73" i="14"/>
  <c r="LR73" i="14" s="1"/>
  <c r="JN96" i="14"/>
  <c r="LY96" i="14" s="1"/>
  <c r="JG74" i="14"/>
  <c r="LR74" i="14" s="1"/>
  <c r="JF53" i="14"/>
  <c r="JG100" i="14"/>
  <c r="LR100" i="14" s="1"/>
  <c r="JN54" i="14"/>
  <c r="LY54" i="14" s="1"/>
  <c r="JI80" i="14"/>
  <c r="LT80" i="14" s="1"/>
  <c r="JG103" i="14"/>
  <c r="LR103" i="14" s="1"/>
  <c r="JW149" i="14"/>
  <c r="MH149" i="14" s="1"/>
  <c r="JO127" i="14"/>
  <c r="LZ127" i="14" s="1"/>
  <c r="JX105" i="14"/>
  <c r="MI105" i="14" s="1"/>
  <c r="JU107" i="14"/>
  <c r="MF107" i="14" s="1"/>
  <c r="JR107" i="14"/>
  <c r="MC107" i="14" s="1"/>
  <c r="JQ130" i="14"/>
  <c r="MB130" i="14" s="1"/>
  <c r="JL130" i="14"/>
  <c r="LW130" i="14" s="1"/>
  <c r="JQ61" i="14"/>
  <c r="MB61" i="14" s="1"/>
  <c r="JJ132" i="14"/>
  <c r="LU132" i="14" s="1"/>
  <c r="JV86" i="14"/>
  <c r="MG86" i="14" s="1"/>
  <c r="JK131" i="14"/>
  <c r="LV131" i="14" s="1"/>
  <c r="JU41" i="14"/>
  <c r="MF41" i="14" s="1"/>
  <c r="JG111" i="14"/>
  <c r="LR111" i="14" s="1"/>
  <c r="JT65" i="14"/>
  <c r="ME65" i="14" s="1"/>
  <c r="JV66" i="14"/>
  <c r="MG66" i="14" s="1"/>
  <c r="JM159" i="14"/>
  <c r="LX159" i="14" s="1"/>
  <c r="JM115" i="14"/>
  <c r="LX115" i="14" s="1"/>
  <c r="JT92" i="14"/>
  <c r="ME92" i="14" s="1"/>
  <c r="JM70" i="14"/>
  <c r="LX70" i="14" s="1"/>
  <c r="JQ162" i="14"/>
  <c r="MB162" i="14" s="1"/>
  <c r="JM72" i="14"/>
  <c r="LX72" i="14" s="1"/>
  <c r="JP48" i="14"/>
  <c r="MA48" i="14" s="1"/>
  <c r="JM165" i="14"/>
  <c r="LX165" i="14" s="1"/>
  <c r="JX167" i="14"/>
  <c r="MI167" i="14" s="1"/>
  <c r="JX75" i="14"/>
  <c r="MI75" i="14" s="1"/>
  <c r="JJ120" i="14"/>
  <c r="LU120" i="14" s="1"/>
  <c r="JV52" i="14"/>
  <c r="MG52" i="14" s="1"/>
  <c r="JM121" i="14"/>
  <c r="LX121" i="14" s="1"/>
  <c r="JH144" i="14"/>
  <c r="LS144" i="14" s="1"/>
  <c r="JX145" i="14"/>
  <c r="MI145" i="14" s="1"/>
  <c r="JJ168" i="14"/>
  <c r="LU168" i="14" s="1"/>
  <c r="JH122" i="14"/>
  <c r="LS122" i="14" s="1"/>
  <c r="JJ146" i="14"/>
  <c r="LU146" i="14" s="1"/>
  <c r="JU125" i="14"/>
  <c r="MF125" i="14" s="1"/>
  <c r="JR125" i="14"/>
  <c r="MC125" i="14" s="1"/>
  <c r="JH126" i="14"/>
  <c r="LS126" i="14" s="1"/>
  <c r="JM151" i="14"/>
  <c r="LX151" i="14" s="1"/>
  <c r="JQ8" i="14"/>
  <c r="MB8" i="14" s="1"/>
  <c r="MW8" i="14" s="1"/>
  <c r="JT83" i="14"/>
  <c r="ME83" i="14" s="1"/>
  <c r="JR85" i="14"/>
  <c r="MC85" i="14" s="1"/>
  <c r="JQ39" i="14"/>
  <c r="MB39" i="14" s="1"/>
  <c r="JF155" i="14"/>
  <c r="JQ41" i="14"/>
  <c r="MB41" i="14" s="1"/>
  <c r="JG155" i="14"/>
  <c r="LR155" i="14" s="1"/>
  <c r="JV65" i="14"/>
  <c r="MG65" i="14" s="1"/>
  <c r="JV92" i="14"/>
  <c r="MG92" i="14" s="1"/>
  <c r="JT93" i="14"/>
  <c r="ME93" i="14" s="1"/>
  <c r="JR93" i="14"/>
  <c r="MC93" i="14" s="1"/>
  <c r="JJ163" i="14"/>
  <c r="LU163" i="14" s="1"/>
  <c r="JU163" i="14"/>
  <c r="MF163" i="14" s="1"/>
  <c r="JN116" i="14"/>
  <c r="LY116" i="14" s="1"/>
  <c r="JR118" i="14"/>
  <c r="MC118" i="14" s="1"/>
  <c r="JF95" i="14"/>
  <c r="JG95" i="14"/>
  <c r="LR95" i="14" s="1"/>
  <c r="JT164" i="14"/>
  <c r="ME164" i="14" s="1"/>
  <c r="JJ96" i="14"/>
  <c r="LU96" i="14" s="1"/>
  <c r="JG50" i="14"/>
  <c r="LR50" i="14" s="1"/>
  <c r="JU96" i="14"/>
  <c r="MF96" i="14" s="1"/>
  <c r="JR143" i="14"/>
  <c r="MC143" i="14" s="1"/>
  <c r="JV54" i="14"/>
  <c r="MG54" i="14" s="1"/>
  <c r="JN79" i="14"/>
  <c r="LY79" i="14" s="1"/>
  <c r="JN101" i="14"/>
  <c r="LY101" i="14" s="1"/>
  <c r="JI104" i="14"/>
  <c r="LT104" i="14" s="1"/>
  <c r="JX128" i="14"/>
  <c r="MI128" i="14" s="1"/>
  <c r="JG152" i="14"/>
  <c r="LR152" i="14" s="1"/>
  <c r="JL128" i="14"/>
  <c r="LW128" i="14" s="1"/>
  <c r="JI128" i="14"/>
  <c r="LT128" i="14" s="1"/>
  <c r="JN175" i="14"/>
  <c r="LY175" i="14" s="1"/>
  <c r="LY176" i="14" s="1"/>
  <c r="JK33" i="14"/>
  <c r="LV33" i="14" s="1"/>
  <c r="JT81" i="14"/>
  <c r="ME81" i="14" s="1"/>
  <c r="JN58" i="14"/>
  <c r="LY58" i="14" s="1"/>
  <c r="JT106" i="14"/>
  <c r="ME106" i="14" s="1"/>
  <c r="JK37" i="14"/>
  <c r="LV37" i="14" s="1"/>
  <c r="JP130" i="14"/>
  <c r="MA130" i="14" s="1"/>
  <c r="JS108" i="14"/>
  <c r="MD108" i="14" s="1"/>
  <c r="JU155" i="14"/>
  <c r="MF155" i="14" s="1"/>
  <c r="JT155" i="14"/>
  <c r="ME155" i="14" s="1"/>
  <c r="JH155" i="14"/>
  <c r="LS155" i="14" s="1"/>
  <c r="JY88" i="14"/>
  <c r="MJ88" i="14" s="1"/>
  <c r="JM136" i="14"/>
  <c r="LX136" i="14" s="1"/>
  <c r="JN90" i="14"/>
  <c r="LY90" i="14" s="1"/>
  <c r="JN136" i="14"/>
  <c r="LY136" i="14" s="1"/>
  <c r="JX159" i="14"/>
  <c r="MI159" i="14" s="1"/>
  <c r="JN113" i="14"/>
  <c r="LY113" i="14" s="1"/>
  <c r="JT160" i="14"/>
  <c r="ME160" i="14" s="1"/>
  <c r="JY69" i="14"/>
  <c r="MJ69" i="14" s="1"/>
  <c r="JX115" i="14"/>
  <c r="MI115" i="14" s="1"/>
  <c r="JS138" i="14"/>
  <c r="MD138" i="14" s="1"/>
  <c r="JK161" i="14"/>
  <c r="LV161" i="14" s="1"/>
  <c r="JF116" i="14"/>
  <c r="JQ116" i="14"/>
  <c r="MB116" i="14" s="1"/>
  <c r="JU95" i="14"/>
  <c r="MF95" i="14" s="1"/>
  <c r="JT95" i="14"/>
  <c r="ME95" i="14" s="1"/>
  <c r="JX72" i="14"/>
  <c r="MI72" i="14" s="1"/>
  <c r="JX48" i="14"/>
  <c r="MI48" i="14" s="1"/>
  <c r="JH95" i="14"/>
  <c r="LS95" i="14" s="1"/>
  <c r="JN144" i="14"/>
  <c r="LY144" i="14" s="1"/>
  <c r="JV170" i="14"/>
  <c r="MG170" i="14" s="1"/>
  <c r="JF101" i="14"/>
  <c r="JQ101" i="14"/>
  <c r="MB101" i="14" s="1"/>
  <c r="JS150" i="14"/>
  <c r="MD150" i="14" s="1"/>
  <c r="JK127" i="14"/>
  <c r="LV127" i="14" s="1"/>
  <c r="JF175" i="14"/>
  <c r="JH34" i="14"/>
  <c r="LS34" i="14" s="1"/>
  <c r="JX36" i="14"/>
  <c r="MI36" i="14" s="1"/>
  <c r="JM130" i="14"/>
  <c r="LX130" i="14" s="1"/>
  <c r="JR132" i="14"/>
  <c r="MC132" i="14" s="1"/>
  <c r="JK132" i="14"/>
  <c r="LV132" i="14" s="1"/>
  <c r="JR40" i="14"/>
  <c r="MC40" i="14" s="1"/>
  <c r="JX63" i="14"/>
  <c r="MI63" i="14" s="1"/>
  <c r="JV156" i="14"/>
  <c r="MG156" i="14" s="1"/>
  <c r="JR133" i="14"/>
  <c r="MC133" i="14" s="1"/>
  <c r="JK139" i="14"/>
  <c r="LV139" i="14" s="1"/>
  <c r="JX70" i="14"/>
  <c r="MI70" i="14" s="1"/>
  <c r="JN47" i="14"/>
  <c r="LY47" i="14" s="1"/>
  <c r="JR140" i="14"/>
  <c r="MC140" i="14" s="1"/>
  <c r="JI116" i="14"/>
  <c r="LT116" i="14" s="1"/>
  <c r="JH48" i="14"/>
  <c r="LS48" i="14" s="1"/>
  <c r="JX73" i="14"/>
  <c r="MI73" i="14" s="1"/>
  <c r="JX165" i="14"/>
  <c r="MI165" i="14" s="1"/>
  <c r="JT167" i="14"/>
  <c r="ME167" i="14" s="1"/>
  <c r="JS53" i="14"/>
  <c r="MD53" i="14" s="1"/>
  <c r="JL53" i="14"/>
  <c r="LW53" i="14" s="1"/>
  <c r="JY76" i="14"/>
  <c r="MJ76" i="14" s="1"/>
  <c r="JK168" i="14"/>
  <c r="LV168" i="14" s="1"/>
  <c r="JR168" i="14"/>
  <c r="MC168" i="14" s="1"/>
  <c r="JR99" i="14"/>
  <c r="MC99" i="14" s="1"/>
  <c r="JX100" i="14"/>
  <c r="MI100" i="14" s="1"/>
  <c r="JK146" i="14"/>
  <c r="LV146" i="14" s="1"/>
  <c r="JR146" i="14"/>
  <c r="MC146" i="14" s="1"/>
  <c r="JV80" i="14"/>
  <c r="MG80" i="14" s="1"/>
  <c r="JI101" i="14"/>
  <c r="LT101" i="14" s="1"/>
  <c r="JY170" i="14"/>
  <c r="MJ170" i="14" s="1"/>
  <c r="JR124" i="14"/>
  <c r="MC124" i="14" s="1"/>
  <c r="JN173" i="14"/>
  <c r="LY173" i="14" s="1"/>
  <c r="JX151" i="14"/>
  <c r="MI151" i="14" s="1"/>
  <c r="JI175" i="14"/>
  <c r="LT175" i="14" s="1"/>
  <c r="LT176" i="14" s="1"/>
  <c r="JK174" i="14"/>
  <c r="LV174" i="14" s="1"/>
  <c r="JG34" i="14"/>
  <c r="LR34" i="14" s="1"/>
  <c r="JP59" i="14"/>
  <c r="MA59" i="14" s="1"/>
  <c r="JV153" i="14"/>
  <c r="MG153" i="14" s="1"/>
  <c r="JV110" i="14"/>
  <c r="MG110" i="14" s="1"/>
  <c r="JK111" i="14"/>
  <c r="LV111" i="14" s="1"/>
  <c r="JN135" i="14"/>
  <c r="LY135" i="14" s="1"/>
  <c r="JU70" i="14"/>
  <c r="MF70" i="14" s="1"/>
  <c r="JV117" i="14"/>
  <c r="MG117" i="14" s="1"/>
  <c r="JO141" i="14"/>
  <c r="LZ141" i="14" s="1"/>
  <c r="JU165" i="14"/>
  <c r="MF165" i="14" s="1"/>
  <c r="JL50" i="14"/>
  <c r="LW50" i="14" s="1"/>
  <c r="JR51" i="14"/>
  <c r="MC51" i="14" s="1"/>
  <c r="JH32" i="14"/>
  <c r="LS32" i="14" s="1"/>
  <c r="JJ77" i="14"/>
  <c r="LU77" i="14" s="1"/>
  <c r="JY32" i="14"/>
  <c r="MJ32" i="14" s="1"/>
  <c r="JO147" i="14"/>
  <c r="LZ147" i="14" s="1"/>
  <c r="JH148" i="14"/>
  <c r="LS148" i="14" s="1"/>
  <c r="JY148" i="14"/>
  <c r="MJ148" i="14" s="1"/>
  <c r="JU151" i="14"/>
  <c r="MF151" i="14" s="1"/>
  <c r="JL152" i="14"/>
  <c r="LW152" i="14" s="1"/>
  <c r="JN57" i="14"/>
  <c r="LY57" i="14" s="1"/>
  <c r="JJ34" i="14"/>
  <c r="LU34" i="14" s="1"/>
  <c r="JS129" i="14"/>
  <c r="MD129" i="14" s="1"/>
  <c r="JF62" i="14"/>
  <c r="JP131" i="14"/>
  <c r="MA131" i="14" s="1"/>
  <c r="JS87" i="14"/>
  <c r="MD87" i="14" s="1"/>
  <c r="JW111" i="14"/>
  <c r="MH111" i="14" s="1"/>
  <c r="JN68" i="14"/>
  <c r="LY68" i="14" s="1"/>
  <c r="JG46" i="14"/>
  <c r="LR46" i="14" s="1"/>
  <c r="JP141" i="14"/>
  <c r="MA141" i="14" s="1"/>
  <c r="JU141" i="14"/>
  <c r="MF141" i="14" s="1"/>
  <c r="JP166" i="14"/>
  <c r="MA166" i="14" s="1"/>
  <c r="JR77" i="14"/>
  <c r="MC77" i="14" s="1"/>
  <c r="JP147" i="14"/>
  <c r="MA147" i="14" s="1"/>
  <c r="JU147" i="14"/>
  <c r="MF147" i="14" s="1"/>
  <c r="JF55" i="14"/>
  <c r="JG149" i="14"/>
  <c r="LR149" i="14" s="1"/>
  <c r="JO8" i="14"/>
  <c r="LZ8" i="14" s="1"/>
  <c r="MU8" i="14" s="1"/>
  <c r="JP153" i="14"/>
  <c r="MA153" i="14" s="1"/>
  <c r="JK40" i="14"/>
  <c r="LV40" i="14" s="1"/>
  <c r="JR109" i="14"/>
  <c r="MC109" i="14" s="1"/>
  <c r="JO39" i="14"/>
  <c r="LZ39" i="14" s="1"/>
  <c r="JN40" i="14"/>
  <c r="LY40" i="14" s="1"/>
  <c r="JP110" i="14"/>
  <c r="MA110" i="14" s="1"/>
  <c r="JQ63" i="14"/>
  <c r="MB63" i="14" s="1"/>
  <c r="JK133" i="14"/>
  <c r="LV133" i="14" s="1"/>
  <c r="JN133" i="14"/>
  <c r="LY133" i="14" s="1"/>
  <c r="JX136" i="14"/>
  <c r="MI136" i="14" s="1"/>
  <c r="JW44" i="14"/>
  <c r="MH44" i="14" s="1"/>
  <c r="JG114" i="14"/>
  <c r="LR114" i="14" s="1"/>
  <c r="JN140" i="14"/>
  <c r="LY140" i="14" s="1"/>
  <c r="JK140" i="14"/>
  <c r="LV140" i="14" s="1"/>
  <c r="JP117" i="14"/>
  <c r="MA117" i="14" s="1"/>
  <c r="JQ141" i="14"/>
  <c r="MB141" i="14" s="1"/>
  <c r="JG119" i="14"/>
  <c r="LR119" i="14" s="1"/>
  <c r="JF166" i="14"/>
  <c r="JW97" i="14"/>
  <c r="MH97" i="14" s="1"/>
  <c r="JY167" i="14"/>
  <c r="MJ167" i="14" s="1"/>
  <c r="JN99" i="14"/>
  <c r="LY99" i="14" s="1"/>
  <c r="JN77" i="14"/>
  <c r="LY77" i="14" s="1"/>
  <c r="JK99" i="14"/>
  <c r="LV99" i="14" s="1"/>
  <c r="JW123" i="14"/>
  <c r="MH123" i="14" s="1"/>
  <c r="JQ147" i="14"/>
  <c r="MB147" i="14" s="1"/>
  <c r="JK124" i="14"/>
  <c r="LV124" i="14" s="1"/>
  <c r="JN124" i="14"/>
  <c r="LY124" i="14" s="1"/>
  <c r="JS128" i="14"/>
  <c r="MD128" i="14" s="1"/>
  <c r="JH33" i="14"/>
  <c r="JM35" i="14"/>
  <c r="LX35" i="14" s="1"/>
  <c r="JQ59" i="14"/>
  <c r="MB59" i="14" s="1"/>
  <c r="JH37" i="14"/>
  <c r="LS37" i="14" s="1"/>
  <c r="JN154" i="14"/>
  <c r="LY154" i="14" s="1"/>
  <c r="JY108" i="14"/>
  <c r="MJ108" i="14" s="1"/>
  <c r="JV109" i="14"/>
  <c r="MG109" i="14" s="1"/>
  <c r="JJ131" i="14"/>
  <c r="LU131" i="14" s="1"/>
  <c r="JJ111" i="14"/>
  <c r="LU111" i="14" s="1"/>
  <c r="JJ156" i="14"/>
  <c r="LU156" i="14" s="1"/>
  <c r="JU65" i="14"/>
  <c r="MF65" i="14" s="1"/>
  <c r="JW65" i="14"/>
  <c r="MH65" i="14" s="1"/>
  <c r="JR112" i="14"/>
  <c r="MC112" i="14" s="1"/>
  <c r="JR134" i="14"/>
  <c r="MC134" i="14" s="1"/>
  <c r="JI67" i="14"/>
  <c r="LT67" i="14" s="1"/>
  <c r="JW92" i="14"/>
  <c r="MH92" i="14" s="1"/>
  <c r="JY138" i="14"/>
  <c r="MJ138" i="14" s="1"/>
  <c r="JW137" i="14"/>
  <c r="MH137" i="14" s="1"/>
  <c r="JU92" i="14"/>
  <c r="MF92" i="14" s="1"/>
  <c r="JQ139" i="14"/>
  <c r="MB139" i="14" s="1"/>
  <c r="JH161" i="14"/>
  <c r="LS161" i="14" s="1"/>
  <c r="JP47" i="14"/>
  <c r="MA47" i="14" s="1"/>
  <c r="JU47" i="14"/>
  <c r="MF47" i="14" s="1"/>
  <c r="JI94" i="14"/>
  <c r="LT94" i="14" s="1"/>
  <c r="JI120" i="14"/>
  <c r="LT120" i="14" s="1"/>
  <c r="JJ80" i="14"/>
  <c r="LU80" i="14" s="1"/>
  <c r="JW172" i="14"/>
  <c r="MH172" i="14" s="1"/>
  <c r="JY104" i="14"/>
  <c r="MJ104" i="14" s="1"/>
  <c r="JP173" i="14"/>
  <c r="MA173" i="14" s="1"/>
  <c r="JU173" i="14"/>
  <c r="MF173" i="14" s="1"/>
  <c r="JY150" i="14"/>
  <c r="MJ150" i="14" s="1"/>
  <c r="JH127" i="14"/>
  <c r="LS127" i="14" s="1"/>
  <c r="JQ174" i="14"/>
  <c r="MB174" i="14" s="1"/>
  <c r="JX34" i="14"/>
  <c r="MI34" i="14" s="1"/>
  <c r="JL105" i="14"/>
  <c r="LW105" i="14" s="1"/>
  <c r="JM85" i="14"/>
  <c r="LX85" i="14" s="1"/>
  <c r="JG40" i="14"/>
  <c r="LR40" i="14" s="1"/>
  <c r="JF64" i="14"/>
  <c r="JP88" i="14"/>
  <c r="MA88" i="14" s="1"/>
  <c r="JG133" i="14"/>
  <c r="LR133" i="14" s="1"/>
  <c r="JF89" i="14"/>
  <c r="JR43" i="14"/>
  <c r="MC43" i="14" s="1"/>
  <c r="JY159" i="14"/>
  <c r="MJ159" i="14" s="1"/>
  <c r="JY115" i="14"/>
  <c r="MJ115" i="14" s="1"/>
  <c r="JP69" i="14"/>
  <c r="MA69" i="14" s="1"/>
  <c r="JP139" i="14"/>
  <c r="MA139" i="14" s="1"/>
  <c r="JI70" i="14"/>
  <c r="LT70" i="14" s="1"/>
  <c r="JG140" i="14"/>
  <c r="LR140" i="14" s="1"/>
  <c r="JJ47" i="14"/>
  <c r="LU47" i="14" s="1"/>
  <c r="JQ71" i="14"/>
  <c r="MB71" i="14" s="1"/>
  <c r="JM118" i="14"/>
  <c r="LX118" i="14" s="1"/>
  <c r="JY72" i="14"/>
  <c r="MJ72" i="14" s="1"/>
  <c r="JG71" i="14"/>
  <c r="LR71" i="14" s="1"/>
  <c r="JQ49" i="14"/>
  <c r="MB49" i="14" s="1"/>
  <c r="JG49" i="14"/>
  <c r="LR49" i="14" s="1"/>
  <c r="JI165" i="14"/>
  <c r="LT165" i="14" s="1"/>
  <c r="JK51" i="14"/>
  <c r="LV51" i="14" s="1"/>
  <c r="JL75" i="14"/>
  <c r="LW75" i="14" s="1"/>
  <c r="JM143" i="14"/>
  <c r="LX143" i="14" s="1"/>
  <c r="JL145" i="14"/>
  <c r="LW145" i="14" s="1"/>
  <c r="JG99" i="14"/>
  <c r="LR99" i="14" s="1"/>
  <c r="JX77" i="14"/>
  <c r="MI77" i="14" s="1"/>
  <c r="JG124" i="14"/>
  <c r="LR124" i="14" s="1"/>
  <c r="JS79" i="14"/>
  <c r="MD79" i="14" s="1"/>
  <c r="JQ79" i="14"/>
  <c r="MB79" i="14" s="1"/>
  <c r="JN170" i="14"/>
  <c r="LY170" i="14" s="1"/>
  <c r="JJ173" i="14"/>
  <c r="LU173" i="14" s="1"/>
  <c r="JI151" i="14"/>
  <c r="LT151" i="14" s="1"/>
  <c r="JP174" i="14"/>
  <c r="MA174" i="14" s="1"/>
  <c r="JM57" i="14"/>
  <c r="LX57" i="14" s="1"/>
  <c r="JO105" i="14"/>
  <c r="LZ105" i="14" s="1"/>
  <c r="JN84" i="14"/>
  <c r="LY84" i="14" s="1"/>
  <c r="JS60" i="14"/>
  <c r="MD60" i="14" s="1"/>
  <c r="JS85" i="14"/>
  <c r="MD85" i="14" s="1"/>
  <c r="JY61" i="14"/>
  <c r="MJ61" i="14" s="1"/>
  <c r="JL40" i="14"/>
  <c r="LW40" i="14" s="1"/>
  <c r="JW64" i="14"/>
  <c r="MH64" i="14" s="1"/>
  <c r="JF65" i="14"/>
  <c r="JL133" i="14"/>
  <c r="LW133" i="14" s="1"/>
  <c r="JW89" i="14"/>
  <c r="MH89" i="14" s="1"/>
  <c r="JW158" i="14"/>
  <c r="MH158" i="14" s="1"/>
  <c r="JX91" i="14"/>
  <c r="MI91" i="14" s="1"/>
  <c r="JL44" i="14"/>
  <c r="LW44" i="14" s="1"/>
  <c r="JM68" i="14"/>
  <c r="LX68" i="14" s="1"/>
  <c r="JF92" i="14"/>
  <c r="JO114" i="14"/>
  <c r="LZ114" i="14" s="1"/>
  <c r="JL140" i="14"/>
  <c r="LW140" i="14" s="1"/>
  <c r="JY162" i="14"/>
  <c r="MJ162" i="14" s="1"/>
  <c r="JS118" i="14"/>
  <c r="MD118" i="14" s="1"/>
  <c r="JO119" i="14"/>
  <c r="LZ119" i="14" s="1"/>
  <c r="JL97" i="14"/>
  <c r="LW97" i="14" s="1"/>
  <c r="JO75" i="14"/>
  <c r="LZ75" i="14" s="1"/>
  <c r="JS143" i="14"/>
  <c r="MD143" i="14" s="1"/>
  <c r="JI121" i="14"/>
  <c r="LT121" i="14" s="1"/>
  <c r="JO145" i="14"/>
  <c r="LZ145" i="14" s="1"/>
  <c r="JV76" i="14"/>
  <c r="MG76" i="14" s="1"/>
  <c r="JL99" i="14"/>
  <c r="LW99" i="14" s="1"/>
  <c r="JL123" i="14"/>
  <c r="LW123" i="14" s="1"/>
  <c r="JT170" i="14"/>
  <c r="ME170" i="14" s="1"/>
  <c r="JU78" i="14"/>
  <c r="MF78" i="14" s="1"/>
  <c r="JL124" i="14"/>
  <c r="LW124" i="14" s="1"/>
  <c r="JP104" i="14"/>
  <c r="MA104" i="14" s="1"/>
  <c r="JT57" i="14"/>
  <c r="ME57" i="14" s="1"/>
  <c r="JL57" i="14"/>
  <c r="LW57" i="14" s="1"/>
  <c r="JX83" i="14"/>
  <c r="MI83" i="14" s="1"/>
  <c r="JU60" i="14"/>
  <c r="MF60" i="14" s="1"/>
  <c r="JU154" i="14"/>
  <c r="MF154" i="14" s="1"/>
  <c r="JN156" i="14"/>
  <c r="LY156" i="14" s="1"/>
  <c r="JG137" i="14"/>
  <c r="LR137" i="14" s="1"/>
  <c r="JL68" i="14"/>
  <c r="LW68" i="14" s="1"/>
  <c r="JT68" i="14"/>
  <c r="ME68" i="14" s="1"/>
  <c r="JX164" i="14"/>
  <c r="MI164" i="14" s="1"/>
  <c r="JN120" i="14"/>
  <c r="LY120" i="14" s="1"/>
  <c r="JH120" i="14"/>
  <c r="LS120" i="14" s="1"/>
  <c r="JG170" i="14"/>
  <c r="LR170" i="14" s="1"/>
  <c r="JN80" i="14"/>
  <c r="LY80" i="14" s="1"/>
  <c r="JR78" i="14"/>
  <c r="MC78" i="14" s="1"/>
  <c r="JG172" i="14"/>
  <c r="LR172" i="14" s="1"/>
  <c r="JY35" i="14"/>
  <c r="MJ35" i="14" s="1"/>
  <c r="JR60" i="14"/>
  <c r="MC60" i="14" s="1"/>
  <c r="JP129" i="14"/>
  <c r="MA129" i="14" s="1"/>
  <c r="JP87" i="14"/>
  <c r="MA87" i="14" s="1"/>
  <c r="JL64" i="14"/>
  <c r="LW64" i="14" s="1"/>
  <c r="JI88" i="14"/>
  <c r="LT88" i="14" s="1"/>
  <c r="JL89" i="14"/>
  <c r="LW89" i="14" s="1"/>
  <c r="JN112" i="14"/>
  <c r="LY112" i="14" s="1"/>
  <c r="JL158" i="14"/>
  <c r="LW158" i="14" s="1"/>
  <c r="JN134" i="14"/>
  <c r="LY134" i="14" s="1"/>
  <c r="JI69" i="14"/>
  <c r="LT69" i="14" s="1"/>
  <c r="JL139" i="14"/>
  <c r="LW139" i="14" s="1"/>
  <c r="JS116" i="14"/>
  <c r="MD116" i="14" s="1"/>
  <c r="JO76" i="14"/>
  <c r="LZ76" i="14" s="1"/>
  <c r="JX78" i="14"/>
  <c r="MI78" i="14" s="1"/>
  <c r="JW79" i="14"/>
  <c r="MH79" i="14" s="1"/>
  <c r="JS101" i="14"/>
  <c r="MD101" i="14" s="1"/>
  <c r="JL174" i="14"/>
  <c r="LW174" i="14" s="1"/>
  <c r="JS175" i="14"/>
  <c r="MD175" i="14" s="1"/>
  <c r="MD176" i="14" s="1"/>
  <c r="JU33" i="14"/>
  <c r="MF33" i="14" s="1"/>
  <c r="JV82" i="14"/>
  <c r="MG82" i="14" s="1"/>
  <c r="JU37" i="14"/>
  <c r="MF37" i="14" s="1"/>
  <c r="JW129" i="14"/>
  <c r="MH129" i="14" s="1"/>
  <c r="JV38" i="14"/>
  <c r="MG38" i="14" s="1"/>
  <c r="JW87" i="14"/>
  <c r="MH87" i="14" s="1"/>
  <c r="JR64" i="14"/>
  <c r="MC64" i="14" s="1"/>
  <c r="JL65" i="14"/>
  <c r="LW65" i="14" s="1"/>
  <c r="JH134" i="14"/>
  <c r="LS134" i="14" s="1"/>
  <c r="JH112" i="14"/>
  <c r="LS112" i="14" s="1"/>
  <c r="JR89" i="14"/>
  <c r="MC89" i="14" s="1"/>
  <c r="JR158" i="14"/>
  <c r="MC158" i="14" s="1"/>
  <c r="JK135" i="14"/>
  <c r="LV135" i="14" s="1"/>
  <c r="JV45" i="14"/>
  <c r="MG45" i="14" s="1"/>
  <c r="JL92" i="14"/>
  <c r="LW92" i="14" s="1"/>
  <c r="JJ114" i="14"/>
  <c r="LU114" i="14" s="1"/>
  <c r="JU161" i="14"/>
  <c r="MF161" i="14" s="1"/>
  <c r="JW47" i="14"/>
  <c r="MH47" i="14" s="1"/>
  <c r="JI163" i="14"/>
  <c r="LT163" i="14" s="1"/>
  <c r="JT118" i="14"/>
  <c r="ME118" i="14" s="1"/>
  <c r="JJ119" i="14"/>
  <c r="LU119" i="14" s="1"/>
  <c r="JV142" i="14"/>
  <c r="MG142" i="14" s="1"/>
  <c r="JI96" i="14"/>
  <c r="LT96" i="14" s="1"/>
  <c r="JS166" i="14"/>
  <c r="MD166" i="14" s="1"/>
  <c r="JT143" i="14"/>
  <c r="ME143" i="14" s="1"/>
  <c r="JV98" i="14"/>
  <c r="MG98" i="14" s="1"/>
  <c r="JQ122" i="14"/>
  <c r="MB122" i="14" s="1"/>
  <c r="JY78" i="14"/>
  <c r="MJ78" i="14" s="1"/>
  <c r="JX104" i="14"/>
  <c r="MI104" i="14" s="1"/>
  <c r="JV102" i="14"/>
  <c r="MG102" i="14" s="1"/>
  <c r="JS104" i="14"/>
  <c r="MD104" i="14" s="1"/>
  <c r="JW173" i="14"/>
  <c r="MH173" i="14" s="1"/>
  <c r="JQ126" i="14"/>
  <c r="MB126" i="14" s="1"/>
  <c r="JU127" i="14"/>
  <c r="MF127" i="14" s="1"/>
  <c r="JT58" i="14"/>
  <c r="ME58" i="14" s="1"/>
  <c r="JV36" i="14"/>
  <c r="MG36" i="14" s="1"/>
  <c r="JH60" i="14"/>
  <c r="LS60" i="14" s="1"/>
  <c r="JV83" i="14"/>
  <c r="MG83" i="14" s="1"/>
  <c r="JI60" i="14"/>
  <c r="LT60" i="14" s="1"/>
  <c r="JI107" i="14"/>
  <c r="LT107" i="14" s="1"/>
  <c r="JN153" i="14"/>
  <c r="LY153" i="14" s="1"/>
  <c r="JY107" i="14"/>
  <c r="MJ107" i="14" s="1"/>
  <c r="JT154" i="14"/>
  <c r="ME154" i="14" s="1"/>
  <c r="JT61" i="14"/>
  <c r="ME61" i="14" s="1"/>
  <c r="JH86" i="14"/>
  <c r="LS86" i="14" s="1"/>
  <c r="JF41" i="14"/>
  <c r="JN110" i="14"/>
  <c r="LY110" i="14" s="1"/>
  <c r="JT90" i="14"/>
  <c r="ME90" i="14" s="1"/>
  <c r="JQ67" i="14"/>
  <c r="MB67" i="14" s="1"/>
  <c r="JH66" i="14"/>
  <c r="LS66" i="14" s="1"/>
  <c r="JT113" i="14"/>
  <c r="ME113" i="14" s="1"/>
  <c r="JF46" i="14"/>
  <c r="JT162" i="14"/>
  <c r="ME162" i="14" s="1"/>
  <c r="JQ94" i="14"/>
  <c r="MB94" i="14" s="1"/>
  <c r="JN117" i="14"/>
  <c r="LY117" i="14" s="1"/>
  <c r="JV73" i="14"/>
  <c r="MG73" i="14" s="1"/>
  <c r="JH52" i="14"/>
  <c r="LS52" i="14" s="1"/>
  <c r="JN76" i="14"/>
  <c r="LY76" i="14" s="1"/>
  <c r="JI32" i="14"/>
  <c r="LT32" i="14" s="1"/>
  <c r="JV100" i="14"/>
  <c r="MG100" i="14" s="1"/>
  <c r="JI148" i="14"/>
  <c r="LT148" i="14" s="1"/>
  <c r="JF149" i="14"/>
  <c r="JY125" i="14"/>
  <c r="MJ125" i="14" s="1"/>
  <c r="JI125" i="14"/>
  <c r="LT125" i="14" s="1"/>
  <c r="JW83" i="14"/>
  <c r="MH83" i="14" s="1"/>
  <c r="JI153" i="14"/>
  <c r="LT153" i="14" s="1"/>
  <c r="JF153" i="14"/>
  <c r="JQ60" i="14"/>
  <c r="MB60" i="14" s="1"/>
  <c r="JU85" i="14"/>
  <c r="MF85" i="14" s="1"/>
  <c r="JM132" i="14"/>
  <c r="LX132" i="14" s="1"/>
  <c r="JI110" i="14"/>
  <c r="LT110" i="14" s="1"/>
  <c r="JF110" i="14"/>
  <c r="JL157" i="14"/>
  <c r="LW157" i="14" s="1"/>
  <c r="JI157" i="14"/>
  <c r="LT157" i="14" s="1"/>
  <c r="JR136" i="14"/>
  <c r="MC136" i="14" s="1"/>
  <c r="JI93" i="14"/>
  <c r="LT93" i="14" s="1"/>
  <c r="JX47" i="14"/>
  <c r="MI47" i="14" s="1"/>
  <c r="JU118" i="14"/>
  <c r="MF118" i="14" s="1"/>
  <c r="JY48" i="14"/>
  <c r="MJ48" i="14" s="1"/>
  <c r="JI117" i="14"/>
  <c r="LT117" i="14" s="1"/>
  <c r="JF117" i="14"/>
  <c r="JW164" i="14"/>
  <c r="MH164" i="14" s="1"/>
  <c r="JW166" i="14"/>
  <c r="MH166" i="14" s="1"/>
  <c r="JP51" i="14"/>
  <c r="MA51" i="14" s="1"/>
  <c r="JU143" i="14"/>
  <c r="MF143" i="14" s="1"/>
  <c r="JF51" i="14"/>
  <c r="JM168" i="14"/>
  <c r="LX168" i="14" s="1"/>
  <c r="JX122" i="14"/>
  <c r="MI122" i="14" s="1"/>
  <c r="JL54" i="14"/>
  <c r="LW54" i="14" s="1"/>
  <c r="JI54" i="14"/>
  <c r="LT54" i="14" s="1"/>
  <c r="JM146" i="14"/>
  <c r="LX146" i="14" s="1"/>
  <c r="JX173" i="14"/>
  <c r="MI173" i="14" s="1"/>
  <c r="JX126" i="14"/>
  <c r="MI126" i="14" s="1"/>
  <c r="JH128" i="14"/>
  <c r="LS128" i="14" s="1"/>
  <c r="JV81" i="14"/>
  <c r="MG81" i="14" s="1"/>
  <c r="JV106" i="14"/>
  <c r="MG106" i="14" s="1"/>
  <c r="JI105" i="14"/>
  <c r="LT105" i="14" s="1"/>
  <c r="JI83" i="14"/>
  <c r="LT83" i="14" s="1"/>
  <c r="JT129" i="14"/>
  <c r="ME129" i="14" s="1"/>
  <c r="JO108" i="14"/>
  <c r="LZ108" i="14" s="1"/>
  <c r="JY130" i="14"/>
  <c r="MJ130" i="14" s="1"/>
  <c r="JR62" i="14"/>
  <c r="MC62" i="14" s="1"/>
  <c r="JO85" i="14"/>
  <c r="LZ85" i="14" s="1"/>
  <c r="JS132" i="14"/>
  <c r="MD132" i="14" s="1"/>
  <c r="JR86" i="14"/>
  <c r="MC86" i="14" s="1"/>
  <c r="JT87" i="14"/>
  <c r="ME87" i="14" s="1"/>
  <c r="JS42" i="14"/>
  <c r="MD42" i="14" s="1"/>
  <c r="JY67" i="14"/>
  <c r="MJ67" i="14" s="1"/>
  <c r="JR66" i="14"/>
  <c r="MC66" i="14" s="1"/>
  <c r="JV160" i="14"/>
  <c r="MG160" i="14" s="1"/>
  <c r="JY114" i="14"/>
  <c r="MJ114" i="14" s="1"/>
  <c r="JO137" i="14"/>
  <c r="LZ137" i="14" s="1"/>
  <c r="JO138" i="14"/>
  <c r="LZ138" i="14" s="1"/>
  <c r="JQ46" i="14"/>
  <c r="MB46" i="14" s="1"/>
  <c r="JP163" i="14"/>
  <c r="MA163" i="14" s="1"/>
  <c r="JG163" i="14"/>
  <c r="LR163" i="14" s="1"/>
  <c r="JO118" i="14"/>
  <c r="LZ118" i="14" s="1"/>
  <c r="JY94" i="14"/>
  <c r="MJ94" i="14" s="1"/>
  <c r="JK141" i="14"/>
  <c r="LV141" i="14" s="1"/>
  <c r="JI164" i="14"/>
  <c r="LT164" i="14" s="1"/>
  <c r="JY119" i="14"/>
  <c r="MJ119" i="14" s="1"/>
  <c r="JP96" i="14"/>
  <c r="MA96" i="14" s="1"/>
  <c r="JG96" i="14"/>
  <c r="LR96" i="14" s="1"/>
  <c r="JO143" i="14"/>
  <c r="LZ143" i="14" s="1"/>
  <c r="JI75" i="14"/>
  <c r="LT75" i="14" s="1"/>
  <c r="JW51" i="14"/>
  <c r="MH51" i="14" s="1"/>
  <c r="JR52" i="14"/>
  <c r="MC52" i="14" s="1"/>
  <c r="JS168" i="14"/>
  <c r="MD168" i="14" s="1"/>
  <c r="JI145" i="14"/>
  <c r="LT145" i="14" s="1"/>
  <c r="JS146" i="14"/>
  <c r="MD146" i="14" s="1"/>
  <c r="JK147" i="14"/>
  <c r="LV147" i="14" s="1"/>
  <c r="JR55" i="14"/>
  <c r="MC55" i="14" s="1"/>
  <c r="JO172" i="14"/>
  <c r="LZ172" i="14" s="1"/>
  <c r="JQ149" i="14"/>
  <c r="MB149" i="14" s="1"/>
  <c r="JO150" i="14"/>
  <c r="LZ150" i="14" s="1"/>
  <c r="JG153" i="14"/>
  <c r="LR153" i="14" s="1"/>
  <c r="JG110" i="14"/>
  <c r="LR110" i="14" s="1"/>
  <c r="JP63" i="14"/>
  <c r="MA63" i="14" s="1"/>
  <c r="JO41" i="14"/>
  <c r="LZ41" i="14" s="1"/>
  <c r="JH41" i="14"/>
  <c r="LS41" i="14" s="1"/>
  <c r="JP112" i="14"/>
  <c r="MA112" i="14" s="1"/>
  <c r="JO134" i="14"/>
  <c r="LZ134" i="14" s="1"/>
  <c r="JY112" i="14"/>
  <c r="MJ112" i="14" s="1"/>
  <c r="JP134" i="14"/>
  <c r="MA134" i="14" s="1"/>
  <c r="JO112" i="14"/>
  <c r="LZ112" i="14" s="1"/>
  <c r="JY134" i="14"/>
  <c r="MJ134" i="14" s="1"/>
  <c r="JT67" i="14"/>
  <c r="ME67" i="14" s="1"/>
  <c r="JK69" i="14"/>
  <c r="LV69" i="14" s="1"/>
  <c r="JP116" i="14"/>
  <c r="MA116" i="14" s="1"/>
  <c r="JM163" i="14"/>
  <c r="LX163" i="14" s="1"/>
  <c r="JV116" i="14"/>
  <c r="MG116" i="14" s="1"/>
  <c r="JL71" i="14"/>
  <c r="LW71" i="14" s="1"/>
  <c r="JT94" i="14"/>
  <c r="ME94" i="14" s="1"/>
  <c r="JG117" i="14"/>
  <c r="LR117" i="14" s="1"/>
  <c r="JN73" i="14"/>
  <c r="LY73" i="14" s="1"/>
  <c r="JL49" i="14"/>
  <c r="LW49" i="14" s="1"/>
  <c r="JH50" i="14"/>
  <c r="LS50" i="14" s="1"/>
  <c r="JM96" i="14"/>
  <c r="LX96" i="14" s="1"/>
  <c r="JJ51" i="14"/>
  <c r="LU51" i="14" s="1"/>
  <c r="JF121" i="14"/>
  <c r="JS32" i="14"/>
  <c r="MD32" i="14" s="1"/>
  <c r="JN100" i="14"/>
  <c r="LY100" i="14" s="1"/>
  <c r="JP101" i="14"/>
  <c r="MA101" i="14" s="1"/>
  <c r="JV101" i="14"/>
  <c r="MG101" i="14" s="1"/>
  <c r="JS148" i="14"/>
  <c r="MD148" i="14" s="1"/>
  <c r="JH152" i="14"/>
  <c r="LS152" i="14" s="1"/>
  <c r="JP175" i="14"/>
  <c r="MA175" i="14" s="1"/>
  <c r="MA176" i="14" s="1"/>
  <c r="JV175" i="14"/>
  <c r="MG175" i="14" s="1"/>
  <c r="MG176" i="14" s="1"/>
  <c r="JH81" i="14"/>
  <c r="LS81" i="14" s="1"/>
  <c r="JH106" i="14"/>
  <c r="LS106" i="14" s="1"/>
  <c r="JT107" i="14"/>
  <c r="ME107" i="14" s="1"/>
  <c r="JK61" i="14"/>
  <c r="LV61" i="14" s="1"/>
  <c r="JW154" i="14"/>
  <c r="MH154" i="14" s="1"/>
  <c r="JX155" i="14"/>
  <c r="MI155" i="14" s="1"/>
  <c r="JT42" i="14"/>
  <c r="ME42" i="14" s="1"/>
  <c r="JP65" i="14"/>
  <c r="MA65" i="14" s="1"/>
  <c r="JM134" i="14"/>
  <c r="LX134" i="14" s="1"/>
  <c r="JM112" i="14"/>
  <c r="LX112" i="14" s="1"/>
  <c r="JL91" i="14"/>
  <c r="LW91" i="14" s="1"/>
  <c r="JP92" i="14"/>
  <c r="MA92" i="14" s="1"/>
  <c r="JH160" i="14"/>
  <c r="LS160" i="14" s="1"/>
  <c r="JY46" i="14"/>
  <c r="MJ46" i="14" s="1"/>
  <c r="JT47" i="14"/>
  <c r="ME47" i="14" s="1"/>
  <c r="JK162" i="14"/>
  <c r="LV162" i="14" s="1"/>
  <c r="JS71" i="14"/>
  <c r="MD71" i="14" s="1"/>
  <c r="JX95" i="14"/>
  <c r="MI95" i="14" s="1"/>
  <c r="JS49" i="14"/>
  <c r="MD49" i="14" s="1"/>
  <c r="JJ122" i="14"/>
  <c r="LU122" i="14" s="1"/>
  <c r="JG169" i="14"/>
  <c r="LR169" i="14" s="1"/>
  <c r="JG56" i="14"/>
  <c r="LR56" i="14" s="1"/>
  <c r="JT125" i="14"/>
  <c r="ME125" i="14" s="1"/>
  <c r="JY149" i="14"/>
  <c r="MJ149" i="14" s="1"/>
  <c r="JG171" i="14"/>
  <c r="LR171" i="14" s="1"/>
  <c r="JT173" i="14"/>
  <c r="ME173" i="14" s="1"/>
  <c r="JJ126" i="14"/>
  <c r="LU126" i="14" s="1"/>
  <c r="JS8" i="14"/>
  <c r="MD8" i="14" s="1"/>
  <c r="MY8" i="14" s="1"/>
  <c r="JI34" i="14"/>
  <c r="LT34" i="14" s="1"/>
  <c r="JS34" i="14"/>
  <c r="MD34" i="14" s="1"/>
  <c r="JX59" i="14"/>
  <c r="MI59" i="14" s="1"/>
  <c r="JV61" i="14"/>
  <c r="MG61" i="14" s="1"/>
  <c r="JM108" i="14"/>
  <c r="LX108" i="14" s="1"/>
  <c r="JY132" i="14"/>
  <c r="MJ132" i="14" s="1"/>
  <c r="JS39" i="14"/>
  <c r="MD39" i="14" s="1"/>
  <c r="JH111" i="14"/>
  <c r="LS111" i="14" s="1"/>
  <c r="JQ42" i="14"/>
  <c r="MB42" i="14" s="1"/>
  <c r="JS137" i="14"/>
  <c r="MD137" i="14" s="1"/>
  <c r="JM138" i="14"/>
  <c r="LX138" i="14" s="1"/>
  <c r="JV162" i="14"/>
  <c r="MG162" i="14" s="1"/>
  <c r="JS141" i="14"/>
  <c r="MD141" i="14" s="1"/>
  <c r="JN166" i="14"/>
  <c r="LY166" i="14" s="1"/>
  <c r="JP167" i="14"/>
  <c r="MA167" i="14" s="1"/>
  <c r="JY168" i="14"/>
  <c r="MJ168" i="14" s="1"/>
  <c r="JX32" i="14"/>
  <c r="MI32" i="14" s="1"/>
  <c r="JH77" i="14"/>
  <c r="LS77" i="14" s="1"/>
  <c r="JS147" i="14"/>
  <c r="MD147" i="14" s="1"/>
  <c r="JY146" i="14"/>
  <c r="MJ146" i="14" s="1"/>
  <c r="JR79" i="14"/>
  <c r="MC79" i="14" s="1"/>
  <c r="JX148" i="14"/>
  <c r="MI148" i="14" s="1"/>
  <c r="JS172" i="14"/>
  <c r="MD172" i="14" s="1"/>
  <c r="JV128" i="14"/>
  <c r="MG128" i="14" s="1"/>
  <c r="JG128" i="14"/>
  <c r="LR128" i="14" s="1"/>
  <c r="JM150" i="14"/>
  <c r="LX150" i="14" s="1"/>
  <c r="JT8" i="14"/>
  <c r="ME8" i="14" s="1"/>
  <c r="MZ8" i="14" s="1"/>
  <c r="JM58" i="14"/>
  <c r="LX58" i="14" s="1"/>
  <c r="JI35" i="14"/>
  <c r="LT35" i="14" s="1"/>
  <c r="JP82" i="14"/>
  <c r="MA82" i="14" s="1"/>
  <c r="JU82" i="14"/>
  <c r="MF82" i="14" s="1"/>
  <c r="JP38" i="14"/>
  <c r="MA38" i="14" s="1"/>
  <c r="JU38" i="14"/>
  <c r="MF38" i="14" s="1"/>
  <c r="JQ107" i="14"/>
  <c r="MB107" i="14" s="1"/>
  <c r="JK62" i="14"/>
  <c r="LV62" i="14" s="1"/>
  <c r="JT39" i="14"/>
  <c r="ME39" i="14" s="1"/>
  <c r="JY41" i="14"/>
  <c r="MJ41" i="14" s="1"/>
  <c r="JN63" i="14"/>
  <c r="LY63" i="14" s="1"/>
  <c r="JS88" i="14"/>
  <c r="MD88" i="14" s="1"/>
  <c r="JM88" i="14"/>
  <c r="LX88" i="14" s="1"/>
  <c r="JM157" i="14"/>
  <c r="LX157" i="14" s="1"/>
  <c r="JH67" i="14"/>
  <c r="LS67" i="14" s="1"/>
  <c r="JM90" i="14"/>
  <c r="LX90" i="14" s="1"/>
  <c r="JP45" i="14"/>
  <c r="MA45" i="14" s="1"/>
  <c r="JF159" i="14"/>
  <c r="JW91" i="14"/>
  <c r="MH91" i="14" s="1"/>
  <c r="JM113" i="14"/>
  <c r="LX113" i="14" s="1"/>
  <c r="JU45" i="14"/>
  <c r="MF45" i="14" s="1"/>
  <c r="JS69" i="14"/>
  <c r="MD69" i="14" s="1"/>
  <c r="JM69" i="14"/>
  <c r="LX69" i="14" s="1"/>
  <c r="JF115" i="14"/>
  <c r="JF70" i="14"/>
  <c r="JT116" i="14"/>
  <c r="ME116" i="14" s="1"/>
  <c r="JT163" i="14"/>
  <c r="ME163" i="14" s="1"/>
  <c r="JF72" i="14"/>
  <c r="JH94" i="14"/>
  <c r="LS94" i="14" s="1"/>
  <c r="JM48" i="14"/>
  <c r="LX48" i="14" s="1"/>
  <c r="JU142" i="14"/>
  <c r="MF142" i="14" s="1"/>
  <c r="JF165" i="14"/>
  <c r="JP142" i="14"/>
  <c r="MA142" i="14" s="1"/>
  <c r="JK50" i="14"/>
  <c r="LV50" i="14" s="1"/>
  <c r="JK166" i="14"/>
  <c r="LV166" i="14" s="1"/>
  <c r="JT96" i="14"/>
  <c r="ME96" i="14" s="1"/>
  <c r="JY51" i="14"/>
  <c r="MJ51" i="14" s="1"/>
  <c r="JP98" i="14"/>
  <c r="MA98" i="14" s="1"/>
  <c r="JU98" i="14"/>
  <c r="MF98" i="14" s="1"/>
  <c r="JM54" i="14"/>
  <c r="LX54" i="14" s="1"/>
  <c r="JT101" i="14"/>
  <c r="ME101" i="14" s="1"/>
  <c r="JK55" i="14"/>
  <c r="LV55" i="14" s="1"/>
  <c r="JU102" i="14"/>
  <c r="MF102" i="14" s="1"/>
  <c r="JQ125" i="14"/>
  <c r="MB125" i="14" s="1"/>
  <c r="JP102" i="14"/>
  <c r="MA102" i="14" s="1"/>
  <c r="JK152" i="14"/>
  <c r="LV152" i="14" s="1"/>
  <c r="JF151" i="14"/>
  <c r="JT175" i="14"/>
  <c r="ME175" i="14" s="1"/>
  <c r="ME176" i="14" s="1"/>
  <c r="JK34" i="14"/>
  <c r="LV34" i="14" s="1"/>
  <c r="JF57" i="14"/>
  <c r="JQ58" i="14"/>
  <c r="MB58" i="14" s="1"/>
  <c r="JK35" i="14"/>
  <c r="LV35" i="14" s="1"/>
  <c r="JJ38" i="14"/>
  <c r="LU38" i="14" s="1"/>
  <c r="JI130" i="14"/>
  <c r="LT130" i="14" s="1"/>
  <c r="JH154" i="14"/>
  <c r="LS154" i="14" s="1"/>
  <c r="JL136" i="14"/>
  <c r="LW136" i="14" s="1"/>
  <c r="JQ90" i="14"/>
  <c r="MB90" i="14" s="1"/>
  <c r="JT136" i="14"/>
  <c r="ME136" i="14" s="1"/>
  <c r="JJ45" i="14"/>
  <c r="LU45" i="14" s="1"/>
  <c r="JQ113" i="14"/>
  <c r="MB113" i="14" s="1"/>
  <c r="JX44" i="14"/>
  <c r="MI44" i="14" s="1"/>
  <c r="JT91" i="14"/>
  <c r="ME91" i="14" s="1"/>
  <c r="JF68" i="14"/>
  <c r="JV47" i="14"/>
  <c r="MG47" i="14" s="1"/>
  <c r="JJ142" i="14"/>
  <c r="LU142" i="14" s="1"/>
  <c r="JX97" i="14"/>
  <c r="MI97" i="14" s="1"/>
  <c r="JS120" i="14"/>
  <c r="MD120" i="14" s="1"/>
  <c r="JJ98" i="14"/>
  <c r="LU98" i="14" s="1"/>
  <c r="JX123" i="14"/>
  <c r="MI123" i="14" s="1"/>
  <c r="JO78" i="14"/>
  <c r="LZ78" i="14" s="1"/>
  <c r="JJ102" i="14"/>
  <c r="LU102" i="14" s="1"/>
  <c r="JV173" i="14"/>
  <c r="MG173" i="14" s="1"/>
  <c r="JS57" i="14"/>
  <c r="MD57" i="14" s="1"/>
  <c r="JO107" i="14"/>
  <c r="LZ107" i="14" s="1"/>
  <c r="JU132" i="14"/>
  <c r="MF132" i="14" s="1"/>
  <c r="JM86" i="14"/>
  <c r="LX86" i="14" s="1"/>
  <c r="JG157" i="14"/>
  <c r="LR157" i="14" s="1"/>
  <c r="JI135" i="14"/>
  <c r="LT135" i="14" s="1"/>
  <c r="JS134" i="14"/>
  <c r="MD134" i="14" s="1"/>
  <c r="JS135" i="14"/>
  <c r="MD135" i="14" s="1"/>
  <c r="JS112" i="14"/>
  <c r="MD112" i="14" s="1"/>
  <c r="JM66" i="14"/>
  <c r="LX66" i="14" s="1"/>
  <c r="JS68" i="14"/>
  <c r="MD68" i="14" s="1"/>
  <c r="JN114" i="14"/>
  <c r="LY114" i="14" s="1"/>
  <c r="JN119" i="14"/>
  <c r="LY119" i="14" s="1"/>
  <c r="JF50" i="14"/>
  <c r="JU168" i="14"/>
  <c r="MF168" i="14" s="1"/>
  <c r="JM52" i="14"/>
  <c r="LX52" i="14" s="1"/>
  <c r="JG54" i="14"/>
  <c r="LR54" i="14" s="1"/>
  <c r="JM32" i="14"/>
  <c r="LX32" i="14" s="1"/>
  <c r="JU146" i="14"/>
  <c r="MF146" i="14" s="1"/>
  <c r="JT79" i="14"/>
  <c r="ME79" i="14" s="1"/>
  <c r="JM148" i="14"/>
  <c r="LX148" i="14" s="1"/>
  <c r="JO125" i="14"/>
  <c r="LZ125" i="14" s="1"/>
  <c r="JO128" i="14"/>
  <c r="LZ128" i="14" s="1"/>
  <c r="JF152" i="14"/>
  <c r="JU35" i="14"/>
  <c r="MF35" i="14" s="1"/>
  <c r="JG59" i="14"/>
  <c r="LR59" i="14" s="1"/>
  <c r="JT153" i="14"/>
  <c r="ME153" i="14" s="1"/>
  <c r="JN85" i="14"/>
  <c r="LY85" i="14" s="1"/>
  <c r="JQ85" i="14"/>
  <c r="MB85" i="14" s="1"/>
  <c r="JV154" i="14"/>
  <c r="MG154" i="14" s="1"/>
  <c r="JK108" i="14"/>
  <c r="LV108" i="14" s="1"/>
  <c r="JH108" i="14"/>
  <c r="LS108" i="14" s="1"/>
  <c r="JX40" i="14"/>
  <c r="MI40" i="14" s="1"/>
  <c r="JT132" i="14"/>
  <c r="ME132" i="14" s="1"/>
  <c r="JM41" i="14"/>
  <c r="LX41" i="14" s="1"/>
  <c r="JW41" i="14"/>
  <c r="MH41" i="14" s="1"/>
  <c r="JT110" i="14"/>
  <c r="ME110" i="14" s="1"/>
  <c r="JT156" i="14"/>
  <c r="ME156" i="14" s="1"/>
  <c r="JX133" i="14"/>
  <c r="MI133" i="14" s="1"/>
  <c r="JK138" i="14"/>
  <c r="LV138" i="14" s="1"/>
  <c r="JH138" i="14"/>
  <c r="LS138" i="14" s="1"/>
  <c r="JK137" i="14"/>
  <c r="LV137" i="14" s="1"/>
  <c r="JL116" i="14"/>
  <c r="LW116" i="14" s="1"/>
  <c r="JX140" i="14"/>
  <c r="MI140" i="14" s="1"/>
  <c r="JQ118" i="14"/>
  <c r="MB118" i="14" s="1"/>
  <c r="JN118" i="14"/>
  <c r="LY118" i="14" s="1"/>
  <c r="JT117" i="14"/>
  <c r="ME117" i="14" s="1"/>
  <c r="JQ143" i="14"/>
  <c r="MB143" i="14" s="1"/>
  <c r="JM167" i="14"/>
  <c r="LX167" i="14" s="1"/>
  <c r="JN143" i="14"/>
  <c r="LY143" i="14" s="1"/>
  <c r="JU120" i="14"/>
  <c r="MF120" i="14" s="1"/>
  <c r="JU76" i="14"/>
  <c r="MF76" i="14" s="1"/>
  <c r="JX76" i="14"/>
  <c r="MI76" i="14" s="1"/>
  <c r="JT121" i="14"/>
  <c r="ME121" i="14" s="1"/>
  <c r="JT168" i="14"/>
  <c r="ME168" i="14" s="1"/>
  <c r="JX99" i="14"/>
  <c r="MI99" i="14" s="1"/>
  <c r="JQ77" i="14"/>
  <c r="MB77" i="14" s="1"/>
  <c r="JT146" i="14"/>
  <c r="ME146" i="14" s="1"/>
  <c r="JX124" i="14"/>
  <c r="MI124" i="14" s="1"/>
  <c r="JL101" i="14"/>
  <c r="LW101" i="14" s="1"/>
  <c r="JO79" i="14"/>
  <c r="LZ79" i="14" s="1"/>
  <c r="JT80" i="14"/>
  <c r="ME80" i="14" s="1"/>
  <c r="JK172" i="14"/>
  <c r="LV172" i="14" s="1"/>
  <c r="JK150" i="14"/>
  <c r="LV150" i="14" s="1"/>
  <c r="JH150" i="14"/>
  <c r="LS150" i="14" s="1"/>
  <c r="JL175" i="14"/>
  <c r="LW175" i="14" s="1"/>
  <c r="LW176" i="14" s="1"/>
  <c r="JT84" i="14"/>
  <c r="ME84" i="14" s="1"/>
  <c r="JF108" i="14"/>
  <c r="JH132" i="14"/>
  <c r="LS132" i="14" s="1"/>
  <c r="JI109" i="14"/>
  <c r="LT109" i="14" s="1"/>
  <c r="JH63" i="14"/>
  <c r="LS63" i="14" s="1"/>
  <c r="JM156" i="14"/>
  <c r="LX156" i="14" s="1"/>
  <c r="JG134" i="14"/>
  <c r="JG112" i="14"/>
  <c r="JF138" i="14"/>
  <c r="JN139" i="14"/>
  <c r="LY139" i="14" s="1"/>
  <c r="JQ70" i="14"/>
  <c r="MB70" i="14" s="1"/>
  <c r="JV141" i="14"/>
  <c r="MG141" i="14" s="1"/>
  <c r="JQ165" i="14"/>
  <c r="MB165" i="14" s="1"/>
  <c r="JL51" i="14"/>
  <c r="LW51" i="14" s="1"/>
  <c r="JW167" i="14"/>
  <c r="MH167" i="14" s="1"/>
  <c r="JH168" i="14"/>
  <c r="LS168" i="14" s="1"/>
  <c r="JJ144" i="14"/>
  <c r="LU144" i="14" s="1"/>
  <c r="JL32" i="14"/>
  <c r="LW32" i="14" s="1"/>
  <c r="JV147" i="14"/>
  <c r="MG147" i="14" s="1"/>
  <c r="JH146" i="14"/>
  <c r="LS146" i="14" s="1"/>
  <c r="JL148" i="14"/>
  <c r="LW148" i="14" s="1"/>
  <c r="JM80" i="14"/>
  <c r="LX80" i="14" s="1"/>
  <c r="JF150" i="14"/>
  <c r="JQ151" i="14"/>
  <c r="MB151" i="14" s="1"/>
  <c r="JN174" i="14"/>
  <c r="LY174" i="14" s="1"/>
  <c r="JT36" i="14"/>
  <c r="ME36" i="14" s="1"/>
  <c r="JQ84" i="14"/>
  <c r="MB84" i="14" s="1"/>
  <c r="JP61" i="14"/>
  <c r="MA61" i="14" s="1"/>
  <c r="JT108" i="14"/>
  <c r="ME108" i="14" s="1"/>
  <c r="JL155" i="14"/>
  <c r="LW155" i="14" s="1"/>
  <c r="JN88" i="14"/>
  <c r="LY88" i="14" s="1"/>
  <c r="JN65" i="14"/>
  <c r="LY65" i="14" s="1"/>
  <c r="JV134" i="14"/>
  <c r="MG134" i="14" s="1"/>
  <c r="JV112" i="14"/>
  <c r="MG112" i="14" s="1"/>
  <c r="JP136" i="14"/>
  <c r="MA136" i="14" s="1"/>
  <c r="JN92" i="14"/>
  <c r="LY92" i="14" s="1"/>
  <c r="JT138" i="14"/>
  <c r="ME138" i="14" s="1"/>
  <c r="JN69" i="14"/>
  <c r="LY69" i="14" s="1"/>
  <c r="JP162" i="14"/>
  <c r="MA162" i="14" s="1"/>
  <c r="JL95" i="14"/>
  <c r="LW95" i="14" s="1"/>
  <c r="JT73" i="14"/>
  <c r="ME73" i="14" s="1"/>
  <c r="JS50" i="14"/>
  <c r="MD50" i="14" s="1"/>
  <c r="JO120" i="14"/>
  <c r="LZ120" i="14" s="1"/>
  <c r="JQ120" i="14"/>
  <c r="MB120" i="14" s="1"/>
  <c r="JX74" i="14"/>
  <c r="MI74" i="14" s="1"/>
  <c r="JT100" i="14"/>
  <c r="ME100" i="14" s="1"/>
  <c r="JO170" i="14"/>
  <c r="LZ170" i="14" s="1"/>
  <c r="JX103" i="14"/>
  <c r="MI103" i="14" s="1"/>
  <c r="JT150" i="14"/>
  <c r="ME150" i="14" s="1"/>
  <c r="JS152" i="14"/>
  <c r="MD152" i="14" s="1"/>
  <c r="JP81" i="14"/>
  <c r="MA81" i="14" s="1"/>
  <c r="JK36" i="14"/>
  <c r="LV36" i="14" s="1"/>
  <c r="JP106" i="14"/>
  <c r="MA106" i="14" s="1"/>
  <c r="JP83" i="14"/>
  <c r="MA83" i="14" s="1"/>
  <c r="JK107" i="14"/>
  <c r="LV107" i="14" s="1"/>
  <c r="JX131" i="14"/>
  <c r="MI131" i="14" s="1"/>
  <c r="JL43" i="14"/>
  <c r="LW43" i="14" s="1"/>
  <c r="JS67" i="14"/>
  <c r="MD67" i="14" s="1"/>
  <c r="JO44" i="14"/>
  <c r="LZ44" i="14" s="1"/>
  <c r="JF44" i="14"/>
  <c r="JP160" i="14"/>
  <c r="MA160" i="14" s="1"/>
  <c r="JK93" i="14"/>
  <c r="LV93" i="14" s="1"/>
  <c r="JS94" i="14"/>
  <c r="MD94" i="14" s="1"/>
  <c r="JK73" i="14"/>
  <c r="LV73" i="14" s="1"/>
  <c r="JX141" i="14"/>
  <c r="MI141" i="14" s="1"/>
  <c r="JP164" i="14"/>
  <c r="MA164" i="14" s="1"/>
  <c r="JF97" i="14"/>
  <c r="JO97" i="14"/>
  <c r="LZ97" i="14" s="1"/>
  <c r="JO144" i="14"/>
  <c r="LZ144" i="14" s="1"/>
  <c r="JK100" i="14"/>
  <c r="LV100" i="14" s="1"/>
  <c r="JO123" i="14"/>
  <c r="LZ123" i="14" s="1"/>
  <c r="JX147" i="14"/>
  <c r="MI147" i="14" s="1"/>
  <c r="JF123" i="14"/>
  <c r="JS170" i="14"/>
  <c r="MD170" i="14" s="1"/>
  <c r="JK125" i="14"/>
  <c r="LV125" i="14" s="1"/>
  <c r="JV58" i="14"/>
  <c r="MG58" i="14" s="1"/>
  <c r="JY58" i="14"/>
  <c r="MJ58" i="14" s="1"/>
  <c r="JV35" i="14"/>
  <c r="MG35" i="14" s="1"/>
  <c r="JM59" i="14"/>
  <c r="LX59" i="14" s="1"/>
  <c r="JR105" i="14"/>
  <c r="MC105" i="14" s="1"/>
  <c r="JL107" i="14"/>
  <c r="LW107" i="14" s="1"/>
  <c r="JK153" i="14"/>
  <c r="LV153" i="14" s="1"/>
  <c r="JH38" i="14"/>
  <c r="LS38" i="14" s="1"/>
  <c r="JU84" i="14"/>
  <c r="MF84" i="14" s="1"/>
  <c r="JV107" i="14"/>
  <c r="MG107" i="14" s="1"/>
  <c r="JL85" i="14"/>
  <c r="LW85" i="14" s="1"/>
  <c r="JU63" i="14"/>
  <c r="MF63" i="14" s="1"/>
  <c r="JK110" i="14"/>
  <c r="LV110" i="14" s="1"/>
  <c r="JI63" i="14"/>
  <c r="LT63" i="14" s="1"/>
  <c r="JY42" i="14"/>
  <c r="MJ42" i="14" s="1"/>
  <c r="JW134" i="14"/>
  <c r="MH134" i="14" s="1"/>
  <c r="JU135" i="14"/>
  <c r="MF135" i="14" s="1"/>
  <c r="JU112" i="14"/>
  <c r="MF112" i="14" s="1"/>
  <c r="JW112" i="14"/>
  <c r="MH112" i="14" s="1"/>
  <c r="JU134" i="14"/>
  <c r="MF134" i="14" s="1"/>
  <c r="JV90" i="14"/>
  <c r="MG90" i="14" s="1"/>
  <c r="JY90" i="14"/>
  <c r="MJ90" i="14" s="1"/>
  <c r="JU136" i="14"/>
  <c r="MF136" i="14" s="1"/>
  <c r="JV136" i="14"/>
  <c r="MG136" i="14" s="1"/>
  <c r="JY113" i="14"/>
  <c r="MJ113" i="14" s="1"/>
  <c r="JH45" i="14"/>
  <c r="LS45" i="14" s="1"/>
  <c r="JV113" i="14"/>
  <c r="MG113" i="14" s="1"/>
  <c r="JG47" i="14"/>
  <c r="LR47" i="14" s="1"/>
  <c r="JL118" i="14"/>
  <c r="LW118" i="14" s="1"/>
  <c r="JK117" i="14"/>
  <c r="LV117" i="14" s="1"/>
  <c r="JH142" i="14"/>
  <c r="LS142" i="14" s="1"/>
  <c r="JI167" i="14"/>
  <c r="LT167" i="14" s="1"/>
  <c r="JY74" i="14"/>
  <c r="MJ74" i="14" s="1"/>
  <c r="JP74" i="14"/>
  <c r="MA74" i="14" s="1"/>
  <c r="JL143" i="14"/>
  <c r="LW143" i="14" s="1"/>
  <c r="JL167" i="14"/>
  <c r="LW167" i="14" s="1"/>
  <c r="JR145" i="14"/>
  <c r="MC145" i="14" s="1"/>
  <c r="JH98" i="14"/>
  <c r="LS98" i="14" s="1"/>
  <c r="JO121" i="14"/>
  <c r="LZ121" i="14" s="1"/>
  <c r="JK122" i="14"/>
  <c r="LV122" i="14" s="1"/>
  <c r="JL125" i="14"/>
  <c r="LW125" i="14" s="1"/>
  <c r="JP103" i="14"/>
  <c r="MA103" i="14" s="1"/>
  <c r="JH102" i="14"/>
  <c r="LS102" i="14" s="1"/>
  <c r="JV125" i="14"/>
  <c r="MG125" i="14" s="1"/>
  <c r="JY103" i="14"/>
  <c r="MJ103" i="14" s="1"/>
  <c r="JK126" i="14"/>
  <c r="LV126" i="14" s="1"/>
  <c r="JG173" i="14"/>
  <c r="LR173" i="14" s="1"/>
  <c r="JX57" i="14"/>
  <c r="MI57" i="14" s="1"/>
  <c r="JW58" i="14"/>
  <c r="MH58" i="14" s="1"/>
  <c r="JM36" i="14"/>
  <c r="LX36" i="14" s="1"/>
  <c r="JH105" i="14"/>
  <c r="LS105" i="14" s="1"/>
  <c r="JR129" i="14"/>
  <c r="MC129" i="14" s="1"/>
  <c r="JK84" i="14"/>
  <c r="LV84" i="14" s="1"/>
  <c r="JV60" i="14"/>
  <c r="MG60" i="14" s="1"/>
  <c r="JX61" i="14"/>
  <c r="MI61" i="14" s="1"/>
  <c r="JR87" i="14"/>
  <c r="MC87" i="14" s="1"/>
  <c r="JH65" i="14"/>
  <c r="LS65" i="14" s="1"/>
  <c r="JX65" i="14"/>
  <c r="MI65" i="14" s="1"/>
  <c r="JG136" i="14"/>
  <c r="LR136" i="14" s="1"/>
  <c r="JW90" i="14"/>
  <c r="MH90" i="14" s="1"/>
  <c r="JW113" i="14"/>
  <c r="MH113" i="14" s="1"/>
  <c r="JG91" i="14"/>
  <c r="JH92" i="14"/>
  <c r="LS92" i="14" s="1"/>
  <c r="JX114" i="14"/>
  <c r="MI114" i="14" s="1"/>
  <c r="JX68" i="14"/>
  <c r="MI68" i="14" s="1"/>
  <c r="JX92" i="14"/>
  <c r="MI92" i="14" s="1"/>
  <c r="JY93" i="14"/>
  <c r="MJ93" i="14" s="1"/>
  <c r="JM46" i="14"/>
  <c r="LX46" i="14" s="1"/>
  <c r="JX162" i="14"/>
  <c r="MI162" i="14" s="1"/>
  <c r="JF48" i="14"/>
  <c r="JX119" i="14"/>
  <c r="MI119" i="14" s="1"/>
  <c r="JM73" i="14"/>
  <c r="LX73" i="14" s="1"/>
  <c r="JH75" i="14"/>
  <c r="LS75" i="14" s="1"/>
  <c r="JV121" i="14"/>
  <c r="MG121" i="14" s="1"/>
  <c r="JH145" i="14"/>
  <c r="LS145" i="14" s="1"/>
  <c r="JI53" i="14"/>
  <c r="LT53" i="14" s="1"/>
  <c r="JM100" i="14"/>
  <c r="LX100" i="14" s="1"/>
  <c r="JU169" i="14"/>
  <c r="MF169" i="14" s="1"/>
  <c r="JU56" i="14"/>
  <c r="MF56" i="14" s="1"/>
  <c r="JU171" i="14"/>
  <c r="MF171" i="14" s="1"/>
  <c r="JM149" i="14"/>
  <c r="LX149" i="14" s="1"/>
  <c r="JN104" i="14"/>
  <c r="LY104" i="14" s="1"/>
  <c r="JV104" i="14"/>
  <c r="MG104" i="14" s="1"/>
  <c r="JU34" i="14"/>
  <c r="MF34" i="14" s="1"/>
  <c r="JH59" i="14"/>
  <c r="LS59" i="14" s="1"/>
  <c r="JF82" i="14"/>
  <c r="JF38" i="14"/>
  <c r="JL153" i="14"/>
  <c r="LW153" i="14" s="1"/>
  <c r="JU130" i="14"/>
  <c r="MF130" i="14" s="1"/>
  <c r="JX41" i="14"/>
  <c r="MI41" i="14" s="1"/>
  <c r="JL110" i="14"/>
  <c r="LW110" i="14" s="1"/>
  <c r="JP156" i="14"/>
  <c r="MA156" i="14" s="1"/>
  <c r="JU67" i="14"/>
  <c r="MF67" i="14" s="1"/>
  <c r="JF45" i="14"/>
  <c r="JU94" i="14"/>
  <c r="MF94" i="14" s="1"/>
  <c r="JL117" i="14"/>
  <c r="LW117" i="14" s="1"/>
  <c r="JR71" i="14"/>
  <c r="MC71" i="14" s="1"/>
  <c r="JR49" i="14"/>
  <c r="MC49" i="14" s="1"/>
  <c r="JF142" i="14"/>
  <c r="JF98" i="14"/>
  <c r="JV122" i="14"/>
  <c r="MG122" i="14" s="1"/>
  <c r="JW77" i="14"/>
  <c r="MH77" i="14" s="1"/>
  <c r="JH79" i="14"/>
  <c r="LS79" i="14" s="1"/>
  <c r="JP80" i="14"/>
  <c r="MA80" i="14" s="1"/>
  <c r="JF102" i="14"/>
  <c r="JV126" i="14"/>
  <c r="MG126" i="14" s="1"/>
  <c r="JX8" i="14"/>
  <c r="MI8" i="14" s="1"/>
  <c r="ND8" i="14" s="1"/>
  <c r="JY33" i="14"/>
  <c r="MJ33" i="14" s="1"/>
  <c r="JH57" i="14"/>
  <c r="LS57" i="14" s="1"/>
  <c r="JI58" i="14"/>
  <c r="LT58" i="14" s="1"/>
  <c r="JY37" i="14"/>
  <c r="MJ37" i="14" s="1"/>
  <c r="JJ60" i="14"/>
  <c r="LU60" i="14" s="1"/>
  <c r="JK129" i="14"/>
  <c r="LV129" i="14" s="1"/>
  <c r="JX39" i="14"/>
  <c r="MI39" i="14" s="1"/>
  <c r="JW109" i="14"/>
  <c r="MH109" i="14" s="1"/>
  <c r="JS41" i="14"/>
  <c r="MD41" i="14" s="1"/>
  <c r="JK87" i="14"/>
  <c r="LV87" i="14" s="1"/>
  <c r="JI90" i="14"/>
  <c r="LT90" i="14" s="1"/>
  <c r="JI113" i="14"/>
  <c r="LT113" i="14" s="1"/>
  <c r="JH68" i="14"/>
  <c r="LS68" i="14" s="1"/>
  <c r="JY161" i="14"/>
  <c r="MJ161" i="14" s="1"/>
  <c r="JK116" i="14"/>
  <c r="LV116" i="14" s="1"/>
  <c r="JV163" i="14"/>
  <c r="MG163" i="14" s="1"/>
  <c r="JQ48" i="14"/>
  <c r="MB48" i="14" s="1"/>
  <c r="JH164" i="14"/>
  <c r="LS164" i="14" s="1"/>
  <c r="JV96" i="14"/>
  <c r="MG96" i="14" s="1"/>
  <c r="JT144" i="14"/>
  <c r="ME144" i="14" s="1"/>
  <c r="JQ78" i="14"/>
  <c r="MB78" i="14" s="1"/>
  <c r="JK101" i="14"/>
  <c r="LV101" i="14" s="1"/>
  <c r="JY127" i="14"/>
  <c r="MJ127" i="14" s="1"/>
  <c r="JK175" i="14"/>
  <c r="LV175" i="14" s="1"/>
  <c r="LV176" i="14" s="1"/>
  <c r="JG81" i="14"/>
  <c r="LR81" i="14" s="1"/>
  <c r="JL35" i="14"/>
  <c r="LW35" i="14" s="1"/>
  <c r="JW82" i="14"/>
  <c r="MH82" i="14" s="1"/>
  <c r="JG106" i="14"/>
  <c r="LR106" i="14" s="1"/>
  <c r="JF129" i="14"/>
  <c r="JW38" i="14"/>
  <c r="MH38" i="14" s="1"/>
  <c r="JX84" i="14"/>
  <c r="MI84" i="14" s="1"/>
  <c r="JH62" i="14"/>
  <c r="LS62" i="14" s="1"/>
  <c r="JN61" i="14"/>
  <c r="LY61" i="14" s="1"/>
  <c r="JX86" i="14"/>
  <c r="MI86" i="14" s="1"/>
  <c r="JJ40" i="14"/>
  <c r="LU40" i="14" s="1"/>
  <c r="JF87" i="14"/>
  <c r="JG41" i="14"/>
  <c r="LR41" i="14" s="1"/>
  <c r="JR88" i="14"/>
  <c r="MC88" i="14" s="1"/>
  <c r="JJ133" i="14"/>
  <c r="LU133" i="14" s="1"/>
  <c r="JX66" i="14"/>
  <c r="MI66" i="14" s="1"/>
  <c r="JW45" i="14"/>
  <c r="MH45" i="14" s="1"/>
  <c r="JT114" i="14"/>
  <c r="ME114" i="14" s="1"/>
  <c r="JR69" i="14"/>
  <c r="MC69" i="14" s="1"/>
  <c r="JG160" i="14"/>
  <c r="LR160" i="14" s="1"/>
  <c r="JN93" i="14"/>
  <c r="LY93" i="14" s="1"/>
  <c r="JJ140" i="14"/>
  <c r="LU140" i="14" s="1"/>
  <c r="JN162" i="14"/>
  <c r="LY162" i="14" s="1"/>
  <c r="JM71" i="14"/>
  <c r="LX71" i="14" s="1"/>
  <c r="JM49" i="14"/>
  <c r="LX49" i="14" s="1"/>
  <c r="JT119" i="14"/>
  <c r="ME119" i="14" s="1"/>
  <c r="JH141" i="14"/>
  <c r="LS141" i="14" s="1"/>
  <c r="JW142" i="14"/>
  <c r="MH142" i="14" s="1"/>
  <c r="JW98" i="14"/>
  <c r="MH98" i="14" s="1"/>
  <c r="JX52" i="14"/>
  <c r="MI52" i="14" s="1"/>
  <c r="JJ99" i="14"/>
  <c r="LU99" i="14" s="1"/>
  <c r="JH147" i="14"/>
  <c r="LS147" i="14" s="1"/>
  <c r="JJ124" i="14"/>
  <c r="LU124" i="14" s="1"/>
  <c r="JH55" i="14"/>
  <c r="LS55" i="14" s="1"/>
  <c r="JW102" i="14"/>
  <c r="MH102" i="14" s="1"/>
  <c r="JQ128" i="14"/>
  <c r="MB128" i="14" s="1"/>
  <c r="JG58" i="14"/>
  <c r="JN81" i="14"/>
  <c r="LY81" i="14" s="1"/>
  <c r="JN106" i="14"/>
  <c r="LY106" i="14" s="1"/>
  <c r="JO82" i="14"/>
  <c r="LZ82" i="14" s="1"/>
  <c r="JW153" i="14"/>
  <c r="MH153" i="14" s="1"/>
  <c r="JO38" i="14"/>
  <c r="LZ38" i="14" s="1"/>
  <c r="JW110" i="14"/>
  <c r="MH110" i="14" s="1"/>
  <c r="JM155" i="14"/>
  <c r="LX155" i="14" s="1"/>
  <c r="JH136" i="14"/>
  <c r="LS136" i="14" s="1"/>
  <c r="JG90" i="14"/>
  <c r="JG113" i="14"/>
  <c r="JO45" i="14"/>
  <c r="LZ45" i="14" s="1"/>
  <c r="JN160" i="14"/>
  <c r="LY160" i="14" s="1"/>
  <c r="JK70" i="14"/>
  <c r="LV70" i="14" s="1"/>
  <c r="JL163" i="14"/>
  <c r="LW163" i="14" s="1"/>
  <c r="JM95" i="14"/>
  <c r="LX95" i="14" s="1"/>
  <c r="JO71" i="14"/>
  <c r="LZ71" i="14" s="1"/>
  <c r="JW117" i="14"/>
  <c r="MH117" i="14" s="1"/>
  <c r="JO142" i="14"/>
  <c r="LZ142" i="14" s="1"/>
  <c r="JK165" i="14"/>
  <c r="LV165" i="14" s="1"/>
  <c r="JO49" i="14"/>
  <c r="LZ49" i="14" s="1"/>
  <c r="JL96" i="14"/>
  <c r="LW96" i="14" s="1"/>
  <c r="JO98" i="14"/>
  <c r="LZ98" i="14" s="1"/>
  <c r="JS121" i="14"/>
  <c r="MD121" i="14" s="1"/>
  <c r="JX79" i="14"/>
  <c r="MI79" i="14" s="1"/>
  <c r="JM78" i="14"/>
  <c r="LX78" i="14" s="1"/>
  <c r="JO102" i="14"/>
  <c r="LZ102" i="14" s="1"/>
  <c r="JK151" i="14"/>
  <c r="LV151" i="14" s="1"/>
  <c r="JM128" i="14"/>
  <c r="LX128" i="14" s="1"/>
  <c r="JJ129" i="14"/>
  <c r="LU129" i="14" s="1"/>
  <c r="JX85" i="14"/>
  <c r="MI85" i="14" s="1"/>
  <c r="JR130" i="14"/>
  <c r="MC130" i="14" s="1"/>
  <c r="JJ61" i="14"/>
  <c r="LU61" i="14" s="1"/>
  <c r="JK85" i="14"/>
  <c r="LV85" i="14" s="1"/>
  <c r="JY40" i="14"/>
  <c r="MJ40" i="14" s="1"/>
  <c r="JJ87" i="14"/>
  <c r="LU87" i="14" s="1"/>
  <c r="JY133" i="14"/>
  <c r="MJ133" i="14" s="1"/>
  <c r="JR111" i="14"/>
  <c r="MC111" i="14" s="1"/>
  <c r="JL135" i="14"/>
  <c r="LW135" i="14" s="1"/>
  <c r="JT43" i="14"/>
  <c r="ME43" i="14" s="1"/>
  <c r="JI91" i="14"/>
  <c r="LT91" i="14" s="1"/>
  <c r="JH159" i="14"/>
  <c r="LS159" i="14" s="1"/>
  <c r="JJ137" i="14"/>
  <c r="LU137" i="14" s="1"/>
  <c r="JH115" i="14"/>
  <c r="LS115" i="14" s="1"/>
  <c r="JK114" i="14"/>
  <c r="LV114" i="14" s="1"/>
  <c r="JJ162" i="14"/>
  <c r="LU162" i="14" s="1"/>
  <c r="JY140" i="14"/>
  <c r="MJ140" i="14" s="1"/>
  <c r="JU116" i="14"/>
  <c r="MF116" i="14" s="1"/>
  <c r="JJ48" i="14"/>
  <c r="LU48" i="14" s="1"/>
  <c r="JH72" i="14"/>
  <c r="LS72" i="14" s="1"/>
  <c r="JL48" i="14"/>
  <c r="LW48" i="14" s="1"/>
  <c r="JX118" i="14"/>
  <c r="MI118" i="14" s="1"/>
  <c r="JK118" i="14"/>
  <c r="LV118" i="14" s="1"/>
  <c r="JK119" i="14"/>
  <c r="LV119" i="14" s="1"/>
  <c r="JT166" i="14"/>
  <c r="ME166" i="14" s="1"/>
  <c r="JW50" i="14"/>
  <c r="MH50" i="14" s="1"/>
  <c r="JH166" i="14"/>
  <c r="LS166" i="14" s="1"/>
  <c r="JK143" i="14"/>
  <c r="LV143" i="14" s="1"/>
  <c r="JV51" i="14"/>
  <c r="MG51" i="14" s="1"/>
  <c r="JX143" i="14"/>
  <c r="MI143" i="14" s="1"/>
  <c r="JY99" i="14"/>
  <c r="MJ99" i="14" s="1"/>
  <c r="JU101" i="14"/>
  <c r="MF101" i="14" s="1"/>
  <c r="JY124" i="14"/>
  <c r="MJ124" i="14" s="1"/>
  <c r="JJ172" i="14"/>
  <c r="LU172" i="14" s="1"/>
  <c r="JW152" i="14"/>
  <c r="MH152" i="14" s="1"/>
  <c r="JU175" i="14"/>
  <c r="MF175" i="14" s="1"/>
  <c r="MF176" i="14" s="1"/>
  <c r="JQ33" i="14"/>
  <c r="MB33" i="14" s="1"/>
  <c r="JQ37" i="14"/>
  <c r="MB37" i="14" s="1"/>
  <c r="JV84" i="14"/>
  <c r="MG84" i="14" s="1"/>
  <c r="JY62" i="14"/>
  <c r="MJ62" i="14" s="1"/>
  <c r="JI62" i="14"/>
  <c r="LT62" i="14" s="1"/>
  <c r="JT131" i="14"/>
  <c r="ME131" i="14" s="1"/>
  <c r="JL132" i="14"/>
  <c r="LW132" i="14" s="1"/>
  <c r="JQ161" i="14"/>
  <c r="MB161" i="14" s="1"/>
  <c r="JL70" i="14"/>
  <c r="LW70" i="14" s="1"/>
  <c r="JR70" i="14"/>
  <c r="MC70" i="14" s="1"/>
  <c r="JT71" i="14"/>
  <c r="ME71" i="14" s="1"/>
  <c r="JR165" i="14"/>
  <c r="MC165" i="14" s="1"/>
  <c r="JT49" i="14"/>
  <c r="ME49" i="14" s="1"/>
  <c r="JL165" i="14"/>
  <c r="LW165" i="14" s="1"/>
  <c r="JL168" i="14"/>
  <c r="LW168" i="14" s="1"/>
  <c r="JL144" i="14"/>
  <c r="LW144" i="14" s="1"/>
  <c r="JL146" i="14"/>
  <c r="LW146" i="14" s="1"/>
  <c r="JN78" i="14"/>
  <c r="LY78" i="14" s="1"/>
  <c r="JY55" i="14"/>
  <c r="MJ55" i="14" s="1"/>
  <c r="JI55" i="14"/>
  <c r="LT55" i="14" s="1"/>
  <c r="JQ104" i="14"/>
  <c r="MB104" i="14" s="1"/>
  <c r="JK104" i="14"/>
  <c r="LV104" i="14" s="1"/>
  <c r="JL151" i="14"/>
  <c r="LW151" i="14" s="1"/>
  <c r="JQ127" i="14"/>
  <c r="MB127" i="14" s="1"/>
  <c r="JR151" i="14"/>
  <c r="MC151" i="14" s="1"/>
  <c r="JW60" i="14"/>
  <c r="MH60" i="14" s="1"/>
  <c r="JV108" i="14"/>
  <c r="MG108" i="14" s="1"/>
  <c r="JX42" i="14"/>
  <c r="MI42" i="14" s="1"/>
  <c r="JS111" i="14"/>
  <c r="MD111" i="14" s="1"/>
  <c r="JI111" i="14"/>
  <c r="LT111" i="14" s="1"/>
  <c r="JT159" i="14"/>
  <c r="ME159" i="14" s="1"/>
  <c r="JV137" i="14"/>
  <c r="MG137" i="14" s="1"/>
  <c r="JT115" i="14"/>
  <c r="ME115" i="14" s="1"/>
  <c r="JV138" i="14"/>
  <c r="MG138" i="14" s="1"/>
  <c r="JR116" i="14"/>
  <c r="MC116" i="14" s="1"/>
  <c r="JF47" i="14"/>
  <c r="JT72" i="14"/>
  <c r="ME72" i="14" s="1"/>
  <c r="JS144" i="14"/>
  <c r="MD144" i="14" s="1"/>
  <c r="JR101" i="14"/>
  <c r="MC101" i="14" s="1"/>
  <c r="JJ170" i="14"/>
  <c r="LU170" i="14" s="1"/>
  <c r="JV172" i="14"/>
  <c r="MG172" i="14" s="1"/>
  <c r="JF173" i="14"/>
  <c r="JV150" i="14"/>
  <c r="MG150" i="14" s="1"/>
  <c r="JR175" i="14"/>
  <c r="MC175" i="14" s="1"/>
  <c r="MC176" i="14" s="1"/>
  <c r="JN82" i="14"/>
  <c r="LY82" i="14" s="1"/>
  <c r="JQ153" i="14"/>
  <c r="MB153" i="14" s="1"/>
  <c r="JN38" i="14"/>
  <c r="LY38" i="14" s="1"/>
  <c r="JM62" i="14"/>
  <c r="LX62" i="14" s="1"/>
  <c r="JF131" i="14"/>
  <c r="JT64" i="14"/>
  <c r="ME64" i="14" s="1"/>
  <c r="JQ110" i="14"/>
  <c r="MB110" i="14" s="1"/>
  <c r="JR65" i="14"/>
  <c r="MC65" i="14" s="1"/>
  <c r="JT158" i="14"/>
  <c r="ME158" i="14" s="1"/>
  <c r="JT89" i="14"/>
  <c r="ME89" i="14" s="1"/>
  <c r="JN45" i="14"/>
  <c r="LY45" i="14" s="1"/>
  <c r="JG159" i="14"/>
  <c r="LR159" i="14" s="1"/>
  <c r="JG115" i="14"/>
  <c r="LR115" i="14" s="1"/>
  <c r="JR92" i="14"/>
  <c r="MC92" i="14" s="1"/>
  <c r="JR47" i="14"/>
  <c r="MC47" i="14" s="1"/>
  <c r="JG72" i="14"/>
  <c r="LR72" i="14" s="1"/>
  <c r="JG48" i="14"/>
  <c r="LR48" i="14" s="1"/>
  <c r="JQ117" i="14"/>
  <c r="MB117" i="14" s="1"/>
  <c r="JN142" i="14"/>
  <c r="LY142" i="14" s="1"/>
  <c r="JK167" i="14"/>
  <c r="LV167" i="14" s="1"/>
  <c r="JN98" i="14"/>
  <c r="LY98" i="14" s="1"/>
  <c r="JH53" i="14"/>
  <c r="LS53" i="14" s="1"/>
  <c r="JP121" i="14"/>
  <c r="MA121" i="14" s="1"/>
  <c r="JT122" i="14"/>
  <c r="ME122" i="14" s="1"/>
  <c r="JF77" i="14"/>
  <c r="JM55" i="14"/>
  <c r="LX55" i="14" s="1"/>
  <c r="JN102" i="14"/>
  <c r="LY102" i="14" s="1"/>
  <c r="JT126" i="14"/>
  <c r="ME126" i="14" s="1"/>
  <c r="JR173" i="14"/>
  <c r="MC173" i="14" s="1"/>
  <c r="JI81" i="14"/>
  <c r="LT81" i="14" s="1"/>
  <c r="JR35" i="14"/>
  <c r="MC35" i="14" s="1"/>
  <c r="JW105" i="14"/>
  <c r="MH105" i="14" s="1"/>
  <c r="JI106" i="14"/>
  <c r="LT106" i="14" s="1"/>
  <c r="JS84" i="14"/>
  <c r="MD84" i="14" s="1"/>
  <c r="JF107" i="14"/>
  <c r="JP154" i="14"/>
  <c r="MA154" i="14" s="1"/>
  <c r="JV132" i="14"/>
  <c r="MG132" i="14" s="1"/>
  <c r="JL159" i="14"/>
  <c r="LW159" i="14" s="1"/>
  <c r="JL115" i="14"/>
  <c r="LW115" i="14" s="1"/>
  <c r="JI160" i="14"/>
  <c r="LT160" i="14" s="1"/>
  <c r="JO46" i="14"/>
  <c r="LZ46" i="14" s="1"/>
  <c r="JG70" i="14"/>
  <c r="LR70" i="14" s="1"/>
  <c r="JU71" i="14"/>
  <c r="MF71" i="14" s="1"/>
  <c r="JL72" i="14"/>
  <c r="LW72" i="14" s="1"/>
  <c r="JG165" i="14"/>
  <c r="LR165" i="14" s="1"/>
  <c r="JU49" i="14"/>
  <c r="MF49" i="14" s="1"/>
  <c r="JI141" i="14"/>
  <c r="LT141" i="14" s="1"/>
  <c r="JW75" i="14"/>
  <c r="MH75" i="14" s="1"/>
  <c r="JR167" i="14"/>
  <c r="MC167" i="14" s="1"/>
  <c r="JV168" i="14"/>
  <c r="MG168" i="14" s="1"/>
  <c r="JW145" i="14"/>
  <c r="MH145" i="14" s="1"/>
  <c r="JM144" i="14"/>
  <c r="LX144" i="14" s="1"/>
  <c r="JI147" i="14"/>
  <c r="LT147" i="14" s="1"/>
  <c r="JV146" i="14"/>
  <c r="MG146" i="14" s="1"/>
  <c r="JF125" i="14"/>
  <c r="JO149" i="14"/>
  <c r="LZ149" i="14" s="1"/>
  <c r="JG151" i="14"/>
  <c r="LR151" i="14" s="1"/>
  <c r="JY83" i="14"/>
  <c r="MJ83" i="14" s="1"/>
  <c r="JI129" i="14"/>
  <c r="LT129" i="14" s="1"/>
  <c r="JH84" i="14"/>
  <c r="LS84" i="14" s="1"/>
  <c r="JR108" i="14"/>
  <c r="MC108" i="14" s="1"/>
  <c r="JJ86" i="14"/>
  <c r="LU86" i="14" s="1"/>
  <c r="JI87" i="14"/>
  <c r="LT87" i="14" s="1"/>
  <c r="JJ66" i="14"/>
  <c r="LU66" i="14" s="1"/>
  <c r="JI44" i="14"/>
  <c r="LT44" i="14" s="1"/>
  <c r="JR138" i="14"/>
  <c r="MC138" i="14" s="1"/>
  <c r="JY164" i="14"/>
  <c r="MJ164" i="14" s="1"/>
  <c r="JI97" i="14"/>
  <c r="LT97" i="14" s="1"/>
  <c r="JQ74" i="14"/>
  <c r="MB74" i="14" s="1"/>
  <c r="JT53" i="14"/>
  <c r="ME53" i="14" s="1"/>
  <c r="JG53" i="14"/>
  <c r="LR53" i="14" s="1"/>
  <c r="JJ52" i="14"/>
  <c r="LU52" i="14" s="1"/>
  <c r="JQ144" i="14"/>
  <c r="MB144" i="14" s="1"/>
  <c r="JO53" i="14"/>
  <c r="LZ53" i="14" s="1"/>
  <c r="JI123" i="14"/>
  <c r="LT123" i="14" s="1"/>
  <c r="JM169" i="14"/>
  <c r="LX169" i="14" s="1"/>
  <c r="JF170" i="14"/>
  <c r="JM56" i="14"/>
  <c r="LX56" i="14" s="1"/>
  <c r="JQ103" i="14"/>
  <c r="MB103" i="14" s="1"/>
  <c r="JM171" i="14"/>
  <c r="LX171" i="14" s="1"/>
  <c r="JN128" i="14"/>
  <c r="LY128" i="14" s="1"/>
  <c r="JR150" i="14"/>
  <c r="MC150" i="14" s="1"/>
  <c r="JW57" i="14"/>
  <c r="MH57" i="14" s="1"/>
  <c r="JJ35" i="14"/>
  <c r="LU35" i="14" s="1"/>
  <c r="JG82" i="14"/>
  <c r="LR82" i="14" s="1"/>
  <c r="JN83" i="14"/>
  <c r="LY83" i="14" s="1"/>
  <c r="JG38" i="14"/>
  <c r="LR38" i="14" s="1"/>
  <c r="JO40" i="14"/>
  <c r="LZ40" i="14" s="1"/>
  <c r="JY63" i="14"/>
  <c r="MJ63" i="14" s="1"/>
  <c r="JO133" i="14"/>
  <c r="LZ133" i="14" s="1"/>
  <c r="JJ157" i="14"/>
  <c r="LU157" i="14" s="1"/>
  <c r="JV135" i="14"/>
  <c r="MG135" i="14" s="1"/>
  <c r="JP135" i="14"/>
  <c r="MA135" i="14" s="1"/>
  <c r="JG45" i="14"/>
  <c r="LR45" i="14" s="1"/>
  <c r="JW68" i="14"/>
  <c r="MH68" i="14" s="1"/>
  <c r="JS93" i="14"/>
  <c r="MD93" i="14" s="1"/>
  <c r="JV70" i="14"/>
  <c r="MG70" i="14" s="1"/>
  <c r="JK163" i="14"/>
  <c r="LV163" i="14" s="1"/>
  <c r="JO140" i="14"/>
  <c r="LZ140" i="14" s="1"/>
  <c r="JH71" i="14"/>
  <c r="LS71" i="14" s="1"/>
  <c r="JG142" i="14"/>
  <c r="LR142" i="14" s="1"/>
  <c r="JN164" i="14"/>
  <c r="LY164" i="14" s="1"/>
  <c r="JV165" i="14"/>
  <c r="MG165" i="14" s="1"/>
  <c r="JH49" i="14"/>
  <c r="LS49" i="14" s="1"/>
  <c r="JK96" i="14"/>
  <c r="LV96" i="14" s="1"/>
  <c r="JG98" i="14"/>
  <c r="LR98" i="14" s="1"/>
  <c r="JJ54" i="14"/>
  <c r="LU54" i="14" s="1"/>
  <c r="JR122" i="14"/>
  <c r="MC122" i="14" s="1"/>
  <c r="JI77" i="14"/>
  <c r="LT77" i="14" s="1"/>
  <c r="JS77" i="14"/>
  <c r="MD77" i="14" s="1"/>
  <c r="JO99" i="14"/>
  <c r="LZ99" i="14" s="1"/>
  <c r="JH169" i="14"/>
  <c r="LS169" i="14" s="1"/>
  <c r="JH78" i="14"/>
  <c r="LS78" i="14" s="1"/>
  <c r="JO124" i="14"/>
  <c r="LZ124" i="14" s="1"/>
  <c r="JH56" i="14"/>
  <c r="LS56" i="14" s="1"/>
  <c r="JK79" i="14"/>
  <c r="LV79" i="14" s="1"/>
  <c r="JL80" i="14"/>
  <c r="LW80" i="14" s="1"/>
  <c r="JG102" i="14"/>
  <c r="LR102" i="14" s="1"/>
  <c r="JH171" i="14"/>
  <c r="LS171" i="14" s="1"/>
  <c r="JR126" i="14"/>
  <c r="MC126" i="14" s="1"/>
  <c r="JV151" i="14"/>
  <c r="MG151" i="14" s="1"/>
  <c r="JO34" i="14"/>
  <c r="LZ34" i="14" s="1"/>
  <c r="JL82" i="14"/>
  <c r="LW82" i="14" s="1"/>
  <c r="JL38" i="14"/>
  <c r="LW38" i="14" s="1"/>
  <c r="JX62" i="14"/>
  <c r="MI62" i="14" s="1"/>
  <c r="JQ132" i="14"/>
  <c r="MB132" i="14" s="1"/>
  <c r="JP109" i="14"/>
  <c r="MA109" i="14" s="1"/>
  <c r="JW132" i="14"/>
  <c r="MH132" i="14" s="1"/>
  <c r="JM111" i="14"/>
  <c r="LX111" i="14" s="1"/>
  <c r="JO135" i="14"/>
  <c r="LZ135" i="14" s="1"/>
  <c r="JG43" i="14"/>
  <c r="JL45" i="14"/>
  <c r="LW45" i="14" s="1"/>
  <c r="JL142" i="14"/>
  <c r="LW142" i="14" s="1"/>
  <c r="JQ50" i="14"/>
  <c r="MB50" i="14" s="1"/>
  <c r="JF74" i="14"/>
  <c r="JW168" i="14"/>
  <c r="MH168" i="14" s="1"/>
  <c r="JL98" i="14"/>
  <c r="LW98" i="14" s="1"/>
  <c r="JQ168" i="14"/>
  <c r="MB168" i="14" s="1"/>
  <c r="JF144" i="14"/>
  <c r="JW146" i="14"/>
  <c r="MH146" i="14" s="1"/>
  <c r="JQ146" i="14"/>
  <c r="MB146" i="14" s="1"/>
  <c r="JX55" i="14"/>
  <c r="MI55" i="14" s="1"/>
  <c r="JG79" i="14"/>
  <c r="LR79" i="14" s="1"/>
  <c r="JL102" i="14"/>
  <c r="LW102" i="14" s="1"/>
  <c r="JF103" i="14"/>
  <c r="JQ152" i="14"/>
  <c r="MB152" i="14" s="1"/>
  <c r="JF33" i="14"/>
  <c r="LQ33" i="14" s="1"/>
  <c r="JS33" i="14"/>
  <c r="MD33" i="14" s="1"/>
  <c r="JG33" i="14"/>
  <c r="LR33" i="14" s="1"/>
  <c r="JS37" i="14"/>
  <c r="MD37" i="14" s="1"/>
  <c r="JT59" i="14"/>
  <c r="ME59" i="14" s="1"/>
  <c r="JF37" i="14"/>
  <c r="JG37" i="14"/>
  <c r="LR37" i="14" s="1"/>
  <c r="JT60" i="14"/>
  <c r="ME60" i="14" s="1"/>
  <c r="JS153" i="14"/>
  <c r="MD153" i="14" s="1"/>
  <c r="JG62" i="14"/>
  <c r="LR62" i="14" s="1"/>
  <c r="JL108" i="14"/>
  <c r="LW108" i="14" s="1"/>
  <c r="JU86" i="14"/>
  <c r="MF86" i="14" s="1"/>
  <c r="JU109" i="14"/>
  <c r="MF109" i="14" s="1"/>
  <c r="JY155" i="14"/>
  <c r="MJ155" i="14" s="1"/>
  <c r="JU66" i="14"/>
  <c r="MF66" i="14" s="1"/>
  <c r="JL138" i="14"/>
  <c r="LW138" i="14" s="1"/>
  <c r="JH93" i="14"/>
  <c r="LS93" i="14" s="1"/>
  <c r="JF161" i="14"/>
  <c r="JG161" i="14"/>
  <c r="LR161" i="14" s="1"/>
  <c r="JS161" i="14"/>
  <c r="MD161" i="14" s="1"/>
  <c r="JF163" i="14"/>
  <c r="JY95" i="14"/>
  <c r="MJ95" i="14" s="1"/>
  <c r="JS117" i="14"/>
  <c r="MD117" i="14" s="1"/>
  <c r="JW141" i="14"/>
  <c r="MH141" i="14" s="1"/>
  <c r="JF96" i="14"/>
  <c r="JH51" i="14"/>
  <c r="LS51" i="14" s="1"/>
  <c r="JU52" i="14"/>
  <c r="MF52" i="14" s="1"/>
  <c r="JW122" i="14"/>
  <c r="MH122" i="14" s="1"/>
  <c r="JW147" i="14"/>
  <c r="MH147" i="14" s="1"/>
  <c r="JF78" i="14"/>
  <c r="JG55" i="14"/>
  <c r="LR55" i="14" s="1"/>
  <c r="JW126" i="14"/>
  <c r="MH126" i="14" s="1"/>
  <c r="JS127" i="14"/>
  <c r="MD127" i="14" s="1"/>
  <c r="JL150" i="14"/>
  <c r="LW150" i="14" s="1"/>
  <c r="JG127" i="14"/>
  <c r="LR127" i="14" s="1"/>
  <c r="JF127" i="14"/>
  <c r="JI8" i="14"/>
  <c r="LT8" i="14" s="1"/>
  <c r="MO8" i="14" s="1"/>
  <c r="JJ33" i="14"/>
  <c r="LU33" i="14" s="1"/>
  <c r="JT33" i="14"/>
  <c r="ME33" i="14" s="1"/>
  <c r="JM34" i="14"/>
  <c r="LX34" i="14" s="1"/>
  <c r="JS82" i="14"/>
  <c r="MD82" i="14" s="1"/>
  <c r="JJ37" i="14"/>
  <c r="LU37" i="14" s="1"/>
  <c r="JT37" i="14"/>
  <c r="ME37" i="14" s="1"/>
  <c r="JQ83" i="14"/>
  <c r="MB83" i="14" s="1"/>
  <c r="JS38" i="14"/>
  <c r="MD38" i="14" s="1"/>
  <c r="JH153" i="14"/>
  <c r="LS153" i="14" s="1"/>
  <c r="JI39" i="14"/>
  <c r="LT39" i="14" s="1"/>
  <c r="JH110" i="14"/>
  <c r="LS110" i="14" s="1"/>
  <c r="JJ134" i="14"/>
  <c r="LU134" i="14" s="1"/>
  <c r="JJ112" i="14"/>
  <c r="LU112" i="14" s="1"/>
  <c r="JM43" i="14"/>
  <c r="LX43" i="14" s="1"/>
  <c r="JK136" i="14"/>
  <c r="LV136" i="14" s="1"/>
  <c r="JS45" i="14"/>
  <c r="MD45" i="14" s="1"/>
  <c r="JT161" i="14"/>
  <c r="ME161" i="14" s="1"/>
  <c r="JJ161" i="14"/>
  <c r="LU161" i="14" s="1"/>
  <c r="JH46" i="14"/>
  <c r="LS46" i="14" s="1"/>
  <c r="JH117" i="14"/>
  <c r="LS117" i="14" s="1"/>
  <c r="JQ164" i="14"/>
  <c r="MB164" i="14" s="1"/>
  <c r="JS142" i="14"/>
  <c r="MD142" i="14" s="1"/>
  <c r="JY166" i="14"/>
  <c r="MJ166" i="14" s="1"/>
  <c r="JG166" i="14"/>
  <c r="LR166" i="14" s="1"/>
  <c r="JS98" i="14"/>
  <c r="MD98" i="14" s="1"/>
  <c r="JH149" i="14"/>
  <c r="LS149" i="14" s="1"/>
  <c r="JS102" i="14"/>
  <c r="MD102" i="14" s="1"/>
  <c r="JT127" i="14"/>
  <c r="ME127" i="14" s="1"/>
  <c r="JJ127" i="14"/>
  <c r="LU127" i="14" s="1"/>
  <c r="JM81" i="14"/>
  <c r="LX81" i="14" s="1"/>
  <c r="JJ81" i="14"/>
  <c r="LU81" i="14" s="1"/>
  <c r="JN35" i="14"/>
  <c r="LY35" i="14" s="1"/>
  <c r="JV105" i="14"/>
  <c r="MG105" i="14" s="1"/>
  <c r="JJ106" i="14"/>
  <c r="LU106" i="14" s="1"/>
  <c r="JM106" i="14"/>
  <c r="LX106" i="14" s="1"/>
  <c r="JL129" i="14"/>
  <c r="LW129" i="14" s="1"/>
  <c r="JO60" i="14"/>
  <c r="LZ60" i="14" s="1"/>
  <c r="JV129" i="14"/>
  <c r="MG129" i="14" s="1"/>
  <c r="JL60" i="14"/>
  <c r="LW60" i="14" s="1"/>
  <c r="JV87" i="14"/>
  <c r="MG87" i="14" s="1"/>
  <c r="JY64" i="14"/>
  <c r="MJ64" i="14" s="1"/>
  <c r="JN155" i="14"/>
  <c r="LY155" i="14" s="1"/>
  <c r="JL87" i="14"/>
  <c r="LW87" i="14" s="1"/>
  <c r="JY89" i="14"/>
  <c r="MJ89" i="14" s="1"/>
  <c r="JY158" i="14"/>
  <c r="MJ158" i="14" s="1"/>
  <c r="JM160" i="14"/>
  <c r="LX160" i="14" s="1"/>
  <c r="JJ160" i="14"/>
  <c r="LU160" i="14" s="1"/>
  <c r="JJ93" i="14"/>
  <c r="LU93" i="14" s="1"/>
  <c r="JN95" i="14"/>
  <c r="LY95" i="14" s="1"/>
  <c r="JM50" i="14"/>
  <c r="LX50" i="14" s="1"/>
  <c r="JV75" i="14"/>
  <c r="MG75" i="14" s="1"/>
  <c r="JQ167" i="14"/>
  <c r="MB167" i="14" s="1"/>
  <c r="JR120" i="14"/>
  <c r="MC120" i="14" s="1"/>
  <c r="JV145" i="14"/>
  <c r="MG145" i="14" s="1"/>
  <c r="JU79" i="14"/>
  <c r="MF79" i="14" s="1"/>
  <c r="JF126" i="14"/>
  <c r="JM152" i="14"/>
  <c r="LX152" i="14" s="1"/>
  <c r="JS83" i="14"/>
  <c r="MD83" i="14" s="1"/>
  <c r="JL84" i="14"/>
  <c r="LW84" i="14" s="1"/>
  <c r="JL154" i="14"/>
  <c r="LW154" i="14" s="1"/>
  <c r="JQ62" i="14"/>
  <c r="MB62" i="14" s="1"/>
  <c r="JI154" i="14"/>
  <c r="LT154" i="14" s="1"/>
  <c r="JJ64" i="14"/>
  <c r="LU64" i="14" s="1"/>
  <c r="JJ158" i="14"/>
  <c r="LU158" i="14" s="1"/>
  <c r="JJ89" i="14"/>
  <c r="LU89" i="14" s="1"/>
  <c r="JL46" i="14"/>
  <c r="LW46" i="14" s="1"/>
  <c r="JJ116" i="14"/>
  <c r="LU116" i="14" s="1"/>
  <c r="JW71" i="14"/>
  <c r="MH71" i="14" s="1"/>
  <c r="JS164" i="14"/>
  <c r="MD164" i="14" s="1"/>
  <c r="JI166" i="14"/>
  <c r="LT166" i="14" s="1"/>
  <c r="JW49" i="14"/>
  <c r="MH49" i="14" s="1"/>
  <c r="JG51" i="14"/>
  <c r="LR51" i="14" s="1"/>
  <c r="JQ121" i="14"/>
  <c r="MB121" i="14" s="1"/>
  <c r="JG77" i="14"/>
  <c r="LR77" i="14" s="1"/>
  <c r="JQ32" i="14"/>
  <c r="MB32" i="14" s="1"/>
  <c r="JQ148" i="14"/>
  <c r="MB148" i="14" s="1"/>
  <c r="JQ55" i="14"/>
  <c r="MB55" i="14" s="1"/>
  <c r="JG78" i="14"/>
  <c r="LR78" i="14" s="1"/>
  <c r="JJ101" i="14"/>
  <c r="LU101" i="14" s="1"/>
  <c r="JL149" i="14"/>
  <c r="LW149" i="14" s="1"/>
  <c r="JJ175" i="14"/>
  <c r="LU175" i="14" s="1"/>
  <c r="LU176" i="14" s="1"/>
  <c r="JL8" i="14"/>
  <c r="LW8" i="14" s="1"/>
  <c r="MR8" i="14" s="1"/>
  <c r="JS61" i="14"/>
  <c r="MD61" i="14" s="1"/>
  <c r="JM154" i="14"/>
  <c r="LX154" i="14" s="1"/>
  <c r="JL39" i="14"/>
  <c r="LW39" i="14" s="1"/>
  <c r="JR41" i="14"/>
  <c r="MC41" i="14" s="1"/>
  <c r="JJ41" i="14"/>
  <c r="LU41" i="14" s="1"/>
  <c r="JF111" i="14"/>
  <c r="JS43" i="14"/>
  <c r="MD43" i="14" s="1"/>
  <c r="JN91" i="14"/>
  <c r="LY91" i="14" s="1"/>
  <c r="JM91" i="14"/>
  <c r="LX91" i="14" s="1"/>
  <c r="JV44" i="14"/>
  <c r="MG44" i="14" s="1"/>
  <c r="JI46" i="14"/>
  <c r="LT46" i="14" s="1"/>
  <c r="JS162" i="14"/>
  <c r="MD162" i="14" s="1"/>
  <c r="JM47" i="14"/>
  <c r="LX47" i="14" s="1"/>
  <c r="JO48" i="14"/>
  <c r="LZ48" i="14" s="1"/>
  <c r="JV97" i="14"/>
  <c r="MG97" i="14" s="1"/>
  <c r="JS76" i="14"/>
  <c r="MD76" i="14" s="1"/>
  <c r="JY77" i="14"/>
  <c r="MJ77" i="14" s="1"/>
  <c r="JV123" i="14"/>
  <c r="MG123" i="14" s="1"/>
  <c r="JJ104" i="14"/>
  <c r="LU104" i="14" s="1"/>
  <c r="JI149" i="14"/>
  <c r="LT149" i="14" s="1"/>
  <c r="JM173" i="14"/>
  <c r="LX173" i="14" s="1"/>
  <c r="JK8" i="14"/>
  <c r="LV8" i="14" s="1"/>
  <c r="MQ8" i="14" s="1"/>
  <c r="JF81" i="14"/>
  <c r="JJ36" i="14"/>
  <c r="LU36" i="14" s="1"/>
  <c r="JS35" i="14"/>
  <c r="MD35" i="14" s="1"/>
  <c r="JK83" i="14"/>
  <c r="LV83" i="14" s="1"/>
  <c r="JF106" i="14"/>
  <c r="JX107" i="14"/>
  <c r="MI107" i="14" s="1"/>
  <c r="JS62" i="14"/>
  <c r="MD62" i="14" s="1"/>
  <c r="JK39" i="14"/>
  <c r="LV39" i="14" s="1"/>
  <c r="JG42" i="14"/>
  <c r="JM67" i="14"/>
  <c r="LX67" i="14" s="1"/>
  <c r="JY43" i="14"/>
  <c r="MJ43" i="14" s="1"/>
  <c r="JP91" i="14"/>
  <c r="MA91" i="14" s="1"/>
  <c r="JF160" i="14"/>
  <c r="JR137" i="14"/>
  <c r="MC137" i="14" s="1"/>
  <c r="JI114" i="14"/>
  <c r="LT114" i="14" s="1"/>
  <c r="JH163" i="14"/>
  <c r="LS163" i="14" s="1"/>
  <c r="JM94" i="14"/>
  <c r="LX94" i="14" s="1"/>
  <c r="JI119" i="14"/>
  <c r="LT119" i="14" s="1"/>
  <c r="JK164" i="14"/>
  <c r="LV164" i="14" s="1"/>
  <c r="JJ73" i="14"/>
  <c r="LU73" i="14" s="1"/>
  <c r="JH96" i="14"/>
  <c r="LS96" i="14" s="1"/>
  <c r="JR50" i="14"/>
  <c r="MC50" i="14" s="1"/>
  <c r="JI51" i="14"/>
  <c r="LT51" i="14" s="1"/>
  <c r="JP76" i="14"/>
  <c r="MA76" i="14" s="1"/>
  <c r="JJ100" i="14"/>
  <c r="LU100" i="14" s="1"/>
  <c r="JM77" i="14"/>
  <c r="LX77" i="14" s="1"/>
  <c r="JS55" i="14"/>
  <c r="MD55" i="14" s="1"/>
  <c r="JR172" i="14"/>
  <c r="MC172" i="14" s="1"/>
  <c r="JX125" i="14"/>
  <c r="MI125" i="14" s="1"/>
  <c r="JR152" i="14"/>
  <c r="MC152" i="14" s="1"/>
  <c r="JH58" i="14"/>
  <c r="LS58" i="14" s="1"/>
  <c r="JF36" i="14"/>
  <c r="JR82" i="14"/>
  <c r="MC82" i="14" s="1"/>
  <c r="JR38" i="14"/>
  <c r="MC38" i="14" s="1"/>
  <c r="JF60" i="14"/>
  <c r="JR61" i="14"/>
  <c r="MC61" i="14" s="1"/>
  <c r="JG85" i="14"/>
  <c r="LR85" i="14" s="1"/>
  <c r="JM61" i="14"/>
  <c r="LX61" i="14" s="1"/>
  <c r="JQ86" i="14"/>
  <c r="MB86" i="14" s="1"/>
  <c r="JO131" i="14"/>
  <c r="LZ131" i="14" s="1"/>
  <c r="JW88" i="14"/>
  <c r="MH88" i="14" s="1"/>
  <c r="JX135" i="14"/>
  <c r="MI135" i="14" s="1"/>
  <c r="JQ66" i="14"/>
  <c r="MB66" i="14" s="1"/>
  <c r="JH90" i="14"/>
  <c r="LS90" i="14" s="1"/>
  <c r="JR45" i="14"/>
  <c r="MC45" i="14" s="1"/>
  <c r="JH113" i="14"/>
  <c r="LS113" i="14" s="1"/>
  <c r="JW69" i="14"/>
  <c r="MH69" i="14" s="1"/>
  <c r="JY70" i="14"/>
  <c r="MJ70" i="14" s="1"/>
  <c r="JR162" i="14"/>
  <c r="MC162" i="14" s="1"/>
  <c r="JM162" i="14"/>
  <c r="LX162" i="14" s="1"/>
  <c r="JG118" i="14"/>
  <c r="LR118" i="14" s="1"/>
  <c r="JY165" i="14"/>
  <c r="MJ165" i="14" s="1"/>
  <c r="JR142" i="14"/>
  <c r="MC142" i="14" s="1"/>
  <c r="JF73" i="14"/>
  <c r="JG143" i="14"/>
  <c r="LR143" i="14" s="1"/>
  <c r="JR144" i="14"/>
  <c r="MC144" i="14" s="1"/>
  <c r="JN121" i="14"/>
  <c r="LY121" i="14" s="1"/>
  <c r="JQ52" i="14"/>
  <c r="MB52" i="14" s="1"/>
  <c r="JR98" i="14"/>
  <c r="MC98" i="14" s="1"/>
  <c r="JI122" i="14"/>
  <c r="LT122" i="14" s="1"/>
  <c r="JF100" i="14"/>
  <c r="JQ169" i="14"/>
  <c r="MB169" i="14" s="1"/>
  <c r="JS169" i="14"/>
  <c r="MD169" i="14" s="1"/>
  <c r="JQ56" i="14"/>
  <c r="MB56" i="14" s="1"/>
  <c r="JR170" i="14"/>
  <c r="MC170" i="14" s="1"/>
  <c r="JS56" i="14"/>
  <c r="MD56" i="14" s="1"/>
  <c r="JQ171" i="14"/>
  <c r="MB171" i="14" s="1"/>
  <c r="JR102" i="14"/>
  <c r="MC102" i="14" s="1"/>
  <c r="JS171" i="14"/>
  <c r="MD171" i="14" s="1"/>
  <c r="JI126" i="14"/>
  <c r="LT126" i="14" s="1"/>
  <c r="JY151" i="14"/>
  <c r="MJ151" i="14" s="1"/>
  <c r="JV34" i="14"/>
  <c r="MG34" i="14" s="1"/>
  <c r="JU36" i="14"/>
  <c r="MF36" i="14" s="1"/>
  <c r="JK59" i="14"/>
  <c r="LV59" i="14" s="1"/>
  <c r="JJ130" i="14"/>
  <c r="LU130" i="14" s="1"/>
  <c r="JH61" i="14"/>
  <c r="LS61" i="14" s="1"/>
  <c r="JH40" i="14"/>
  <c r="LS40" i="14" s="1"/>
  <c r="JJ63" i="14"/>
  <c r="LU63" i="14" s="1"/>
  <c r="JG88" i="14"/>
  <c r="LR88" i="14" s="1"/>
  <c r="JH133" i="14"/>
  <c r="LS133" i="14" s="1"/>
  <c r="JF88" i="14"/>
  <c r="JP157" i="14"/>
  <c r="MA157" i="14" s="1"/>
  <c r="JG69" i="14"/>
  <c r="LR69" i="14" s="1"/>
  <c r="JF69" i="14"/>
  <c r="JM139" i="14"/>
  <c r="LX139" i="14" s="1"/>
  <c r="JH140" i="14"/>
  <c r="LS140" i="14" s="1"/>
  <c r="JH162" i="14"/>
  <c r="LS162" i="14" s="1"/>
  <c r="JW48" i="14"/>
  <c r="MH48" i="14" s="1"/>
  <c r="JU73" i="14"/>
  <c r="MF73" i="14" s="1"/>
  <c r="JO167" i="14"/>
  <c r="LZ167" i="14" s="1"/>
  <c r="JJ167" i="14"/>
  <c r="LU167" i="14" s="1"/>
  <c r="JU144" i="14"/>
  <c r="MF144" i="14" s="1"/>
  <c r="JH99" i="14"/>
  <c r="LS99" i="14" s="1"/>
  <c r="JP54" i="14"/>
  <c r="MA54" i="14" s="1"/>
  <c r="JU100" i="14"/>
  <c r="MF100" i="14" s="1"/>
  <c r="JL79" i="14"/>
  <c r="LW79" i="14" s="1"/>
  <c r="JH124" i="14"/>
  <c r="LS124" i="14" s="1"/>
  <c r="JM174" i="14"/>
  <c r="LX174" i="14" s="1"/>
  <c r="JQ35" i="14"/>
  <c r="MB35" i="14" s="1"/>
  <c r="JY36" i="14"/>
  <c r="MJ36" i="14" s="1"/>
  <c r="JQ82" i="14"/>
  <c r="MB82" i="14" s="1"/>
  <c r="JQ38" i="14"/>
  <c r="MB38" i="14" s="1"/>
  <c r="JY154" i="14"/>
  <c r="MJ154" i="14" s="1"/>
  <c r="JF132" i="14"/>
  <c r="JK63" i="14"/>
  <c r="LV63" i="14" s="1"/>
  <c r="JN41" i="14"/>
  <c r="LY41" i="14" s="1"/>
  <c r="JO65" i="14"/>
  <c r="LZ65" i="14" s="1"/>
  <c r="JT135" i="14"/>
  <c r="ME135" i="14" s="1"/>
  <c r="JW136" i="14"/>
  <c r="MH136" i="14" s="1"/>
  <c r="JQ136" i="14"/>
  <c r="MB136" i="14" s="1"/>
  <c r="JG67" i="14"/>
  <c r="LR67" i="14" s="1"/>
  <c r="JQ45" i="14"/>
  <c r="MB45" i="14" s="1"/>
  <c r="JO92" i="14"/>
  <c r="LZ92" i="14" s="1"/>
  <c r="JN46" i="14"/>
  <c r="LY46" i="14" s="1"/>
  <c r="JJ71" i="14"/>
  <c r="LU71" i="14" s="1"/>
  <c r="JG94" i="14"/>
  <c r="LR94" i="14" s="1"/>
  <c r="JJ49" i="14"/>
  <c r="LU49" i="14" s="1"/>
  <c r="JY73" i="14"/>
  <c r="MJ73" i="14" s="1"/>
  <c r="JQ142" i="14"/>
  <c r="MB142" i="14" s="1"/>
  <c r="JQ98" i="14"/>
  <c r="MB98" i="14" s="1"/>
  <c r="JF168" i="14"/>
  <c r="JO77" i="14"/>
  <c r="LZ77" i="14" s="1"/>
  <c r="JY100" i="14"/>
  <c r="MJ100" i="14" s="1"/>
  <c r="JT169" i="14"/>
  <c r="ME169" i="14" s="1"/>
  <c r="JF146" i="14"/>
  <c r="JT56" i="14"/>
  <c r="ME56" i="14" s="1"/>
  <c r="JQ102" i="14"/>
  <c r="MB102" i="14" s="1"/>
  <c r="JG104" i="14"/>
  <c r="LR104" i="14" s="1"/>
  <c r="JN149" i="14"/>
  <c r="LY149" i="14" s="1"/>
  <c r="JT171" i="14"/>
  <c r="ME171" i="14" s="1"/>
  <c r="JX33" i="14"/>
  <c r="MI33" i="14" s="1"/>
  <c r="JR34" i="14"/>
  <c r="MC34" i="14" s="1"/>
  <c r="JY57" i="14"/>
  <c r="MJ57" i="14" s="1"/>
  <c r="JX37" i="14"/>
  <c r="MI37" i="14" s="1"/>
  <c r="JM107" i="14"/>
  <c r="LX107" i="14" s="1"/>
  <c r="JK60" i="14"/>
  <c r="LV60" i="14" s="1"/>
  <c r="JO86" i="14"/>
  <c r="LZ86" i="14" s="1"/>
  <c r="JP40" i="14"/>
  <c r="MA40" i="14" s="1"/>
  <c r="JS109" i="14"/>
  <c r="MD109" i="14" s="1"/>
  <c r="JU64" i="14"/>
  <c r="MF64" i="14" s="1"/>
  <c r="JK41" i="14"/>
  <c r="LV41" i="14" s="1"/>
  <c r="JP133" i="14"/>
  <c r="MA133" i="14" s="1"/>
  <c r="JR157" i="14"/>
  <c r="MC157" i="14" s="1"/>
  <c r="JU156" i="14"/>
  <c r="MF156" i="14" s="1"/>
  <c r="JI134" i="14"/>
  <c r="LT134" i="14" s="1"/>
  <c r="JU89" i="14"/>
  <c r="MF89" i="14" s="1"/>
  <c r="JU158" i="14"/>
  <c r="MF158" i="14" s="1"/>
  <c r="JI112" i="14"/>
  <c r="LT112" i="14" s="1"/>
  <c r="JO66" i="14"/>
  <c r="LZ66" i="14" s="1"/>
  <c r="JY68" i="14"/>
  <c r="MJ68" i="14" s="1"/>
  <c r="JX161" i="14"/>
  <c r="MI161" i="14" s="1"/>
  <c r="JP140" i="14"/>
  <c r="MA140" i="14" s="1"/>
  <c r="JO52" i="14"/>
  <c r="LZ52" i="14" s="1"/>
  <c r="JF76" i="14"/>
  <c r="JR54" i="14"/>
  <c r="MC54" i="14" s="1"/>
  <c r="JJ32" i="14"/>
  <c r="LU32" i="14" s="1"/>
  <c r="JP99" i="14"/>
  <c r="MA99" i="14" s="1"/>
  <c r="JL78" i="14"/>
  <c r="LW78" i="14" s="1"/>
  <c r="JP124" i="14"/>
  <c r="MA124" i="14" s="1"/>
  <c r="JU80" i="14"/>
  <c r="MF80" i="14" s="1"/>
  <c r="JP78" i="14"/>
  <c r="MA78" i="14" s="1"/>
  <c r="JJ148" i="14"/>
  <c r="LU148" i="14" s="1"/>
  <c r="JT78" i="14"/>
  <c r="ME78" i="14" s="1"/>
  <c r="JM125" i="14"/>
  <c r="LX125" i="14" s="1"/>
  <c r="JX127" i="14"/>
  <c r="MI127" i="14" s="1"/>
  <c r="JW81" i="14"/>
  <c r="MH81" i="14" s="1"/>
  <c r="JR58" i="14"/>
  <c r="MC58" i="14" s="1"/>
  <c r="JJ105" i="14"/>
  <c r="LU105" i="14" s="1"/>
  <c r="JW106" i="14"/>
  <c r="MH106" i="14" s="1"/>
  <c r="JH107" i="14"/>
  <c r="LS107" i="14" s="1"/>
  <c r="JP108" i="14"/>
  <c r="MA108" i="14" s="1"/>
  <c r="JN132" i="14"/>
  <c r="LY132" i="14" s="1"/>
  <c r="JV111" i="14"/>
  <c r="MG111" i="14" s="1"/>
  <c r="JJ135" i="14"/>
  <c r="LU135" i="14" s="1"/>
  <c r="JR90" i="14"/>
  <c r="MC90" i="14" s="1"/>
  <c r="JS136" i="14"/>
  <c r="MD136" i="14" s="1"/>
  <c r="JH91" i="14"/>
  <c r="LS91" i="14" s="1"/>
  <c r="JK159" i="14"/>
  <c r="LV159" i="14" s="1"/>
  <c r="JR113" i="14"/>
  <c r="MC113" i="14" s="1"/>
  <c r="JU159" i="14"/>
  <c r="MF159" i="14" s="1"/>
  <c r="JW160" i="14"/>
  <c r="MH160" i="14" s="1"/>
  <c r="JK115" i="14"/>
  <c r="LV115" i="14" s="1"/>
  <c r="JP138" i="14"/>
  <c r="MA138" i="14" s="1"/>
  <c r="JU115" i="14"/>
  <c r="MF115" i="14" s="1"/>
  <c r="JS139" i="14"/>
  <c r="MD139" i="14" s="1"/>
  <c r="JW116" i="14"/>
  <c r="MH116" i="14" s="1"/>
  <c r="JU72" i="14"/>
  <c r="MF72" i="14" s="1"/>
  <c r="JK72" i="14"/>
  <c r="LV72" i="14" s="1"/>
  <c r="JN167" i="14"/>
  <c r="LY167" i="14" s="1"/>
  <c r="JJ75" i="14"/>
  <c r="LU75" i="14" s="1"/>
  <c r="JH167" i="14"/>
  <c r="LS167" i="14" s="1"/>
  <c r="JJ145" i="14"/>
  <c r="LU145" i="14" s="1"/>
  <c r="JN168" i="14"/>
  <c r="LY168" i="14" s="1"/>
  <c r="JJ121" i="14"/>
  <c r="LU121" i="14" s="1"/>
  <c r="JY121" i="14"/>
  <c r="MJ121" i="14" s="1"/>
  <c r="JV77" i="14"/>
  <c r="MG77" i="14" s="1"/>
  <c r="JN146" i="14"/>
  <c r="LY146" i="14" s="1"/>
  <c r="JF169" i="14"/>
  <c r="JX169" i="14"/>
  <c r="MI169" i="14" s="1"/>
  <c r="JF56" i="14"/>
  <c r="JX56" i="14"/>
  <c r="MI56" i="14" s="1"/>
  <c r="JW101" i="14"/>
  <c r="MH101" i="14" s="1"/>
  <c r="JX171" i="14"/>
  <c r="MI171" i="14" s="1"/>
  <c r="JF171" i="14"/>
  <c r="JW104" i="14"/>
  <c r="MH104" i="14" s="1"/>
  <c r="JH125" i="14"/>
  <c r="LS125" i="14" s="1"/>
  <c r="JP150" i="14"/>
  <c r="MA150" i="14" s="1"/>
  <c r="JS174" i="14"/>
  <c r="MD174" i="14" s="1"/>
  <c r="JW175" i="14"/>
  <c r="MH175" i="14" s="1"/>
  <c r="MH176" i="14" s="1"/>
  <c r="JS107" i="14"/>
  <c r="MD107" i="14" s="1"/>
  <c r="JN129" i="14"/>
  <c r="LY129" i="14" s="1"/>
  <c r="JR153" i="14"/>
  <c r="MC153" i="14" s="1"/>
  <c r="JR110" i="14"/>
  <c r="MC110" i="14" s="1"/>
  <c r="JS155" i="14"/>
  <c r="MD155" i="14" s="1"/>
  <c r="JN87" i="14"/>
  <c r="LY87" i="14" s="1"/>
  <c r="JK112" i="14"/>
  <c r="LV112" i="14" s="1"/>
  <c r="JK134" i="14"/>
  <c r="LV134" i="14" s="1"/>
  <c r="JU44" i="14"/>
  <c r="MF44" i="14" s="1"/>
  <c r="JN137" i="14"/>
  <c r="LY137" i="14" s="1"/>
  <c r="JJ139" i="14"/>
  <c r="LU139" i="14" s="1"/>
  <c r="JJ70" i="14"/>
  <c r="LU70" i="14" s="1"/>
  <c r="JW163" i="14"/>
  <c r="MH163" i="14" s="1"/>
  <c r="JR117" i="14"/>
  <c r="MC117" i="14" s="1"/>
  <c r="JS95" i="14"/>
  <c r="MD95" i="14" s="1"/>
  <c r="JK71" i="14"/>
  <c r="LV71" i="14" s="1"/>
  <c r="JJ165" i="14"/>
  <c r="LU165" i="14" s="1"/>
  <c r="JK49" i="14"/>
  <c r="LV49" i="14" s="1"/>
  <c r="JU97" i="14"/>
  <c r="MF97" i="14" s="1"/>
  <c r="JW96" i="14"/>
  <c r="MH96" i="14" s="1"/>
  <c r="JK77" i="14"/>
  <c r="LV77" i="14" s="1"/>
  <c r="JT77" i="14"/>
  <c r="ME77" i="14" s="1"/>
  <c r="JV169" i="14"/>
  <c r="MG169" i="14" s="1"/>
  <c r="JU123" i="14"/>
  <c r="MF123" i="14" s="1"/>
  <c r="JV56" i="14"/>
  <c r="MG56" i="14" s="1"/>
  <c r="JS125" i="14"/>
  <c r="MD125" i="14" s="1"/>
  <c r="JN172" i="14"/>
  <c r="LY172" i="14" s="1"/>
  <c r="JV171" i="14"/>
  <c r="MG171" i="14" s="1"/>
  <c r="JJ151" i="14"/>
  <c r="LU151" i="14" s="1"/>
  <c r="JJ174" i="14"/>
  <c r="LU174" i="14" s="1"/>
  <c r="NM74" i="14"/>
  <c r="JX81" i="14"/>
  <c r="MI81" i="14" s="1"/>
  <c r="JS59" i="14"/>
  <c r="MD59" i="14" s="1"/>
  <c r="JU59" i="14"/>
  <c r="MF59" i="14" s="1"/>
  <c r="JX106" i="14"/>
  <c r="MI106" i="14" s="1"/>
  <c r="JP60" i="14"/>
  <c r="MA60" i="14" s="1"/>
  <c r="JV64" i="14"/>
  <c r="MG64" i="14" s="1"/>
  <c r="JX157" i="14"/>
  <c r="MI157" i="14" s="1"/>
  <c r="JV158" i="14"/>
  <c r="MG158" i="14" s="1"/>
  <c r="JV89" i="14"/>
  <c r="MG89" i="14" s="1"/>
  <c r="JW67" i="14"/>
  <c r="MH67" i="14" s="1"/>
  <c r="JJ43" i="14"/>
  <c r="LU43" i="14" s="1"/>
  <c r="JR44" i="14"/>
  <c r="MC44" i="14" s="1"/>
  <c r="JX160" i="14"/>
  <c r="MI160" i="14" s="1"/>
  <c r="JI137" i="14"/>
  <c r="LT137" i="14" s="1"/>
  <c r="JU46" i="14"/>
  <c r="MF46" i="14" s="1"/>
  <c r="JO93" i="14"/>
  <c r="LZ93" i="14" s="1"/>
  <c r="JW94" i="14"/>
  <c r="MH94" i="14" s="1"/>
  <c r="JU48" i="14"/>
  <c r="MF48" i="14" s="1"/>
  <c r="JI71" i="14"/>
  <c r="LT71" i="14" s="1"/>
  <c r="JI49" i="14"/>
  <c r="LT49" i="14" s="1"/>
  <c r="JR97" i="14"/>
  <c r="MC97" i="14" s="1"/>
  <c r="JJ76" i="14"/>
  <c r="LU76" i="14" s="1"/>
  <c r="JX54" i="14"/>
  <c r="MI54" i="14" s="1"/>
  <c r="JR123" i="14"/>
  <c r="MC123" i="14" s="1"/>
  <c r="JU149" i="14"/>
  <c r="MF149" i="14" s="1"/>
  <c r="JI172" i="14"/>
  <c r="LT172" i="14" s="1"/>
  <c r="JP128" i="14"/>
  <c r="MA128" i="14" s="1"/>
  <c r="JW34" i="14"/>
  <c r="MH34" i="14" s="1"/>
  <c r="JN34" i="14"/>
  <c r="LY34" i="14" s="1"/>
  <c r="JJ57" i="14"/>
  <c r="LU57" i="14" s="1"/>
  <c r="JU83" i="14"/>
  <c r="MF83" i="14" s="1"/>
  <c r="JP41" i="14"/>
  <c r="MA41" i="14" s="1"/>
  <c r="JF135" i="14"/>
  <c r="JJ68" i="14"/>
  <c r="LU68" i="14" s="1"/>
  <c r="JF114" i="14"/>
  <c r="JU164" i="14"/>
  <c r="MF164" i="14" s="1"/>
  <c r="JF119" i="14"/>
  <c r="JH74" i="14"/>
  <c r="LS74" i="14" s="1"/>
  <c r="JL121" i="14"/>
  <c r="LW121" i="14" s="1"/>
  <c r="JP144" i="14"/>
  <c r="MA144" i="14" s="1"/>
  <c r="JR8" i="14"/>
  <c r="MC8" i="14" s="1"/>
  <c r="MX8" i="14" s="1"/>
  <c r="JL36" i="14"/>
  <c r="LW36" i="14" s="1"/>
  <c r="JR83" i="14"/>
  <c r="MC83" i="14" s="1"/>
  <c r="JW130" i="14"/>
  <c r="MH130" i="14" s="1"/>
  <c r="JL61" i="14"/>
  <c r="LW61" i="14" s="1"/>
  <c r="JR39" i="14"/>
  <c r="MC39" i="14" s="1"/>
  <c r="JW131" i="14"/>
  <c r="MH131" i="14" s="1"/>
  <c r="JT63" i="14"/>
  <c r="ME63" i="14" s="1"/>
  <c r="JO156" i="14"/>
  <c r="LZ156" i="14" s="1"/>
  <c r="JQ43" i="14"/>
  <c r="MB43" i="14" s="1"/>
  <c r="JQ159" i="14"/>
  <c r="MB159" i="14" s="1"/>
  <c r="JQ115" i="14"/>
  <c r="MB115" i="14" s="1"/>
  <c r="JT139" i="14"/>
  <c r="ME139" i="14" s="1"/>
  <c r="JL162" i="14"/>
  <c r="LW162" i="14" s="1"/>
  <c r="JI48" i="14"/>
  <c r="LT48" i="14" s="1"/>
  <c r="JQ72" i="14"/>
  <c r="MB72" i="14" s="1"/>
  <c r="JF71" i="14"/>
  <c r="JL73" i="14"/>
  <c r="LW73" i="14" s="1"/>
  <c r="JR164" i="14"/>
  <c r="MC164" i="14" s="1"/>
  <c r="JF49" i="14"/>
  <c r="JS74" i="14"/>
  <c r="MD74" i="14" s="1"/>
  <c r="JL76" i="14"/>
  <c r="LW76" i="14" s="1"/>
  <c r="JR32" i="14"/>
  <c r="MC32" i="14" s="1"/>
  <c r="JL100" i="14"/>
  <c r="LW100" i="14" s="1"/>
  <c r="JR148" i="14"/>
  <c r="MC148" i="14" s="1"/>
  <c r="JO80" i="14"/>
  <c r="LZ80" i="14" s="1"/>
  <c r="JS103" i="14"/>
  <c r="MD103" i="14" s="1"/>
  <c r="JT174" i="14"/>
  <c r="ME174" i="14" s="1"/>
  <c r="JQ34" i="14"/>
  <c r="MB34" i="14" s="1"/>
  <c r="JQ57" i="14"/>
  <c r="MB57" i="14" s="1"/>
  <c r="JR59" i="14"/>
  <c r="MC59" i="14" s="1"/>
  <c r="JG61" i="14"/>
  <c r="LR61" i="14" s="1"/>
  <c r="JV130" i="14"/>
  <c r="MG130" i="14" s="1"/>
  <c r="JG131" i="14"/>
  <c r="LR131" i="14" s="1"/>
  <c r="JW42" i="14"/>
  <c r="MH42" i="14" s="1"/>
  <c r="JL42" i="14"/>
  <c r="LW42" i="14" s="1"/>
  <c r="JW159" i="14"/>
  <c r="MH159" i="14" s="1"/>
  <c r="JW115" i="14"/>
  <c r="MH115" i="14" s="1"/>
  <c r="JQ68" i="14"/>
  <c r="MB68" i="14" s="1"/>
  <c r="JQ93" i="14"/>
  <c r="MB93" i="14" s="1"/>
  <c r="JK46" i="14"/>
  <c r="LV46" i="14" s="1"/>
  <c r="JG162" i="14"/>
  <c r="LR162" i="14" s="1"/>
  <c r="JW72" i="14"/>
  <c r="MH72" i="14" s="1"/>
  <c r="JU51" i="14"/>
  <c r="MF51" i="14" s="1"/>
  <c r="JW74" i="14"/>
  <c r="MH74" i="14" s="1"/>
  <c r="JM51" i="14"/>
  <c r="LX51" i="14" s="1"/>
  <c r="JK149" i="14"/>
  <c r="LV149" i="14" s="1"/>
  <c r="JW103" i="14"/>
  <c r="MH103" i="14" s="1"/>
  <c r="JP58" i="14"/>
  <c r="MA58" i="14" s="1"/>
  <c r="JW35" i="14"/>
  <c r="MH35" i="14" s="1"/>
  <c r="JW59" i="14"/>
  <c r="MH59" i="14" s="1"/>
  <c r="JH131" i="14"/>
  <c r="LS131" i="14" s="1"/>
  <c r="JM63" i="14"/>
  <c r="LX63" i="14" s="1"/>
  <c r="JQ156" i="14"/>
  <c r="MB156" i="14" s="1"/>
  <c r="JT88" i="14"/>
  <c r="ME88" i="14" s="1"/>
  <c r="JF157" i="14"/>
  <c r="JU157" i="14"/>
  <c r="MF157" i="14" s="1"/>
  <c r="JP90" i="14"/>
  <c r="MA90" i="14" s="1"/>
  <c r="JP113" i="14"/>
  <c r="MA113" i="14" s="1"/>
  <c r="JT69" i="14"/>
  <c r="ME69" i="14" s="1"/>
  <c r="JL93" i="14"/>
  <c r="LW93" i="14" s="1"/>
  <c r="JG93" i="14"/>
  <c r="LR93" i="14" s="1"/>
  <c r="JX116" i="14"/>
  <c r="MI116" i="14" s="1"/>
  <c r="JG116" i="14"/>
  <c r="LR116" i="14" s="1"/>
  <c r="JJ166" i="14"/>
  <c r="LU166" i="14" s="1"/>
  <c r="JU54" i="14"/>
  <c r="MF54" i="14" s="1"/>
  <c r="JF54" i="14"/>
  <c r="JQ80" i="14"/>
  <c r="MB80" i="14" s="1"/>
  <c r="JX101" i="14"/>
  <c r="MI101" i="14" s="1"/>
  <c r="JG101" i="14"/>
  <c r="LR101" i="14" s="1"/>
  <c r="JG175" i="14"/>
  <c r="LR175" i="14" s="1"/>
  <c r="LR176" i="14" s="1"/>
  <c r="JX175" i="14"/>
  <c r="MI175" i="14" s="1"/>
  <c r="MI176" i="14" s="1"/>
  <c r="JQ36" i="14"/>
  <c r="MB36" i="14" s="1"/>
  <c r="JJ59" i="14"/>
  <c r="LU59" i="14" s="1"/>
  <c r="JG130" i="14"/>
  <c r="LR130" i="14" s="1"/>
  <c r="JS40" i="14"/>
  <c r="MD40" i="14" s="1"/>
  <c r="JT41" i="14"/>
  <c r="ME41" i="14" s="1"/>
  <c r="JQ155" i="14"/>
  <c r="MB155" i="14" s="1"/>
  <c r="JS133" i="14"/>
  <c r="MD133" i="14" s="1"/>
  <c r="JJ91" i="14"/>
  <c r="LU91" i="14" s="1"/>
  <c r="JH139" i="14"/>
  <c r="LS139" i="14" s="1"/>
  <c r="JS140" i="14"/>
  <c r="MD140" i="14" s="1"/>
  <c r="JX71" i="14"/>
  <c r="MI71" i="14" s="1"/>
  <c r="JQ95" i="14"/>
  <c r="MB95" i="14" s="1"/>
  <c r="JX49" i="14"/>
  <c r="MI49" i="14" s="1"/>
  <c r="JQ73" i="14"/>
  <c r="MB73" i="14" s="1"/>
  <c r="JV50" i="14"/>
  <c r="MG50" i="14" s="1"/>
  <c r="JM53" i="14"/>
  <c r="LX53" i="14" s="1"/>
  <c r="JS99" i="14"/>
  <c r="MD99" i="14" s="1"/>
  <c r="JQ100" i="14"/>
  <c r="MB100" i="14" s="1"/>
  <c r="JS124" i="14"/>
  <c r="MD124" i="14" s="1"/>
  <c r="JV152" i="14"/>
  <c r="MG152" i="14" s="1"/>
  <c r="JH174" i="14"/>
  <c r="LS174" i="14" s="1"/>
  <c r="JY59" i="14"/>
  <c r="MJ59" i="14" s="1"/>
  <c r="JX129" i="14"/>
  <c r="MI129" i="14" s="1"/>
  <c r="JX132" i="14"/>
  <c r="MI132" i="14" s="1"/>
  <c r="JO155" i="14"/>
  <c r="LZ155" i="14" s="1"/>
  <c r="JX87" i="14"/>
  <c r="MI87" i="14" s="1"/>
  <c r="JV41" i="14"/>
  <c r="MG41" i="14" s="1"/>
  <c r="JK64" i="14"/>
  <c r="LV64" i="14" s="1"/>
  <c r="JT112" i="14"/>
  <c r="ME112" i="14" s="1"/>
  <c r="JT134" i="14"/>
  <c r="ME134" i="14" s="1"/>
  <c r="JK89" i="14"/>
  <c r="LV89" i="14" s="1"/>
  <c r="JH43" i="14"/>
  <c r="LS43" i="14" s="1"/>
  <c r="JS91" i="14"/>
  <c r="MD91" i="14" s="1"/>
  <c r="JY137" i="14"/>
  <c r="MJ137" i="14" s="1"/>
  <c r="JV114" i="14"/>
  <c r="MG114" i="14" s="1"/>
  <c r="JG139" i="14"/>
  <c r="JQ163" i="14"/>
  <c r="MB163" i="14" s="1"/>
  <c r="JO95" i="14"/>
  <c r="LZ95" i="14" s="1"/>
  <c r="JV48" i="14"/>
  <c r="MG48" i="14" s="1"/>
  <c r="JV119" i="14"/>
  <c r="MG119" i="14" s="1"/>
  <c r="JL166" i="14"/>
  <c r="LW166" i="14" s="1"/>
  <c r="JQ96" i="14"/>
  <c r="MB96" i="14" s="1"/>
  <c r="JR74" i="14"/>
  <c r="MC74" i="14" s="1"/>
  <c r="JX168" i="14"/>
  <c r="MI168" i="14" s="1"/>
  <c r="JG121" i="14"/>
  <c r="LR121" i="14" s="1"/>
  <c r="JX146" i="14"/>
  <c r="MI146" i="14" s="1"/>
  <c r="JK169" i="14"/>
  <c r="LV169" i="14" s="1"/>
  <c r="JK56" i="14"/>
  <c r="LV56" i="14" s="1"/>
  <c r="JY172" i="14"/>
  <c r="MJ172" i="14" s="1"/>
  <c r="JR103" i="14"/>
  <c r="MC103" i="14" s="1"/>
  <c r="JK171" i="14"/>
  <c r="LV171" i="14" s="1"/>
  <c r="JG174" i="14"/>
  <c r="JW8" i="14"/>
  <c r="MH8" i="14" s="1"/>
  <c r="NC8" i="14" s="1"/>
  <c r="JO35" i="14"/>
  <c r="LZ35" i="14" s="1"/>
  <c r="JN59" i="14"/>
  <c r="LY59" i="14" s="1"/>
  <c r="JP105" i="14"/>
  <c r="MA105" i="14" s="1"/>
  <c r="JT130" i="14"/>
  <c r="ME130" i="14" s="1"/>
  <c r="JJ85" i="14"/>
  <c r="LU85" i="14" s="1"/>
  <c r="JV85" i="14"/>
  <c r="MG85" i="14" s="1"/>
  <c r="JW86" i="14"/>
  <c r="MH86" i="14" s="1"/>
  <c r="JW39" i="14"/>
  <c r="MH39" i="14" s="1"/>
  <c r="JQ131" i="14"/>
  <c r="MB131" i="14" s="1"/>
  <c r="JP64" i="14"/>
  <c r="MA64" i="14" s="1"/>
  <c r="JK157" i="14"/>
  <c r="LV157" i="14" s="1"/>
  <c r="JP158" i="14"/>
  <c r="MA158" i="14" s="1"/>
  <c r="JP89" i="14"/>
  <c r="MA89" i="14" s="1"/>
  <c r="JI43" i="14"/>
  <c r="LT43" i="14" s="1"/>
  <c r="JW66" i="14"/>
  <c r="MH66" i="14" s="1"/>
  <c r="JO67" i="14"/>
  <c r="LZ67" i="14" s="1"/>
  <c r="JP159" i="14"/>
  <c r="MA159" i="14" s="1"/>
  <c r="JP115" i="14"/>
  <c r="MA115" i="14" s="1"/>
  <c r="JW114" i="14"/>
  <c r="MH114" i="14" s="1"/>
  <c r="JH116" i="14"/>
  <c r="LS116" i="14" s="1"/>
  <c r="JV118" i="14"/>
  <c r="MG118" i="14" s="1"/>
  <c r="JP72" i="14"/>
  <c r="MA72" i="14" s="1"/>
  <c r="JJ118" i="14"/>
  <c r="LU118" i="14" s="1"/>
  <c r="JO94" i="14"/>
  <c r="LZ94" i="14" s="1"/>
  <c r="JW119" i="14"/>
  <c r="MH119" i="14" s="1"/>
  <c r="JM74" i="14"/>
  <c r="LX74" i="14" s="1"/>
  <c r="JV143" i="14"/>
  <c r="MG143" i="14" s="1"/>
  <c r="JP75" i="14"/>
  <c r="MA75" i="14" s="1"/>
  <c r="JJ143" i="14"/>
  <c r="LU143" i="14" s="1"/>
  <c r="JP145" i="14"/>
  <c r="MA145" i="14" s="1"/>
  <c r="JW52" i="14"/>
  <c r="MH52" i="14" s="1"/>
  <c r="JK54" i="14"/>
  <c r="LV54" i="14" s="1"/>
  <c r="JU77" i="14"/>
  <c r="MF77" i="14" s="1"/>
  <c r="JY169" i="14"/>
  <c r="MJ169" i="14" s="1"/>
  <c r="JH101" i="14"/>
  <c r="LS101" i="14" s="1"/>
  <c r="JY56" i="14"/>
  <c r="MJ56" i="14" s="1"/>
  <c r="JM103" i="14"/>
  <c r="LX103" i="14" s="1"/>
  <c r="JY171" i="14"/>
  <c r="MJ171" i="14" s="1"/>
  <c r="JH175" i="14"/>
  <c r="LS175" i="14" s="1"/>
  <c r="LS176" i="14" s="1"/>
  <c r="JN33" i="14"/>
  <c r="LY33" i="14" s="1"/>
  <c r="JL34" i="14"/>
  <c r="LW34" i="14" s="1"/>
  <c r="JN37" i="14"/>
  <c r="LY37" i="14" s="1"/>
  <c r="JI86" i="14"/>
  <c r="LT86" i="14" s="1"/>
  <c r="JK156" i="14"/>
  <c r="LV156" i="14" s="1"/>
  <c r="JI66" i="14"/>
  <c r="LT66" i="14" s="1"/>
  <c r="JV67" i="14"/>
  <c r="MG67" i="14" s="1"/>
  <c r="JN161" i="14"/>
  <c r="LY161" i="14" s="1"/>
  <c r="JM93" i="14"/>
  <c r="LX93" i="14" s="1"/>
  <c r="JO47" i="14"/>
  <c r="LZ47" i="14" s="1"/>
  <c r="JV94" i="14"/>
  <c r="MG94" i="14" s="1"/>
  <c r="JU74" i="14"/>
  <c r="MF74" i="14" s="1"/>
  <c r="JT51" i="14"/>
  <c r="ME51" i="14" s="1"/>
  <c r="JI52" i="14"/>
  <c r="LT52" i="14" s="1"/>
  <c r="JU32" i="14"/>
  <c r="MF32" i="14" s="1"/>
  <c r="JF32" i="14"/>
  <c r="JK80" i="14"/>
  <c r="LV80" i="14" s="1"/>
  <c r="JM170" i="14"/>
  <c r="LX170" i="14" s="1"/>
  <c r="JU148" i="14"/>
  <c r="MF148" i="14" s="1"/>
  <c r="JX170" i="14"/>
  <c r="MI170" i="14" s="1"/>
  <c r="JF148" i="14"/>
  <c r="JU103" i="14"/>
  <c r="MF103" i="14" s="1"/>
  <c r="JO173" i="14"/>
  <c r="LZ173" i="14" s="1"/>
  <c r="JN127" i="14"/>
  <c r="LY127" i="14" s="1"/>
  <c r="JF34" i="14"/>
  <c r="JQ81" i="14"/>
  <c r="MB81" i="14" s="1"/>
  <c r="JS58" i="14"/>
  <c r="MD58" i="14" s="1"/>
  <c r="JL81" i="14"/>
  <c r="LW81" i="14" s="1"/>
  <c r="JF35" i="14"/>
  <c r="JQ106" i="14"/>
  <c r="MB106" i="14" s="1"/>
  <c r="JL106" i="14"/>
  <c r="LW106" i="14" s="1"/>
  <c r="JX153" i="14"/>
  <c r="MI153" i="14" s="1"/>
  <c r="JN108" i="14"/>
  <c r="LY108" i="14" s="1"/>
  <c r="JX110" i="14"/>
  <c r="MI110" i="14" s="1"/>
  <c r="JS90" i="14"/>
  <c r="MD90" i="14" s="1"/>
  <c r="JS113" i="14"/>
  <c r="MD113" i="14" s="1"/>
  <c r="JL160" i="14"/>
  <c r="LW160" i="14" s="1"/>
  <c r="JQ160" i="14"/>
  <c r="MB160" i="14" s="1"/>
  <c r="JN138" i="14"/>
  <c r="LY138" i="14" s="1"/>
  <c r="JO70" i="14"/>
  <c r="LZ70" i="14" s="1"/>
  <c r="JK47" i="14"/>
  <c r="LV47" i="14" s="1"/>
  <c r="JT48" i="14"/>
  <c r="ME48" i="14" s="1"/>
  <c r="JX117" i="14"/>
  <c r="MI117" i="14" s="1"/>
  <c r="JO165" i="14"/>
  <c r="LZ165" i="14" s="1"/>
  <c r="JJ74" i="14"/>
  <c r="LU74" i="14" s="1"/>
  <c r="JL170" i="14"/>
  <c r="LW170" i="14" s="1"/>
  <c r="JJ103" i="14"/>
  <c r="LU103" i="14" s="1"/>
  <c r="JK173" i="14"/>
  <c r="LV173" i="14" s="1"/>
  <c r="JO151" i="14"/>
  <c r="LZ151" i="14" s="1"/>
  <c r="JN150" i="14"/>
  <c r="LY150" i="14" s="1"/>
  <c r="JF8" i="14"/>
  <c r="JG83" i="14"/>
  <c r="LR83" i="14" s="1"/>
  <c r="JF59" i="14"/>
  <c r="JV59" i="14"/>
  <c r="MG59" i="14" s="1"/>
  <c r="JR84" i="14"/>
  <c r="MC84" i="14" s="1"/>
  <c r="JK154" i="14"/>
  <c r="LV154" i="14" s="1"/>
  <c r="JF39" i="14"/>
  <c r="JH64" i="14"/>
  <c r="LS64" i="14" s="1"/>
  <c r="JQ65" i="14"/>
  <c r="MB65" i="14" s="1"/>
  <c r="JH89" i="14"/>
  <c r="LS89" i="14" s="1"/>
  <c r="JH158" i="14"/>
  <c r="LS158" i="14" s="1"/>
  <c r="JM135" i="14"/>
  <c r="LX135" i="14" s="1"/>
  <c r="JL67" i="14"/>
  <c r="LW67" i="14" s="1"/>
  <c r="JQ92" i="14"/>
  <c r="MB92" i="14" s="1"/>
  <c r="JX93" i="14"/>
  <c r="MI93" i="14" s="1"/>
  <c r="JL94" i="14"/>
  <c r="LW94" i="14" s="1"/>
  <c r="JG164" i="14"/>
  <c r="LR164" i="14" s="1"/>
  <c r="JX50" i="14"/>
  <c r="MI50" i="14" s="1"/>
  <c r="JK74" i="14"/>
  <c r="LV74" i="14" s="1"/>
  <c r="JU167" i="14"/>
  <c r="MF167" i="14" s="1"/>
  <c r="JO169" i="14"/>
  <c r="LZ169" i="14" s="1"/>
  <c r="JJ79" i="14"/>
  <c r="LU79" i="14" s="1"/>
  <c r="JO56" i="14"/>
  <c r="LZ56" i="14" s="1"/>
  <c r="JK103" i="14"/>
  <c r="LV103" i="14" s="1"/>
  <c r="JO171" i="14"/>
  <c r="LZ171" i="14" s="1"/>
  <c r="JX152" i="14"/>
  <c r="MI152" i="14" s="1"/>
  <c r="JM105" i="14"/>
  <c r="LX105" i="14" s="1"/>
  <c r="JO59" i="14"/>
  <c r="LZ59" i="14" s="1"/>
  <c r="JG107" i="14"/>
  <c r="LR107" i="14" s="1"/>
  <c r="JI40" i="14"/>
  <c r="LT40" i="14" s="1"/>
  <c r="JK109" i="14"/>
  <c r="LV109" i="14" s="1"/>
  <c r="JW63" i="14"/>
  <c r="MH63" i="14" s="1"/>
  <c r="JI133" i="14"/>
  <c r="LT133" i="14" s="1"/>
  <c r="JW135" i="14"/>
  <c r="MH135" i="14" s="1"/>
  <c r="JV43" i="14"/>
  <c r="MG43" i="14" s="1"/>
  <c r="JU91" i="14"/>
  <c r="MF91" i="14" s="1"/>
  <c r="JM114" i="14"/>
  <c r="LX114" i="14" s="1"/>
  <c r="JM137" i="14"/>
  <c r="LX137" i="14" s="1"/>
  <c r="JI140" i="14"/>
  <c r="LT140" i="14" s="1"/>
  <c r="JM141" i="14"/>
  <c r="LX141" i="14" s="1"/>
  <c r="JJ164" i="14"/>
  <c r="LU164" i="14" s="1"/>
  <c r="JM119" i="14"/>
  <c r="LX119" i="14" s="1"/>
  <c r="JI50" i="14"/>
  <c r="LT50" i="14" s="1"/>
  <c r="JM75" i="14"/>
  <c r="LX75" i="14" s="1"/>
  <c r="JM145" i="14"/>
  <c r="LX145" i="14" s="1"/>
  <c r="JX53" i="14"/>
  <c r="MI53" i="14" s="1"/>
  <c r="JI99" i="14"/>
  <c r="LT99" i="14" s="1"/>
  <c r="JM147" i="14"/>
  <c r="LX147" i="14" s="1"/>
  <c r="JI124" i="14"/>
  <c r="LT124" i="14" s="1"/>
  <c r="JS78" i="14"/>
  <c r="MD78" i="14" s="1"/>
  <c r="JG125" i="14"/>
  <c r="LR125" i="14" s="1"/>
  <c r="JM172" i="14"/>
  <c r="LX172" i="14" s="1"/>
  <c r="JI152" i="14"/>
  <c r="LT152" i="14" s="1"/>
  <c r="JU57" i="14"/>
  <c r="MF57" i="14" s="1"/>
  <c r="JO62" i="14"/>
  <c r="LZ62" i="14" s="1"/>
  <c r="JF63" i="14"/>
  <c r="JY136" i="14"/>
  <c r="MJ136" i="14" s="1"/>
  <c r="JU68" i="14"/>
  <c r="MF68" i="14" s="1"/>
  <c r="JL114" i="14"/>
  <c r="LW114" i="14" s="1"/>
  <c r="JV46" i="14"/>
  <c r="MG46" i="14" s="1"/>
  <c r="JH70" i="14"/>
  <c r="LS70" i="14" s="1"/>
  <c r="JW93" i="14"/>
  <c r="MH93" i="14" s="1"/>
  <c r="JL119" i="14"/>
  <c r="LW119" i="14" s="1"/>
  <c r="JH165" i="14"/>
  <c r="LS165" i="14" s="1"/>
  <c r="JX121" i="14"/>
  <c r="MI121" i="14" s="1"/>
  <c r="JW169" i="14"/>
  <c r="MH169" i="14" s="1"/>
  <c r="JO55" i="14"/>
  <c r="LZ55" i="14" s="1"/>
  <c r="JW56" i="14"/>
  <c r="MH56" i="14" s="1"/>
  <c r="JW171" i="14"/>
  <c r="MH171" i="14" s="1"/>
  <c r="JT104" i="14"/>
  <c r="ME104" i="14" s="1"/>
  <c r="JV149" i="14"/>
  <c r="MG149" i="14" s="1"/>
  <c r="JH151" i="14"/>
  <c r="LS151" i="14" s="1"/>
  <c r="JK58" i="14"/>
  <c r="LV58" i="14" s="1"/>
  <c r="JY153" i="14"/>
  <c r="MJ153" i="14" s="1"/>
  <c r="JY109" i="14"/>
  <c r="MJ109" i="14" s="1"/>
  <c r="JY110" i="14"/>
  <c r="MJ110" i="14" s="1"/>
  <c r="JL111" i="14"/>
  <c r="LW111" i="14" s="1"/>
  <c r="JX111" i="14"/>
  <c r="MI111" i="14" s="1"/>
  <c r="JR135" i="14"/>
  <c r="MC135" i="14" s="1"/>
  <c r="JK90" i="14"/>
  <c r="LV90" i="14" s="1"/>
  <c r="JK113" i="14"/>
  <c r="LV113" i="14" s="1"/>
  <c r="JH137" i="14"/>
  <c r="LS137" i="14" s="1"/>
  <c r="JY117" i="14"/>
  <c r="MJ117" i="14" s="1"/>
  <c r="JJ50" i="14"/>
  <c r="LU50" i="14" s="1"/>
  <c r="JN74" i="14"/>
  <c r="LY74" i="14" s="1"/>
  <c r="JV53" i="14"/>
  <c r="MG53" i="14" s="1"/>
  <c r="JL122" i="14"/>
  <c r="LW122" i="14" s="1"/>
  <c r="JP170" i="14"/>
  <c r="MA170" i="14" s="1"/>
  <c r="JH172" i="14"/>
  <c r="LS172" i="14" s="1"/>
  <c r="JN103" i="14"/>
  <c r="LY103" i="14" s="1"/>
  <c r="JL126" i="14"/>
  <c r="LW126" i="14" s="1"/>
  <c r="JJ152" i="14"/>
  <c r="LU152" i="14" s="1"/>
  <c r="JG35" i="14"/>
  <c r="LR35" i="14" s="1"/>
  <c r="JL59" i="14"/>
  <c r="LW59" i="14" s="1"/>
  <c r="JP107" i="14"/>
  <c r="MA107" i="14" s="1"/>
  <c r="JG129" i="14"/>
  <c r="LR129" i="14" s="1"/>
  <c r="JV62" i="14"/>
  <c r="MG62" i="14" s="1"/>
  <c r="JI64" i="14"/>
  <c r="LT64" i="14" s="1"/>
  <c r="JG87" i="14"/>
  <c r="LR87" i="14" s="1"/>
  <c r="JI65" i="14"/>
  <c r="LT65" i="14" s="1"/>
  <c r="JI89" i="14"/>
  <c r="LT89" i="14" s="1"/>
  <c r="JI158" i="14"/>
  <c r="LT158" i="14" s="1"/>
  <c r="JK91" i="14"/>
  <c r="LV91" i="14" s="1"/>
  <c r="JI92" i="14"/>
  <c r="LT92" i="14" s="1"/>
  <c r="JQ166" i="14"/>
  <c r="MB166" i="14" s="1"/>
  <c r="JQ76" i="14"/>
  <c r="MB76" i="14" s="1"/>
  <c r="JV55" i="14"/>
  <c r="MG55" i="14" s="1"/>
  <c r="JP125" i="14"/>
  <c r="MA125" i="14" s="1"/>
  <c r="JK128" i="14"/>
  <c r="LV128" i="14" s="1"/>
  <c r="QF74" i="14" l="1"/>
  <c r="LQ74" i="14"/>
  <c r="LR112" i="14"/>
  <c r="QF112" i="14"/>
  <c r="QF39" i="14"/>
  <c r="LQ39" i="14"/>
  <c r="QF35" i="14"/>
  <c r="LQ35" i="14"/>
  <c r="LQ59" i="14"/>
  <c r="QF59" i="14"/>
  <c r="QF32" i="14"/>
  <c r="LQ32" i="14"/>
  <c r="QF168" i="14"/>
  <c r="LQ168" i="14"/>
  <c r="QF132" i="14"/>
  <c r="LQ132" i="14"/>
  <c r="LQ88" i="14"/>
  <c r="LR42" i="14"/>
  <c r="QF106" i="14"/>
  <c r="LQ106" i="14"/>
  <c r="MQ9" i="14"/>
  <c r="QF127" i="14"/>
  <c r="LQ127" i="14"/>
  <c r="QF78" i="14"/>
  <c r="LQ78" i="14"/>
  <c r="LQ96" i="14"/>
  <c r="QF96" i="14"/>
  <c r="QF37" i="14"/>
  <c r="LQ37" i="14"/>
  <c r="QF173" i="14"/>
  <c r="LQ173" i="14"/>
  <c r="QF47" i="14"/>
  <c r="LQ47" i="14"/>
  <c r="QF98" i="14"/>
  <c r="LQ98" i="14"/>
  <c r="QF48" i="14"/>
  <c r="LQ48" i="14"/>
  <c r="QF138" i="14"/>
  <c r="LQ138" i="14"/>
  <c r="QF57" i="14"/>
  <c r="LQ57" i="14"/>
  <c r="MY9" i="14"/>
  <c r="LQ46" i="14"/>
  <c r="QF46" i="14"/>
  <c r="QF166" i="14"/>
  <c r="LQ166" i="14"/>
  <c r="QF62" i="14"/>
  <c r="LQ62" i="14"/>
  <c r="LQ175" i="14"/>
  <c r="LQ176" i="14" s="1"/>
  <c r="NA9" i="14"/>
  <c r="QF118" i="14"/>
  <c r="LQ118" i="14"/>
  <c r="LQ85" i="14"/>
  <c r="LQ52" i="14"/>
  <c r="LQ75" i="14"/>
  <c r="QF65" i="14"/>
  <c r="LQ65" i="14"/>
  <c r="QF64" i="14"/>
  <c r="LQ64" i="14"/>
  <c r="QF155" i="14"/>
  <c r="LQ155" i="14"/>
  <c r="NB9" i="14"/>
  <c r="QF154" i="14"/>
  <c r="LQ154" i="14"/>
  <c r="QF99" i="14"/>
  <c r="LQ99" i="14"/>
  <c r="QF133" i="14"/>
  <c r="LQ133" i="14"/>
  <c r="QF130" i="14"/>
  <c r="LQ130" i="14"/>
  <c r="LR80" i="14"/>
  <c r="QF80" i="14"/>
  <c r="QF137" i="14"/>
  <c r="LQ137" i="14"/>
  <c r="LQ105" i="14"/>
  <c r="QF171" i="14"/>
  <c r="LQ171" i="14"/>
  <c r="QF111" i="14"/>
  <c r="LQ111" i="14"/>
  <c r="QF72" i="14"/>
  <c r="LQ72" i="14"/>
  <c r="QF51" i="14"/>
  <c r="LQ51" i="14"/>
  <c r="QF117" i="14"/>
  <c r="LQ117" i="14"/>
  <c r="QF63" i="14"/>
  <c r="LQ63" i="14"/>
  <c r="LQ8" i="14"/>
  <c r="ML8" i="14" s="1"/>
  <c r="QF8" i="14"/>
  <c r="NC9" i="14"/>
  <c r="QF139" i="14"/>
  <c r="LR139" i="14"/>
  <c r="LQ157" i="14"/>
  <c r="QF114" i="14"/>
  <c r="LQ114" i="14"/>
  <c r="QF146" i="14"/>
  <c r="LQ146" i="14"/>
  <c r="QF100" i="14"/>
  <c r="LQ100" i="14"/>
  <c r="QF60" i="14"/>
  <c r="LQ60" i="14"/>
  <c r="QF160" i="14"/>
  <c r="LQ160" i="14"/>
  <c r="MR9" i="14"/>
  <c r="LQ161" i="14"/>
  <c r="QF161" i="14"/>
  <c r="LR113" i="14"/>
  <c r="QF113" i="14"/>
  <c r="QF58" i="14"/>
  <c r="LR58" i="14"/>
  <c r="LQ45" i="14"/>
  <c r="QF45" i="14"/>
  <c r="LR91" i="14"/>
  <c r="QF91" i="14"/>
  <c r="QF150" i="14"/>
  <c r="LQ150" i="14"/>
  <c r="QF134" i="14"/>
  <c r="LR134" i="14"/>
  <c r="MZ9" i="14"/>
  <c r="QF41" i="14"/>
  <c r="LQ41" i="14"/>
  <c r="QF104" i="14"/>
  <c r="LQ104" i="14"/>
  <c r="LQ94" i="14"/>
  <c r="QF94" i="14"/>
  <c r="QB8" i="14" a="1"/>
  <c r="QB8" i="14" s="1"/>
  <c r="MS9" i="14"/>
  <c r="QF86" i="14"/>
  <c r="LQ86" i="14"/>
  <c r="LQ169" i="14"/>
  <c r="QF102" i="14"/>
  <c r="LQ102" i="14"/>
  <c r="QF69" i="14"/>
  <c r="LQ69" i="14"/>
  <c r="QF126" i="14"/>
  <c r="LQ126" i="14"/>
  <c r="LQ103" i="14"/>
  <c r="QF144" i="14"/>
  <c r="LQ144" i="14"/>
  <c r="QF170" i="14"/>
  <c r="LQ170" i="14"/>
  <c r="QF125" i="14"/>
  <c r="LQ125" i="14"/>
  <c r="LR90" i="14"/>
  <c r="QF90" i="14"/>
  <c r="QF142" i="14"/>
  <c r="LQ142" i="14"/>
  <c r="QF152" i="14"/>
  <c r="LQ152" i="14"/>
  <c r="QF68" i="14"/>
  <c r="LQ68" i="14"/>
  <c r="QF165" i="14"/>
  <c r="LQ165" i="14"/>
  <c r="MU9" i="14"/>
  <c r="QF116" i="14"/>
  <c r="LQ116" i="14"/>
  <c r="NE9" i="14"/>
  <c r="QF136" i="14"/>
  <c r="LQ136" i="14"/>
  <c r="QF124" i="14"/>
  <c r="LQ124" i="14"/>
  <c r="QF40" i="14"/>
  <c r="LQ40" i="14"/>
  <c r="QF147" i="14"/>
  <c r="LQ147" i="14"/>
  <c r="LQ164" i="14"/>
  <c r="LQ120" i="14"/>
  <c r="LR156" i="14"/>
  <c r="QF167" i="14"/>
  <c r="LQ167" i="14"/>
  <c r="LQ93" i="14"/>
  <c r="QF93" i="14"/>
  <c r="QF172" i="14"/>
  <c r="LQ172" i="14"/>
  <c r="LR43" i="14"/>
  <c r="QF108" i="14"/>
  <c r="LQ108" i="14"/>
  <c r="QF50" i="14"/>
  <c r="LQ50" i="14"/>
  <c r="QF34" i="14"/>
  <c r="LQ34" i="14"/>
  <c r="LR174" i="14"/>
  <c r="QF174" i="14"/>
  <c r="QF54" i="14"/>
  <c r="LQ54" i="14"/>
  <c r="QF71" i="14"/>
  <c r="LQ71" i="14"/>
  <c r="QF49" i="14"/>
  <c r="LQ49" i="14"/>
  <c r="QF119" i="14"/>
  <c r="LQ119" i="14"/>
  <c r="QF135" i="14"/>
  <c r="LQ135" i="14"/>
  <c r="LQ76" i="14"/>
  <c r="QF73" i="14"/>
  <c r="LQ73" i="14"/>
  <c r="QF81" i="14"/>
  <c r="LQ81" i="14"/>
  <c r="LQ163" i="14"/>
  <c r="QF77" i="14"/>
  <c r="LQ77" i="14"/>
  <c r="LQ131" i="14"/>
  <c r="QF87" i="14"/>
  <c r="LQ87" i="14"/>
  <c r="QF38" i="14"/>
  <c r="LQ38" i="14"/>
  <c r="LQ123" i="14"/>
  <c r="LQ97" i="14"/>
  <c r="QF97" i="14"/>
  <c r="QF151" i="14"/>
  <c r="LQ151" i="14"/>
  <c r="LQ70" i="14"/>
  <c r="QF153" i="14"/>
  <c r="LQ153" i="14"/>
  <c r="QF89" i="14"/>
  <c r="LQ89" i="14"/>
  <c r="LQ109" i="14"/>
  <c r="QF162" i="14"/>
  <c r="LQ162" i="14"/>
  <c r="QF141" i="14"/>
  <c r="LQ141" i="14"/>
  <c r="LQ83" i="14"/>
  <c r="QF67" i="14"/>
  <c r="LQ67" i="14"/>
  <c r="QF79" i="14"/>
  <c r="LQ79" i="14"/>
  <c r="LQ84" i="14"/>
  <c r="QF143" i="14"/>
  <c r="LQ143" i="14"/>
  <c r="QF145" i="14"/>
  <c r="LQ145" i="14"/>
  <c r="QF148" i="14"/>
  <c r="LQ148" i="14"/>
  <c r="MX9" i="14"/>
  <c r="NM73" i="14"/>
  <c r="QF56" i="14"/>
  <c r="LQ56" i="14"/>
  <c r="LQ36" i="14"/>
  <c r="MO9" i="14"/>
  <c r="QF107" i="14"/>
  <c r="LQ107" i="14"/>
  <c r="LQ129" i="14"/>
  <c r="ND9" i="14"/>
  <c r="LQ82" i="14"/>
  <c r="QF44" i="14"/>
  <c r="LQ44" i="14"/>
  <c r="QF115" i="14"/>
  <c r="LQ115" i="14"/>
  <c r="LQ159" i="14"/>
  <c r="QF159" i="14"/>
  <c r="LQ121" i="14"/>
  <c r="LQ110" i="14"/>
  <c r="QF149" i="14"/>
  <c r="LQ149" i="14"/>
  <c r="LQ92" i="14"/>
  <c r="QF92" i="14"/>
  <c r="QF33" i="14"/>
  <c r="LS33" i="14"/>
  <c r="QF55" i="14"/>
  <c r="LQ55" i="14"/>
  <c r="QF101" i="14"/>
  <c r="LQ101" i="14"/>
  <c r="LQ95" i="14"/>
  <c r="QF95" i="14"/>
  <c r="MW9" i="14"/>
  <c r="QF53" i="14"/>
  <c r="LQ53" i="14"/>
  <c r="QF140" i="14"/>
  <c r="LQ140" i="14"/>
  <c r="QF61" i="14"/>
  <c r="LQ61" i="14"/>
  <c r="QF128" i="14"/>
  <c r="LQ128" i="14"/>
  <c r="MV9" i="14"/>
  <c r="QF66" i="14"/>
  <c r="LQ66" i="14"/>
  <c r="JJ9" i="14" l="1"/>
  <c r="LU9" i="14" s="1"/>
  <c r="MP10" i="14" s="1"/>
  <c r="JK9" i="14"/>
  <c r="LV9" i="14" s="1"/>
  <c r="JR9" i="14"/>
  <c r="MC9" i="14" s="1"/>
  <c r="JQ9" i="14"/>
  <c r="MB9" i="14" s="1"/>
  <c r="JT9" i="14"/>
  <c r="ME9" i="14" s="1"/>
  <c r="JU9" i="14"/>
  <c r="MF9" i="14" s="1"/>
  <c r="JV9" i="14"/>
  <c r="MG9" i="14" s="1"/>
  <c r="JL9" i="14"/>
  <c r="LW9" i="14" s="1"/>
  <c r="MR10" i="14" s="1"/>
  <c r="JM9" i="14"/>
  <c r="LX9" i="14" s="1"/>
  <c r="JP9" i="14"/>
  <c r="MA9" i="14" s="1"/>
  <c r="JX9" i="14"/>
  <c r="MI9" i="14" s="1"/>
  <c r="JF9" i="14"/>
  <c r="JG9" i="14"/>
  <c r="LR9" i="14" s="1"/>
  <c r="MM10" i="14" s="1"/>
  <c r="JO9" i="14"/>
  <c r="LZ9" i="14" s="1"/>
  <c r="MU10" i="14" s="1"/>
  <c r="JN9" i="14"/>
  <c r="LY9" i="14" s="1"/>
  <c r="MT10" i="14" s="1"/>
  <c r="JY9" i="14"/>
  <c r="MJ9" i="14" s="1"/>
  <c r="JW9" i="14"/>
  <c r="MH9" i="14" s="1"/>
  <c r="JI9" i="14"/>
  <c r="LT9" i="14" s="1"/>
  <c r="JH9" i="14"/>
  <c r="LS9" i="14" s="1"/>
  <c r="MN10" i="14" s="1"/>
  <c r="JS9" i="14"/>
  <c r="MD9" i="14" s="1"/>
  <c r="NA10" i="14"/>
  <c r="MW10" i="14"/>
  <c r="MO10" i="14"/>
  <c r="MV10" i="14"/>
  <c r="NE10" i="14"/>
  <c r="MX10" i="14"/>
  <c r="ND10" i="14"/>
  <c r="MZ10" i="14"/>
  <c r="MQ10" i="14"/>
  <c r="NC10" i="14"/>
  <c r="NB10" i="14"/>
  <c r="MY10" i="14"/>
  <c r="BS15" i="1"/>
  <c r="BT27" i="1"/>
  <c r="BT26" i="1"/>
  <c r="BS11" i="1"/>
  <c r="BS16" i="1"/>
  <c r="BS24" i="1"/>
  <c r="BT11" i="1"/>
  <c r="QB9" i="14" a="1"/>
  <c r="QB9" i="14" s="1"/>
  <c r="MS10" i="14"/>
  <c r="ML9" i="14"/>
  <c r="NG8" i="14"/>
  <c r="OJ8" i="14" s="1"/>
  <c r="BT12" i="1"/>
  <c r="BF7" i="3"/>
  <c r="BJ7" i="3" s="1"/>
  <c r="BS10" i="1"/>
  <c r="NM72" i="14"/>
  <c r="BS12" i="1"/>
  <c r="BT17" i="1"/>
  <c r="BT13" i="1"/>
  <c r="BS14" i="1"/>
  <c r="BT14" i="1"/>
  <c r="BT15" i="1"/>
  <c r="BT8" i="1"/>
  <c r="BT16" i="1"/>
  <c r="NG9" i="14" l="1"/>
  <c r="JS10" i="14"/>
  <c r="MD10" i="14" s="1"/>
  <c r="MY11" i="14" s="1"/>
  <c r="JN10" i="14"/>
  <c r="LY10" i="14" s="1"/>
  <c r="MT11" i="14" s="1"/>
  <c r="JM10" i="14"/>
  <c r="LX10" i="14" s="1"/>
  <c r="JO10" i="14"/>
  <c r="LZ10" i="14" s="1"/>
  <c r="MU11" i="14" s="1"/>
  <c r="JH10" i="14"/>
  <c r="LS10" i="14" s="1"/>
  <c r="MN11" i="14" s="1"/>
  <c r="JK10" i="14"/>
  <c r="LV10" i="14" s="1"/>
  <c r="JT10" i="14"/>
  <c r="ME10" i="14" s="1"/>
  <c r="MZ11" i="14" s="1"/>
  <c r="JF10" i="14"/>
  <c r="JP10" i="14"/>
  <c r="MA10" i="14" s="1"/>
  <c r="MV11" i="14" s="1"/>
  <c r="JV10" i="14"/>
  <c r="MG10" i="14" s="1"/>
  <c r="NB11" i="14" s="1"/>
  <c r="JU10" i="14"/>
  <c r="MF10" i="14" s="1"/>
  <c r="NA11" i="14" s="1"/>
  <c r="JW10" i="14"/>
  <c r="MH10" i="14" s="1"/>
  <c r="JG10" i="14"/>
  <c r="LR10" i="14" s="1"/>
  <c r="MM11" i="14" s="1"/>
  <c r="JL10" i="14"/>
  <c r="LW10" i="14" s="1"/>
  <c r="MR11" i="14" s="1"/>
  <c r="JX10" i="14"/>
  <c r="MI10" i="14" s="1"/>
  <c r="ND11" i="14" s="1"/>
  <c r="JJ10" i="14"/>
  <c r="LU10" i="14" s="1"/>
  <c r="MP11" i="14" s="1"/>
  <c r="JQ10" i="14"/>
  <c r="MB10" i="14" s="1"/>
  <c r="MW11" i="14" s="1"/>
  <c r="JY10" i="14"/>
  <c r="MJ10" i="14" s="1"/>
  <c r="NE11" i="14" s="1"/>
  <c r="JI10" i="14"/>
  <c r="LT10" i="14" s="1"/>
  <c r="MO11" i="14" s="1"/>
  <c r="JR10" i="14"/>
  <c r="MC10" i="14" s="1"/>
  <c r="MX11" i="14" s="1"/>
  <c r="NC11" i="14"/>
  <c r="LQ9" i="14"/>
  <c r="QF9" i="14"/>
  <c r="MQ11" i="14"/>
  <c r="CB14" i="1"/>
  <c r="BS20" i="1"/>
  <c r="BT29" i="1"/>
  <c r="CB16" i="1"/>
  <c r="PW9" i="14"/>
  <c r="PG9" i="14"/>
  <c r="PJ9" i="14"/>
  <c r="PK9" i="14"/>
  <c r="PS9" i="14"/>
  <c r="PT9" i="14"/>
  <c r="PU9" i="14"/>
  <c r="PQ9" i="14"/>
  <c r="PM9" i="14"/>
  <c r="PY9" i="14"/>
  <c r="PI9" i="14"/>
  <c r="PR9" i="14"/>
  <c r="PZ9" i="14"/>
  <c r="PN9" i="14"/>
  <c r="PX9" i="14"/>
  <c r="PO9" i="14"/>
  <c r="PH9" i="14"/>
  <c r="PL9" i="14"/>
  <c r="PV9" i="14"/>
  <c r="PP9" i="14"/>
  <c r="ML10" i="14"/>
  <c r="BG7" i="3"/>
  <c r="MS11" i="14"/>
  <c r="QB10" i="14" a="1"/>
  <c r="QB10" i="14" s="1"/>
  <c r="BT35" i="1"/>
  <c r="BS32" i="1"/>
  <c r="BS30" i="1"/>
  <c r="CB15" i="1"/>
  <c r="BZ14" i="1"/>
  <c r="CD14" i="1" s="1"/>
  <c r="BZ12" i="1"/>
  <c r="CD12" i="1" s="1"/>
  <c r="CB12" i="1"/>
  <c r="BG8" i="3"/>
  <c r="BF8" i="3"/>
  <c r="BJ8" i="3" s="1"/>
  <c r="BZ16" i="1"/>
  <c r="CD16" i="1" s="1"/>
  <c r="BT19" i="1"/>
  <c r="BT30" i="1"/>
  <c r="BT41" i="1"/>
  <c r="CB11" i="1"/>
  <c r="BS22" i="1"/>
  <c r="BS19" i="1"/>
  <c r="NM71" i="14"/>
  <c r="BT34" i="1"/>
  <c r="BT22" i="1"/>
  <c r="BT23" i="1"/>
  <c r="BZ11" i="1"/>
  <c r="CD11" i="1" s="1"/>
  <c r="BS17" i="1"/>
  <c r="CB17" i="1" s="1"/>
  <c r="BS13" i="1"/>
  <c r="BT18" i="1"/>
  <c r="BS18" i="1"/>
  <c r="ON8" i="14"/>
  <c r="PM8" i="14"/>
  <c r="PS8" i="14"/>
  <c r="PI8" i="14"/>
  <c r="PU8" i="14"/>
  <c r="PX8" i="14"/>
  <c r="PG8" i="14"/>
  <c r="PJ8" i="14"/>
  <c r="PH8" i="14"/>
  <c r="PW8" i="14"/>
  <c r="PL8" i="14"/>
  <c r="PP8" i="14"/>
  <c r="PT8" i="14"/>
  <c r="PY8" i="14"/>
  <c r="PQ8" i="14"/>
  <c r="PO8" i="14"/>
  <c r="OK8" i="14"/>
  <c r="PK8" i="14"/>
  <c r="PN8" i="14"/>
  <c r="PV8" i="14"/>
  <c r="PZ8" i="14"/>
  <c r="PR8" i="14"/>
  <c r="OR8" i="14"/>
  <c r="OL8" i="14"/>
  <c r="OW8" i="14"/>
  <c r="OQ8" i="14"/>
  <c r="OO8" i="14"/>
  <c r="OY8" i="14"/>
  <c r="OX8" i="14"/>
  <c r="OS8" i="14"/>
  <c r="PC8" i="14"/>
  <c r="PA8" i="14"/>
  <c r="OM8" i="14"/>
  <c r="OZ8" i="14"/>
  <c r="OV8" i="14"/>
  <c r="PB8" i="14"/>
  <c r="OU8" i="14"/>
  <c r="OP8" i="14"/>
  <c r="OT8" i="14"/>
  <c r="BZ15" i="1"/>
  <c r="CD15" i="1" s="1"/>
  <c r="QF10" i="14" l="1"/>
  <c r="LQ10" i="14"/>
  <c r="JS11" i="14"/>
  <c r="JT11" i="14"/>
  <c r="ME11" i="14" s="1"/>
  <c r="MZ12" i="14" s="1"/>
  <c r="JN11" i="14"/>
  <c r="LY11" i="14" s="1"/>
  <c r="MT12" i="14" s="1"/>
  <c r="JK11" i="14"/>
  <c r="LV11" i="14" s="1"/>
  <c r="MQ12" i="14" s="1"/>
  <c r="JW11" i="14"/>
  <c r="MH11" i="14" s="1"/>
  <c r="NC12" i="14" s="1"/>
  <c r="JU11" i="14"/>
  <c r="MF11" i="14" s="1"/>
  <c r="NA12" i="14" s="1"/>
  <c r="JH11" i="14"/>
  <c r="LS11" i="14" s="1"/>
  <c r="MN12" i="14" s="1"/>
  <c r="JV11" i="14"/>
  <c r="MG11" i="14" s="1"/>
  <c r="NB12" i="14" s="1"/>
  <c r="JG11" i="14"/>
  <c r="LR11" i="14" s="1"/>
  <c r="MM12" i="14" s="1"/>
  <c r="JO11" i="14"/>
  <c r="LZ11" i="14" s="1"/>
  <c r="MU12" i="14" s="1"/>
  <c r="JY11" i="14"/>
  <c r="MJ11" i="14" s="1"/>
  <c r="NE12" i="14" s="1"/>
  <c r="JX11" i="14"/>
  <c r="MI11" i="14" s="1"/>
  <c r="ND12" i="14" s="1"/>
  <c r="JL11" i="14"/>
  <c r="LW11" i="14" s="1"/>
  <c r="MR12" i="14" s="1"/>
  <c r="JR11" i="14"/>
  <c r="MC11" i="14" s="1"/>
  <c r="MX12" i="14" s="1"/>
  <c r="JP11" i="14"/>
  <c r="MA11" i="14" s="1"/>
  <c r="MV12" i="14" s="1"/>
  <c r="JM11" i="14"/>
  <c r="LX11" i="14" s="1"/>
  <c r="JF11" i="14"/>
  <c r="LQ11" i="14" s="1"/>
  <c r="JQ11" i="14"/>
  <c r="MB11" i="14" s="1"/>
  <c r="MW12" i="14" s="1"/>
  <c r="JI11" i="14"/>
  <c r="LT11" i="14" s="1"/>
  <c r="MO12" i="14" s="1"/>
  <c r="JJ11" i="14"/>
  <c r="LU11" i="14" s="1"/>
  <c r="MP12" i="14" s="1"/>
  <c r="MD11" i="14"/>
  <c r="MY12" i="14" s="1"/>
  <c r="QF11" i="14"/>
  <c r="PE8" i="14"/>
  <c r="BS26" i="1"/>
  <c r="BS33" i="1"/>
  <c r="BZ30" i="1"/>
  <c r="CD30" i="1" s="1"/>
  <c r="BF9" i="3"/>
  <c r="BJ9" i="3" s="1"/>
  <c r="BT39" i="1"/>
  <c r="BZ19" i="1"/>
  <c r="CD19" i="1" s="1"/>
  <c r="CB30" i="1"/>
  <c r="CF16" i="1"/>
  <c r="CJ16" i="1" s="1"/>
  <c r="CF12" i="1"/>
  <c r="CJ12" i="1" s="1"/>
  <c r="BT42" i="1"/>
  <c r="MS12" i="14"/>
  <c r="QB11" i="14" a="1"/>
  <c r="QB11" i="14" s="1"/>
  <c r="BS41" i="1"/>
  <c r="AL70" i="19" a="1"/>
  <c r="AL70" i="19" s="1"/>
  <c r="BT33" i="1"/>
  <c r="BT36" i="1"/>
  <c r="BS27" i="1"/>
  <c r="BZ17" i="1"/>
  <c r="CD17" i="1" s="1"/>
  <c r="AL69" i="19" a="1"/>
  <c r="AL69" i="19" s="1"/>
  <c r="CB19" i="1"/>
  <c r="CF14" i="1"/>
  <c r="CJ14" i="1" s="1"/>
  <c r="BT43" i="1"/>
  <c r="NM70" i="14"/>
  <c r="AL68" i="19" a="1"/>
  <c r="AL68" i="19" s="1"/>
  <c r="BZ13" i="1"/>
  <c r="CD13" i="1" s="1"/>
  <c r="CF13" i="1" s="1"/>
  <c r="CJ13" i="1" s="1"/>
  <c r="CF15" i="1"/>
  <c r="CJ15" i="1" s="1"/>
  <c r="BS25" i="1"/>
  <c r="CB22" i="1"/>
  <c r="BT56" i="1"/>
  <c r="BS44" i="1"/>
  <c r="ML11" i="14"/>
  <c r="NG10" i="14"/>
  <c r="CB18" i="1"/>
  <c r="CF11" i="1"/>
  <c r="CJ11" i="1" s="1"/>
  <c r="BZ18" i="1"/>
  <c r="CD18" i="1" s="1"/>
  <c r="CF18" i="1" s="1"/>
  <c r="CJ18" i="1" s="1"/>
  <c r="BT21" i="1"/>
  <c r="BT20" i="1"/>
  <c r="BZ20" i="1" s="1"/>
  <c r="CD20" i="1" s="1"/>
  <c r="CF20" i="1" s="1"/>
  <c r="CJ20" i="1" s="1"/>
  <c r="BS31" i="1"/>
  <c r="CB13" i="1"/>
  <c r="BZ22" i="1"/>
  <c r="CD22" i="1" s="1"/>
  <c r="BS36" i="1"/>
  <c r="JF12" i="14" l="1"/>
  <c r="JW12" i="14"/>
  <c r="MH12" i="14" s="1"/>
  <c r="NC13" i="14" s="1"/>
  <c r="JY12" i="14"/>
  <c r="MJ12" i="14" s="1"/>
  <c r="NE13" i="14" s="1"/>
  <c r="JH12" i="14"/>
  <c r="LS12" i="14" s="1"/>
  <c r="MN13" i="14" s="1"/>
  <c r="JO12" i="14"/>
  <c r="LZ12" i="14" s="1"/>
  <c r="MU13" i="14" s="1"/>
  <c r="JM12" i="14"/>
  <c r="LX12" i="14" s="1"/>
  <c r="JJ12" i="14"/>
  <c r="LU12" i="14" s="1"/>
  <c r="MP13" i="14" s="1"/>
  <c r="JL12" i="14"/>
  <c r="LW12" i="14" s="1"/>
  <c r="MR13" i="14" s="1"/>
  <c r="JG12" i="14"/>
  <c r="LR12" i="14" s="1"/>
  <c r="MM13" i="14" s="1"/>
  <c r="JU12" i="14"/>
  <c r="MF12" i="14" s="1"/>
  <c r="NA13" i="14" s="1"/>
  <c r="JQ12" i="14"/>
  <c r="MB12" i="14" s="1"/>
  <c r="MW13" i="14" s="1"/>
  <c r="JV12" i="14"/>
  <c r="MG12" i="14" s="1"/>
  <c r="NB13" i="14" s="1"/>
  <c r="JN12" i="14"/>
  <c r="LY12" i="14" s="1"/>
  <c r="MT13" i="14" s="1"/>
  <c r="JR12" i="14"/>
  <c r="MC12" i="14" s="1"/>
  <c r="MX13" i="14" s="1"/>
  <c r="JI12" i="14"/>
  <c r="LT12" i="14" s="1"/>
  <c r="MO13" i="14" s="1"/>
  <c r="JT12" i="14"/>
  <c r="ME12" i="14" s="1"/>
  <c r="MZ13" i="14" s="1"/>
  <c r="JS12" i="14"/>
  <c r="MD12" i="14" s="1"/>
  <c r="MY13" i="14" s="1"/>
  <c r="JX12" i="14"/>
  <c r="MI12" i="14" s="1"/>
  <c r="ND13" i="14" s="1"/>
  <c r="JK12" i="14"/>
  <c r="LV12" i="14" s="1"/>
  <c r="MQ13" i="14" s="1"/>
  <c r="JP12" i="14"/>
  <c r="MA12" i="14" s="1"/>
  <c r="MV13" i="14" s="1"/>
  <c r="BT10" i="1"/>
  <c r="AM68" i="19" a="1"/>
  <c r="AM68" i="19" s="1"/>
  <c r="AM69" i="19" a="1"/>
  <c r="AM69" i="19" s="1"/>
  <c r="AK68" i="19" a="1"/>
  <c r="AK68" i="19" s="1"/>
  <c r="BS42" i="1"/>
  <c r="CB42" i="1" s="1"/>
  <c r="PN10" i="14"/>
  <c r="PS10" i="14"/>
  <c r="PU10" i="14"/>
  <c r="PR10" i="14"/>
  <c r="PM10" i="14"/>
  <c r="PQ10" i="14"/>
  <c r="PG10" i="14"/>
  <c r="PJ10" i="14"/>
  <c r="PY10" i="14"/>
  <c r="PH10" i="14"/>
  <c r="PX10" i="14"/>
  <c r="PK10" i="14"/>
  <c r="PT10" i="14"/>
  <c r="PP10" i="14"/>
  <c r="PZ10" i="14"/>
  <c r="PI10" i="14"/>
  <c r="PW10" i="14"/>
  <c r="PV10" i="14"/>
  <c r="PO10" i="14"/>
  <c r="PL10" i="14"/>
  <c r="AK67" i="19" a="1"/>
  <c r="AK67" i="19" s="1"/>
  <c r="AM67" i="19" a="1"/>
  <c r="AM67" i="19" s="1"/>
  <c r="NM69" i="14"/>
  <c r="AL67" i="19" a="1"/>
  <c r="AL67" i="19" s="1"/>
  <c r="CF17" i="1"/>
  <c r="CJ17" i="1" s="1"/>
  <c r="CB36" i="1"/>
  <c r="BZ41" i="1"/>
  <c r="CD41" i="1" s="1"/>
  <c r="CF41" i="1" s="1"/>
  <c r="CJ41" i="1" s="1"/>
  <c r="CL41" i="1" s="1"/>
  <c r="BS38" i="1"/>
  <c r="CB20" i="1"/>
  <c r="ML12" i="14"/>
  <c r="NG11" i="14"/>
  <c r="BG10" i="3" s="1"/>
  <c r="CL13" i="1"/>
  <c r="CP13" i="1"/>
  <c r="BO48" i="1" s="1"/>
  <c r="BH18" i="1"/>
  <c r="BF18" i="1" s="1"/>
  <c r="BH41" i="1"/>
  <c r="BF41" i="1" s="1"/>
  <c r="CZ13" i="1"/>
  <c r="BH19" i="1"/>
  <c r="BF19" i="1" s="1"/>
  <c r="BH26" i="1"/>
  <c r="BF26" i="1" s="1"/>
  <c r="CP8" i="1"/>
  <c r="CZ8" i="1"/>
  <c r="BS45" i="1"/>
  <c r="CF30" i="1"/>
  <c r="CJ30" i="1" s="1"/>
  <c r="BS35" i="1"/>
  <c r="BZ36" i="1"/>
  <c r="CD36" i="1" s="1"/>
  <c r="CF36" i="1" s="1"/>
  <c r="CJ36" i="1" s="1"/>
  <c r="CL36" i="1" s="1"/>
  <c r="CF22" i="1"/>
  <c r="CJ22" i="1" s="1"/>
  <c r="CZ11" i="1"/>
  <c r="CL11" i="1"/>
  <c r="CP11" i="1"/>
  <c r="CB41" i="1"/>
  <c r="CB33" i="1"/>
  <c r="CP20" i="1"/>
  <c r="CL20" i="1"/>
  <c r="CP12" i="1"/>
  <c r="CZ12" i="1"/>
  <c r="CL12" i="1"/>
  <c r="CF19" i="1"/>
  <c r="CJ19" i="1" s="1"/>
  <c r="BZ33" i="1"/>
  <c r="CD33" i="1" s="1"/>
  <c r="CF33" i="1" s="1"/>
  <c r="CJ33" i="1" s="1"/>
  <c r="CL33" i="1" s="1"/>
  <c r="BS50" i="1"/>
  <c r="BT38" i="1"/>
  <c r="BT37" i="1"/>
  <c r="BZ27" i="1"/>
  <c r="CD27" i="1" s="1"/>
  <c r="CF27" i="1" s="1"/>
  <c r="CJ27" i="1" s="1"/>
  <c r="CL27" i="1" s="1"/>
  <c r="CB27" i="1"/>
  <c r="BF10" i="3"/>
  <c r="BJ10" i="3" s="1"/>
  <c r="BS37" i="1"/>
  <c r="CP18" i="1"/>
  <c r="BO39" i="1" s="1"/>
  <c r="CL18" i="1"/>
  <c r="BH20" i="1"/>
  <c r="BF20" i="1" s="1"/>
  <c r="BH27" i="1"/>
  <c r="BF27" i="1" s="1"/>
  <c r="CP14" i="1"/>
  <c r="BO28" i="1" s="1"/>
  <c r="CZ14" i="1"/>
  <c r="CL14" i="1"/>
  <c r="BT28" i="1"/>
  <c r="AL71" i="19" a="1"/>
  <c r="AL71" i="19" s="1"/>
  <c r="MS13" i="14"/>
  <c r="QB12" i="14" a="1"/>
  <c r="QB12" i="14" s="1"/>
  <c r="CZ16" i="1"/>
  <c r="CL16" i="1"/>
  <c r="BS47" i="1"/>
  <c r="BT45" i="1"/>
  <c r="BT44" i="1"/>
  <c r="BZ44" i="1" s="1"/>
  <c r="CD44" i="1" s="1"/>
  <c r="CF44" i="1" s="1"/>
  <c r="CJ44" i="1" s="1"/>
  <c r="BT59" i="1"/>
  <c r="CL15" i="1"/>
  <c r="CZ15" i="1"/>
  <c r="AK69" i="19" a="1"/>
  <c r="AK69" i="19" s="1"/>
  <c r="BT48" i="1"/>
  <c r="BS49" i="1"/>
  <c r="BG9" i="3"/>
  <c r="BZ26" i="1"/>
  <c r="CD26" i="1" s="1"/>
  <c r="CF26" i="1" s="1"/>
  <c r="CJ26" i="1" s="1"/>
  <c r="CB26" i="1"/>
  <c r="JV13" i="14" l="1"/>
  <c r="MG13" i="14" s="1"/>
  <c r="NB14" i="14" s="1"/>
  <c r="JI13" i="14"/>
  <c r="LT13" i="14" s="1"/>
  <c r="MO14" i="14" s="1"/>
  <c r="JW13" i="14"/>
  <c r="MH13" i="14" s="1"/>
  <c r="NC14" i="14" s="1"/>
  <c r="JU13" i="14"/>
  <c r="MF13" i="14" s="1"/>
  <c r="NA14" i="14" s="1"/>
  <c r="JY13" i="14"/>
  <c r="MJ13" i="14" s="1"/>
  <c r="NE14" i="14" s="1"/>
  <c r="JL13" i="14"/>
  <c r="LW13" i="14" s="1"/>
  <c r="MR14" i="14" s="1"/>
  <c r="JJ13" i="14"/>
  <c r="LU13" i="14" s="1"/>
  <c r="MP14" i="14" s="1"/>
  <c r="JO13" i="14"/>
  <c r="LZ13" i="14" s="1"/>
  <c r="MU14" i="14" s="1"/>
  <c r="JQ13" i="14"/>
  <c r="MB13" i="14" s="1"/>
  <c r="MW14" i="14" s="1"/>
  <c r="JF13" i="14"/>
  <c r="JX13" i="14"/>
  <c r="MI13" i="14" s="1"/>
  <c r="ND14" i="14" s="1"/>
  <c r="JS13" i="14"/>
  <c r="MD13" i="14" s="1"/>
  <c r="MY14" i="14" s="1"/>
  <c r="JK13" i="14"/>
  <c r="LV13" i="14" s="1"/>
  <c r="MQ14" i="14" s="1"/>
  <c r="JR13" i="14"/>
  <c r="MC13" i="14" s="1"/>
  <c r="MX14" i="14" s="1"/>
  <c r="JN13" i="14"/>
  <c r="LY13" i="14" s="1"/>
  <c r="MT14" i="14" s="1"/>
  <c r="JH13" i="14"/>
  <c r="LS13" i="14" s="1"/>
  <c r="MN14" i="14" s="1"/>
  <c r="JG13" i="14"/>
  <c r="LR13" i="14" s="1"/>
  <c r="MM14" i="14" s="1"/>
  <c r="JT13" i="14"/>
  <c r="ME13" i="14" s="1"/>
  <c r="MZ14" i="14" s="1"/>
  <c r="JM13" i="14"/>
  <c r="LX13" i="14" s="1"/>
  <c r="JP13" i="14"/>
  <c r="MA13" i="14" s="1"/>
  <c r="MV14" i="14" s="1"/>
  <c r="QF12" i="14"/>
  <c r="LQ12" i="14"/>
  <c r="CB10" i="1"/>
  <c r="BZ10" i="1"/>
  <c r="CD10" i="1" s="1"/>
  <c r="CF10" i="1" s="1"/>
  <c r="CJ10" i="1" s="1"/>
  <c r="BT25" i="1"/>
  <c r="BT24" i="1"/>
  <c r="BH63" i="1"/>
  <c r="AM70" i="19" a="1"/>
  <c r="AM70" i="19" s="1"/>
  <c r="CL44" i="1"/>
  <c r="BS77" i="1"/>
  <c r="AL72" i="19" a="1"/>
  <c r="AL72" i="19" s="1"/>
  <c r="CN19" i="1"/>
  <c r="AO19" i="1"/>
  <c r="AY19" i="1" s="1"/>
  <c r="BB19" i="1" s="1"/>
  <c r="BD19" i="1" s="1"/>
  <c r="BM19" i="1"/>
  <c r="BT57" i="1"/>
  <c r="AL66" i="19" a="1"/>
  <c r="AL66" i="19" s="1"/>
  <c r="AJ66" i="19" a="1"/>
  <c r="AJ66" i="19" s="1"/>
  <c r="AK66" i="19" a="1"/>
  <c r="AK66" i="19" s="1"/>
  <c r="NM68" i="14"/>
  <c r="AM66" i="19" a="1"/>
  <c r="AM66" i="19" s="1"/>
  <c r="CB38" i="1"/>
  <c r="CL22" i="1"/>
  <c r="CZ22" i="1"/>
  <c r="CP30" i="1"/>
  <c r="BH37" i="1"/>
  <c r="BF37" i="1" s="1"/>
  <c r="BH33" i="1"/>
  <c r="BF33" i="1" s="1"/>
  <c r="CL30" i="1"/>
  <c r="CZ30" i="1"/>
  <c r="BZ38" i="1"/>
  <c r="CD38" i="1" s="1"/>
  <c r="CF38" i="1" s="1"/>
  <c r="CJ38" i="1" s="1"/>
  <c r="CL38" i="1" s="1"/>
  <c r="CB37" i="1"/>
  <c r="CP19" i="1"/>
  <c r="BO33" i="1" s="1"/>
  <c r="CP33" i="1" s="1"/>
  <c r="BO77" i="1" s="1"/>
  <c r="CL19" i="1"/>
  <c r="BH45" i="1"/>
  <c r="BF45" i="1" s="1"/>
  <c r="BH55" i="1"/>
  <c r="BF55" i="1" s="1"/>
  <c r="BH52" i="1"/>
  <c r="BF52" i="1" s="1"/>
  <c r="AJ68" i="19" a="1"/>
  <c r="AJ68" i="19" s="1"/>
  <c r="AK70" i="19" a="1"/>
  <c r="AK70" i="19" s="1"/>
  <c r="BO22" i="1"/>
  <c r="CP22" i="1" s="1"/>
  <c r="BO23" i="1" s="1"/>
  <c r="BS52" i="1"/>
  <c r="PL11" i="14"/>
  <c r="PP11" i="14"/>
  <c r="PV11" i="14"/>
  <c r="PN11" i="14"/>
  <c r="PH11" i="14"/>
  <c r="PU11" i="14"/>
  <c r="PK11" i="14"/>
  <c r="PJ11" i="14"/>
  <c r="PQ11" i="14"/>
  <c r="PR11" i="14"/>
  <c r="PM11" i="14"/>
  <c r="PW11" i="14"/>
  <c r="PI11" i="14"/>
  <c r="PX11" i="14"/>
  <c r="PO11" i="14"/>
  <c r="PZ11" i="14"/>
  <c r="PS11" i="14"/>
  <c r="PG11" i="14"/>
  <c r="PY11" i="14"/>
  <c r="PT11" i="14"/>
  <c r="CL26" i="1"/>
  <c r="CP26" i="1"/>
  <c r="BH32" i="1"/>
  <c r="BF32" i="1" s="1"/>
  <c r="BS54" i="1"/>
  <c r="BS46" i="1"/>
  <c r="BS48" i="1"/>
  <c r="CB48" i="1" s="1"/>
  <c r="AO27" i="1"/>
  <c r="CN27" i="1"/>
  <c r="BM27" i="1"/>
  <c r="BT69" i="1"/>
  <c r="BO41" i="1"/>
  <c r="CP41" i="1" s="1"/>
  <c r="BZ45" i="1"/>
  <c r="CD45" i="1" s="1"/>
  <c r="CF45" i="1" s="1"/>
  <c r="CJ45" i="1" s="1"/>
  <c r="CL45" i="1" s="1"/>
  <c r="ML13" i="14"/>
  <c r="NG12" i="14"/>
  <c r="BG11" i="3" s="1"/>
  <c r="CL17" i="1"/>
  <c r="CP17" i="1"/>
  <c r="CZ17" i="1"/>
  <c r="AJ67" i="19" a="1"/>
  <c r="AJ67" i="19" s="1"/>
  <c r="CB44" i="1"/>
  <c r="BF11" i="3"/>
  <c r="BJ11" i="3" s="1"/>
  <c r="AO20" i="1"/>
  <c r="AY20" i="1" s="1"/>
  <c r="BB20" i="1" s="1"/>
  <c r="BD20" i="1" s="1"/>
  <c r="CN20" i="1"/>
  <c r="BM20" i="1"/>
  <c r="BZ37" i="1"/>
  <c r="CD37" i="1" s="1"/>
  <c r="CF37" i="1" s="1"/>
  <c r="CJ37" i="1" s="1"/>
  <c r="BS43" i="1"/>
  <c r="BO15" i="1"/>
  <c r="CP15" i="1" s="1"/>
  <c r="BO16" i="1" s="1"/>
  <c r="CP16" i="1" s="1"/>
  <c r="BO44" i="1" s="1"/>
  <c r="CP44" i="1" s="1"/>
  <c r="BO45" i="1" s="1"/>
  <c r="AO41" i="1"/>
  <c r="BM41" i="1"/>
  <c r="CN41" i="1"/>
  <c r="BZ42" i="1"/>
  <c r="CD42" i="1" s="1"/>
  <c r="CF42" i="1" s="1"/>
  <c r="CJ42" i="1" s="1"/>
  <c r="CB45" i="1"/>
  <c r="QB13" i="14" a="1"/>
  <c r="QB13" i="14" s="1"/>
  <c r="MS14" i="14"/>
  <c r="BT60" i="1"/>
  <c r="BO21" i="1"/>
  <c r="BZ35" i="1"/>
  <c r="CD35" i="1" s="1"/>
  <c r="CF35" i="1" s="1"/>
  <c r="CJ35" i="1" s="1"/>
  <c r="CB35" i="1"/>
  <c r="BM26" i="1"/>
  <c r="AO26" i="1"/>
  <c r="CN26" i="1"/>
  <c r="CN18" i="1"/>
  <c r="AO18" i="1"/>
  <c r="AY18" i="1" s="1"/>
  <c r="BB18" i="1" s="1"/>
  <c r="BD18" i="1" s="1"/>
  <c r="BM18" i="1"/>
  <c r="BT46" i="1"/>
  <c r="JJ14" i="14" l="1"/>
  <c r="LU14" i="14" s="1"/>
  <c r="MP15" i="14" s="1"/>
  <c r="JT14" i="14"/>
  <c r="ME14" i="14" s="1"/>
  <c r="MZ15" i="14" s="1"/>
  <c r="JY14" i="14"/>
  <c r="MJ14" i="14" s="1"/>
  <c r="NE15" i="14" s="1"/>
  <c r="JN14" i="14"/>
  <c r="LY14" i="14" s="1"/>
  <c r="MT15" i="14" s="1"/>
  <c r="JI14" i="14"/>
  <c r="LT14" i="14" s="1"/>
  <c r="MO15" i="14" s="1"/>
  <c r="JR14" i="14"/>
  <c r="MC14" i="14" s="1"/>
  <c r="MX15" i="14" s="1"/>
  <c r="JG14" i="14"/>
  <c r="LR14" i="14" s="1"/>
  <c r="MM15" i="14" s="1"/>
  <c r="JM14" i="14"/>
  <c r="LX14" i="14" s="1"/>
  <c r="JO14" i="14"/>
  <c r="LZ14" i="14" s="1"/>
  <c r="MU15" i="14" s="1"/>
  <c r="JX14" i="14"/>
  <c r="MI14" i="14" s="1"/>
  <c r="ND15" i="14" s="1"/>
  <c r="JK14" i="14"/>
  <c r="LV14" i="14" s="1"/>
  <c r="MQ15" i="14" s="1"/>
  <c r="JQ14" i="14"/>
  <c r="MB14" i="14" s="1"/>
  <c r="MW15" i="14" s="1"/>
  <c r="JV14" i="14"/>
  <c r="MG14" i="14" s="1"/>
  <c r="NB15" i="14" s="1"/>
  <c r="JP14" i="14"/>
  <c r="MA14" i="14" s="1"/>
  <c r="MV15" i="14" s="1"/>
  <c r="JL14" i="14"/>
  <c r="LW14" i="14" s="1"/>
  <c r="MR15" i="14" s="1"/>
  <c r="JW14" i="14"/>
  <c r="MH14" i="14" s="1"/>
  <c r="NC15" i="14" s="1"/>
  <c r="JU14" i="14"/>
  <c r="MF14" i="14" s="1"/>
  <c r="NA15" i="14" s="1"/>
  <c r="JS14" i="14"/>
  <c r="MD14" i="14" s="1"/>
  <c r="MY15" i="14" s="1"/>
  <c r="JH14" i="14"/>
  <c r="LS14" i="14" s="1"/>
  <c r="MN15" i="14" s="1"/>
  <c r="JF14" i="14"/>
  <c r="QF13" i="14"/>
  <c r="LQ13" i="14"/>
  <c r="AO63" i="1"/>
  <c r="AY63" i="1" s="1"/>
  <c r="BB63" i="1" s="1"/>
  <c r="BD63" i="1" s="1"/>
  <c r="BF63" i="1"/>
  <c r="BZ24" i="1"/>
  <c r="CD24" i="1" s="1"/>
  <c r="CF24" i="1" s="1"/>
  <c r="CJ24" i="1" s="1"/>
  <c r="CB24" i="1"/>
  <c r="BS28" i="1"/>
  <c r="BZ25" i="1"/>
  <c r="CD25" i="1" s="1"/>
  <c r="CF25" i="1" s="1"/>
  <c r="CJ25" i="1" s="1"/>
  <c r="CB25" i="1"/>
  <c r="BM63" i="1"/>
  <c r="CP10" i="1"/>
  <c r="CL10" i="1"/>
  <c r="CZ10" i="1"/>
  <c r="CN63" i="1"/>
  <c r="CP45" i="1"/>
  <c r="BO52" i="1" s="1"/>
  <c r="AM71" i="19" a="1"/>
  <c r="AM71" i="19" s="1"/>
  <c r="CT18" i="1"/>
  <c r="BJ18" i="1"/>
  <c r="CS18" i="1"/>
  <c r="CY18" i="1" s="1"/>
  <c r="CB46" i="1"/>
  <c r="AH67" i="19" a="1"/>
  <c r="AH67" i="19" s="1"/>
  <c r="AY26" i="1"/>
  <c r="BB26" i="1" s="1"/>
  <c r="BD26" i="1" s="1"/>
  <c r="BO70" i="1"/>
  <c r="AJ69" i="19" a="1"/>
  <c r="AJ69" i="19" s="1"/>
  <c r="BM45" i="1"/>
  <c r="CN45" i="1"/>
  <c r="AO45" i="1"/>
  <c r="AY45" i="1" s="1"/>
  <c r="BB45" i="1" s="1"/>
  <c r="BD45" i="1" s="1"/>
  <c r="CN33" i="1"/>
  <c r="BM33" i="1"/>
  <c r="AO33" i="1"/>
  <c r="AY33" i="1" s="1"/>
  <c r="BB33" i="1" s="1"/>
  <c r="BD33" i="1" s="1"/>
  <c r="BT62" i="1"/>
  <c r="BJ63" i="1"/>
  <c r="BT63" i="1"/>
  <c r="AY41" i="1"/>
  <c r="CP37" i="1"/>
  <c r="BO38" i="1" s="1"/>
  <c r="CP38" i="1" s="1"/>
  <c r="BO99" i="1" s="1"/>
  <c r="CL37" i="1"/>
  <c r="BH62" i="1"/>
  <c r="BF62" i="1" s="1"/>
  <c r="PP12" i="14"/>
  <c r="PM12" i="14"/>
  <c r="PJ12" i="14"/>
  <c r="PW12" i="14"/>
  <c r="PN12" i="14"/>
  <c r="PT12" i="14"/>
  <c r="PO12" i="14"/>
  <c r="PU12" i="14"/>
  <c r="PH12" i="14"/>
  <c r="PY12" i="14"/>
  <c r="PL12" i="14"/>
  <c r="PS12" i="14"/>
  <c r="PI12" i="14"/>
  <c r="PX12" i="14"/>
  <c r="PZ12" i="14"/>
  <c r="PK12" i="14"/>
  <c r="PQ12" i="14"/>
  <c r="PV12" i="14"/>
  <c r="PG12" i="14"/>
  <c r="PR12" i="14"/>
  <c r="AY27" i="1"/>
  <c r="BM37" i="1"/>
  <c r="AO37" i="1"/>
  <c r="CN37" i="1"/>
  <c r="AH65" i="19" a="1"/>
  <c r="AH65" i="19" s="1"/>
  <c r="AJ65" i="19" a="1"/>
  <c r="AJ65" i="19" s="1"/>
  <c r="NM67" i="14"/>
  <c r="AK65" i="19" a="1"/>
  <c r="AK65" i="19" s="1"/>
  <c r="AL65" i="19" a="1"/>
  <c r="AL65" i="19" s="1"/>
  <c r="AM65" i="19" a="1"/>
  <c r="AM65" i="19" s="1"/>
  <c r="QB14" i="14" a="1"/>
  <c r="QB14" i="14" s="1"/>
  <c r="MS15" i="14"/>
  <c r="CL42" i="1"/>
  <c r="CP42" i="1"/>
  <c r="BO65" i="1" s="1"/>
  <c r="BH49" i="1"/>
  <c r="BF49" i="1" s="1"/>
  <c r="ML14" i="14"/>
  <c r="NG13" i="14"/>
  <c r="BG12" i="3" s="1"/>
  <c r="BS84" i="1"/>
  <c r="BT55" i="1"/>
  <c r="CN32" i="1"/>
  <c r="AO32" i="1"/>
  <c r="AY32" i="1" s="1"/>
  <c r="BB32" i="1" s="1"/>
  <c r="BD32" i="1" s="1"/>
  <c r="BM32" i="1"/>
  <c r="BO60" i="1"/>
  <c r="AL73" i="19" a="1"/>
  <c r="AL73" i="19" s="1"/>
  <c r="BH46" i="1"/>
  <c r="BF46" i="1" s="1"/>
  <c r="BZ48" i="1"/>
  <c r="CD48" i="1" s="1"/>
  <c r="CF48" i="1" s="1"/>
  <c r="CJ48" i="1" s="1"/>
  <c r="BT105" i="1"/>
  <c r="BO27" i="1"/>
  <c r="CP27" i="1" s="1"/>
  <c r="BO36" i="1" s="1"/>
  <c r="CP36" i="1" s="1"/>
  <c r="CT19" i="1"/>
  <c r="CS19" i="1"/>
  <c r="CY19" i="1" s="1"/>
  <c r="BJ19" i="1"/>
  <c r="BF12" i="3"/>
  <c r="BJ12" i="3" s="1"/>
  <c r="BH44" i="1"/>
  <c r="BF44" i="1" s="1"/>
  <c r="CP35" i="1"/>
  <c r="BO69" i="1" s="1"/>
  <c r="CL35" i="1"/>
  <c r="BH50" i="1"/>
  <c r="BF50" i="1" s="1"/>
  <c r="BT49" i="1"/>
  <c r="BJ20" i="1"/>
  <c r="CS20" i="1"/>
  <c r="CY20" i="1" s="1"/>
  <c r="CT20" i="1"/>
  <c r="BT52" i="1"/>
  <c r="BZ52" i="1" s="1"/>
  <c r="CD52" i="1" s="1"/>
  <c r="CF52" i="1" s="1"/>
  <c r="CJ52" i="1" s="1"/>
  <c r="AK71" i="19" a="1"/>
  <c r="AK71" i="19" s="1"/>
  <c r="BM52" i="1"/>
  <c r="CN52" i="1"/>
  <c r="AO52" i="1"/>
  <c r="AY52" i="1" s="1"/>
  <c r="BB52" i="1" s="1"/>
  <c r="BD52" i="1" s="1"/>
  <c r="AH66" i="19" a="1"/>
  <c r="AH66" i="19" s="1"/>
  <c r="BS81" i="1"/>
  <c r="BZ43" i="1"/>
  <c r="CD43" i="1" s="1"/>
  <c r="CF43" i="1" s="1"/>
  <c r="CJ43" i="1" s="1"/>
  <c r="CL43" i="1" s="1"/>
  <c r="CB43" i="1"/>
  <c r="BO31" i="1"/>
  <c r="BZ46" i="1"/>
  <c r="CD46" i="1" s="1"/>
  <c r="CF46" i="1" s="1"/>
  <c r="CJ46" i="1" s="1"/>
  <c r="CL46" i="1" s="1"/>
  <c r="BM55" i="1"/>
  <c r="AO55" i="1"/>
  <c r="CN55" i="1"/>
  <c r="JK15" i="14" l="1"/>
  <c r="LV15" i="14" s="1"/>
  <c r="MQ16" i="14" s="1"/>
  <c r="JO15" i="14"/>
  <c r="LZ15" i="14" s="1"/>
  <c r="MU16" i="14" s="1"/>
  <c r="JF15" i="14"/>
  <c r="JG15" i="14"/>
  <c r="LR15" i="14" s="1"/>
  <c r="MM16" i="14" s="1"/>
  <c r="JQ15" i="14"/>
  <c r="MB15" i="14" s="1"/>
  <c r="MW16" i="14" s="1"/>
  <c r="JW15" i="14"/>
  <c r="MH15" i="14" s="1"/>
  <c r="NC16" i="14" s="1"/>
  <c r="JY15" i="14"/>
  <c r="MJ15" i="14" s="1"/>
  <c r="NE16" i="14" s="1"/>
  <c r="JM15" i="14"/>
  <c r="LX15" i="14" s="1"/>
  <c r="JV15" i="14"/>
  <c r="MG15" i="14" s="1"/>
  <c r="NB16" i="14" s="1"/>
  <c r="JI15" i="14"/>
  <c r="LT15" i="14" s="1"/>
  <c r="MO16" i="14" s="1"/>
  <c r="JL15" i="14"/>
  <c r="LW15" i="14" s="1"/>
  <c r="MR16" i="14" s="1"/>
  <c r="JR15" i="14"/>
  <c r="MC15" i="14" s="1"/>
  <c r="MX16" i="14" s="1"/>
  <c r="JU15" i="14"/>
  <c r="MF15" i="14" s="1"/>
  <c r="NA16" i="14" s="1"/>
  <c r="JP15" i="14"/>
  <c r="MA15" i="14" s="1"/>
  <c r="MV16" i="14" s="1"/>
  <c r="JJ15" i="14"/>
  <c r="LU15" i="14" s="1"/>
  <c r="MP16" i="14" s="1"/>
  <c r="JH15" i="14"/>
  <c r="LS15" i="14" s="1"/>
  <c r="MN16" i="14" s="1"/>
  <c r="JN15" i="14"/>
  <c r="LY15" i="14" s="1"/>
  <c r="MT16" i="14" s="1"/>
  <c r="JT15" i="14"/>
  <c r="ME15" i="14" s="1"/>
  <c r="MZ16" i="14" s="1"/>
  <c r="JS15" i="14"/>
  <c r="MD15" i="14" s="1"/>
  <c r="MY16" i="14" s="1"/>
  <c r="JX15" i="14"/>
  <c r="MI15" i="14" s="1"/>
  <c r="ND16" i="14" s="1"/>
  <c r="LQ14" i="14"/>
  <c r="QF14" i="14"/>
  <c r="CT63" i="1"/>
  <c r="CS63" i="1"/>
  <c r="CY63" i="1" s="1"/>
  <c r="BH39" i="1"/>
  <c r="CL25" i="1"/>
  <c r="CZ25" i="1"/>
  <c r="BZ28" i="1"/>
  <c r="CD28" i="1" s="1"/>
  <c r="CF28" i="1" s="1"/>
  <c r="CJ28" i="1" s="1"/>
  <c r="CB28" i="1"/>
  <c r="BH28" i="1"/>
  <c r="BM28" i="1" s="1"/>
  <c r="BS39" i="1"/>
  <c r="BO24" i="1"/>
  <c r="CP24" i="1" s="1"/>
  <c r="BO25" i="1" s="1"/>
  <c r="CP25" i="1" s="1"/>
  <c r="BO72" i="1" s="1"/>
  <c r="CZ24" i="1"/>
  <c r="CL24" i="1"/>
  <c r="BO53" i="1"/>
  <c r="AM72" i="19" a="1"/>
  <c r="AM72" i="19" s="1"/>
  <c r="CL52" i="1"/>
  <c r="CP52" i="1"/>
  <c r="BH69" i="1"/>
  <c r="BF69" i="1" s="1"/>
  <c r="CS26" i="1"/>
  <c r="CY26" i="1" s="1"/>
  <c r="CT26" i="1"/>
  <c r="BJ26" i="1"/>
  <c r="BT101" i="1"/>
  <c r="CZ20" i="1"/>
  <c r="CZ19" i="1"/>
  <c r="AL74" i="19" a="1"/>
  <c r="AL74" i="19" s="1"/>
  <c r="PH13" i="14"/>
  <c r="PW13" i="14"/>
  <c r="PL13" i="14"/>
  <c r="PM13" i="14"/>
  <c r="PZ13" i="14"/>
  <c r="PS13" i="14"/>
  <c r="PO13" i="14"/>
  <c r="PG13" i="14"/>
  <c r="PJ13" i="14"/>
  <c r="PV13" i="14"/>
  <c r="PR13" i="14"/>
  <c r="PU13" i="14"/>
  <c r="PP13" i="14"/>
  <c r="PT13" i="14"/>
  <c r="PQ13" i="14"/>
  <c r="PN13" i="14"/>
  <c r="PX13" i="14"/>
  <c r="PK13" i="14"/>
  <c r="PY13" i="14"/>
  <c r="PI13" i="14"/>
  <c r="BJ45" i="1"/>
  <c r="CS45" i="1"/>
  <c r="CY45" i="1" s="1"/>
  <c r="CT45" i="1"/>
  <c r="CL48" i="1"/>
  <c r="BH54" i="1"/>
  <c r="BF54" i="1" s="1"/>
  <c r="CP48" i="1"/>
  <c r="BO105" i="1" s="1"/>
  <c r="NG14" i="14"/>
  <c r="BG13" i="3" s="1"/>
  <c r="ML15" i="14"/>
  <c r="CN49" i="1"/>
  <c r="BM49" i="1"/>
  <c r="AO49" i="1"/>
  <c r="AY49" i="1" s="1"/>
  <c r="BB49" i="1" s="1"/>
  <c r="BD49" i="1" s="1"/>
  <c r="AL64" i="19" a="1"/>
  <c r="AL64" i="19" s="1"/>
  <c r="AK64" i="19" a="1"/>
  <c r="AK64" i="19" s="1"/>
  <c r="AM64" i="19" a="1"/>
  <c r="AM64" i="19" s="1"/>
  <c r="AH64" i="19" a="1"/>
  <c r="AH64" i="19" s="1"/>
  <c r="AJ64" i="19" a="1"/>
  <c r="AJ64" i="19" s="1"/>
  <c r="NM66" i="14"/>
  <c r="BS64" i="1"/>
  <c r="CN50" i="1"/>
  <c r="BM50" i="1"/>
  <c r="AO50" i="1"/>
  <c r="BS75" i="1"/>
  <c r="CT52" i="1"/>
  <c r="CS52" i="1"/>
  <c r="CY52" i="1" s="1"/>
  <c r="BJ52" i="1"/>
  <c r="BT54" i="1"/>
  <c r="AO28" i="1"/>
  <c r="AY28" i="1" s="1"/>
  <c r="BB28" i="1" s="1"/>
  <c r="BD28" i="1" s="1"/>
  <c r="CS33" i="1"/>
  <c r="CY33" i="1" s="1"/>
  <c r="CT33" i="1"/>
  <c r="BJ33" i="1"/>
  <c r="CZ18" i="1"/>
  <c r="CB52" i="1"/>
  <c r="CB49" i="1"/>
  <c r="BZ49" i="1"/>
  <c r="CD49" i="1" s="1"/>
  <c r="CF49" i="1" s="1"/>
  <c r="CJ49" i="1" s="1"/>
  <c r="CL49" i="1" s="1"/>
  <c r="BS111" i="1"/>
  <c r="CS32" i="1"/>
  <c r="CY32" i="1" s="1"/>
  <c r="CT32" i="1"/>
  <c r="BJ32" i="1"/>
  <c r="BT85" i="1"/>
  <c r="MS16" i="14"/>
  <c r="QB15" i="14" a="1"/>
  <c r="QB15" i="14" s="1"/>
  <c r="AJ70" i="19" a="1"/>
  <c r="AJ70" i="19" s="1"/>
  <c r="AH68" i="19" a="1"/>
  <c r="AH68" i="19" s="1"/>
  <c r="AY55" i="1"/>
  <c r="BB55" i="1" s="1"/>
  <c r="BD55" i="1" s="1"/>
  <c r="BT51" i="1"/>
  <c r="AK72" i="19" a="1"/>
  <c r="AK72" i="19" s="1"/>
  <c r="BM44" i="1"/>
  <c r="AO44" i="1"/>
  <c r="AY44" i="1" s="1"/>
  <c r="BB44" i="1" s="1"/>
  <c r="BD44" i="1" s="1"/>
  <c r="CN44" i="1"/>
  <c r="BM46" i="1"/>
  <c r="AO46" i="1"/>
  <c r="AY46" i="1" s="1"/>
  <c r="BB46" i="1" s="1"/>
  <c r="BD46" i="1" s="1"/>
  <c r="CN46" i="1"/>
  <c r="BF13" i="3"/>
  <c r="BJ13" i="3" s="1"/>
  <c r="AY37" i="1"/>
  <c r="AO62" i="1"/>
  <c r="BM62" i="1"/>
  <c r="CN62" i="1"/>
  <c r="BS74" i="1"/>
  <c r="BS8" i="1" l="1"/>
  <c r="JK16" i="14"/>
  <c r="LV16" i="14" s="1"/>
  <c r="MQ17" i="14" s="1"/>
  <c r="JU16" i="14"/>
  <c r="MF16" i="14" s="1"/>
  <c r="NA17" i="14" s="1"/>
  <c r="JH16" i="14"/>
  <c r="LS16" i="14" s="1"/>
  <c r="MN17" i="14" s="1"/>
  <c r="JT16" i="14"/>
  <c r="ME16" i="14" s="1"/>
  <c r="MZ17" i="14" s="1"/>
  <c r="JM16" i="14"/>
  <c r="LX16" i="14" s="1"/>
  <c r="JV16" i="14"/>
  <c r="MG16" i="14" s="1"/>
  <c r="NB17" i="14" s="1"/>
  <c r="JN16" i="14"/>
  <c r="LY16" i="14" s="1"/>
  <c r="MT17" i="14" s="1"/>
  <c r="JW16" i="14"/>
  <c r="MH16" i="14" s="1"/>
  <c r="NC17" i="14" s="1"/>
  <c r="JQ16" i="14"/>
  <c r="MB16" i="14" s="1"/>
  <c r="MW17" i="14" s="1"/>
  <c r="JR16" i="14"/>
  <c r="MC16" i="14" s="1"/>
  <c r="MX17" i="14" s="1"/>
  <c r="JL16" i="14"/>
  <c r="LW16" i="14" s="1"/>
  <c r="MR17" i="14" s="1"/>
  <c r="JG16" i="14"/>
  <c r="LR16" i="14" s="1"/>
  <c r="MM17" i="14" s="1"/>
  <c r="JX16" i="14"/>
  <c r="MI16" i="14" s="1"/>
  <c r="ND17" i="14" s="1"/>
  <c r="JY16" i="14"/>
  <c r="MJ16" i="14" s="1"/>
  <c r="NE17" i="14" s="1"/>
  <c r="JP16" i="14"/>
  <c r="MA16" i="14" s="1"/>
  <c r="MV17" i="14" s="1"/>
  <c r="JJ16" i="14"/>
  <c r="LU16" i="14" s="1"/>
  <c r="MP17" i="14" s="1"/>
  <c r="JF16" i="14"/>
  <c r="JI16" i="14"/>
  <c r="LT16" i="14" s="1"/>
  <c r="MO17" i="14" s="1"/>
  <c r="JS16" i="14"/>
  <c r="MD16" i="14" s="1"/>
  <c r="MY17" i="14" s="1"/>
  <c r="JO16" i="14"/>
  <c r="LZ16" i="14" s="1"/>
  <c r="MU17" i="14" s="1"/>
  <c r="LQ15" i="14"/>
  <c r="QF15" i="14"/>
  <c r="CN28" i="1"/>
  <c r="BF28" i="1"/>
  <c r="CN39" i="1"/>
  <c r="BF39" i="1"/>
  <c r="BM39" i="1"/>
  <c r="AO39" i="1"/>
  <c r="AY39" i="1" s="1"/>
  <c r="BB39" i="1" s="1"/>
  <c r="AI64" i="19" a="1"/>
  <c r="AI64" i="19" s="1"/>
  <c r="CL28" i="1"/>
  <c r="BH48" i="1"/>
  <c r="BF48" i="1" s="1"/>
  <c r="CP28" i="1"/>
  <c r="BO55" i="1" s="1"/>
  <c r="CB39" i="1"/>
  <c r="BZ39" i="1"/>
  <c r="CD39" i="1" s="1"/>
  <c r="CF39" i="1" s="1"/>
  <c r="CJ39" i="1" s="1"/>
  <c r="AI65" i="19" a="1"/>
  <c r="AI65" i="19" s="1"/>
  <c r="AM73" i="19" a="1"/>
  <c r="AM73" i="19" s="1"/>
  <c r="BS86" i="1"/>
  <c r="BT113" i="1"/>
  <c r="CZ33" i="1"/>
  <c r="CZ52" i="1"/>
  <c r="BJ49" i="1"/>
  <c r="CT49" i="1"/>
  <c r="CS49" i="1"/>
  <c r="CY49" i="1" s="1"/>
  <c r="AL75" i="19" a="1"/>
  <c r="AL75" i="19" s="1"/>
  <c r="BT66" i="1"/>
  <c r="CN69" i="1"/>
  <c r="AO69" i="1"/>
  <c r="AY69" i="1" s="1"/>
  <c r="BM69" i="1"/>
  <c r="BT112" i="1"/>
  <c r="CZ45" i="1"/>
  <c r="CS44" i="1"/>
  <c r="CY44" i="1" s="1"/>
  <c r="BJ44" i="1"/>
  <c r="CT44" i="1"/>
  <c r="AH69" i="19" a="1"/>
  <c r="AH69" i="19" s="1"/>
  <c r="BS58" i="1"/>
  <c r="BJ46" i="1"/>
  <c r="CS46" i="1"/>
  <c r="CY46" i="1" s="1"/>
  <c r="CT46" i="1"/>
  <c r="AK73" i="19" a="1"/>
  <c r="AK73" i="19" s="1"/>
  <c r="CB54" i="1"/>
  <c r="BZ54" i="1"/>
  <c r="CD54" i="1" s="1"/>
  <c r="ML16" i="14"/>
  <c r="NG15" i="14"/>
  <c r="BG14" i="3" s="1"/>
  <c r="CN54" i="1"/>
  <c r="BM54" i="1"/>
  <c r="AO54" i="1"/>
  <c r="CZ26" i="1"/>
  <c r="BT80" i="1"/>
  <c r="AJ71" i="19" a="1"/>
  <c r="AJ71" i="19" s="1"/>
  <c r="BF14" i="3"/>
  <c r="BJ14" i="3" s="1"/>
  <c r="CS28" i="1"/>
  <c r="CY28" i="1" s="1"/>
  <c r="BJ28" i="1"/>
  <c r="CT28" i="1"/>
  <c r="AY50" i="1"/>
  <c r="AM63" i="19" a="1"/>
  <c r="AM63" i="19" s="1"/>
  <c r="NM65" i="14"/>
  <c r="AH63" i="19" a="1"/>
  <c r="AH63" i="19" s="1"/>
  <c r="AL63" i="19" a="1"/>
  <c r="AL63" i="19" s="1"/>
  <c r="AJ63" i="19" a="1"/>
  <c r="AJ63" i="19" s="1"/>
  <c r="AK63" i="19" a="1"/>
  <c r="AK63" i="19" s="1"/>
  <c r="AI63" i="19" a="1"/>
  <c r="AI63" i="19" s="1"/>
  <c r="PZ14" i="14"/>
  <c r="PQ14" i="14"/>
  <c r="PJ14" i="14"/>
  <c r="PS14" i="14"/>
  <c r="PP14" i="14"/>
  <c r="PK14" i="14"/>
  <c r="PV14" i="14"/>
  <c r="PT14" i="14"/>
  <c r="PR14" i="14"/>
  <c r="PL14" i="14"/>
  <c r="PY14" i="14"/>
  <c r="PG14" i="14"/>
  <c r="PM14" i="14"/>
  <c r="PH14" i="14"/>
  <c r="PO14" i="14"/>
  <c r="PN14" i="14"/>
  <c r="PI14" i="14"/>
  <c r="PW14" i="14"/>
  <c r="PU14" i="14"/>
  <c r="PX14" i="14"/>
  <c r="BS117" i="1"/>
  <c r="AY62" i="1"/>
  <c r="CS55" i="1"/>
  <c r="CY55" i="1" s="1"/>
  <c r="CT55" i="1"/>
  <c r="BJ55" i="1"/>
  <c r="QB16" i="14" a="1"/>
  <c r="QB16" i="14" s="1"/>
  <c r="MS17" i="14"/>
  <c r="BS9" i="1"/>
  <c r="QF16" i="14" l="1"/>
  <c r="LQ16" i="14"/>
  <c r="CB8" i="1"/>
  <c r="BZ8" i="1"/>
  <c r="CD8" i="1" s="1"/>
  <c r="CF8" i="1" s="1"/>
  <c r="CJ8" i="1" s="1"/>
  <c r="CL8" i="1" s="1"/>
  <c r="JL17" i="14"/>
  <c r="LW17" i="14" s="1"/>
  <c r="MR18" i="14" s="1"/>
  <c r="JT17" i="14"/>
  <c r="ME17" i="14" s="1"/>
  <c r="MZ18" i="14" s="1"/>
  <c r="JO17" i="14"/>
  <c r="LZ17" i="14" s="1"/>
  <c r="MU18" i="14" s="1"/>
  <c r="JW17" i="14"/>
  <c r="MH17" i="14" s="1"/>
  <c r="NC18" i="14" s="1"/>
  <c r="JU17" i="14"/>
  <c r="MF17" i="14" s="1"/>
  <c r="NA18" i="14" s="1"/>
  <c r="JF17" i="14"/>
  <c r="JM17" i="14"/>
  <c r="LX17" i="14" s="1"/>
  <c r="JI17" i="14"/>
  <c r="LT17" i="14" s="1"/>
  <c r="MO18" i="14" s="1"/>
  <c r="JY17" i="14"/>
  <c r="MJ17" i="14" s="1"/>
  <c r="NE18" i="14" s="1"/>
  <c r="JJ17" i="14"/>
  <c r="LU17" i="14" s="1"/>
  <c r="MP18" i="14" s="1"/>
  <c r="JK17" i="14"/>
  <c r="LV17" i="14" s="1"/>
  <c r="MQ18" i="14" s="1"/>
  <c r="JN17" i="14"/>
  <c r="LY17" i="14" s="1"/>
  <c r="MT18" i="14" s="1"/>
  <c r="JX17" i="14"/>
  <c r="MI17" i="14" s="1"/>
  <c r="ND18" i="14" s="1"/>
  <c r="JQ17" i="14"/>
  <c r="MB17" i="14" s="1"/>
  <c r="MW18" i="14" s="1"/>
  <c r="JV17" i="14"/>
  <c r="MG17" i="14" s="1"/>
  <c r="NB18" i="14" s="1"/>
  <c r="JG17" i="14"/>
  <c r="LR17" i="14" s="1"/>
  <c r="MM18" i="14" s="1"/>
  <c r="JP17" i="14"/>
  <c r="MA17" i="14" s="1"/>
  <c r="MV18" i="14" s="1"/>
  <c r="JH17" i="14"/>
  <c r="LS17" i="14" s="1"/>
  <c r="MN18" i="14" s="1"/>
  <c r="JS17" i="14"/>
  <c r="MD17" i="14" s="1"/>
  <c r="MY18" i="14" s="1"/>
  <c r="JR17" i="14"/>
  <c r="MC17" i="14" s="1"/>
  <c r="MX18" i="14" s="1"/>
  <c r="BJ39" i="1"/>
  <c r="BD39" i="1"/>
  <c r="CS39" i="1"/>
  <c r="CY39" i="1" s="1"/>
  <c r="CT39" i="1"/>
  <c r="CZ39" i="1" s="1"/>
  <c r="AI66" i="19" a="1"/>
  <c r="AI66" i="19" s="1"/>
  <c r="BM48" i="1"/>
  <c r="CN48" i="1"/>
  <c r="AO48" i="1"/>
  <c r="AY48" i="1" s="1"/>
  <c r="CP39" i="1"/>
  <c r="CL39" i="1"/>
  <c r="BH47" i="1"/>
  <c r="BF47" i="1" s="1"/>
  <c r="AM74" i="19" a="1"/>
  <c r="AM74" i="19" s="1"/>
  <c r="BT53" i="1"/>
  <c r="BT81" i="1"/>
  <c r="CZ46" i="1"/>
  <c r="ML17" i="14"/>
  <c r="NG16" i="14"/>
  <c r="BG15" i="3" s="1"/>
  <c r="BT9" i="1"/>
  <c r="CB9" i="1" s="1"/>
  <c r="BS124" i="1"/>
  <c r="BT76" i="1"/>
  <c r="CZ44" i="1"/>
  <c r="CZ49" i="1"/>
  <c r="DC27" i="1"/>
  <c r="BS29" i="1"/>
  <c r="AY54" i="1"/>
  <c r="AL76" i="19" a="1"/>
  <c r="AL76" i="19" s="1"/>
  <c r="MS18" i="14"/>
  <c r="QB17" i="14" a="1"/>
  <c r="QB17" i="14" s="1"/>
  <c r="CF54" i="1"/>
  <c r="CJ54" i="1" s="1"/>
  <c r="CL54" i="1" s="1"/>
  <c r="AK74" i="19" a="1"/>
  <c r="AK74" i="19" s="1"/>
  <c r="BS89" i="1"/>
  <c r="AH70" i="19" a="1"/>
  <c r="AH70" i="19" s="1"/>
  <c r="BF15" i="3"/>
  <c r="BJ15" i="3" s="1"/>
  <c r="AK62" i="19" a="1"/>
  <c r="AK62" i="19" s="1"/>
  <c r="NM64" i="14"/>
  <c r="AL62" i="19" a="1"/>
  <c r="AL62" i="19" s="1"/>
  <c r="AH62" i="19" a="1"/>
  <c r="AH62" i="19" s="1"/>
  <c r="AJ62" i="19" a="1"/>
  <c r="AJ62" i="19" s="1"/>
  <c r="AI62" i="19" a="1"/>
  <c r="AI62" i="19" s="1"/>
  <c r="AM62" i="19" a="1"/>
  <c r="AM62" i="19" s="1"/>
  <c r="CZ28" i="1"/>
  <c r="AJ72" i="19" a="1"/>
  <c r="AJ72" i="19" s="1"/>
  <c r="PK15" i="14"/>
  <c r="PH15" i="14"/>
  <c r="PI15" i="14"/>
  <c r="PW15" i="14"/>
  <c r="PJ15" i="14"/>
  <c r="PY15" i="14"/>
  <c r="PN15" i="14"/>
  <c r="PG15" i="14"/>
  <c r="PQ15" i="14"/>
  <c r="PV15" i="14"/>
  <c r="PS15" i="14"/>
  <c r="PX15" i="14"/>
  <c r="PU15" i="14"/>
  <c r="PR15" i="14"/>
  <c r="PP15" i="14"/>
  <c r="PM15" i="14"/>
  <c r="PZ15" i="14"/>
  <c r="PT15" i="14"/>
  <c r="PL15" i="14"/>
  <c r="PO15" i="14"/>
  <c r="BS70" i="1"/>
  <c r="JJ18" i="14" l="1"/>
  <c r="LU18" i="14" s="1"/>
  <c r="MP19" i="14" s="1"/>
  <c r="JF18" i="14"/>
  <c r="JV18" i="14"/>
  <c r="MG18" i="14" s="1"/>
  <c r="NB19" i="14" s="1"/>
  <c r="JO18" i="14"/>
  <c r="LZ18" i="14" s="1"/>
  <c r="MU19" i="14" s="1"/>
  <c r="JG18" i="14"/>
  <c r="LR18" i="14" s="1"/>
  <c r="MM19" i="14" s="1"/>
  <c r="JX18" i="14"/>
  <c r="MI18" i="14" s="1"/>
  <c r="ND19" i="14" s="1"/>
  <c r="JL18" i="14"/>
  <c r="LW18" i="14" s="1"/>
  <c r="MR19" i="14" s="1"/>
  <c r="JU18" i="14"/>
  <c r="MF18" i="14" s="1"/>
  <c r="NA19" i="14" s="1"/>
  <c r="JW18" i="14"/>
  <c r="MH18" i="14" s="1"/>
  <c r="NC19" i="14" s="1"/>
  <c r="JR18" i="14"/>
  <c r="MC18" i="14" s="1"/>
  <c r="MX19" i="14" s="1"/>
  <c r="JH18" i="14"/>
  <c r="LS18" i="14" s="1"/>
  <c r="MN19" i="14" s="1"/>
  <c r="JN18" i="14"/>
  <c r="LY18" i="14" s="1"/>
  <c r="MT19" i="14" s="1"/>
  <c r="JS18" i="14"/>
  <c r="MD18" i="14" s="1"/>
  <c r="MY19" i="14" s="1"/>
  <c r="JP18" i="14"/>
  <c r="MA18" i="14" s="1"/>
  <c r="MV19" i="14" s="1"/>
  <c r="JK18" i="14"/>
  <c r="LV18" i="14" s="1"/>
  <c r="MQ19" i="14" s="1"/>
  <c r="JT18" i="14"/>
  <c r="ME18" i="14" s="1"/>
  <c r="MZ19" i="14" s="1"/>
  <c r="JM18" i="14"/>
  <c r="LX18" i="14" s="1"/>
  <c r="JI18" i="14"/>
  <c r="LT18" i="14" s="1"/>
  <c r="MO19" i="14" s="1"/>
  <c r="JY18" i="14"/>
  <c r="MJ18" i="14" s="1"/>
  <c r="NE19" i="14" s="1"/>
  <c r="JQ18" i="14"/>
  <c r="MB18" i="14" s="1"/>
  <c r="MW19" i="14" s="1"/>
  <c r="QF17" i="14"/>
  <c r="LQ17" i="14"/>
  <c r="CN47" i="1"/>
  <c r="AO47" i="1"/>
  <c r="AY47" i="1" s="1"/>
  <c r="BM47" i="1"/>
  <c r="AI67" i="19" a="1"/>
  <c r="AI67" i="19" s="1"/>
  <c r="BZ9" i="1"/>
  <c r="CD9" i="1" s="1"/>
  <c r="CF9" i="1" s="1"/>
  <c r="CJ9" i="1" s="1"/>
  <c r="AM75" i="19" a="1"/>
  <c r="AM75" i="19" s="1"/>
  <c r="BT50" i="1"/>
  <c r="AH71" i="19" a="1"/>
  <c r="AH71" i="19" s="1"/>
  <c r="AM61" i="19" a="1"/>
  <c r="AM61" i="19" s="1"/>
  <c r="NM63" i="14"/>
  <c r="AK61" i="19" a="1"/>
  <c r="AK61" i="19" s="1"/>
  <c r="AH61" i="19" a="1"/>
  <c r="AH61" i="19" s="1"/>
  <c r="AL61" i="19" a="1"/>
  <c r="AL61" i="19" s="1"/>
  <c r="AJ61" i="19" a="1"/>
  <c r="AJ61" i="19" s="1"/>
  <c r="AI61" i="19" a="1"/>
  <c r="AI61" i="19" s="1"/>
  <c r="AL77" i="19" a="1"/>
  <c r="AL77" i="19" s="1"/>
  <c r="NG17" i="14"/>
  <c r="BG16" i="3" s="1"/>
  <c r="ML18" i="14"/>
  <c r="BS85" i="1"/>
  <c r="BF16" i="3"/>
  <c r="BJ16" i="3" s="1"/>
  <c r="BZ29" i="1"/>
  <c r="CD29" i="1" s="1"/>
  <c r="CF29" i="1" s="1"/>
  <c r="CJ29" i="1" s="1"/>
  <c r="CB29" i="1"/>
  <c r="AK75" i="19" a="1"/>
  <c r="AK75" i="19" s="1"/>
  <c r="MS19" i="14"/>
  <c r="QB18" i="14" a="1"/>
  <c r="QB18" i="14" s="1"/>
  <c r="BS80" i="1"/>
  <c r="BS79" i="1"/>
  <c r="BS78" i="1"/>
  <c r="CB81" i="1"/>
  <c r="BZ81" i="1"/>
  <c r="CD81" i="1" s="1"/>
  <c r="CF81" i="1" s="1"/>
  <c r="CJ81" i="1" s="1"/>
  <c r="CL81" i="1" s="1"/>
  <c r="BT71" i="1"/>
  <c r="AJ73" i="19" a="1"/>
  <c r="AJ73" i="19" s="1"/>
  <c r="BT106" i="1"/>
  <c r="PK16" i="14"/>
  <c r="PX16" i="14"/>
  <c r="PM16" i="14"/>
  <c r="PN16" i="14"/>
  <c r="PO16" i="14"/>
  <c r="PY16" i="14"/>
  <c r="PL16" i="14"/>
  <c r="PG16" i="14"/>
  <c r="PI16" i="14"/>
  <c r="PJ16" i="14"/>
  <c r="PR16" i="14"/>
  <c r="PV16" i="14"/>
  <c r="PP16" i="14"/>
  <c r="PQ16" i="14"/>
  <c r="PW16" i="14"/>
  <c r="PS16" i="14"/>
  <c r="PH16" i="14"/>
  <c r="PT16" i="14"/>
  <c r="PZ16" i="14"/>
  <c r="PU16" i="14"/>
  <c r="BU16" i="1"/>
  <c r="BU10" i="1"/>
  <c r="BU9" i="1"/>
  <c r="BU15" i="1"/>
  <c r="BU12" i="1"/>
  <c r="BU14" i="1"/>
  <c r="BU8" i="1"/>
  <c r="BU11" i="1"/>
  <c r="BU13" i="1"/>
  <c r="JU19" i="14" l="1"/>
  <c r="MF19" i="14" s="1"/>
  <c r="NA20" i="14" s="1"/>
  <c r="JH19" i="14"/>
  <c r="LS19" i="14" s="1"/>
  <c r="MN20" i="14" s="1"/>
  <c r="JS19" i="14"/>
  <c r="MD19" i="14" s="1"/>
  <c r="MY20" i="14" s="1"/>
  <c r="JL19" i="14"/>
  <c r="LW19" i="14" s="1"/>
  <c r="MR20" i="14" s="1"/>
  <c r="JF19" i="14"/>
  <c r="JV19" i="14"/>
  <c r="MG19" i="14" s="1"/>
  <c r="NB20" i="14" s="1"/>
  <c r="JN19" i="14"/>
  <c r="LY19" i="14" s="1"/>
  <c r="MT20" i="14" s="1"/>
  <c r="JJ19" i="14"/>
  <c r="LU19" i="14" s="1"/>
  <c r="MP20" i="14" s="1"/>
  <c r="JX19" i="14"/>
  <c r="MI19" i="14" s="1"/>
  <c r="ND20" i="14" s="1"/>
  <c r="JK19" i="14"/>
  <c r="LV19" i="14" s="1"/>
  <c r="MQ20" i="14" s="1"/>
  <c r="JW19" i="14"/>
  <c r="MH19" i="14" s="1"/>
  <c r="NC20" i="14" s="1"/>
  <c r="JM19" i="14"/>
  <c r="LX19" i="14" s="1"/>
  <c r="JI19" i="14"/>
  <c r="LT19" i="14" s="1"/>
  <c r="MO20" i="14" s="1"/>
  <c r="JO19" i="14"/>
  <c r="LZ19" i="14" s="1"/>
  <c r="MU20" i="14" s="1"/>
  <c r="JQ19" i="14"/>
  <c r="MB19" i="14" s="1"/>
  <c r="MW20" i="14" s="1"/>
  <c r="JY19" i="14"/>
  <c r="MJ19" i="14" s="1"/>
  <c r="NE20" i="14" s="1"/>
  <c r="JT19" i="14"/>
  <c r="ME19" i="14" s="1"/>
  <c r="MZ20" i="14" s="1"/>
  <c r="JP19" i="14"/>
  <c r="MA19" i="14" s="1"/>
  <c r="MV20" i="14" s="1"/>
  <c r="JR19" i="14"/>
  <c r="MC19" i="14" s="1"/>
  <c r="MX20" i="14" s="1"/>
  <c r="JG19" i="14"/>
  <c r="LR19" i="14" s="1"/>
  <c r="MM20" i="14" s="1"/>
  <c r="LQ18" i="14"/>
  <c r="QF18" i="14"/>
  <c r="AI68" i="19" a="1"/>
  <c r="AI68" i="19" s="1"/>
  <c r="AM76" i="19" a="1"/>
  <c r="AM76" i="19" s="1"/>
  <c r="CP29" i="1"/>
  <c r="CL29" i="1"/>
  <c r="BH36" i="1"/>
  <c r="BF36" i="1" s="1"/>
  <c r="BH38" i="1"/>
  <c r="BF38" i="1" s="1"/>
  <c r="CH13" i="1"/>
  <c r="BX13" i="1"/>
  <c r="CW13" i="1" s="1"/>
  <c r="BW13" i="1"/>
  <c r="CV13" i="1" s="1"/>
  <c r="BX9" i="1"/>
  <c r="CW9" i="1" s="1"/>
  <c r="BW9" i="1"/>
  <c r="CV9" i="1" s="1"/>
  <c r="BS72" i="1"/>
  <c r="BW11" i="1"/>
  <c r="CV11" i="1" s="1"/>
  <c r="BX11" i="1"/>
  <c r="CW11" i="1" s="1"/>
  <c r="CH11" i="1"/>
  <c r="AK76" i="19" a="1"/>
  <c r="AK76" i="19" s="1"/>
  <c r="ML19" i="14"/>
  <c r="NG18" i="14"/>
  <c r="BG17" i="3" s="1"/>
  <c r="BW8" i="1"/>
  <c r="CV8" i="1" s="1"/>
  <c r="BX8" i="1"/>
  <c r="CW8" i="1" s="1"/>
  <c r="CH8" i="1"/>
  <c r="BX16" i="1"/>
  <c r="CW16" i="1" s="1"/>
  <c r="BW16" i="1"/>
  <c r="CV16" i="1" s="1"/>
  <c r="CH16" i="1"/>
  <c r="BS114" i="1"/>
  <c r="CH9" i="1"/>
  <c r="BZ80" i="1"/>
  <c r="CD80" i="1" s="1"/>
  <c r="CF80" i="1" s="1"/>
  <c r="CJ80" i="1" s="1"/>
  <c r="CL80" i="1" s="1"/>
  <c r="CB80" i="1"/>
  <c r="PL17" i="14"/>
  <c r="PM17" i="14"/>
  <c r="PN17" i="14"/>
  <c r="PW17" i="14"/>
  <c r="PU17" i="14"/>
  <c r="PV17" i="14"/>
  <c r="PY17" i="14"/>
  <c r="PO17" i="14"/>
  <c r="PG17" i="14"/>
  <c r="PR17" i="14"/>
  <c r="PJ17" i="14"/>
  <c r="PT17" i="14"/>
  <c r="PX17" i="14"/>
  <c r="PP17" i="14"/>
  <c r="PQ17" i="14"/>
  <c r="PS17" i="14"/>
  <c r="PK17" i="14"/>
  <c r="PH17" i="14"/>
  <c r="PI17" i="14"/>
  <c r="PZ17" i="14"/>
  <c r="AL60" i="19" a="1"/>
  <c r="AL60" i="19" s="1"/>
  <c r="NM62" i="14"/>
  <c r="AM60" i="19" a="1"/>
  <c r="AM60" i="19" s="1"/>
  <c r="AK60" i="19" a="1"/>
  <c r="AK60" i="19" s="1"/>
  <c r="AJ60" i="19" a="1"/>
  <c r="AJ60" i="19" s="1"/>
  <c r="AH60" i="19" a="1"/>
  <c r="AH60" i="19" s="1"/>
  <c r="AI60" i="19" a="1"/>
  <c r="AI60" i="19" s="1"/>
  <c r="AH72" i="19" a="1"/>
  <c r="AH72" i="19" s="1"/>
  <c r="BW10" i="1"/>
  <c r="CV10" i="1" s="1"/>
  <c r="BX10" i="1"/>
  <c r="CW10" i="1" s="1"/>
  <c r="CH10" i="1"/>
  <c r="BH21" i="1"/>
  <c r="BF21" i="1" s="1"/>
  <c r="CP9" i="1"/>
  <c r="CL9" i="1"/>
  <c r="CZ9" i="1"/>
  <c r="BX14" i="1"/>
  <c r="CW14" i="1" s="1"/>
  <c r="BW14" i="1"/>
  <c r="CV14" i="1" s="1"/>
  <c r="CH14" i="1"/>
  <c r="BT93" i="1"/>
  <c r="BT107" i="1"/>
  <c r="AL78" i="19" a="1"/>
  <c r="AL78" i="19" s="1"/>
  <c r="CB50" i="1"/>
  <c r="BZ50" i="1"/>
  <c r="CD50" i="1" s="1"/>
  <c r="CF50" i="1" s="1"/>
  <c r="CJ50" i="1" s="1"/>
  <c r="CL50" i="1" s="1"/>
  <c r="BX12" i="1"/>
  <c r="CW12" i="1" s="1"/>
  <c r="BW12" i="1"/>
  <c r="CV12" i="1" s="1"/>
  <c r="CH12" i="1"/>
  <c r="BZ85" i="1"/>
  <c r="CD85" i="1" s="1"/>
  <c r="CB85" i="1"/>
  <c r="BF17" i="3"/>
  <c r="BJ17" i="3" s="1"/>
  <c r="BX15" i="1"/>
  <c r="CW15" i="1" s="1"/>
  <c r="BW15" i="1"/>
  <c r="CV15" i="1" s="1"/>
  <c r="CH15" i="1"/>
  <c r="AJ74" i="19" a="1"/>
  <c r="AJ74" i="19" s="1"/>
  <c r="MS20" i="14"/>
  <c r="QB19" i="14" a="1"/>
  <c r="QB19" i="14" s="1"/>
  <c r="QF19" i="14" l="1"/>
  <c r="LQ19" i="14"/>
  <c r="JS20" i="14"/>
  <c r="MD20" i="14" s="1"/>
  <c r="MY21" i="14" s="1"/>
  <c r="JM20" i="14"/>
  <c r="LX20" i="14" s="1"/>
  <c r="JR20" i="14"/>
  <c r="MC20" i="14" s="1"/>
  <c r="MX21" i="14" s="1"/>
  <c r="JN20" i="14"/>
  <c r="LY20" i="14" s="1"/>
  <c r="MT21" i="14" s="1"/>
  <c r="JJ20" i="14"/>
  <c r="LU20" i="14" s="1"/>
  <c r="MP21" i="14" s="1"/>
  <c r="JT20" i="14"/>
  <c r="ME20" i="14" s="1"/>
  <c r="MZ21" i="14" s="1"/>
  <c r="JW20" i="14"/>
  <c r="MH20" i="14" s="1"/>
  <c r="NC21" i="14" s="1"/>
  <c r="JO20" i="14"/>
  <c r="LZ20" i="14" s="1"/>
  <c r="MU21" i="14" s="1"/>
  <c r="JQ20" i="14"/>
  <c r="MB20" i="14" s="1"/>
  <c r="MW21" i="14" s="1"/>
  <c r="JI20" i="14"/>
  <c r="LT20" i="14" s="1"/>
  <c r="MO21" i="14" s="1"/>
  <c r="JP20" i="14"/>
  <c r="MA20" i="14" s="1"/>
  <c r="MV21" i="14" s="1"/>
  <c r="JU20" i="14"/>
  <c r="MF20" i="14" s="1"/>
  <c r="NA21" i="14" s="1"/>
  <c r="JG20" i="14"/>
  <c r="LR20" i="14" s="1"/>
  <c r="MM21" i="14" s="1"/>
  <c r="JH20" i="14"/>
  <c r="LS20" i="14" s="1"/>
  <c r="MN21" i="14" s="1"/>
  <c r="JK20" i="14"/>
  <c r="LV20" i="14" s="1"/>
  <c r="MQ21" i="14" s="1"/>
  <c r="JL20" i="14"/>
  <c r="LW20" i="14" s="1"/>
  <c r="MR21" i="14" s="1"/>
  <c r="JV20" i="14"/>
  <c r="MG20" i="14" s="1"/>
  <c r="NB21" i="14" s="1"/>
  <c r="JY20" i="14"/>
  <c r="MJ20" i="14" s="1"/>
  <c r="NE21" i="14" s="1"/>
  <c r="JX20" i="14"/>
  <c r="MI20" i="14" s="1"/>
  <c r="ND21" i="14" s="1"/>
  <c r="AI69" i="19" a="1"/>
  <c r="AI69" i="19" s="1"/>
  <c r="AM77" i="19" a="1"/>
  <c r="AM77" i="19" s="1"/>
  <c r="BF18" i="3"/>
  <c r="BJ18" i="3" s="1"/>
  <c r="MS21" i="14"/>
  <c r="QB20" i="14" a="1"/>
  <c r="QB20" i="14" s="1"/>
  <c r="JF20" i="14"/>
  <c r="ML20" i="14"/>
  <c r="NG19" i="14"/>
  <c r="BG18" i="3" s="1"/>
  <c r="BS110" i="1"/>
  <c r="CN38" i="1"/>
  <c r="AO38" i="1"/>
  <c r="BM38" i="1"/>
  <c r="AO36" i="1"/>
  <c r="BM36" i="1"/>
  <c r="CN36" i="1"/>
  <c r="AJ75" i="19" a="1"/>
  <c r="AJ75" i="19" s="1"/>
  <c r="BT116" i="1"/>
  <c r="CF85" i="1"/>
  <c r="CJ85" i="1" s="1"/>
  <c r="BT104" i="1"/>
  <c r="BO32" i="1"/>
  <c r="AH73" i="19" a="1"/>
  <c r="AH73" i="19" s="1"/>
  <c r="AK77" i="19" a="1"/>
  <c r="AK77" i="19" s="1"/>
  <c r="BO57" i="1"/>
  <c r="AL79" i="19" a="1"/>
  <c r="AL79" i="19" s="1"/>
  <c r="AO21" i="1"/>
  <c r="AY21" i="1" s="1"/>
  <c r="BB21" i="1" s="1"/>
  <c r="BD21" i="1" s="1"/>
  <c r="BM21" i="1"/>
  <c r="CN21" i="1"/>
  <c r="AL59" i="19" a="1"/>
  <c r="AL59" i="19" s="1"/>
  <c r="AH59" i="19" a="1"/>
  <c r="AH59" i="19" s="1"/>
  <c r="AI59" i="19" a="1"/>
  <c r="AI59" i="19" s="1"/>
  <c r="AJ59" i="19" a="1"/>
  <c r="AJ59" i="19" s="1"/>
  <c r="NM61" i="14"/>
  <c r="AM59" i="19" a="1"/>
  <c r="AM59" i="19" s="1"/>
  <c r="AK59" i="19" a="1"/>
  <c r="AK59" i="19" s="1"/>
  <c r="PH18" i="14"/>
  <c r="PM18" i="14"/>
  <c r="PR18" i="14"/>
  <c r="PZ18" i="14"/>
  <c r="PV18" i="14"/>
  <c r="PL18" i="14"/>
  <c r="PK18" i="14"/>
  <c r="PX18" i="14"/>
  <c r="PG18" i="14"/>
  <c r="PT18" i="14"/>
  <c r="PQ18" i="14"/>
  <c r="PO18" i="14"/>
  <c r="PP18" i="14"/>
  <c r="PY18" i="14"/>
  <c r="PS18" i="14"/>
  <c r="PJ18" i="14"/>
  <c r="PN18" i="14"/>
  <c r="PU18" i="14"/>
  <c r="PW18" i="14"/>
  <c r="PI18" i="14"/>
  <c r="BT94" i="1"/>
  <c r="JS21" i="14" l="1"/>
  <c r="MD21" i="14" s="1"/>
  <c r="MY22" i="14" s="1"/>
  <c r="JR21" i="14"/>
  <c r="MC21" i="14" s="1"/>
  <c r="MX22" i="14" s="1"/>
  <c r="JX21" i="14"/>
  <c r="MI21" i="14" s="1"/>
  <c r="ND22" i="14" s="1"/>
  <c r="JT21" i="14"/>
  <c r="ME21" i="14" s="1"/>
  <c r="MZ22" i="14" s="1"/>
  <c r="JL21" i="14"/>
  <c r="LW21" i="14" s="1"/>
  <c r="MR22" i="14" s="1"/>
  <c r="JK21" i="14"/>
  <c r="LV21" i="14" s="1"/>
  <c r="MQ22" i="14" s="1"/>
  <c r="JO21" i="14"/>
  <c r="LZ21" i="14" s="1"/>
  <c r="MU22" i="14" s="1"/>
  <c r="JN21" i="14"/>
  <c r="LY21" i="14" s="1"/>
  <c r="MT22" i="14" s="1"/>
  <c r="JM21" i="14"/>
  <c r="LX21" i="14" s="1"/>
  <c r="JU21" i="14"/>
  <c r="MF21" i="14" s="1"/>
  <c r="NA22" i="14" s="1"/>
  <c r="JP21" i="14"/>
  <c r="MA21" i="14" s="1"/>
  <c r="MV22" i="14" s="1"/>
  <c r="JI21" i="14"/>
  <c r="LT21" i="14" s="1"/>
  <c r="MO22" i="14" s="1"/>
  <c r="JV21" i="14"/>
  <c r="MG21" i="14" s="1"/>
  <c r="NB22" i="14" s="1"/>
  <c r="JY21" i="14"/>
  <c r="MJ21" i="14" s="1"/>
  <c r="NE22" i="14" s="1"/>
  <c r="JG21" i="14"/>
  <c r="LR21" i="14" s="1"/>
  <c r="MM22" i="14" s="1"/>
  <c r="JJ21" i="14"/>
  <c r="LU21" i="14" s="1"/>
  <c r="MP22" i="14" s="1"/>
  <c r="JF21" i="14"/>
  <c r="JH21" i="14"/>
  <c r="LS21" i="14" s="1"/>
  <c r="MN22" i="14" s="1"/>
  <c r="JQ21" i="14"/>
  <c r="MB21" i="14" s="1"/>
  <c r="MW22" i="14" s="1"/>
  <c r="JW21" i="14"/>
  <c r="MH21" i="14" s="1"/>
  <c r="NC22" i="14" s="1"/>
  <c r="AI70" i="19" a="1"/>
  <c r="AI70" i="19" s="1"/>
  <c r="AM78" i="19" a="1"/>
  <c r="AM78" i="19" s="1"/>
  <c r="CL85" i="1"/>
  <c r="BJ21" i="1"/>
  <c r="CT21" i="1"/>
  <c r="CS21" i="1"/>
  <c r="CY21" i="1" s="1"/>
  <c r="BB27" i="1"/>
  <c r="BD27" i="1" s="1"/>
  <c r="AH74" i="19" a="1"/>
  <c r="AH74" i="19" s="1"/>
  <c r="NG20" i="14"/>
  <c r="BG19" i="3" s="1"/>
  <c r="LQ20" i="14"/>
  <c r="ML21" i="14" s="1"/>
  <c r="QF20" i="14"/>
  <c r="AL80" i="19" a="1"/>
  <c r="AL80" i="19" s="1"/>
  <c r="AJ76" i="19" a="1"/>
  <c r="AJ76" i="19" s="1"/>
  <c r="BF19" i="3"/>
  <c r="BJ19" i="3" s="1"/>
  <c r="AK78" i="19" a="1"/>
  <c r="AK78" i="19" s="1"/>
  <c r="BS123" i="1"/>
  <c r="AY38" i="1"/>
  <c r="BB38" i="1" s="1"/>
  <c r="BD38" i="1" s="1"/>
  <c r="MS22" i="14"/>
  <c r="QB21" i="14" a="1"/>
  <c r="QB21" i="14" s="1"/>
  <c r="BS99" i="1"/>
  <c r="AM58" i="19" a="1"/>
  <c r="AM58" i="19" s="1"/>
  <c r="AI58" i="19" a="1"/>
  <c r="AI58" i="19" s="1"/>
  <c r="AH58" i="19" a="1"/>
  <c r="AH58" i="19" s="1"/>
  <c r="AL58" i="19" a="1"/>
  <c r="AL58" i="19" s="1"/>
  <c r="AK58" i="19" a="1"/>
  <c r="AK58" i="19" s="1"/>
  <c r="NM60" i="14"/>
  <c r="AJ58" i="19" a="1"/>
  <c r="AJ58" i="19" s="1"/>
  <c r="BS107" i="1"/>
  <c r="AY36" i="1"/>
  <c r="BB36" i="1" s="1"/>
  <c r="BD36" i="1" s="1"/>
  <c r="PR19" i="14"/>
  <c r="PZ19" i="14"/>
  <c r="PS19" i="14"/>
  <c r="PV19" i="14"/>
  <c r="PJ19" i="14"/>
  <c r="PM19" i="14"/>
  <c r="PK19" i="14"/>
  <c r="PG19" i="14"/>
  <c r="PQ19" i="14"/>
  <c r="PU19" i="14"/>
  <c r="PT19" i="14"/>
  <c r="PO19" i="14"/>
  <c r="PX19" i="14"/>
  <c r="PL19" i="14"/>
  <c r="PW19" i="14"/>
  <c r="PP19" i="14"/>
  <c r="PI19" i="14"/>
  <c r="PN19" i="14"/>
  <c r="PH19" i="14"/>
  <c r="PY19" i="14"/>
  <c r="QF21" i="14" l="1"/>
  <c r="LQ21" i="14"/>
  <c r="JL22" i="14"/>
  <c r="LW22" i="14" s="1"/>
  <c r="MR23" i="14" s="1"/>
  <c r="JG22" i="14"/>
  <c r="LR22" i="14" s="1"/>
  <c r="MM23" i="14" s="1"/>
  <c r="JY22" i="14"/>
  <c r="MJ22" i="14" s="1"/>
  <c r="NE23" i="14" s="1"/>
  <c r="JP22" i="14"/>
  <c r="MA22" i="14" s="1"/>
  <c r="MV23" i="14" s="1"/>
  <c r="JT22" i="14"/>
  <c r="ME22" i="14" s="1"/>
  <c r="MZ23" i="14" s="1"/>
  <c r="JK22" i="14"/>
  <c r="LV22" i="14" s="1"/>
  <c r="MQ23" i="14" s="1"/>
  <c r="JU22" i="14"/>
  <c r="MF22" i="14" s="1"/>
  <c r="NA23" i="14" s="1"/>
  <c r="JN22" i="14"/>
  <c r="LY22" i="14" s="1"/>
  <c r="MT23" i="14" s="1"/>
  <c r="JF22" i="14"/>
  <c r="JS22" i="14"/>
  <c r="MD22" i="14" s="1"/>
  <c r="MY23" i="14" s="1"/>
  <c r="JV22" i="14"/>
  <c r="MG22" i="14" s="1"/>
  <c r="NB23" i="14" s="1"/>
  <c r="JH22" i="14"/>
  <c r="LS22" i="14" s="1"/>
  <c r="MN23" i="14" s="1"/>
  <c r="JR22" i="14"/>
  <c r="MC22" i="14" s="1"/>
  <c r="MX23" i="14" s="1"/>
  <c r="JX22" i="14"/>
  <c r="MI22" i="14" s="1"/>
  <c r="ND23" i="14" s="1"/>
  <c r="JJ22" i="14"/>
  <c r="LU22" i="14" s="1"/>
  <c r="MP23" i="14" s="1"/>
  <c r="JO22" i="14"/>
  <c r="LZ22" i="14" s="1"/>
  <c r="MU23" i="14" s="1"/>
  <c r="JW22" i="14"/>
  <c r="MH22" i="14" s="1"/>
  <c r="NC23" i="14" s="1"/>
  <c r="JI22" i="14"/>
  <c r="LT22" i="14" s="1"/>
  <c r="MO23" i="14" s="1"/>
  <c r="JM22" i="14"/>
  <c r="LX22" i="14" s="1"/>
  <c r="JQ22" i="14"/>
  <c r="MB22" i="14" s="1"/>
  <c r="MW23" i="14" s="1"/>
  <c r="AI71" i="19" a="1"/>
  <c r="AI71" i="19" s="1"/>
  <c r="AM79" i="19" a="1"/>
  <c r="AM79" i="19" s="1"/>
  <c r="NG21" i="14"/>
  <c r="BG20" i="3" s="1"/>
  <c r="ML22" i="14"/>
  <c r="BJ38" i="1"/>
  <c r="CT38" i="1"/>
  <c r="CS38" i="1"/>
  <c r="MS23" i="14"/>
  <c r="QB22" i="14" a="1"/>
  <c r="QB22" i="14" s="1"/>
  <c r="CT27" i="1"/>
  <c r="BJ27" i="1"/>
  <c r="CS27" i="1"/>
  <c r="CY27" i="1" s="1"/>
  <c r="AK79" i="19" a="1"/>
  <c r="AK79" i="19" s="1"/>
  <c r="AJ77" i="19" a="1"/>
  <c r="AJ77" i="19" s="1"/>
  <c r="BZ107" i="1"/>
  <c r="CD107" i="1" s="1"/>
  <c r="CF107" i="1" s="1"/>
  <c r="CJ107" i="1" s="1"/>
  <c r="CL107" i="1" s="1"/>
  <c r="CB107" i="1"/>
  <c r="AI57" i="19" a="1"/>
  <c r="AI57" i="19" s="1"/>
  <c r="AL57" i="19" a="1"/>
  <c r="AL57" i="19" s="1"/>
  <c r="AJ57" i="19" a="1"/>
  <c r="AJ57" i="19" s="1"/>
  <c r="AH57" i="19" a="1"/>
  <c r="AH57" i="19" s="1"/>
  <c r="NM59" i="14"/>
  <c r="AM57" i="19" a="1"/>
  <c r="AM57" i="19" s="1"/>
  <c r="AK57" i="19" a="1"/>
  <c r="AK57" i="19" s="1"/>
  <c r="AL81" i="19" a="1"/>
  <c r="AL81" i="19" s="1"/>
  <c r="AH75" i="19" a="1"/>
  <c r="AH75" i="19" s="1"/>
  <c r="BT117" i="1"/>
  <c r="BT124" i="1"/>
  <c r="PW20" i="14"/>
  <c r="PK20" i="14"/>
  <c r="PL20" i="14"/>
  <c r="PO20" i="14"/>
  <c r="PV20" i="14"/>
  <c r="PY20" i="14"/>
  <c r="PI20" i="14"/>
  <c r="PQ20" i="14"/>
  <c r="PX20" i="14"/>
  <c r="PG20" i="14"/>
  <c r="PT20" i="14"/>
  <c r="PH20" i="14"/>
  <c r="PN20" i="14"/>
  <c r="PJ20" i="14"/>
  <c r="PU20" i="14"/>
  <c r="PP20" i="14"/>
  <c r="PR20" i="14"/>
  <c r="PM20" i="14"/>
  <c r="PS20" i="14"/>
  <c r="PZ20" i="14"/>
  <c r="BU17" i="1"/>
  <c r="BU18" i="1"/>
  <c r="CS36" i="1"/>
  <c r="CY36" i="1" s="1"/>
  <c r="CT36" i="1"/>
  <c r="BJ36" i="1"/>
  <c r="BF20" i="3"/>
  <c r="BJ20" i="3" s="1"/>
  <c r="NA24" i="14" l="1"/>
  <c r="MQ24" i="14"/>
  <c r="MU24" i="14"/>
  <c r="MV24" i="14"/>
  <c r="NC24" i="14"/>
  <c r="QF22" i="14"/>
  <c r="LQ22" i="14"/>
  <c r="JI23" i="14"/>
  <c r="LT23" i="14" s="1"/>
  <c r="MO24" i="14" s="1"/>
  <c r="JW23" i="14"/>
  <c r="MH23" i="14" s="1"/>
  <c r="JJ23" i="14"/>
  <c r="LU23" i="14" s="1"/>
  <c r="MP24" i="14" s="1"/>
  <c r="JT23" i="14"/>
  <c r="ME23" i="14" s="1"/>
  <c r="MZ24" i="14" s="1"/>
  <c r="JX23" i="14"/>
  <c r="MI23" i="14" s="1"/>
  <c r="ND24" i="14" s="1"/>
  <c r="JU23" i="14"/>
  <c r="MF23" i="14" s="1"/>
  <c r="JN23" i="14"/>
  <c r="LY23" i="14" s="1"/>
  <c r="MT24" i="14" s="1"/>
  <c r="JK23" i="14"/>
  <c r="LV23" i="14" s="1"/>
  <c r="JV23" i="14"/>
  <c r="MG23" i="14" s="1"/>
  <c r="NB24" i="14" s="1"/>
  <c r="JR23" i="14"/>
  <c r="MC23" i="14" s="1"/>
  <c r="MX24" i="14" s="1"/>
  <c r="JS23" i="14"/>
  <c r="MD23" i="14" s="1"/>
  <c r="MY24" i="14" s="1"/>
  <c r="JP23" i="14"/>
  <c r="MA23" i="14" s="1"/>
  <c r="JF23" i="14"/>
  <c r="JH23" i="14"/>
  <c r="LS23" i="14" s="1"/>
  <c r="MN24" i="14" s="1"/>
  <c r="JY23" i="14"/>
  <c r="MJ23" i="14" s="1"/>
  <c r="NE24" i="14" s="1"/>
  <c r="JG23" i="14"/>
  <c r="LR23" i="14" s="1"/>
  <c r="MM24" i="14" s="1"/>
  <c r="JL23" i="14"/>
  <c r="LW23" i="14" s="1"/>
  <c r="MR24" i="14" s="1"/>
  <c r="JM23" i="14"/>
  <c r="LX23" i="14" s="1"/>
  <c r="JQ23" i="14"/>
  <c r="MB23" i="14" s="1"/>
  <c r="MW24" i="14" s="1"/>
  <c r="JO23" i="14"/>
  <c r="LZ23" i="14" s="1"/>
  <c r="AI72" i="19" a="1"/>
  <c r="AI72" i="19" s="1"/>
  <c r="AM80" i="19" a="1"/>
  <c r="AM80" i="19" s="1"/>
  <c r="MS24" i="14"/>
  <c r="QB23" i="14" a="1"/>
  <c r="QB23" i="14" s="1"/>
  <c r="CY38" i="1"/>
  <c r="BS125" i="1"/>
  <c r="AJ78" i="19" a="1"/>
  <c r="AJ78" i="19" s="1"/>
  <c r="CZ38" i="1"/>
  <c r="CZ36" i="1"/>
  <c r="CB124" i="1"/>
  <c r="BZ124" i="1"/>
  <c r="CD124" i="1" s="1"/>
  <c r="CF124" i="1" s="1"/>
  <c r="CJ124" i="1" s="1"/>
  <c r="CL124" i="1" s="1"/>
  <c r="AH76" i="19" a="1"/>
  <c r="AH76" i="19" s="1"/>
  <c r="BW18" i="1"/>
  <c r="CV18" i="1" s="1"/>
  <c r="BX18" i="1"/>
  <c r="CW18" i="1" s="1"/>
  <c r="CH18" i="1"/>
  <c r="CB117" i="1"/>
  <c r="BZ117" i="1"/>
  <c r="CD117" i="1" s="1"/>
  <c r="CF117" i="1" s="1"/>
  <c r="CJ117" i="1" s="1"/>
  <c r="CL117" i="1" s="1"/>
  <c r="AI56" i="19" a="1"/>
  <c r="AI56" i="19" s="1"/>
  <c r="AH56" i="19" a="1"/>
  <c r="AH56" i="19" s="1"/>
  <c r="NM58" i="14"/>
  <c r="AJ56" i="19" a="1"/>
  <c r="AJ56" i="19" s="1"/>
  <c r="AM56" i="19" a="1"/>
  <c r="AM56" i="19" s="1"/>
  <c r="AK56" i="19" a="1"/>
  <c r="AK56" i="19" s="1"/>
  <c r="AL56" i="19" a="1"/>
  <c r="AL56" i="19" s="1"/>
  <c r="AK80" i="19" a="1"/>
  <c r="AK80" i="19" s="1"/>
  <c r="CZ27" i="1"/>
  <c r="CH27" i="1"/>
  <c r="ML23" i="14"/>
  <c r="NG22" i="14"/>
  <c r="BG21" i="3" s="1"/>
  <c r="BX17" i="1"/>
  <c r="CW17" i="1" s="1"/>
  <c r="BW17" i="1"/>
  <c r="CV17" i="1" s="1"/>
  <c r="CH17" i="1"/>
  <c r="BS118" i="1"/>
  <c r="AL82" i="19" a="1"/>
  <c r="AL82" i="19" s="1"/>
  <c r="BF21" i="3"/>
  <c r="BJ21" i="3" s="1"/>
  <c r="PM21" i="14"/>
  <c r="PH21" i="14"/>
  <c r="PO21" i="14"/>
  <c r="PW21" i="14"/>
  <c r="PT21" i="14"/>
  <c r="PJ21" i="14"/>
  <c r="PQ21" i="14"/>
  <c r="PX21" i="14"/>
  <c r="PI21" i="14"/>
  <c r="PP21" i="14"/>
  <c r="PS21" i="14"/>
  <c r="PR21" i="14"/>
  <c r="PL21" i="14"/>
  <c r="PN21" i="14"/>
  <c r="PU21" i="14"/>
  <c r="PY21" i="14"/>
  <c r="PV21" i="14"/>
  <c r="PZ21" i="14"/>
  <c r="PG21" i="14"/>
  <c r="PK21" i="14"/>
  <c r="MT25" i="14" l="1"/>
  <c r="ND25" i="14"/>
  <c r="MX25" i="14"/>
  <c r="NB25" i="14"/>
  <c r="JT24" i="14"/>
  <c r="ME24" i="14" s="1"/>
  <c r="MZ25" i="14" s="1"/>
  <c r="JK24" i="14"/>
  <c r="LV24" i="14" s="1"/>
  <c r="MQ25" i="14" s="1"/>
  <c r="JX24" i="14"/>
  <c r="MI24" i="14" s="1"/>
  <c r="JN24" i="14"/>
  <c r="LY24" i="14" s="1"/>
  <c r="JJ24" i="14"/>
  <c r="LU24" i="14" s="1"/>
  <c r="MP25" i="14" s="1"/>
  <c r="JG24" i="14"/>
  <c r="LR24" i="14" s="1"/>
  <c r="MM25" i="14" s="1"/>
  <c r="JS24" i="14"/>
  <c r="MD24" i="14" s="1"/>
  <c r="MY25" i="14" s="1"/>
  <c r="JL24" i="14"/>
  <c r="LW24" i="14" s="1"/>
  <c r="MR25" i="14" s="1"/>
  <c r="JQ24" i="14"/>
  <c r="MB24" i="14" s="1"/>
  <c r="MW25" i="14" s="1"/>
  <c r="JM24" i="14"/>
  <c r="LX24" i="14" s="1"/>
  <c r="JP24" i="14"/>
  <c r="MA24" i="14" s="1"/>
  <c r="MV25" i="14" s="1"/>
  <c r="JI24" i="14"/>
  <c r="LT24" i="14" s="1"/>
  <c r="MO25" i="14" s="1"/>
  <c r="JU24" i="14"/>
  <c r="MF24" i="14" s="1"/>
  <c r="NA25" i="14" s="1"/>
  <c r="JO24" i="14"/>
  <c r="LZ24" i="14" s="1"/>
  <c r="MU25" i="14" s="1"/>
  <c r="JH24" i="14"/>
  <c r="LS24" i="14" s="1"/>
  <c r="MN25" i="14" s="1"/>
  <c r="JR24" i="14"/>
  <c r="MC24" i="14" s="1"/>
  <c r="JF24" i="14"/>
  <c r="JV24" i="14"/>
  <c r="MG24" i="14" s="1"/>
  <c r="JY24" i="14"/>
  <c r="MJ24" i="14" s="1"/>
  <c r="NE25" i="14" s="1"/>
  <c r="JW24" i="14"/>
  <c r="MH24" i="14" s="1"/>
  <c r="NC25" i="14" s="1"/>
  <c r="QF23" i="14"/>
  <c r="LQ23" i="14"/>
  <c r="AI73" i="19" a="1"/>
  <c r="AI73" i="19" s="1"/>
  <c r="AM81" i="19" a="1"/>
  <c r="AM81" i="19" s="1"/>
  <c r="AK55" i="19" a="1"/>
  <c r="AK55" i="19" s="1"/>
  <c r="NM57" i="14"/>
  <c r="AL55" i="19" a="1"/>
  <c r="AL55" i="19" s="1"/>
  <c r="AI55" i="19" a="1"/>
  <c r="AI55" i="19" s="1"/>
  <c r="AH55" i="19" a="1"/>
  <c r="AH55" i="19" s="1"/>
  <c r="AM55" i="19" a="1"/>
  <c r="AM55" i="19" s="1"/>
  <c r="AJ55" i="19" a="1"/>
  <c r="AJ55" i="19" s="1"/>
  <c r="AH77" i="19" a="1"/>
  <c r="AH77" i="19" s="1"/>
  <c r="AL83" i="19" a="1"/>
  <c r="AL83" i="19" s="1"/>
  <c r="AK81" i="19" a="1"/>
  <c r="AK81" i="19" s="1"/>
  <c r="PK22" i="14"/>
  <c r="PZ22" i="14"/>
  <c r="PW22" i="14"/>
  <c r="PG22" i="14"/>
  <c r="PO22" i="14"/>
  <c r="PL22" i="14"/>
  <c r="PM22" i="14"/>
  <c r="PJ22" i="14"/>
  <c r="PX22" i="14"/>
  <c r="PY22" i="14"/>
  <c r="PH22" i="14"/>
  <c r="PR22" i="14"/>
  <c r="PU22" i="14"/>
  <c r="PV22" i="14"/>
  <c r="PI22" i="14"/>
  <c r="PP22" i="14"/>
  <c r="PT22" i="14"/>
  <c r="PS22" i="14"/>
  <c r="PQ22" i="14"/>
  <c r="PN22" i="14"/>
  <c r="BU19" i="1"/>
  <c r="BF22" i="3"/>
  <c r="BJ22" i="3" s="1"/>
  <c r="NG23" i="14"/>
  <c r="ML24" i="14"/>
  <c r="MS25" i="14"/>
  <c r="QB24" i="14" a="1"/>
  <c r="QB24" i="14" s="1"/>
  <c r="AJ79" i="19" a="1"/>
  <c r="AJ79" i="19" s="1"/>
  <c r="MN26" i="14" l="1"/>
  <c r="MZ26" i="14"/>
  <c r="NA26" i="14"/>
  <c r="ND26" i="14"/>
  <c r="JH25" i="14"/>
  <c r="LS25" i="14" s="1"/>
  <c r="JR25" i="14"/>
  <c r="MC25" i="14" s="1"/>
  <c r="JY25" i="14"/>
  <c r="MJ25" i="14" s="1"/>
  <c r="NE26" i="14" s="1"/>
  <c r="JU25" i="14"/>
  <c r="MF25" i="14" s="1"/>
  <c r="JV25" i="14"/>
  <c r="MG25" i="14" s="1"/>
  <c r="NB26" i="14" s="1"/>
  <c r="JN25" i="14"/>
  <c r="LY25" i="14" s="1"/>
  <c r="MT26" i="14" s="1"/>
  <c r="JS25" i="14"/>
  <c r="MD25" i="14" s="1"/>
  <c r="MY26" i="14" s="1"/>
  <c r="JF25" i="14"/>
  <c r="JQ25" i="14"/>
  <c r="MB25" i="14" s="1"/>
  <c r="MW26" i="14" s="1"/>
  <c r="JK25" i="14"/>
  <c r="LV25" i="14" s="1"/>
  <c r="MQ26" i="14" s="1"/>
  <c r="JO25" i="14"/>
  <c r="LZ25" i="14" s="1"/>
  <c r="MU26" i="14" s="1"/>
  <c r="JG25" i="14"/>
  <c r="LR25" i="14" s="1"/>
  <c r="MM26" i="14" s="1"/>
  <c r="JL25" i="14"/>
  <c r="LW25" i="14" s="1"/>
  <c r="MR26" i="14" s="1"/>
  <c r="JJ25" i="14"/>
  <c r="LU25" i="14" s="1"/>
  <c r="MP26" i="14" s="1"/>
  <c r="JW25" i="14"/>
  <c r="MH25" i="14" s="1"/>
  <c r="NC26" i="14" s="1"/>
  <c r="JI25" i="14"/>
  <c r="LT25" i="14" s="1"/>
  <c r="MO26" i="14" s="1"/>
  <c r="JT25" i="14"/>
  <c r="ME25" i="14" s="1"/>
  <c r="JP25" i="14"/>
  <c r="MA25" i="14" s="1"/>
  <c r="MV26" i="14" s="1"/>
  <c r="JM25" i="14"/>
  <c r="LX25" i="14" s="1"/>
  <c r="JX25" i="14"/>
  <c r="MI25" i="14" s="1"/>
  <c r="MX26" i="14"/>
  <c r="QF24" i="14"/>
  <c r="LQ24" i="14"/>
  <c r="ML25" i="14" s="1"/>
  <c r="AI74" i="19" a="1"/>
  <c r="AI74" i="19" s="1"/>
  <c r="AM82" i="19" a="1"/>
  <c r="AM82" i="19" s="1"/>
  <c r="AJ80" i="19" a="1"/>
  <c r="AJ80" i="19" s="1"/>
  <c r="BS21" i="1"/>
  <c r="NG24" i="14"/>
  <c r="PV23" i="14"/>
  <c r="PT23" i="14"/>
  <c r="PI23" i="14"/>
  <c r="PW23" i="14"/>
  <c r="PM23" i="14"/>
  <c r="PH23" i="14"/>
  <c r="PP23" i="14"/>
  <c r="PJ23" i="14"/>
  <c r="PS23" i="14"/>
  <c r="PX23" i="14"/>
  <c r="PN23" i="14"/>
  <c r="PO23" i="14"/>
  <c r="PZ23" i="14"/>
  <c r="PR23" i="14"/>
  <c r="PK23" i="14"/>
  <c r="PL23" i="14"/>
  <c r="PQ23" i="14"/>
  <c r="PY23" i="14"/>
  <c r="PG23" i="14"/>
  <c r="PU23" i="14"/>
  <c r="AH78" i="19" a="1"/>
  <c r="AH78" i="19" s="1"/>
  <c r="BG22" i="3"/>
  <c r="AK82" i="19" a="1"/>
  <c r="AK82" i="19" s="1"/>
  <c r="AL84" i="19" a="1"/>
  <c r="AL84" i="19" s="1"/>
  <c r="AL54" i="19" a="1"/>
  <c r="AL54" i="19" s="1"/>
  <c r="AJ54" i="19" a="1"/>
  <c r="AJ54" i="19" s="1"/>
  <c r="AK54" i="19" a="1"/>
  <c r="AK54" i="19" s="1"/>
  <c r="AH54" i="19" a="1"/>
  <c r="AH54" i="19" s="1"/>
  <c r="NM56" i="14"/>
  <c r="AM54" i="19" a="1"/>
  <c r="AM54" i="19" s="1"/>
  <c r="AI54" i="19" a="1"/>
  <c r="AI54" i="19" s="1"/>
  <c r="BG23" i="3"/>
  <c r="BF23" i="3"/>
  <c r="BJ23" i="3" s="1"/>
  <c r="BX19" i="1"/>
  <c r="CW19" i="1" s="1"/>
  <c r="BW19" i="1"/>
  <c r="CV19" i="1" s="1"/>
  <c r="CH19" i="1"/>
  <c r="BS23" i="1"/>
  <c r="MS26" i="14"/>
  <c r="QB25" i="14" a="1"/>
  <c r="QB25" i="14" s="1"/>
  <c r="MP27" i="14" l="1"/>
  <c r="NE27" i="14"/>
  <c r="JL26" i="14"/>
  <c r="LW26" i="14" s="1"/>
  <c r="MR27" i="14" s="1"/>
  <c r="JT26" i="14"/>
  <c r="ME26" i="14" s="1"/>
  <c r="JF26" i="14"/>
  <c r="JW26" i="14"/>
  <c r="MH26" i="14" s="1"/>
  <c r="NC27" i="14" s="1"/>
  <c r="JJ26" i="14"/>
  <c r="LU26" i="14" s="1"/>
  <c r="JV26" i="14"/>
  <c r="MG26" i="14" s="1"/>
  <c r="JY26" i="14"/>
  <c r="MJ26" i="14" s="1"/>
  <c r="JQ26" i="14"/>
  <c r="MB26" i="14" s="1"/>
  <c r="MW27" i="14" s="1"/>
  <c r="JI26" i="14"/>
  <c r="LT26" i="14" s="1"/>
  <c r="MO27" i="14" s="1"/>
  <c r="JO26" i="14"/>
  <c r="LZ26" i="14" s="1"/>
  <c r="JG26" i="14"/>
  <c r="LR26" i="14" s="1"/>
  <c r="MM27" i="14" s="1"/>
  <c r="JP26" i="14"/>
  <c r="MA26" i="14" s="1"/>
  <c r="MV27" i="14" s="1"/>
  <c r="JS26" i="14"/>
  <c r="MD26" i="14" s="1"/>
  <c r="MY27" i="14" s="1"/>
  <c r="JK26" i="14"/>
  <c r="LV26" i="14" s="1"/>
  <c r="MQ27" i="14" s="1"/>
  <c r="JX26" i="14"/>
  <c r="MI26" i="14" s="1"/>
  <c r="ND27" i="14" s="1"/>
  <c r="JM26" i="14"/>
  <c r="LX26" i="14" s="1"/>
  <c r="JU26" i="14"/>
  <c r="MF26" i="14" s="1"/>
  <c r="JH26" i="14"/>
  <c r="LS26" i="14" s="1"/>
  <c r="JR26" i="14"/>
  <c r="MC26" i="14" s="1"/>
  <c r="JN26" i="14"/>
  <c r="LY26" i="14" s="1"/>
  <c r="MT27" i="14" s="1"/>
  <c r="MU27" i="14"/>
  <c r="NB27" i="14"/>
  <c r="QF25" i="14"/>
  <c r="LQ25" i="14"/>
  <c r="MX27" i="14"/>
  <c r="NA27" i="14"/>
  <c r="MZ27" i="14"/>
  <c r="MN27" i="14"/>
  <c r="AI75" i="19" a="1"/>
  <c r="AI75" i="19" s="1"/>
  <c r="AM83" i="19" a="1"/>
  <c r="AM83" i="19" s="1"/>
  <c r="BZ23" i="1"/>
  <c r="CD23" i="1" s="1"/>
  <c r="CB23" i="1"/>
  <c r="AH79" i="19" a="1"/>
  <c r="AH79" i="19" s="1"/>
  <c r="BU20" i="1"/>
  <c r="PP24" i="14"/>
  <c r="PV24" i="14"/>
  <c r="PR24" i="14"/>
  <c r="PI24" i="14"/>
  <c r="PW24" i="14"/>
  <c r="PY24" i="14"/>
  <c r="PK24" i="14"/>
  <c r="PU24" i="14"/>
  <c r="PM24" i="14"/>
  <c r="PS24" i="14"/>
  <c r="PN24" i="14"/>
  <c r="PQ24" i="14"/>
  <c r="PH24" i="14"/>
  <c r="PZ24" i="14"/>
  <c r="PT24" i="14"/>
  <c r="BU21" i="1"/>
  <c r="BX21" i="1" s="1"/>
  <c r="CW21" i="1" s="1"/>
  <c r="PJ24" i="14"/>
  <c r="PO24" i="14"/>
  <c r="PG24" i="14"/>
  <c r="PX24" i="14"/>
  <c r="PL24" i="14"/>
  <c r="AJ53" i="19" a="1"/>
  <c r="AJ53" i="19" s="1"/>
  <c r="AM53" i="19" a="1"/>
  <c r="AM53" i="19" s="1"/>
  <c r="AI53" i="19" a="1"/>
  <c r="AI53" i="19" s="1"/>
  <c r="AL53" i="19" a="1"/>
  <c r="AL53" i="19" s="1"/>
  <c r="NM55" i="14"/>
  <c r="AH53" i="19" a="1"/>
  <c r="AH53" i="19" s="1"/>
  <c r="AK53" i="19" a="1"/>
  <c r="AK53" i="19" s="1"/>
  <c r="AL85" i="19" a="1"/>
  <c r="AL85" i="19" s="1"/>
  <c r="ML26" i="14"/>
  <c r="NG25" i="14"/>
  <c r="BZ21" i="1"/>
  <c r="CD21" i="1" s="1"/>
  <c r="CB21" i="1"/>
  <c r="BF24" i="3"/>
  <c r="BJ24" i="3" s="1"/>
  <c r="MS27" i="14"/>
  <c r="QB26" i="14" a="1"/>
  <c r="QB26" i="14" s="1"/>
  <c r="AK83" i="19" a="1"/>
  <c r="AK83" i="19" s="1"/>
  <c r="AJ81" i="19" a="1"/>
  <c r="AJ81" i="19" s="1"/>
  <c r="JP27" i="14" l="1"/>
  <c r="JH27" i="14"/>
  <c r="LS27" i="14" s="1"/>
  <c r="JN27" i="14"/>
  <c r="LY27" i="14" s="1"/>
  <c r="MT28" i="14" s="1"/>
  <c r="JG27" i="14"/>
  <c r="LR27" i="14" s="1"/>
  <c r="MM28" i="14" s="1"/>
  <c r="JY27" i="14"/>
  <c r="MJ27" i="14" s="1"/>
  <c r="JL27" i="14"/>
  <c r="LW27" i="14" s="1"/>
  <c r="MR28" i="14" s="1"/>
  <c r="JX27" i="14"/>
  <c r="MI27" i="14" s="1"/>
  <c r="ND28" i="14" s="1"/>
  <c r="JM27" i="14"/>
  <c r="LX27" i="14" s="1"/>
  <c r="JV27" i="14"/>
  <c r="MG27" i="14" s="1"/>
  <c r="JO27" i="14"/>
  <c r="LZ27" i="14" s="1"/>
  <c r="JS27" i="14"/>
  <c r="MD27" i="14" s="1"/>
  <c r="MY28" i="14" s="1"/>
  <c r="JK27" i="14"/>
  <c r="LV27" i="14" s="1"/>
  <c r="MQ28" i="14" s="1"/>
  <c r="JU27" i="14"/>
  <c r="MF27" i="14" s="1"/>
  <c r="NA28" i="14" s="1"/>
  <c r="JJ27" i="14"/>
  <c r="LU27" i="14" s="1"/>
  <c r="JQ27" i="14"/>
  <c r="MB27" i="14" s="1"/>
  <c r="MW28" i="14" s="1"/>
  <c r="JR27" i="14"/>
  <c r="MC27" i="14" s="1"/>
  <c r="MX28" i="14" s="1"/>
  <c r="JW27" i="14"/>
  <c r="MH27" i="14" s="1"/>
  <c r="NC28" i="14" s="1"/>
  <c r="JF27" i="14"/>
  <c r="LQ27" i="14" s="1"/>
  <c r="JT27" i="14"/>
  <c r="ME27" i="14" s="1"/>
  <c r="MZ28" i="14" s="1"/>
  <c r="JI27" i="14"/>
  <c r="LT27" i="14" s="1"/>
  <c r="MO28" i="14" s="1"/>
  <c r="MN28" i="14"/>
  <c r="MU28" i="14"/>
  <c r="NB28" i="14"/>
  <c r="QF26" i="14"/>
  <c r="LQ26" i="14"/>
  <c r="NE28" i="14"/>
  <c r="MP28" i="14"/>
  <c r="MA27" i="14"/>
  <c r="MV28" i="14" s="1"/>
  <c r="QF27" i="14"/>
  <c r="AI76" i="19" a="1"/>
  <c r="AI76" i="19" s="1"/>
  <c r="AM84" i="19" a="1"/>
  <c r="AM84" i="19" s="1"/>
  <c r="BF25" i="3"/>
  <c r="BJ25" i="3" s="1"/>
  <c r="CF21" i="1"/>
  <c r="CJ21" i="1" s="1"/>
  <c r="CH21" i="1"/>
  <c r="QB27" i="14" a="1"/>
  <c r="QB27" i="14" s="1"/>
  <c r="MS28" i="14"/>
  <c r="BU23" i="1"/>
  <c r="CH23" i="1" s="1"/>
  <c r="PU25" i="14"/>
  <c r="BU25" i="1"/>
  <c r="PK25" i="14"/>
  <c r="BU22" i="1"/>
  <c r="PQ25" i="14"/>
  <c r="PL25" i="14"/>
  <c r="PM25" i="14"/>
  <c r="PP25" i="14"/>
  <c r="PV25" i="14"/>
  <c r="PO25" i="14"/>
  <c r="PJ25" i="14"/>
  <c r="PN25" i="14"/>
  <c r="PG25" i="14"/>
  <c r="PY25" i="14"/>
  <c r="BU24" i="1"/>
  <c r="PZ25" i="14"/>
  <c r="PX25" i="14"/>
  <c r="PS25" i="14"/>
  <c r="PR25" i="14"/>
  <c r="PT25" i="14"/>
  <c r="PW25" i="14"/>
  <c r="PI25" i="14"/>
  <c r="PH25" i="14"/>
  <c r="AJ52" i="19" a="1"/>
  <c r="AJ52" i="19" s="1"/>
  <c r="AH52" i="19" a="1"/>
  <c r="AH52" i="19" s="1"/>
  <c r="AI52" i="19" a="1"/>
  <c r="AI52" i="19" s="1"/>
  <c r="AK52" i="19" a="1"/>
  <c r="AK52" i="19" s="1"/>
  <c r="AM52" i="19" a="1"/>
  <c r="AM52" i="19" s="1"/>
  <c r="AL52" i="19" a="1"/>
  <c r="AL52" i="19" s="1"/>
  <c r="NM54" i="14"/>
  <c r="BG24" i="3"/>
  <c r="ML27" i="14"/>
  <c r="NG26" i="14"/>
  <c r="BG25" i="3" s="1"/>
  <c r="AJ82" i="19" a="1"/>
  <c r="AJ82" i="19" s="1"/>
  <c r="AL86" i="19" a="1"/>
  <c r="AL86" i="19" s="1"/>
  <c r="BW20" i="1"/>
  <c r="CV20" i="1" s="1"/>
  <c r="BX20" i="1"/>
  <c r="CW20" i="1" s="1"/>
  <c r="CH20" i="1"/>
  <c r="BS59" i="1"/>
  <c r="AK84" i="19" a="1"/>
  <c r="AK84" i="19" s="1"/>
  <c r="BW21" i="1"/>
  <c r="CV21" i="1" s="1"/>
  <c r="AH80" i="19" a="1"/>
  <c r="AH80" i="19" s="1"/>
  <c r="CF23" i="1"/>
  <c r="CJ23" i="1" s="1"/>
  <c r="JY28" i="14" l="1"/>
  <c r="MJ28" i="14" s="1"/>
  <c r="JI28" i="14"/>
  <c r="LT28" i="14" s="1"/>
  <c r="MO29" i="14" s="1"/>
  <c r="JL28" i="14"/>
  <c r="LW28" i="14" s="1"/>
  <c r="MR29" i="14" s="1"/>
  <c r="JP28" i="14"/>
  <c r="MA28" i="14" s="1"/>
  <c r="MV29" i="14" s="1"/>
  <c r="JR28" i="14"/>
  <c r="MC28" i="14" s="1"/>
  <c r="MX29" i="14" s="1"/>
  <c r="JW28" i="14"/>
  <c r="MH28" i="14" s="1"/>
  <c r="NC29" i="14" s="1"/>
  <c r="JQ28" i="14"/>
  <c r="MB28" i="14" s="1"/>
  <c r="MW29" i="14" s="1"/>
  <c r="JM28" i="14"/>
  <c r="LX28" i="14" s="1"/>
  <c r="JT28" i="14"/>
  <c r="ME28" i="14" s="1"/>
  <c r="MZ29" i="14" s="1"/>
  <c r="JX28" i="14"/>
  <c r="MI28" i="14" s="1"/>
  <c r="ND29" i="14" s="1"/>
  <c r="JS28" i="14"/>
  <c r="MD28" i="14" s="1"/>
  <c r="MY29" i="14" s="1"/>
  <c r="JH28" i="14"/>
  <c r="LS28" i="14" s="1"/>
  <c r="JG28" i="14"/>
  <c r="LR28" i="14" s="1"/>
  <c r="MM29" i="14" s="1"/>
  <c r="JF28" i="14"/>
  <c r="JK28" i="14"/>
  <c r="LV28" i="14" s="1"/>
  <c r="MQ29" i="14" s="1"/>
  <c r="JJ28" i="14"/>
  <c r="LU28" i="14" s="1"/>
  <c r="MP29" i="14" s="1"/>
  <c r="JO28" i="14"/>
  <c r="LZ28" i="14" s="1"/>
  <c r="JN28" i="14"/>
  <c r="LY28" i="14" s="1"/>
  <c r="MT29" i="14" s="1"/>
  <c r="JU28" i="14"/>
  <c r="MF28" i="14" s="1"/>
  <c r="NA29" i="14" s="1"/>
  <c r="JV28" i="14"/>
  <c r="MG28" i="14" s="1"/>
  <c r="NB29" i="14" s="1"/>
  <c r="MU29" i="14"/>
  <c r="NE29" i="14"/>
  <c r="MN29" i="14"/>
  <c r="AI77" i="19" a="1"/>
  <c r="AI77" i="19" s="1"/>
  <c r="AM85" i="19" a="1"/>
  <c r="AM85" i="19" s="1"/>
  <c r="BS61" i="1"/>
  <c r="BS60" i="1"/>
  <c r="QB28" i="14" a="1"/>
  <c r="QB28" i="14" s="1"/>
  <c r="MS29" i="14"/>
  <c r="BW22" i="1"/>
  <c r="CV22" i="1" s="1"/>
  <c r="BX22" i="1"/>
  <c r="CW22" i="1" s="1"/>
  <c r="CH22" i="1"/>
  <c r="BF26" i="3"/>
  <c r="BJ26" i="3" s="1"/>
  <c r="CL23" i="1"/>
  <c r="CZ23" i="1"/>
  <c r="BH31" i="1"/>
  <c r="BF31" i="1" s="1"/>
  <c r="BH29" i="1"/>
  <c r="BF29" i="1" s="1"/>
  <c r="BH42" i="1"/>
  <c r="BF42" i="1" s="1"/>
  <c r="CP23" i="1"/>
  <c r="BT61" i="1"/>
  <c r="AK85" i="19" a="1"/>
  <c r="AK85" i="19" s="1"/>
  <c r="AL87" i="19" a="1"/>
  <c r="AL87" i="19" s="1"/>
  <c r="ML28" i="14"/>
  <c r="NG27" i="14"/>
  <c r="BG26" i="3" s="1"/>
  <c r="BW24" i="1"/>
  <c r="CV24" i="1" s="1"/>
  <c r="BX24" i="1"/>
  <c r="CW24" i="1" s="1"/>
  <c r="CH24" i="1"/>
  <c r="BX25" i="1"/>
  <c r="CW25" i="1" s="1"/>
  <c r="BW25" i="1"/>
  <c r="CV25" i="1" s="1"/>
  <c r="CH25" i="1"/>
  <c r="CL21" i="1"/>
  <c r="BH35" i="1"/>
  <c r="BF35" i="1" s="1"/>
  <c r="BH43" i="1"/>
  <c r="BF43" i="1" s="1"/>
  <c r="BH58" i="1"/>
  <c r="BF58" i="1" s="1"/>
  <c r="CP21" i="1"/>
  <c r="CZ21" i="1"/>
  <c r="BZ59" i="1"/>
  <c r="CD59" i="1" s="1"/>
  <c r="CF59" i="1" s="1"/>
  <c r="CJ59" i="1" s="1"/>
  <c r="CL59" i="1" s="1"/>
  <c r="CB59" i="1"/>
  <c r="AH81" i="19" a="1"/>
  <c r="AH81" i="19" s="1"/>
  <c r="AJ83" i="19" a="1"/>
  <c r="AJ83" i="19" s="1"/>
  <c r="AL51" i="19" a="1"/>
  <c r="AL51" i="19" s="1"/>
  <c r="AI51" i="19" a="1"/>
  <c r="AI51" i="19" s="1"/>
  <c r="AK51" i="19" a="1"/>
  <c r="AK51" i="19" s="1"/>
  <c r="NM53" i="14"/>
  <c r="AJ51" i="19" a="1"/>
  <c r="AJ51" i="19" s="1"/>
  <c r="AH51" i="19" a="1"/>
  <c r="AH51" i="19" s="1"/>
  <c r="AM51" i="19" a="1"/>
  <c r="AM51" i="19" s="1"/>
  <c r="PZ26" i="14"/>
  <c r="PQ26" i="14"/>
  <c r="PR26" i="14"/>
  <c r="PW26" i="14"/>
  <c r="PN26" i="14"/>
  <c r="PL26" i="14"/>
  <c r="PP26" i="14"/>
  <c r="PH26" i="14"/>
  <c r="PJ26" i="14"/>
  <c r="PX26" i="14"/>
  <c r="PO26" i="14"/>
  <c r="PT26" i="14"/>
  <c r="PK26" i="14"/>
  <c r="PY26" i="14"/>
  <c r="PU26" i="14"/>
  <c r="PV26" i="14"/>
  <c r="PI26" i="14"/>
  <c r="PG26" i="14"/>
  <c r="PS26" i="14"/>
  <c r="PM26" i="14"/>
  <c r="BX23" i="1"/>
  <c r="CW23" i="1" s="1"/>
  <c r="BW23" i="1"/>
  <c r="CV23" i="1" s="1"/>
  <c r="JY29" i="14" l="1"/>
  <c r="MJ29" i="14" s="1"/>
  <c r="JG29" i="14"/>
  <c r="LR29" i="14" s="1"/>
  <c r="MM30" i="14" s="1"/>
  <c r="JT29" i="14"/>
  <c r="ME29" i="14" s="1"/>
  <c r="MZ30" i="14" s="1"/>
  <c r="JU29" i="14"/>
  <c r="MF29" i="14" s="1"/>
  <c r="NA30" i="14" s="1"/>
  <c r="JV29" i="14"/>
  <c r="MG29" i="14" s="1"/>
  <c r="NB30" i="14" s="1"/>
  <c r="JQ29" i="14"/>
  <c r="MB29" i="14" s="1"/>
  <c r="MW30" i="14" s="1"/>
  <c r="JR29" i="14"/>
  <c r="MC29" i="14" s="1"/>
  <c r="MX30" i="14" s="1"/>
  <c r="JM29" i="14"/>
  <c r="LX29" i="14" s="1"/>
  <c r="JJ29" i="14"/>
  <c r="LU29" i="14" s="1"/>
  <c r="MP30" i="14" s="1"/>
  <c r="JX29" i="14"/>
  <c r="MI29" i="14" s="1"/>
  <c r="ND30" i="14" s="1"/>
  <c r="JL29" i="14"/>
  <c r="LW29" i="14" s="1"/>
  <c r="MR30" i="14" s="1"/>
  <c r="JW29" i="14"/>
  <c r="MH29" i="14" s="1"/>
  <c r="NC30" i="14" s="1"/>
  <c r="JF29" i="14"/>
  <c r="JN29" i="14"/>
  <c r="LY29" i="14" s="1"/>
  <c r="MT30" i="14" s="1"/>
  <c r="JP29" i="14"/>
  <c r="MA29" i="14" s="1"/>
  <c r="MV30" i="14" s="1"/>
  <c r="JS29" i="14"/>
  <c r="MD29" i="14" s="1"/>
  <c r="MY30" i="14" s="1"/>
  <c r="JK29" i="14"/>
  <c r="LV29" i="14" s="1"/>
  <c r="MQ30" i="14" s="1"/>
  <c r="JO29" i="14"/>
  <c r="LZ29" i="14" s="1"/>
  <c r="MU30" i="14" s="1"/>
  <c r="JH29" i="14"/>
  <c r="LS29" i="14" s="1"/>
  <c r="MN30" i="14" s="1"/>
  <c r="JI29" i="14"/>
  <c r="LT29" i="14" s="1"/>
  <c r="MO30" i="14" s="1"/>
  <c r="QF28" i="14"/>
  <c r="LQ28" i="14"/>
  <c r="NE30" i="14"/>
  <c r="AI78" i="19" a="1"/>
  <c r="AI78" i="19" s="1"/>
  <c r="AM86" i="19" a="1"/>
  <c r="AM86" i="19" s="1"/>
  <c r="CB60" i="1"/>
  <c r="BZ60" i="1"/>
  <c r="CD60" i="1" s="1"/>
  <c r="CF60" i="1" s="1"/>
  <c r="CJ60" i="1" s="1"/>
  <c r="AO43" i="1"/>
  <c r="CN43" i="1"/>
  <c r="BM43" i="1"/>
  <c r="ML29" i="14"/>
  <c r="NG28" i="14"/>
  <c r="BG27" i="3" s="1"/>
  <c r="BO46" i="1"/>
  <c r="CP46" i="1" s="1"/>
  <c r="BO50" i="1" s="1"/>
  <c r="CP50" i="1" s="1"/>
  <c r="BM31" i="1"/>
  <c r="CN31" i="1"/>
  <c r="AO31" i="1"/>
  <c r="AY31" i="1" s="1"/>
  <c r="BB31" i="1" s="1"/>
  <c r="BD31" i="1" s="1"/>
  <c r="AJ84" i="19" a="1"/>
  <c r="AJ84" i="19" s="1"/>
  <c r="AO35" i="1"/>
  <c r="AY35" i="1" s="1"/>
  <c r="BB35" i="1" s="1"/>
  <c r="BD35" i="1" s="1"/>
  <c r="CN35" i="1"/>
  <c r="BM35" i="1"/>
  <c r="AO42" i="1"/>
  <c r="BM42" i="1"/>
  <c r="CN42" i="1"/>
  <c r="AL50" i="19" a="1"/>
  <c r="AL50" i="19" s="1"/>
  <c r="AJ50" i="19" a="1"/>
  <c r="AJ50" i="19" s="1"/>
  <c r="AK50" i="19" a="1"/>
  <c r="AK50" i="19" s="1"/>
  <c r="AM50" i="19" a="1"/>
  <c r="AM50" i="19" s="1"/>
  <c r="NM52" i="14"/>
  <c r="AH50" i="19" a="1"/>
  <c r="AH50" i="19" s="1"/>
  <c r="AI50" i="19" a="1"/>
  <c r="AI50" i="19" s="1"/>
  <c r="AH82" i="19" a="1"/>
  <c r="AH82" i="19" s="1"/>
  <c r="BS63" i="1"/>
  <c r="AL88" i="19" a="1"/>
  <c r="AL88" i="19" s="1"/>
  <c r="BM29" i="1"/>
  <c r="AO29" i="1"/>
  <c r="AY29" i="1" s="1"/>
  <c r="BB29" i="1" s="1"/>
  <c r="BD29" i="1" s="1"/>
  <c r="CN29" i="1"/>
  <c r="MS30" i="14"/>
  <c r="QB29" i="14" a="1"/>
  <c r="QB29" i="14" s="1"/>
  <c r="BO49" i="1"/>
  <c r="CP49" i="1" s="1"/>
  <c r="BO54" i="1" s="1"/>
  <c r="CP54" i="1" s="1"/>
  <c r="BO76" i="1" s="1"/>
  <c r="BF27" i="3"/>
  <c r="BJ27" i="3" s="1"/>
  <c r="CN58" i="1"/>
  <c r="BM58" i="1"/>
  <c r="AO58" i="1"/>
  <c r="AY58" i="1" s="1"/>
  <c r="BB58" i="1" s="1"/>
  <c r="BD58" i="1" s="1"/>
  <c r="AK86" i="19" a="1"/>
  <c r="AK86" i="19" s="1"/>
  <c r="PW27" i="14"/>
  <c r="PS27" i="14"/>
  <c r="PK27" i="14"/>
  <c r="PI27" i="14"/>
  <c r="PU27" i="14"/>
  <c r="PV27" i="14"/>
  <c r="PP27" i="14"/>
  <c r="PG27" i="14"/>
  <c r="PO27" i="14"/>
  <c r="PX27" i="14"/>
  <c r="PZ27" i="14"/>
  <c r="PT27" i="14"/>
  <c r="PL27" i="14"/>
  <c r="PQ27" i="14"/>
  <c r="PY27" i="14"/>
  <c r="PN27" i="14"/>
  <c r="PR27" i="14"/>
  <c r="PJ27" i="14"/>
  <c r="PM27" i="14"/>
  <c r="PH27" i="14"/>
  <c r="CB61" i="1"/>
  <c r="BZ61" i="1"/>
  <c r="CD61" i="1" s="1"/>
  <c r="CF61" i="1" s="1"/>
  <c r="CJ61" i="1" s="1"/>
  <c r="CL61" i="1" s="1"/>
  <c r="MP31" i="14" l="1"/>
  <c r="NC31" i="14"/>
  <c r="JG30" i="14"/>
  <c r="LR30" i="14" s="1"/>
  <c r="MM31" i="14" s="1"/>
  <c r="JW30" i="14"/>
  <c r="MH30" i="14" s="1"/>
  <c r="JJ30" i="14"/>
  <c r="LU30" i="14" s="1"/>
  <c r="JN30" i="14"/>
  <c r="LY30" i="14" s="1"/>
  <c r="MT31" i="14" s="1"/>
  <c r="JF30" i="14"/>
  <c r="JY30" i="14"/>
  <c r="MJ30" i="14" s="1"/>
  <c r="JM30" i="14"/>
  <c r="LX30" i="14" s="1"/>
  <c r="JP30" i="14"/>
  <c r="MA30" i="14" s="1"/>
  <c r="MV31" i="14" s="1"/>
  <c r="JL30" i="14"/>
  <c r="LW30" i="14" s="1"/>
  <c r="MR31" i="14" s="1"/>
  <c r="JQ30" i="14"/>
  <c r="MB30" i="14" s="1"/>
  <c r="MW31" i="14" s="1"/>
  <c r="JH30" i="14"/>
  <c r="LS30" i="14" s="1"/>
  <c r="MN31" i="14" s="1"/>
  <c r="JO30" i="14"/>
  <c r="LZ30" i="14" s="1"/>
  <c r="MU31" i="14" s="1"/>
  <c r="JU30" i="14"/>
  <c r="MF30" i="14" s="1"/>
  <c r="NA31" i="14" s="1"/>
  <c r="JT30" i="14"/>
  <c r="ME30" i="14" s="1"/>
  <c r="MZ31" i="14" s="1"/>
  <c r="JV30" i="14"/>
  <c r="MG30" i="14" s="1"/>
  <c r="NB31" i="14" s="1"/>
  <c r="JI30" i="14"/>
  <c r="LT30" i="14" s="1"/>
  <c r="MO31" i="14" s="1"/>
  <c r="JS30" i="14"/>
  <c r="MD30" i="14" s="1"/>
  <c r="MY31" i="14" s="1"/>
  <c r="JR30" i="14"/>
  <c r="MC30" i="14" s="1"/>
  <c r="MX31" i="14" s="1"/>
  <c r="JX30" i="14"/>
  <c r="MI30" i="14" s="1"/>
  <c r="ND31" i="14" s="1"/>
  <c r="JK30" i="14"/>
  <c r="LV30" i="14" s="1"/>
  <c r="MQ31" i="14" s="1"/>
  <c r="QF29" i="14"/>
  <c r="LQ29" i="14"/>
  <c r="NE31" i="14"/>
  <c r="AI79" i="19" a="1"/>
  <c r="AI79" i="19" s="1"/>
  <c r="CP60" i="1"/>
  <c r="BO63" i="1" s="1"/>
  <c r="CL60" i="1"/>
  <c r="AM87" i="19" a="1"/>
  <c r="AM87" i="19" s="1"/>
  <c r="AH83" i="19" a="1"/>
  <c r="AH83" i="19" s="1"/>
  <c r="AY42" i="1"/>
  <c r="CS31" i="1"/>
  <c r="CY31" i="1" s="1"/>
  <c r="BJ31" i="1"/>
  <c r="CT31" i="1"/>
  <c r="CS29" i="1"/>
  <c r="CY29" i="1" s="1"/>
  <c r="CT29" i="1"/>
  <c r="BJ29" i="1"/>
  <c r="PH28" i="14"/>
  <c r="PO28" i="14"/>
  <c r="PY28" i="14"/>
  <c r="PP28" i="14"/>
  <c r="PK28" i="14"/>
  <c r="PI28" i="14"/>
  <c r="PU28" i="14"/>
  <c r="PV28" i="14"/>
  <c r="PL28" i="14"/>
  <c r="PS28" i="14"/>
  <c r="PM28" i="14"/>
  <c r="PX28" i="14"/>
  <c r="PG28" i="14"/>
  <c r="PW28" i="14"/>
  <c r="PR28" i="14"/>
  <c r="PQ28" i="14"/>
  <c r="PT28" i="14"/>
  <c r="PZ28" i="14"/>
  <c r="PJ28" i="14"/>
  <c r="PN28" i="14"/>
  <c r="AK87" i="19" a="1"/>
  <c r="AK87" i="19" s="1"/>
  <c r="NG29" i="14"/>
  <c r="BG28" i="3" s="1"/>
  <c r="ML30" i="14"/>
  <c r="CT58" i="1"/>
  <c r="CS58" i="1"/>
  <c r="CY58" i="1" s="1"/>
  <c r="BJ58" i="1"/>
  <c r="CT35" i="1"/>
  <c r="BJ35" i="1"/>
  <c r="CS35" i="1"/>
  <c r="CY35" i="1" s="1"/>
  <c r="BF28" i="3"/>
  <c r="BJ28" i="3" s="1"/>
  <c r="BZ63" i="1"/>
  <c r="CD63" i="1" s="1"/>
  <c r="CB63" i="1"/>
  <c r="NM51" i="14"/>
  <c r="AH49" i="19" a="1"/>
  <c r="AH49" i="19" s="1"/>
  <c r="AM49" i="19" a="1"/>
  <c r="AM49" i="19" s="1"/>
  <c r="AJ49" i="19" a="1"/>
  <c r="AJ49" i="19" s="1"/>
  <c r="AK49" i="19" a="1"/>
  <c r="AK49" i="19" s="1"/>
  <c r="AI49" i="19" a="1"/>
  <c r="AI49" i="19" s="1"/>
  <c r="AL49" i="19" a="1"/>
  <c r="AL49" i="19" s="1"/>
  <c r="BO58" i="1"/>
  <c r="MS31" i="14"/>
  <c r="QB30" i="14" a="1"/>
  <c r="QB30" i="14" s="1"/>
  <c r="AL89" i="19" a="1"/>
  <c r="AL89" i="19" s="1"/>
  <c r="AJ85" i="19" a="1"/>
  <c r="AJ85" i="19" s="1"/>
  <c r="AY43" i="1"/>
  <c r="BB43" i="1" s="1"/>
  <c r="BD43" i="1" s="1"/>
  <c r="QF30" i="14" l="1"/>
  <c r="LQ30" i="14"/>
  <c r="JF31" i="14"/>
  <c r="JO31" i="14"/>
  <c r="LZ31" i="14" s="1"/>
  <c r="MU32" i="14" s="1"/>
  <c r="MU33" i="14" s="1"/>
  <c r="MU34" i="14" s="1"/>
  <c r="MU35" i="14" s="1"/>
  <c r="MU36" i="14" s="1"/>
  <c r="MU37" i="14" s="1"/>
  <c r="MU38" i="14" s="1"/>
  <c r="MU39" i="14" s="1"/>
  <c r="MU40" i="14" s="1"/>
  <c r="MU41" i="14" s="1"/>
  <c r="MU42" i="14" s="1"/>
  <c r="MU43" i="14" s="1"/>
  <c r="MU44" i="14" s="1"/>
  <c r="MU45" i="14" s="1"/>
  <c r="MU46" i="14" s="1"/>
  <c r="MU47" i="14" s="1"/>
  <c r="MU48" i="14" s="1"/>
  <c r="MU49" i="14" s="1"/>
  <c r="MU50" i="14" s="1"/>
  <c r="MU51" i="14" s="1"/>
  <c r="MU52" i="14" s="1"/>
  <c r="MU53" i="14" s="1"/>
  <c r="MU54" i="14" s="1"/>
  <c r="MU55" i="14" s="1"/>
  <c r="MU56" i="14" s="1"/>
  <c r="MU57" i="14" s="1"/>
  <c r="MU58" i="14" s="1"/>
  <c r="MU59" i="14" s="1"/>
  <c r="MU60" i="14" s="1"/>
  <c r="MU61" i="14" s="1"/>
  <c r="MU62" i="14" s="1"/>
  <c r="MU63" i="14" s="1"/>
  <c r="MU64" i="14" s="1"/>
  <c r="MU65" i="14" s="1"/>
  <c r="MU66" i="14" s="1"/>
  <c r="MU67" i="14" s="1"/>
  <c r="MU68" i="14" s="1"/>
  <c r="MU69" i="14" s="1"/>
  <c r="MU70" i="14" s="1"/>
  <c r="MU71" i="14" s="1"/>
  <c r="MU72" i="14" s="1"/>
  <c r="MU73" i="14" s="1"/>
  <c r="MU74" i="14" s="1"/>
  <c r="MU75" i="14" s="1"/>
  <c r="MU76" i="14" s="1"/>
  <c r="MU77" i="14" s="1"/>
  <c r="MU78" i="14" s="1"/>
  <c r="MU79" i="14" s="1"/>
  <c r="MU80" i="14" s="1"/>
  <c r="MU81" i="14" s="1"/>
  <c r="MU82" i="14" s="1"/>
  <c r="MU83" i="14" s="1"/>
  <c r="MU84" i="14" s="1"/>
  <c r="MU85" i="14" s="1"/>
  <c r="MU86" i="14" s="1"/>
  <c r="MU87" i="14" s="1"/>
  <c r="MU88" i="14" s="1"/>
  <c r="MU89" i="14" s="1"/>
  <c r="MU90" i="14" s="1"/>
  <c r="MU91" i="14" s="1"/>
  <c r="MU92" i="14" s="1"/>
  <c r="MU93" i="14" s="1"/>
  <c r="MU94" i="14" s="1"/>
  <c r="MU95" i="14" s="1"/>
  <c r="MU96" i="14" s="1"/>
  <c r="MU97" i="14" s="1"/>
  <c r="MU98" i="14" s="1"/>
  <c r="MU99" i="14" s="1"/>
  <c r="MU100" i="14" s="1"/>
  <c r="MU101" i="14" s="1"/>
  <c r="MU102" i="14" s="1"/>
  <c r="MU103" i="14" s="1"/>
  <c r="MU104" i="14" s="1"/>
  <c r="MU105" i="14" s="1"/>
  <c r="MU106" i="14" s="1"/>
  <c r="MU107" i="14" s="1"/>
  <c r="MU108" i="14" s="1"/>
  <c r="MU109" i="14" s="1"/>
  <c r="MU110" i="14" s="1"/>
  <c r="MU111" i="14" s="1"/>
  <c r="MU112" i="14" s="1"/>
  <c r="MU113" i="14" s="1"/>
  <c r="MU114" i="14" s="1"/>
  <c r="MU115" i="14" s="1"/>
  <c r="MU116" i="14" s="1"/>
  <c r="MU117" i="14" s="1"/>
  <c r="MU118" i="14" s="1"/>
  <c r="MU119" i="14" s="1"/>
  <c r="MU120" i="14" s="1"/>
  <c r="MU121" i="14" s="1"/>
  <c r="MU122" i="14" s="1"/>
  <c r="MU123" i="14" s="1"/>
  <c r="MU124" i="14" s="1"/>
  <c r="MU125" i="14" s="1"/>
  <c r="MU126" i="14" s="1"/>
  <c r="MU127" i="14" s="1"/>
  <c r="MU128" i="14" s="1"/>
  <c r="MU129" i="14" s="1"/>
  <c r="MU130" i="14" s="1"/>
  <c r="MU131" i="14" s="1"/>
  <c r="MU132" i="14" s="1"/>
  <c r="MU133" i="14" s="1"/>
  <c r="MU134" i="14" s="1"/>
  <c r="MU135" i="14" s="1"/>
  <c r="MU136" i="14" s="1"/>
  <c r="MU137" i="14" s="1"/>
  <c r="MU138" i="14" s="1"/>
  <c r="MU139" i="14" s="1"/>
  <c r="MU140" i="14" s="1"/>
  <c r="MU141" i="14" s="1"/>
  <c r="MU142" i="14" s="1"/>
  <c r="MU143" i="14" s="1"/>
  <c r="MU144" i="14" s="1"/>
  <c r="MU145" i="14" s="1"/>
  <c r="MU146" i="14" s="1"/>
  <c r="MU147" i="14" s="1"/>
  <c r="MU148" i="14" s="1"/>
  <c r="MU149" i="14" s="1"/>
  <c r="MU150" i="14" s="1"/>
  <c r="MU151" i="14" s="1"/>
  <c r="MU152" i="14" s="1"/>
  <c r="MU153" i="14" s="1"/>
  <c r="MU154" i="14" s="1"/>
  <c r="MU155" i="14" s="1"/>
  <c r="MU156" i="14" s="1"/>
  <c r="MU157" i="14" s="1"/>
  <c r="MU158" i="14" s="1"/>
  <c r="MU159" i="14" s="1"/>
  <c r="MU160" i="14" s="1"/>
  <c r="MU161" i="14" s="1"/>
  <c r="MU162" i="14" s="1"/>
  <c r="MU163" i="14" s="1"/>
  <c r="JL31" i="14"/>
  <c r="LW31" i="14" s="1"/>
  <c r="MR32" i="14" s="1"/>
  <c r="MR33" i="14" s="1"/>
  <c r="MR34" i="14" s="1"/>
  <c r="MR35" i="14" s="1"/>
  <c r="MR36" i="14" s="1"/>
  <c r="MR37" i="14" s="1"/>
  <c r="MR38" i="14" s="1"/>
  <c r="MR39" i="14" s="1"/>
  <c r="MR40" i="14" s="1"/>
  <c r="MR41" i="14" s="1"/>
  <c r="MR42" i="14" s="1"/>
  <c r="MR43" i="14" s="1"/>
  <c r="MR44" i="14" s="1"/>
  <c r="MR45" i="14" s="1"/>
  <c r="MR46" i="14" s="1"/>
  <c r="MR47" i="14" s="1"/>
  <c r="MR48" i="14" s="1"/>
  <c r="MR49" i="14" s="1"/>
  <c r="MR50" i="14" s="1"/>
  <c r="MR51" i="14" s="1"/>
  <c r="MR52" i="14" s="1"/>
  <c r="JT31" i="14"/>
  <c r="ME31" i="14" s="1"/>
  <c r="MZ32" i="14" s="1"/>
  <c r="MZ33" i="14" s="1"/>
  <c r="MZ34" i="14" s="1"/>
  <c r="MZ35" i="14" s="1"/>
  <c r="MZ36" i="14" s="1"/>
  <c r="MZ37" i="14" s="1"/>
  <c r="MZ38" i="14" s="1"/>
  <c r="MZ39" i="14" s="1"/>
  <c r="MZ40" i="14" s="1"/>
  <c r="MZ41" i="14" s="1"/>
  <c r="MZ42" i="14" s="1"/>
  <c r="MZ43" i="14" s="1"/>
  <c r="MZ44" i="14" s="1"/>
  <c r="MZ45" i="14" s="1"/>
  <c r="MZ46" i="14" s="1"/>
  <c r="MZ47" i="14" s="1"/>
  <c r="MZ48" i="14" s="1"/>
  <c r="MZ49" i="14" s="1"/>
  <c r="MZ50" i="14" s="1"/>
  <c r="MZ51" i="14" s="1"/>
  <c r="MZ52" i="14" s="1"/>
  <c r="MZ53" i="14" s="1"/>
  <c r="MZ54" i="14" s="1"/>
  <c r="MZ55" i="14" s="1"/>
  <c r="MZ56" i="14" s="1"/>
  <c r="MZ57" i="14" s="1"/>
  <c r="MZ58" i="14" s="1"/>
  <c r="MZ59" i="14" s="1"/>
  <c r="MZ60" i="14" s="1"/>
  <c r="MZ61" i="14" s="1"/>
  <c r="MZ62" i="14" s="1"/>
  <c r="MZ63" i="14" s="1"/>
  <c r="MZ64" i="14" s="1"/>
  <c r="MZ65" i="14" s="1"/>
  <c r="MZ66" i="14" s="1"/>
  <c r="MZ67" i="14" s="1"/>
  <c r="MZ68" i="14" s="1"/>
  <c r="MZ69" i="14" s="1"/>
  <c r="MZ70" i="14" s="1"/>
  <c r="MZ71" i="14" s="1"/>
  <c r="MZ72" i="14" s="1"/>
  <c r="MZ73" i="14" s="1"/>
  <c r="MZ74" i="14" s="1"/>
  <c r="MZ75" i="14" s="1"/>
  <c r="JY31" i="14"/>
  <c r="MJ31" i="14" s="1"/>
  <c r="NE32" i="14" s="1"/>
  <c r="NE33" i="14" s="1"/>
  <c r="NE34" i="14" s="1"/>
  <c r="NE35" i="14" s="1"/>
  <c r="NE36" i="14" s="1"/>
  <c r="NE37" i="14" s="1"/>
  <c r="NE38" i="14" s="1"/>
  <c r="NE39" i="14" s="1"/>
  <c r="NE40" i="14" s="1"/>
  <c r="NE41" i="14" s="1"/>
  <c r="NE42" i="14" s="1"/>
  <c r="NE43" i="14" s="1"/>
  <c r="NE44" i="14" s="1"/>
  <c r="NE45" i="14" s="1"/>
  <c r="NE46" i="14" s="1"/>
  <c r="NE47" i="14" s="1"/>
  <c r="NE48" i="14" s="1"/>
  <c r="NE49" i="14" s="1"/>
  <c r="NE50" i="14" s="1"/>
  <c r="NE51" i="14" s="1"/>
  <c r="NE52" i="14" s="1"/>
  <c r="NE53" i="14" s="1"/>
  <c r="NE54" i="14" s="1"/>
  <c r="NE55" i="14" s="1"/>
  <c r="NE56" i="14" s="1"/>
  <c r="NE57" i="14" s="1"/>
  <c r="NE58" i="14" s="1"/>
  <c r="NE59" i="14" s="1"/>
  <c r="NE60" i="14" s="1"/>
  <c r="NE61" i="14" s="1"/>
  <c r="NE62" i="14" s="1"/>
  <c r="NE63" i="14" s="1"/>
  <c r="NE64" i="14" s="1"/>
  <c r="NE65" i="14" s="1"/>
  <c r="NE66" i="14" s="1"/>
  <c r="NE67" i="14" s="1"/>
  <c r="NE68" i="14" s="1"/>
  <c r="NE69" i="14" s="1"/>
  <c r="NE70" i="14" s="1"/>
  <c r="NE71" i="14" s="1"/>
  <c r="NE72" i="14" s="1"/>
  <c r="NE73" i="14" s="1"/>
  <c r="NE74" i="14" s="1"/>
  <c r="NE75" i="14" s="1"/>
  <c r="NE76" i="14" s="1"/>
  <c r="NE77" i="14" s="1"/>
  <c r="NE78" i="14" s="1"/>
  <c r="NE79" i="14" s="1"/>
  <c r="NE80" i="14" s="1"/>
  <c r="NE81" i="14" s="1"/>
  <c r="NE82" i="14" s="1"/>
  <c r="NE83" i="14" s="1"/>
  <c r="NE84" i="14" s="1"/>
  <c r="NE85" i="14" s="1"/>
  <c r="NE86" i="14" s="1"/>
  <c r="NE87" i="14" s="1"/>
  <c r="NE88" i="14" s="1"/>
  <c r="NE89" i="14" s="1"/>
  <c r="NE90" i="14" s="1"/>
  <c r="NE91" i="14" s="1"/>
  <c r="NE92" i="14" s="1"/>
  <c r="NE93" i="14" s="1"/>
  <c r="NE94" i="14" s="1"/>
  <c r="NE95" i="14" s="1"/>
  <c r="NE96" i="14" s="1"/>
  <c r="NE97" i="14" s="1"/>
  <c r="NE98" i="14" s="1"/>
  <c r="NE99" i="14" s="1"/>
  <c r="NE100" i="14" s="1"/>
  <c r="NE101" i="14" s="1"/>
  <c r="NE102" i="14" s="1"/>
  <c r="NE103" i="14" s="1"/>
  <c r="NE104" i="14" s="1"/>
  <c r="NE105" i="14" s="1"/>
  <c r="JW31" i="14"/>
  <c r="MH31" i="14" s="1"/>
  <c r="NC32" i="14" s="1"/>
  <c r="NC33" i="14" s="1"/>
  <c r="NC34" i="14" s="1"/>
  <c r="NC35" i="14" s="1"/>
  <c r="NC36" i="14" s="1"/>
  <c r="NC37" i="14" s="1"/>
  <c r="NC38" i="14" s="1"/>
  <c r="NC39" i="14" s="1"/>
  <c r="NC40" i="14" s="1"/>
  <c r="NC41" i="14" s="1"/>
  <c r="NC42" i="14" s="1"/>
  <c r="NC43" i="14" s="1"/>
  <c r="NC44" i="14" s="1"/>
  <c r="NC45" i="14" s="1"/>
  <c r="NC46" i="14" s="1"/>
  <c r="NC47" i="14" s="1"/>
  <c r="NC48" i="14" s="1"/>
  <c r="NC49" i="14" s="1"/>
  <c r="NC50" i="14" s="1"/>
  <c r="NC51" i="14" s="1"/>
  <c r="NC52" i="14" s="1"/>
  <c r="NC53" i="14" s="1"/>
  <c r="NC54" i="14" s="1"/>
  <c r="NC55" i="14" s="1"/>
  <c r="NC56" i="14" s="1"/>
  <c r="NC57" i="14" s="1"/>
  <c r="NC58" i="14" s="1"/>
  <c r="NC59" i="14" s="1"/>
  <c r="NC60" i="14" s="1"/>
  <c r="NC61" i="14" s="1"/>
  <c r="NC62" i="14" s="1"/>
  <c r="NC63" i="14" s="1"/>
  <c r="NC64" i="14" s="1"/>
  <c r="NC65" i="14" s="1"/>
  <c r="NC66" i="14" s="1"/>
  <c r="NC67" i="14" s="1"/>
  <c r="NC68" i="14" s="1"/>
  <c r="NC69" i="14" s="1"/>
  <c r="NC70" i="14" s="1"/>
  <c r="NC71" i="14" s="1"/>
  <c r="NC72" i="14" s="1"/>
  <c r="NC73" i="14" s="1"/>
  <c r="NC74" i="14" s="1"/>
  <c r="NC75" i="14" s="1"/>
  <c r="NC76" i="14" s="1"/>
  <c r="NC77" i="14" s="1"/>
  <c r="NC78" i="14" s="1"/>
  <c r="NC79" i="14" s="1"/>
  <c r="NC80" i="14" s="1"/>
  <c r="NC81" i="14" s="1"/>
  <c r="NC82" i="14" s="1"/>
  <c r="NC83" i="14" s="1"/>
  <c r="NC84" i="14" s="1"/>
  <c r="NC85" i="14" s="1"/>
  <c r="NC86" i="14" s="1"/>
  <c r="NC87" i="14" s="1"/>
  <c r="NC88" i="14" s="1"/>
  <c r="NC89" i="14" s="1"/>
  <c r="NC90" i="14" s="1"/>
  <c r="NC91" i="14" s="1"/>
  <c r="NC92" i="14" s="1"/>
  <c r="NC93" i="14" s="1"/>
  <c r="NC94" i="14" s="1"/>
  <c r="NC95" i="14" s="1"/>
  <c r="NC96" i="14" s="1"/>
  <c r="NC97" i="14" s="1"/>
  <c r="NC98" i="14" s="1"/>
  <c r="NC99" i="14" s="1"/>
  <c r="NC100" i="14" s="1"/>
  <c r="NC101" i="14" s="1"/>
  <c r="NC102" i="14" s="1"/>
  <c r="NC103" i="14" s="1"/>
  <c r="NC104" i="14" s="1"/>
  <c r="NC105" i="14" s="1"/>
  <c r="NC106" i="14" s="1"/>
  <c r="NC107" i="14" s="1"/>
  <c r="NC108" i="14" s="1"/>
  <c r="NC109" i="14" s="1"/>
  <c r="NC110" i="14" s="1"/>
  <c r="NC111" i="14" s="1"/>
  <c r="NC112" i="14" s="1"/>
  <c r="NC113" i="14" s="1"/>
  <c r="NC114" i="14" s="1"/>
  <c r="NC115" i="14" s="1"/>
  <c r="NC116" i="14" s="1"/>
  <c r="NC117" i="14" s="1"/>
  <c r="NC118" i="14" s="1"/>
  <c r="NC119" i="14" s="1"/>
  <c r="NC120" i="14" s="1"/>
  <c r="NC121" i="14" s="1"/>
  <c r="NC122" i="14" s="1"/>
  <c r="NC123" i="14" s="1"/>
  <c r="NC124" i="14" s="1"/>
  <c r="NC125" i="14" s="1"/>
  <c r="NC126" i="14" s="1"/>
  <c r="NC127" i="14" s="1"/>
  <c r="NC128" i="14" s="1"/>
  <c r="NC129" i="14" s="1"/>
  <c r="NC130" i="14" s="1"/>
  <c r="NC131" i="14" s="1"/>
  <c r="NC132" i="14" s="1"/>
  <c r="NC133" i="14" s="1"/>
  <c r="NC134" i="14" s="1"/>
  <c r="NC135" i="14" s="1"/>
  <c r="NC136" i="14" s="1"/>
  <c r="NC137" i="14" s="1"/>
  <c r="NC138" i="14" s="1"/>
  <c r="NC139" i="14" s="1"/>
  <c r="NC140" i="14" s="1"/>
  <c r="NC141" i="14" s="1"/>
  <c r="NC142" i="14" s="1"/>
  <c r="NC143" i="14" s="1"/>
  <c r="NC144" i="14" s="1"/>
  <c r="NC145" i="14" s="1"/>
  <c r="NC146" i="14" s="1"/>
  <c r="NC147" i="14" s="1"/>
  <c r="NC148" i="14" s="1"/>
  <c r="NC149" i="14" s="1"/>
  <c r="NC150" i="14" s="1"/>
  <c r="NC151" i="14" s="1"/>
  <c r="NC152" i="14" s="1"/>
  <c r="NC153" i="14" s="1"/>
  <c r="NC154" i="14" s="1"/>
  <c r="NC155" i="14" s="1"/>
  <c r="NC156" i="14" s="1"/>
  <c r="NC157" i="14" s="1"/>
  <c r="NC158" i="14" s="1"/>
  <c r="NC159" i="14" s="1"/>
  <c r="NC160" i="14" s="1"/>
  <c r="NC161" i="14" s="1"/>
  <c r="NC162" i="14" s="1"/>
  <c r="NC163" i="14" s="1"/>
  <c r="NC164" i="14" s="1"/>
  <c r="NC165" i="14" s="1"/>
  <c r="NC166" i="14" s="1"/>
  <c r="NC167" i="14" s="1"/>
  <c r="NC168" i="14" s="1"/>
  <c r="NC169" i="14" s="1"/>
  <c r="NC170" i="14" s="1"/>
  <c r="NC171" i="14" s="1"/>
  <c r="NC172" i="14" s="1"/>
  <c r="NC173" i="14" s="1"/>
  <c r="NC174" i="14" s="1"/>
  <c r="NC175" i="14" s="1"/>
  <c r="NC176" i="14" s="1"/>
  <c r="DC25" i="1" s="1"/>
  <c r="JH31" i="14"/>
  <c r="LS31" i="14" s="1"/>
  <c r="MN32" i="14" s="1"/>
  <c r="MN33" i="14" s="1"/>
  <c r="MN34" i="14" s="1"/>
  <c r="MN35" i="14" s="1"/>
  <c r="MN36" i="14" s="1"/>
  <c r="MN37" i="14" s="1"/>
  <c r="MN38" i="14" s="1"/>
  <c r="MN39" i="14" s="1"/>
  <c r="MN40" i="14" s="1"/>
  <c r="MN41" i="14" s="1"/>
  <c r="MN42" i="14" s="1"/>
  <c r="MN43" i="14" s="1"/>
  <c r="MN44" i="14" s="1"/>
  <c r="MN45" i="14" s="1"/>
  <c r="MN46" i="14" s="1"/>
  <c r="MN47" i="14" s="1"/>
  <c r="MN48" i="14" s="1"/>
  <c r="MN49" i="14" s="1"/>
  <c r="MN50" i="14" s="1"/>
  <c r="MN51" i="14" s="1"/>
  <c r="MN52" i="14" s="1"/>
  <c r="MN53" i="14" s="1"/>
  <c r="MN54" i="14" s="1"/>
  <c r="MN55" i="14" s="1"/>
  <c r="MN56" i="14" s="1"/>
  <c r="MN57" i="14" s="1"/>
  <c r="MN58" i="14" s="1"/>
  <c r="MN59" i="14" s="1"/>
  <c r="MN60" i="14" s="1"/>
  <c r="MN61" i="14" s="1"/>
  <c r="MN62" i="14" s="1"/>
  <c r="MN63" i="14" s="1"/>
  <c r="MN64" i="14" s="1"/>
  <c r="MN65" i="14" s="1"/>
  <c r="MN66" i="14" s="1"/>
  <c r="MN67" i="14" s="1"/>
  <c r="MN68" i="14" s="1"/>
  <c r="MN69" i="14" s="1"/>
  <c r="MN70" i="14" s="1"/>
  <c r="MN71" i="14" s="1"/>
  <c r="MN72" i="14" s="1"/>
  <c r="MN73" i="14" s="1"/>
  <c r="MN74" i="14" s="1"/>
  <c r="MN75" i="14" s="1"/>
  <c r="MN76" i="14" s="1"/>
  <c r="MN77" i="14" s="1"/>
  <c r="MN78" i="14" s="1"/>
  <c r="MN79" i="14" s="1"/>
  <c r="MN80" i="14" s="1"/>
  <c r="MN81" i="14" s="1"/>
  <c r="MN82" i="14" s="1"/>
  <c r="JM31" i="14"/>
  <c r="LX31" i="14" s="1"/>
  <c r="JS31" i="14"/>
  <c r="MD31" i="14" s="1"/>
  <c r="MY32" i="14" s="1"/>
  <c r="MY33" i="14" s="1"/>
  <c r="MY34" i="14" s="1"/>
  <c r="MY35" i="14" s="1"/>
  <c r="MY36" i="14" s="1"/>
  <c r="MY37" i="14" s="1"/>
  <c r="MY38" i="14" s="1"/>
  <c r="MY39" i="14" s="1"/>
  <c r="MY40" i="14" s="1"/>
  <c r="MY41" i="14" s="1"/>
  <c r="MY42" i="14" s="1"/>
  <c r="MY43" i="14" s="1"/>
  <c r="MY44" i="14" s="1"/>
  <c r="MY45" i="14" s="1"/>
  <c r="MY46" i="14" s="1"/>
  <c r="MY47" i="14" s="1"/>
  <c r="MY48" i="14" s="1"/>
  <c r="MY49" i="14" s="1"/>
  <c r="MY50" i="14" s="1"/>
  <c r="MY51" i="14" s="1"/>
  <c r="MY52" i="14" s="1"/>
  <c r="MY53" i="14" s="1"/>
  <c r="MY54" i="14" s="1"/>
  <c r="MY55" i="14" s="1"/>
  <c r="MY56" i="14" s="1"/>
  <c r="MY57" i="14" s="1"/>
  <c r="MY58" i="14" s="1"/>
  <c r="MY59" i="14" s="1"/>
  <c r="MY60" i="14" s="1"/>
  <c r="MY61" i="14" s="1"/>
  <c r="MY62" i="14" s="1"/>
  <c r="MY63" i="14" s="1"/>
  <c r="MY64" i="14" s="1"/>
  <c r="MY65" i="14" s="1"/>
  <c r="MY66" i="14" s="1"/>
  <c r="MY67" i="14" s="1"/>
  <c r="MY68" i="14" s="1"/>
  <c r="MY69" i="14" s="1"/>
  <c r="MY70" i="14" s="1"/>
  <c r="JJ31" i="14"/>
  <c r="LU31" i="14" s="1"/>
  <c r="MP32" i="14" s="1"/>
  <c r="MP33" i="14" s="1"/>
  <c r="MP34" i="14" s="1"/>
  <c r="MP35" i="14" s="1"/>
  <c r="MP36" i="14" s="1"/>
  <c r="MP37" i="14" s="1"/>
  <c r="MP38" i="14" s="1"/>
  <c r="MP39" i="14" s="1"/>
  <c r="MP40" i="14" s="1"/>
  <c r="MP41" i="14" s="1"/>
  <c r="MP42" i="14" s="1"/>
  <c r="MP43" i="14" s="1"/>
  <c r="MP44" i="14" s="1"/>
  <c r="MP45" i="14" s="1"/>
  <c r="MP46" i="14" s="1"/>
  <c r="MP47" i="14" s="1"/>
  <c r="MP48" i="14" s="1"/>
  <c r="MP49" i="14" s="1"/>
  <c r="MP50" i="14" s="1"/>
  <c r="MP51" i="14" s="1"/>
  <c r="MP52" i="14" s="1"/>
  <c r="MP53" i="14" s="1"/>
  <c r="MP54" i="14" s="1"/>
  <c r="MP55" i="14" s="1"/>
  <c r="MP56" i="14" s="1"/>
  <c r="MP57" i="14" s="1"/>
  <c r="MP58" i="14" s="1"/>
  <c r="MP59" i="14" s="1"/>
  <c r="MP60" i="14" s="1"/>
  <c r="MP61" i="14" s="1"/>
  <c r="MP62" i="14" s="1"/>
  <c r="MP63" i="14" s="1"/>
  <c r="MP64" i="14" s="1"/>
  <c r="MP65" i="14" s="1"/>
  <c r="MP66" i="14" s="1"/>
  <c r="MP67" i="14" s="1"/>
  <c r="MP68" i="14" s="1"/>
  <c r="MP69" i="14" s="1"/>
  <c r="MP70" i="14" s="1"/>
  <c r="MP71" i="14" s="1"/>
  <c r="MP72" i="14" s="1"/>
  <c r="MP73" i="14" s="1"/>
  <c r="MP74" i="14" s="1"/>
  <c r="MP75" i="14" s="1"/>
  <c r="MP76" i="14" s="1"/>
  <c r="MP77" i="14" s="1"/>
  <c r="MP78" i="14" s="1"/>
  <c r="MP79" i="14" s="1"/>
  <c r="MP80" i="14" s="1"/>
  <c r="MP81" i="14" s="1"/>
  <c r="MP82" i="14" s="1"/>
  <c r="JQ31" i="14"/>
  <c r="MB31" i="14" s="1"/>
  <c r="MW32" i="14" s="1"/>
  <c r="MW33" i="14" s="1"/>
  <c r="MW34" i="14" s="1"/>
  <c r="MW35" i="14" s="1"/>
  <c r="MW36" i="14" s="1"/>
  <c r="MW37" i="14" s="1"/>
  <c r="MW38" i="14" s="1"/>
  <c r="MW39" i="14" s="1"/>
  <c r="MW40" i="14" s="1"/>
  <c r="MW41" i="14" s="1"/>
  <c r="MW42" i="14" s="1"/>
  <c r="MW43" i="14" s="1"/>
  <c r="MW44" i="14" s="1"/>
  <c r="MW45" i="14" s="1"/>
  <c r="MW46" i="14" s="1"/>
  <c r="MW47" i="14" s="1"/>
  <c r="MW48" i="14" s="1"/>
  <c r="MW49" i="14" s="1"/>
  <c r="MW50" i="14" s="1"/>
  <c r="MW51" i="14" s="1"/>
  <c r="MW52" i="14" s="1"/>
  <c r="MW53" i="14" s="1"/>
  <c r="MW54" i="14" s="1"/>
  <c r="MW55" i="14" s="1"/>
  <c r="MW56" i="14" s="1"/>
  <c r="MW57" i="14" s="1"/>
  <c r="MW58" i="14" s="1"/>
  <c r="MW59" i="14" s="1"/>
  <c r="MW60" i="14" s="1"/>
  <c r="MW61" i="14" s="1"/>
  <c r="MW62" i="14" s="1"/>
  <c r="MW63" i="14" s="1"/>
  <c r="MW64" i="14" s="1"/>
  <c r="MW65" i="14" s="1"/>
  <c r="MW66" i="14" s="1"/>
  <c r="MW67" i="14" s="1"/>
  <c r="MW68" i="14" s="1"/>
  <c r="MW69" i="14" s="1"/>
  <c r="MW70" i="14" s="1"/>
  <c r="MW71" i="14" s="1"/>
  <c r="MW72" i="14" s="1"/>
  <c r="MW73" i="14" s="1"/>
  <c r="MW74" i="14" s="1"/>
  <c r="MW75" i="14" s="1"/>
  <c r="MW76" i="14" s="1"/>
  <c r="MW77" i="14" s="1"/>
  <c r="MW78" i="14" s="1"/>
  <c r="MW79" i="14" s="1"/>
  <c r="MW80" i="14" s="1"/>
  <c r="MW81" i="14" s="1"/>
  <c r="MW82" i="14" s="1"/>
  <c r="MW83" i="14" s="1"/>
  <c r="MW84" i="14" s="1"/>
  <c r="MW85" i="14" s="1"/>
  <c r="MW86" i="14" s="1"/>
  <c r="MW87" i="14" s="1"/>
  <c r="MW88" i="14" s="1"/>
  <c r="MW89" i="14" s="1"/>
  <c r="MW90" i="14" s="1"/>
  <c r="MW91" i="14" s="1"/>
  <c r="MW92" i="14" s="1"/>
  <c r="MW93" i="14" s="1"/>
  <c r="MW94" i="14" s="1"/>
  <c r="MW95" i="14" s="1"/>
  <c r="MW96" i="14" s="1"/>
  <c r="MW97" i="14" s="1"/>
  <c r="MW98" i="14" s="1"/>
  <c r="MW99" i="14" s="1"/>
  <c r="MW100" i="14" s="1"/>
  <c r="MW101" i="14" s="1"/>
  <c r="MW102" i="14" s="1"/>
  <c r="MW103" i="14" s="1"/>
  <c r="MW104" i="14" s="1"/>
  <c r="MW105" i="14" s="1"/>
  <c r="MW106" i="14" s="1"/>
  <c r="MW107" i="14" s="1"/>
  <c r="MW108" i="14" s="1"/>
  <c r="MW109" i="14" s="1"/>
  <c r="MW110" i="14" s="1"/>
  <c r="MW111" i="14" s="1"/>
  <c r="MW112" i="14" s="1"/>
  <c r="MW113" i="14" s="1"/>
  <c r="MW114" i="14" s="1"/>
  <c r="MW115" i="14" s="1"/>
  <c r="MW116" i="14" s="1"/>
  <c r="MW117" i="14" s="1"/>
  <c r="MW118" i="14" s="1"/>
  <c r="MW119" i="14" s="1"/>
  <c r="MW120" i="14" s="1"/>
  <c r="MW121" i="14" s="1"/>
  <c r="MW122" i="14" s="1"/>
  <c r="MW123" i="14" s="1"/>
  <c r="MW124" i="14" s="1"/>
  <c r="MW125" i="14" s="1"/>
  <c r="MW126" i="14" s="1"/>
  <c r="MW127" i="14" s="1"/>
  <c r="MW128" i="14" s="1"/>
  <c r="MW129" i="14" s="1"/>
  <c r="MW130" i="14" s="1"/>
  <c r="MW131" i="14" s="1"/>
  <c r="MW132" i="14" s="1"/>
  <c r="MW133" i="14" s="1"/>
  <c r="MW134" i="14" s="1"/>
  <c r="MW135" i="14" s="1"/>
  <c r="MW136" i="14" s="1"/>
  <c r="MW137" i="14" s="1"/>
  <c r="MW138" i="14" s="1"/>
  <c r="MW139" i="14" s="1"/>
  <c r="MW140" i="14" s="1"/>
  <c r="MW141" i="14" s="1"/>
  <c r="MW142" i="14" s="1"/>
  <c r="MW143" i="14" s="1"/>
  <c r="MW144" i="14" s="1"/>
  <c r="MW145" i="14" s="1"/>
  <c r="MW146" i="14" s="1"/>
  <c r="MW147" i="14" s="1"/>
  <c r="MW148" i="14" s="1"/>
  <c r="MW149" i="14" s="1"/>
  <c r="MW150" i="14" s="1"/>
  <c r="MW151" i="14" s="1"/>
  <c r="MW152" i="14" s="1"/>
  <c r="MW153" i="14" s="1"/>
  <c r="MW154" i="14" s="1"/>
  <c r="MW155" i="14" s="1"/>
  <c r="MW156" i="14" s="1"/>
  <c r="MW157" i="14" s="1"/>
  <c r="MW158" i="14" s="1"/>
  <c r="MW159" i="14" s="1"/>
  <c r="MW160" i="14" s="1"/>
  <c r="MW161" i="14" s="1"/>
  <c r="MW162" i="14" s="1"/>
  <c r="MW163" i="14" s="1"/>
  <c r="MW164" i="14" s="1"/>
  <c r="MW165" i="14" s="1"/>
  <c r="MW166" i="14" s="1"/>
  <c r="MW167" i="14" s="1"/>
  <c r="MW168" i="14" s="1"/>
  <c r="MW169" i="14" s="1"/>
  <c r="MW170" i="14" s="1"/>
  <c r="MW171" i="14" s="1"/>
  <c r="MW172" i="14" s="1"/>
  <c r="MW173" i="14" s="1"/>
  <c r="MW174" i="14" s="1"/>
  <c r="MW175" i="14" s="1"/>
  <c r="MW176" i="14" s="1"/>
  <c r="DC19" i="1" s="1"/>
  <c r="JG31" i="14"/>
  <c r="LR31" i="14" s="1"/>
  <c r="MM32" i="14" s="1"/>
  <c r="MM33" i="14" s="1"/>
  <c r="MM34" i="14" s="1"/>
  <c r="MM35" i="14" s="1"/>
  <c r="MM36" i="14" s="1"/>
  <c r="MM37" i="14" s="1"/>
  <c r="MM38" i="14" s="1"/>
  <c r="MM39" i="14" s="1"/>
  <c r="MM40" i="14" s="1"/>
  <c r="MM41" i="14" s="1"/>
  <c r="MM42" i="14" s="1"/>
  <c r="MM43" i="14" s="1"/>
  <c r="MM44" i="14" s="1"/>
  <c r="MM45" i="14" s="1"/>
  <c r="MM46" i="14" s="1"/>
  <c r="MM47" i="14" s="1"/>
  <c r="MM48" i="14" s="1"/>
  <c r="MM49" i="14" s="1"/>
  <c r="MM50" i="14" s="1"/>
  <c r="MM51" i="14" s="1"/>
  <c r="MM52" i="14" s="1"/>
  <c r="MM53" i="14" s="1"/>
  <c r="MM54" i="14" s="1"/>
  <c r="MM55" i="14" s="1"/>
  <c r="MM56" i="14" s="1"/>
  <c r="MM57" i="14" s="1"/>
  <c r="MM58" i="14" s="1"/>
  <c r="MM59" i="14" s="1"/>
  <c r="MM60" i="14" s="1"/>
  <c r="MM61" i="14" s="1"/>
  <c r="MM62" i="14" s="1"/>
  <c r="MM63" i="14" s="1"/>
  <c r="MM64" i="14" s="1"/>
  <c r="MM65" i="14" s="1"/>
  <c r="MM66" i="14" s="1"/>
  <c r="MM67" i="14" s="1"/>
  <c r="MM68" i="14" s="1"/>
  <c r="MM69" i="14" s="1"/>
  <c r="MM70" i="14" s="1"/>
  <c r="MM71" i="14" s="1"/>
  <c r="MM72" i="14" s="1"/>
  <c r="MM73" i="14" s="1"/>
  <c r="MM74" i="14" s="1"/>
  <c r="MM75" i="14" s="1"/>
  <c r="MM76" i="14" s="1"/>
  <c r="JP31" i="14"/>
  <c r="MA31" i="14" s="1"/>
  <c r="MV32" i="14" s="1"/>
  <c r="MV33" i="14" s="1"/>
  <c r="MV34" i="14" s="1"/>
  <c r="MV35" i="14" s="1"/>
  <c r="MV36" i="14" s="1"/>
  <c r="MV37" i="14" s="1"/>
  <c r="MV38" i="14" s="1"/>
  <c r="MV39" i="14" s="1"/>
  <c r="MV40" i="14" s="1"/>
  <c r="MV41" i="14" s="1"/>
  <c r="MV42" i="14" s="1"/>
  <c r="MV43" i="14" s="1"/>
  <c r="MV44" i="14" s="1"/>
  <c r="MV45" i="14" s="1"/>
  <c r="MV46" i="14" s="1"/>
  <c r="MV47" i="14" s="1"/>
  <c r="MV48" i="14" s="1"/>
  <c r="MV49" i="14" s="1"/>
  <c r="MV50" i="14" s="1"/>
  <c r="MV51" i="14" s="1"/>
  <c r="MV52" i="14" s="1"/>
  <c r="MV53" i="14" s="1"/>
  <c r="MV54" i="14" s="1"/>
  <c r="MV55" i="14" s="1"/>
  <c r="MV56" i="14" s="1"/>
  <c r="MV57" i="14" s="1"/>
  <c r="MV58" i="14" s="1"/>
  <c r="MV59" i="14" s="1"/>
  <c r="MV60" i="14" s="1"/>
  <c r="MV61" i="14" s="1"/>
  <c r="MV62" i="14" s="1"/>
  <c r="MV63" i="14" s="1"/>
  <c r="MV64" i="14" s="1"/>
  <c r="MV65" i="14" s="1"/>
  <c r="MV66" i="14" s="1"/>
  <c r="MV67" i="14" s="1"/>
  <c r="MV68" i="14" s="1"/>
  <c r="MV69" i="14" s="1"/>
  <c r="MV70" i="14" s="1"/>
  <c r="MV71" i="14" s="1"/>
  <c r="MV72" i="14" s="1"/>
  <c r="MV73" i="14" s="1"/>
  <c r="MV74" i="14" s="1"/>
  <c r="MV75" i="14" s="1"/>
  <c r="MV76" i="14" s="1"/>
  <c r="MV77" i="14" s="1"/>
  <c r="MV78" i="14" s="1"/>
  <c r="MV79" i="14" s="1"/>
  <c r="MV80" i="14" s="1"/>
  <c r="MV81" i="14" s="1"/>
  <c r="MV82" i="14" s="1"/>
  <c r="MV83" i="14" s="1"/>
  <c r="MV84" i="14" s="1"/>
  <c r="JX31" i="14"/>
  <c r="MI31" i="14" s="1"/>
  <c r="ND32" i="14" s="1"/>
  <c r="ND33" i="14" s="1"/>
  <c r="ND34" i="14" s="1"/>
  <c r="ND35" i="14" s="1"/>
  <c r="ND36" i="14" s="1"/>
  <c r="ND37" i="14" s="1"/>
  <c r="ND38" i="14" s="1"/>
  <c r="ND39" i="14" s="1"/>
  <c r="ND40" i="14" s="1"/>
  <c r="ND41" i="14" s="1"/>
  <c r="ND42" i="14" s="1"/>
  <c r="ND43" i="14" s="1"/>
  <c r="ND44" i="14" s="1"/>
  <c r="ND45" i="14" s="1"/>
  <c r="ND46" i="14" s="1"/>
  <c r="ND47" i="14" s="1"/>
  <c r="ND48" i="14" s="1"/>
  <c r="ND49" i="14" s="1"/>
  <c r="ND50" i="14" s="1"/>
  <c r="ND51" i="14" s="1"/>
  <c r="ND52" i="14" s="1"/>
  <c r="ND53" i="14" s="1"/>
  <c r="ND54" i="14" s="1"/>
  <c r="ND55" i="14" s="1"/>
  <c r="ND56" i="14" s="1"/>
  <c r="ND57" i="14" s="1"/>
  <c r="ND58" i="14" s="1"/>
  <c r="ND59" i="14" s="1"/>
  <c r="ND60" i="14" s="1"/>
  <c r="ND61" i="14" s="1"/>
  <c r="ND62" i="14" s="1"/>
  <c r="ND63" i="14" s="1"/>
  <c r="ND64" i="14" s="1"/>
  <c r="ND65" i="14" s="1"/>
  <c r="ND66" i="14" s="1"/>
  <c r="ND67" i="14" s="1"/>
  <c r="ND68" i="14" s="1"/>
  <c r="ND69" i="14" s="1"/>
  <c r="ND70" i="14" s="1"/>
  <c r="ND71" i="14" s="1"/>
  <c r="ND72" i="14" s="1"/>
  <c r="ND73" i="14" s="1"/>
  <c r="ND74" i="14" s="1"/>
  <c r="ND75" i="14" s="1"/>
  <c r="ND76" i="14" s="1"/>
  <c r="ND77" i="14" s="1"/>
  <c r="ND78" i="14" s="1"/>
  <c r="ND79" i="14" s="1"/>
  <c r="ND80" i="14" s="1"/>
  <c r="ND81" i="14" s="1"/>
  <c r="ND82" i="14" s="1"/>
  <c r="ND83" i="14" s="1"/>
  <c r="ND84" i="14" s="1"/>
  <c r="ND85" i="14" s="1"/>
  <c r="ND86" i="14" s="1"/>
  <c r="ND87" i="14" s="1"/>
  <c r="ND88" i="14" s="1"/>
  <c r="ND89" i="14" s="1"/>
  <c r="ND90" i="14" s="1"/>
  <c r="ND91" i="14" s="1"/>
  <c r="ND92" i="14" s="1"/>
  <c r="ND93" i="14" s="1"/>
  <c r="ND94" i="14" s="1"/>
  <c r="ND95" i="14" s="1"/>
  <c r="ND96" i="14" s="1"/>
  <c r="ND97" i="14" s="1"/>
  <c r="ND98" i="14" s="1"/>
  <c r="ND99" i="14" s="1"/>
  <c r="ND100" i="14" s="1"/>
  <c r="ND101" i="14" s="1"/>
  <c r="ND102" i="14" s="1"/>
  <c r="ND103" i="14" s="1"/>
  <c r="ND104" i="14" s="1"/>
  <c r="ND105" i="14" s="1"/>
  <c r="ND106" i="14" s="1"/>
  <c r="ND107" i="14" s="1"/>
  <c r="ND108" i="14" s="1"/>
  <c r="ND109" i="14" s="1"/>
  <c r="ND110" i="14" s="1"/>
  <c r="ND111" i="14" s="1"/>
  <c r="ND112" i="14" s="1"/>
  <c r="ND113" i="14" s="1"/>
  <c r="ND114" i="14" s="1"/>
  <c r="ND115" i="14" s="1"/>
  <c r="ND116" i="14" s="1"/>
  <c r="ND117" i="14" s="1"/>
  <c r="ND118" i="14" s="1"/>
  <c r="ND119" i="14" s="1"/>
  <c r="ND120" i="14" s="1"/>
  <c r="ND121" i="14" s="1"/>
  <c r="ND122" i="14" s="1"/>
  <c r="ND123" i="14" s="1"/>
  <c r="ND124" i="14" s="1"/>
  <c r="ND125" i="14" s="1"/>
  <c r="ND126" i="14" s="1"/>
  <c r="ND127" i="14" s="1"/>
  <c r="ND128" i="14" s="1"/>
  <c r="ND129" i="14" s="1"/>
  <c r="ND130" i="14" s="1"/>
  <c r="ND131" i="14" s="1"/>
  <c r="ND132" i="14" s="1"/>
  <c r="ND133" i="14" s="1"/>
  <c r="ND134" i="14" s="1"/>
  <c r="ND135" i="14" s="1"/>
  <c r="ND136" i="14" s="1"/>
  <c r="ND137" i="14" s="1"/>
  <c r="ND138" i="14" s="1"/>
  <c r="ND139" i="14" s="1"/>
  <c r="ND140" i="14" s="1"/>
  <c r="ND141" i="14" s="1"/>
  <c r="ND142" i="14" s="1"/>
  <c r="ND143" i="14" s="1"/>
  <c r="ND144" i="14" s="1"/>
  <c r="ND145" i="14" s="1"/>
  <c r="ND146" i="14" s="1"/>
  <c r="ND147" i="14" s="1"/>
  <c r="ND148" i="14" s="1"/>
  <c r="ND149" i="14" s="1"/>
  <c r="ND150" i="14" s="1"/>
  <c r="ND151" i="14" s="1"/>
  <c r="ND152" i="14" s="1"/>
  <c r="ND153" i="14" s="1"/>
  <c r="ND154" i="14" s="1"/>
  <c r="ND155" i="14" s="1"/>
  <c r="ND156" i="14" s="1"/>
  <c r="ND157" i="14" s="1"/>
  <c r="ND158" i="14" s="1"/>
  <c r="ND159" i="14" s="1"/>
  <c r="ND160" i="14" s="1"/>
  <c r="ND161" i="14" s="1"/>
  <c r="ND162" i="14" s="1"/>
  <c r="ND163" i="14" s="1"/>
  <c r="ND164" i="14" s="1"/>
  <c r="ND165" i="14" s="1"/>
  <c r="ND166" i="14" s="1"/>
  <c r="ND167" i="14" s="1"/>
  <c r="ND168" i="14" s="1"/>
  <c r="ND169" i="14" s="1"/>
  <c r="ND170" i="14" s="1"/>
  <c r="ND171" i="14" s="1"/>
  <c r="ND172" i="14" s="1"/>
  <c r="ND173" i="14" s="1"/>
  <c r="ND174" i="14" s="1"/>
  <c r="ND175" i="14" s="1"/>
  <c r="ND176" i="14" s="1"/>
  <c r="DC26" i="1" s="1"/>
  <c r="JI31" i="14"/>
  <c r="LT31" i="14" s="1"/>
  <c r="MO32" i="14" s="1"/>
  <c r="MO33" i="14" s="1"/>
  <c r="MO34" i="14" s="1"/>
  <c r="MO35" i="14" s="1"/>
  <c r="MO36" i="14" s="1"/>
  <c r="MO37" i="14" s="1"/>
  <c r="MO38" i="14" s="1"/>
  <c r="MO39" i="14" s="1"/>
  <c r="MO40" i="14" s="1"/>
  <c r="MO41" i="14" s="1"/>
  <c r="MO42" i="14" s="1"/>
  <c r="MO43" i="14" s="1"/>
  <c r="MO44" i="14" s="1"/>
  <c r="MO45" i="14" s="1"/>
  <c r="MO46" i="14" s="1"/>
  <c r="MO47" i="14" s="1"/>
  <c r="MO48" i="14" s="1"/>
  <c r="MO49" i="14" s="1"/>
  <c r="MO50" i="14" s="1"/>
  <c r="MO51" i="14" s="1"/>
  <c r="MO52" i="14" s="1"/>
  <c r="MO53" i="14" s="1"/>
  <c r="MO54" i="14" s="1"/>
  <c r="MO55" i="14" s="1"/>
  <c r="MO56" i="14" s="1"/>
  <c r="MO57" i="14" s="1"/>
  <c r="MO58" i="14" s="1"/>
  <c r="MO59" i="14" s="1"/>
  <c r="MO60" i="14" s="1"/>
  <c r="MO61" i="14" s="1"/>
  <c r="MO62" i="14" s="1"/>
  <c r="MO63" i="14" s="1"/>
  <c r="MO64" i="14" s="1"/>
  <c r="MO65" i="14" s="1"/>
  <c r="MO66" i="14" s="1"/>
  <c r="MO67" i="14" s="1"/>
  <c r="MO68" i="14" s="1"/>
  <c r="MO69" i="14" s="1"/>
  <c r="MO70" i="14" s="1"/>
  <c r="MO71" i="14" s="1"/>
  <c r="MO72" i="14" s="1"/>
  <c r="MO73" i="14" s="1"/>
  <c r="MO74" i="14" s="1"/>
  <c r="MO75" i="14" s="1"/>
  <c r="MO76" i="14" s="1"/>
  <c r="MO77" i="14" s="1"/>
  <c r="MO78" i="14" s="1"/>
  <c r="MO79" i="14" s="1"/>
  <c r="MO80" i="14" s="1"/>
  <c r="MO81" i="14" s="1"/>
  <c r="MO82" i="14" s="1"/>
  <c r="MO83" i="14" s="1"/>
  <c r="MO84" i="14" s="1"/>
  <c r="MO85" i="14" s="1"/>
  <c r="MO86" i="14" s="1"/>
  <c r="MO87" i="14" s="1"/>
  <c r="MO88" i="14" s="1"/>
  <c r="MO89" i="14" s="1"/>
  <c r="MO90" i="14" s="1"/>
  <c r="MO91" i="14" s="1"/>
  <c r="MO92" i="14" s="1"/>
  <c r="MO93" i="14" s="1"/>
  <c r="MO94" i="14" s="1"/>
  <c r="JK31" i="14"/>
  <c r="LV31" i="14" s="1"/>
  <c r="MQ32" i="14" s="1"/>
  <c r="MQ33" i="14" s="1"/>
  <c r="MQ34" i="14" s="1"/>
  <c r="MQ35" i="14" s="1"/>
  <c r="MQ36" i="14" s="1"/>
  <c r="MQ37" i="14" s="1"/>
  <c r="MQ38" i="14" s="1"/>
  <c r="MQ39" i="14" s="1"/>
  <c r="MQ40" i="14" s="1"/>
  <c r="MQ41" i="14" s="1"/>
  <c r="MQ42" i="14" s="1"/>
  <c r="JU31" i="14"/>
  <c r="MF31" i="14" s="1"/>
  <c r="NA32" i="14" s="1"/>
  <c r="NA33" i="14" s="1"/>
  <c r="NA34" i="14" s="1"/>
  <c r="NA35" i="14" s="1"/>
  <c r="NA36" i="14" s="1"/>
  <c r="NA37" i="14" s="1"/>
  <c r="NA38" i="14" s="1"/>
  <c r="NA39" i="14" s="1"/>
  <c r="NA40" i="14" s="1"/>
  <c r="NA41" i="14" s="1"/>
  <c r="NA42" i="14" s="1"/>
  <c r="NA43" i="14" s="1"/>
  <c r="NA44" i="14" s="1"/>
  <c r="NA45" i="14" s="1"/>
  <c r="NA46" i="14" s="1"/>
  <c r="NA47" i="14" s="1"/>
  <c r="NA48" i="14" s="1"/>
  <c r="NA49" i="14" s="1"/>
  <c r="NA50" i="14" s="1"/>
  <c r="NA51" i="14" s="1"/>
  <c r="NA52" i="14" s="1"/>
  <c r="NA53" i="14" s="1"/>
  <c r="NA54" i="14" s="1"/>
  <c r="NA55" i="14" s="1"/>
  <c r="NA56" i="14" s="1"/>
  <c r="NA57" i="14" s="1"/>
  <c r="NA58" i="14" s="1"/>
  <c r="NA59" i="14" s="1"/>
  <c r="NA60" i="14" s="1"/>
  <c r="NA61" i="14" s="1"/>
  <c r="NA62" i="14" s="1"/>
  <c r="NA63" i="14" s="1"/>
  <c r="NA64" i="14" s="1"/>
  <c r="NA65" i="14" s="1"/>
  <c r="NA66" i="14" s="1"/>
  <c r="NA67" i="14" s="1"/>
  <c r="NA68" i="14" s="1"/>
  <c r="NA69" i="14" s="1"/>
  <c r="NA70" i="14" s="1"/>
  <c r="NA71" i="14" s="1"/>
  <c r="NA72" i="14" s="1"/>
  <c r="NA73" i="14" s="1"/>
  <c r="NA74" i="14" s="1"/>
  <c r="NA75" i="14" s="1"/>
  <c r="NA76" i="14" s="1"/>
  <c r="NA77" i="14" s="1"/>
  <c r="NA78" i="14" s="1"/>
  <c r="NA79" i="14" s="1"/>
  <c r="NA80" i="14" s="1"/>
  <c r="NA81" i="14" s="1"/>
  <c r="NA82" i="14" s="1"/>
  <c r="NA83" i="14" s="1"/>
  <c r="NA84" i="14" s="1"/>
  <c r="NA85" i="14" s="1"/>
  <c r="NA86" i="14" s="1"/>
  <c r="NA87" i="14" s="1"/>
  <c r="NA88" i="14" s="1"/>
  <c r="NA89" i="14" s="1"/>
  <c r="NA90" i="14" s="1"/>
  <c r="NA91" i="14" s="1"/>
  <c r="NA92" i="14" s="1"/>
  <c r="NA93" i="14" s="1"/>
  <c r="NA94" i="14" s="1"/>
  <c r="NA95" i="14" s="1"/>
  <c r="NA96" i="14" s="1"/>
  <c r="NA97" i="14" s="1"/>
  <c r="NA98" i="14" s="1"/>
  <c r="NA99" i="14" s="1"/>
  <c r="NA100" i="14" s="1"/>
  <c r="NA101" i="14" s="1"/>
  <c r="NA102" i="14" s="1"/>
  <c r="NA103" i="14" s="1"/>
  <c r="NA104" i="14" s="1"/>
  <c r="NA105" i="14" s="1"/>
  <c r="NA106" i="14" s="1"/>
  <c r="NA107" i="14" s="1"/>
  <c r="NA108" i="14" s="1"/>
  <c r="NA109" i="14" s="1"/>
  <c r="NA110" i="14" s="1"/>
  <c r="NA111" i="14" s="1"/>
  <c r="NA112" i="14" s="1"/>
  <c r="NA113" i="14" s="1"/>
  <c r="NA114" i="14" s="1"/>
  <c r="NA115" i="14" s="1"/>
  <c r="NA116" i="14" s="1"/>
  <c r="NA117" i="14" s="1"/>
  <c r="NA118" i="14" s="1"/>
  <c r="NA119" i="14" s="1"/>
  <c r="NA120" i="14" s="1"/>
  <c r="NA121" i="14" s="1"/>
  <c r="NA122" i="14" s="1"/>
  <c r="NA123" i="14" s="1"/>
  <c r="NA124" i="14" s="1"/>
  <c r="NA125" i="14" s="1"/>
  <c r="NA126" i="14" s="1"/>
  <c r="NA127" i="14" s="1"/>
  <c r="NA128" i="14" s="1"/>
  <c r="NA129" i="14" s="1"/>
  <c r="JN31" i="14"/>
  <c r="LY31" i="14" s="1"/>
  <c r="MT32" i="14" s="1"/>
  <c r="MT33" i="14" s="1"/>
  <c r="MT34" i="14" s="1"/>
  <c r="MT35" i="14" s="1"/>
  <c r="MT36" i="14" s="1"/>
  <c r="JV31" i="14"/>
  <c r="MG31" i="14" s="1"/>
  <c r="NB32" i="14" s="1"/>
  <c r="NB33" i="14" s="1"/>
  <c r="NB34" i="14" s="1"/>
  <c r="NB35" i="14" s="1"/>
  <c r="NB36" i="14" s="1"/>
  <c r="NB37" i="14" s="1"/>
  <c r="NB38" i="14" s="1"/>
  <c r="NB39" i="14" s="1"/>
  <c r="NB40" i="14" s="1"/>
  <c r="NB41" i="14" s="1"/>
  <c r="NB42" i="14" s="1"/>
  <c r="JR31" i="14"/>
  <c r="MC31" i="14" s="1"/>
  <c r="MX32" i="14" s="1"/>
  <c r="MX33" i="14" s="1"/>
  <c r="MX34" i="14" s="1"/>
  <c r="MX35" i="14" s="1"/>
  <c r="MX36" i="14" s="1"/>
  <c r="MX37" i="14" s="1"/>
  <c r="MX38" i="14" s="1"/>
  <c r="MX39" i="14" s="1"/>
  <c r="MX40" i="14" s="1"/>
  <c r="MX41" i="14" s="1"/>
  <c r="MX42" i="14" s="1"/>
  <c r="MX43" i="14" s="1"/>
  <c r="MX44" i="14" s="1"/>
  <c r="MX45" i="14" s="1"/>
  <c r="MX46" i="14" s="1"/>
  <c r="MX47" i="14" s="1"/>
  <c r="MX48" i="14" s="1"/>
  <c r="MX49" i="14" s="1"/>
  <c r="MX50" i="14" s="1"/>
  <c r="MX51" i="14" s="1"/>
  <c r="MX52" i="14" s="1"/>
  <c r="MX53" i="14" s="1"/>
  <c r="MX54" i="14" s="1"/>
  <c r="MX55" i="14" s="1"/>
  <c r="MX56" i="14" s="1"/>
  <c r="MX57" i="14" s="1"/>
  <c r="MX58" i="14" s="1"/>
  <c r="MX59" i="14" s="1"/>
  <c r="MX60" i="14" s="1"/>
  <c r="MX61" i="14" s="1"/>
  <c r="MX62" i="14" s="1"/>
  <c r="MX63" i="14" s="1"/>
  <c r="MX64" i="14" s="1"/>
  <c r="MX65" i="14" s="1"/>
  <c r="MX66" i="14" s="1"/>
  <c r="MX67" i="14" s="1"/>
  <c r="MX68" i="14" s="1"/>
  <c r="MX69" i="14" s="1"/>
  <c r="MX70" i="14" s="1"/>
  <c r="MX71" i="14" s="1"/>
  <c r="MX72" i="14" s="1"/>
  <c r="MX73" i="14" s="1"/>
  <c r="MX74" i="14" s="1"/>
  <c r="MX75" i="14" s="1"/>
  <c r="AI80" i="19" a="1"/>
  <c r="AI80" i="19" s="1"/>
  <c r="AM88" i="19" a="1"/>
  <c r="AM88" i="19" s="1"/>
  <c r="AJ86" i="19" a="1"/>
  <c r="AJ86" i="19" s="1"/>
  <c r="CZ29" i="1"/>
  <c r="AI48" i="19" a="1"/>
  <c r="AI48" i="19" s="1"/>
  <c r="AK48" i="19" a="1"/>
  <c r="AK48" i="19" s="1"/>
  <c r="NM50" i="14"/>
  <c r="AJ48" i="19" a="1"/>
  <c r="AJ48" i="19" s="1"/>
  <c r="AH48" i="19" a="1"/>
  <c r="AH48" i="19" s="1"/>
  <c r="AM48" i="19" a="1"/>
  <c r="AM48" i="19" s="1"/>
  <c r="AL48" i="19" a="1"/>
  <c r="AL48" i="19" s="1"/>
  <c r="BJ43" i="1"/>
  <c r="CT43" i="1"/>
  <c r="CZ43" i="1" s="1"/>
  <c r="CS43" i="1"/>
  <c r="CY43" i="1" s="1"/>
  <c r="AL90" i="19" a="1"/>
  <c r="AL90" i="19" s="1"/>
  <c r="ML31" i="14"/>
  <c r="NG30" i="14"/>
  <c r="BG29" i="3" s="1"/>
  <c r="BF29" i="3"/>
  <c r="BJ29" i="3" s="1"/>
  <c r="PJ29" i="14"/>
  <c r="PK29" i="14"/>
  <c r="PL29" i="14"/>
  <c r="PZ29" i="14"/>
  <c r="PN29" i="14"/>
  <c r="PH29" i="14"/>
  <c r="PR29" i="14"/>
  <c r="PG29" i="14"/>
  <c r="PY29" i="14"/>
  <c r="PW29" i="14"/>
  <c r="PT29" i="14"/>
  <c r="PP29" i="14"/>
  <c r="BU27" i="1"/>
  <c r="PV29" i="14"/>
  <c r="BU26" i="1"/>
  <c r="PI29" i="14"/>
  <c r="PX29" i="14"/>
  <c r="PO29" i="14"/>
  <c r="PQ29" i="14"/>
  <c r="PS29" i="14"/>
  <c r="PU29" i="14"/>
  <c r="PM29" i="14"/>
  <c r="BT58" i="1"/>
  <c r="AH84" i="19" a="1"/>
  <c r="AH84" i="19" s="1"/>
  <c r="MS32" i="14"/>
  <c r="QB31" i="14" a="1"/>
  <c r="QB31" i="14" s="1"/>
  <c r="CF63" i="1"/>
  <c r="CJ63" i="1" s="1"/>
  <c r="CZ35" i="1"/>
  <c r="AK88" i="19" a="1"/>
  <c r="AK88" i="19" s="1"/>
  <c r="LQ31" i="14" l="1"/>
  <c r="QF31" i="14"/>
  <c r="AI81" i="19" a="1"/>
  <c r="AI81" i="19" s="1"/>
  <c r="AM89" i="19" a="1"/>
  <c r="AM89" i="19" s="1"/>
  <c r="AH85" i="19" a="1"/>
  <c r="AH85" i="19" s="1"/>
  <c r="BX26" i="1"/>
  <c r="CW26" i="1" s="1"/>
  <c r="BW26" i="1"/>
  <c r="CV26" i="1" s="1"/>
  <c r="CH26" i="1"/>
  <c r="NG31" i="14"/>
  <c r="ML32" i="14"/>
  <c r="AK89" i="19" a="1"/>
  <c r="AK89" i="19" s="1"/>
  <c r="CB58" i="1"/>
  <c r="BZ58" i="1"/>
  <c r="CD58" i="1" s="1"/>
  <c r="BX27" i="1"/>
  <c r="CW27" i="1" s="1"/>
  <c r="BW27" i="1"/>
  <c r="CV27" i="1" s="1"/>
  <c r="MO95" i="14"/>
  <c r="AL91" i="19" a="1"/>
  <c r="AL91" i="19" s="1"/>
  <c r="AJ47" i="19" a="1"/>
  <c r="AJ47" i="19" s="1"/>
  <c r="AI47" i="19" a="1"/>
  <c r="AI47" i="19" s="1"/>
  <c r="AL47" i="19" a="1"/>
  <c r="AL47" i="19" s="1"/>
  <c r="NM49" i="14"/>
  <c r="AK47" i="19" a="1"/>
  <c r="AK47" i="19" s="1"/>
  <c r="AM47" i="19" a="1"/>
  <c r="AM47" i="19" s="1"/>
  <c r="AH47" i="19" a="1"/>
  <c r="AH47" i="19" s="1"/>
  <c r="AJ87" i="19" a="1"/>
  <c r="AJ87" i="19" s="1"/>
  <c r="BF30" i="3"/>
  <c r="BJ30" i="3" s="1"/>
  <c r="BG30" i="3"/>
  <c r="CL63" i="1"/>
  <c r="CP63" i="1"/>
  <c r="BH110" i="1"/>
  <c r="BF110" i="1" s="1"/>
  <c r="BH85" i="1"/>
  <c r="BF85" i="1" s="1"/>
  <c r="BH74" i="1"/>
  <c r="BF74" i="1" s="1"/>
  <c r="CZ63" i="1"/>
  <c r="MS33" i="14"/>
  <c r="QB32" i="14" a="1"/>
  <c r="QB32" i="14" s="1"/>
  <c r="PQ30" i="14"/>
  <c r="PM30" i="14"/>
  <c r="PH30" i="14"/>
  <c r="PS30" i="14"/>
  <c r="PX30" i="14"/>
  <c r="PV30" i="14"/>
  <c r="PI30" i="14"/>
  <c r="PJ30" i="14"/>
  <c r="PL30" i="14"/>
  <c r="PW30" i="14"/>
  <c r="PK30" i="14"/>
  <c r="PP30" i="14"/>
  <c r="PU30" i="14"/>
  <c r="PY30" i="14"/>
  <c r="PZ30" i="14"/>
  <c r="PR30" i="14"/>
  <c r="PT30" i="14"/>
  <c r="PN30" i="14"/>
  <c r="PO30" i="14"/>
  <c r="PG30" i="14"/>
  <c r="AI82" i="19" l="1" a="1"/>
  <c r="AI82" i="19" s="1"/>
  <c r="AM90" i="19" a="1"/>
  <c r="AM90" i="19" s="1"/>
  <c r="BM85" i="1"/>
  <c r="CN85" i="1"/>
  <c r="AO85" i="1"/>
  <c r="CF58" i="1"/>
  <c r="CJ58" i="1" s="1"/>
  <c r="PT31" i="14"/>
  <c r="PK31" i="14"/>
  <c r="PR31" i="14"/>
  <c r="PN31" i="14"/>
  <c r="PM31" i="14"/>
  <c r="PZ31" i="14"/>
  <c r="PY31" i="14"/>
  <c r="PW31" i="14"/>
  <c r="PH31" i="14"/>
  <c r="PS31" i="14"/>
  <c r="PJ31" i="14"/>
  <c r="PP31" i="14"/>
  <c r="PU31" i="14"/>
  <c r="PQ31" i="14"/>
  <c r="PV31" i="14"/>
  <c r="PI31" i="14"/>
  <c r="PG31" i="14"/>
  <c r="PL31" i="14"/>
  <c r="PO31" i="14"/>
  <c r="PX31" i="14"/>
  <c r="AO110" i="1"/>
  <c r="AY110" i="1" s="1"/>
  <c r="BM110" i="1"/>
  <c r="CN110" i="1"/>
  <c r="BF31" i="3"/>
  <c r="BJ31" i="3" s="1"/>
  <c r="BO80" i="1"/>
  <c r="CP80" i="1" s="1"/>
  <c r="BO81" i="1" s="1"/>
  <c r="CP81" i="1" s="1"/>
  <c r="BO107" i="1" s="1"/>
  <c r="CP107" i="1" s="1"/>
  <c r="NM48" i="14"/>
  <c r="AL46" i="19" a="1"/>
  <c r="AL46" i="19" s="1"/>
  <c r="AJ46" i="19" a="1"/>
  <c r="AJ46" i="19" s="1"/>
  <c r="AK46" i="19" a="1"/>
  <c r="AK46" i="19" s="1"/>
  <c r="AI46" i="19" a="1"/>
  <c r="AI46" i="19" s="1"/>
  <c r="AM46" i="19" a="1"/>
  <c r="AM46" i="19" s="1"/>
  <c r="AH46" i="19" a="1"/>
  <c r="AH46" i="19" s="1"/>
  <c r="MO96" i="14"/>
  <c r="AL92" i="19" a="1"/>
  <c r="AL92" i="19" s="1"/>
  <c r="MS34" i="14"/>
  <c r="QB33" i="14" a="1"/>
  <c r="QB33" i="14" s="1"/>
  <c r="AK90" i="19" a="1"/>
  <c r="AK90" i="19" s="1"/>
  <c r="AH86" i="19" a="1"/>
  <c r="AH86" i="19" s="1"/>
  <c r="BM74" i="1"/>
  <c r="AO74" i="1"/>
  <c r="AY74" i="1" s="1"/>
  <c r="CN74" i="1"/>
  <c r="AJ88" i="19" a="1"/>
  <c r="AJ88" i="19" s="1"/>
  <c r="NG32" i="14"/>
  <c r="ML33" i="14"/>
  <c r="AI83" i="19" l="1" a="1"/>
  <c r="AI83" i="19" s="1"/>
  <c r="AM91" i="19" a="1"/>
  <c r="AM91" i="19" s="1"/>
  <c r="CL58" i="1"/>
  <c r="CP58" i="1"/>
  <c r="CZ58" i="1"/>
  <c r="AK91" i="19" a="1"/>
  <c r="AK91" i="19" s="1"/>
  <c r="AJ45" i="19" a="1"/>
  <c r="AJ45" i="19" s="1"/>
  <c r="AL45" i="19" a="1"/>
  <c r="AL45" i="19" s="1"/>
  <c r="AH45" i="19" a="1"/>
  <c r="AH45" i="19" s="1"/>
  <c r="NM47" i="14"/>
  <c r="AM45" i="19" a="1"/>
  <c r="AM45" i="19" s="1"/>
  <c r="AI45" i="19" a="1"/>
  <c r="AI45" i="19" s="1"/>
  <c r="AK45" i="19" a="1"/>
  <c r="AK45" i="19" s="1"/>
  <c r="MS35" i="14"/>
  <c r="QB34" i="14" a="1"/>
  <c r="QB34" i="14" s="1"/>
  <c r="PO32" i="14"/>
  <c r="PH32" i="14"/>
  <c r="PY32" i="14"/>
  <c r="PI32" i="14"/>
  <c r="PW32" i="14"/>
  <c r="PV32" i="14"/>
  <c r="PX32" i="14"/>
  <c r="PR32" i="14"/>
  <c r="PZ32" i="14"/>
  <c r="PU32" i="14"/>
  <c r="PN32" i="14"/>
  <c r="PS32" i="14"/>
  <c r="PG32" i="14"/>
  <c r="PQ32" i="14"/>
  <c r="PM32" i="14"/>
  <c r="PJ32" i="14"/>
  <c r="PP32" i="14"/>
  <c r="PK32" i="14"/>
  <c r="PL32" i="14"/>
  <c r="PT32" i="14"/>
  <c r="BG31" i="3"/>
  <c r="AY85" i="1"/>
  <c r="ML34" i="14"/>
  <c r="NG33" i="14"/>
  <c r="AH87" i="19" a="1"/>
  <c r="AH87" i="19" s="1"/>
  <c r="MO97" i="14"/>
  <c r="AL93" i="19" a="1"/>
  <c r="AL93" i="19" s="1"/>
  <c r="BF32" i="3"/>
  <c r="BJ32" i="3" s="1"/>
  <c r="AJ89" i="19" a="1"/>
  <c r="AJ89" i="19" s="1"/>
  <c r="AI84" i="19" l="1" a="1"/>
  <c r="AI84" i="19" s="1"/>
  <c r="AM92" i="19" a="1"/>
  <c r="AM92" i="19" s="1"/>
  <c r="AJ90" i="19" a="1"/>
  <c r="AJ90" i="19" s="1"/>
  <c r="AH88" i="19" a="1"/>
  <c r="AH88" i="19" s="1"/>
  <c r="PY33" i="14"/>
  <c r="PI33" i="14"/>
  <c r="PW33" i="14"/>
  <c r="PG33" i="14"/>
  <c r="PO33" i="14"/>
  <c r="PR33" i="14"/>
  <c r="PH33" i="14"/>
  <c r="PQ33" i="14"/>
  <c r="PX33" i="14"/>
  <c r="PV33" i="14"/>
  <c r="PL33" i="14"/>
  <c r="PZ33" i="14"/>
  <c r="PK33" i="14"/>
  <c r="PT33" i="14"/>
  <c r="PS33" i="14"/>
  <c r="PJ33" i="14"/>
  <c r="PU33" i="14"/>
  <c r="PM33" i="14"/>
  <c r="PN33" i="14"/>
  <c r="PP33" i="14"/>
  <c r="ML35" i="14"/>
  <c r="NG34" i="14"/>
  <c r="BG32" i="3"/>
  <c r="BF33" i="3"/>
  <c r="BJ33" i="3" s="1"/>
  <c r="MO98" i="14"/>
  <c r="BT70" i="1"/>
  <c r="AL94" i="19" a="1"/>
  <c r="AL94" i="19" s="1"/>
  <c r="QB35" i="14" a="1"/>
  <c r="QB35" i="14" s="1"/>
  <c r="MS36" i="14"/>
  <c r="NM46" i="14"/>
  <c r="AM44" i="19" a="1"/>
  <c r="AM44" i="19" s="1"/>
  <c r="AK44" i="19" a="1"/>
  <c r="AK44" i="19" s="1"/>
  <c r="AI44" i="19" a="1"/>
  <c r="AI44" i="19" s="1"/>
  <c r="AL44" i="19" a="1"/>
  <c r="AL44" i="19" s="1"/>
  <c r="AJ44" i="19" a="1"/>
  <c r="AJ44" i="19" s="1"/>
  <c r="AH44" i="19" a="1"/>
  <c r="AH44" i="19" s="1"/>
  <c r="AK92" i="19" a="1"/>
  <c r="AK92" i="19" s="1"/>
  <c r="AI85" i="19" l="1" a="1"/>
  <c r="AI85" i="19" s="1"/>
  <c r="AM93" i="19" a="1"/>
  <c r="AM93" i="19" s="1"/>
  <c r="PR34" i="14"/>
  <c r="PI34" i="14"/>
  <c r="PJ34" i="14"/>
  <c r="PO34" i="14"/>
  <c r="PP34" i="14"/>
  <c r="PN34" i="14"/>
  <c r="PU34" i="14"/>
  <c r="PQ34" i="14"/>
  <c r="PL34" i="14"/>
  <c r="PM34" i="14"/>
  <c r="PY34" i="14"/>
  <c r="PS34" i="14"/>
  <c r="PK34" i="14"/>
  <c r="PZ34" i="14"/>
  <c r="PH34" i="14"/>
  <c r="PG34" i="14"/>
  <c r="PW34" i="14"/>
  <c r="PX34" i="14"/>
  <c r="PT34" i="14"/>
  <c r="PV34" i="14"/>
  <c r="CB70" i="1"/>
  <c r="BZ70" i="1"/>
  <c r="CD70" i="1" s="1"/>
  <c r="JN36" i="14"/>
  <c r="ML36" i="14"/>
  <c r="NG35" i="14"/>
  <c r="AJ91" i="19" a="1"/>
  <c r="AJ91" i="19" s="1"/>
  <c r="BF34" i="3"/>
  <c r="BJ34" i="3" s="1"/>
  <c r="BS66" i="1"/>
  <c r="BS65" i="1"/>
  <c r="AK93" i="19" a="1"/>
  <c r="AK93" i="19" s="1"/>
  <c r="AI43" i="19" a="1"/>
  <c r="AI43" i="19" s="1"/>
  <c r="AL43" i="19" a="1"/>
  <c r="AL43" i="19" s="1"/>
  <c r="AH43" i="19" a="1"/>
  <c r="AH43" i="19" s="1"/>
  <c r="AK43" i="19" a="1"/>
  <c r="AK43" i="19" s="1"/>
  <c r="AM43" i="19" a="1"/>
  <c r="AM43" i="19" s="1"/>
  <c r="AJ43" i="19" a="1"/>
  <c r="AJ43" i="19" s="1"/>
  <c r="NM45" i="14"/>
  <c r="MO99" i="14"/>
  <c r="BS71" i="1"/>
  <c r="AL95" i="19" a="1"/>
  <c r="AL95" i="19" s="1"/>
  <c r="QB36" i="14" a="1"/>
  <c r="QB36" i="14" s="1"/>
  <c r="MS37" i="14"/>
  <c r="BG33" i="3"/>
  <c r="AH89" i="19" a="1"/>
  <c r="AH89" i="19" s="1"/>
  <c r="AI86" i="19" l="1" a="1"/>
  <c r="AI86" i="19" s="1"/>
  <c r="AM94" i="19" a="1"/>
  <c r="AM94" i="19" s="1"/>
  <c r="BS68" i="1"/>
  <c r="LY36" i="14"/>
  <c r="MT37" i="14" s="1"/>
  <c r="MT38" i="14" s="1"/>
  <c r="MT39" i="14" s="1"/>
  <c r="MT40" i="14" s="1"/>
  <c r="MT41" i="14" s="1"/>
  <c r="QF36" i="14"/>
  <c r="BT68" i="1"/>
  <c r="AK94" i="19" a="1"/>
  <c r="AK94" i="19" s="1"/>
  <c r="AJ92" i="19" a="1"/>
  <c r="AJ92" i="19" s="1"/>
  <c r="CF70" i="1"/>
  <c r="CJ70" i="1" s="1"/>
  <c r="BZ71" i="1"/>
  <c r="CD71" i="1" s="1"/>
  <c r="CF71" i="1" s="1"/>
  <c r="CJ71" i="1" s="1"/>
  <c r="CL71" i="1" s="1"/>
  <c r="CB71" i="1"/>
  <c r="BF35" i="3"/>
  <c r="BJ35" i="3" s="1"/>
  <c r="AH90" i="19" a="1"/>
  <c r="AH90" i="19" s="1"/>
  <c r="MO100" i="14"/>
  <c r="AL96" i="19" a="1"/>
  <c r="AL96" i="19" s="1"/>
  <c r="BZ66" i="1"/>
  <c r="CD66" i="1" s="1"/>
  <c r="CF66" i="1" s="1"/>
  <c r="CJ66" i="1" s="1"/>
  <c r="CL66" i="1" s="1"/>
  <c r="CB66" i="1"/>
  <c r="AL42" i="19" a="1"/>
  <c r="AL42" i="19" s="1"/>
  <c r="AK42" i="19" a="1"/>
  <c r="AK42" i="19" s="1"/>
  <c r="AM42" i="19" a="1"/>
  <c r="AM42" i="19" s="1"/>
  <c r="AI42" i="19" a="1"/>
  <c r="AI42" i="19" s="1"/>
  <c r="AJ42" i="19" a="1"/>
  <c r="AJ42" i="19" s="1"/>
  <c r="NM44" i="14"/>
  <c r="AH42" i="19" a="1"/>
  <c r="AH42" i="19" s="1"/>
  <c r="PY35" i="14"/>
  <c r="PX35" i="14"/>
  <c r="PZ35" i="14"/>
  <c r="PH35" i="14"/>
  <c r="PK35" i="14"/>
  <c r="PQ35" i="14"/>
  <c r="PI35" i="14"/>
  <c r="PJ35" i="14"/>
  <c r="PL35" i="14"/>
  <c r="PT35" i="14"/>
  <c r="PM35" i="14"/>
  <c r="PV35" i="14"/>
  <c r="PG35" i="14"/>
  <c r="PW35" i="14"/>
  <c r="PP35" i="14"/>
  <c r="PR35" i="14"/>
  <c r="PS35" i="14"/>
  <c r="PN35" i="14"/>
  <c r="PO35" i="14"/>
  <c r="PU35" i="14"/>
  <c r="MS38" i="14"/>
  <c r="QB37" i="14" a="1"/>
  <c r="QB37" i="14" s="1"/>
  <c r="BG34" i="3"/>
  <c r="NG36" i="14"/>
  <c r="ML37" i="14"/>
  <c r="AI87" i="19" l="1" a="1"/>
  <c r="AI87" i="19" s="1"/>
  <c r="AM95" i="19" a="1"/>
  <c r="AM95" i="19" s="1"/>
  <c r="CL70" i="1"/>
  <c r="BH71" i="1"/>
  <c r="BF71" i="1" s="1"/>
  <c r="CP70" i="1"/>
  <c r="BO79" i="1" s="1"/>
  <c r="QB38" i="14" a="1"/>
  <c r="QB38" i="14" s="1"/>
  <c r="MS39" i="14"/>
  <c r="AH91" i="19" a="1"/>
  <c r="AH91" i="19" s="1"/>
  <c r="BT65" i="1"/>
  <c r="AJ93" i="19" a="1"/>
  <c r="AJ93" i="19" s="1"/>
  <c r="NG37" i="14"/>
  <c r="ML38" i="14"/>
  <c r="CB68" i="1"/>
  <c r="BZ68" i="1"/>
  <c r="CD68" i="1" s="1"/>
  <c r="CF68" i="1" s="1"/>
  <c r="CJ68" i="1" s="1"/>
  <c r="CL68" i="1" s="1"/>
  <c r="PM36" i="14"/>
  <c r="PV36" i="14"/>
  <c r="PI36" i="14"/>
  <c r="PO36" i="14"/>
  <c r="PU36" i="14"/>
  <c r="PX36" i="14"/>
  <c r="PQ36" i="14"/>
  <c r="PG36" i="14"/>
  <c r="PW36" i="14"/>
  <c r="PP36" i="14"/>
  <c r="PH36" i="14"/>
  <c r="PS36" i="14"/>
  <c r="PJ36" i="14"/>
  <c r="PL36" i="14"/>
  <c r="PR36" i="14"/>
  <c r="PY36" i="14"/>
  <c r="PK36" i="14"/>
  <c r="PZ36" i="14"/>
  <c r="PT36" i="14"/>
  <c r="PN36" i="14"/>
  <c r="BG35" i="3"/>
  <c r="AK95" i="19" a="1"/>
  <c r="AK95" i="19" s="1"/>
  <c r="BF36" i="3"/>
  <c r="BJ36" i="3" s="1"/>
  <c r="AH41" i="19" a="1"/>
  <c r="AH41" i="19" s="1"/>
  <c r="AK41" i="19" a="1"/>
  <c r="AK41" i="19" s="1"/>
  <c r="AM41" i="19" a="1"/>
  <c r="AM41" i="19" s="1"/>
  <c r="AI41" i="19" a="1"/>
  <c r="AI41" i="19" s="1"/>
  <c r="AL41" i="19" a="1"/>
  <c r="AL41" i="19" s="1"/>
  <c r="AJ41" i="19" a="1"/>
  <c r="AJ41" i="19" s="1"/>
  <c r="NM43" i="14"/>
  <c r="MO101" i="14"/>
  <c r="AL97" i="19" a="1"/>
  <c r="AL97" i="19" s="1"/>
  <c r="BT31" i="1"/>
  <c r="MT42" i="14"/>
  <c r="AI88" i="19" l="1" a="1"/>
  <c r="AI88" i="19" s="1"/>
  <c r="AM96" i="19" a="1"/>
  <c r="AM96" i="19" s="1"/>
  <c r="AM40" i="19" a="1"/>
  <c r="AM40" i="19" s="1"/>
  <c r="AL40" i="19" a="1"/>
  <c r="AL40" i="19" s="1"/>
  <c r="AJ40" i="19" a="1"/>
  <c r="AJ40" i="19" s="1"/>
  <c r="NM42" i="14"/>
  <c r="AK40" i="19" a="1"/>
  <c r="AK40" i="19" s="1"/>
  <c r="AI40" i="19" a="1"/>
  <c r="AI40" i="19" s="1"/>
  <c r="AH40" i="19" a="1"/>
  <c r="AH40" i="19" s="1"/>
  <c r="NG38" i="14"/>
  <c r="BG37" i="3" s="1"/>
  <c r="ML39" i="14"/>
  <c r="PV37" i="14"/>
  <c r="PY37" i="14"/>
  <c r="PG37" i="14"/>
  <c r="PH37" i="14"/>
  <c r="PO37" i="14"/>
  <c r="PZ37" i="14"/>
  <c r="PN37" i="14"/>
  <c r="PQ37" i="14"/>
  <c r="PL37" i="14"/>
  <c r="PK37" i="14"/>
  <c r="PJ37" i="14"/>
  <c r="PX37" i="14"/>
  <c r="PT37" i="14"/>
  <c r="PM37" i="14"/>
  <c r="PI37" i="14"/>
  <c r="PU37" i="14"/>
  <c r="PS37" i="14"/>
  <c r="PW37" i="14"/>
  <c r="PR37" i="14"/>
  <c r="PP37" i="14"/>
  <c r="BT40" i="1"/>
  <c r="BG36" i="3"/>
  <c r="CB31" i="1"/>
  <c r="BZ31" i="1"/>
  <c r="CD31" i="1" s="1"/>
  <c r="CB65" i="1"/>
  <c r="BZ65" i="1"/>
  <c r="CD65" i="1" s="1"/>
  <c r="CF65" i="1" s="1"/>
  <c r="CJ65" i="1" s="1"/>
  <c r="QB39" i="14" a="1"/>
  <c r="QB39" i="14" s="1"/>
  <c r="MS40" i="14"/>
  <c r="BS67" i="1"/>
  <c r="AJ94" i="19" a="1"/>
  <c r="AJ94" i="19" s="1"/>
  <c r="BF37" i="3"/>
  <c r="BJ37" i="3" s="1"/>
  <c r="BM71" i="1"/>
  <c r="CN71" i="1"/>
  <c r="AO71" i="1"/>
  <c r="AY71" i="1" s="1"/>
  <c r="MO102" i="14"/>
  <c r="AL98" i="19" a="1"/>
  <c r="AL98" i="19" s="1"/>
  <c r="AK96" i="19" a="1"/>
  <c r="AK96" i="19" s="1"/>
  <c r="AH92" i="19" a="1"/>
  <c r="AH92" i="19" s="1"/>
  <c r="AI89" i="19" l="1" a="1"/>
  <c r="AI89" i="19" s="1"/>
  <c r="AM97" i="19" a="1"/>
  <c r="AM97" i="19" s="1"/>
  <c r="BF38" i="3"/>
  <c r="BJ38" i="3" s="1"/>
  <c r="CL65" i="1"/>
  <c r="BH67" i="1"/>
  <c r="BF67" i="1" s="1"/>
  <c r="CP65" i="1"/>
  <c r="BO78" i="1" s="1"/>
  <c r="BS73" i="1"/>
  <c r="AK97" i="19" a="1"/>
  <c r="AK97" i="19" s="1"/>
  <c r="MO103" i="14"/>
  <c r="AL99" i="19" a="1"/>
  <c r="AL99" i="19" s="1"/>
  <c r="ML40" i="14"/>
  <c r="NG39" i="14"/>
  <c r="AL39" i="19" a="1"/>
  <c r="AL39" i="19" s="1"/>
  <c r="AK39" i="19" a="1"/>
  <c r="AK39" i="19" s="1"/>
  <c r="AM39" i="19" a="1"/>
  <c r="AM39" i="19" s="1"/>
  <c r="AH39" i="19" a="1"/>
  <c r="AH39" i="19" s="1"/>
  <c r="AI39" i="19" a="1"/>
  <c r="AI39" i="19" s="1"/>
  <c r="AJ39" i="19" a="1"/>
  <c r="AJ39" i="19" s="1"/>
  <c r="NM41" i="14"/>
  <c r="AH93" i="19" a="1"/>
  <c r="AH93" i="19" s="1"/>
  <c r="PZ38" i="14"/>
  <c r="PQ38" i="14"/>
  <c r="PT38" i="14"/>
  <c r="PK38" i="14"/>
  <c r="PS38" i="14"/>
  <c r="PL38" i="14"/>
  <c r="PY38" i="14"/>
  <c r="PP38" i="14"/>
  <c r="PH38" i="14"/>
  <c r="PO38" i="14"/>
  <c r="PU38" i="14"/>
  <c r="PV38" i="14"/>
  <c r="PW38" i="14"/>
  <c r="PI38" i="14"/>
  <c r="PX38" i="14"/>
  <c r="PG38" i="14"/>
  <c r="PJ38" i="14"/>
  <c r="PR38" i="14"/>
  <c r="PM38" i="14"/>
  <c r="PN38" i="14"/>
  <c r="AJ95" i="19" a="1"/>
  <c r="AJ95" i="19" s="1"/>
  <c r="CF31" i="1"/>
  <c r="CJ31" i="1" s="1"/>
  <c r="MS41" i="14"/>
  <c r="QB40" i="14" a="1"/>
  <c r="QB40" i="14" s="1"/>
  <c r="BS53" i="1"/>
  <c r="AI90" i="19" l="1" a="1"/>
  <c r="AI90" i="19" s="1"/>
  <c r="AM98" i="19" a="1"/>
  <c r="AM98" i="19" s="1"/>
  <c r="MO104" i="14"/>
  <c r="AL100" i="19" a="1"/>
  <c r="AL100" i="19" s="1"/>
  <c r="BS56" i="1"/>
  <c r="BF39" i="3"/>
  <c r="BJ39" i="3" s="1"/>
  <c r="AJ96" i="19" a="1"/>
  <c r="AJ96" i="19" s="1"/>
  <c r="PY39" i="14"/>
  <c r="PJ39" i="14"/>
  <c r="PH39" i="14"/>
  <c r="PL39" i="14"/>
  <c r="PQ39" i="14"/>
  <c r="PX39" i="14"/>
  <c r="PR39" i="14"/>
  <c r="PI39" i="14"/>
  <c r="PW39" i="14"/>
  <c r="PG39" i="14"/>
  <c r="PK39" i="14"/>
  <c r="PZ39" i="14"/>
  <c r="PV39" i="14"/>
  <c r="PU39" i="14"/>
  <c r="PT39" i="14"/>
  <c r="PO39" i="14"/>
  <c r="PP39" i="14"/>
  <c r="PN39" i="14"/>
  <c r="PS39" i="14"/>
  <c r="PM39" i="14"/>
  <c r="QB41" i="14" a="1"/>
  <c r="QB41" i="14" s="1"/>
  <c r="MS42" i="14"/>
  <c r="NG40" i="14"/>
  <c r="BG39" i="3" s="1"/>
  <c r="ML41" i="14"/>
  <c r="JN42" i="14" s="1"/>
  <c r="LY42" i="14" s="1"/>
  <c r="MT43" i="14" s="1"/>
  <c r="MT44" i="14" s="1"/>
  <c r="MT45" i="14" s="1"/>
  <c r="MT46" i="14" s="1"/>
  <c r="MT47" i="14" s="1"/>
  <c r="MT48" i="14" s="1"/>
  <c r="MT49" i="14" s="1"/>
  <c r="MT50" i="14" s="1"/>
  <c r="MT51" i="14" s="1"/>
  <c r="MT52" i="14" s="1"/>
  <c r="MT53" i="14" s="1"/>
  <c r="MT54" i="14" s="1"/>
  <c r="MT55" i="14" s="1"/>
  <c r="MT56" i="14" s="1"/>
  <c r="MT57" i="14" s="1"/>
  <c r="MT58" i="14" s="1"/>
  <c r="MT59" i="14" s="1"/>
  <c r="MT60" i="14" s="1"/>
  <c r="MT61" i="14" s="1"/>
  <c r="MT62" i="14" s="1"/>
  <c r="MT63" i="14" s="1"/>
  <c r="MT64" i="14" s="1"/>
  <c r="MT65" i="14" s="1"/>
  <c r="MT66" i="14" s="1"/>
  <c r="MT67" i="14" s="1"/>
  <c r="MT68" i="14" s="1"/>
  <c r="MT69" i="14" s="1"/>
  <c r="MT70" i="14" s="1"/>
  <c r="MT71" i="14" s="1"/>
  <c r="MT72" i="14" s="1"/>
  <c r="MT73" i="14" s="1"/>
  <c r="MT74" i="14" s="1"/>
  <c r="MT75" i="14" s="1"/>
  <c r="MT76" i="14" s="1"/>
  <c r="MT77" i="14" s="1"/>
  <c r="MT78" i="14" s="1"/>
  <c r="MT79" i="14" s="1"/>
  <c r="MT80" i="14" s="1"/>
  <c r="MT81" i="14" s="1"/>
  <c r="MT82" i="14" s="1"/>
  <c r="MT83" i="14" s="1"/>
  <c r="MT84" i="14" s="1"/>
  <c r="MT85" i="14" s="1"/>
  <c r="MT86" i="14" s="1"/>
  <c r="MT87" i="14" s="1"/>
  <c r="MT88" i="14" s="1"/>
  <c r="MT89" i="14" s="1"/>
  <c r="MT90" i="14" s="1"/>
  <c r="MT91" i="14" s="1"/>
  <c r="MT92" i="14" s="1"/>
  <c r="MT93" i="14" s="1"/>
  <c r="MT94" i="14" s="1"/>
  <c r="MT95" i="14" s="1"/>
  <c r="MT96" i="14" s="1"/>
  <c r="MT97" i="14" s="1"/>
  <c r="MT98" i="14" s="1"/>
  <c r="MT99" i="14" s="1"/>
  <c r="MT100" i="14" s="1"/>
  <c r="MT101" i="14" s="1"/>
  <c r="MT102" i="14" s="1"/>
  <c r="MT103" i="14" s="1"/>
  <c r="MT104" i="14" s="1"/>
  <c r="MT105" i="14" s="1"/>
  <c r="MT106" i="14" s="1"/>
  <c r="MT107" i="14" s="1"/>
  <c r="MT108" i="14" s="1"/>
  <c r="MT109" i="14" s="1"/>
  <c r="MT110" i="14" s="1"/>
  <c r="MT111" i="14" s="1"/>
  <c r="MT112" i="14" s="1"/>
  <c r="BT67" i="1"/>
  <c r="AH94" i="19" a="1"/>
  <c r="AH94" i="19" s="1"/>
  <c r="AK98" i="19" a="1"/>
  <c r="AK98" i="19" s="1"/>
  <c r="BZ53" i="1"/>
  <c r="CD53" i="1" s="1"/>
  <c r="CF53" i="1" s="1"/>
  <c r="CJ53" i="1" s="1"/>
  <c r="CB53" i="1"/>
  <c r="CL31" i="1"/>
  <c r="CP31" i="1"/>
  <c r="CZ31" i="1"/>
  <c r="AL38" i="19" a="1"/>
  <c r="AL38" i="19" s="1"/>
  <c r="AJ38" i="19" a="1"/>
  <c r="AJ38" i="19" s="1"/>
  <c r="AI38" i="19" a="1"/>
  <c r="AI38" i="19" s="1"/>
  <c r="AH38" i="19" a="1"/>
  <c r="AH38" i="19" s="1"/>
  <c r="AK38" i="19" a="1"/>
  <c r="AK38" i="19" s="1"/>
  <c r="NM40" i="14"/>
  <c r="AM38" i="19" a="1"/>
  <c r="AM38" i="19" s="1"/>
  <c r="AO67" i="1"/>
  <c r="AY67" i="1" s="1"/>
  <c r="CN67" i="1"/>
  <c r="BM67" i="1"/>
  <c r="BG38" i="3"/>
  <c r="JK42" i="14" l="1"/>
  <c r="JV42" i="14"/>
  <c r="MG42" i="14" s="1"/>
  <c r="NB43" i="14" s="1"/>
  <c r="NB44" i="14" s="1"/>
  <c r="NB45" i="14" s="1"/>
  <c r="NB46" i="14" s="1"/>
  <c r="NB47" i="14" s="1"/>
  <c r="NB48" i="14" s="1"/>
  <c r="NB49" i="14" s="1"/>
  <c r="NB50" i="14" s="1"/>
  <c r="NB51" i="14" s="1"/>
  <c r="NB52" i="14" s="1"/>
  <c r="NB53" i="14" s="1"/>
  <c r="NB54" i="14" s="1"/>
  <c r="NB55" i="14" s="1"/>
  <c r="NB56" i="14" s="1"/>
  <c r="NB57" i="14" s="1"/>
  <c r="NB58" i="14" s="1"/>
  <c r="NB59" i="14" s="1"/>
  <c r="NB60" i="14" s="1"/>
  <c r="NB61" i="14" s="1"/>
  <c r="NB62" i="14" s="1"/>
  <c r="NB63" i="14" s="1"/>
  <c r="NB64" i="14" s="1"/>
  <c r="NB65" i="14" s="1"/>
  <c r="NB66" i="14" s="1"/>
  <c r="NB67" i="14" s="1"/>
  <c r="NB68" i="14" s="1"/>
  <c r="NB69" i="14" s="1"/>
  <c r="NB70" i="14" s="1"/>
  <c r="NB71" i="14" s="1"/>
  <c r="NB72" i="14" s="1"/>
  <c r="NB73" i="14" s="1"/>
  <c r="NB74" i="14" s="1"/>
  <c r="NB75" i="14" s="1"/>
  <c r="NB76" i="14" s="1"/>
  <c r="NB77" i="14" s="1"/>
  <c r="NB78" i="14" s="1"/>
  <c r="NB79" i="14" s="1"/>
  <c r="NB80" i="14" s="1"/>
  <c r="NB81" i="14" s="1"/>
  <c r="NB82" i="14" s="1"/>
  <c r="NB83" i="14" s="1"/>
  <c r="NB84" i="14" s="1"/>
  <c r="NB85" i="14" s="1"/>
  <c r="NB86" i="14" s="1"/>
  <c r="NB87" i="14" s="1"/>
  <c r="NB88" i="14" s="1"/>
  <c r="NB89" i="14" s="1"/>
  <c r="NB90" i="14" s="1"/>
  <c r="NB91" i="14" s="1"/>
  <c r="NB92" i="14" s="1"/>
  <c r="NB93" i="14" s="1"/>
  <c r="NB94" i="14" s="1"/>
  <c r="NB95" i="14" s="1"/>
  <c r="NB96" i="14" s="1"/>
  <c r="NB97" i="14" s="1"/>
  <c r="NB98" i="14" s="1"/>
  <c r="NB99" i="14" s="1"/>
  <c r="NB100" i="14" s="1"/>
  <c r="NB101" i="14" s="1"/>
  <c r="NB102" i="14" s="1"/>
  <c r="NB103" i="14" s="1"/>
  <c r="NB104" i="14" s="1"/>
  <c r="NB105" i="14" s="1"/>
  <c r="NB106" i="14" s="1"/>
  <c r="NB107" i="14" s="1"/>
  <c r="NB108" i="14" s="1"/>
  <c r="NB109" i="14" s="1"/>
  <c r="NB110" i="14" s="1"/>
  <c r="NB111" i="14" s="1"/>
  <c r="NB112" i="14" s="1"/>
  <c r="NB113" i="14" s="1"/>
  <c r="NB114" i="14" s="1"/>
  <c r="NB115" i="14" s="1"/>
  <c r="NB116" i="14" s="1"/>
  <c r="NB117" i="14" s="1"/>
  <c r="NB118" i="14" s="1"/>
  <c r="NB119" i="14" s="1"/>
  <c r="NB120" i="14" s="1"/>
  <c r="AI91" i="19" a="1"/>
  <c r="AI91" i="19" s="1"/>
  <c r="AM99" i="19" a="1"/>
  <c r="AM99" i="19" s="1"/>
  <c r="CL53" i="1"/>
  <c r="BH60" i="1"/>
  <c r="BF60" i="1" s="1"/>
  <c r="BH68" i="1"/>
  <c r="BF68" i="1" s="1"/>
  <c r="BH61" i="1"/>
  <c r="BF61" i="1" s="1"/>
  <c r="CP53" i="1"/>
  <c r="BO74" i="1" s="1"/>
  <c r="AK99" i="19" a="1"/>
  <c r="AK99" i="19" s="1"/>
  <c r="NG41" i="14"/>
  <c r="ML42" i="14"/>
  <c r="JF43" i="14" s="1"/>
  <c r="MT113" i="14"/>
  <c r="MT114" i="14" s="1"/>
  <c r="MT115" i="14" s="1"/>
  <c r="MT116" i="14" s="1"/>
  <c r="MT117" i="14" s="1"/>
  <c r="MT118" i="14" s="1"/>
  <c r="BT75" i="1"/>
  <c r="AH37" i="19" a="1"/>
  <c r="AH37" i="19" s="1"/>
  <c r="AK37" i="19" a="1"/>
  <c r="AK37" i="19" s="1"/>
  <c r="AL37" i="19" a="1"/>
  <c r="AL37" i="19" s="1"/>
  <c r="AM37" i="19" a="1"/>
  <c r="AM37" i="19" s="1"/>
  <c r="AI37" i="19" a="1"/>
  <c r="AI37" i="19" s="1"/>
  <c r="AJ37" i="19" a="1"/>
  <c r="AJ37" i="19" s="1"/>
  <c r="NM39" i="14"/>
  <c r="AN37" i="19"/>
  <c r="AH95" i="19" a="1"/>
  <c r="AH95" i="19" s="1"/>
  <c r="PY40" i="14"/>
  <c r="PV40" i="14"/>
  <c r="PH40" i="14"/>
  <c r="BU29" i="1"/>
  <c r="PX40" i="14"/>
  <c r="PS40" i="14"/>
  <c r="PI40" i="14"/>
  <c r="PO40" i="14"/>
  <c r="PJ40" i="14"/>
  <c r="PN40" i="14"/>
  <c r="PK40" i="14"/>
  <c r="PQ40" i="14"/>
  <c r="PZ40" i="14"/>
  <c r="PM40" i="14"/>
  <c r="PU40" i="14"/>
  <c r="PG40" i="14"/>
  <c r="PR40" i="14"/>
  <c r="BU28" i="1"/>
  <c r="PL40" i="14"/>
  <c r="PP40" i="14"/>
  <c r="PT40" i="14"/>
  <c r="PW40" i="14"/>
  <c r="BZ56" i="1"/>
  <c r="CD56" i="1" s="1"/>
  <c r="CF56" i="1" s="1"/>
  <c r="CJ56" i="1" s="1"/>
  <c r="CB56" i="1"/>
  <c r="BO40" i="1"/>
  <c r="QB42" i="14" a="1"/>
  <c r="QB42" i="14" s="1"/>
  <c r="MS43" i="14"/>
  <c r="CB67" i="1"/>
  <c r="BZ67" i="1"/>
  <c r="CD67" i="1" s="1"/>
  <c r="CF67" i="1" s="1"/>
  <c r="CJ67" i="1" s="1"/>
  <c r="BG40" i="3"/>
  <c r="BF40" i="3"/>
  <c r="BJ40" i="3" s="1"/>
  <c r="AJ97" i="19" a="1"/>
  <c r="AJ97" i="19" s="1"/>
  <c r="MO105" i="14"/>
  <c r="AL101" i="19" a="1"/>
  <c r="AL101" i="19" s="1"/>
  <c r="LV42" i="14" l="1"/>
  <c r="MQ43" i="14" s="1"/>
  <c r="MQ44" i="14" s="1"/>
  <c r="MQ45" i="14" s="1"/>
  <c r="MQ46" i="14" s="1"/>
  <c r="MQ47" i="14" s="1"/>
  <c r="MQ48" i="14" s="1"/>
  <c r="MQ49" i="14" s="1"/>
  <c r="MQ50" i="14" s="1"/>
  <c r="MQ51" i="14" s="1"/>
  <c r="MQ52" i="14" s="1"/>
  <c r="MQ53" i="14" s="1"/>
  <c r="MQ54" i="14" s="1"/>
  <c r="MQ55" i="14" s="1"/>
  <c r="MQ56" i="14" s="1"/>
  <c r="MQ57" i="14" s="1"/>
  <c r="MQ58" i="14" s="1"/>
  <c r="MQ59" i="14" s="1"/>
  <c r="MQ60" i="14" s="1"/>
  <c r="MQ61" i="14" s="1"/>
  <c r="MQ62" i="14" s="1"/>
  <c r="MQ63" i="14" s="1"/>
  <c r="MQ64" i="14" s="1"/>
  <c r="MQ65" i="14" s="1"/>
  <c r="MQ66" i="14" s="1"/>
  <c r="MQ67" i="14" s="1"/>
  <c r="MQ68" i="14" s="1"/>
  <c r="MQ69" i="14" s="1"/>
  <c r="MQ70" i="14" s="1"/>
  <c r="MQ71" i="14" s="1"/>
  <c r="MQ72" i="14" s="1"/>
  <c r="MQ73" i="14" s="1"/>
  <c r="MQ74" i="14" s="1"/>
  <c r="MQ75" i="14" s="1"/>
  <c r="MQ76" i="14" s="1"/>
  <c r="MQ77" i="14" s="1"/>
  <c r="MQ78" i="14" s="1"/>
  <c r="MQ79" i="14" s="1"/>
  <c r="MQ80" i="14" s="1"/>
  <c r="MQ81" i="14" s="1"/>
  <c r="MQ82" i="14" s="1"/>
  <c r="MQ83" i="14" s="1"/>
  <c r="MQ84" i="14" s="1"/>
  <c r="MQ85" i="14" s="1"/>
  <c r="MQ86" i="14" s="1"/>
  <c r="MQ87" i="14" s="1"/>
  <c r="MQ88" i="14" s="1"/>
  <c r="QF42" i="14"/>
  <c r="AI92" i="19" a="1"/>
  <c r="AI92" i="19" s="1"/>
  <c r="LQ43" i="14"/>
  <c r="QF43" i="14"/>
  <c r="AM100" i="19" a="1"/>
  <c r="AM100" i="19" s="1"/>
  <c r="BF41" i="3"/>
  <c r="BJ41" i="3" s="1"/>
  <c r="CL56" i="1"/>
  <c r="CP56" i="1"/>
  <c r="BO59" i="1" s="1"/>
  <c r="CP59" i="1" s="1"/>
  <c r="BO101" i="1" s="1"/>
  <c r="BH77" i="1"/>
  <c r="BF77" i="1" s="1"/>
  <c r="BH81" i="1"/>
  <c r="BF81" i="1" s="1"/>
  <c r="PZ41" i="14"/>
  <c r="PN41" i="14"/>
  <c r="PS41" i="14"/>
  <c r="PO41" i="14"/>
  <c r="PP41" i="14"/>
  <c r="PQ41" i="14"/>
  <c r="PY41" i="14"/>
  <c r="BU30" i="1"/>
  <c r="BU31" i="1"/>
  <c r="PW41" i="14"/>
  <c r="PV41" i="14"/>
  <c r="PT41" i="14"/>
  <c r="PU41" i="14"/>
  <c r="PL41" i="14"/>
  <c r="PX41" i="14"/>
  <c r="PH41" i="14"/>
  <c r="PK41" i="14"/>
  <c r="PJ41" i="14"/>
  <c r="PM41" i="14"/>
  <c r="PG41" i="14"/>
  <c r="PI41" i="14"/>
  <c r="PR41" i="14"/>
  <c r="AN38" i="19"/>
  <c r="CN60" i="1"/>
  <c r="BM60" i="1"/>
  <c r="AO60" i="1"/>
  <c r="AY60" i="1" s="1"/>
  <c r="BB60" i="1" s="1"/>
  <c r="BD60" i="1" s="1"/>
  <c r="CL67" i="1"/>
  <c r="BH76" i="1"/>
  <c r="BF76" i="1" s="1"/>
  <c r="AI36" i="19" a="1"/>
  <c r="AI36" i="19" s="1"/>
  <c r="AJ36" i="19" a="1"/>
  <c r="AJ36" i="19" s="1"/>
  <c r="AK36" i="19" a="1"/>
  <c r="AK36" i="19" s="1"/>
  <c r="NM38" i="14"/>
  <c r="AN36" i="19"/>
  <c r="AL36" i="19" a="1"/>
  <c r="AL36" i="19" s="1"/>
  <c r="AH36" i="19" a="1"/>
  <c r="AH36" i="19" s="1"/>
  <c r="AM36" i="19" a="1"/>
  <c r="AM36" i="19" s="1"/>
  <c r="AK100" i="19" a="1"/>
  <c r="AK100" i="19" s="1"/>
  <c r="BX29" i="1"/>
  <c r="CW29" i="1" s="1"/>
  <c r="BW29" i="1"/>
  <c r="CV29" i="1" s="1"/>
  <c r="CH29" i="1"/>
  <c r="CB75" i="1"/>
  <c r="BZ75" i="1"/>
  <c r="CD75" i="1" s="1"/>
  <c r="CF75" i="1" s="1"/>
  <c r="CJ75" i="1" s="1"/>
  <c r="CL75" i="1" s="1"/>
  <c r="BS82" i="1"/>
  <c r="MT119" i="14"/>
  <c r="BM61" i="1"/>
  <c r="AO61" i="1"/>
  <c r="AY61" i="1" s="1"/>
  <c r="BB61" i="1" s="1"/>
  <c r="BD61" i="1" s="1"/>
  <c r="CN61" i="1"/>
  <c r="MO106" i="14"/>
  <c r="AL102" i="19" a="1"/>
  <c r="AL102" i="19" s="1"/>
  <c r="AJ98" i="19" a="1"/>
  <c r="AJ98" i="19" s="1"/>
  <c r="MS44" i="14"/>
  <c r="QB43" i="14" a="1"/>
  <c r="QB43" i="14" s="1"/>
  <c r="BW28" i="1"/>
  <c r="CV28" i="1" s="1"/>
  <c r="BX28" i="1"/>
  <c r="CW28" i="1" s="1"/>
  <c r="CH28" i="1"/>
  <c r="AH96" i="19" a="1"/>
  <c r="AH96" i="19" s="1"/>
  <c r="BT32" i="1"/>
  <c r="ML43" i="14"/>
  <c r="NG42" i="14"/>
  <c r="BG41" i="3" s="1"/>
  <c r="AO68" i="1"/>
  <c r="BM68" i="1"/>
  <c r="CN68" i="1"/>
  <c r="AI93" i="19" l="1" a="1"/>
  <c r="AI93" i="19" s="1"/>
  <c r="AM101" i="19" a="1"/>
  <c r="AM101" i="19" s="1"/>
  <c r="NG43" i="14"/>
  <c r="ML44" i="14"/>
  <c r="CT60" i="1"/>
  <c r="CS60" i="1"/>
  <c r="CY60" i="1" s="1"/>
  <c r="BJ60" i="1"/>
  <c r="AO81" i="1"/>
  <c r="CN81" i="1"/>
  <c r="BM81" i="1"/>
  <c r="CB32" i="1"/>
  <c r="BZ32" i="1"/>
  <c r="CD32" i="1" s="1"/>
  <c r="BF42" i="3"/>
  <c r="BJ42" i="3" s="1"/>
  <c r="BG42" i="3"/>
  <c r="AJ99" i="19" a="1"/>
  <c r="AJ99" i="19" s="1"/>
  <c r="MT120" i="14"/>
  <c r="MT121" i="14" s="1"/>
  <c r="MT122" i="14" s="1"/>
  <c r="MT123" i="14" s="1"/>
  <c r="BT83" i="1"/>
  <c r="BT84" i="1"/>
  <c r="CN77" i="1"/>
  <c r="BM77" i="1"/>
  <c r="AO77" i="1"/>
  <c r="AY77" i="1" s="1"/>
  <c r="BB77" i="1" s="1"/>
  <c r="BD77" i="1" s="1"/>
  <c r="AH97" i="19" a="1"/>
  <c r="AH97" i="19" s="1"/>
  <c r="MS45" i="14"/>
  <c r="QB44" i="14" a="1"/>
  <c r="QB44" i="14" s="1"/>
  <c r="BW31" i="1"/>
  <c r="CV31" i="1" s="1"/>
  <c r="BX31" i="1"/>
  <c r="CW31" i="1" s="1"/>
  <c r="CH31" i="1"/>
  <c r="MO107" i="14"/>
  <c r="AL103" i="19" a="1"/>
  <c r="AL103" i="19" s="1"/>
  <c r="BX30" i="1"/>
  <c r="CW30" i="1" s="1"/>
  <c r="BW30" i="1"/>
  <c r="CV30" i="1" s="1"/>
  <c r="CH30" i="1"/>
  <c r="AY68" i="1"/>
  <c r="AI35" i="19" a="1"/>
  <c r="AI35" i="19" s="1"/>
  <c r="NM37" i="14"/>
  <c r="AN35" i="19"/>
  <c r="AL35" i="19" a="1"/>
  <c r="AL35" i="19" s="1"/>
  <c r="AM35" i="19" a="1"/>
  <c r="AM35" i="19" s="1"/>
  <c r="AK35" i="19" a="1"/>
  <c r="AK35" i="19" s="1"/>
  <c r="AH35" i="19" a="1"/>
  <c r="AH35" i="19" s="1"/>
  <c r="AJ35" i="19" a="1"/>
  <c r="AJ35" i="19" s="1"/>
  <c r="BM76" i="1"/>
  <c r="CN76" i="1"/>
  <c r="AO76" i="1"/>
  <c r="PL42" i="14"/>
  <c r="PZ42" i="14"/>
  <c r="PP42" i="14"/>
  <c r="PJ42" i="14"/>
  <c r="PR42" i="14"/>
  <c r="PV42" i="14"/>
  <c r="PI42" i="14"/>
  <c r="PU42" i="14"/>
  <c r="PN42" i="14"/>
  <c r="PO42" i="14"/>
  <c r="PM42" i="14"/>
  <c r="PS42" i="14"/>
  <c r="PY42" i="14"/>
  <c r="PW42" i="14"/>
  <c r="PH42" i="14"/>
  <c r="PQ42" i="14"/>
  <c r="PK42" i="14"/>
  <c r="PT42" i="14"/>
  <c r="BU32" i="1"/>
  <c r="BW32" i="1" s="1"/>
  <c r="CV32" i="1" s="1"/>
  <c r="PX42" i="14"/>
  <c r="PG42" i="14"/>
  <c r="AN39" i="19"/>
  <c r="BJ61" i="1"/>
  <c r="CT61" i="1"/>
  <c r="CS61" i="1"/>
  <c r="CY61" i="1" s="1"/>
  <c r="AK101" i="19" a="1"/>
  <c r="AK101" i="19" s="1"/>
  <c r="AI94" i="19" l="1" a="1"/>
  <c r="AI94" i="19" s="1"/>
  <c r="AM102" i="19" a="1"/>
  <c r="AM102" i="19" s="1"/>
  <c r="MS46" i="14"/>
  <c r="QB45" i="14" a="1"/>
  <c r="QB45" i="14" s="1"/>
  <c r="CB84" i="1"/>
  <c r="BZ84" i="1"/>
  <c r="CD84" i="1" s="1"/>
  <c r="CF84" i="1" s="1"/>
  <c r="CJ84" i="1" s="1"/>
  <c r="CL84" i="1" s="1"/>
  <c r="AY81" i="1"/>
  <c r="CF32" i="1"/>
  <c r="CJ32" i="1" s="1"/>
  <c r="CH32" i="1"/>
  <c r="AJ34" i="19" a="1"/>
  <c r="AJ34" i="19" s="1"/>
  <c r="AL34" i="19" a="1"/>
  <c r="AL34" i="19" s="1"/>
  <c r="NM36" i="14"/>
  <c r="AN34" i="19"/>
  <c r="AI34" i="19" a="1"/>
  <c r="AI34" i="19" s="1"/>
  <c r="AM34" i="19" a="1"/>
  <c r="AM34" i="19" s="1"/>
  <c r="AH34" i="19" a="1"/>
  <c r="AH34" i="19" s="1"/>
  <c r="AK34" i="19" a="1"/>
  <c r="AK34" i="19" s="1"/>
  <c r="MO108" i="14"/>
  <c r="AL104" i="19" a="1"/>
  <c r="AL104" i="19" s="1"/>
  <c r="AH98" i="19" a="1"/>
  <c r="AH98" i="19" s="1"/>
  <c r="MT124" i="14"/>
  <c r="MT125" i="14" s="1"/>
  <c r="MT126" i="14" s="1"/>
  <c r="MT127" i="14" s="1"/>
  <c r="MT128" i="14" s="1"/>
  <c r="MT129" i="14" s="1"/>
  <c r="MT130" i="14" s="1"/>
  <c r="MT131" i="14" s="1"/>
  <c r="MT132" i="14" s="1"/>
  <c r="MT133" i="14" s="1"/>
  <c r="MT134" i="14" s="1"/>
  <c r="MT135" i="14" s="1"/>
  <c r="MT136" i="14" s="1"/>
  <c r="MT137" i="14" s="1"/>
  <c r="MT138" i="14" s="1"/>
  <c r="MT139" i="14" s="1"/>
  <c r="MT140" i="14" s="1"/>
  <c r="MT141" i="14" s="1"/>
  <c r="MT142" i="14" s="1"/>
  <c r="MT143" i="14" s="1"/>
  <c r="MT144" i="14" s="1"/>
  <c r="BS88" i="1"/>
  <c r="BX32" i="1"/>
  <c r="CW32" i="1" s="1"/>
  <c r="AK102" i="19" a="1"/>
  <c r="AK102" i="19" s="1"/>
  <c r="CT77" i="1"/>
  <c r="CS77" i="1"/>
  <c r="CY77" i="1" s="1"/>
  <c r="BJ77" i="1"/>
  <c r="CZ60" i="1"/>
  <c r="AJ100" i="19" a="1"/>
  <c r="AJ100" i="19" s="1"/>
  <c r="NG44" i="14"/>
  <c r="BG43" i="3" s="1"/>
  <c r="ML45" i="14"/>
  <c r="BS34" i="1"/>
  <c r="CZ61" i="1"/>
  <c r="AY76" i="1"/>
  <c r="BF43" i="3"/>
  <c r="BJ43" i="3" s="1"/>
  <c r="PV43" i="14"/>
  <c r="PZ43" i="14"/>
  <c r="PR43" i="14"/>
  <c r="PG43" i="14"/>
  <c r="PT43" i="14"/>
  <c r="PJ43" i="14"/>
  <c r="PU43" i="14"/>
  <c r="PL43" i="14"/>
  <c r="PK43" i="14"/>
  <c r="PS43" i="14"/>
  <c r="PH43" i="14"/>
  <c r="PM43" i="14"/>
  <c r="PN43" i="14"/>
  <c r="PX43" i="14"/>
  <c r="PW43" i="14"/>
  <c r="PQ43" i="14"/>
  <c r="PP43" i="14"/>
  <c r="PO43" i="14"/>
  <c r="PI43" i="14"/>
  <c r="PY43" i="14"/>
  <c r="BU33" i="1"/>
  <c r="AN40" i="19"/>
  <c r="AI95" i="19" l="1" a="1"/>
  <c r="AI95" i="19" s="1"/>
  <c r="AM103" i="19" a="1"/>
  <c r="AM103" i="19" s="1"/>
  <c r="AH99" i="19" a="1"/>
  <c r="AH99" i="19" s="1"/>
  <c r="ML46" i="14"/>
  <c r="NG45" i="14"/>
  <c r="BG44" i="3" s="1"/>
  <c r="BF44" i="3"/>
  <c r="BJ44" i="3" s="1"/>
  <c r="MS47" i="14"/>
  <c r="QB46" i="14" a="1"/>
  <c r="QB46" i="14" s="1"/>
  <c r="BW33" i="1"/>
  <c r="CV33" i="1" s="1"/>
  <c r="BX33" i="1"/>
  <c r="CW33" i="1" s="1"/>
  <c r="CH33" i="1"/>
  <c r="AK103" i="19" a="1"/>
  <c r="AK103" i="19" s="1"/>
  <c r="AJ101" i="19" a="1"/>
  <c r="AJ101" i="19" s="1"/>
  <c r="MO109" i="14"/>
  <c r="AL105" i="19" a="1"/>
  <c r="AL105" i="19" s="1"/>
  <c r="AN33" i="19"/>
  <c r="NM35" i="14"/>
  <c r="AK33" i="19" a="1"/>
  <c r="AK33" i="19" s="1"/>
  <c r="AI33" i="19" a="1"/>
  <c r="AI33" i="19" s="1"/>
  <c r="AJ33" i="19" a="1"/>
  <c r="AJ33" i="19" s="1"/>
  <c r="AM33" i="19" a="1"/>
  <c r="AM33" i="19" s="1"/>
  <c r="AH33" i="19" a="1"/>
  <c r="AH33" i="19" s="1"/>
  <c r="AL33" i="19" a="1"/>
  <c r="AL33" i="19" s="1"/>
  <c r="PU44" i="14"/>
  <c r="PG44" i="14"/>
  <c r="PH44" i="14"/>
  <c r="PK44" i="14"/>
  <c r="PO44" i="14"/>
  <c r="PX44" i="14"/>
  <c r="PM44" i="14"/>
  <c r="PN44" i="14"/>
  <c r="PT44" i="14"/>
  <c r="PY44" i="14"/>
  <c r="PS44" i="14"/>
  <c r="PW44" i="14"/>
  <c r="PR44" i="14"/>
  <c r="PQ44" i="14"/>
  <c r="PP44" i="14"/>
  <c r="PL44" i="14"/>
  <c r="PI44" i="14"/>
  <c r="PZ44" i="14"/>
  <c r="PJ44" i="14"/>
  <c r="PV44" i="14"/>
  <c r="BU34" i="1"/>
  <c r="BX34" i="1" s="1"/>
  <c r="AN41" i="19"/>
  <c r="CL32" i="1"/>
  <c r="CZ32" i="1"/>
  <c r="BH40" i="1"/>
  <c r="BF40" i="1" s="1"/>
  <c r="BH34" i="1"/>
  <c r="BF34" i="1" s="1"/>
  <c r="CP32" i="1"/>
  <c r="BZ34" i="1"/>
  <c r="CD34" i="1" s="1"/>
  <c r="CB34" i="1"/>
  <c r="BT97" i="1"/>
  <c r="MT145" i="14"/>
  <c r="MT146" i="14" s="1"/>
  <c r="MT147" i="14" s="1"/>
  <c r="MT148" i="14" s="1"/>
  <c r="MT149" i="14" s="1"/>
  <c r="MT150" i="14" s="1"/>
  <c r="MT151" i="14" s="1"/>
  <c r="MT152" i="14" s="1"/>
  <c r="MT153" i="14" s="1"/>
  <c r="MT154" i="14" s="1"/>
  <c r="MT155" i="14" s="1"/>
  <c r="MT156" i="14" s="1"/>
  <c r="MT157" i="14" s="1"/>
  <c r="MT158" i="14" s="1"/>
  <c r="MT159" i="14" s="1"/>
  <c r="AI96" i="19" l="1" a="1"/>
  <c r="AI96" i="19" s="1"/>
  <c r="BT72" i="1"/>
  <c r="AM104" i="19" a="1"/>
  <c r="AM104" i="19" s="1"/>
  <c r="BW34" i="1"/>
  <c r="AO34" i="1"/>
  <c r="BM34" i="1"/>
  <c r="CN34" i="1"/>
  <c r="MO110" i="14"/>
  <c r="AL106" i="19" a="1"/>
  <c r="AL106" i="19" s="1"/>
  <c r="BS106" i="1"/>
  <c r="MT160" i="14"/>
  <c r="MT161" i="14" s="1"/>
  <c r="MT162" i="14" s="1"/>
  <c r="MT163" i="14" s="1"/>
  <c r="MT164" i="14" s="1"/>
  <c r="MT165" i="14" s="1"/>
  <c r="MT166" i="14" s="1"/>
  <c r="MT167" i="14" s="1"/>
  <c r="MT168" i="14" s="1"/>
  <c r="MT169" i="14" s="1"/>
  <c r="MT170" i="14" s="1"/>
  <c r="MT171" i="14" s="1"/>
  <c r="MT172" i="14" s="1"/>
  <c r="MT173" i="14" s="1"/>
  <c r="MT174" i="14" s="1"/>
  <c r="MT175" i="14" s="1"/>
  <c r="MT176" i="14" s="1"/>
  <c r="DC16" i="1" s="1"/>
  <c r="PS45" i="14"/>
  <c r="PJ45" i="14"/>
  <c r="PQ45" i="14"/>
  <c r="PM45" i="14"/>
  <c r="BU35" i="1"/>
  <c r="PR45" i="14"/>
  <c r="PK45" i="14"/>
  <c r="PN45" i="14"/>
  <c r="PV45" i="14"/>
  <c r="PP45" i="14"/>
  <c r="PY45" i="14"/>
  <c r="PZ45" i="14"/>
  <c r="PU45" i="14"/>
  <c r="PL45" i="14"/>
  <c r="PT45" i="14"/>
  <c r="PW45" i="14"/>
  <c r="PI45" i="14"/>
  <c r="PX45" i="14"/>
  <c r="PO45" i="14"/>
  <c r="PH45" i="14"/>
  <c r="PG45" i="14"/>
  <c r="AN42" i="19"/>
  <c r="CF34" i="1"/>
  <c r="CJ34" i="1" s="1"/>
  <c r="AJ102" i="19" a="1"/>
  <c r="AJ102" i="19" s="1"/>
  <c r="BF45" i="3"/>
  <c r="BJ45" i="3" s="1"/>
  <c r="NG46" i="14"/>
  <c r="ML47" i="14"/>
  <c r="CN40" i="1"/>
  <c r="AO40" i="1"/>
  <c r="BM40" i="1"/>
  <c r="AL32" i="19" a="1"/>
  <c r="AL32" i="19" s="1"/>
  <c r="AJ32" i="19" a="1"/>
  <c r="AJ32" i="19" s="1"/>
  <c r="AM32" i="19" a="1"/>
  <c r="AM32" i="19" s="1"/>
  <c r="AH32" i="19" a="1"/>
  <c r="AH32" i="19" s="1"/>
  <c r="NM34" i="14"/>
  <c r="AI32" i="19" a="1"/>
  <c r="AI32" i="19" s="1"/>
  <c r="AK32" i="19" a="1"/>
  <c r="AK32" i="19" s="1"/>
  <c r="AN32" i="19"/>
  <c r="QB47" i="14" a="1"/>
  <c r="QB47" i="14" s="1"/>
  <c r="MS48" i="14"/>
  <c r="BO86" i="1"/>
  <c r="AK104" i="19" a="1"/>
  <c r="AK104" i="19" s="1"/>
  <c r="AH100" i="19" a="1"/>
  <c r="AH100" i="19" s="1"/>
  <c r="AI97" i="19" l="1" a="1"/>
  <c r="AI97" i="19" s="1"/>
  <c r="BT73" i="1"/>
  <c r="CB72" i="1"/>
  <c r="BZ72" i="1"/>
  <c r="CD72" i="1" s="1"/>
  <c r="CF72" i="1" s="1"/>
  <c r="CJ72" i="1" s="1"/>
  <c r="AM105" i="19" a="1"/>
  <c r="AM105" i="19" s="1"/>
  <c r="AN31" i="19"/>
  <c r="AJ31" i="19" a="1"/>
  <c r="AJ31" i="19" s="1"/>
  <c r="NM33" i="14"/>
  <c r="AL31" i="19" a="1"/>
  <c r="AL31" i="19" s="1"/>
  <c r="AI31" i="19" a="1"/>
  <c r="AI31" i="19" s="1"/>
  <c r="AH31" i="19" a="1"/>
  <c r="AH31" i="19" s="1"/>
  <c r="AM31" i="19" a="1"/>
  <c r="AM31" i="19" s="1"/>
  <c r="AK31" i="19" a="1"/>
  <c r="AK31" i="19" s="1"/>
  <c r="BZ106" i="1"/>
  <c r="CD106" i="1" s="1"/>
  <c r="CB106" i="1"/>
  <c r="MS49" i="14"/>
  <c r="QB48" i="14" a="1"/>
  <c r="QB48" i="14" s="1"/>
  <c r="PS46" i="14"/>
  <c r="PO46" i="14"/>
  <c r="PG46" i="14"/>
  <c r="PH46" i="14"/>
  <c r="PQ46" i="14"/>
  <c r="PM46" i="14"/>
  <c r="PI46" i="14"/>
  <c r="PY46" i="14"/>
  <c r="PW46" i="14"/>
  <c r="PT46" i="14"/>
  <c r="PR46" i="14"/>
  <c r="PZ46" i="14"/>
  <c r="PJ46" i="14"/>
  <c r="PL46" i="14"/>
  <c r="PX46" i="14"/>
  <c r="PK46" i="14"/>
  <c r="PP46" i="14"/>
  <c r="PV46" i="14"/>
  <c r="PU46" i="14"/>
  <c r="PN46" i="14"/>
  <c r="AN43" i="19"/>
  <c r="BG45" i="3"/>
  <c r="AY34" i="1"/>
  <c r="BX35" i="1"/>
  <c r="CW35" i="1" s="1"/>
  <c r="BW35" i="1"/>
  <c r="CV35" i="1" s="1"/>
  <c r="CH35" i="1"/>
  <c r="AH101" i="19" a="1"/>
  <c r="AH101" i="19" s="1"/>
  <c r="AY40" i="1"/>
  <c r="AJ103" i="19" a="1"/>
  <c r="AJ103" i="19" s="1"/>
  <c r="AK105" i="19" a="1"/>
  <c r="AK105" i="19" s="1"/>
  <c r="BF46" i="3"/>
  <c r="BJ46" i="3" s="1"/>
  <c r="ML48" i="14"/>
  <c r="NG47" i="14"/>
  <c r="BG46" i="3" s="1"/>
  <c r="CL34" i="1"/>
  <c r="CP34" i="1"/>
  <c r="MO111" i="14"/>
  <c r="AL107" i="19" a="1"/>
  <c r="AL107" i="19" s="1"/>
  <c r="CL72" i="1" l="1"/>
  <c r="CP72" i="1"/>
  <c r="BO73" i="1" s="1"/>
  <c r="CB73" i="1"/>
  <c r="BZ73" i="1"/>
  <c r="CD73" i="1" s="1"/>
  <c r="CF73" i="1" s="1"/>
  <c r="CJ73" i="1" s="1"/>
  <c r="CL73" i="1" s="1"/>
  <c r="AI98" i="19" a="1"/>
  <c r="AI98" i="19" s="1"/>
  <c r="AM106" i="19" a="1"/>
  <c r="AM106" i="19" s="1"/>
  <c r="MO112" i="14"/>
  <c r="AL108" i="19" a="1"/>
  <c r="AL108" i="19" s="1"/>
  <c r="NG48" i="14"/>
  <c r="BG47" i="3" s="1"/>
  <c r="ML49" i="14"/>
  <c r="AJ104" i="19" a="1"/>
  <c r="AJ104" i="19" s="1"/>
  <c r="AH102" i="19" a="1"/>
  <c r="AH102" i="19" s="1"/>
  <c r="BB34" i="1"/>
  <c r="BD34" i="1" s="1"/>
  <c r="CF106" i="1"/>
  <c r="CJ106" i="1" s="1"/>
  <c r="AJ30" i="19" a="1"/>
  <c r="AJ30" i="19" s="1"/>
  <c r="AK30" i="19" a="1"/>
  <c r="AK30" i="19" s="1"/>
  <c r="AL30" i="19" a="1"/>
  <c r="AL30" i="19" s="1"/>
  <c r="NM32" i="14"/>
  <c r="AM30" i="19" a="1"/>
  <c r="AM30" i="19" s="1"/>
  <c r="AH30" i="19" a="1"/>
  <c r="AH30" i="19" s="1"/>
  <c r="AN30" i="19"/>
  <c r="AI30" i="19" a="1"/>
  <c r="AI30" i="19" s="1"/>
  <c r="BO43" i="1"/>
  <c r="CP43" i="1" s="1"/>
  <c r="BO51" i="1" s="1"/>
  <c r="PO47" i="14"/>
  <c r="PI47" i="14"/>
  <c r="PW47" i="14"/>
  <c r="PN47" i="14"/>
  <c r="PT47" i="14"/>
  <c r="PS47" i="14"/>
  <c r="PV47" i="14"/>
  <c r="PY47" i="14"/>
  <c r="PR47" i="14"/>
  <c r="PQ47" i="14"/>
  <c r="PG47" i="14"/>
  <c r="PL47" i="14"/>
  <c r="PJ47" i="14"/>
  <c r="PH47" i="14"/>
  <c r="PZ47" i="14"/>
  <c r="PX47" i="14"/>
  <c r="PK47" i="14"/>
  <c r="PM47" i="14"/>
  <c r="PU47" i="14"/>
  <c r="PP47" i="14"/>
  <c r="AN44" i="19"/>
  <c r="MS50" i="14"/>
  <c r="QB49" i="14" a="1"/>
  <c r="QB49" i="14" s="1"/>
  <c r="AK106" i="19" a="1"/>
  <c r="AK106" i="19" s="1"/>
  <c r="BF47" i="3"/>
  <c r="BJ47" i="3" s="1"/>
  <c r="BH102" i="1" l="1"/>
  <c r="CP73" i="1"/>
  <c r="AI99" i="19" a="1"/>
  <c r="AI99" i="19" s="1"/>
  <c r="AM107" i="19" a="1"/>
  <c r="AM107" i="19" s="1"/>
  <c r="AK107" i="19" a="1"/>
  <c r="AK107" i="19" s="1"/>
  <c r="BF48" i="3"/>
  <c r="BJ48" i="3" s="1"/>
  <c r="CS34" i="1"/>
  <c r="BJ34" i="1"/>
  <c r="CT34" i="1"/>
  <c r="BB37" i="1"/>
  <c r="BD37" i="1" s="1"/>
  <c r="AJ105" i="19" a="1"/>
  <c r="AJ105" i="19" s="1"/>
  <c r="MS51" i="14"/>
  <c r="QB50" i="14" a="1"/>
  <c r="QB50" i="14" s="1"/>
  <c r="CL106" i="1"/>
  <c r="ML50" i="14"/>
  <c r="NG49" i="14"/>
  <c r="PY48" i="14"/>
  <c r="PK48" i="14"/>
  <c r="PL48" i="14"/>
  <c r="PS48" i="14"/>
  <c r="PJ48" i="14"/>
  <c r="PQ48" i="14"/>
  <c r="BU36" i="1"/>
  <c r="PN48" i="14"/>
  <c r="PH48" i="14"/>
  <c r="PT48" i="14"/>
  <c r="PM48" i="14"/>
  <c r="PU48" i="14"/>
  <c r="PW48" i="14"/>
  <c r="PI48" i="14"/>
  <c r="PO48" i="14"/>
  <c r="PX48" i="14"/>
  <c r="PG48" i="14"/>
  <c r="PZ48" i="14"/>
  <c r="PR48" i="14"/>
  <c r="PP48" i="14"/>
  <c r="PV48" i="14"/>
  <c r="AN45" i="19"/>
  <c r="AH29" i="19" a="1"/>
  <c r="AH29" i="19" s="1"/>
  <c r="AJ29" i="19" a="1"/>
  <c r="AJ29" i="19" s="1"/>
  <c r="AM29" i="19" a="1"/>
  <c r="AM29" i="19" s="1"/>
  <c r="AN29" i="19"/>
  <c r="AK29" i="19" a="1"/>
  <c r="AK29" i="19" s="1"/>
  <c r="NM31" i="14"/>
  <c r="AI29" i="19" a="1"/>
  <c r="AI29" i="19" s="1"/>
  <c r="AL29" i="19" a="1"/>
  <c r="AL29" i="19" s="1"/>
  <c r="AH103" i="19" a="1"/>
  <c r="AH103" i="19" s="1"/>
  <c r="MO113" i="14"/>
  <c r="AL109" i="19" a="1"/>
  <c r="AL109" i="19" s="1"/>
  <c r="BM102" i="1" l="1"/>
  <c r="BF102" i="1"/>
  <c r="CN102" i="1"/>
  <c r="AO102" i="1"/>
  <c r="AY102" i="1" s="1"/>
  <c r="BB102" i="1" s="1"/>
  <c r="AI100" i="19" a="1"/>
  <c r="AI100" i="19" s="1"/>
  <c r="AM108" i="19" a="1"/>
  <c r="AM108" i="19" s="1"/>
  <c r="BT74" i="1"/>
  <c r="BB40" i="1"/>
  <c r="AN28" i="19"/>
  <c r="NM30" i="14"/>
  <c r="AI28" i="19" a="1"/>
  <c r="AI28" i="19" s="1"/>
  <c r="AK28" i="19" a="1"/>
  <c r="AK28" i="19" s="1"/>
  <c r="AH28" i="19" a="1"/>
  <c r="AH28" i="19" s="1"/>
  <c r="AJ28" i="19" a="1"/>
  <c r="AJ28" i="19" s="1"/>
  <c r="AL28" i="19" a="1"/>
  <c r="AL28" i="19" s="1"/>
  <c r="AM28" i="19" a="1"/>
  <c r="AM28" i="19" s="1"/>
  <c r="BU37" i="1"/>
  <c r="PU49" i="14"/>
  <c r="PT49" i="14"/>
  <c r="PX49" i="14"/>
  <c r="BU38" i="1"/>
  <c r="PM49" i="14"/>
  <c r="PL49" i="14"/>
  <c r="PG49" i="14"/>
  <c r="PS49" i="14"/>
  <c r="PI49" i="14"/>
  <c r="PN49" i="14"/>
  <c r="PW49" i="14"/>
  <c r="PY49" i="14"/>
  <c r="PP49" i="14"/>
  <c r="PZ49" i="14"/>
  <c r="PR49" i="14"/>
  <c r="PJ49" i="14"/>
  <c r="PO49" i="14"/>
  <c r="PH49" i="14"/>
  <c r="PV49" i="14"/>
  <c r="PK49" i="14"/>
  <c r="PQ49" i="14"/>
  <c r="AN46" i="19"/>
  <c r="BJ37" i="1"/>
  <c r="CS37" i="1"/>
  <c r="CY37" i="1" s="1"/>
  <c r="CT37" i="1"/>
  <c r="MO114" i="14"/>
  <c r="AL110" i="19" a="1"/>
  <c r="AL110" i="19" s="1"/>
  <c r="AH104" i="19" a="1"/>
  <c r="AH104" i="19" s="1"/>
  <c r="NG50" i="14"/>
  <c r="BS40" i="1"/>
  <c r="ML51" i="14"/>
  <c r="JL52" i="14" s="1"/>
  <c r="BF49" i="3"/>
  <c r="BJ49" i="3" s="1"/>
  <c r="CH34" i="1"/>
  <c r="CW34" i="1"/>
  <c r="CZ34" i="1"/>
  <c r="BW36" i="1"/>
  <c r="CV36" i="1" s="1"/>
  <c r="BX36" i="1"/>
  <c r="CW36" i="1" s="1"/>
  <c r="CH36" i="1"/>
  <c r="QB51" i="14" a="1"/>
  <c r="QB51" i="14" s="1"/>
  <c r="MS52" i="14"/>
  <c r="BG48" i="3"/>
  <c r="CY34" i="1"/>
  <c r="CV34" i="1"/>
  <c r="AJ106" i="19" a="1"/>
  <c r="AJ106" i="19" s="1"/>
  <c r="AK108" i="19" a="1"/>
  <c r="AK108" i="19" s="1"/>
  <c r="LW52" i="14" l="1"/>
  <c r="MR53" i="14" s="1"/>
  <c r="MR54" i="14" s="1"/>
  <c r="MR55" i="14" s="1"/>
  <c r="MR56" i="14" s="1"/>
  <c r="MR57" i="14" s="1"/>
  <c r="MR58" i="14" s="1"/>
  <c r="MR59" i="14" s="1"/>
  <c r="MR60" i="14" s="1"/>
  <c r="MR61" i="14" s="1"/>
  <c r="MR62" i="14" s="1"/>
  <c r="MR63" i="14" s="1"/>
  <c r="MR64" i="14" s="1"/>
  <c r="MR65" i="14" s="1"/>
  <c r="MR66" i="14" s="1"/>
  <c r="MR67" i="14" s="1"/>
  <c r="MR68" i="14" s="1"/>
  <c r="MR69" i="14" s="1"/>
  <c r="MR70" i="14" s="1"/>
  <c r="MR71" i="14" s="1"/>
  <c r="MR72" i="14" s="1"/>
  <c r="MR73" i="14" s="1"/>
  <c r="MR74" i="14" s="1"/>
  <c r="MR75" i="14" s="1"/>
  <c r="MR76" i="14" s="1"/>
  <c r="MR77" i="14" s="1"/>
  <c r="MR78" i="14" s="1"/>
  <c r="MR79" i="14" s="1"/>
  <c r="MR80" i="14" s="1"/>
  <c r="MR81" i="14" s="1"/>
  <c r="MR82" i="14" s="1"/>
  <c r="MR83" i="14" s="1"/>
  <c r="MR84" i="14" s="1"/>
  <c r="MR85" i="14" s="1"/>
  <c r="MR86" i="14" s="1"/>
  <c r="MR87" i="14" s="1"/>
  <c r="MR88" i="14" s="1"/>
  <c r="MR89" i="14" s="1"/>
  <c r="MR90" i="14" s="1"/>
  <c r="MR91" i="14" s="1"/>
  <c r="MR92" i="14" s="1"/>
  <c r="MR93" i="14" s="1"/>
  <c r="MR94" i="14" s="1"/>
  <c r="MR95" i="14" s="1"/>
  <c r="MR96" i="14" s="1"/>
  <c r="MR97" i="14" s="1"/>
  <c r="MR98" i="14" s="1"/>
  <c r="MR99" i="14" s="1"/>
  <c r="MR100" i="14" s="1"/>
  <c r="MR101" i="14" s="1"/>
  <c r="MR102" i="14" s="1"/>
  <c r="MR103" i="14" s="1"/>
  <c r="MR104" i="14" s="1"/>
  <c r="MR105" i="14" s="1"/>
  <c r="MR106" i="14" s="1"/>
  <c r="MR107" i="14" s="1"/>
  <c r="MR108" i="14" s="1"/>
  <c r="MR109" i="14" s="1"/>
  <c r="MR110" i="14" s="1"/>
  <c r="MR111" i="14" s="1"/>
  <c r="MR112" i="14" s="1"/>
  <c r="MR113" i="14" s="1"/>
  <c r="QF52" i="14"/>
  <c r="BB42" i="1"/>
  <c r="BD42" i="1" s="1"/>
  <c r="BD40" i="1"/>
  <c r="CT102" i="1"/>
  <c r="BD102" i="1"/>
  <c r="CS102" i="1"/>
  <c r="CY102" i="1" s="1"/>
  <c r="BJ102" i="1"/>
  <c r="BB41" i="1"/>
  <c r="AI101" i="19" a="1"/>
  <c r="AI101" i="19" s="1"/>
  <c r="CS42" i="1"/>
  <c r="CY42" i="1" s="1"/>
  <c r="CT42" i="1"/>
  <c r="CZ42" i="1" s="1"/>
  <c r="BJ42" i="1"/>
  <c r="CB74" i="1"/>
  <c r="BZ74" i="1"/>
  <c r="CD74" i="1" s="1"/>
  <c r="CF74" i="1" s="1"/>
  <c r="CJ74" i="1" s="1"/>
  <c r="AM109" i="19" a="1"/>
  <c r="AM109" i="19" s="1"/>
  <c r="CS40" i="1"/>
  <c r="CY40" i="1" s="1"/>
  <c r="BJ40" i="1"/>
  <c r="CT40" i="1"/>
  <c r="AJ107" i="19" a="1"/>
  <c r="AJ107" i="19" s="1"/>
  <c r="BU39" i="1"/>
  <c r="PT50" i="14"/>
  <c r="PN50" i="14"/>
  <c r="PX50" i="14"/>
  <c r="PV50" i="14"/>
  <c r="PI50" i="14"/>
  <c r="PY50" i="14"/>
  <c r="PH50" i="14"/>
  <c r="PS50" i="14"/>
  <c r="PZ50" i="14"/>
  <c r="PG50" i="14"/>
  <c r="PW50" i="14"/>
  <c r="PK50" i="14"/>
  <c r="PP50" i="14"/>
  <c r="PQ50" i="14"/>
  <c r="BU41" i="1"/>
  <c r="BU40" i="1"/>
  <c r="BX40" i="1" s="1"/>
  <c r="PM50" i="14"/>
  <c r="PO50" i="14"/>
  <c r="PJ50" i="14"/>
  <c r="PU50" i="14"/>
  <c r="PL50" i="14"/>
  <c r="PR50" i="14"/>
  <c r="AN47" i="19"/>
  <c r="BX37" i="1"/>
  <c r="CW37" i="1" s="1"/>
  <c r="BW37" i="1"/>
  <c r="CV37" i="1" s="1"/>
  <c r="CS41" i="1"/>
  <c r="BJ41" i="1"/>
  <c r="AK109" i="19" a="1"/>
  <c r="AK109" i="19" s="1"/>
  <c r="BG49" i="3"/>
  <c r="AH105" i="19" a="1"/>
  <c r="AH105" i="19" s="1"/>
  <c r="BX38" i="1"/>
  <c r="CW38" i="1" s="1"/>
  <c r="BW38" i="1"/>
  <c r="CV38" i="1" s="1"/>
  <c r="CH38" i="1"/>
  <c r="QB52" i="14" a="1"/>
  <c r="QB52" i="14" s="1"/>
  <c r="MS53" i="14"/>
  <c r="BB47" i="1"/>
  <c r="BD47" i="1" s="1"/>
  <c r="BF50" i="3"/>
  <c r="BJ50" i="3" s="1"/>
  <c r="ML52" i="14"/>
  <c r="NG51" i="14"/>
  <c r="BG50" i="3" s="1"/>
  <c r="MO115" i="14"/>
  <c r="AL111" i="19" a="1"/>
  <c r="AL111" i="19" s="1"/>
  <c r="AK27" i="19" a="1"/>
  <c r="AK27" i="19" s="1"/>
  <c r="AJ27" i="19" a="1"/>
  <c r="AJ27" i="19" s="1"/>
  <c r="AH27" i="19" a="1"/>
  <c r="AH27" i="19" s="1"/>
  <c r="AI27" i="19" a="1"/>
  <c r="AI27" i="19" s="1"/>
  <c r="NM29" i="14"/>
  <c r="AN27" i="19"/>
  <c r="AL27" i="19" a="1"/>
  <c r="AL27" i="19" s="1"/>
  <c r="AM27" i="19" a="1"/>
  <c r="AM27" i="19" s="1"/>
  <c r="BZ40" i="1"/>
  <c r="CD40" i="1" s="1"/>
  <c r="CB40" i="1"/>
  <c r="CZ37" i="1"/>
  <c r="CH37" i="1"/>
  <c r="CT41" i="1" l="1"/>
  <c r="BD41" i="1"/>
  <c r="CW40" i="1"/>
  <c r="AI102" i="19" a="1"/>
  <c r="AI102" i="19" s="1"/>
  <c r="CL74" i="1"/>
  <c r="CP74" i="1"/>
  <c r="BO89" i="1" s="1"/>
  <c r="BW40" i="1"/>
  <c r="CV40" i="1" s="1"/>
  <c r="AM110" i="19" a="1"/>
  <c r="AM110" i="19" s="1"/>
  <c r="CY41" i="1"/>
  <c r="CV41" i="1"/>
  <c r="BX41" i="1"/>
  <c r="BW41" i="1"/>
  <c r="BU45" i="1"/>
  <c r="PZ51" i="14"/>
  <c r="PV51" i="14"/>
  <c r="PG51" i="14"/>
  <c r="PI51" i="14"/>
  <c r="PS51" i="14"/>
  <c r="PW51" i="14"/>
  <c r="PH51" i="14"/>
  <c r="PK51" i="14"/>
  <c r="BU44" i="1"/>
  <c r="PM51" i="14"/>
  <c r="PO51" i="14"/>
  <c r="PL51" i="14"/>
  <c r="PX51" i="14"/>
  <c r="PR51" i="14"/>
  <c r="PU51" i="14"/>
  <c r="PJ51" i="14"/>
  <c r="BU43" i="1"/>
  <c r="BU42" i="1"/>
  <c r="PT51" i="14"/>
  <c r="PN51" i="14"/>
  <c r="PY51" i="14"/>
  <c r="PP51" i="14"/>
  <c r="PQ51" i="14"/>
  <c r="AN48" i="19"/>
  <c r="CT47" i="1"/>
  <c r="CS47" i="1"/>
  <c r="CY47" i="1" s="1"/>
  <c r="BJ47" i="1"/>
  <c r="BB48" i="1"/>
  <c r="BD48" i="1" s="1"/>
  <c r="CZ41" i="1"/>
  <c r="CH41" i="1"/>
  <c r="CW41" i="1"/>
  <c r="AL26" i="19" a="1"/>
  <c r="AL26" i="19" s="1"/>
  <c r="AM26" i="19" a="1"/>
  <c r="AM26" i="19" s="1"/>
  <c r="AJ26" i="19" a="1"/>
  <c r="AJ26" i="19" s="1"/>
  <c r="AH26" i="19" a="1"/>
  <c r="AH26" i="19" s="1"/>
  <c r="AN26" i="19"/>
  <c r="NM28" i="14"/>
  <c r="AI26" i="19" a="1"/>
  <c r="AI26" i="19" s="1"/>
  <c r="AK26" i="19" a="1"/>
  <c r="AK26" i="19" s="1"/>
  <c r="MO116" i="14"/>
  <c r="AL112" i="19" a="1"/>
  <c r="AL112" i="19" s="1"/>
  <c r="MS54" i="14"/>
  <c r="QB53" i="14" a="1"/>
  <c r="QB53" i="14" s="1"/>
  <c r="AH106" i="19" a="1"/>
  <c r="AH106" i="19" s="1"/>
  <c r="MR114" i="14"/>
  <c r="AK110" i="19" a="1"/>
  <c r="AK110" i="19" s="1"/>
  <c r="BX39" i="1"/>
  <c r="CW39" i="1" s="1"/>
  <c r="BW39" i="1"/>
  <c r="CV39" i="1" s="1"/>
  <c r="CH39" i="1"/>
  <c r="CF40" i="1"/>
  <c r="CJ40" i="1" s="1"/>
  <c r="CH40" i="1"/>
  <c r="BF51" i="3"/>
  <c r="BJ51" i="3" s="1"/>
  <c r="ML53" i="14"/>
  <c r="NG52" i="14"/>
  <c r="BG51" i="3" s="1"/>
  <c r="AJ108" i="19" a="1"/>
  <c r="AJ108" i="19" s="1"/>
  <c r="AI103" i="19" l="1" a="1"/>
  <c r="AI103" i="19" s="1"/>
  <c r="AM111" i="19" a="1"/>
  <c r="AM111" i="19" s="1"/>
  <c r="AH107" i="19" a="1"/>
  <c r="AH107" i="19" s="1"/>
  <c r="BJ48" i="1"/>
  <c r="CT48" i="1"/>
  <c r="CS48" i="1"/>
  <c r="BB50" i="1"/>
  <c r="BD50" i="1" s="1"/>
  <c r="BF52" i="3"/>
  <c r="BJ52" i="3" s="1"/>
  <c r="AM25" i="19" a="1"/>
  <c r="AM25" i="19" s="1"/>
  <c r="AJ25" i="19" a="1"/>
  <c r="AJ25" i="19" s="1"/>
  <c r="NM27" i="14"/>
  <c r="AH25" i="19" a="1"/>
  <c r="AH25" i="19" s="1"/>
  <c r="AL25" i="19" a="1"/>
  <c r="AL25" i="19" s="1"/>
  <c r="AI25" i="19" a="1"/>
  <c r="AI25" i="19" s="1"/>
  <c r="AK25" i="19" a="1"/>
  <c r="AK25" i="19" s="1"/>
  <c r="AN25" i="19"/>
  <c r="BW44" i="1"/>
  <c r="CV44" i="1" s="1"/>
  <c r="BX44" i="1"/>
  <c r="CW44" i="1" s="1"/>
  <c r="CH44" i="1"/>
  <c r="MS55" i="14"/>
  <c r="QB54" i="14" a="1"/>
  <c r="QB54" i="14" s="1"/>
  <c r="CL40" i="1"/>
  <c r="BH82" i="1"/>
  <c r="BF82" i="1" s="1"/>
  <c r="BH53" i="1"/>
  <c r="BF53" i="1" s="1"/>
  <c r="BH56" i="1"/>
  <c r="BF56" i="1" s="1"/>
  <c r="CP40" i="1"/>
  <c r="CZ40" i="1"/>
  <c r="CH47" i="1"/>
  <c r="CZ47" i="1"/>
  <c r="AJ109" i="19" a="1"/>
  <c r="AJ109" i="19" s="1"/>
  <c r="PQ52" i="14"/>
  <c r="PT52" i="14"/>
  <c r="PY52" i="14"/>
  <c r="BU46" i="1"/>
  <c r="PP52" i="14"/>
  <c r="PV52" i="14"/>
  <c r="PL52" i="14"/>
  <c r="PX52" i="14"/>
  <c r="PN52" i="14"/>
  <c r="PS52" i="14"/>
  <c r="PW52" i="14"/>
  <c r="PK52" i="14"/>
  <c r="PU52" i="14"/>
  <c r="PO52" i="14"/>
  <c r="PG52" i="14"/>
  <c r="PR52" i="14"/>
  <c r="PM52" i="14"/>
  <c r="PZ52" i="14"/>
  <c r="PJ52" i="14"/>
  <c r="PI52" i="14"/>
  <c r="PH52" i="14"/>
  <c r="AN49" i="19"/>
  <c r="MR115" i="14"/>
  <c r="AK111" i="19" a="1"/>
  <c r="AK111" i="19" s="1"/>
  <c r="BT79" i="1"/>
  <c r="MO117" i="14"/>
  <c r="AL113" i="19" a="1"/>
  <c r="AL113" i="19" s="1"/>
  <c r="BX42" i="1"/>
  <c r="CW42" i="1" s="1"/>
  <c r="BW42" i="1"/>
  <c r="CV42" i="1" s="1"/>
  <c r="CH42" i="1"/>
  <c r="BX45" i="1"/>
  <c r="CW45" i="1" s="1"/>
  <c r="BW45" i="1"/>
  <c r="CV45" i="1" s="1"/>
  <c r="CH45" i="1"/>
  <c r="ML54" i="14"/>
  <c r="NG53" i="14"/>
  <c r="BG52" i="3" s="1"/>
  <c r="CH43" i="1"/>
  <c r="BX43" i="1"/>
  <c r="CW43" i="1" s="1"/>
  <c r="BW43" i="1"/>
  <c r="CV43" i="1" s="1"/>
  <c r="AI104" i="19" l="1" a="1"/>
  <c r="AI104" i="19" s="1"/>
  <c r="AM112" i="19" a="1"/>
  <c r="AM112" i="19" s="1"/>
  <c r="BF53" i="3"/>
  <c r="BJ53" i="3" s="1"/>
  <c r="CS50" i="1"/>
  <c r="CY50" i="1" s="1"/>
  <c r="CT50" i="1"/>
  <c r="BJ50" i="1"/>
  <c r="AJ110" i="19" a="1"/>
  <c r="AJ110" i="19" s="1"/>
  <c r="CN56" i="1"/>
  <c r="BM56" i="1"/>
  <c r="AO56" i="1"/>
  <c r="QB55" i="14" a="1"/>
  <c r="QB55" i="14" s="1"/>
  <c r="MS56" i="14"/>
  <c r="CY48" i="1"/>
  <c r="CV48" i="1"/>
  <c r="PZ53" i="14"/>
  <c r="PK53" i="14"/>
  <c r="PY53" i="14"/>
  <c r="PM53" i="14"/>
  <c r="PU53" i="14"/>
  <c r="PH53" i="14"/>
  <c r="PN53" i="14"/>
  <c r="PV53" i="14"/>
  <c r="PW53" i="14"/>
  <c r="PO53" i="14"/>
  <c r="PI53" i="14"/>
  <c r="PT53" i="14"/>
  <c r="PS53" i="14"/>
  <c r="PX53" i="14"/>
  <c r="PR53" i="14"/>
  <c r="PQ53" i="14"/>
  <c r="PP53" i="14"/>
  <c r="PG53" i="14"/>
  <c r="PJ53" i="14"/>
  <c r="PL53" i="14"/>
  <c r="AN50" i="19"/>
  <c r="MO118" i="14"/>
  <c r="AL114" i="19" a="1"/>
  <c r="AL114" i="19" s="1"/>
  <c r="BX46" i="1"/>
  <c r="CW46" i="1" s="1"/>
  <c r="BW46" i="1"/>
  <c r="CV46" i="1" s="1"/>
  <c r="CH46" i="1"/>
  <c r="CN53" i="1"/>
  <c r="BM53" i="1"/>
  <c r="AO53" i="1"/>
  <c r="AY53" i="1" s="1"/>
  <c r="BB53" i="1" s="1"/>
  <c r="BD53" i="1" s="1"/>
  <c r="CW48" i="1"/>
  <c r="CH48" i="1"/>
  <c r="CZ48" i="1"/>
  <c r="ML55" i="14"/>
  <c r="NG54" i="14"/>
  <c r="CB79" i="1"/>
  <c r="BZ79" i="1"/>
  <c r="CD79" i="1" s="1"/>
  <c r="CF79" i="1" s="1"/>
  <c r="CJ79" i="1" s="1"/>
  <c r="AO82" i="1"/>
  <c r="AY82" i="1" s="1"/>
  <c r="BM82" i="1"/>
  <c r="CN82" i="1"/>
  <c r="AL24" i="19" a="1"/>
  <c r="AL24" i="19" s="1"/>
  <c r="AH24" i="19" a="1"/>
  <c r="AH24" i="19" s="1"/>
  <c r="AI24" i="19" a="1"/>
  <c r="AI24" i="19" s="1"/>
  <c r="AJ24" i="19" a="1"/>
  <c r="AJ24" i="19" s="1"/>
  <c r="AK24" i="19" a="1"/>
  <c r="AK24" i="19" s="1"/>
  <c r="AM24" i="19" a="1"/>
  <c r="AM24" i="19" s="1"/>
  <c r="NM26" i="14"/>
  <c r="AN24" i="19"/>
  <c r="MR116" i="14"/>
  <c r="AK112" i="19" a="1"/>
  <c r="AK112" i="19" s="1"/>
  <c r="BO75" i="1"/>
  <c r="CP75" i="1" s="1"/>
  <c r="BO83" i="1" s="1"/>
  <c r="AH108" i="19" a="1"/>
  <c r="AH108" i="19" s="1"/>
  <c r="AI105" i="19" l="1" a="1"/>
  <c r="AI105" i="19" s="1"/>
  <c r="AM113" i="19" a="1"/>
  <c r="AM113" i="19" s="1"/>
  <c r="AY56" i="1"/>
  <c r="CL79" i="1"/>
  <c r="BH87" i="1"/>
  <c r="BF87" i="1" s="1"/>
  <c r="CP79" i="1"/>
  <c r="BO88" i="1" s="1"/>
  <c r="BS76" i="1"/>
  <c r="AH109" i="19" a="1"/>
  <c r="AH109" i="19" s="1"/>
  <c r="CS53" i="1"/>
  <c r="CY53" i="1" s="1"/>
  <c r="BJ53" i="1"/>
  <c r="CT53" i="1"/>
  <c r="CZ50" i="1"/>
  <c r="MR117" i="14"/>
  <c r="AK113" i="19" a="1"/>
  <c r="AK113" i="19" s="1"/>
  <c r="AL23" i="19" a="1"/>
  <c r="AL23" i="19" s="1"/>
  <c r="AM23" i="19" a="1"/>
  <c r="AM23" i="19" s="1"/>
  <c r="NM25" i="14"/>
  <c r="AK23" i="19" a="1"/>
  <c r="AK23" i="19" s="1"/>
  <c r="AI23" i="19" a="1"/>
  <c r="AI23" i="19" s="1"/>
  <c r="AN23" i="19"/>
  <c r="AH23" i="19" a="1"/>
  <c r="AH23" i="19" s="1"/>
  <c r="AJ23" i="19" a="1"/>
  <c r="AJ23" i="19" s="1"/>
  <c r="PR54" i="14"/>
  <c r="PJ54" i="14"/>
  <c r="PL54" i="14"/>
  <c r="PM54" i="14"/>
  <c r="PV54" i="14"/>
  <c r="PN54" i="14"/>
  <c r="PH54" i="14"/>
  <c r="PO54" i="14"/>
  <c r="PI54" i="14"/>
  <c r="PU54" i="14"/>
  <c r="PP54" i="14"/>
  <c r="PZ54" i="14"/>
  <c r="PS54" i="14"/>
  <c r="PY54" i="14"/>
  <c r="PK54" i="14"/>
  <c r="PT54" i="14"/>
  <c r="PG54" i="14"/>
  <c r="PW54" i="14"/>
  <c r="PX54" i="14"/>
  <c r="PQ54" i="14"/>
  <c r="AN51" i="19"/>
  <c r="MO119" i="14"/>
  <c r="AL115" i="19" a="1"/>
  <c r="AL115" i="19" s="1"/>
  <c r="MS57" i="14"/>
  <c r="QB56" i="14" a="1"/>
  <c r="QB56" i="14" s="1"/>
  <c r="AJ111" i="19" a="1"/>
  <c r="AJ111" i="19" s="1"/>
  <c r="ML56" i="14"/>
  <c r="NG55" i="14"/>
  <c r="BG54" i="3" s="1"/>
  <c r="BF54" i="3"/>
  <c r="BJ54" i="3" s="1"/>
  <c r="BG53" i="3"/>
  <c r="AI106" i="19" l="1" a="1"/>
  <c r="AI106" i="19" s="1"/>
  <c r="AM114" i="19" a="1"/>
  <c r="AM114" i="19" s="1"/>
  <c r="AJ112" i="19" a="1"/>
  <c r="AJ112" i="19" s="1"/>
  <c r="MR118" i="14"/>
  <c r="AK114" i="19" a="1"/>
  <c r="AK114" i="19" s="1"/>
  <c r="BF55" i="3"/>
  <c r="BJ55" i="3" s="1"/>
  <c r="NM24" i="14"/>
  <c r="AI22" i="19" a="1"/>
  <c r="AI22" i="19" s="1"/>
  <c r="AK22" i="19" a="1"/>
  <c r="AK22" i="19" s="1"/>
  <c r="AN22" i="19"/>
  <c r="AJ22" i="19" a="1"/>
  <c r="AJ22" i="19" s="1"/>
  <c r="AL22" i="19" a="1"/>
  <c r="AL22" i="19" s="1"/>
  <c r="AH22" i="19" a="1"/>
  <c r="AH22" i="19" s="1"/>
  <c r="AM22" i="19" a="1"/>
  <c r="AM22" i="19" s="1"/>
  <c r="PO55" i="14"/>
  <c r="PS55" i="14"/>
  <c r="PY55" i="14"/>
  <c r="PQ55" i="14"/>
  <c r="PX55" i="14"/>
  <c r="PJ55" i="14"/>
  <c r="PN55" i="14"/>
  <c r="PW55" i="14"/>
  <c r="PM55" i="14"/>
  <c r="PL55" i="14"/>
  <c r="PV55" i="14"/>
  <c r="PI55" i="14"/>
  <c r="PP55" i="14"/>
  <c r="PH55" i="14"/>
  <c r="PK55" i="14"/>
  <c r="PG55" i="14"/>
  <c r="PZ55" i="14"/>
  <c r="PU55" i="14"/>
  <c r="PT55" i="14"/>
  <c r="PR55" i="14"/>
  <c r="AN52" i="19"/>
  <c r="QB57" i="14" a="1"/>
  <c r="QB57" i="14" s="1"/>
  <c r="MS58" i="14"/>
  <c r="NG56" i="14"/>
  <c r="ML57" i="14"/>
  <c r="CZ53" i="1"/>
  <c r="AH110" i="19" a="1"/>
  <c r="AH110" i="19" s="1"/>
  <c r="MO120" i="14"/>
  <c r="AL116" i="19" a="1"/>
  <c r="AL116" i="19" s="1"/>
  <c r="BZ76" i="1"/>
  <c r="CD76" i="1" s="1"/>
  <c r="CF76" i="1" s="1"/>
  <c r="CJ76" i="1" s="1"/>
  <c r="CB76" i="1"/>
  <c r="AO87" i="1"/>
  <c r="AY87" i="1" s="1"/>
  <c r="BM87" i="1"/>
  <c r="CN87" i="1"/>
  <c r="AI107" i="19" l="1" a="1"/>
  <c r="AI107" i="19" s="1"/>
  <c r="AM115" i="19" a="1"/>
  <c r="AM115" i="19" s="1"/>
  <c r="MO121" i="14"/>
  <c r="AL117" i="19" a="1"/>
  <c r="AL117" i="19" s="1"/>
  <c r="PL56" i="14"/>
  <c r="PH56" i="14"/>
  <c r="PY56" i="14"/>
  <c r="PM56" i="14"/>
  <c r="PG56" i="14"/>
  <c r="PX56" i="14"/>
  <c r="PN56" i="14"/>
  <c r="PJ56" i="14"/>
  <c r="PQ56" i="14"/>
  <c r="PT56" i="14"/>
  <c r="PV56" i="14"/>
  <c r="PR56" i="14"/>
  <c r="PO56" i="14"/>
  <c r="PK56" i="14"/>
  <c r="PP56" i="14"/>
  <c r="PW56" i="14"/>
  <c r="PU56" i="14"/>
  <c r="PS56" i="14"/>
  <c r="PI56" i="14"/>
  <c r="PZ56" i="14"/>
  <c r="AN53" i="19"/>
  <c r="BG55" i="3"/>
  <c r="AH111" i="19" a="1"/>
  <c r="AH111" i="19" s="1"/>
  <c r="MR119" i="14"/>
  <c r="AK115" i="19" a="1"/>
  <c r="AK115" i="19" s="1"/>
  <c r="MS59" i="14"/>
  <c r="QB58" i="14" a="1"/>
  <c r="QB58" i="14" s="1"/>
  <c r="CL76" i="1"/>
  <c r="BH79" i="1"/>
  <c r="BF79" i="1" s="1"/>
  <c r="BH80" i="1"/>
  <c r="BF80" i="1" s="1"/>
  <c r="BH78" i="1"/>
  <c r="BF78" i="1" s="1"/>
  <c r="CP76" i="1"/>
  <c r="BO93" i="1" s="1"/>
  <c r="BF56" i="3"/>
  <c r="BJ56" i="3" s="1"/>
  <c r="AK21" i="19" a="1"/>
  <c r="AK21" i="19" s="1"/>
  <c r="AI21" i="19" a="1"/>
  <c r="AI21" i="19" s="1"/>
  <c r="AJ21" i="19" a="1"/>
  <c r="AJ21" i="19" s="1"/>
  <c r="AL21" i="19" a="1"/>
  <c r="AL21" i="19" s="1"/>
  <c r="AN21" i="19"/>
  <c r="NM23" i="14"/>
  <c r="AH21" i="19" a="1"/>
  <c r="AH21" i="19" s="1"/>
  <c r="AM21" i="19" a="1"/>
  <c r="AM21" i="19" s="1"/>
  <c r="BT78" i="1"/>
  <c r="AJ113" i="19" a="1"/>
  <c r="AJ113" i="19" s="1"/>
  <c r="ML58" i="14"/>
  <c r="NG57" i="14"/>
  <c r="BG56" i="3" s="1"/>
  <c r="AI108" i="19" l="1" a="1"/>
  <c r="AI108" i="19" s="1"/>
  <c r="AM116" i="19" a="1"/>
  <c r="AM116" i="19" s="1"/>
  <c r="AI20" i="19" a="1"/>
  <c r="AI20" i="19" s="1"/>
  <c r="NM22" i="14"/>
  <c r="AJ20" i="19" a="1"/>
  <c r="AJ20" i="19" s="1"/>
  <c r="AL20" i="19" a="1"/>
  <c r="AL20" i="19" s="1"/>
  <c r="AM20" i="19" a="1"/>
  <c r="AM20" i="19" s="1"/>
  <c r="AN20" i="19"/>
  <c r="AH20" i="19" a="1"/>
  <c r="AH20" i="19" s="1"/>
  <c r="AK20" i="19" a="1"/>
  <c r="AK20" i="19" s="1"/>
  <c r="BF57" i="3"/>
  <c r="BJ57" i="3" s="1"/>
  <c r="AJ114" i="19" a="1"/>
  <c r="AJ114" i="19" s="1"/>
  <c r="QB59" i="14" a="1"/>
  <c r="QB59" i="14" s="1"/>
  <c r="MS60" i="14"/>
  <c r="AH112" i="19" a="1"/>
  <c r="AH112" i="19" s="1"/>
  <c r="CN78" i="1"/>
  <c r="BM78" i="1"/>
  <c r="AO78" i="1"/>
  <c r="AY78" i="1" s="1"/>
  <c r="BB78" i="1" s="1"/>
  <c r="BD78" i="1" s="1"/>
  <c r="CN80" i="1"/>
  <c r="AO80" i="1"/>
  <c r="AY80" i="1" s="1"/>
  <c r="BB80" i="1" s="1"/>
  <c r="BD80" i="1" s="1"/>
  <c r="BM80" i="1"/>
  <c r="MR120" i="14"/>
  <c r="AK116" i="19" a="1"/>
  <c r="AK116" i="19" s="1"/>
  <c r="CB78" i="1"/>
  <c r="BZ78" i="1"/>
  <c r="CD78" i="1" s="1"/>
  <c r="CF78" i="1" s="1"/>
  <c r="CJ78" i="1" s="1"/>
  <c r="PN57" i="14"/>
  <c r="PG57" i="14"/>
  <c r="PV57" i="14"/>
  <c r="PM57" i="14"/>
  <c r="PP57" i="14"/>
  <c r="PR57" i="14"/>
  <c r="PH57" i="14"/>
  <c r="PZ57" i="14"/>
  <c r="PI57" i="14"/>
  <c r="PY57" i="14"/>
  <c r="PK57" i="14"/>
  <c r="PO57" i="14"/>
  <c r="PS57" i="14"/>
  <c r="PW57" i="14"/>
  <c r="PJ57" i="14"/>
  <c r="PQ57" i="14"/>
  <c r="PL57" i="14"/>
  <c r="PU57" i="14"/>
  <c r="PX57" i="14"/>
  <c r="PT57" i="14"/>
  <c r="AN54" i="19"/>
  <c r="ML59" i="14"/>
  <c r="NG58" i="14"/>
  <c r="BM79" i="1"/>
  <c r="CN79" i="1"/>
  <c r="AO79" i="1"/>
  <c r="AY79" i="1" s="1"/>
  <c r="BB79" i="1" s="1"/>
  <c r="BD79" i="1" s="1"/>
  <c r="MO122" i="14"/>
  <c r="AL118" i="19" a="1"/>
  <c r="AL118" i="19" s="1"/>
  <c r="AI109" i="19" l="1" a="1"/>
  <c r="AI109" i="19" s="1"/>
  <c r="AM117" i="19" a="1"/>
  <c r="AM117" i="19" s="1"/>
  <c r="CT80" i="1"/>
  <c r="BJ80" i="1"/>
  <c r="CS80" i="1"/>
  <c r="CY80" i="1" s="1"/>
  <c r="AH113" i="19" a="1"/>
  <c r="AH113" i="19" s="1"/>
  <c r="NG59" i="14"/>
  <c r="BG58" i="3" s="1"/>
  <c r="ML60" i="14"/>
  <c r="AL119" i="19" a="1"/>
  <c r="AL119" i="19" s="1"/>
  <c r="MO123" i="14"/>
  <c r="MS61" i="14"/>
  <c r="QB60" i="14" a="1"/>
  <c r="QB60" i="14" s="1"/>
  <c r="CT78" i="1"/>
  <c r="CS78" i="1"/>
  <c r="CY78" i="1" s="1"/>
  <c r="BJ78" i="1"/>
  <c r="BF58" i="3"/>
  <c r="BJ58" i="3" s="1"/>
  <c r="CS79" i="1"/>
  <c r="CY79" i="1" s="1"/>
  <c r="CT79" i="1"/>
  <c r="BJ79" i="1"/>
  <c r="CL78" i="1"/>
  <c r="BH91" i="1"/>
  <c r="BF91" i="1" s="1"/>
  <c r="CP78" i="1"/>
  <c r="BO103" i="1" s="1"/>
  <c r="MR121" i="14"/>
  <c r="AK117" i="19" a="1"/>
  <c r="AK117" i="19" s="1"/>
  <c r="AJ115" i="19" a="1"/>
  <c r="AJ115" i="19" s="1"/>
  <c r="AL19" i="19" a="1"/>
  <c r="AL19" i="19" s="1"/>
  <c r="NM21" i="14"/>
  <c r="AJ19" i="19" a="1"/>
  <c r="AJ19" i="19" s="1"/>
  <c r="AK19" i="19" a="1"/>
  <c r="AK19" i="19" s="1"/>
  <c r="AI19" i="19" a="1"/>
  <c r="AI19" i="19" s="1"/>
  <c r="AN19" i="19"/>
  <c r="AH19" i="19" a="1"/>
  <c r="AH19" i="19" s="1"/>
  <c r="AM19" i="19" a="1"/>
  <c r="AM19" i="19" s="1"/>
  <c r="PG58" i="14"/>
  <c r="PN58" i="14"/>
  <c r="PY58" i="14"/>
  <c r="PP58" i="14"/>
  <c r="PU58" i="14"/>
  <c r="PS58" i="14"/>
  <c r="PQ58" i="14"/>
  <c r="PX58" i="14"/>
  <c r="PZ58" i="14"/>
  <c r="PW58" i="14"/>
  <c r="PO58" i="14"/>
  <c r="PJ58" i="14"/>
  <c r="PV58" i="14"/>
  <c r="PL58" i="14"/>
  <c r="PK58" i="14"/>
  <c r="PM58" i="14"/>
  <c r="PI58" i="14"/>
  <c r="PT58" i="14"/>
  <c r="PH58" i="14"/>
  <c r="PR58" i="14"/>
  <c r="AN55" i="19"/>
  <c r="BG57" i="3"/>
  <c r="AI110" i="19" l="1" a="1"/>
  <c r="AI110" i="19" s="1"/>
  <c r="AM118" i="19" a="1"/>
  <c r="AM118" i="19" s="1"/>
  <c r="BF59" i="3"/>
  <c r="BJ59" i="3" s="1"/>
  <c r="MS62" i="14"/>
  <c r="QB61" i="14" a="1"/>
  <c r="QB61" i="14" s="1"/>
  <c r="AH114" i="19" a="1"/>
  <c r="AH114" i="19" s="1"/>
  <c r="AJ116" i="19" a="1"/>
  <c r="AJ116" i="19" s="1"/>
  <c r="MR122" i="14"/>
  <c r="AK118" i="19" a="1"/>
  <c r="AK118" i="19" s="1"/>
  <c r="BS87" i="1"/>
  <c r="MO124" i="14"/>
  <c r="AL120" i="19" a="1"/>
  <c r="AL120" i="19" s="1"/>
  <c r="BT88" i="1"/>
  <c r="BM91" i="1"/>
  <c r="AO91" i="1"/>
  <c r="AY91" i="1" s="1"/>
  <c r="CN91" i="1"/>
  <c r="AH18" i="19" a="1"/>
  <c r="AH18" i="19" s="1"/>
  <c r="AN18" i="19"/>
  <c r="AL18" i="19" a="1"/>
  <c r="AL18" i="19" s="1"/>
  <c r="AI18" i="19" a="1"/>
  <c r="AI18" i="19" s="1"/>
  <c r="AJ18" i="19" a="1"/>
  <c r="AJ18" i="19" s="1"/>
  <c r="AM18" i="19" a="1"/>
  <c r="AM18" i="19" s="1"/>
  <c r="AK18" i="19" a="1"/>
  <c r="AK18" i="19" s="1"/>
  <c r="NM20" i="14"/>
  <c r="NG60" i="14"/>
  <c r="ML61" i="14"/>
  <c r="CZ79" i="1"/>
  <c r="CZ78" i="1"/>
  <c r="PT59" i="14"/>
  <c r="PJ59" i="14"/>
  <c r="PR59" i="14"/>
  <c r="PG59" i="14"/>
  <c r="PP59" i="14"/>
  <c r="PS59" i="14"/>
  <c r="PN59" i="14"/>
  <c r="PW59" i="14"/>
  <c r="PY59" i="14"/>
  <c r="PL59" i="14"/>
  <c r="PK59" i="14"/>
  <c r="PU59" i="14"/>
  <c r="PO59" i="14"/>
  <c r="PQ59" i="14"/>
  <c r="PM59" i="14"/>
  <c r="PI59" i="14"/>
  <c r="PH59" i="14"/>
  <c r="PZ59" i="14"/>
  <c r="PV59" i="14"/>
  <c r="PX59" i="14"/>
  <c r="AN56" i="19"/>
  <c r="CZ80" i="1"/>
  <c r="AI111" i="19" l="1" a="1"/>
  <c r="AI111" i="19" s="1"/>
  <c r="AM119" i="19" a="1"/>
  <c r="AM119" i="19" s="1"/>
  <c r="PR60" i="14"/>
  <c r="PI60" i="14"/>
  <c r="PX60" i="14"/>
  <c r="PY60" i="14"/>
  <c r="PP60" i="14"/>
  <c r="PN60" i="14"/>
  <c r="PK60" i="14"/>
  <c r="PV60" i="14"/>
  <c r="PU60" i="14"/>
  <c r="PQ60" i="14"/>
  <c r="PM60" i="14"/>
  <c r="PS60" i="14"/>
  <c r="PG60" i="14"/>
  <c r="PW60" i="14"/>
  <c r="PH60" i="14"/>
  <c r="PJ60" i="14"/>
  <c r="PL60" i="14"/>
  <c r="PT60" i="14"/>
  <c r="PO60" i="14"/>
  <c r="PZ60" i="14"/>
  <c r="AN57" i="19"/>
  <c r="AH115" i="19" a="1"/>
  <c r="AH115" i="19" s="1"/>
  <c r="ML62" i="14"/>
  <c r="NG61" i="14"/>
  <c r="BG60" i="3" s="1"/>
  <c r="AH17" i="19" a="1"/>
  <c r="AH17" i="19" s="1"/>
  <c r="AL17" i="19" a="1"/>
  <c r="AL17" i="19" s="1"/>
  <c r="NM19" i="14"/>
  <c r="AM17" i="19" a="1"/>
  <c r="AM17" i="19" s="1"/>
  <c r="AI17" i="19" a="1"/>
  <c r="AI17" i="19" s="1"/>
  <c r="AN17" i="19"/>
  <c r="AK17" i="19" a="1"/>
  <c r="AK17" i="19" s="1"/>
  <c r="AJ17" i="19" a="1"/>
  <c r="AJ17" i="19" s="1"/>
  <c r="BF60" i="3"/>
  <c r="BJ60" i="3" s="1"/>
  <c r="MR123" i="14"/>
  <c r="AK119" i="19" a="1"/>
  <c r="AK119" i="19" s="1"/>
  <c r="MS63" i="14"/>
  <c r="QB62" i="14" a="1"/>
  <c r="QB62" i="14" s="1"/>
  <c r="MO125" i="14"/>
  <c r="AL121" i="19" a="1"/>
  <c r="AL121" i="19" s="1"/>
  <c r="CB88" i="1"/>
  <c r="BZ88" i="1"/>
  <c r="CD88" i="1" s="1"/>
  <c r="CF88" i="1" s="1"/>
  <c r="CJ88" i="1" s="1"/>
  <c r="BG59" i="3"/>
  <c r="AJ117" i="19" a="1"/>
  <c r="AJ117" i="19" s="1"/>
  <c r="AI112" i="19" l="1" a="1"/>
  <c r="AI112" i="19" s="1"/>
  <c r="AM120" i="19" a="1"/>
  <c r="AM120" i="19" s="1"/>
  <c r="AI16" i="19" a="1"/>
  <c r="AI16" i="19" s="1"/>
  <c r="AJ16" i="19" a="1"/>
  <c r="AJ16" i="19" s="1"/>
  <c r="AM16" i="19" a="1"/>
  <c r="AM16" i="19" s="1"/>
  <c r="AH16" i="19" a="1"/>
  <c r="AH16" i="19" s="1"/>
  <c r="NM18" i="14"/>
  <c r="AL16" i="19" a="1"/>
  <c r="AL16" i="19" s="1"/>
  <c r="AK16" i="19" a="1"/>
  <c r="AK16" i="19" s="1"/>
  <c r="AN16" i="19"/>
  <c r="BT87" i="1"/>
  <c r="MR124" i="14"/>
  <c r="AK120" i="19" a="1"/>
  <c r="AK120" i="19" s="1"/>
  <c r="CL88" i="1"/>
  <c r="BH92" i="1"/>
  <c r="BF92" i="1" s="1"/>
  <c r="CP88" i="1"/>
  <c r="BO102" i="1" s="1"/>
  <c r="AJ118" i="19" a="1"/>
  <c r="AJ118" i="19" s="1"/>
  <c r="PX61" i="14"/>
  <c r="PL61" i="14"/>
  <c r="PW61" i="14"/>
  <c r="PP61" i="14"/>
  <c r="PQ61" i="14"/>
  <c r="PS61" i="14"/>
  <c r="PN61" i="14"/>
  <c r="PJ61" i="14"/>
  <c r="PU61" i="14"/>
  <c r="PI61" i="14"/>
  <c r="PY61" i="14"/>
  <c r="PO61" i="14"/>
  <c r="PM61" i="14"/>
  <c r="PT61" i="14"/>
  <c r="PV61" i="14"/>
  <c r="PR61" i="14"/>
  <c r="PG61" i="14"/>
  <c r="PK61" i="14"/>
  <c r="PH61" i="14"/>
  <c r="PZ61" i="14"/>
  <c r="AN58" i="19"/>
  <c r="AH116" i="19" a="1"/>
  <c r="AH116" i="19" s="1"/>
  <c r="MO126" i="14"/>
  <c r="AL122" i="19" a="1"/>
  <c r="AL122" i="19" s="1"/>
  <c r="ML63" i="14"/>
  <c r="NG62" i="14"/>
  <c r="BG61" i="3" s="1"/>
  <c r="QB63" i="14" a="1"/>
  <c r="QB63" i="14" s="1"/>
  <c r="MS64" i="14"/>
  <c r="BF61" i="3"/>
  <c r="BJ61" i="3" s="1"/>
  <c r="AI113" i="19" l="1" a="1"/>
  <c r="AI113" i="19" s="1"/>
  <c r="AM121" i="19" a="1"/>
  <c r="AM121" i="19" s="1"/>
  <c r="BT89" i="1"/>
  <c r="PN62" i="14"/>
  <c r="PY62" i="14"/>
  <c r="PK62" i="14"/>
  <c r="PM62" i="14"/>
  <c r="PH62" i="14"/>
  <c r="PI62" i="14"/>
  <c r="PT62" i="14"/>
  <c r="PZ62" i="14"/>
  <c r="PJ62" i="14"/>
  <c r="PW62" i="14"/>
  <c r="PU62" i="14"/>
  <c r="PX62" i="14"/>
  <c r="PR62" i="14"/>
  <c r="PG62" i="14"/>
  <c r="PL62" i="14"/>
  <c r="PV62" i="14"/>
  <c r="PO62" i="14"/>
  <c r="PQ62" i="14"/>
  <c r="PP62" i="14"/>
  <c r="PS62" i="14"/>
  <c r="AN59" i="19"/>
  <c r="AM15" i="19" a="1"/>
  <c r="AM15" i="19" s="1"/>
  <c r="AH15" i="19" a="1"/>
  <c r="AH15" i="19" s="1"/>
  <c r="NM17" i="14"/>
  <c r="AN15" i="19"/>
  <c r="AK15" i="19" a="1"/>
  <c r="AK15" i="19" s="1"/>
  <c r="AI15" i="19" a="1"/>
  <c r="AI15" i="19" s="1"/>
  <c r="AL15" i="19" a="1"/>
  <c r="AL15" i="19" s="1"/>
  <c r="AJ15" i="19" a="1"/>
  <c r="AJ15" i="19" s="1"/>
  <c r="AH117" i="19" a="1"/>
  <c r="AH117" i="19" s="1"/>
  <c r="NG63" i="14"/>
  <c r="ML64" i="14"/>
  <c r="MR125" i="14"/>
  <c r="AK121" i="19" a="1"/>
  <c r="AK121" i="19" s="1"/>
  <c r="CB87" i="1"/>
  <c r="BZ87" i="1"/>
  <c r="CD87" i="1" s="1"/>
  <c r="MO127" i="14"/>
  <c r="AL123" i="19" a="1"/>
  <c r="AL123" i="19" s="1"/>
  <c r="BF62" i="3"/>
  <c r="BJ62" i="3" s="1"/>
  <c r="MS65" i="14"/>
  <c r="QB64" i="14" a="1"/>
  <c r="QB64" i="14" s="1"/>
  <c r="BT47" i="1"/>
  <c r="AJ119" i="19" a="1"/>
  <c r="AJ119" i="19" s="1"/>
  <c r="AO92" i="1"/>
  <c r="CN92" i="1"/>
  <c r="BM92" i="1"/>
  <c r="AI114" i="19" l="1" a="1"/>
  <c r="AI114" i="19" s="1"/>
  <c r="AM122" i="19" a="1"/>
  <c r="AM122" i="19" s="1"/>
  <c r="CB89" i="1"/>
  <c r="BZ89" i="1"/>
  <c r="CD89" i="1" s="1"/>
  <c r="CF89" i="1" s="1"/>
  <c r="CJ89" i="1" s="1"/>
  <c r="NG64" i="14"/>
  <c r="BG63" i="3" s="1"/>
  <c r="ML65" i="14"/>
  <c r="PR63" i="14"/>
  <c r="PJ63" i="14"/>
  <c r="PM63" i="14"/>
  <c r="PY63" i="14"/>
  <c r="PW63" i="14"/>
  <c r="PH63" i="14"/>
  <c r="PN63" i="14"/>
  <c r="PZ63" i="14"/>
  <c r="PI63" i="14"/>
  <c r="PU63" i="14"/>
  <c r="PQ63" i="14"/>
  <c r="PS63" i="14"/>
  <c r="PP63" i="14"/>
  <c r="PL63" i="14"/>
  <c r="PV63" i="14"/>
  <c r="PO63" i="14"/>
  <c r="PK63" i="14"/>
  <c r="PT63" i="14"/>
  <c r="PG63" i="14"/>
  <c r="PX63" i="14"/>
  <c r="AN60" i="19"/>
  <c r="CB47" i="1"/>
  <c r="BZ47" i="1"/>
  <c r="CD47" i="1" s="1"/>
  <c r="CF47" i="1" s="1"/>
  <c r="CJ47" i="1" s="1"/>
  <c r="BF63" i="3"/>
  <c r="BJ63" i="3" s="1"/>
  <c r="AY92" i="1"/>
  <c r="BG62" i="3"/>
  <c r="AL124" i="19" a="1"/>
  <c r="AL124" i="19" s="1"/>
  <c r="MO128" i="14"/>
  <c r="CF87" i="1"/>
  <c r="CJ87" i="1" s="1"/>
  <c r="AH118" i="19" a="1"/>
  <c r="AH118" i="19" s="1"/>
  <c r="AK14" i="19" a="1"/>
  <c r="AK14" i="19" s="1"/>
  <c r="AN14" i="19"/>
  <c r="AM14" i="19" a="1"/>
  <c r="AM14" i="19" s="1"/>
  <c r="NM16" i="14"/>
  <c r="AL14" i="19" a="1"/>
  <c r="AL14" i="19" s="1"/>
  <c r="AI14" i="19" a="1"/>
  <c r="AI14" i="19" s="1"/>
  <c r="AJ14" i="19" a="1"/>
  <c r="AJ14" i="19" s="1"/>
  <c r="AH14" i="19" a="1"/>
  <c r="AH14" i="19" s="1"/>
  <c r="MS66" i="14"/>
  <c r="QB65" i="14" a="1"/>
  <c r="QB65" i="14" s="1"/>
  <c r="AJ120" i="19" a="1"/>
  <c r="AJ120" i="19" s="1"/>
  <c r="MR126" i="14"/>
  <c r="AK122" i="19" a="1"/>
  <c r="AK122" i="19" s="1"/>
  <c r="AI115" i="19" l="1" a="1"/>
  <c r="AI115" i="19" s="1"/>
  <c r="CL89" i="1"/>
  <c r="BH95" i="1"/>
  <c r="BF95" i="1" s="1"/>
  <c r="CP89" i="1"/>
  <c r="BO90" i="1" s="1"/>
  <c r="AM123" i="19" a="1"/>
  <c r="AM123" i="19" s="1"/>
  <c r="MO129" i="14"/>
  <c r="AL125" i="19" a="1"/>
  <c r="AL125" i="19" s="1"/>
  <c r="CL87" i="1"/>
  <c r="MR127" i="14"/>
  <c r="AK123" i="19" a="1"/>
  <c r="AK123" i="19" s="1"/>
  <c r="CL47" i="1"/>
  <c r="CP47" i="1"/>
  <c r="BO64" i="1" s="1"/>
  <c r="BH51" i="1"/>
  <c r="BF51" i="1" s="1"/>
  <c r="BH57" i="1"/>
  <c r="BF57" i="1" s="1"/>
  <c r="MS67" i="14"/>
  <c r="QB66" i="14" a="1"/>
  <c r="QB66" i="14" s="1"/>
  <c r="AJ121" i="19" a="1"/>
  <c r="AJ121" i="19" s="1"/>
  <c r="AH119" i="19" a="1"/>
  <c r="AH119" i="19" s="1"/>
  <c r="ML66" i="14"/>
  <c r="NG65" i="14"/>
  <c r="BF64" i="3"/>
  <c r="BJ64" i="3" s="1"/>
  <c r="AI13" i="19" a="1"/>
  <c r="AI13" i="19" s="1"/>
  <c r="AL13" i="19" a="1"/>
  <c r="AL13" i="19" s="1"/>
  <c r="AK13" i="19" a="1"/>
  <c r="AK13" i="19" s="1"/>
  <c r="NM15" i="14"/>
  <c r="AM13" i="19" a="1"/>
  <c r="AM13" i="19" s="1"/>
  <c r="AJ13" i="19" a="1"/>
  <c r="AJ13" i="19" s="1"/>
  <c r="AN13" i="19"/>
  <c r="AH13" i="19" a="1"/>
  <c r="AH13" i="19" s="1"/>
  <c r="PH64" i="14"/>
  <c r="PZ64" i="14"/>
  <c r="PN64" i="14"/>
  <c r="PP64" i="14"/>
  <c r="PU64" i="14"/>
  <c r="PK64" i="14"/>
  <c r="PR64" i="14"/>
  <c r="PG64" i="14"/>
  <c r="PI64" i="14"/>
  <c r="PT64" i="14"/>
  <c r="PM64" i="14"/>
  <c r="BU47" i="1"/>
  <c r="PY64" i="14"/>
  <c r="PO64" i="14"/>
  <c r="PX64" i="14"/>
  <c r="PL64" i="14"/>
  <c r="PS64" i="14"/>
  <c r="PQ64" i="14"/>
  <c r="BU48" i="1"/>
  <c r="PJ64" i="14"/>
  <c r="PW64" i="14"/>
  <c r="PV64" i="14"/>
  <c r="AN61" i="19"/>
  <c r="AI116" i="19" l="1" a="1"/>
  <c r="AI116" i="19" s="1"/>
  <c r="AM124" i="19" a="1"/>
  <c r="AM124" i="19" s="1"/>
  <c r="AO95" i="1"/>
  <c r="AY95" i="1" s="1"/>
  <c r="BM95" i="1"/>
  <c r="CN95" i="1"/>
  <c r="AO51" i="1"/>
  <c r="BM51" i="1"/>
  <c r="CN51" i="1"/>
  <c r="AJ12" i="19" a="1"/>
  <c r="AJ12" i="19" s="1"/>
  <c r="AH12" i="19" a="1"/>
  <c r="AH12" i="19" s="1"/>
  <c r="NM14" i="14"/>
  <c r="AL12" i="19" a="1"/>
  <c r="AL12" i="19" s="1"/>
  <c r="AM12" i="19" a="1"/>
  <c r="AM12" i="19" s="1"/>
  <c r="AN12" i="19"/>
  <c r="AK12" i="19" a="1"/>
  <c r="AK12" i="19" s="1"/>
  <c r="AI12" i="19" a="1"/>
  <c r="AI12" i="19" s="1"/>
  <c r="PN65" i="14"/>
  <c r="PK65" i="14"/>
  <c r="PZ65" i="14"/>
  <c r="PH65" i="14"/>
  <c r="PL65" i="14"/>
  <c r="PW65" i="14"/>
  <c r="PR65" i="14"/>
  <c r="PU65" i="14"/>
  <c r="PT65" i="14"/>
  <c r="PG65" i="14"/>
  <c r="PY65" i="14"/>
  <c r="PQ65" i="14"/>
  <c r="PM65" i="14"/>
  <c r="PV65" i="14"/>
  <c r="PI65" i="14"/>
  <c r="PS65" i="14"/>
  <c r="PX65" i="14"/>
  <c r="PP65" i="14"/>
  <c r="PJ65" i="14"/>
  <c r="PO65" i="14"/>
  <c r="AN62" i="19"/>
  <c r="BF65" i="3"/>
  <c r="BJ65" i="3" s="1"/>
  <c r="BX48" i="1"/>
  <c r="BW48" i="1"/>
  <c r="ML67" i="14"/>
  <c r="NG66" i="14"/>
  <c r="BG65" i="3" s="1"/>
  <c r="MS68" i="14"/>
  <c r="QB67" i="14" a="1"/>
  <c r="QB67" i="14" s="1"/>
  <c r="BW47" i="1"/>
  <c r="CV47" i="1" s="1"/>
  <c r="BX47" i="1"/>
  <c r="CW47" i="1" s="1"/>
  <c r="AJ122" i="19" a="1"/>
  <c r="AJ122" i="19" s="1"/>
  <c r="AH120" i="19" a="1"/>
  <c r="AH120" i="19" s="1"/>
  <c r="MR128" i="14"/>
  <c r="AK124" i="19" a="1"/>
  <c r="AK124" i="19" s="1"/>
  <c r="AL126" i="19" a="1"/>
  <c r="AL126" i="19" s="1"/>
  <c r="MO130" i="14"/>
  <c r="BG64" i="3"/>
  <c r="AO57" i="1"/>
  <c r="BM57" i="1"/>
  <c r="CN57" i="1"/>
  <c r="AI117" i="19" l="1" a="1"/>
  <c r="AI117" i="19" s="1"/>
  <c r="AM125" i="19" a="1"/>
  <c r="AM125" i="19" s="1"/>
  <c r="MS69" i="14"/>
  <c r="QB68" i="14" a="1"/>
  <c r="QB68" i="14" s="1"/>
  <c r="AJ11" i="19" a="1"/>
  <c r="AJ11" i="19" s="1"/>
  <c r="AH11" i="19" a="1"/>
  <c r="AH11" i="19" s="1"/>
  <c r="AL11" i="19" a="1"/>
  <c r="AL11" i="19" s="1"/>
  <c r="AN11" i="19"/>
  <c r="AK11" i="19" a="1"/>
  <c r="AK11" i="19" s="1"/>
  <c r="AM11" i="19" a="1"/>
  <c r="AM11" i="19" s="1"/>
  <c r="NM13" i="14"/>
  <c r="AI11" i="19" a="1"/>
  <c r="AI11" i="19" s="1"/>
  <c r="AH121" i="19" a="1"/>
  <c r="AH121" i="19" s="1"/>
  <c r="AL127" i="19" a="1"/>
  <c r="AL127" i="19" s="1"/>
  <c r="MO131" i="14"/>
  <c r="PJ66" i="14"/>
  <c r="PZ66" i="14"/>
  <c r="PL66" i="14"/>
  <c r="PR66" i="14"/>
  <c r="PG66" i="14"/>
  <c r="PO66" i="14"/>
  <c r="PW66" i="14"/>
  <c r="PX66" i="14"/>
  <c r="PH66" i="14"/>
  <c r="PN66" i="14"/>
  <c r="PT66" i="14"/>
  <c r="PI66" i="14"/>
  <c r="PU66" i="14"/>
  <c r="PM66" i="14"/>
  <c r="PP66" i="14"/>
  <c r="PK66" i="14"/>
  <c r="PS66" i="14"/>
  <c r="PY66" i="14"/>
  <c r="PV66" i="14"/>
  <c r="PQ66" i="14"/>
  <c r="AN63" i="19"/>
  <c r="AJ123" i="19" a="1"/>
  <c r="AJ123" i="19" s="1"/>
  <c r="NG67" i="14"/>
  <c r="BG66" i="3" s="1"/>
  <c r="ML68" i="14"/>
  <c r="MR129" i="14"/>
  <c r="AK125" i="19" a="1"/>
  <c r="AK125" i="19" s="1"/>
  <c r="AY57" i="1"/>
  <c r="BF66" i="3"/>
  <c r="BJ66" i="3" s="1"/>
  <c r="AY51" i="1"/>
  <c r="BB51" i="1" s="1"/>
  <c r="BD51" i="1" s="1"/>
  <c r="AI118" i="19" l="1" a="1"/>
  <c r="AI118" i="19" s="1"/>
  <c r="AM126" i="19" a="1"/>
  <c r="AM126" i="19" s="1"/>
  <c r="AJ124" i="19" a="1"/>
  <c r="AJ124" i="19" s="1"/>
  <c r="MR130" i="14"/>
  <c r="AK126" i="19" a="1"/>
  <c r="AK126" i="19" s="1"/>
  <c r="AH122" i="19" a="1"/>
  <c r="AH122" i="19" s="1"/>
  <c r="CT51" i="1"/>
  <c r="BJ51" i="1"/>
  <c r="CS51" i="1"/>
  <c r="CY51" i="1" s="1"/>
  <c r="BB54" i="1"/>
  <c r="BD54" i="1" s="1"/>
  <c r="ML69" i="14"/>
  <c r="JS70" i="14" s="1"/>
  <c r="NG68" i="14"/>
  <c r="BG67" i="3" s="1"/>
  <c r="AL10" i="19" a="1"/>
  <c r="AL10" i="19" s="1"/>
  <c r="AJ10" i="19" a="1"/>
  <c r="AJ10" i="19" s="1"/>
  <c r="AI10" i="19" a="1"/>
  <c r="AI10" i="19" s="1"/>
  <c r="AM10" i="19" a="1"/>
  <c r="AM10" i="19" s="1"/>
  <c r="AN10" i="19"/>
  <c r="NM12" i="14"/>
  <c r="AH10" i="19" a="1"/>
  <c r="AH10" i="19" s="1"/>
  <c r="AK10" i="19" a="1"/>
  <c r="AK10" i="19" s="1"/>
  <c r="PL67" i="14"/>
  <c r="PN67" i="14"/>
  <c r="PY67" i="14"/>
  <c r="PJ67" i="14"/>
  <c r="PQ67" i="14"/>
  <c r="PW67" i="14"/>
  <c r="PG67" i="14"/>
  <c r="PM67" i="14"/>
  <c r="PR67" i="14"/>
  <c r="PH67" i="14"/>
  <c r="PO67" i="14"/>
  <c r="PT67" i="14"/>
  <c r="PS67" i="14"/>
  <c r="PI67" i="14"/>
  <c r="PU67" i="14"/>
  <c r="PP67" i="14"/>
  <c r="PZ67" i="14"/>
  <c r="PV67" i="14"/>
  <c r="PX67" i="14"/>
  <c r="PK67" i="14"/>
  <c r="AN64" i="19"/>
  <c r="MO132" i="14"/>
  <c r="AL128" i="19" a="1"/>
  <c r="AL128" i="19" s="1"/>
  <c r="BF67" i="3"/>
  <c r="BJ67" i="3" s="1"/>
  <c r="MS70" i="14"/>
  <c r="QB69" i="14" a="1"/>
  <c r="QB69" i="14" s="1"/>
  <c r="MD70" i="14" l="1"/>
  <c r="MY71" i="14" s="1"/>
  <c r="MY72" i="14" s="1"/>
  <c r="MY73" i="14" s="1"/>
  <c r="MY74" i="14" s="1"/>
  <c r="MY75" i="14" s="1"/>
  <c r="MY76" i="14" s="1"/>
  <c r="MY77" i="14" s="1"/>
  <c r="MY78" i="14" s="1"/>
  <c r="MY79" i="14" s="1"/>
  <c r="MY80" i="14" s="1"/>
  <c r="MY81" i="14" s="1"/>
  <c r="MY82" i="14" s="1"/>
  <c r="MY83" i="14" s="1"/>
  <c r="MY84" i="14" s="1"/>
  <c r="MY85" i="14" s="1"/>
  <c r="MY86" i="14" s="1"/>
  <c r="MY87" i="14" s="1"/>
  <c r="MY88" i="14" s="1"/>
  <c r="MY89" i="14" s="1"/>
  <c r="MY90" i="14" s="1"/>
  <c r="MY91" i="14" s="1"/>
  <c r="MY92" i="14" s="1"/>
  <c r="MY93" i="14" s="1"/>
  <c r="MY94" i="14" s="1"/>
  <c r="MY95" i="14" s="1"/>
  <c r="MY96" i="14" s="1"/>
  <c r="MY97" i="14" s="1"/>
  <c r="MY98" i="14" s="1"/>
  <c r="MY99" i="14" s="1"/>
  <c r="MY100" i="14" s="1"/>
  <c r="MY101" i="14" s="1"/>
  <c r="MY102" i="14" s="1"/>
  <c r="MY103" i="14" s="1"/>
  <c r="MY104" i="14" s="1"/>
  <c r="MY105" i="14" s="1"/>
  <c r="MY106" i="14" s="1"/>
  <c r="MY107" i="14" s="1"/>
  <c r="MY108" i="14" s="1"/>
  <c r="MY109" i="14" s="1"/>
  <c r="MY110" i="14" s="1"/>
  <c r="QF70" i="14"/>
  <c r="AI119" i="19" a="1"/>
  <c r="AI119" i="19" s="1"/>
  <c r="AM127" i="19" a="1"/>
  <c r="AM127" i="19" s="1"/>
  <c r="MR131" i="14"/>
  <c r="AK127" i="19" a="1"/>
  <c r="AK127" i="19" s="1"/>
  <c r="CT54" i="1"/>
  <c r="CZ54" i="1" s="1"/>
  <c r="CS54" i="1"/>
  <c r="CY54" i="1" s="1"/>
  <c r="BJ54" i="1"/>
  <c r="AL129" i="19" a="1"/>
  <c r="AL129" i="19" s="1"/>
  <c r="MO133" i="14"/>
  <c r="AH9" i="19" a="1"/>
  <c r="AH9" i="19" s="1"/>
  <c r="AM9" i="19" a="1"/>
  <c r="AM9" i="19" s="1"/>
  <c r="AI9" i="19" a="1"/>
  <c r="AI9" i="19" s="1"/>
  <c r="AN9" i="19"/>
  <c r="NM11" i="14"/>
  <c r="AK9" i="19" a="1"/>
  <c r="AK9" i="19" s="1"/>
  <c r="AL9" i="19" a="1"/>
  <c r="AL9" i="19" s="1"/>
  <c r="AJ9" i="19" a="1"/>
  <c r="AJ9" i="19" s="1"/>
  <c r="PK68" i="14"/>
  <c r="PH68" i="14"/>
  <c r="PR68" i="14"/>
  <c r="PG68" i="14"/>
  <c r="PP68" i="14"/>
  <c r="PU68" i="14"/>
  <c r="PW68" i="14"/>
  <c r="PS68" i="14"/>
  <c r="PI68" i="14"/>
  <c r="PX68" i="14"/>
  <c r="BU49" i="1"/>
  <c r="PN68" i="14"/>
  <c r="PV68" i="14"/>
  <c r="PL68" i="14"/>
  <c r="PQ68" i="14"/>
  <c r="PT68" i="14"/>
  <c r="PO68" i="14"/>
  <c r="PM68" i="14"/>
  <c r="PZ68" i="14"/>
  <c r="PY68" i="14"/>
  <c r="PJ68" i="14"/>
  <c r="AN65" i="19"/>
  <c r="CH51" i="1"/>
  <c r="AJ125" i="19" a="1"/>
  <c r="AJ125" i="19" s="1"/>
  <c r="ML70" i="14"/>
  <c r="NG69" i="14"/>
  <c r="BG68" i="3" s="1"/>
  <c r="BF68" i="3"/>
  <c r="BJ68" i="3" s="1"/>
  <c r="QB70" i="14" a="1"/>
  <c r="QB70" i="14" s="1"/>
  <c r="MS71" i="14"/>
  <c r="BB56" i="1"/>
  <c r="AH123" i="19" a="1"/>
  <c r="AH123" i="19" s="1"/>
  <c r="BB57" i="1" l="1"/>
  <c r="BD57" i="1" s="1"/>
  <c r="BD56" i="1"/>
  <c r="AI120" i="19" a="1"/>
  <c r="AI120" i="19" s="1"/>
  <c r="AM128" i="19" a="1"/>
  <c r="AM128" i="19" s="1"/>
  <c r="BJ57" i="1"/>
  <c r="CT57" i="1"/>
  <c r="AJ126" i="19" a="1"/>
  <c r="AJ126" i="19" s="1"/>
  <c r="AK8" i="19" a="1"/>
  <c r="AK8" i="19" s="1"/>
  <c r="AL8" i="19" a="1"/>
  <c r="AL8" i="19" s="1"/>
  <c r="NM10" i="14"/>
  <c r="AJ8" i="19" a="1"/>
  <c r="AJ8" i="19" s="1"/>
  <c r="AH8" i="19" a="1"/>
  <c r="AH8" i="19" s="1"/>
  <c r="AI8" i="19" a="1"/>
  <c r="AI8" i="19" s="1"/>
  <c r="AN8" i="19"/>
  <c r="AM8" i="19" a="1"/>
  <c r="AM8" i="19" s="1"/>
  <c r="BF69" i="3"/>
  <c r="BJ69" i="3" s="1"/>
  <c r="AH124" i="19" a="1"/>
  <c r="AH124" i="19" s="1"/>
  <c r="CS56" i="1"/>
  <c r="CY56" i="1" s="1"/>
  <c r="BJ56" i="1"/>
  <c r="CT56" i="1"/>
  <c r="MS72" i="14"/>
  <c r="QB71" i="14" a="1"/>
  <c r="QB71" i="14" s="1"/>
  <c r="PI69" i="14"/>
  <c r="PN69" i="14"/>
  <c r="PJ69" i="14"/>
  <c r="PM69" i="14"/>
  <c r="PP69" i="14"/>
  <c r="PR69" i="14"/>
  <c r="PT69" i="14"/>
  <c r="PY69" i="14"/>
  <c r="PK69" i="14"/>
  <c r="PV69" i="14"/>
  <c r="PX69" i="14"/>
  <c r="PW69" i="14"/>
  <c r="PH69" i="14"/>
  <c r="PS69" i="14"/>
  <c r="PZ69" i="14"/>
  <c r="PO69" i="14"/>
  <c r="PU69" i="14"/>
  <c r="PL69" i="14"/>
  <c r="PQ69" i="14"/>
  <c r="PG69" i="14"/>
  <c r="AN66" i="19"/>
  <c r="MR132" i="14"/>
  <c r="AK128" i="19" a="1"/>
  <c r="AK128" i="19" s="1"/>
  <c r="BW49" i="1"/>
  <c r="CV49" i="1" s="1"/>
  <c r="BX49" i="1"/>
  <c r="CW49" i="1" s="1"/>
  <c r="CH49" i="1"/>
  <c r="ML71" i="14"/>
  <c r="NG70" i="14"/>
  <c r="AL130" i="19" a="1"/>
  <c r="AL130" i="19" s="1"/>
  <c r="MO134" i="14"/>
  <c r="CS57" i="1" l="1"/>
  <c r="AM129" i="19" a="1"/>
  <c r="AM129" i="19" s="1"/>
  <c r="ML72" i="14"/>
  <c r="NG71" i="14"/>
  <c r="BG70" i="3" s="1"/>
  <c r="BF70" i="3"/>
  <c r="BJ70" i="3" s="1"/>
  <c r="MS73" i="14"/>
  <c r="QB72" i="14" a="1"/>
  <c r="QB72" i="14" s="1"/>
  <c r="AH125" i="19" a="1"/>
  <c r="AH125" i="19" s="1"/>
  <c r="AJ127" i="19" a="1"/>
  <c r="AJ127" i="19" s="1"/>
  <c r="PY70" i="14"/>
  <c r="PT70" i="14"/>
  <c r="PU70" i="14"/>
  <c r="PQ70" i="14"/>
  <c r="PI70" i="14"/>
  <c r="PS70" i="14"/>
  <c r="PM70" i="14"/>
  <c r="PH70" i="14"/>
  <c r="PX70" i="14"/>
  <c r="PL70" i="14"/>
  <c r="PV70" i="14"/>
  <c r="PR70" i="14"/>
  <c r="PZ70" i="14"/>
  <c r="PO70" i="14"/>
  <c r="PJ70" i="14"/>
  <c r="PN70" i="14"/>
  <c r="PK70" i="14"/>
  <c r="PW70" i="14"/>
  <c r="PP70" i="14"/>
  <c r="PG70" i="14"/>
  <c r="AN67" i="19"/>
  <c r="CW57" i="1"/>
  <c r="CZ57" i="1"/>
  <c r="CH57" i="1"/>
  <c r="CZ56" i="1"/>
  <c r="BG69" i="3"/>
  <c r="AL7" i="19" a="1"/>
  <c r="AL7" i="19" s="1"/>
  <c r="AJ7" i="19" a="1"/>
  <c r="AJ7" i="19" s="1"/>
  <c r="AI7" i="19" a="1"/>
  <c r="AI7" i="19" s="1"/>
  <c r="AM7" i="19" a="1"/>
  <c r="AM7" i="19" s="1"/>
  <c r="AK7" i="19" a="1"/>
  <c r="AK7" i="19" s="1"/>
  <c r="NM9" i="14"/>
  <c r="AN7" i="19"/>
  <c r="AH7" i="19" a="1"/>
  <c r="AH7" i="19" s="1"/>
  <c r="CY57" i="1"/>
  <c r="CV57" i="1"/>
  <c r="MR133" i="14"/>
  <c r="AK129" i="19" a="1"/>
  <c r="AK129" i="19" s="1"/>
  <c r="AL131" i="19" a="1"/>
  <c r="AL131" i="19" s="1"/>
  <c r="MO135" i="14"/>
  <c r="AM130" i="19" l="1" a="1"/>
  <c r="AM130" i="19" s="1"/>
  <c r="AJ128" i="19" a="1"/>
  <c r="AJ128" i="19" s="1"/>
  <c r="MR134" i="14"/>
  <c r="AK130" i="19" a="1"/>
  <c r="AK130" i="19" s="1"/>
  <c r="AI6" i="19" a="1"/>
  <c r="AI6" i="19" s="1"/>
  <c r="AM6" i="19" a="1"/>
  <c r="AM6" i="19" s="1"/>
  <c r="AL6" i="19" a="1"/>
  <c r="AL6" i="19" s="1"/>
  <c r="AH6" i="19" a="1"/>
  <c r="AH6" i="19" s="1"/>
  <c r="AJ6" i="19" a="1"/>
  <c r="AJ6" i="19" s="1"/>
  <c r="AN6" i="19"/>
  <c r="AK6" i="19" a="1"/>
  <c r="AK6" i="19" s="1"/>
  <c r="NM8" i="14"/>
  <c r="AH126" i="19" a="1"/>
  <c r="AH126" i="19" s="1"/>
  <c r="AL132" i="19" a="1"/>
  <c r="AL132" i="19" s="1"/>
  <c r="MO136" i="14"/>
  <c r="BF71" i="3"/>
  <c r="BJ71" i="3" s="1"/>
  <c r="PY71" i="14"/>
  <c r="PZ71" i="14"/>
  <c r="PP71" i="14"/>
  <c r="PV71" i="14"/>
  <c r="PU71" i="14"/>
  <c r="PW71" i="14"/>
  <c r="PO71" i="14"/>
  <c r="PS71" i="14"/>
  <c r="PH71" i="14"/>
  <c r="PN71" i="14"/>
  <c r="PK71" i="14"/>
  <c r="PX71" i="14"/>
  <c r="PQ71" i="14"/>
  <c r="PL71" i="14"/>
  <c r="PM71" i="14"/>
  <c r="PR71" i="14"/>
  <c r="PJ71" i="14"/>
  <c r="PT71" i="14"/>
  <c r="PI71" i="14"/>
  <c r="PG71" i="14"/>
  <c r="AN68" i="19"/>
  <c r="MS74" i="14"/>
  <c r="QB73" i="14" a="1"/>
  <c r="QB73" i="14" s="1"/>
  <c r="ML73" i="14"/>
  <c r="NG72" i="14"/>
  <c r="AM131" i="19" l="1" a="1"/>
  <c r="AM131" i="19" s="1"/>
  <c r="BS92" i="1"/>
  <c r="MO137" i="14"/>
  <c r="AL133" i="19" a="1"/>
  <c r="AL133" i="19" s="1"/>
  <c r="QI12" i="14"/>
  <c r="AP17" i="20"/>
  <c r="QI8" i="14"/>
  <c r="AH5" i="19" a="1"/>
  <c r="AH5" i="19" s="1"/>
  <c r="AQ14" i="20"/>
  <c r="AN5" i="19"/>
  <c r="AQ25" i="11"/>
  <c r="QI9" i="14"/>
  <c r="AV22" i="11"/>
  <c r="AV33" i="11"/>
  <c r="AQ17" i="20"/>
  <c r="AH15" i="20"/>
  <c r="AY15" i="20" s="1"/>
  <c r="QI14" i="14"/>
  <c r="Q4" i="4"/>
  <c r="QI16" i="14"/>
  <c r="AP14" i="20"/>
  <c r="AQ18" i="20"/>
  <c r="AV20" i="11"/>
  <c r="AK32" i="11"/>
  <c r="AJ5" i="19" a="1"/>
  <c r="AJ5" i="19" s="1"/>
  <c r="AH11" i="20"/>
  <c r="AY11" i="20" s="1"/>
  <c r="AK5" i="19" a="1"/>
  <c r="AK5" i="19" s="1"/>
  <c r="B4" i="4"/>
  <c r="AQ23" i="20"/>
  <c r="AQ24" i="20"/>
  <c r="AV16" i="11"/>
  <c r="QI19" i="14"/>
  <c r="AP23" i="20"/>
  <c r="AP21" i="20"/>
  <c r="AH18" i="20"/>
  <c r="AY18" i="20" s="1"/>
  <c r="AH10" i="20"/>
  <c r="AY10" i="20" s="1"/>
  <c r="AV18" i="11"/>
  <c r="AQ22" i="11"/>
  <c r="AQ6" i="20"/>
  <c r="QI13" i="14"/>
  <c r="AP13" i="20"/>
  <c r="AQ21" i="20"/>
  <c r="AQ9" i="20"/>
  <c r="AH16" i="20"/>
  <c r="AY16" i="20" s="1"/>
  <c r="QI18" i="14"/>
  <c r="AQ19" i="20"/>
  <c r="AK29" i="11"/>
  <c r="AH17" i="20"/>
  <c r="AY17" i="20" s="1"/>
  <c r="AQ12" i="20"/>
  <c r="AV34" i="11"/>
  <c r="AV26" i="11"/>
  <c r="AV29" i="11"/>
  <c r="AH23" i="20"/>
  <c r="AY23" i="20" s="1"/>
  <c r="AP24" i="20"/>
  <c r="AQ20" i="20"/>
  <c r="AV21" i="11"/>
  <c r="AH12" i="20"/>
  <c r="AY12" i="20" s="1"/>
  <c r="AV24" i="11"/>
  <c r="AH8" i="20"/>
  <c r="AY8" i="20" s="1"/>
  <c r="AQ13" i="20"/>
  <c r="AH9" i="20"/>
  <c r="AY9" i="20" s="1"/>
  <c r="AV30" i="11"/>
  <c r="BE7" i="11"/>
  <c r="AP20" i="20"/>
  <c r="AH7" i="20"/>
  <c r="AY7" i="20" s="1"/>
  <c r="AI5" i="19" a="1"/>
  <c r="AI5" i="19" s="1"/>
  <c r="AQ11" i="20"/>
  <c r="AK28" i="11"/>
  <c r="AH20" i="20"/>
  <c r="AY20" i="20" s="1"/>
  <c r="QI15" i="14"/>
  <c r="QI11" i="14"/>
  <c r="AK30" i="11"/>
  <c r="AH6" i="20"/>
  <c r="AY6" i="20" s="1"/>
  <c r="QI10" i="14"/>
  <c r="AQ22" i="20"/>
  <c r="AV28" i="11"/>
  <c r="AQ5" i="20"/>
  <c r="AH19" i="20"/>
  <c r="AY19" i="20" s="1"/>
  <c r="AQ10" i="20"/>
  <c r="AK34" i="11"/>
  <c r="QI17" i="14"/>
  <c r="AP22" i="20"/>
  <c r="AH13" i="20"/>
  <c r="AY13" i="20" s="1"/>
  <c r="AH14" i="20"/>
  <c r="AY14" i="20" s="1"/>
  <c r="AQ21" i="11"/>
  <c r="AP16" i="20"/>
  <c r="QI20" i="14"/>
  <c r="AK33" i="11"/>
  <c r="AM5" i="19" a="1"/>
  <c r="AM5" i="19" s="1"/>
  <c r="AQ24" i="11"/>
  <c r="AQ20" i="11"/>
  <c r="AQ16" i="20"/>
  <c r="AV32" i="11"/>
  <c r="AV17" i="11"/>
  <c r="AQ26" i="11"/>
  <c r="AH21" i="20"/>
  <c r="AY21" i="20" s="1"/>
  <c r="AQ8" i="20"/>
  <c r="AQ15" i="20"/>
  <c r="AV25" i="11"/>
  <c r="AL5" i="19" a="1"/>
  <c r="AL5" i="19" s="1"/>
  <c r="AH22" i="20"/>
  <c r="AY22" i="20" s="1"/>
  <c r="AH24" i="20"/>
  <c r="AY24" i="20" s="1"/>
  <c r="AQ7" i="20"/>
  <c r="AH5" i="20"/>
  <c r="AY5" i="20" s="1"/>
  <c r="QB74" i="14" a="1"/>
  <c r="QB74" i="14" s="1"/>
  <c r="MS75" i="14"/>
  <c r="PY72" i="14"/>
  <c r="PW72" i="14"/>
  <c r="PJ72" i="14"/>
  <c r="PO72" i="14"/>
  <c r="PG72" i="14"/>
  <c r="PS72" i="14"/>
  <c r="PH72" i="14"/>
  <c r="PX72" i="14"/>
  <c r="PM72" i="14"/>
  <c r="PQ72" i="14"/>
  <c r="PL72" i="14"/>
  <c r="PV72" i="14"/>
  <c r="PP72" i="14"/>
  <c r="PN72" i="14"/>
  <c r="PU72" i="14"/>
  <c r="PT72" i="14"/>
  <c r="PI72" i="14"/>
  <c r="PZ72" i="14"/>
  <c r="PK72" i="14"/>
  <c r="PR72" i="14"/>
  <c r="AN69" i="19"/>
  <c r="MR135" i="14"/>
  <c r="AK131" i="19" a="1"/>
  <c r="AK131" i="19" s="1"/>
  <c r="BG71" i="3"/>
  <c r="AJ129" i="19" a="1"/>
  <c r="AJ129" i="19" s="1"/>
  <c r="NG73" i="14"/>
  <c r="ML74" i="14"/>
  <c r="BF72" i="3"/>
  <c r="BJ72" i="3" s="1"/>
  <c r="AH127" i="19" a="1"/>
  <c r="AH127" i="19" s="1"/>
  <c r="JT75" i="14" l="1"/>
  <c r="ME75" i="14" s="1"/>
  <c r="MZ76" i="14" s="1"/>
  <c r="JR75" i="14"/>
  <c r="MC75" i="14" s="1"/>
  <c r="MX76" i="14" s="1"/>
  <c r="MX77" i="14" s="1"/>
  <c r="MX78" i="14" s="1"/>
  <c r="MX79" i="14" s="1"/>
  <c r="MX80" i="14" s="1"/>
  <c r="MX81" i="14" s="1"/>
  <c r="MX82" i="14" s="1"/>
  <c r="MX83" i="14" s="1"/>
  <c r="MX84" i="14" s="1"/>
  <c r="MX85" i="14" s="1"/>
  <c r="MX86" i="14" s="1"/>
  <c r="MX87" i="14" s="1"/>
  <c r="MX88" i="14" s="1"/>
  <c r="MX89" i="14" s="1"/>
  <c r="MX90" i="14" s="1"/>
  <c r="MX91" i="14" s="1"/>
  <c r="MX92" i="14" s="1"/>
  <c r="MX93" i="14" s="1"/>
  <c r="MX94" i="14" s="1"/>
  <c r="MX95" i="14" s="1"/>
  <c r="MX96" i="14" s="1"/>
  <c r="MX97" i="14" s="1"/>
  <c r="MX98" i="14" s="1"/>
  <c r="MX99" i="14" s="1"/>
  <c r="MX100" i="14" s="1"/>
  <c r="MX101" i="14" s="1"/>
  <c r="MX102" i="14" s="1"/>
  <c r="MX103" i="14" s="1"/>
  <c r="MX104" i="14" s="1"/>
  <c r="MX105" i="14" s="1"/>
  <c r="MX106" i="14" s="1"/>
  <c r="MX107" i="14" s="1"/>
  <c r="MX108" i="14" s="1"/>
  <c r="MX109" i="14" s="1"/>
  <c r="MX110" i="14" s="1"/>
  <c r="MX111" i="14" s="1"/>
  <c r="MX112" i="14" s="1"/>
  <c r="MX113" i="14" s="1"/>
  <c r="MX114" i="14" s="1"/>
  <c r="MX115" i="14" s="1"/>
  <c r="MX116" i="14" s="1"/>
  <c r="MX117" i="14" s="1"/>
  <c r="MX118" i="14" s="1"/>
  <c r="MX119" i="14" s="1"/>
  <c r="MX120" i="14" s="1"/>
  <c r="MX121" i="14" s="1"/>
  <c r="AM132" i="19" a="1"/>
  <c r="AM132" i="19" s="1"/>
  <c r="BS51" i="1"/>
  <c r="MS76" i="14"/>
  <c r="QB75" i="14" a="1"/>
  <c r="QB75" i="14" s="1"/>
  <c r="AV10" i="20"/>
  <c r="AW10" i="20" s="1"/>
  <c r="AV11" i="20"/>
  <c r="AW11" i="20" s="1"/>
  <c r="AS20" i="20"/>
  <c r="AV20" i="20"/>
  <c r="AW20" i="20" s="1"/>
  <c r="U25" i="11"/>
  <c r="U26" i="11"/>
  <c r="MR136" i="14"/>
  <c r="AK132" i="19" a="1"/>
  <c r="AK132" i="19" s="1"/>
  <c r="PR73" i="14"/>
  <c r="PS73" i="14"/>
  <c r="PX73" i="14"/>
  <c r="PN73" i="14"/>
  <c r="PQ73" i="14"/>
  <c r="PZ73" i="14"/>
  <c r="PI73" i="14"/>
  <c r="PJ73" i="14"/>
  <c r="PW73" i="14"/>
  <c r="PG73" i="14"/>
  <c r="PU73" i="14"/>
  <c r="PL73" i="14"/>
  <c r="PH73" i="14"/>
  <c r="PP73" i="14"/>
  <c r="PT73" i="14"/>
  <c r="PY73" i="14"/>
  <c r="PO73" i="14"/>
  <c r="PM73" i="14"/>
  <c r="PK73" i="14"/>
  <c r="PV73" i="14"/>
  <c r="AN70" i="19"/>
  <c r="BF73" i="3"/>
  <c r="BJ73" i="3" s="1"/>
  <c r="AV7" i="20"/>
  <c r="AW7" i="20" s="1"/>
  <c r="AV16" i="20"/>
  <c r="AW16" i="20" s="1"/>
  <c r="AS16" i="20"/>
  <c r="U30" i="11"/>
  <c r="U29" i="11"/>
  <c r="U34" i="11"/>
  <c r="U33" i="11"/>
  <c r="P22" i="11"/>
  <c r="P21" i="11"/>
  <c r="AS17" i="20"/>
  <c r="AV17" i="20"/>
  <c r="AW17" i="20" s="1"/>
  <c r="AJ130" i="19" a="1"/>
  <c r="AJ130" i="19" s="1"/>
  <c r="AV15" i="20"/>
  <c r="AW15" i="20" s="1"/>
  <c r="AV5" i="20"/>
  <c r="AW5" i="20" s="1"/>
  <c r="U17" i="11"/>
  <c r="U18" i="11"/>
  <c r="NG74" i="14"/>
  <c r="ML75" i="14"/>
  <c r="AV8" i="20"/>
  <c r="AW8" i="20" s="1"/>
  <c r="P25" i="11"/>
  <c r="P26" i="11"/>
  <c r="AV6" i="20"/>
  <c r="AW6" i="20" s="1"/>
  <c r="J33" i="11"/>
  <c r="J34" i="11"/>
  <c r="AS22" i="20"/>
  <c r="AV22" i="20"/>
  <c r="AW22" i="20" s="1"/>
  <c r="AS13" i="20"/>
  <c r="AV13" i="20"/>
  <c r="AW13" i="20" s="1"/>
  <c r="AV19" i="20"/>
  <c r="AW19" i="20" s="1"/>
  <c r="AV9" i="20"/>
  <c r="AW9" i="20" s="1"/>
  <c r="AV24" i="20"/>
  <c r="AW24" i="20" s="1"/>
  <c r="AS24" i="20"/>
  <c r="AV18" i="20"/>
  <c r="AW18" i="20" s="1"/>
  <c r="QI3" i="14"/>
  <c r="AY13" i="11" s="1"/>
  <c r="B13" i="11" s="1"/>
  <c r="MO138" i="14"/>
  <c r="AL134" i="19" a="1"/>
  <c r="AL134" i="19" s="1"/>
  <c r="AH128" i="19" a="1"/>
  <c r="AH128" i="19" s="1"/>
  <c r="BG72" i="3"/>
  <c r="J30" i="11"/>
  <c r="J29" i="11"/>
  <c r="AV12" i="20"/>
  <c r="AW12" i="20" s="1"/>
  <c r="AS21" i="20"/>
  <c r="AV21" i="20"/>
  <c r="AW21" i="20" s="1"/>
  <c r="AS23" i="20"/>
  <c r="AV23" i="20"/>
  <c r="AW23" i="20" s="1"/>
  <c r="U22" i="11"/>
  <c r="U21" i="11"/>
  <c r="AV14" i="20"/>
  <c r="AW14" i="20" s="1"/>
  <c r="AS14" i="20"/>
  <c r="QF75" i="14" l="1"/>
  <c r="JG76" i="14"/>
  <c r="JT76" i="14"/>
  <c r="ME76" i="14" s="1"/>
  <c r="MZ77" i="14" s="1"/>
  <c r="MZ78" i="14" s="1"/>
  <c r="MZ79" i="14" s="1"/>
  <c r="MZ80" i="14" s="1"/>
  <c r="MZ81" i="14" s="1"/>
  <c r="MZ82" i="14" s="1"/>
  <c r="MZ83" i="14" s="1"/>
  <c r="MZ84" i="14" s="1"/>
  <c r="MZ85" i="14" s="1"/>
  <c r="BS55" i="1"/>
  <c r="AM133" i="19" a="1"/>
  <c r="AM133" i="19" s="1"/>
  <c r="AJ131" i="19" a="1"/>
  <c r="AJ131" i="19" s="1"/>
  <c r="MO139" i="14"/>
  <c r="AL135" i="19" a="1"/>
  <c r="AL135" i="19" s="1"/>
  <c r="NG75" i="14"/>
  <c r="ML76" i="14"/>
  <c r="PG74" i="14"/>
  <c r="BU50" i="1"/>
  <c r="CH50" i="1" s="1"/>
  <c r="PY74" i="14"/>
  <c r="PZ74" i="14"/>
  <c r="PQ74" i="14"/>
  <c r="PI74" i="14"/>
  <c r="PN74" i="14"/>
  <c r="PX74" i="14"/>
  <c r="PW74" i="14"/>
  <c r="PJ74" i="14"/>
  <c r="PT74" i="14"/>
  <c r="PL74" i="14"/>
  <c r="PH74" i="14"/>
  <c r="PU74" i="14"/>
  <c r="PV74" i="14"/>
  <c r="PS74" i="14"/>
  <c r="PO74" i="14"/>
  <c r="PK74" i="14"/>
  <c r="PP74" i="14"/>
  <c r="PR74" i="14"/>
  <c r="PM74" i="14"/>
  <c r="AN71" i="19"/>
  <c r="BG74" i="3"/>
  <c r="BF74" i="3"/>
  <c r="BJ74" i="3" s="1"/>
  <c r="AH129" i="19" a="1"/>
  <c r="AH129" i="19" s="1"/>
  <c r="MR137" i="14"/>
  <c r="AK133" i="19" a="1"/>
  <c r="AK133" i="19" s="1"/>
  <c r="QB76" i="14" a="1"/>
  <c r="QB76" i="14" s="1"/>
  <c r="MS77" i="14"/>
  <c r="BG73" i="3"/>
  <c r="BZ51" i="1"/>
  <c r="CD51" i="1" s="1"/>
  <c r="CF51" i="1" s="1"/>
  <c r="CJ51" i="1" s="1"/>
  <c r="CB51" i="1"/>
  <c r="QF76" i="14" l="1"/>
  <c r="LR76" i="14"/>
  <c r="MM77" i="14" s="1"/>
  <c r="MM78" i="14" s="1"/>
  <c r="MM79" i="14" s="1"/>
  <c r="MM80" i="14" s="1"/>
  <c r="MM81" i="14" s="1"/>
  <c r="MM82" i="14" s="1"/>
  <c r="MM83" i="14" s="1"/>
  <c r="MM84" i="14" s="1"/>
  <c r="MM85" i="14" s="1"/>
  <c r="MM86" i="14" s="1"/>
  <c r="MM87" i="14" s="1"/>
  <c r="MM88" i="14" s="1"/>
  <c r="MM89" i="14" s="1"/>
  <c r="MM90" i="14" s="1"/>
  <c r="MM91" i="14" s="1"/>
  <c r="MM92" i="14" s="1"/>
  <c r="MM93" i="14" s="1"/>
  <c r="MM94" i="14" s="1"/>
  <c r="MM95" i="14" s="1"/>
  <c r="MM96" i="14" s="1"/>
  <c r="MM97" i="14" s="1"/>
  <c r="MM98" i="14" s="1"/>
  <c r="MM99" i="14" s="1"/>
  <c r="MM100" i="14" s="1"/>
  <c r="MM101" i="14" s="1"/>
  <c r="MM102" i="14" s="1"/>
  <c r="MM103" i="14" s="1"/>
  <c r="MM104" i="14" s="1"/>
  <c r="MM105" i="14" s="1"/>
  <c r="MM106" i="14" s="1"/>
  <c r="MM107" i="14" s="1"/>
  <c r="MM108" i="14" s="1"/>
  <c r="MM109" i="14" s="1"/>
  <c r="MM110" i="14" s="1"/>
  <c r="MM111" i="14" s="1"/>
  <c r="MM112" i="14" s="1"/>
  <c r="MM113" i="14" s="1"/>
  <c r="MM114" i="14" s="1"/>
  <c r="MM115" i="14" s="1"/>
  <c r="MM116" i="14" s="1"/>
  <c r="MM117" i="14" s="1"/>
  <c r="MM118" i="14" s="1"/>
  <c r="MM119" i="14" s="1"/>
  <c r="MM120" i="14" s="1"/>
  <c r="MM121" i="14" s="1"/>
  <c r="MM122" i="14" s="1"/>
  <c r="MM123" i="14" s="1"/>
  <c r="MM124" i="14" s="1"/>
  <c r="MM125" i="14" s="1"/>
  <c r="MM126" i="14" s="1"/>
  <c r="MM127" i="14" s="1"/>
  <c r="MM128" i="14" s="1"/>
  <c r="MM129" i="14" s="1"/>
  <c r="MM130" i="14" s="1"/>
  <c r="MM131" i="14" s="1"/>
  <c r="MM132" i="14" s="1"/>
  <c r="MM133" i="14" s="1"/>
  <c r="MM134" i="14" s="1"/>
  <c r="MM135" i="14" s="1"/>
  <c r="MM136" i="14" s="1"/>
  <c r="MM137" i="14" s="1"/>
  <c r="MM138" i="14" s="1"/>
  <c r="MM139" i="14" s="1"/>
  <c r="MM140" i="14" s="1"/>
  <c r="MM141" i="14" s="1"/>
  <c r="MM142" i="14" s="1"/>
  <c r="MM143" i="14" s="1"/>
  <c r="MM144" i="14" s="1"/>
  <c r="MM145" i="14" s="1"/>
  <c r="MM146" i="14" s="1"/>
  <c r="MM147" i="14" s="1"/>
  <c r="BS62" i="1"/>
  <c r="CB55" i="1"/>
  <c r="BZ55" i="1"/>
  <c r="CD55" i="1" s="1"/>
  <c r="CF55" i="1" s="1"/>
  <c r="CJ55" i="1" s="1"/>
  <c r="BT77" i="1"/>
  <c r="AM134" i="19" a="1"/>
  <c r="AM134" i="19" s="1"/>
  <c r="AH130" i="19" a="1"/>
  <c r="AH130" i="19" s="1"/>
  <c r="BW50" i="1"/>
  <c r="CV50" i="1" s="1"/>
  <c r="BX50" i="1"/>
  <c r="CW50" i="1" s="1"/>
  <c r="CZ51" i="1"/>
  <c r="CL51" i="1"/>
  <c r="BH93" i="1"/>
  <c r="BF93" i="1" s="1"/>
  <c r="BH94" i="1"/>
  <c r="BF94" i="1" s="1"/>
  <c r="BH66" i="1"/>
  <c r="BF66" i="1" s="1"/>
  <c r="BH73" i="1"/>
  <c r="BF73" i="1" s="1"/>
  <c r="BH59" i="1"/>
  <c r="BF59" i="1" s="1"/>
  <c r="BH65" i="1"/>
  <c r="BF65" i="1" s="1"/>
  <c r="CP51" i="1"/>
  <c r="AL136" i="19" a="1"/>
  <c r="AL136" i="19" s="1"/>
  <c r="MO140" i="14"/>
  <c r="MR138" i="14"/>
  <c r="AK134" i="19" a="1"/>
  <c r="AK134" i="19" s="1"/>
  <c r="BF75" i="3"/>
  <c r="BJ75" i="3" s="1"/>
  <c r="NG76" i="14"/>
  <c r="BG75" i="3" s="1"/>
  <c r="ML77" i="14"/>
  <c r="MS78" i="14"/>
  <c r="QB77" i="14" a="1"/>
  <c r="QB77" i="14" s="1"/>
  <c r="PT75" i="14"/>
  <c r="PO75" i="14"/>
  <c r="PI75" i="14"/>
  <c r="PY75" i="14"/>
  <c r="PG75" i="14"/>
  <c r="PL75" i="14"/>
  <c r="PR75" i="14"/>
  <c r="PW75" i="14"/>
  <c r="PP75" i="14"/>
  <c r="PX75" i="14"/>
  <c r="PH75" i="14"/>
  <c r="BU51" i="1"/>
  <c r="PJ75" i="14"/>
  <c r="PM75" i="14"/>
  <c r="PQ75" i="14"/>
  <c r="BU52" i="1"/>
  <c r="PZ75" i="14"/>
  <c r="PN75" i="14"/>
  <c r="PV75" i="14"/>
  <c r="PK75" i="14"/>
  <c r="PS75" i="14"/>
  <c r="PU75" i="14"/>
  <c r="AN72" i="19"/>
  <c r="AJ132" i="19" a="1"/>
  <c r="AJ132" i="19" s="1"/>
  <c r="BZ62" i="1" l="1"/>
  <c r="CD62" i="1" s="1"/>
  <c r="CF62" i="1" s="1"/>
  <c r="CJ62" i="1" s="1"/>
  <c r="CL62" i="1" s="1"/>
  <c r="CB62" i="1"/>
  <c r="BT99" i="1"/>
  <c r="MM148" i="14"/>
  <c r="MM149" i="14" s="1"/>
  <c r="MM150" i="14" s="1"/>
  <c r="MM151" i="14" s="1"/>
  <c r="MM152" i="14" s="1"/>
  <c r="CB77" i="1"/>
  <c r="BZ77" i="1"/>
  <c r="CD77" i="1" s="1"/>
  <c r="CF77" i="1" s="1"/>
  <c r="CJ77" i="1" s="1"/>
  <c r="BT82" i="1"/>
  <c r="CP55" i="1"/>
  <c r="BO112" i="1" s="1"/>
  <c r="CL55" i="1"/>
  <c r="BH75" i="1"/>
  <c r="BF75" i="1" s="1"/>
  <c r="CZ55" i="1"/>
  <c r="AM135" i="19" a="1"/>
  <c r="AM135" i="19" s="1"/>
  <c r="BF76" i="3"/>
  <c r="BJ76" i="3" s="1"/>
  <c r="CN66" i="1"/>
  <c r="BM66" i="1"/>
  <c r="AO66" i="1"/>
  <c r="BS91" i="1"/>
  <c r="AJ133" i="19" a="1"/>
  <c r="AJ133" i="19" s="1"/>
  <c r="BM73" i="1"/>
  <c r="AO73" i="1"/>
  <c r="CN73" i="1"/>
  <c r="BO61" i="1"/>
  <c r="CP61" i="1" s="1"/>
  <c r="BO68" i="1" s="1"/>
  <c r="CP68" i="1" s="1"/>
  <c r="MS79" i="14"/>
  <c r="QB78" i="14" a="1"/>
  <c r="QB78" i="14" s="1"/>
  <c r="MR139" i="14"/>
  <c r="BS94" i="1"/>
  <c r="BS93" i="1"/>
  <c r="AK135" i="19" a="1"/>
  <c r="AK135" i="19" s="1"/>
  <c r="BM65" i="1"/>
  <c r="CN65" i="1"/>
  <c r="AO65" i="1"/>
  <c r="AO94" i="1"/>
  <c r="BM94" i="1"/>
  <c r="CN94" i="1"/>
  <c r="BX51" i="1"/>
  <c r="CW51" i="1" s="1"/>
  <c r="BW51" i="1"/>
  <c r="CV51" i="1" s="1"/>
  <c r="BW52" i="1"/>
  <c r="CV52" i="1" s="1"/>
  <c r="BX52" i="1"/>
  <c r="CW52" i="1" s="1"/>
  <c r="CH52" i="1"/>
  <c r="NG77" i="14"/>
  <c r="ML78" i="14"/>
  <c r="MO141" i="14"/>
  <c r="AL137" i="19" a="1"/>
  <c r="AL137" i="19" s="1"/>
  <c r="PO76" i="14"/>
  <c r="PQ76" i="14"/>
  <c r="PM76" i="14"/>
  <c r="PG76" i="14"/>
  <c r="PV76" i="14"/>
  <c r="PR76" i="14"/>
  <c r="PT76" i="14"/>
  <c r="PI76" i="14"/>
  <c r="PZ76" i="14"/>
  <c r="PJ76" i="14"/>
  <c r="PH76" i="14"/>
  <c r="PN76" i="14"/>
  <c r="PY76" i="14"/>
  <c r="PX76" i="14"/>
  <c r="PL76" i="14"/>
  <c r="PS76" i="14"/>
  <c r="PW76" i="14"/>
  <c r="PP76" i="14"/>
  <c r="PK76" i="14"/>
  <c r="PU76" i="14"/>
  <c r="AN73" i="19"/>
  <c r="AO59" i="1"/>
  <c r="BM59" i="1"/>
  <c r="CN59" i="1"/>
  <c r="AO93" i="1"/>
  <c r="AY93" i="1" s="1"/>
  <c r="BM93" i="1"/>
  <c r="CN93" i="1"/>
  <c r="AH131" i="19" a="1"/>
  <c r="AH131" i="19" s="1"/>
  <c r="MM153" i="14" l="1"/>
  <c r="MM154" i="14" s="1"/>
  <c r="MM155" i="14" s="1"/>
  <c r="MM156" i="14" s="1"/>
  <c r="MM157" i="14" s="1"/>
  <c r="MM158" i="14" s="1"/>
  <c r="MM159" i="14" s="1"/>
  <c r="AF20" i="11"/>
  <c r="BZ99" i="1"/>
  <c r="CD99" i="1" s="1"/>
  <c r="CF99" i="1" s="1"/>
  <c r="CJ99" i="1" s="1"/>
  <c r="CB99" i="1"/>
  <c r="BZ82" i="1"/>
  <c r="CD82" i="1" s="1"/>
  <c r="CF82" i="1" s="1"/>
  <c r="CJ82" i="1" s="1"/>
  <c r="CL82" i="1" s="1"/>
  <c r="CB82" i="1"/>
  <c r="BS83" i="1"/>
  <c r="CL77" i="1"/>
  <c r="CP77" i="1"/>
  <c r="BO82" i="1" s="1"/>
  <c r="CP82" i="1" s="1"/>
  <c r="BO96" i="1" s="1"/>
  <c r="BH83" i="1"/>
  <c r="BF83" i="1" s="1"/>
  <c r="CZ77" i="1"/>
  <c r="BM75" i="1"/>
  <c r="AO75" i="1"/>
  <c r="AY75" i="1" s="1"/>
  <c r="CN75" i="1"/>
  <c r="AM136" i="19" a="1"/>
  <c r="AM136" i="19" s="1"/>
  <c r="AY73" i="1"/>
  <c r="BO87" i="1"/>
  <c r="CP87" i="1" s="1"/>
  <c r="BO98" i="1" s="1"/>
  <c r="MS80" i="14"/>
  <c r="QB79" i="14" a="1"/>
  <c r="QB79" i="14" s="1"/>
  <c r="AY66" i="1"/>
  <c r="PL77" i="14"/>
  <c r="PT77" i="14"/>
  <c r="PX77" i="14"/>
  <c r="PN77" i="14"/>
  <c r="PO77" i="14"/>
  <c r="BU53" i="1"/>
  <c r="PS77" i="14"/>
  <c r="BU54" i="1"/>
  <c r="PV77" i="14"/>
  <c r="PZ77" i="14"/>
  <c r="PJ77" i="14"/>
  <c r="PW77" i="14"/>
  <c r="PM77" i="14"/>
  <c r="PG77" i="14"/>
  <c r="PH77" i="14"/>
  <c r="PK77" i="14"/>
  <c r="PI77" i="14"/>
  <c r="PR77" i="14"/>
  <c r="PY77" i="14"/>
  <c r="PP77" i="14"/>
  <c r="PU77" i="14"/>
  <c r="PQ77" i="14"/>
  <c r="AN74" i="19"/>
  <c r="BF77" i="3"/>
  <c r="BJ77" i="3" s="1"/>
  <c r="BZ93" i="1"/>
  <c r="CD93" i="1" s="1"/>
  <c r="CF93" i="1" s="1"/>
  <c r="CJ93" i="1" s="1"/>
  <c r="CB93" i="1"/>
  <c r="MO142" i="14"/>
  <c r="AL138" i="19" a="1"/>
  <c r="AL138" i="19" s="1"/>
  <c r="BZ94" i="1"/>
  <c r="CD94" i="1" s="1"/>
  <c r="CF94" i="1" s="1"/>
  <c r="CJ94" i="1" s="1"/>
  <c r="CL94" i="1" s="1"/>
  <c r="CB94" i="1"/>
  <c r="AJ134" i="19" a="1"/>
  <c r="AJ134" i="19" s="1"/>
  <c r="BG76" i="3"/>
  <c r="AY94" i="1"/>
  <c r="AH132" i="19" a="1"/>
  <c r="AH132" i="19" s="1"/>
  <c r="AY59" i="1"/>
  <c r="NG78" i="14"/>
  <c r="BG77" i="3" s="1"/>
  <c r="ML79" i="14"/>
  <c r="AY65" i="1"/>
  <c r="BB65" i="1" s="1"/>
  <c r="BD65" i="1" s="1"/>
  <c r="MR140" i="14"/>
  <c r="AK136" i="19" a="1"/>
  <c r="AK136" i="19" s="1"/>
  <c r="CL99" i="1" l="1"/>
  <c r="BH108" i="1"/>
  <c r="BF108" i="1" s="1"/>
  <c r="CP99" i="1"/>
  <c r="BO110" i="1" s="1"/>
  <c r="MM160" i="14"/>
  <c r="MM161" i="14" s="1"/>
  <c r="MM162" i="14" s="1"/>
  <c r="MM163" i="14" s="1"/>
  <c r="MM164" i="14" s="1"/>
  <c r="BS108" i="1"/>
  <c r="CB83" i="1"/>
  <c r="BZ83" i="1"/>
  <c r="CD83" i="1" s="1"/>
  <c r="CF83" i="1" s="1"/>
  <c r="CJ83" i="1" s="1"/>
  <c r="BT96" i="1"/>
  <c r="AO83" i="1"/>
  <c r="AY83" i="1" s="1"/>
  <c r="BB83" i="1" s="1"/>
  <c r="BD83" i="1" s="1"/>
  <c r="BM83" i="1"/>
  <c r="CN83" i="1"/>
  <c r="AM137" i="19" a="1"/>
  <c r="AM137" i="19" s="1"/>
  <c r="CS65" i="1"/>
  <c r="CY65" i="1" s="1"/>
  <c r="CT65" i="1"/>
  <c r="BJ65" i="1"/>
  <c r="QB80" i="14" a="1"/>
  <c r="QB80" i="14" s="1"/>
  <c r="MS81" i="14"/>
  <c r="MR141" i="14"/>
  <c r="AK137" i="19" a="1"/>
  <c r="AK137" i="19" s="1"/>
  <c r="CL93" i="1"/>
  <c r="CP93" i="1"/>
  <c r="BO104" i="1" s="1"/>
  <c r="BB59" i="1"/>
  <c r="BD59" i="1" s="1"/>
  <c r="BX53" i="1"/>
  <c r="CW53" i="1" s="1"/>
  <c r="BW53" i="1"/>
  <c r="CV53" i="1" s="1"/>
  <c r="CH53" i="1"/>
  <c r="CH54" i="1"/>
  <c r="BW54" i="1"/>
  <c r="CV54" i="1" s="1"/>
  <c r="BX54" i="1"/>
  <c r="CW54" i="1" s="1"/>
  <c r="ML80" i="14"/>
  <c r="NG79" i="14"/>
  <c r="BG78" i="3" s="1"/>
  <c r="BT91" i="1"/>
  <c r="AH133" i="19" a="1"/>
  <c r="AH133" i="19" s="1"/>
  <c r="AJ135" i="19" a="1"/>
  <c r="AJ135" i="19" s="1"/>
  <c r="MO143" i="14"/>
  <c r="AL139" i="19" a="1"/>
  <c r="AL139" i="19" s="1"/>
  <c r="PP78" i="14"/>
  <c r="PK78" i="14"/>
  <c r="PH78" i="14"/>
  <c r="PL78" i="14"/>
  <c r="PR78" i="14"/>
  <c r="PI78" i="14"/>
  <c r="PU78" i="14"/>
  <c r="PW78" i="14"/>
  <c r="BU56" i="1"/>
  <c r="CH56" i="1" s="1"/>
  <c r="BU55" i="1"/>
  <c r="PX78" i="14"/>
  <c r="PV78" i="14"/>
  <c r="PZ78" i="14"/>
  <c r="PN78" i="14"/>
  <c r="PO78" i="14"/>
  <c r="PT78" i="14"/>
  <c r="PM78" i="14"/>
  <c r="PS78" i="14"/>
  <c r="PJ78" i="14"/>
  <c r="PG78" i="14"/>
  <c r="PY78" i="14"/>
  <c r="PQ78" i="14"/>
  <c r="AN75" i="19"/>
  <c r="BF78" i="3"/>
  <c r="BJ78" i="3" s="1"/>
  <c r="MM165" i="14" l="1"/>
  <c r="MM166" i="14" s="1"/>
  <c r="MM167" i="14" s="1"/>
  <c r="AP6" i="20"/>
  <c r="AS6" i="20" s="1"/>
  <c r="BM108" i="1"/>
  <c r="AO108" i="1"/>
  <c r="AY108" i="1" s="1"/>
  <c r="CN108" i="1"/>
  <c r="CL83" i="1"/>
  <c r="BH88" i="1"/>
  <c r="BF88" i="1" s="1"/>
  <c r="CP83" i="1"/>
  <c r="BO84" i="1" s="1"/>
  <c r="CP84" i="1" s="1"/>
  <c r="BS103" i="1"/>
  <c r="BJ83" i="1"/>
  <c r="CS83" i="1"/>
  <c r="CY83" i="1" s="1"/>
  <c r="CT83" i="1"/>
  <c r="CZ83" i="1" s="1"/>
  <c r="AM138" i="19" a="1"/>
  <c r="AM138" i="19" s="1"/>
  <c r="BS95" i="1"/>
  <c r="CZ65" i="1"/>
  <c r="AJ136" i="19" a="1"/>
  <c r="AJ136" i="19" s="1"/>
  <c r="BX56" i="1"/>
  <c r="CW56" i="1" s="1"/>
  <c r="BW56" i="1"/>
  <c r="CV56" i="1" s="1"/>
  <c r="CB91" i="1"/>
  <c r="BZ91" i="1"/>
  <c r="CD91" i="1" s="1"/>
  <c r="MR142" i="14"/>
  <c r="AK138" i="19" a="1"/>
  <c r="AK138" i="19" s="1"/>
  <c r="CT59" i="1"/>
  <c r="CS59" i="1"/>
  <c r="CY59" i="1" s="1"/>
  <c r="BJ59" i="1"/>
  <c r="BB62" i="1"/>
  <c r="BD62" i="1" s="1"/>
  <c r="MS82" i="14"/>
  <c r="QB81" i="14" a="1"/>
  <c r="QB81" i="14" s="1"/>
  <c r="CH55" i="1"/>
  <c r="BW55" i="1"/>
  <c r="CV55" i="1" s="1"/>
  <c r="BX55" i="1"/>
  <c r="CW55" i="1" s="1"/>
  <c r="NG80" i="14"/>
  <c r="ML81" i="14"/>
  <c r="AH134" i="19" a="1"/>
  <c r="AH134" i="19" s="1"/>
  <c r="MO144" i="14"/>
  <c r="AL140" i="19" a="1"/>
  <c r="AL140" i="19" s="1"/>
  <c r="PP79" i="14"/>
  <c r="PY79" i="14"/>
  <c r="PG79" i="14"/>
  <c r="PL79" i="14"/>
  <c r="PZ79" i="14"/>
  <c r="PJ79" i="14"/>
  <c r="PW79" i="14"/>
  <c r="PS79" i="14"/>
  <c r="PR79" i="14"/>
  <c r="PU79" i="14"/>
  <c r="PT79" i="14"/>
  <c r="PK79" i="14"/>
  <c r="PN79" i="14"/>
  <c r="PH79" i="14"/>
  <c r="PQ79" i="14"/>
  <c r="PO79" i="14"/>
  <c r="PX79" i="14"/>
  <c r="PI79" i="14"/>
  <c r="PV79" i="14"/>
  <c r="PM79" i="14"/>
  <c r="AN76" i="19"/>
  <c r="BF79" i="3"/>
  <c r="BJ79" i="3" s="1"/>
  <c r="JJ82" i="14" l="1"/>
  <c r="LU82" i="14" s="1"/>
  <c r="MP83" i="14" s="1"/>
  <c r="JH82" i="14"/>
  <c r="LS82" i="14" s="1"/>
  <c r="MN83" i="14" s="1"/>
  <c r="MM168" i="14"/>
  <c r="MM169" i="14" s="1"/>
  <c r="MM170" i="14" s="1"/>
  <c r="MM171" i="14" s="1"/>
  <c r="MM172" i="14" s="1"/>
  <c r="MM173" i="14" s="1"/>
  <c r="BT110" i="1"/>
  <c r="CN88" i="1"/>
  <c r="AO88" i="1"/>
  <c r="AY88" i="1" s="1"/>
  <c r="BM88" i="1"/>
  <c r="AQ32" i="11"/>
  <c r="AM139" i="19" a="1"/>
  <c r="AM139" i="19" s="1"/>
  <c r="AJ137" i="19" a="1"/>
  <c r="AJ137" i="19" s="1"/>
  <c r="BF80" i="3"/>
  <c r="BJ80" i="3" s="1"/>
  <c r="CZ59" i="1"/>
  <c r="AH135" i="19" a="1"/>
  <c r="AH135" i="19" s="1"/>
  <c r="NG81" i="14"/>
  <c r="ML82" i="14"/>
  <c r="MS83" i="14"/>
  <c r="QB82" i="14" a="1"/>
  <c r="QB82" i="14" s="1"/>
  <c r="CF91" i="1"/>
  <c r="CJ91" i="1" s="1"/>
  <c r="PX80" i="14"/>
  <c r="PW80" i="14"/>
  <c r="PZ80" i="14"/>
  <c r="PO80" i="14"/>
  <c r="PL80" i="14"/>
  <c r="PU80" i="14"/>
  <c r="PV80" i="14"/>
  <c r="PQ80" i="14"/>
  <c r="PR80" i="14"/>
  <c r="PK80" i="14"/>
  <c r="PJ80" i="14"/>
  <c r="PH80" i="14"/>
  <c r="PY80" i="14"/>
  <c r="PT80" i="14"/>
  <c r="PS80" i="14"/>
  <c r="PM80" i="14"/>
  <c r="PI80" i="14"/>
  <c r="PG80" i="14"/>
  <c r="PN80" i="14"/>
  <c r="PP80" i="14"/>
  <c r="AN77" i="19"/>
  <c r="BG79" i="3"/>
  <c r="MO145" i="14"/>
  <c r="AL141" i="19" a="1"/>
  <c r="AL141" i="19" s="1"/>
  <c r="CT62" i="1"/>
  <c r="BJ62" i="1"/>
  <c r="CS62" i="1"/>
  <c r="MR143" i="14"/>
  <c r="AK139" i="19" a="1"/>
  <c r="AK139" i="19" s="1"/>
  <c r="QF82" i="14" l="1"/>
  <c r="JJ83" i="14"/>
  <c r="LU83" i="14" s="1"/>
  <c r="MP84" i="14" s="1"/>
  <c r="MP85" i="14" s="1"/>
  <c r="MP86" i="14" s="1"/>
  <c r="MP87" i="14" s="1"/>
  <c r="MP88" i="14" s="1"/>
  <c r="MP89" i="14" s="1"/>
  <c r="MP90" i="14" s="1"/>
  <c r="MP91" i="14" s="1"/>
  <c r="MP92" i="14" s="1"/>
  <c r="MP93" i="14" s="1"/>
  <c r="MP94" i="14" s="1"/>
  <c r="MP95" i="14" s="1"/>
  <c r="MP96" i="14" s="1"/>
  <c r="MP97" i="14" s="1"/>
  <c r="MP98" i="14" s="1"/>
  <c r="MP99" i="14" s="1"/>
  <c r="MP100" i="14" s="1"/>
  <c r="MP101" i="14" s="1"/>
  <c r="MP102" i="14" s="1"/>
  <c r="MP103" i="14" s="1"/>
  <c r="MP104" i="14" s="1"/>
  <c r="MP105" i="14" s="1"/>
  <c r="MP106" i="14" s="1"/>
  <c r="MP107" i="14" s="1"/>
  <c r="MP108" i="14" s="1"/>
  <c r="MP109" i="14" s="1"/>
  <c r="MP110" i="14" s="1"/>
  <c r="MP111" i="14" s="1"/>
  <c r="MP112" i="14" s="1"/>
  <c r="MP113" i="14" s="1"/>
  <c r="MP114" i="14" s="1"/>
  <c r="MP115" i="14" s="1"/>
  <c r="MP116" i="14" s="1"/>
  <c r="MP117" i="14" s="1"/>
  <c r="MP118" i="14" s="1"/>
  <c r="MP119" i="14" s="1"/>
  <c r="MP120" i="14" s="1"/>
  <c r="MP121" i="14" s="1"/>
  <c r="MP122" i="14" s="1"/>
  <c r="MP123" i="14" s="1"/>
  <c r="MP124" i="14" s="1"/>
  <c r="MP125" i="14" s="1"/>
  <c r="MP126" i="14" s="1"/>
  <c r="MP127" i="14" s="1"/>
  <c r="MP128" i="14" s="1"/>
  <c r="MP129" i="14" s="1"/>
  <c r="MP130" i="14" s="1"/>
  <c r="MP131" i="14" s="1"/>
  <c r="MP132" i="14" s="1"/>
  <c r="MP133" i="14" s="1"/>
  <c r="MP134" i="14" s="1"/>
  <c r="MP135" i="14" s="1"/>
  <c r="MP136" i="14" s="1"/>
  <c r="MP137" i="14" s="1"/>
  <c r="MP138" i="14" s="1"/>
  <c r="MP139" i="14" s="1"/>
  <c r="MP140" i="14" s="1"/>
  <c r="MP141" i="14" s="1"/>
  <c r="MP142" i="14" s="1"/>
  <c r="MP143" i="14" s="1"/>
  <c r="MP144" i="14" s="1"/>
  <c r="JH83" i="14"/>
  <c r="LS83" i="14" s="1"/>
  <c r="MN84" i="14" s="1"/>
  <c r="MN85" i="14" s="1"/>
  <c r="MN86" i="14" s="1"/>
  <c r="MN87" i="14" s="1"/>
  <c r="MN88" i="14" s="1"/>
  <c r="MN89" i="14" s="1"/>
  <c r="MN90" i="14" s="1"/>
  <c r="MN91" i="14" s="1"/>
  <c r="MN92" i="14" s="1"/>
  <c r="MN93" i="14" s="1"/>
  <c r="MN94" i="14" s="1"/>
  <c r="MN95" i="14" s="1"/>
  <c r="MN96" i="14" s="1"/>
  <c r="MN97" i="14" s="1"/>
  <c r="MN98" i="14" s="1"/>
  <c r="MN99" i="14" s="1"/>
  <c r="MN100" i="14" s="1"/>
  <c r="MN101" i="14" s="1"/>
  <c r="MN102" i="14" s="1"/>
  <c r="MN103" i="14" s="1"/>
  <c r="QF83" i="14"/>
  <c r="BZ110" i="1"/>
  <c r="CD110" i="1" s="1"/>
  <c r="CF110" i="1" s="1"/>
  <c r="CJ110" i="1" s="1"/>
  <c r="CB110" i="1"/>
  <c r="MM174" i="14"/>
  <c r="MM175" i="14" s="1"/>
  <c r="MM176" i="14" s="1"/>
  <c r="AF21" i="11"/>
  <c r="AP19" i="20"/>
  <c r="AS19" i="20" s="1"/>
  <c r="AM140" i="19" a="1"/>
  <c r="AM140" i="19" s="1"/>
  <c r="MO146" i="14"/>
  <c r="AL142" i="19" a="1"/>
  <c r="AL142" i="19" s="1"/>
  <c r="PG81" i="14"/>
  <c r="PU81" i="14"/>
  <c r="PV81" i="14"/>
  <c r="PX81" i="14"/>
  <c r="PY81" i="14"/>
  <c r="PT81" i="14"/>
  <c r="PJ81" i="14"/>
  <c r="PH81" i="14"/>
  <c r="PN81" i="14"/>
  <c r="PI81" i="14"/>
  <c r="PK81" i="14"/>
  <c r="PO81" i="14"/>
  <c r="PW81" i="14"/>
  <c r="PP81" i="14"/>
  <c r="PZ81" i="14"/>
  <c r="PM81" i="14"/>
  <c r="PS81" i="14"/>
  <c r="PQ81" i="14"/>
  <c r="PR81" i="14"/>
  <c r="PL81" i="14"/>
  <c r="AN78" i="19"/>
  <c r="CY62" i="1"/>
  <c r="CV62" i="1"/>
  <c r="CL91" i="1"/>
  <c r="BH101" i="1"/>
  <c r="BF101" i="1" s="1"/>
  <c r="BF81" i="3"/>
  <c r="BJ81" i="3" s="1"/>
  <c r="AH136" i="19" a="1"/>
  <c r="AH136" i="19" s="1"/>
  <c r="CZ62" i="1"/>
  <c r="CH62" i="1"/>
  <c r="CW62" i="1"/>
  <c r="MS84" i="14"/>
  <c r="QB83" i="14" a="1"/>
  <c r="QB83" i="14" s="1"/>
  <c r="AJ138" i="19" a="1"/>
  <c r="AJ138" i="19" s="1"/>
  <c r="MR144" i="14"/>
  <c r="AK140" i="19" a="1"/>
  <c r="AK140" i="19" s="1"/>
  <c r="NG82" i="14"/>
  <c r="ML83" i="14"/>
  <c r="JP84" i="14" s="1"/>
  <c r="BG80" i="3"/>
  <c r="MA84" i="14" l="1"/>
  <c r="MV85" i="14" s="1"/>
  <c r="MV86" i="14" s="1"/>
  <c r="MV87" i="14" s="1"/>
  <c r="MV88" i="14" s="1"/>
  <c r="MV89" i="14" s="1"/>
  <c r="MV90" i="14" s="1"/>
  <c r="MV91" i="14" s="1"/>
  <c r="MV92" i="14" s="1"/>
  <c r="MV93" i="14" s="1"/>
  <c r="MV94" i="14" s="1"/>
  <c r="MV95" i="14" s="1"/>
  <c r="MV96" i="14" s="1"/>
  <c r="MV97" i="14" s="1"/>
  <c r="MV98" i="14" s="1"/>
  <c r="MV99" i="14" s="1"/>
  <c r="MV100" i="14" s="1"/>
  <c r="MV101" i="14" s="1"/>
  <c r="MV102" i="14" s="1"/>
  <c r="MV103" i="14" s="1"/>
  <c r="MV104" i="14" s="1"/>
  <c r="MV105" i="14" s="1"/>
  <c r="MV106" i="14" s="1"/>
  <c r="MV107" i="14" s="1"/>
  <c r="MV108" i="14" s="1"/>
  <c r="MV109" i="14" s="1"/>
  <c r="MV110" i="14" s="1"/>
  <c r="MV111" i="14" s="1"/>
  <c r="MV112" i="14" s="1"/>
  <c r="MV113" i="14" s="1"/>
  <c r="MV114" i="14" s="1"/>
  <c r="MV115" i="14" s="1"/>
  <c r="MV116" i="14" s="1"/>
  <c r="MV117" i="14" s="1"/>
  <c r="MV118" i="14" s="1"/>
  <c r="MV119" i="14" s="1"/>
  <c r="MV120" i="14" s="1"/>
  <c r="MV121" i="14" s="1"/>
  <c r="MV122" i="14" s="1"/>
  <c r="MV123" i="14" s="1"/>
  <c r="MV124" i="14" s="1"/>
  <c r="MV125" i="14" s="1"/>
  <c r="MV126" i="14" s="1"/>
  <c r="MV127" i="14" s="1"/>
  <c r="MV128" i="14" s="1"/>
  <c r="MV129" i="14" s="1"/>
  <c r="MV130" i="14" s="1"/>
  <c r="MV131" i="14" s="1"/>
  <c r="MV132" i="14" s="1"/>
  <c r="MV133" i="14" s="1"/>
  <c r="MV134" i="14" s="1"/>
  <c r="MV135" i="14" s="1"/>
  <c r="MV136" i="14" s="1"/>
  <c r="MV137" i="14" s="1"/>
  <c r="MV138" i="14" s="1"/>
  <c r="MV139" i="14" s="1"/>
  <c r="MV140" i="14" s="1"/>
  <c r="MV141" i="14" s="1"/>
  <c r="QF84" i="14"/>
  <c r="DC9" i="1"/>
  <c r="AF22" i="11"/>
  <c r="CL110" i="1"/>
  <c r="CP110" i="1"/>
  <c r="AQ33" i="11"/>
  <c r="MP145" i="14"/>
  <c r="AM141" i="19" a="1"/>
  <c r="AM141" i="19" s="1"/>
  <c r="AO101" i="1"/>
  <c r="BM101" i="1"/>
  <c r="CN101" i="1"/>
  <c r="NG83" i="14"/>
  <c r="BG82" i="3" s="1"/>
  <c r="ML84" i="14"/>
  <c r="JT85" i="14" s="1"/>
  <c r="AJ139" i="19" a="1"/>
  <c r="AJ139" i="19" s="1"/>
  <c r="BF82" i="3"/>
  <c r="BJ82" i="3" s="1"/>
  <c r="PH82" i="14"/>
  <c r="PZ82" i="14"/>
  <c r="PT82" i="14"/>
  <c r="PV82" i="14"/>
  <c r="PW82" i="14"/>
  <c r="PM82" i="14"/>
  <c r="PI82" i="14"/>
  <c r="PP82" i="14"/>
  <c r="PX82" i="14"/>
  <c r="PL82" i="14"/>
  <c r="PY82" i="14"/>
  <c r="PG82" i="14"/>
  <c r="PJ82" i="14"/>
  <c r="PS82" i="14"/>
  <c r="PU82" i="14"/>
  <c r="PO82" i="14"/>
  <c r="PQ82" i="14"/>
  <c r="PR82" i="14"/>
  <c r="PK82" i="14"/>
  <c r="PN82" i="14"/>
  <c r="AN79" i="19"/>
  <c r="AH137" i="19" a="1"/>
  <c r="AH137" i="19" s="1"/>
  <c r="QB84" i="14" a="1"/>
  <c r="QB84" i="14" s="1"/>
  <c r="MS85" i="14"/>
  <c r="BG81" i="3"/>
  <c r="MR145" i="14"/>
  <c r="AK141" i="19" a="1"/>
  <c r="AK141" i="19" s="1"/>
  <c r="AL143" i="19" a="1"/>
  <c r="AL143" i="19" s="1"/>
  <c r="MO147" i="14"/>
  <c r="ME85" i="14" l="1"/>
  <c r="MZ86" i="14" s="1"/>
  <c r="MZ87" i="14" s="1"/>
  <c r="MZ88" i="14" s="1"/>
  <c r="MZ89" i="14" s="1"/>
  <c r="MZ90" i="14" s="1"/>
  <c r="MZ91" i="14" s="1"/>
  <c r="MZ92" i="14" s="1"/>
  <c r="MZ93" i="14" s="1"/>
  <c r="MZ94" i="14" s="1"/>
  <c r="MZ95" i="14" s="1"/>
  <c r="MZ96" i="14" s="1"/>
  <c r="MZ97" i="14" s="1"/>
  <c r="MZ98" i="14" s="1"/>
  <c r="MZ99" i="14" s="1"/>
  <c r="MZ100" i="14" s="1"/>
  <c r="MZ101" i="14" s="1"/>
  <c r="MZ102" i="14" s="1"/>
  <c r="MZ103" i="14" s="1"/>
  <c r="MZ104" i="14" s="1"/>
  <c r="MZ105" i="14" s="1"/>
  <c r="MZ106" i="14" s="1"/>
  <c r="MZ107" i="14" s="1"/>
  <c r="MZ108" i="14" s="1"/>
  <c r="MZ109" i="14" s="1"/>
  <c r="MZ110" i="14" s="1"/>
  <c r="MZ111" i="14" s="1"/>
  <c r="MZ112" i="14" s="1"/>
  <c r="MZ113" i="14" s="1"/>
  <c r="MZ114" i="14" s="1"/>
  <c r="MZ115" i="14" s="1"/>
  <c r="MZ116" i="14" s="1"/>
  <c r="MZ117" i="14" s="1"/>
  <c r="MZ118" i="14" s="1"/>
  <c r="MZ119" i="14" s="1"/>
  <c r="MZ120" i="14" s="1"/>
  <c r="MZ121" i="14" s="1"/>
  <c r="MZ122" i="14" s="1"/>
  <c r="MZ123" i="14" s="1"/>
  <c r="MZ124" i="14" s="1"/>
  <c r="MZ125" i="14" s="1"/>
  <c r="MZ126" i="14" s="1"/>
  <c r="MZ127" i="14" s="1"/>
  <c r="MZ128" i="14" s="1"/>
  <c r="MZ129" i="14" s="1"/>
  <c r="MZ130" i="14" s="1"/>
  <c r="MZ131" i="14" s="1"/>
  <c r="MZ132" i="14" s="1"/>
  <c r="MZ133" i="14" s="1"/>
  <c r="MZ134" i="14" s="1"/>
  <c r="MZ135" i="14" s="1"/>
  <c r="MZ136" i="14" s="1"/>
  <c r="MZ137" i="14" s="1"/>
  <c r="MZ138" i="14" s="1"/>
  <c r="MZ139" i="14" s="1"/>
  <c r="MZ140" i="14" s="1"/>
  <c r="MZ141" i="14" s="1"/>
  <c r="MZ142" i="14" s="1"/>
  <c r="MZ143" i="14" s="1"/>
  <c r="MZ144" i="14" s="1"/>
  <c r="MZ145" i="14" s="1"/>
  <c r="MZ146" i="14" s="1"/>
  <c r="MZ147" i="14" s="1"/>
  <c r="MZ148" i="14" s="1"/>
  <c r="MZ149" i="14" s="1"/>
  <c r="MZ150" i="14" s="1"/>
  <c r="MZ151" i="14" s="1"/>
  <c r="MZ152" i="14" s="1"/>
  <c r="MZ153" i="14" s="1"/>
  <c r="MZ154" i="14" s="1"/>
  <c r="MZ155" i="14" s="1"/>
  <c r="MZ156" i="14" s="1"/>
  <c r="MZ157" i="14" s="1"/>
  <c r="MZ158" i="14" s="1"/>
  <c r="MZ159" i="14" s="1"/>
  <c r="MZ160" i="14" s="1"/>
  <c r="MZ161" i="14" s="1"/>
  <c r="MZ162" i="14" s="1"/>
  <c r="MZ163" i="14" s="1"/>
  <c r="MZ164" i="14" s="1"/>
  <c r="MZ165" i="14" s="1"/>
  <c r="MZ166" i="14" s="1"/>
  <c r="MZ167" i="14" s="1"/>
  <c r="MZ168" i="14" s="1"/>
  <c r="MZ169" i="14" s="1"/>
  <c r="MZ170" i="14" s="1"/>
  <c r="MZ171" i="14" s="1"/>
  <c r="MZ172" i="14" s="1"/>
  <c r="MZ173" i="14" s="1"/>
  <c r="MZ174" i="14" s="1"/>
  <c r="MZ175" i="14" s="1"/>
  <c r="MZ176" i="14" s="1"/>
  <c r="QF85" i="14"/>
  <c r="E22" i="11"/>
  <c r="E21" i="11"/>
  <c r="BT125" i="1"/>
  <c r="MP146" i="14"/>
  <c r="AM142" i="19" a="1"/>
  <c r="AM142" i="19" s="1"/>
  <c r="MS86" i="14"/>
  <c r="QB85" i="14" a="1"/>
  <c r="QB85" i="14" s="1"/>
  <c r="AJ140" i="19" a="1"/>
  <c r="AJ140" i="19" s="1"/>
  <c r="BF83" i="3"/>
  <c r="BJ83" i="3" s="1"/>
  <c r="NG84" i="14"/>
  <c r="BG83" i="3" s="1"/>
  <c r="ML85" i="14"/>
  <c r="PH83" i="14"/>
  <c r="PN83" i="14"/>
  <c r="PP83" i="14"/>
  <c r="PT83" i="14"/>
  <c r="PM83" i="14"/>
  <c r="PK83" i="14"/>
  <c r="PR83" i="14"/>
  <c r="PZ83" i="14"/>
  <c r="PQ83" i="14"/>
  <c r="PX83" i="14"/>
  <c r="PS83" i="14"/>
  <c r="PL83" i="14"/>
  <c r="PV83" i="14"/>
  <c r="PI83" i="14"/>
  <c r="PY83" i="14"/>
  <c r="PO83" i="14"/>
  <c r="PJ83" i="14"/>
  <c r="PU83" i="14"/>
  <c r="PG83" i="14"/>
  <c r="PW83" i="14"/>
  <c r="AN80" i="19"/>
  <c r="MV142" i="14"/>
  <c r="AH138" i="19" a="1"/>
  <c r="AH138" i="19" s="1"/>
  <c r="AL144" i="19" a="1"/>
  <c r="AL144" i="19" s="1"/>
  <c r="MO148" i="14"/>
  <c r="MR146" i="14"/>
  <c r="AK142" i="19" a="1"/>
  <c r="AK142" i="19" s="1"/>
  <c r="AY101" i="1"/>
  <c r="DC22" i="1" l="1"/>
  <c r="AQ34" i="11"/>
  <c r="BZ125" i="1"/>
  <c r="CD125" i="1" s="1"/>
  <c r="CF125" i="1" s="1"/>
  <c r="CJ125" i="1" s="1"/>
  <c r="CB125" i="1"/>
  <c r="MP147" i="14"/>
  <c r="AM143" i="19" a="1"/>
  <c r="AM143" i="19" s="1"/>
  <c r="MV143" i="14"/>
  <c r="AH139" i="19" a="1"/>
  <c r="AH139" i="19" s="1"/>
  <c r="BT98" i="1"/>
  <c r="MR147" i="14"/>
  <c r="AK143" i="19" a="1"/>
  <c r="AK143" i="19" s="1"/>
  <c r="MO149" i="14"/>
  <c r="AL145" i="19" a="1"/>
  <c r="AL145" i="19" s="1"/>
  <c r="AJ141" i="19" a="1"/>
  <c r="AJ141" i="19" s="1"/>
  <c r="ML86" i="14"/>
  <c r="NG85" i="14"/>
  <c r="BG84" i="3" s="1"/>
  <c r="BF84" i="3"/>
  <c r="BJ84" i="3" s="1"/>
  <c r="PZ84" i="14"/>
  <c r="PS84" i="14"/>
  <c r="PX84" i="14"/>
  <c r="PJ84" i="14"/>
  <c r="PM84" i="14"/>
  <c r="PR84" i="14"/>
  <c r="PO84" i="14"/>
  <c r="PL84" i="14"/>
  <c r="PI84" i="14"/>
  <c r="PG84" i="14"/>
  <c r="PH84" i="14"/>
  <c r="PV84" i="14"/>
  <c r="PQ84" i="14"/>
  <c r="PP84" i="14"/>
  <c r="PK84" i="14"/>
  <c r="PW84" i="14"/>
  <c r="PN84" i="14"/>
  <c r="PY84" i="14"/>
  <c r="PU84" i="14"/>
  <c r="PT84" i="14"/>
  <c r="AN81" i="19"/>
  <c r="MS87" i="14"/>
  <c r="QB86" i="14" a="1"/>
  <c r="QB86" i="14" s="1"/>
  <c r="CL125" i="1" l="1"/>
  <c r="P33" i="11"/>
  <c r="P34" i="11"/>
  <c r="MP148" i="14"/>
  <c r="AM144" i="19" a="1"/>
  <c r="AM144" i="19" s="1"/>
  <c r="AJ142" i="19" a="1"/>
  <c r="AJ142" i="19" s="1"/>
  <c r="AL146" i="19" a="1"/>
  <c r="AL146" i="19" s="1"/>
  <c r="MO150" i="14"/>
  <c r="BF85" i="3"/>
  <c r="BJ85" i="3" s="1"/>
  <c r="QB87" i="14" a="1"/>
  <c r="QB87" i="14" s="1"/>
  <c r="BS57" i="1"/>
  <c r="MS88" i="14"/>
  <c r="PJ85" i="14"/>
  <c r="PN85" i="14"/>
  <c r="PT85" i="14"/>
  <c r="PH85" i="14"/>
  <c r="PM85" i="14"/>
  <c r="PV85" i="14"/>
  <c r="PP85" i="14"/>
  <c r="PG85" i="14"/>
  <c r="PL85" i="14"/>
  <c r="PU85" i="14"/>
  <c r="PI85" i="14"/>
  <c r="PO85" i="14"/>
  <c r="PX85" i="14"/>
  <c r="PQ85" i="14"/>
  <c r="PY85" i="14"/>
  <c r="PS85" i="14"/>
  <c r="PW85" i="14"/>
  <c r="PR85" i="14"/>
  <c r="PZ85" i="14"/>
  <c r="PK85" i="14"/>
  <c r="AN82" i="19"/>
  <c r="MV144" i="14"/>
  <c r="AH140" i="19" a="1"/>
  <c r="AH140" i="19" s="1"/>
  <c r="ML87" i="14"/>
  <c r="JK88" i="14" s="1"/>
  <c r="NG86" i="14"/>
  <c r="BG85" i="3" s="1"/>
  <c r="MR148" i="14"/>
  <c r="AK144" i="19" a="1"/>
  <c r="AK144" i="19" s="1"/>
  <c r="LV88" i="14" l="1"/>
  <c r="MQ89" i="14" s="1"/>
  <c r="MQ90" i="14" s="1"/>
  <c r="MQ91" i="14" s="1"/>
  <c r="MQ92" i="14" s="1"/>
  <c r="MQ93" i="14" s="1"/>
  <c r="MQ94" i="14" s="1"/>
  <c r="MQ95" i="14" s="1"/>
  <c r="MQ96" i="14" s="1"/>
  <c r="MQ97" i="14" s="1"/>
  <c r="QF88" i="14"/>
  <c r="MP149" i="14"/>
  <c r="AM145" i="19" a="1"/>
  <c r="AM145" i="19" s="1"/>
  <c r="BF86" i="3"/>
  <c r="BJ86" i="3" s="1"/>
  <c r="BZ57" i="1"/>
  <c r="CD57" i="1" s="1"/>
  <c r="CF57" i="1" s="1"/>
  <c r="CJ57" i="1" s="1"/>
  <c r="CB57" i="1"/>
  <c r="AJ143" i="19" a="1"/>
  <c r="AJ143" i="19" s="1"/>
  <c r="ML88" i="14"/>
  <c r="NG87" i="14"/>
  <c r="MS89" i="14"/>
  <c r="QB88" i="14" a="1"/>
  <c r="QB88" i="14" s="1"/>
  <c r="MV145" i="14"/>
  <c r="AH141" i="19" a="1"/>
  <c r="AH141" i="19" s="1"/>
  <c r="MR149" i="14"/>
  <c r="AK145" i="19" a="1"/>
  <c r="AK145" i="19" s="1"/>
  <c r="PK86" i="14"/>
  <c r="PZ86" i="14"/>
  <c r="PH86" i="14"/>
  <c r="PU86" i="14"/>
  <c r="PW86" i="14"/>
  <c r="PJ86" i="14"/>
  <c r="PS86" i="14"/>
  <c r="PP86" i="14"/>
  <c r="PL86" i="14"/>
  <c r="PY86" i="14"/>
  <c r="PV86" i="14"/>
  <c r="PT86" i="14"/>
  <c r="PX86" i="14"/>
  <c r="PR86" i="14"/>
  <c r="PM86" i="14"/>
  <c r="PN86" i="14"/>
  <c r="PI86" i="14"/>
  <c r="PQ86" i="14"/>
  <c r="PG86" i="14"/>
  <c r="PO86" i="14"/>
  <c r="AN83" i="19"/>
  <c r="MO151" i="14"/>
  <c r="AL147" i="19" a="1"/>
  <c r="AL147" i="19" s="1"/>
  <c r="BT102" i="1"/>
  <c r="BS69" i="1" l="1"/>
  <c r="MQ98" i="14"/>
  <c r="MQ99" i="14" s="1"/>
  <c r="MQ100" i="14" s="1"/>
  <c r="MQ101" i="14" s="1"/>
  <c r="MQ102" i="14" s="1"/>
  <c r="MQ103" i="14" s="1"/>
  <c r="MQ104" i="14" s="1"/>
  <c r="MQ105" i="14" s="1"/>
  <c r="MQ106" i="14" s="1"/>
  <c r="MQ107" i="14" s="1"/>
  <c r="MQ108" i="14" s="1"/>
  <c r="MQ109" i="14" s="1"/>
  <c r="MQ110" i="14" s="1"/>
  <c r="MQ111" i="14" s="1"/>
  <c r="MQ112" i="14" s="1"/>
  <c r="MQ113" i="14" s="1"/>
  <c r="MQ114" i="14" s="1"/>
  <c r="MQ115" i="14" s="1"/>
  <c r="MQ116" i="14" s="1"/>
  <c r="MQ117" i="14" s="1"/>
  <c r="MQ118" i="14" s="1"/>
  <c r="MQ119" i="14" s="1"/>
  <c r="MQ120" i="14" s="1"/>
  <c r="MQ121" i="14" s="1"/>
  <c r="MQ122" i="14" s="1"/>
  <c r="MQ123" i="14" s="1"/>
  <c r="MQ124" i="14" s="1"/>
  <c r="MQ125" i="14" s="1"/>
  <c r="MQ126" i="14" s="1"/>
  <c r="MQ127" i="14" s="1"/>
  <c r="MP150" i="14"/>
  <c r="AM146" i="19" a="1"/>
  <c r="AM146" i="19" s="1"/>
  <c r="MS90" i="14"/>
  <c r="QB89" i="14" a="1"/>
  <c r="QB89" i="14" s="1"/>
  <c r="PG87" i="14"/>
  <c r="PW87" i="14"/>
  <c r="PS87" i="14"/>
  <c r="PU87" i="14"/>
  <c r="PL87" i="14"/>
  <c r="PH87" i="14"/>
  <c r="PO87" i="14"/>
  <c r="PN87" i="14"/>
  <c r="PR87" i="14"/>
  <c r="BU59" i="1"/>
  <c r="PZ87" i="14"/>
  <c r="PI87" i="14"/>
  <c r="PX87" i="14"/>
  <c r="PK87" i="14"/>
  <c r="PJ87" i="14"/>
  <c r="PQ87" i="14"/>
  <c r="PT87" i="14"/>
  <c r="PM87" i="14"/>
  <c r="PP87" i="14"/>
  <c r="BU58" i="1"/>
  <c r="PV87" i="14"/>
  <c r="PY87" i="14"/>
  <c r="BU57" i="1"/>
  <c r="AN84" i="19"/>
  <c r="CL57" i="1"/>
  <c r="BH70" i="1"/>
  <c r="BF70" i="1" s="1"/>
  <c r="BH72" i="1"/>
  <c r="BF72" i="1" s="1"/>
  <c r="BH99" i="1"/>
  <c r="BF99" i="1" s="1"/>
  <c r="BH64" i="1"/>
  <c r="BF64" i="1" s="1"/>
  <c r="BH118" i="1"/>
  <c r="BF118" i="1" s="1"/>
  <c r="CP57" i="1"/>
  <c r="NG88" i="14"/>
  <c r="BG87" i="3" s="1"/>
  <c r="ML89" i="14"/>
  <c r="MR150" i="14"/>
  <c r="AK146" i="19" a="1"/>
  <c r="AK146" i="19" s="1"/>
  <c r="MV146" i="14"/>
  <c r="AH142" i="19" a="1"/>
  <c r="AH142" i="19" s="1"/>
  <c r="AJ144" i="19" a="1"/>
  <c r="AJ144" i="19" s="1"/>
  <c r="BG86" i="3"/>
  <c r="AL148" i="19" a="1"/>
  <c r="AL148" i="19" s="1"/>
  <c r="MO152" i="14"/>
  <c r="BF87" i="3"/>
  <c r="BJ87" i="3" s="1"/>
  <c r="BT90" i="1" l="1"/>
  <c r="MQ128" i="14"/>
  <c r="MQ129" i="14" s="1"/>
  <c r="MQ130" i="14" s="1"/>
  <c r="MQ131" i="14" s="1"/>
  <c r="MQ132" i="14" s="1"/>
  <c r="MQ133" i="14" s="1"/>
  <c r="MQ134" i="14" s="1"/>
  <c r="MQ135" i="14" s="1"/>
  <c r="MQ136" i="14" s="1"/>
  <c r="MQ137" i="14" s="1"/>
  <c r="MQ138" i="14" s="1"/>
  <c r="MQ139" i="14" s="1"/>
  <c r="MQ140" i="14" s="1"/>
  <c r="MQ141" i="14" s="1"/>
  <c r="CB69" i="1"/>
  <c r="BZ69" i="1"/>
  <c r="CD69" i="1" s="1"/>
  <c r="CF69" i="1" s="1"/>
  <c r="CJ69" i="1" s="1"/>
  <c r="MP151" i="14"/>
  <c r="AM147" i="19" a="1"/>
  <c r="AM147" i="19" s="1"/>
  <c r="AO99" i="1"/>
  <c r="CN99" i="1"/>
  <c r="BM99" i="1"/>
  <c r="CH59" i="1"/>
  <c r="BX59" i="1"/>
  <c r="CW59" i="1" s="1"/>
  <c r="BW59" i="1"/>
  <c r="CV59" i="1" s="1"/>
  <c r="AO72" i="1"/>
  <c r="BM72" i="1"/>
  <c r="CN72" i="1"/>
  <c r="MO153" i="14"/>
  <c r="AL149" i="19" a="1"/>
  <c r="AL149" i="19" s="1"/>
  <c r="AF28" i="11"/>
  <c r="BM70" i="1"/>
  <c r="AO70" i="1"/>
  <c r="CN70" i="1"/>
  <c r="BW58" i="1"/>
  <c r="CV58" i="1" s="1"/>
  <c r="BX58" i="1"/>
  <c r="CW58" i="1" s="1"/>
  <c r="CH58" i="1"/>
  <c r="MV147" i="14"/>
  <c r="AH143" i="19" a="1"/>
  <c r="AH143" i="19" s="1"/>
  <c r="ML90" i="14"/>
  <c r="NG89" i="14"/>
  <c r="BG88" i="3" s="1"/>
  <c r="MR151" i="14"/>
  <c r="AK147" i="19" a="1"/>
  <c r="AK147" i="19" s="1"/>
  <c r="PW88" i="14"/>
  <c r="PN88" i="14"/>
  <c r="PR88" i="14"/>
  <c r="PJ88" i="14"/>
  <c r="PS88" i="14"/>
  <c r="PY88" i="14"/>
  <c r="PV88" i="14"/>
  <c r="PI88" i="14"/>
  <c r="PZ88" i="14"/>
  <c r="PK88" i="14"/>
  <c r="PH88" i="14"/>
  <c r="PL88" i="14"/>
  <c r="PG88" i="14"/>
  <c r="PO88" i="14"/>
  <c r="PX88" i="14"/>
  <c r="PU88" i="14"/>
  <c r="PP88" i="14"/>
  <c r="BU60" i="1"/>
  <c r="PM88" i="14"/>
  <c r="BU61" i="1"/>
  <c r="PQ88" i="14"/>
  <c r="PT88" i="14"/>
  <c r="AN85" i="19"/>
  <c r="BO62" i="1"/>
  <c r="CP62" i="1" s="1"/>
  <c r="BO66" i="1" s="1"/>
  <c r="CP66" i="1" s="1"/>
  <c r="BO67" i="1" s="1"/>
  <c r="CP67" i="1" s="1"/>
  <c r="AO118" i="1"/>
  <c r="AY118" i="1" s="1"/>
  <c r="CN118" i="1"/>
  <c r="BM118" i="1"/>
  <c r="BF88" i="3"/>
  <c r="BJ88" i="3" s="1"/>
  <c r="AJ145" i="19" a="1"/>
  <c r="AJ145" i="19" s="1"/>
  <c r="BM64" i="1"/>
  <c r="AO64" i="1"/>
  <c r="CN64" i="1"/>
  <c r="BX57" i="1"/>
  <c r="BW57" i="1"/>
  <c r="MS91" i="14"/>
  <c r="QB90" i="14" a="1"/>
  <c r="QB90" i="14" s="1"/>
  <c r="BH84" i="1" l="1"/>
  <c r="BF84" i="1" s="1"/>
  <c r="CP69" i="1"/>
  <c r="BO85" i="1" s="1"/>
  <c r="CP85" i="1" s="1"/>
  <c r="BO106" i="1" s="1"/>
  <c r="CP106" i="1" s="1"/>
  <c r="BO116" i="1" s="1"/>
  <c r="CL69" i="1"/>
  <c r="BH89" i="1"/>
  <c r="BF89" i="1" s="1"/>
  <c r="BH86" i="1"/>
  <c r="BF86" i="1" s="1"/>
  <c r="BH114" i="1"/>
  <c r="BF114" i="1" s="1"/>
  <c r="MQ142" i="14"/>
  <c r="MQ143" i="14" s="1"/>
  <c r="MQ144" i="14" s="1"/>
  <c r="MQ145" i="14" s="1"/>
  <c r="MQ146" i="14" s="1"/>
  <c r="MQ147" i="14" s="1"/>
  <c r="MQ148" i="14" s="1"/>
  <c r="MQ149" i="14" s="1"/>
  <c r="MQ150" i="14" s="1"/>
  <c r="MQ151" i="14" s="1"/>
  <c r="MQ152" i="14" s="1"/>
  <c r="BS96" i="1"/>
  <c r="MP152" i="14"/>
  <c r="AM148" i="19" a="1"/>
  <c r="AM148" i="19" s="1"/>
  <c r="BO71" i="1"/>
  <c r="CP71" i="1" s="1"/>
  <c r="BO94" i="1" s="1"/>
  <c r="CP94" i="1" s="1"/>
  <c r="BW60" i="1"/>
  <c r="CV60" i="1" s="1"/>
  <c r="BX60" i="1"/>
  <c r="CW60" i="1" s="1"/>
  <c r="CH60" i="1"/>
  <c r="AJ146" i="19" a="1"/>
  <c r="AJ146" i="19" s="1"/>
  <c r="BS105" i="1"/>
  <c r="MR152" i="14"/>
  <c r="AK148" i="19" a="1"/>
  <c r="AK148" i="19" s="1"/>
  <c r="PU89" i="14"/>
  <c r="PS89" i="14"/>
  <c r="PX89" i="14"/>
  <c r="PG89" i="14"/>
  <c r="PP89" i="14"/>
  <c r="PZ89" i="14"/>
  <c r="PQ89" i="14"/>
  <c r="PM89" i="14"/>
  <c r="PJ89" i="14"/>
  <c r="PK89" i="14"/>
  <c r="PR89" i="14"/>
  <c r="PT89" i="14"/>
  <c r="PN89" i="14"/>
  <c r="PY89" i="14"/>
  <c r="PV89" i="14"/>
  <c r="PO89" i="14"/>
  <c r="PI89" i="14"/>
  <c r="PH89" i="14"/>
  <c r="PL89" i="14"/>
  <c r="PW89" i="14"/>
  <c r="AN86" i="19"/>
  <c r="MO154" i="14"/>
  <c r="AL150" i="19" a="1"/>
  <c r="AL150" i="19" s="1"/>
  <c r="NG90" i="14"/>
  <c r="ML91" i="14"/>
  <c r="BW61" i="1"/>
  <c r="CV61" i="1" s="1"/>
  <c r="BX61" i="1"/>
  <c r="CW61" i="1" s="1"/>
  <c r="CH61" i="1"/>
  <c r="AY70" i="1"/>
  <c r="BB70" i="1" s="1"/>
  <c r="BD70" i="1" s="1"/>
  <c r="QB91" i="14" a="1"/>
  <c r="QB91" i="14" s="1"/>
  <c r="MS92" i="14"/>
  <c r="AY64" i="1"/>
  <c r="BF89" i="3"/>
  <c r="BJ89" i="3" s="1"/>
  <c r="BS101" i="1"/>
  <c r="MV148" i="14"/>
  <c r="AH144" i="19" a="1"/>
  <c r="AH144" i="19" s="1"/>
  <c r="AY72" i="1"/>
  <c r="BB72" i="1" s="1"/>
  <c r="BD72" i="1" s="1"/>
  <c r="AY99" i="1"/>
  <c r="BB99" i="1"/>
  <c r="BD99" i="1" s="1"/>
  <c r="CN114" i="1" l="1"/>
  <c r="AO114" i="1"/>
  <c r="AY114" i="1" s="1"/>
  <c r="BM114" i="1"/>
  <c r="AO86" i="1"/>
  <c r="AY86" i="1" s="1"/>
  <c r="BM86" i="1"/>
  <c r="CN86" i="1"/>
  <c r="AO89" i="1"/>
  <c r="AY89" i="1" s="1"/>
  <c r="CN89" i="1"/>
  <c r="BM89" i="1"/>
  <c r="BO117" i="1"/>
  <c r="CP117" i="1" s="1"/>
  <c r="BZ96" i="1"/>
  <c r="CD96" i="1" s="1"/>
  <c r="CF96" i="1" s="1"/>
  <c r="CJ96" i="1" s="1"/>
  <c r="CB96" i="1"/>
  <c r="MQ153" i="14"/>
  <c r="MQ154" i="14" s="1"/>
  <c r="MQ155" i="14" s="1"/>
  <c r="MQ156" i="14" s="1"/>
  <c r="MQ157" i="14" s="1"/>
  <c r="MQ158" i="14" s="1"/>
  <c r="AK16" i="11"/>
  <c r="BM84" i="1"/>
  <c r="CN84" i="1"/>
  <c r="AO84" i="1"/>
  <c r="AY84" i="1" s="1"/>
  <c r="MP153" i="14"/>
  <c r="AM149" i="19" a="1"/>
  <c r="AM149" i="19" s="1"/>
  <c r="AF32" i="11"/>
  <c r="BJ72" i="1"/>
  <c r="CT72" i="1"/>
  <c r="CZ72" i="1" s="1"/>
  <c r="CS72" i="1"/>
  <c r="CY72" i="1" s="1"/>
  <c r="CS70" i="1"/>
  <c r="CY70" i="1" s="1"/>
  <c r="CT70" i="1"/>
  <c r="CZ70" i="1" s="1"/>
  <c r="BJ70" i="1"/>
  <c r="CT99" i="1"/>
  <c r="CZ99" i="1" s="1"/>
  <c r="CS99" i="1"/>
  <c r="CY99" i="1" s="1"/>
  <c r="BJ99" i="1"/>
  <c r="BU62" i="1"/>
  <c r="PV90" i="14"/>
  <c r="PN90" i="14"/>
  <c r="PI90" i="14"/>
  <c r="PS90" i="14"/>
  <c r="PK90" i="14"/>
  <c r="PP90" i="14"/>
  <c r="PX90" i="14"/>
  <c r="PW90" i="14"/>
  <c r="PQ90" i="14"/>
  <c r="PO90" i="14"/>
  <c r="PM90" i="14"/>
  <c r="PU90" i="14"/>
  <c r="PG90" i="14"/>
  <c r="PJ90" i="14"/>
  <c r="PR90" i="14"/>
  <c r="PY90" i="14"/>
  <c r="PT90" i="14"/>
  <c r="PH90" i="14"/>
  <c r="PZ90" i="14"/>
  <c r="PL90" i="14"/>
  <c r="AN87" i="19"/>
  <c r="BZ105" i="1"/>
  <c r="CD105" i="1" s="1"/>
  <c r="CF105" i="1" s="1"/>
  <c r="CJ105" i="1" s="1"/>
  <c r="CB105" i="1"/>
  <c r="MV149" i="14"/>
  <c r="AH145" i="19" a="1"/>
  <c r="AH145" i="19" s="1"/>
  <c r="BB64" i="1"/>
  <c r="BD64" i="1" s="1"/>
  <c r="MO155" i="14"/>
  <c r="AL151" i="19" a="1"/>
  <c r="AL151" i="19" s="1"/>
  <c r="BT103" i="1"/>
  <c r="AJ147" i="19" a="1"/>
  <c r="AJ147" i="19" s="1"/>
  <c r="BZ101" i="1"/>
  <c r="CD101" i="1" s="1"/>
  <c r="CF101" i="1" s="1"/>
  <c r="CJ101" i="1" s="1"/>
  <c r="CB101" i="1"/>
  <c r="MS93" i="14"/>
  <c r="QB92" i="14" a="1"/>
  <c r="QB92" i="14" s="1"/>
  <c r="BG89" i="3"/>
  <c r="BF90" i="3"/>
  <c r="BJ90" i="3" s="1"/>
  <c r="ML92" i="14"/>
  <c r="NG91" i="14"/>
  <c r="BG90" i="3" s="1"/>
  <c r="MR153" i="14"/>
  <c r="AK149" i="19" a="1"/>
  <c r="AK149" i="19" s="1"/>
  <c r="AK20" i="11"/>
  <c r="CL96" i="1" l="1"/>
  <c r="BH103" i="1"/>
  <c r="BF103" i="1" s="1"/>
  <c r="CP96" i="1"/>
  <c r="BO125" i="1" s="1"/>
  <c r="CP125" i="1" s="1"/>
  <c r="BT108" i="1"/>
  <c r="BB66" i="1"/>
  <c r="BD66" i="1" s="1"/>
  <c r="MP154" i="14"/>
  <c r="AM150" i="19" a="1"/>
  <c r="AM150" i="19" s="1"/>
  <c r="PX91" i="14"/>
  <c r="PT91" i="14"/>
  <c r="BU63" i="1"/>
  <c r="PO91" i="14"/>
  <c r="PN91" i="14"/>
  <c r="PU91" i="14"/>
  <c r="PH91" i="14"/>
  <c r="PS91" i="14"/>
  <c r="PM91" i="14"/>
  <c r="PJ91" i="14"/>
  <c r="PI91" i="14"/>
  <c r="PP91" i="14"/>
  <c r="PL91" i="14"/>
  <c r="PR91" i="14"/>
  <c r="PV91" i="14"/>
  <c r="PG91" i="14"/>
  <c r="PQ91" i="14"/>
  <c r="PK91" i="14"/>
  <c r="PW91" i="14"/>
  <c r="PZ91" i="14"/>
  <c r="PY91" i="14"/>
  <c r="AN88" i="19"/>
  <c r="BT64" i="1"/>
  <c r="MS94" i="14"/>
  <c r="QB93" i="14" a="1"/>
  <c r="QB93" i="14" s="1"/>
  <c r="AL152" i="19" a="1"/>
  <c r="AL152" i="19" s="1"/>
  <c r="MO156" i="14"/>
  <c r="AH146" i="19" a="1"/>
  <c r="AH146" i="19" s="1"/>
  <c r="MV150" i="14"/>
  <c r="BW62" i="1"/>
  <c r="BX62" i="1"/>
  <c r="MR154" i="14"/>
  <c r="AK150" i="19" a="1"/>
  <c r="AK150" i="19" s="1"/>
  <c r="NG92" i="14"/>
  <c r="BG91" i="3" s="1"/>
  <c r="ML93" i="14"/>
  <c r="CL101" i="1"/>
  <c r="BH117" i="1"/>
  <c r="BF117" i="1" s="1"/>
  <c r="CP101" i="1"/>
  <c r="CL105" i="1"/>
  <c r="BH111" i="1"/>
  <c r="BF111" i="1" s="1"/>
  <c r="CP105" i="1"/>
  <c r="BO113" i="1" s="1"/>
  <c r="BF91" i="3"/>
  <c r="BJ91" i="3" s="1"/>
  <c r="CB103" i="1"/>
  <c r="BZ103" i="1"/>
  <c r="CD103" i="1" s="1"/>
  <c r="AJ148" i="19" a="1"/>
  <c r="AJ148" i="19" s="1"/>
  <c r="CT64" i="1"/>
  <c r="BJ64" i="1"/>
  <c r="CS64" i="1"/>
  <c r="CY64" i="1" s="1"/>
  <c r="BB68" i="1"/>
  <c r="BD68" i="1" s="1"/>
  <c r="AP10" i="20" l="1"/>
  <c r="AS10" i="20" s="1"/>
  <c r="CB108" i="1"/>
  <c r="BZ108" i="1"/>
  <c r="CD108" i="1" s="1"/>
  <c r="CF108" i="1" s="1"/>
  <c r="CJ108" i="1" s="1"/>
  <c r="CL108" i="1" s="1"/>
  <c r="CN103" i="1"/>
  <c r="BM103" i="1"/>
  <c r="AO103" i="1"/>
  <c r="AY103" i="1" s="1"/>
  <c r="BB103" i="1" s="1"/>
  <c r="BD103" i="1" s="1"/>
  <c r="CT66" i="1"/>
  <c r="CZ66" i="1" s="1"/>
  <c r="CS66" i="1"/>
  <c r="CY66" i="1" s="1"/>
  <c r="BJ66" i="1"/>
  <c r="BB67" i="1"/>
  <c r="BD67" i="1" s="1"/>
  <c r="MP155" i="14"/>
  <c r="AM151" i="19" a="1"/>
  <c r="AM151" i="19" s="1"/>
  <c r="CN117" i="1"/>
  <c r="AO117" i="1"/>
  <c r="BM117" i="1"/>
  <c r="BX63" i="1"/>
  <c r="CW63" i="1" s="1"/>
  <c r="BW63" i="1"/>
  <c r="CV63" i="1" s="1"/>
  <c r="CH63" i="1"/>
  <c r="ML94" i="14"/>
  <c r="NG93" i="14"/>
  <c r="BG92" i="3" s="1"/>
  <c r="MV151" i="14"/>
  <c r="AH147" i="19" a="1"/>
  <c r="AH147" i="19" s="1"/>
  <c r="BF92" i="3"/>
  <c r="BJ92" i="3" s="1"/>
  <c r="BB69" i="1"/>
  <c r="BD69" i="1" s="1"/>
  <c r="CS68" i="1"/>
  <c r="CY68" i="1" s="1"/>
  <c r="CT68" i="1"/>
  <c r="CZ68" i="1" s="1"/>
  <c r="BJ68" i="1"/>
  <c r="AJ149" i="19" a="1"/>
  <c r="AJ149" i="19" s="1"/>
  <c r="AF24" i="11"/>
  <c r="CF103" i="1"/>
  <c r="CJ103" i="1" s="1"/>
  <c r="PI92" i="14"/>
  <c r="PU92" i="14"/>
  <c r="PQ92" i="14"/>
  <c r="PX92" i="14"/>
  <c r="PV92" i="14"/>
  <c r="PP92" i="14"/>
  <c r="PO92" i="14"/>
  <c r="PT92" i="14"/>
  <c r="PN92" i="14"/>
  <c r="PJ92" i="14"/>
  <c r="PS92" i="14"/>
  <c r="PK92" i="14"/>
  <c r="PR92" i="14"/>
  <c r="PL92" i="14"/>
  <c r="PZ92" i="14"/>
  <c r="PG92" i="14"/>
  <c r="PY92" i="14"/>
  <c r="PM92" i="14"/>
  <c r="PW92" i="14"/>
  <c r="PH92" i="14"/>
  <c r="AN89" i="19"/>
  <c r="QB94" i="14" a="1"/>
  <c r="QB94" i="14" s="1"/>
  <c r="MS95" i="14"/>
  <c r="AL153" i="19" a="1"/>
  <c r="AL153" i="19" s="1"/>
  <c r="MO157" i="14"/>
  <c r="CB64" i="1"/>
  <c r="BZ64" i="1"/>
  <c r="CD64" i="1" s="1"/>
  <c r="CN111" i="1"/>
  <c r="AO111" i="1"/>
  <c r="BM111" i="1"/>
  <c r="MR155" i="14"/>
  <c r="AK151" i="19" a="1"/>
  <c r="AK151" i="19" s="1"/>
  <c r="CT103" i="1" l="1"/>
  <c r="BJ103" i="1"/>
  <c r="CS103" i="1"/>
  <c r="CY103" i="1" s="1"/>
  <c r="BS119" i="1"/>
  <c r="BJ67" i="1"/>
  <c r="CS67" i="1"/>
  <c r="CY67" i="1" s="1"/>
  <c r="CT67" i="1"/>
  <c r="CZ67" i="1" s="1"/>
  <c r="BB71" i="1"/>
  <c r="MP156" i="14"/>
  <c r="AM152" i="19" a="1"/>
  <c r="AM152" i="19" s="1"/>
  <c r="MS96" i="14"/>
  <c r="QB95" i="14" a="1"/>
  <c r="QB95" i="14" s="1"/>
  <c r="CL103" i="1"/>
  <c r="CZ103" i="1"/>
  <c r="BH113" i="1"/>
  <c r="BF113" i="1" s="1"/>
  <c r="CP103" i="1"/>
  <c r="BO115" i="1" s="1"/>
  <c r="PK93" i="14"/>
  <c r="PZ93" i="14"/>
  <c r="PX93" i="14"/>
  <c r="PL93" i="14"/>
  <c r="PR93" i="14"/>
  <c r="PM93" i="14"/>
  <c r="PV93" i="14"/>
  <c r="PI93" i="14"/>
  <c r="PU93" i="14"/>
  <c r="PQ93" i="14"/>
  <c r="PO93" i="14"/>
  <c r="PP93" i="14"/>
  <c r="PN93" i="14"/>
  <c r="PJ93" i="14"/>
  <c r="PS93" i="14"/>
  <c r="PG93" i="14"/>
  <c r="PT93" i="14"/>
  <c r="PY93" i="14"/>
  <c r="PW93" i="14"/>
  <c r="PH93" i="14"/>
  <c r="BU64" i="1"/>
  <c r="CH64" i="1" s="1"/>
  <c r="AN90" i="19"/>
  <c r="CT69" i="1"/>
  <c r="CS69" i="1"/>
  <c r="CY69" i="1" s="1"/>
  <c r="BJ69" i="1"/>
  <c r="ML95" i="14"/>
  <c r="NG94" i="14"/>
  <c r="BG93" i="3" s="1"/>
  <c r="AJ150" i="19" a="1"/>
  <c r="AJ150" i="19" s="1"/>
  <c r="CF64" i="1"/>
  <c r="CJ64" i="1" s="1"/>
  <c r="AY117" i="1"/>
  <c r="BF93" i="3"/>
  <c r="BJ93" i="3" s="1"/>
  <c r="MR156" i="14"/>
  <c r="AK152" i="19" a="1"/>
  <c r="AK152" i="19" s="1"/>
  <c r="AL154" i="19" a="1"/>
  <c r="AL154" i="19" s="1"/>
  <c r="MO158" i="14"/>
  <c r="AY111" i="1"/>
  <c r="MV152" i="14"/>
  <c r="AH148" i="19" a="1"/>
  <c r="AH148" i="19" s="1"/>
  <c r="BB73" i="1" l="1"/>
  <c r="BD73" i="1" s="1"/>
  <c r="BD71" i="1"/>
  <c r="BT120" i="1"/>
  <c r="BT121" i="1"/>
  <c r="CS73" i="1"/>
  <c r="CY73" i="1" s="1"/>
  <c r="CT73" i="1"/>
  <c r="CZ73" i="1" s="1"/>
  <c r="BJ73" i="1"/>
  <c r="BB74" i="1"/>
  <c r="BJ71" i="1"/>
  <c r="CT71" i="1"/>
  <c r="CZ71" i="1" s="1"/>
  <c r="CS71" i="1"/>
  <c r="CY71" i="1" s="1"/>
  <c r="MP157" i="14"/>
  <c r="AM153" i="19" a="1"/>
  <c r="AM153" i="19" s="1"/>
  <c r="AJ151" i="19" a="1"/>
  <c r="AJ151" i="19" s="1"/>
  <c r="AL155" i="19" a="1"/>
  <c r="AL155" i="19" s="1"/>
  <c r="MO159" i="14"/>
  <c r="PY94" i="14"/>
  <c r="PQ94" i="14"/>
  <c r="PL94" i="14"/>
  <c r="PX94" i="14"/>
  <c r="PZ94" i="14"/>
  <c r="PK94" i="14"/>
  <c r="PP94" i="14"/>
  <c r="PR94" i="14"/>
  <c r="PH94" i="14"/>
  <c r="PT94" i="14"/>
  <c r="PS94" i="14"/>
  <c r="PJ94" i="14"/>
  <c r="PO94" i="14"/>
  <c r="PU94" i="14"/>
  <c r="PM94" i="14"/>
  <c r="PW94" i="14"/>
  <c r="PI94" i="14"/>
  <c r="PN94" i="14"/>
  <c r="PG94" i="14"/>
  <c r="PV94" i="14"/>
  <c r="AN91" i="19"/>
  <c r="CZ69" i="1"/>
  <c r="CZ64" i="1"/>
  <c r="CL64" i="1"/>
  <c r="BH90" i="1"/>
  <c r="BF90" i="1" s="1"/>
  <c r="CP64" i="1"/>
  <c r="BO95" i="1" s="1"/>
  <c r="MV153" i="14"/>
  <c r="AH149" i="19" a="1"/>
  <c r="AH149" i="19" s="1"/>
  <c r="AQ16" i="11"/>
  <c r="AK153" i="19" a="1"/>
  <c r="AK153" i="19" s="1"/>
  <c r="NG95" i="14"/>
  <c r="BG94" i="3" s="1"/>
  <c r="ML96" i="14"/>
  <c r="AO113" i="1"/>
  <c r="AY113" i="1" s="1"/>
  <c r="BM113" i="1"/>
  <c r="CN113" i="1"/>
  <c r="BW64" i="1"/>
  <c r="CV64" i="1" s="1"/>
  <c r="BX64" i="1"/>
  <c r="CW64" i="1" s="1"/>
  <c r="BF94" i="3"/>
  <c r="BJ94" i="3" s="1"/>
  <c r="MS97" i="14"/>
  <c r="QB96" i="14" a="1"/>
  <c r="QB96" i="14" s="1"/>
  <c r="CT74" i="1" l="1"/>
  <c r="CZ74" i="1" s="1"/>
  <c r="BD74" i="1"/>
  <c r="AK17" i="11"/>
  <c r="CS74" i="1"/>
  <c r="CY74" i="1" s="1"/>
  <c r="BJ74" i="1"/>
  <c r="BB75" i="1"/>
  <c r="BD75" i="1" s="1"/>
  <c r="MP158" i="14"/>
  <c r="AM154" i="19" a="1"/>
  <c r="AM154" i="19" s="1"/>
  <c r="BF95" i="3"/>
  <c r="BJ95" i="3" s="1"/>
  <c r="MS98" i="14"/>
  <c r="QB97" i="14" a="1"/>
  <c r="QB97" i="14" s="1"/>
  <c r="AL156" i="19" a="1"/>
  <c r="AL156" i="19" s="1"/>
  <c r="BS109" i="1"/>
  <c r="MO160" i="14"/>
  <c r="ML97" i="14"/>
  <c r="NG96" i="14"/>
  <c r="AH150" i="19" a="1"/>
  <c r="AH150" i="19" s="1"/>
  <c r="MV154" i="14"/>
  <c r="PV95" i="14"/>
  <c r="PW95" i="14"/>
  <c r="PU95" i="14"/>
  <c r="PP95" i="14"/>
  <c r="PH95" i="14"/>
  <c r="PX95" i="14"/>
  <c r="PG95" i="14"/>
  <c r="PZ95" i="14"/>
  <c r="PI95" i="14"/>
  <c r="PS95" i="14"/>
  <c r="PN95" i="14"/>
  <c r="PT95" i="14"/>
  <c r="PR95" i="14"/>
  <c r="PK95" i="14"/>
  <c r="PJ95" i="14"/>
  <c r="PM95" i="14"/>
  <c r="PY95" i="14"/>
  <c r="PL95" i="14"/>
  <c r="PO95" i="14"/>
  <c r="PQ95" i="14"/>
  <c r="AN92" i="19"/>
  <c r="AJ152" i="19" a="1"/>
  <c r="AJ152" i="19" s="1"/>
  <c r="AK154" i="19" a="1"/>
  <c r="AK154" i="19" s="1"/>
  <c r="AO90" i="1"/>
  <c r="CN90" i="1"/>
  <c r="BM90" i="1"/>
  <c r="DC13" i="1" l="1"/>
  <c r="AK18" i="11"/>
  <c r="CS75" i="1"/>
  <c r="CT75" i="1"/>
  <c r="BJ75" i="1"/>
  <c r="BB76" i="1"/>
  <c r="BD76" i="1" s="1"/>
  <c r="MP159" i="14"/>
  <c r="AM155" i="19" a="1"/>
  <c r="AM155" i="19" s="1"/>
  <c r="NG97" i="14"/>
  <c r="ML98" i="14"/>
  <c r="MS99" i="14"/>
  <c r="QB98" i="14" a="1"/>
  <c r="QB98" i="14" s="1"/>
  <c r="PR96" i="14"/>
  <c r="PT96" i="14"/>
  <c r="PL96" i="14"/>
  <c r="PH96" i="14"/>
  <c r="PM96" i="14"/>
  <c r="PI96" i="14"/>
  <c r="PS96" i="14"/>
  <c r="PV96" i="14"/>
  <c r="BU65" i="1"/>
  <c r="PP96" i="14"/>
  <c r="PG96" i="14"/>
  <c r="PW96" i="14"/>
  <c r="PX96" i="14"/>
  <c r="PO96" i="14"/>
  <c r="PQ96" i="14"/>
  <c r="PZ96" i="14"/>
  <c r="PU96" i="14"/>
  <c r="PJ96" i="14"/>
  <c r="PY96" i="14"/>
  <c r="PK96" i="14"/>
  <c r="PN96" i="14"/>
  <c r="BU66" i="1"/>
  <c r="AN93" i="19"/>
  <c r="AL157" i="19" a="1"/>
  <c r="AL157" i="19" s="1"/>
  <c r="MO161" i="14"/>
  <c r="AK155" i="19" a="1"/>
  <c r="AK155" i="19" s="1"/>
  <c r="BG95" i="3"/>
  <c r="AY90" i="1"/>
  <c r="AJ153" i="19" a="1"/>
  <c r="AJ153" i="19" s="1"/>
  <c r="AH151" i="19" a="1"/>
  <c r="AH151" i="19" s="1"/>
  <c r="MV155" i="14"/>
  <c r="BG96" i="3"/>
  <c r="BF96" i="3"/>
  <c r="BJ96" i="3" s="1"/>
  <c r="J18" i="11" l="1"/>
  <c r="J17" i="11"/>
  <c r="CS76" i="1"/>
  <c r="BJ76" i="1"/>
  <c r="BB81" i="1"/>
  <c r="BD81" i="1" s="1"/>
  <c r="CT76" i="1"/>
  <c r="CH75" i="1"/>
  <c r="CW75" i="1"/>
  <c r="CZ75" i="1"/>
  <c r="CV75" i="1"/>
  <c r="CY75" i="1"/>
  <c r="MP160" i="14"/>
  <c r="AM156" i="19" a="1"/>
  <c r="AM156" i="19" s="1"/>
  <c r="CH66" i="1"/>
  <c r="BX66" i="1"/>
  <c r="CW66" i="1" s="1"/>
  <c r="BW66" i="1"/>
  <c r="CV66" i="1" s="1"/>
  <c r="BF97" i="3"/>
  <c r="BJ97" i="3" s="1"/>
  <c r="BW65" i="1"/>
  <c r="CV65" i="1" s="1"/>
  <c r="BX65" i="1"/>
  <c r="CW65" i="1" s="1"/>
  <c r="CH65" i="1"/>
  <c r="MS100" i="14"/>
  <c r="QB99" i="14" a="1"/>
  <c r="QB99" i="14" s="1"/>
  <c r="AL158" i="19" a="1"/>
  <c r="AL158" i="19" s="1"/>
  <c r="MO162" i="14"/>
  <c r="MV156" i="14"/>
  <c r="AH152" i="19" a="1"/>
  <c r="AH152" i="19" s="1"/>
  <c r="ML99" i="14"/>
  <c r="NG98" i="14"/>
  <c r="AK156" i="19" a="1"/>
  <c r="AK156" i="19" s="1"/>
  <c r="AJ154" i="19" a="1"/>
  <c r="AJ154" i="19" s="1"/>
  <c r="BU67" i="1"/>
  <c r="PJ97" i="14"/>
  <c r="PO97" i="14"/>
  <c r="PX97" i="14"/>
  <c r="PI97" i="14"/>
  <c r="PK97" i="14"/>
  <c r="PV97" i="14"/>
  <c r="PH97" i="14"/>
  <c r="PS97" i="14"/>
  <c r="PU97" i="14"/>
  <c r="BU68" i="1"/>
  <c r="PP97" i="14"/>
  <c r="PW97" i="14"/>
  <c r="PL97" i="14"/>
  <c r="PT97" i="14"/>
  <c r="PR97" i="14"/>
  <c r="PY97" i="14"/>
  <c r="PZ97" i="14"/>
  <c r="PN97" i="14"/>
  <c r="PG97" i="14"/>
  <c r="PM97" i="14"/>
  <c r="PQ97" i="14"/>
  <c r="BU69" i="1"/>
  <c r="BU70" i="1"/>
  <c r="AN94" i="19"/>
  <c r="CZ76" i="1" l="1"/>
  <c r="CW76" i="1"/>
  <c r="CH76" i="1"/>
  <c r="CT81" i="1"/>
  <c r="BB82" i="1"/>
  <c r="BD82" i="1" s="1"/>
  <c r="CS81" i="1"/>
  <c r="BJ81" i="1"/>
  <c r="BB84" i="1"/>
  <c r="CY76" i="1"/>
  <c r="CV76" i="1"/>
  <c r="MP161" i="14"/>
  <c r="AM157" i="19" a="1"/>
  <c r="AM157" i="19" s="1"/>
  <c r="MS101" i="14"/>
  <c r="QB100" i="14" a="1"/>
  <c r="QB100" i="14" s="1"/>
  <c r="AL159" i="19" a="1"/>
  <c r="AL159" i="19" s="1"/>
  <c r="MO163" i="14"/>
  <c r="CH70" i="1"/>
  <c r="BW70" i="1"/>
  <c r="CV70" i="1" s="1"/>
  <c r="BX70" i="1"/>
  <c r="CW70" i="1" s="1"/>
  <c r="BX69" i="1"/>
  <c r="CW69" i="1" s="1"/>
  <c r="BW69" i="1"/>
  <c r="CV69" i="1" s="1"/>
  <c r="CH69" i="1"/>
  <c r="AK157" i="19" a="1"/>
  <c r="AK157" i="19" s="1"/>
  <c r="NG99" i="14"/>
  <c r="BG98" i="3" s="1"/>
  <c r="ML100" i="14"/>
  <c r="CH68" i="1"/>
  <c r="BW68" i="1"/>
  <c r="CV68" i="1" s="1"/>
  <c r="BX68" i="1"/>
  <c r="CW68" i="1" s="1"/>
  <c r="AJ155" i="19" a="1"/>
  <c r="AJ155" i="19" s="1"/>
  <c r="PK98" i="14"/>
  <c r="PX98" i="14"/>
  <c r="PL98" i="14"/>
  <c r="PY98" i="14"/>
  <c r="PO98" i="14"/>
  <c r="PP98" i="14"/>
  <c r="PZ98" i="14"/>
  <c r="PR98" i="14"/>
  <c r="PW98" i="14"/>
  <c r="PG98" i="14"/>
  <c r="PJ98" i="14"/>
  <c r="PM98" i="14"/>
  <c r="PI98" i="14"/>
  <c r="PU98" i="14"/>
  <c r="PS98" i="14"/>
  <c r="PH98" i="14"/>
  <c r="PV98" i="14"/>
  <c r="BU71" i="1"/>
  <c r="PN98" i="14"/>
  <c r="PT98" i="14"/>
  <c r="PQ98" i="14"/>
  <c r="AN95" i="19"/>
  <c r="BW67" i="1"/>
  <c r="CV67" i="1" s="1"/>
  <c r="BX67" i="1"/>
  <c r="CW67" i="1" s="1"/>
  <c r="CH67" i="1"/>
  <c r="BG97" i="3"/>
  <c r="AH153" i="19" a="1"/>
  <c r="AH153" i="19" s="1"/>
  <c r="MV157" i="14"/>
  <c r="BF98" i="3"/>
  <c r="BJ98" i="3" s="1"/>
  <c r="BJ84" i="1" l="1"/>
  <c r="BD84" i="1"/>
  <c r="CS84" i="1"/>
  <c r="CY84" i="1" s="1"/>
  <c r="CY81" i="1"/>
  <c r="CV81" i="1"/>
  <c r="BB85" i="1"/>
  <c r="BJ82" i="1"/>
  <c r="CS82" i="1"/>
  <c r="CY82" i="1" s="1"/>
  <c r="CT82" i="1"/>
  <c r="CT84" i="1"/>
  <c r="CW81" i="1"/>
  <c r="CH81" i="1"/>
  <c r="CZ81" i="1"/>
  <c r="BB87" i="1"/>
  <c r="BD87" i="1" s="1"/>
  <c r="MP162" i="14"/>
  <c r="AM158" i="19" a="1"/>
  <c r="AM158" i="19" s="1"/>
  <c r="NG100" i="14"/>
  <c r="BG99" i="3" s="1"/>
  <c r="ML101" i="14"/>
  <c r="PL99" i="14"/>
  <c r="PS99" i="14"/>
  <c r="PR99" i="14"/>
  <c r="PQ99" i="14"/>
  <c r="PT99" i="14"/>
  <c r="PN99" i="14"/>
  <c r="BU72" i="1"/>
  <c r="PJ99" i="14"/>
  <c r="PU99" i="14"/>
  <c r="PW99" i="14"/>
  <c r="PY99" i="14"/>
  <c r="PI99" i="14"/>
  <c r="PG99" i="14"/>
  <c r="PX99" i="14"/>
  <c r="PK99" i="14"/>
  <c r="PO99" i="14"/>
  <c r="PV99" i="14"/>
  <c r="PP99" i="14"/>
  <c r="PH99" i="14"/>
  <c r="PZ99" i="14"/>
  <c r="PM99" i="14"/>
  <c r="AN96" i="19"/>
  <c r="MO164" i="14"/>
  <c r="AL160" i="19" a="1"/>
  <c r="AL160" i="19" s="1"/>
  <c r="MV158" i="14"/>
  <c r="AH154" i="19" a="1"/>
  <c r="AH154" i="19" s="1"/>
  <c r="AJ156" i="19" a="1"/>
  <c r="AJ156" i="19" s="1"/>
  <c r="CZ84" i="1"/>
  <c r="AK158" i="19" a="1"/>
  <c r="AK158" i="19" s="1"/>
  <c r="BF99" i="3"/>
  <c r="BJ99" i="3" s="1"/>
  <c r="BX71" i="1"/>
  <c r="CW71" i="1" s="1"/>
  <c r="BW71" i="1"/>
  <c r="CV71" i="1" s="1"/>
  <c r="CH71" i="1"/>
  <c r="MS102" i="14"/>
  <c r="QB101" i="14" a="1"/>
  <c r="QB101" i="14" s="1"/>
  <c r="BB86" i="1" l="1"/>
  <c r="BD85" i="1"/>
  <c r="CT85" i="1"/>
  <c r="CZ85" i="1" s="1"/>
  <c r="BJ86" i="1"/>
  <c r="BJ85" i="1"/>
  <c r="CS86" i="1"/>
  <c r="CY86" i="1" s="1"/>
  <c r="CS85" i="1"/>
  <c r="CY85" i="1" s="1"/>
  <c r="CZ82" i="1"/>
  <c r="CH82" i="1"/>
  <c r="CS87" i="1"/>
  <c r="CY87" i="1" s="1"/>
  <c r="BB88" i="1"/>
  <c r="BD88" i="1" s="1"/>
  <c r="BJ87" i="1"/>
  <c r="CT87" i="1"/>
  <c r="CZ87" i="1" s="1"/>
  <c r="MP163" i="14"/>
  <c r="AM159" i="19" a="1"/>
  <c r="AM159" i="19" s="1"/>
  <c r="CH72" i="1"/>
  <c r="BW72" i="1"/>
  <c r="CV72" i="1" s="1"/>
  <c r="BX72" i="1"/>
  <c r="CW72" i="1" s="1"/>
  <c r="MS103" i="14"/>
  <c r="QB102" i="14" a="1"/>
  <c r="QB102" i="14" s="1"/>
  <c r="MV159" i="14"/>
  <c r="AH155" i="19" a="1"/>
  <c r="AH155" i="19" s="1"/>
  <c r="MO165" i="14"/>
  <c r="AL161" i="19" a="1"/>
  <c r="AL161" i="19" s="1"/>
  <c r="AP8" i="20"/>
  <c r="AS8" i="20" s="1"/>
  <c r="ML102" i="14"/>
  <c r="JH103" i="14" s="1"/>
  <c r="NG101" i="14"/>
  <c r="AK159" i="19" a="1"/>
  <c r="AK159" i="19" s="1"/>
  <c r="BF100" i="3"/>
  <c r="BJ100" i="3" s="1"/>
  <c r="AJ157" i="19" a="1"/>
  <c r="AJ157" i="19" s="1"/>
  <c r="PS100" i="14"/>
  <c r="PX100" i="14"/>
  <c r="PZ100" i="14"/>
  <c r="BU73" i="1"/>
  <c r="PW100" i="14"/>
  <c r="PH100" i="14"/>
  <c r="PY100" i="14"/>
  <c r="PJ100" i="14"/>
  <c r="PT100" i="14"/>
  <c r="PG100" i="14"/>
  <c r="PL100" i="14"/>
  <c r="PN100" i="14"/>
  <c r="PK100" i="14"/>
  <c r="PP100" i="14"/>
  <c r="PI100" i="14"/>
  <c r="PR100" i="14"/>
  <c r="PO100" i="14"/>
  <c r="PM100" i="14"/>
  <c r="PU100" i="14"/>
  <c r="PV100" i="14"/>
  <c r="PQ100" i="14"/>
  <c r="AN97" i="19"/>
  <c r="LS103" i="14" l="1"/>
  <c r="MN104" i="14" s="1"/>
  <c r="MN105" i="14" s="1"/>
  <c r="MN106" i="14" s="1"/>
  <c r="MN107" i="14" s="1"/>
  <c r="MN108" i="14" s="1"/>
  <c r="MN109" i="14" s="1"/>
  <c r="MN110" i="14" s="1"/>
  <c r="MN111" i="14" s="1"/>
  <c r="MN112" i="14" s="1"/>
  <c r="MN113" i="14" s="1"/>
  <c r="MN114" i="14" s="1"/>
  <c r="MN115" i="14" s="1"/>
  <c r="MN116" i="14" s="1"/>
  <c r="MN117" i="14" s="1"/>
  <c r="MN118" i="14" s="1"/>
  <c r="MN119" i="14" s="1"/>
  <c r="MN120" i="14" s="1"/>
  <c r="MN121" i="14" s="1"/>
  <c r="MN122" i="14" s="1"/>
  <c r="MN123" i="14" s="1"/>
  <c r="MN124" i="14" s="1"/>
  <c r="MN125" i="14" s="1"/>
  <c r="MN126" i="14" s="1"/>
  <c r="MN127" i="14" s="1"/>
  <c r="MN128" i="14" s="1"/>
  <c r="MN129" i="14" s="1"/>
  <c r="MN130" i="14" s="1"/>
  <c r="MN131" i="14" s="1"/>
  <c r="MN132" i="14" s="1"/>
  <c r="MN133" i="14" s="1"/>
  <c r="MN134" i="14" s="1"/>
  <c r="MN135" i="14" s="1"/>
  <c r="MN136" i="14" s="1"/>
  <c r="MN137" i="14" s="1"/>
  <c r="MN138" i="14" s="1"/>
  <c r="MN139" i="14" s="1"/>
  <c r="MN140" i="14" s="1"/>
  <c r="MN141" i="14" s="1"/>
  <c r="MN142" i="14" s="1"/>
  <c r="MN143" i="14" s="1"/>
  <c r="MN144" i="14" s="1"/>
  <c r="MN145" i="14" s="1"/>
  <c r="MN146" i="14" s="1"/>
  <c r="MN147" i="14" s="1"/>
  <c r="MN148" i="14" s="1"/>
  <c r="MN149" i="14" s="1"/>
  <c r="MN150" i="14" s="1"/>
  <c r="MN151" i="14" s="1"/>
  <c r="MN152" i="14" s="1"/>
  <c r="MN153" i="14" s="1"/>
  <c r="MN154" i="14" s="1"/>
  <c r="MN155" i="14" s="1"/>
  <c r="MN156" i="14" s="1"/>
  <c r="MN157" i="14" s="1"/>
  <c r="MN158" i="14" s="1"/>
  <c r="MN159" i="14" s="1"/>
  <c r="MN160" i="14" s="1"/>
  <c r="MN161" i="14" s="1"/>
  <c r="MN162" i="14" s="1"/>
  <c r="QF103" i="14"/>
  <c r="CT86" i="1"/>
  <c r="BD86" i="1"/>
  <c r="BJ88" i="1"/>
  <c r="CT88" i="1"/>
  <c r="CS88" i="1"/>
  <c r="CY88" i="1" s="1"/>
  <c r="BB89" i="1"/>
  <c r="BD89" i="1" s="1"/>
  <c r="MP164" i="14"/>
  <c r="AM160" i="19" a="1"/>
  <c r="AM160" i="19" s="1"/>
  <c r="AK160" i="19" a="1"/>
  <c r="AK160" i="19" s="1"/>
  <c r="AJ158" i="19" a="1"/>
  <c r="AJ158" i="19" s="1"/>
  <c r="AL162" i="19" a="1"/>
  <c r="AL162" i="19" s="1"/>
  <c r="MO166" i="14"/>
  <c r="CH73" i="1"/>
  <c r="BW73" i="1"/>
  <c r="CV73" i="1" s="1"/>
  <c r="BX73" i="1"/>
  <c r="CW73" i="1" s="1"/>
  <c r="PO101" i="14"/>
  <c r="PS101" i="14"/>
  <c r="PQ101" i="14"/>
  <c r="PM101" i="14"/>
  <c r="PU101" i="14"/>
  <c r="PN101" i="14"/>
  <c r="PX101" i="14"/>
  <c r="PJ101" i="14"/>
  <c r="PW101" i="14"/>
  <c r="PL101" i="14"/>
  <c r="PT101" i="14"/>
  <c r="PG101" i="14"/>
  <c r="PR101" i="14"/>
  <c r="PP101" i="14"/>
  <c r="PI101" i="14"/>
  <c r="PY101" i="14"/>
  <c r="PK101" i="14"/>
  <c r="PH101" i="14"/>
  <c r="PV101" i="14"/>
  <c r="PZ101" i="14"/>
  <c r="AN98" i="19"/>
  <c r="BG100" i="3"/>
  <c r="ML103" i="14"/>
  <c r="NG102" i="14"/>
  <c r="AH156" i="19" a="1"/>
  <c r="AH156" i="19" s="1"/>
  <c r="BT109" i="1"/>
  <c r="MV160" i="14"/>
  <c r="BF101" i="3"/>
  <c r="BJ101" i="3" s="1"/>
  <c r="QB103" i="14" a="1"/>
  <c r="QB103" i="14" s="1"/>
  <c r="MS104" i="14"/>
  <c r="BB90" i="1" l="1"/>
  <c r="BD90" i="1" s="1"/>
  <c r="CS89" i="1"/>
  <c r="CY89" i="1" s="1"/>
  <c r="CT89" i="1"/>
  <c r="CZ89" i="1" s="1"/>
  <c r="BJ89" i="1"/>
  <c r="CZ88" i="1"/>
  <c r="CH88" i="1"/>
  <c r="MP165" i="14"/>
  <c r="AM161" i="19" a="1"/>
  <c r="AM161" i="19" s="1"/>
  <c r="AP9" i="20"/>
  <c r="AS9" i="20" s="1"/>
  <c r="CB109" i="1"/>
  <c r="BZ109" i="1"/>
  <c r="CD109" i="1" s="1"/>
  <c r="CF109" i="1" s="1"/>
  <c r="CJ109" i="1" s="1"/>
  <c r="CL109" i="1" s="1"/>
  <c r="AJ159" i="19" a="1"/>
  <c r="AJ159" i="19" s="1"/>
  <c r="MN163" i="14"/>
  <c r="BB93" i="1"/>
  <c r="BD93" i="1" s="1"/>
  <c r="NG103" i="14"/>
  <c r="ML104" i="14"/>
  <c r="JY105" i="14" s="1"/>
  <c r="MS105" i="14"/>
  <c r="QB104" i="14" a="1"/>
  <c r="QB104" i="14" s="1"/>
  <c r="BF102" i="3"/>
  <c r="BJ102" i="3" s="1"/>
  <c r="PI102" i="14"/>
  <c r="PH102" i="14"/>
  <c r="PP102" i="14"/>
  <c r="PS102" i="14"/>
  <c r="PO102" i="14"/>
  <c r="PR102" i="14"/>
  <c r="PM102" i="14"/>
  <c r="PY102" i="14"/>
  <c r="PQ102" i="14"/>
  <c r="PJ102" i="14"/>
  <c r="PG102" i="14"/>
  <c r="PW102" i="14"/>
  <c r="PZ102" i="14"/>
  <c r="PK102" i="14"/>
  <c r="PV102" i="14"/>
  <c r="PL102" i="14"/>
  <c r="PU102" i="14"/>
  <c r="PX102" i="14"/>
  <c r="PT102" i="14"/>
  <c r="PN102" i="14"/>
  <c r="AN99" i="19"/>
  <c r="BG101" i="3"/>
  <c r="MV161" i="14"/>
  <c r="AH157" i="19" a="1"/>
  <c r="AH157" i="19" s="1"/>
  <c r="MO167" i="14"/>
  <c r="AL163" i="19" a="1"/>
  <c r="AL163" i="19" s="1"/>
  <c r="AK161" i="19" a="1"/>
  <c r="AK161" i="19" s="1"/>
  <c r="AP11" i="20"/>
  <c r="AS11" i="20" s="1"/>
  <c r="MJ105" i="14" l="1"/>
  <c r="NE106" i="14" s="1"/>
  <c r="NE107" i="14" s="1"/>
  <c r="NE108" i="14" s="1"/>
  <c r="NE109" i="14" s="1"/>
  <c r="NE110" i="14" s="1"/>
  <c r="NE111" i="14" s="1"/>
  <c r="NE112" i="14" s="1"/>
  <c r="NE113" i="14" s="1"/>
  <c r="NE114" i="14" s="1"/>
  <c r="NE115" i="14" s="1"/>
  <c r="NE116" i="14" s="1"/>
  <c r="NE117" i="14" s="1"/>
  <c r="NE118" i="14" s="1"/>
  <c r="NE119" i="14" s="1"/>
  <c r="NE120" i="14" s="1"/>
  <c r="NE121" i="14" s="1"/>
  <c r="NE122" i="14" s="1"/>
  <c r="NE123" i="14" s="1"/>
  <c r="NE124" i="14" s="1"/>
  <c r="NE125" i="14" s="1"/>
  <c r="NE126" i="14" s="1"/>
  <c r="NE127" i="14" s="1"/>
  <c r="NE128" i="14" s="1"/>
  <c r="NE129" i="14" s="1"/>
  <c r="NE130" i="14" s="1"/>
  <c r="NE131" i="14" s="1"/>
  <c r="NE132" i="14" s="1"/>
  <c r="NE133" i="14" s="1"/>
  <c r="NE134" i="14" s="1"/>
  <c r="NE135" i="14" s="1"/>
  <c r="NE136" i="14" s="1"/>
  <c r="NE137" i="14" s="1"/>
  <c r="NE138" i="14" s="1"/>
  <c r="NE139" i="14" s="1"/>
  <c r="NE140" i="14" s="1"/>
  <c r="NE141" i="14" s="1"/>
  <c r="NE142" i="14" s="1"/>
  <c r="NE143" i="14" s="1"/>
  <c r="NE144" i="14" s="1"/>
  <c r="NE145" i="14" s="1"/>
  <c r="NE146" i="14" s="1"/>
  <c r="NE147" i="14" s="1"/>
  <c r="NE148" i="14" s="1"/>
  <c r="NE149" i="14" s="1"/>
  <c r="NE150" i="14" s="1"/>
  <c r="NE151" i="14" s="1"/>
  <c r="NE152" i="14" s="1"/>
  <c r="NE153" i="14" s="1"/>
  <c r="NE154" i="14" s="1"/>
  <c r="NE155" i="14" s="1"/>
  <c r="NE156" i="14" s="1"/>
  <c r="NE157" i="14" s="1"/>
  <c r="NE158" i="14" s="1"/>
  <c r="NE159" i="14" s="1"/>
  <c r="NE160" i="14" s="1"/>
  <c r="NE161" i="14" s="1"/>
  <c r="NE162" i="14" s="1"/>
  <c r="NE163" i="14" s="1"/>
  <c r="NE164" i="14" s="1"/>
  <c r="NE165" i="14" s="1"/>
  <c r="NE166" i="14" s="1"/>
  <c r="NE167" i="14" s="1"/>
  <c r="NE168" i="14" s="1"/>
  <c r="NE169" i="14" s="1"/>
  <c r="NE170" i="14" s="1"/>
  <c r="NE171" i="14" s="1"/>
  <c r="NE172" i="14" s="1"/>
  <c r="NE173" i="14" s="1"/>
  <c r="NE174" i="14" s="1"/>
  <c r="NE175" i="14" s="1"/>
  <c r="NE176" i="14" s="1"/>
  <c r="QF105" i="14"/>
  <c r="BB91" i="1"/>
  <c r="BD91" i="1" s="1"/>
  <c r="BJ90" i="1"/>
  <c r="CS90" i="1"/>
  <c r="CT90" i="1"/>
  <c r="BB92" i="1"/>
  <c r="BD92" i="1" s="1"/>
  <c r="MP166" i="14"/>
  <c r="AM162" i="19" a="1"/>
  <c r="AM162" i="19" s="1"/>
  <c r="PN103" i="14"/>
  <c r="PS103" i="14"/>
  <c r="PG103" i="14"/>
  <c r="PW103" i="14"/>
  <c r="PP103" i="14"/>
  <c r="PT103" i="14"/>
  <c r="PL103" i="14"/>
  <c r="PR103" i="14"/>
  <c r="PQ103" i="14"/>
  <c r="PO103" i="14"/>
  <c r="PU103" i="14"/>
  <c r="PM103" i="14"/>
  <c r="PY103" i="14"/>
  <c r="PJ103" i="14"/>
  <c r="PX103" i="14"/>
  <c r="PZ103" i="14"/>
  <c r="PK103" i="14"/>
  <c r="PI103" i="14"/>
  <c r="PV103" i="14"/>
  <c r="PH103" i="14"/>
  <c r="AN100" i="19"/>
  <c r="MV162" i="14"/>
  <c r="AH158" i="19" a="1"/>
  <c r="AH158" i="19" s="1"/>
  <c r="AK162" i="19" a="1"/>
  <c r="AK162" i="19" s="1"/>
  <c r="AJ160" i="19" a="1"/>
  <c r="AJ160" i="19" s="1"/>
  <c r="MN164" i="14"/>
  <c r="CS93" i="1"/>
  <c r="CY93" i="1" s="1"/>
  <c r="CT93" i="1"/>
  <c r="BJ93" i="1"/>
  <c r="BB95" i="1"/>
  <c r="BD95" i="1" s="1"/>
  <c r="BG102" i="3"/>
  <c r="MO168" i="14"/>
  <c r="AL164" i="19" a="1"/>
  <c r="AL164" i="19" s="1"/>
  <c r="BF103" i="3"/>
  <c r="BJ103" i="3" s="1"/>
  <c r="MS106" i="14"/>
  <c r="QB105" i="14" a="1"/>
  <c r="QB105" i="14" s="1"/>
  <c r="NG104" i="14"/>
  <c r="BG103" i="3" s="1"/>
  <c r="ML105" i="14"/>
  <c r="BB94" i="1" l="1"/>
  <c r="BJ92" i="1"/>
  <c r="CT92" i="1"/>
  <c r="CS92" i="1"/>
  <c r="CY92" i="1" s="1"/>
  <c r="CH90" i="1"/>
  <c r="CZ90" i="1"/>
  <c r="CW90" i="1"/>
  <c r="CY90" i="1"/>
  <c r="CV90" i="1"/>
  <c r="CT91" i="1"/>
  <c r="CZ91" i="1" s="1"/>
  <c r="BJ91" i="1"/>
  <c r="CS91" i="1"/>
  <c r="CY91" i="1" s="1"/>
  <c r="MP167" i="14"/>
  <c r="AM163" i="19" a="1"/>
  <c r="AM163" i="19" s="1"/>
  <c r="AH159" i="19" a="1"/>
  <c r="AH159" i="19" s="1"/>
  <c r="MV163" i="14"/>
  <c r="PQ104" i="14"/>
  <c r="PP104" i="14"/>
  <c r="PU104" i="14"/>
  <c r="PI104" i="14"/>
  <c r="PJ104" i="14"/>
  <c r="PW104" i="14"/>
  <c r="PS104" i="14"/>
  <c r="PN104" i="14"/>
  <c r="PZ104" i="14"/>
  <c r="PM104" i="14"/>
  <c r="PR104" i="14"/>
  <c r="PL104" i="14"/>
  <c r="PT104" i="14"/>
  <c r="PO104" i="14"/>
  <c r="PY104" i="14"/>
  <c r="PG104" i="14"/>
  <c r="PH104" i="14"/>
  <c r="PV104" i="14"/>
  <c r="PX104" i="14"/>
  <c r="PK104" i="14"/>
  <c r="AN101" i="19"/>
  <c r="MO169" i="14"/>
  <c r="AL165" i="19" a="1"/>
  <c r="AL165" i="19" s="1"/>
  <c r="AJ161" i="19" a="1"/>
  <c r="AJ161" i="19" s="1"/>
  <c r="MN165" i="14"/>
  <c r="AP7" i="20"/>
  <c r="AS7" i="20" s="1"/>
  <c r="BF104" i="3"/>
  <c r="BJ104" i="3" s="1"/>
  <c r="CT95" i="1"/>
  <c r="CS95" i="1"/>
  <c r="CY95" i="1" s="1"/>
  <c r="BJ95" i="1"/>
  <c r="CZ93" i="1"/>
  <c r="NG105" i="14"/>
  <c r="ML106" i="14"/>
  <c r="QB106" i="14" a="1"/>
  <c r="QB106" i="14" s="1"/>
  <c r="MS107" i="14"/>
  <c r="AK163" i="19" a="1"/>
  <c r="AK163" i="19" s="1"/>
  <c r="CT94" i="1" l="1"/>
  <c r="CZ94" i="1" s="1"/>
  <c r="BD94" i="1"/>
  <c r="CS94" i="1"/>
  <c r="CY94" i="1" s="1"/>
  <c r="BJ94" i="1"/>
  <c r="MP168" i="14"/>
  <c r="AM164" i="19" a="1"/>
  <c r="AM164" i="19" s="1"/>
  <c r="PV105" i="14"/>
  <c r="PG105" i="14"/>
  <c r="PR105" i="14"/>
  <c r="PM105" i="14"/>
  <c r="PS105" i="14"/>
  <c r="PO105" i="14"/>
  <c r="PU105" i="14"/>
  <c r="PW105" i="14"/>
  <c r="PY105" i="14"/>
  <c r="PI105" i="14"/>
  <c r="PZ105" i="14"/>
  <c r="PX105" i="14"/>
  <c r="PK105" i="14"/>
  <c r="PQ105" i="14"/>
  <c r="PP105" i="14"/>
  <c r="PT105" i="14"/>
  <c r="PL105" i="14"/>
  <c r="PN105" i="14"/>
  <c r="PH105" i="14"/>
  <c r="PJ105" i="14"/>
  <c r="AN102" i="19"/>
  <c r="BG104" i="3"/>
  <c r="AL166" i="19" a="1"/>
  <c r="AL166" i="19" s="1"/>
  <c r="MO170" i="14"/>
  <c r="MS108" i="14"/>
  <c r="QB107" i="14" a="1"/>
  <c r="QB107" i="14" s="1"/>
  <c r="AJ162" i="19" a="1"/>
  <c r="AJ162" i="19" s="1"/>
  <c r="MN166" i="14"/>
  <c r="BF105" i="3"/>
  <c r="BJ105" i="3" s="1"/>
  <c r="MV164" i="14"/>
  <c r="AH160" i="19" a="1"/>
  <c r="AH160" i="19" s="1"/>
  <c r="AK164" i="19" a="1"/>
  <c r="AK164" i="19" s="1"/>
  <c r="NG106" i="14"/>
  <c r="ML107" i="14"/>
  <c r="MP169" i="14" l="1"/>
  <c r="AM165" i="19" a="1"/>
  <c r="AM165" i="19" s="1"/>
  <c r="AL167" i="19" a="1"/>
  <c r="AL167" i="19" s="1"/>
  <c r="MO171" i="14"/>
  <c r="PQ106" i="14"/>
  <c r="PV106" i="14"/>
  <c r="PK106" i="14"/>
  <c r="PZ106" i="14"/>
  <c r="PW106" i="14"/>
  <c r="PU106" i="14"/>
  <c r="PS106" i="14"/>
  <c r="PR106" i="14"/>
  <c r="PT106" i="14"/>
  <c r="PG106" i="14"/>
  <c r="PY106" i="14"/>
  <c r="PL106" i="14"/>
  <c r="PP106" i="14"/>
  <c r="PX106" i="14"/>
  <c r="PJ106" i="14"/>
  <c r="PM106" i="14"/>
  <c r="PO106" i="14"/>
  <c r="PI106" i="14"/>
  <c r="PH106" i="14"/>
  <c r="PN106" i="14"/>
  <c r="AN103" i="19"/>
  <c r="BF106" i="3"/>
  <c r="BJ106" i="3" s="1"/>
  <c r="MS109" i="14"/>
  <c r="QB108" i="14" a="1"/>
  <c r="QB108" i="14" s="1"/>
  <c r="MN167" i="14"/>
  <c r="AJ163" i="19" a="1"/>
  <c r="AJ163" i="19" s="1"/>
  <c r="ML108" i="14"/>
  <c r="JM109" i="14" s="1"/>
  <c r="NG107" i="14"/>
  <c r="BG106" i="3" s="1"/>
  <c r="AH161" i="19" a="1"/>
  <c r="AH161" i="19" s="1"/>
  <c r="MV165" i="14"/>
  <c r="AP15" i="20"/>
  <c r="AS15" i="20" s="1"/>
  <c r="BT114" i="1"/>
  <c r="AK165" i="19" a="1"/>
  <c r="AK165" i="19" s="1"/>
  <c r="BG105" i="3"/>
  <c r="LX109" i="14" l="1"/>
  <c r="QF109" i="14"/>
  <c r="MP170" i="14"/>
  <c r="AM166" i="19" a="1"/>
  <c r="AM166" i="19" s="1"/>
  <c r="MV166" i="14"/>
  <c r="AH162" i="19" a="1"/>
  <c r="AH162" i="19" s="1"/>
  <c r="BF107" i="3"/>
  <c r="BJ107" i="3" s="1"/>
  <c r="AJ164" i="19" a="1"/>
  <c r="AJ164" i="19" s="1"/>
  <c r="MN168" i="14"/>
  <c r="PZ107" i="14"/>
  <c r="PH107" i="14"/>
  <c r="PL107" i="14"/>
  <c r="PV107" i="14"/>
  <c r="AN104" i="19"/>
  <c r="PK107" i="14"/>
  <c r="PS107" i="14"/>
  <c r="PW107" i="14"/>
  <c r="PQ107" i="14"/>
  <c r="PT107" i="14"/>
  <c r="PX107" i="14"/>
  <c r="PJ107" i="14"/>
  <c r="PN107" i="14"/>
  <c r="PR107" i="14"/>
  <c r="PI107" i="14"/>
  <c r="PM107" i="14"/>
  <c r="PU107" i="14"/>
  <c r="PP107" i="14"/>
  <c r="PO107" i="14"/>
  <c r="PG107" i="14"/>
  <c r="PY107" i="14"/>
  <c r="AK166" i="19" a="1"/>
  <c r="AK166" i="19" s="1"/>
  <c r="BS115" i="1"/>
  <c r="ML109" i="14"/>
  <c r="JS110" i="14" s="1"/>
  <c r="NG108" i="14"/>
  <c r="BG107" i="3" s="1"/>
  <c r="MS110" i="14"/>
  <c r="QB109" i="14" a="1"/>
  <c r="QB109" i="14" s="1"/>
  <c r="MO172" i="14"/>
  <c r="AL168" i="19" a="1"/>
  <c r="AL168" i="19" s="1"/>
  <c r="BT118" i="1"/>
  <c r="CB114" i="1"/>
  <c r="BZ114" i="1"/>
  <c r="CD114" i="1" s="1"/>
  <c r="CF114" i="1" s="1"/>
  <c r="CJ114" i="1" s="1"/>
  <c r="CL114" i="1" s="1"/>
  <c r="MD110" i="14" l="1"/>
  <c r="MY111" i="14" s="1"/>
  <c r="MY112" i="14" s="1"/>
  <c r="MY113" i="14" s="1"/>
  <c r="MY114" i="14" s="1"/>
  <c r="MY115" i="14" s="1"/>
  <c r="MY116" i="14" s="1"/>
  <c r="MY117" i="14" s="1"/>
  <c r="MY118" i="14" s="1"/>
  <c r="MY119" i="14" s="1"/>
  <c r="MY120" i="14" s="1"/>
  <c r="MY121" i="14" s="1"/>
  <c r="MY122" i="14" s="1"/>
  <c r="MY123" i="14" s="1"/>
  <c r="QF110" i="14"/>
  <c r="MP171" i="14"/>
  <c r="AM167" i="19" a="1"/>
  <c r="AM167" i="19" s="1"/>
  <c r="QB110" i="14" a="1"/>
  <c r="QB110" i="14" s="1"/>
  <c r="MS111" i="14"/>
  <c r="PI108" i="14"/>
  <c r="PU108" i="14"/>
  <c r="PV108" i="14"/>
  <c r="AN105" i="19"/>
  <c r="PP108" i="14"/>
  <c r="PQ108" i="14"/>
  <c r="PH108" i="14"/>
  <c r="PO108" i="14"/>
  <c r="PS108" i="14"/>
  <c r="PN108" i="14"/>
  <c r="PL108" i="14"/>
  <c r="PZ108" i="14"/>
  <c r="PK108" i="14"/>
  <c r="PJ108" i="14"/>
  <c r="PR108" i="14"/>
  <c r="PM108" i="14"/>
  <c r="PY108" i="14"/>
  <c r="PG108" i="14"/>
  <c r="PW108" i="14"/>
  <c r="PT108" i="14"/>
  <c r="PX108" i="14"/>
  <c r="CB118" i="1"/>
  <c r="BZ118" i="1"/>
  <c r="CD118" i="1" s="1"/>
  <c r="ML110" i="14"/>
  <c r="NG109" i="14"/>
  <c r="BG108" i="3" s="1"/>
  <c r="AJ165" i="19" a="1"/>
  <c r="AJ165" i="19" s="1"/>
  <c r="BS113" i="1"/>
  <c r="MN169" i="14"/>
  <c r="MO173" i="14"/>
  <c r="BS120" i="1"/>
  <c r="AL169" i="19" a="1"/>
  <c r="AL169" i="19" s="1"/>
  <c r="AK167" i="19" a="1"/>
  <c r="AK167" i="19" s="1"/>
  <c r="BF108" i="3"/>
  <c r="BJ108" i="3" s="1"/>
  <c r="AH163" i="19" a="1"/>
  <c r="AH163" i="19" s="1"/>
  <c r="MV167" i="14"/>
  <c r="MP172" i="14" l="1"/>
  <c r="AM168" i="19" a="1"/>
  <c r="AM168" i="19" s="1"/>
  <c r="MV168" i="14"/>
  <c r="AH164" i="19" a="1"/>
  <c r="AH164" i="19" s="1"/>
  <c r="MO174" i="14"/>
  <c r="AL170" i="19" a="1"/>
  <c r="AL170" i="19" s="1"/>
  <c r="AF29" i="11"/>
  <c r="BT119" i="1"/>
  <c r="AK168" i="19" a="1"/>
  <c r="AK168" i="19" s="1"/>
  <c r="PO109" i="14"/>
  <c r="PI109" i="14"/>
  <c r="PS109" i="14"/>
  <c r="PT109" i="14"/>
  <c r="PM109" i="14"/>
  <c r="PR109" i="14"/>
  <c r="PW109" i="14"/>
  <c r="PU109" i="14"/>
  <c r="PN109" i="14"/>
  <c r="PJ109" i="14"/>
  <c r="PY109" i="14"/>
  <c r="PK109" i="14"/>
  <c r="PX109" i="14"/>
  <c r="PQ109" i="14"/>
  <c r="PP109" i="14"/>
  <c r="AN106" i="19"/>
  <c r="PL109" i="14"/>
  <c r="PV109" i="14"/>
  <c r="PG109" i="14"/>
  <c r="PH109" i="14"/>
  <c r="PZ109" i="14"/>
  <c r="AJ166" i="19" a="1"/>
  <c r="AJ166" i="19" s="1"/>
  <c r="BT115" i="1"/>
  <c r="MN170" i="14"/>
  <c r="NG110" i="14"/>
  <c r="BG109" i="3" s="1"/>
  <c r="ML111" i="14"/>
  <c r="BZ113" i="1"/>
  <c r="CD113" i="1" s="1"/>
  <c r="CB113" i="1"/>
  <c r="MS112" i="14"/>
  <c r="QB111" i="14" a="1"/>
  <c r="QB111" i="14" s="1"/>
  <c r="BZ120" i="1"/>
  <c r="CD120" i="1" s="1"/>
  <c r="CF120" i="1" s="1"/>
  <c r="CJ120" i="1" s="1"/>
  <c r="CL120" i="1" s="1"/>
  <c r="CB120" i="1"/>
  <c r="CF118" i="1"/>
  <c r="CJ118" i="1" s="1"/>
  <c r="BF109" i="3"/>
  <c r="BJ109" i="3" s="1"/>
  <c r="MP173" i="14" l="1"/>
  <c r="AM169" i="19" a="1"/>
  <c r="AM169" i="19" s="1"/>
  <c r="ML112" i="14"/>
  <c r="NG111" i="14"/>
  <c r="BF110" i="3"/>
  <c r="BJ110" i="3" s="1"/>
  <c r="BG110" i="3"/>
  <c r="PL110" i="14"/>
  <c r="PP110" i="14"/>
  <c r="PZ110" i="14"/>
  <c r="PV110" i="14"/>
  <c r="PU110" i="14"/>
  <c r="PH110" i="14"/>
  <c r="PR110" i="14"/>
  <c r="PO110" i="14"/>
  <c r="PG110" i="14"/>
  <c r="AN107" i="19"/>
  <c r="PN110" i="14"/>
  <c r="PW110" i="14"/>
  <c r="PK110" i="14"/>
  <c r="PS110" i="14"/>
  <c r="PM110" i="14"/>
  <c r="PQ110" i="14"/>
  <c r="PT110" i="14"/>
  <c r="PY110" i="14"/>
  <c r="PI110" i="14"/>
  <c r="PX110" i="14"/>
  <c r="PJ110" i="14"/>
  <c r="MO175" i="14"/>
  <c r="AL171" i="19" a="1"/>
  <c r="AL171" i="19" s="1"/>
  <c r="CL118" i="1"/>
  <c r="MS113" i="14"/>
  <c r="QB112" i="14" a="1"/>
  <c r="QB112" i="14" s="1"/>
  <c r="MN171" i="14"/>
  <c r="AJ167" i="19" a="1"/>
  <c r="AJ167" i="19" s="1"/>
  <c r="CB119" i="1"/>
  <c r="BZ119" i="1"/>
  <c r="CD119" i="1" s="1"/>
  <c r="CF119" i="1" s="1"/>
  <c r="CJ119" i="1" s="1"/>
  <c r="CL119" i="1" s="1"/>
  <c r="AK169" i="19" a="1"/>
  <c r="AK169" i="19" s="1"/>
  <c r="BS121" i="1"/>
  <c r="CB115" i="1"/>
  <c r="BZ115" i="1"/>
  <c r="CD115" i="1" s="1"/>
  <c r="CF115" i="1" s="1"/>
  <c r="CJ115" i="1" s="1"/>
  <c r="CF113" i="1"/>
  <c r="CJ113" i="1" s="1"/>
  <c r="MV169" i="14"/>
  <c r="AH165" i="19" a="1"/>
  <c r="AH165" i="19" s="1"/>
  <c r="MP174" i="14" l="1"/>
  <c r="AM170" i="19" a="1"/>
  <c r="AM170" i="19" s="1"/>
  <c r="AF33" i="11"/>
  <c r="BS116" i="1"/>
  <c r="MV170" i="14"/>
  <c r="AH166" i="19" a="1"/>
  <c r="AH166" i="19" s="1"/>
  <c r="CL113" i="1"/>
  <c r="CP113" i="1"/>
  <c r="AK170" i="19" a="1"/>
  <c r="AK170" i="19" s="1"/>
  <c r="AK21" i="11"/>
  <c r="BZ121" i="1"/>
  <c r="CD121" i="1" s="1"/>
  <c r="CF121" i="1" s="1"/>
  <c r="CJ121" i="1" s="1"/>
  <c r="CL121" i="1" s="1"/>
  <c r="CB121" i="1"/>
  <c r="MN172" i="14"/>
  <c r="AJ168" i="19" a="1"/>
  <c r="AJ168" i="19" s="1"/>
  <c r="BF111" i="3"/>
  <c r="BJ111" i="3" s="1"/>
  <c r="AL172" i="19" a="1"/>
  <c r="AL172" i="19" s="1"/>
  <c r="MO176" i="14"/>
  <c r="PP111" i="14"/>
  <c r="PO111" i="14"/>
  <c r="PQ111" i="14"/>
  <c r="PY111" i="14"/>
  <c r="PH111" i="14"/>
  <c r="PN111" i="14"/>
  <c r="PT111" i="14"/>
  <c r="PZ111" i="14"/>
  <c r="PR111" i="14"/>
  <c r="AN108" i="19"/>
  <c r="PS111" i="14"/>
  <c r="PV111" i="14"/>
  <c r="PI111" i="14"/>
  <c r="PX111" i="14"/>
  <c r="PL111" i="14"/>
  <c r="PK111" i="14"/>
  <c r="PW111" i="14"/>
  <c r="PM111" i="14"/>
  <c r="PG111" i="14"/>
  <c r="PU111" i="14"/>
  <c r="BU74" i="1"/>
  <c r="PJ111" i="14"/>
  <c r="CL115" i="1"/>
  <c r="BH116" i="1"/>
  <c r="BF116" i="1" s="1"/>
  <c r="BH122" i="1"/>
  <c r="BF122" i="1" s="1"/>
  <c r="CP115" i="1"/>
  <c r="MS114" i="14"/>
  <c r="QB113" i="14" a="1"/>
  <c r="QB113" i="14" s="1"/>
  <c r="ML113" i="14"/>
  <c r="NG112" i="14"/>
  <c r="MP175" i="14" l="1"/>
  <c r="AM171" i="19" a="1"/>
  <c r="AM171" i="19" s="1"/>
  <c r="MV171" i="14"/>
  <c r="AH167" i="19" a="1"/>
  <c r="AH167" i="19" s="1"/>
  <c r="CN122" i="1"/>
  <c r="AO122" i="1"/>
  <c r="AY122" i="1" s="1"/>
  <c r="BM122" i="1"/>
  <c r="DC11" i="1"/>
  <c r="AF30" i="11"/>
  <c r="BZ116" i="1"/>
  <c r="CD116" i="1" s="1"/>
  <c r="CF116" i="1" s="1"/>
  <c r="CJ116" i="1" s="1"/>
  <c r="CB116" i="1"/>
  <c r="PH112" i="14"/>
  <c r="PR112" i="14"/>
  <c r="PN112" i="14"/>
  <c r="BU75" i="1"/>
  <c r="PI112" i="14"/>
  <c r="PX112" i="14"/>
  <c r="PP112" i="14"/>
  <c r="AN109" i="19"/>
  <c r="PW112" i="14"/>
  <c r="PK112" i="14"/>
  <c r="PO112" i="14"/>
  <c r="PQ112" i="14"/>
  <c r="PY112" i="14"/>
  <c r="PJ112" i="14"/>
  <c r="BU76" i="1"/>
  <c r="PG112" i="14"/>
  <c r="PT112" i="14"/>
  <c r="PU112" i="14"/>
  <c r="PZ112" i="14"/>
  <c r="PL112" i="14"/>
  <c r="PM112" i="14"/>
  <c r="PV112" i="14"/>
  <c r="PS112" i="14"/>
  <c r="ML114" i="14"/>
  <c r="NG113" i="14"/>
  <c r="BS122" i="1"/>
  <c r="MN173" i="14"/>
  <c r="AJ169" i="19" a="1"/>
  <c r="AJ169" i="19" s="1"/>
  <c r="AK171" i="19" a="1"/>
  <c r="AK171" i="19" s="1"/>
  <c r="BM116" i="1"/>
  <c r="AO116" i="1"/>
  <c r="CN116" i="1"/>
  <c r="BG112" i="3"/>
  <c r="BF112" i="3"/>
  <c r="BJ112" i="3" s="1"/>
  <c r="BG111" i="3"/>
  <c r="QB114" i="14" a="1"/>
  <c r="QB114" i="14" s="1"/>
  <c r="MS115" i="14"/>
  <c r="BW74" i="1"/>
  <c r="CV74" i="1" s="1"/>
  <c r="BX74" i="1"/>
  <c r="CW74" i="1" s="1"/>
  <c r="CH74" i="1"/>
  <c r="MP176" i="14" l="1"/>
  <c r="AM172" i="19" a="1"/>
  <c r="AM172" i="19" s="1"/>
  <c r="ML115" i="14"/>
  <c r="NG114" i="14"/>
  <c r="BG113" i="3" s="1"/>
  <c r="AK172" i="19" a="1"/>
  <c r="AK172" i="19" s="1"/>
  <c r="MS116" i="14"/>
  <c r="QB115" i="14" a="1"/>
  <c r="QB115" i="14" s="1"/>
  <c r="BW75" i="1"/>
  <c r="BX75" i="1"/>
  <c r="CL116" i="1"/>
  <c r="BH125" i="1"/>
  <c r="BF125" i="1" s="1"/>
  <c r="BH123" i="1"/>
  <c r="BF123" i="1" s="1"/>
  <c r="CP116" i="1"/>
  <c r="BO124" i="1" s="1"/>
  <c r="CP124" i="1" s="1"/>
  <c r="BF113" i="3"/>
  <c r="BJ113" i="3" s="1"/>
  <c r="AJ170" i="19" a="1"/>
  <c r="AJ170" i="19" s="1"/>
  <c r="MN174" i="14"/>
  <c r="AF25" i="11"/>
  <c r="BX76" i="1"/>
  <c r="BW76" i="1"/>
  <c r="E29" i="11"/>
  <c r="E30" i="11"/>
  <c r="AH168" i="19" a="1"/>
  <c r="AH168" i="19" s="1"/>
  <c r="MV172" i="14"/>
  <c r="AY116" i="1"/>
  <c r="PT113" i="14"/>
  <c r="PH113" i="14"/>
  <c r="PX113" i="14"/>
  <c r="AN110" i="19"/>
  <c r="PO113" i="14"/>
  <c r="PQ113" i="14"/>
  <c r="PM113" i="14"/>
  <c r="PY113" i="14"/>
  <c r="PR113" i="14"/>
  <c r="PZ113" i="14"/>
  <c r="PK113" i="14"/>
  <c r="PJ113" i="14"/>
  <c r="PU113" i="14"/>
  <c r="PV113" i="14"/>
  <c r="PN113" i="14"/>
  <c r="PG113" i="14"/>
  <c r="PP113" i="14"/>
  <c r="PI113" i="14"/>
  <c r="PL113" i="14"/>
  <c r="PS113" i="14"/>
  <c r="PW113" i="14"/>
  <c r="DC12" i="1" l="1"/>
  <c r="AF34" i="11"/>
  <c r="AO125" i="1"/>
  <c r="BM125" i="1"/>
  <c r="CN125" i="1"/>
  <c r="DC14" i="1"/>
  <c r="AK22" i="11"/>
  <c r="BF114" i="3"/>
  <c r="BJ114" i="3" s="1"/>
  <c r="PV114" i="14"/>
  <c r="PI114" i="14"/>
  <c r="PZ114" i="14"/>
  <c r="PN114" i="14"/>
  <c r="PG114" i="14"/>
  <c r="PM114" i="14"/>
  <c r="PT114" i="14"/>
  <c r="PX114" i="14"/>
  <c r="PR114" i="14"/>
  <c r="PJ114" i="14"/>
  <c r="PY114" i="14"/>
  <c r="PU114" i="14"/>
  <c r="PO114" i="14"/>
  <c r="PK114" i="14"/>
  <c r="PL114" i="14"/>
  <c r="PS114" i="14"/>
  <c r="PH114" i="14"/>
  <c r="PQ114" i="14"/>
  <c r="AN111" i="19"/>
  <c r="PW114" i="14"/>
  <c r="PP114" i="14"/>
  <c r="BU77" i="1"/>
  <c r="MV173" i="14"/>
  <c r="AH169" i="19" a="1"/>
  <c r="AH169" i="19" s="1"/>
  <c r="AO123" i="1"/>
  <c r="BM123" i="1"/>
  <c r="CN123" i="1"/>
  <c r="MS117" i="14"/>
  <c r="QB116" i="14" a="1"/>
  <c r="QB116" i="14" s="1"/>
  <c r="ML116" i="14"/>
  <c r="NG115" i="14"/>
  <c r="BG114" i="3" s="1"/>
  <c r="MN175" i="14"/>
  <c r="AJ171" i="19" a="1"/>
  <c r="AJ171" i="19" s="1"/>
  <c r="E34" i="11" l="1"/>
  <c r="E33" i="11"/>
  <c r="J21" i="11"/>
  <c r="J22" i="11"/>
  <c r="AK5" i="8"/>
  <c r="AY123" i="1"/>
  <c r="BB123" i="1" s="1"/>
  <c r="BD123" i="1" s="1"/>
  <c r="MN176" i="14"/>
  <c r="AJ172" i="19" a="1"/>
  <c r="AJ172" i="19" s="1"/>
  <c r="ML117" i="14"/>
  <c r="NG116" i="14"/>
  <c r="BF115" i="3"/>
  <c r="BJ115" i="3" s="1"/>
  <c r="BG115" i="3"/>
  <c r="MV174" i="14"/>
  <c r="AH170" i="19" a="1"/>
  <c r="AH170" i="19" s="1"/>
  <c r="AQ17" i="11"/>
  <c r="PK115" i="14"/>
  <c r="PL115" i="14"/>
  <c r="PS115" i="14"/>
  <c r="PY115" i="14"/>
  <c r="PN115" i="14"/>
  <c r="PQ115" i="14"/>
  <c r="PO115" i="14"/>
  <c r="PM115" i="14"/>
  <c r="AN112" i="19"/>
  <c r="PI115" i="14"/>
  <c r="PT115" i="14"/>
  <c r="PX115" i="14"/>
  <c r="PU115" i="14"/>
  <c r="PW115" i="14"/>
  <c r="PH115" i="14"/>
  <c r="PJ115" i="14"/>
  <c r="PV115" i="14"/>
  <c r="PG115" i="14"/>
  <c r="PP115" i="14"/>
  <c r="PZ115" i="14"/>
  <c r="PR115" i="14"/>
  <c r="MS118" i="14"/>
  <c r="QB117" i="14" a="1"/>
  <c r="QB117" i="14" s="1"/>
  <c r="BW77" i="1"/>
  <c r="CV77" i="1" s="1"/>
  <c r="BX77" i="1"/>
  <c r="CW77" i="1" s="1"/>
  <c r="CH77" i="1"/>
  <c r="AY125" i="1"/>
  <c r="BB125" i="1" s="1"/>
  <c r="BD125" i="1" s="1"/>
  <c r="CS125" i="1" l="1"/>
  <c r="BJ125" i="1"/>
  <c r="CT125" i="1"/>
  <c r="ML118" i="14"/>
  <c r="NG117" i="14"/>
  <c r="BG116" i="3" s="1"/>
  <c r="BF116" i="3"/>
  <c r="BJ116" i="3" s="1"/>
  <c r="MS119" i="14"/>
  <c r="QB118" i="14" a="1"/>
  <c r="QB118" i="14" s="1"/>
  <c r="AH171" i="19" a="1"/>
  <c r="AH171" i="19" s="1"/>
  <c r="MV175" i="14"/>
  <c r="DC10" i="1"/>
  <c r="AF26" i="11"/>
  <c r="CT123" i="1"/>
  <c r="CS123" i="1"/>
  <c r="BJ123" i="1"/>
  <c r="PH116" i="14"/>
  <c r="PO116" i="14"/>
  <c r="PV116" i="14"/>
  <c r="PQ116" i="14"/>
  <c r="PY116" i="14"/>
  <c r="PN116" i="14"/>
  <c r="BU80" i="1"/>
  <c r="PK116" i="14"/>
  <c r="PR116" i="14"/>
  <c r="PJ116" i="14"/>
  <c r="PZ116" i="14"/>
  <c r="PM116" i="14"/>
  <c r="PT116" i="14"/>
  <c r="PS116" i="14"/>
  <c r="PX116" i="14"/>
  <c r="PP116" i="14"/>
  <c r="PW116" i="14"/>
  <c r="PI116" i="14"/>
  <c r="BU79" i="1"/>
  <c r="PU116" i="14"/>
  <c r="PG116" i="14"/>
  <c r="AN113" i="19"/>
  <c r="PL116" i="14"/>
  <c r="BU78" i="1"/>
  <c r="MS120" i="14" l="1"/>
  <c r="QB119" i="14" a="1"/>
  <c r="QB119" i="14" s="1"/>
  <c r="CY123" i="1"/>
  <c r="E25" i="11"/>
  <c r="E26" i="11"/>
  <c r="BW78" i="1"/>
  <c r="CV78" i="1" s="1"/>
  <c r="BX78" i="1"/>
  <c r="CW78" i="1" s="1"/>
  <c r="CH78" i="1"/>
  <c r="BW79" i="1"/>
  <c r="CV79" i="1" s="1"/>
  <c r="BX79" i="1"/>
  <c r="CW79" i="1" s="1"/>
  <c r="CH79" i="1"/>
  <c r="BX80" i="1"/>
  <c r="CW80" i="1" s="1"/>
  <c r="BW80" i="1"/>
  <c r="CV80" i="1" s="1"/>
  <c r="CH80" i="1"/>
  <c r="MV176" i="14"/>
  <c r="AH172" i="19" a="1"/>
  <c r="AH172" i="19" s="1"/>
  <c r="PM117" i="14"/>
  <c r="PJ117" i="14"/>
  <c r="PZ117" i="14"/>
  <c r="AN114" i="19"/>
  <c r="PH117" i="14"/>
  <c r="PU117" i="14"/>
  <c r="PX117" i="14"/>
  <c r="PS117" i="14"/>
  <c r="PW117" i="14"/>
  <c r="PL117" i="14"/>
  <c r="PR117" i="14"/>
  <c r="PO117" i="14"/>
  <c r="PN117" i="14"/>
  <c r="PP117" i="14"/>
  <c r="PG117" i="14"/>
  <c r="PV117" i="14"/>
  <c r="PY117" i="14"/>
  <c r="PQ117" i="14"/>
  <c r="PK117" i="14"/>
  <c r="PI117" i="14"/>
  <c r="PT117" i="14"/>
  <c r="CZ125" i="1"/>
  <c r="NG118" i="14"/>
  <c r="BG117" i="3" s="1"/>
  <c r="ML119" i="14"/>
  <c r="JV120" i="14" s="1"/>
  <c r="BF117" i="3"/>
  <c r="BJ117" i="3" s="1"/>
  <c r="CY125" i="1"/>
  <c r="MG120" i="14" l="1"/>
  <c r="NB121" i="14" s="1"/>
  <c r="NB122" i="14" s="1"/>
  <c r="NB123" i="14" s="1"/>
  <c r="NB124" i="14" s="1"/>
  <c r="NB125" i="14" s="1"/>
  <c r="NB126" i="14" s="1"/>
  <c r="NB127" i="14" s="1"/>
  <c r="NB128" i="14" s="1"/>
  <c r="NB129" i="14" s="1"/>
  <c r="NB130" i="14" s="1"/>
  <c r="NB131" i="14" s="1"/>
  <c r="NB132" i="14" s="1"/>
  <c r="NB133" i="14" s="1"/>
  <c r="NB134" i="14" s="1"/>
  <c r="NB135" i="14" s="1"/>
  <c r="NB136" i="14" s="1"/>
  <c r="NB137" i="14" s="1"/>
  <c r="NB138" i="14" s="1"/>
  <c r="NB139" i="14" s="1"/>
  <c r="NB140" i="14" s="1"/>
  <c r="NB141" i="14" s="1"/>
  <c r="NB142" i="14" s="1"/>
  <c r="NB143" i="14" s="1"/>
  <c r="NB144" i="14" s="1"/>
  <c r="NB145" i="14" s="1"/>
  <c r="NB146" i="14" s="1"/>
  <c r="NB147" i="14" s="1"/>
  <c r="NB148" i="14" s="1"/>
  <c r="NB149" i="14" s="1"/>
  <c r="NB150" i="14" s="1"/>
  <c r="NB151" i="14" s="1"/>
  <c r="NB152" i="14" s="1"/>
  <c r="NB153" i="14" s="1"/>
  <c r="NB154" i="14" s="1"/>
  <c r="NB155" i="14" s="1"/>
  <c r="NB156" i="14" s="1"/>
  <c r="NB157" i="14" s="1"/>
  <c r="QF120" i="14"/>
  <c r="DC18" i="1"/>
  <c r="AQ18" i="11"/>
  <c r="ML120" i="14"/>
  <c r="JR121" i="14" s="1"/>
  <c r="NG119" i="14"/>
  <c r="PY118" i="14"/>
  <c r="PL118" i="14"/>
  <c r="PZ118" i="14"/>
  <c r="PN118" i="14"/>
  <c r="PR118" i="14"/>
  <c r="PV118" i="14"/>
  <c r="PO118" i="14"/>
  <c r="PI118" i="14"/>
  <c r="PQ118" i="14"/>
  <c r="PT118" i="14"/>
  <c r="PJ118" i="14"/>
  <c r="PS118" i="14"/>
  <c r="PX118" i="14"/>
  <c r="AN115" i="19"/>
  <c r="PW118" i="14"/>
  <c r="PH118" i="14"/>
  <c r="PP118" i="14"/>
  <c r="BU82" i="1"/>
  <c r="PM118" i="14"/>
  <c r="PK118" i="14"/>
  <c r="PG118" i="14"/>
  <c r="BU81" i="1"/>
  <c r="PU118" i="14"/>
  <c r="BF118" i="3"/>
  <c r="BJ118" i="3" s="1"/>
  <c r="BG118" i="3"/>
  <c r="MS121" i="14"/>
  <c r="QB120" i="14" a="1"/>
  <c r="QB120" i="14" s="1"/>
  <c r="MC121" i="14" l="1"/>
  <c r="MX122" i="14" s="1"/>
  <c r="MX123" i="14" s="1"/>
  <c r="MX124" i="14" s="1"/>
  <c r="MX125" i="14" s="1"/>
  <c r="MX126" i="14" s="1"/>
  <c r="MX127" i="14" s="1"/>
  <c r="MX128" i="14" s="1"/>
  <c r="MX129" i="14" s="1"/>
  <c r="MX130" i="14" s="1"/>
  <c r="MX131" i="14" s="1"/>
  <c r="MX132" i="14" s="1"/>
  <c r="MX133" i="14" s="1"/>
  <c r="MX134" i="14" s="1"/>
  <c r="MX135" i="14" s="1"/>
  <c r="MX136" i="14" s="1"/>
  <c r="MX137" i="14" s="1"/>
  <c r="MX138" i="14" s="1"/>
  <c r="MX139" i="14" s="1"/>
  <c r="MX140" i="14" s="1"/>
  <c r="MX141" i="14" s="1"/>
  <c r="MX142" i="14" s="1"/>
  <c r="MX143" i="14" s="1"/>
  <c r="MX144" i="14" s="1"/>
  <c r="MX145" i="14" s="1"/>
  <c r="MX146" i="14" s="1"/>
  <c r="MX147" i="14" s="1"/>
  <c r="MX148" i="14" s="1"/>
  <c r="MX149" i="14" s="1"/>
  <c r="MX150" i="14" s="1"/>
  <c r="MX151" i="14" s="1"/>
  <c r="MX152" i="14" s="1"/>
  <c r="MX153" i="14" s="1"/>
  <c r="MX154" i="14" s="1"/>
  <c r="MX155" i="14" s="1"/>
  <c r="MX156" i="14" s="1"/>
  <c r="MX157" i="14" s="1"/>
  <c r="MX158" i="14" s="1"/>
  <c r="MX159" i="14" s="1"/>
  <c r="MX160" i="14" s="1"/>
  <c r="MX161" i="14" s="1"/>
  <c r="MX162" i="14" s="1"/>
  <c r="MX163" i="14" s="1"/>
  <c r="MX164" i="14" s="1"/>
  <c r="MX165" i="14" s="1"/>
  <c r="MX166" i="14" s="1"/>
  <c r="MX167" i="14" s="1"/>
  <c r="MX168" i="14" s="1"/>
  <c r="MX169" i="14" s="1"/>
  <c r="QF121" i="14"/>
  <c r="BX82" i="1"/>
  <c r="CW82" i="1" s="1"/>
  <c r="BW82" i="1"/>
  <c r="CV82" i="1" s="1"/>
  <c r="PQ119" i="14"/>
  <c r="PV119" i="14"/>
  <c r="PN119" i="14"/>
  <c r="PP119" i="14"/>
  <c r="PL119" i="14"/>
  <c r="PH119" i="14"/>
  <c r="PS119" i="14"/>
  <c r="PY119" i="14"/>
  <c r="BU83" i="1"/>
  <c r="PG119" i="14"/>
  <c r="PZ119" i="14"/>
  <c r="BU84" i="1"/>
  <c r="CH84" i="1" s="1"/>
  <c r="PX119" i="14"/>
  <c r="PM119" i="14"/>
  <c r="PU119" i="14"/>
  <c r="AN116" i="19"/>
  <c r="PW119" i="14"/>
  <c r="PO119" i="14"/>
  <c r="PJ119" i="14"/>
  <c r="PT119" i="14"/>
  <c r="PR119" i="14"/>
  <c r="PK119" i="14"/>
  <c r="PI119" i="14"/>
  <c r="ML121" i="14"/>
  <c r="JM122" i="14" s="1"/>
  <c r="LX122" i="14" s="1"/>
  <c r="NG120" i="14"/>
  <c r="BF119" i="3"/>
  <c r="BJ119" i="3" s="1"/>
  <c r="BG119" i="3"/>
  <c r="BW81" i="1"/>
  <c r="BX81" i="1"/>
  <c r="MS122" i="14"/>
  <c r="QB121" i="14" a="1"/>
  <c r="QB121" i="14" s="1"/>
  <c r="P18" i="11"/>
  <c r="P17" i="11"/>
  <c r="BW83" i="1" l="1"/>
  <c r="CV83" i="1" s="1"/>
  <c r="BX83" i="1"/>
  <c r="CW83" i="1" s="1"/>
  <c r="CH83" i="1"/>
  <c r="BF120" i="3"/>
  <c r="BJ120" i="3" s="1"/>
  <c r="PO120" i="14"/>
  <c r="PH120" i="14"/>
  <c r="PZ120" i="14"/>
  <c r="AN117" i="19"/>
  <c r="PP120" i="14"/>
  <c r="PQ120" i="14"/>
  <c r="PJ120" i="14"/>
  <c r="PV120" i="14"/>
  <c r="PM120" i="14"/>
  <c r="PW120" i="14"/>
  <c r="PK120" i="14"/>
  <c r="PS120" i="14"/>
  <c r="PU120" i="14"/>
  <c r="PI120" i="14"/>
  <c r="PR120" i="14"/>
  <c r="PT120" i="14"/>
  <c r="PL120" i="14"/>
  <c r="PG120" i="14"/>
  <c r="PN120" i="14"/>
  <c r="PY120" i="14"/>
  <c r="PX120" i="14"/>
  <c r="MS123" i="14"/>
  <c r="QB122" i="14" a="1"/>
  <c r="QB122" i="14" s="1"/>
  <c r="JF122" i="14"/>
  <c r="NG121" i="14"/>
  <c r="ML122" i="14"/>
  <c r="JS123" i="14" s="1"/>
  <c r="BW84" i="1"/>
  <c r="CV84" i="1" s="1"/>
  <c r="BX84" i="1"/>
  <c r="CW84" i="1" s="1"/>
  <c r="MD123" i="14" l="1"/>
  <c r="MY124" i="14" s="1"/>
  <c r="QF123" i="14"/>
  <c r="PR121" i="14"/>
  <c r="PT121" i="14"/>
  <c r="PK121" i="14"/>
  <c r="PY121" i="14"/>
  <c r="PG121" i="14"/>
  <c r="PI121" i="14"/>
  <c r="PN121" i="14"/>
  <c r="AN118" i="19"/>
  <c r="PQ121" i="14"/>
  <c r="PS121" i="14"/>
  <c r="BU85" i="1"/>
  <c r="PM121" i="14"/>
  <c r="PP121" i="14"/>
  <c r="PU121" i="14"/>
  <c r="PH121" i="14"/>
  <c r="PX121" i="14"/>
  <c r="PL121" i="14"/>
  <c r="PO121" i="14"/>
  <c r="PW121" i="14"/>
  <c r="PZ121" i="14"/>
  <c r="PJ121" i="14"/>
  <c r="PV121" i="14"/>
  <c r="BG121" i="3"/>
  <c r="BF121" i="3"/>
  <c r="BJ121" i="3" s="1"/>
  <c r="BG120" i="3"/>
  <c r="LQ122" i="14"/>
  <c r="ML123" i="14" s="1"/>
  <c r="QF122" i="14"/>
  <c r="MS124" i="14"/>
  <c r="QB123" i="14" a="1"/>
  <c r="QB123" i="14" s="1"/>
  <c r="NG122" i="14"/>
  <c r="BT86" i="1"/>
  <c r="AI121" i="19" l="1" a="1"/>
  <c r="AI121" i="19" s="1"/>
  <c r="MY125" i="14"/>
  <c r="ML124" i="14"/>
  <c r="NG123" i="14"/>
  <c r="BG122" i="3" s="1"/>
  <c r="BX85" i="1"/>
  <c r="CW85" i="1" s="1"/>
  <c r="BW85" i="1"/>
  <c r="CV85" i="1" s="1"/>
  <c r="CH85" i="1"/>
  <c r="MS125" i="14"/>
  <c r="QB124" i="14" a="1"/>
  <c r="QB124" i="14" s="1"/>
  <c r="CB86" i="1"/>
  <c r="BZ86" i="1"/>
  <c r="CD86" i="1" s="1"/>
  <c r="BF122" i="3"/>
  <c r="BJ122" i="3" s="1"/>
  <c r="PZ122" i="14"/>
  <c r="PV122" i="14"/>
  <c r="PX122" i="14"/>
  <c r="PP122" i="14"/>
  <c r="BU86" i="1"/>
  <c r="BW86" i="1" s="1"/>
  <c r="CV86" i="1" s="1"/>
  <c r="PN122" i="14"/>
  <c r="PW122" i="14"/>
  <c r="PG122" i="14"/>
  <c r="PT122" i="14"/>
  <c r="PM122" i="14"/>
  <c r="PO122" i="14"/>
  <c r="PS122" i="14"/>
  <c r="PR122" i="14"/>
  <c r="PI122" i="14"/>
  <c r="PK122" i="14"/>
  <c r="PL122" i="14"/>
  <c r="PY122" i="14"/>
  <c r="PQ122" i="14"/>
  <c r="PJ122" i="14"/>
  <c r="PU122" i="14"/>
  <c r="AN119" i="19"/>
  <c r="PH122" i="14"/>
  <c r="MY126" i="14" l="1"/>
  <c r="AI122" i="19" a="1"/>
  <c r="AI122" i="19" s="1"/>
  <c r="QB125" i="14" a="1"/>
  <c r="QB125" i="14" s="1"/>
  <c r="MS126" i="14"/>
  <c r="CF86" i="1"/>
  <c r="CJ86" i="1" s="1"/>
  <c r="CH86" i="1"/>
  <c r="PI123" i="14"/>
  <c r="PW123" i="14"/>
  <c r="PO123" i="14"/>
  <c r="PZ123" i="14"/>
  <c r="PH123" i="14"/>
  <c r="BU88" i="1"/>
  <c r="PR123" i="14"/>
  <c r="PV123" i="14"/>
  <c r="PU123" i="14"/>
  <c r="AN120" i="19"/>
  <c r="PP123" i="14"/>
  <c r="PT123" i="14"/>
  <c r="PK123" i="14"/>
  <c r="PM123" i="14"/>
  <c r="PX123" i="14"/>
  <c r="PG123" i="14"/>
  <c r="PL123" i="14"/>
  <c r="PY123" i="14"/>
  <c r="PJ123" i="14"/>
  <c r="PQ123" i="14"/>
  <c r="PS123" i="14"/>
  <c r="PN123" i="14"/>
  <c r="BU87" i="1"/>
  <c r="BX86" i="1"/>
  <c r="CW86" i="1" s="1"/>
  <c r="BF123" i="3"/>
  <c r="BJ123" i="3" s="1"/>
  <c r="ML125" i="14"/>
  <c r="NG124" i="14"/>
  <c r="BG123" i="3" s="1"/>
  <c r="AI123" i="19" l="1" a="1"/>
  <c r="AI123" i="19" s="1"/>
  <c r="MY127" i="14"/>
  <c r="BW87" i="1"/>
  <c r="CV87" i="1" s="1"/>
  <c r="BX87" i="1"/>
  <c r="CW87" i="1" s="1"/>
  <c r="CH87" i="1"/>
  <c r="CL86" i="1"/>
  <c r="CZ86" i="1"/>
  <c r="CP86" i="1"/>
  <c r="BW88" i="1"/>
  <c r="CV88" i="1" s="1"/>
  <c r="BX88" i="1"/>
  <c r="CW88" i="1" s="1"/>
  <c r="PV124" i="14"/>
  <c r="BU89" i="1"/>
  <c r="CH89" i="1" s="1"/>
  <c r="PZ124" i="14"/>
  <c r="PI124" i="14"/>
  <c r="PY124" i="14"/>
  <c r="PQ124" i="14"/>
  <c r="PN124" i="14"/>
  <c r="PO124" i="14"/>
  <c r="PX124" i="14"/>
  <c r="PS124" i="14"/>
  <c r="PR124" i="14"/>
  <c r="PL124" i="14"/>
  <c r="PG124" i="14"/>
  <c r="PK124" i="14"/>
  <c r="PP124" i="14"/>
  <c r="PT124" i="14"/>
  <c r="PM124" i="14"/>
  <c r="PU124" i="14"/>
  <c r="PW124" i="14"/>
  <c r="PJ124" i="14"/>
  <c r="AN121" i="19"/>
  <c r="PH124" i="14"/>
  <c r="ML126" i="14"/>
  <c r="NG125" i="14"/>
  <c r="MS127" i="14"/>
  <c r="QB126" i="14" a="1"/>
  <c r="QB126" i="14" s="1"/>
  <c r="BF124" i="3"/>
  <c r="BJ124" i="3" s="1"/>
  <c r="MY128" i="14" l="1"/>
  <c r="AI124" i="19" a="1"/>
  <c r="AI124" i="19" s="1"/>
  <c r="BF125" i="3"/>
  <c r="BJ125" i="3" s="1"/>
  <c r="PX125" i="14"/>
  <c r="PN125" i="14"/>
  <c r="PR125" i="14"/>
  <c r="PQ125" i="14"/>
  <c r="PW125" i="14"/>
  <c r="PM125" i="14"/>
  <c r="PI125" i="14"/>
  <c r="PY125" i="14"/>
  <c r="PO125" i="14"/>
  <c r="PZ125" i="14"/>
  <c r="PK125" i="14"/>
  <c r="PG125" i="14"/>
  <c r="PU125" i="14"/>
  <c r="PS125" i="14"/>
  <c r="PT125" i="14"/>
  <c r="PJ125" i="14"/>
  <c r="AN122" i="19"/>
  <c r="PL125" i="14"/>
  <c r="PH125" i="14"/>
  <c r="PV125" i="14"/>
  <c r="PP125" i="14"/>
  <c r="ML127" i="14"/>
  <c r="NG126" i="14"/>
  <c r="BG125" i="3" s="1"/>
  <c r="BO92" i="1"/>
  <c r="BG124" i="3"/>
  <c r="BX89" i="1"/>
  <c r="CW89" i="1" s="1"/>
  <c r="BW89" i="1"/>
  <c r="CV89" i="1" s="1"/>
  <c r="BS90" i="1"/>
  <c r="MS128" i="14"/>
  <c r="QB127" i="14" a="1"/>
  <c r="QB127" i="14" s="1"/>
  <c r="AI125" i="19" l="1" a="1"/>
  <c r="AI125" i="19" s="1"/>
  <c r="MY129" i="14"/>
  <c r="BF126" i="3"/>
  <c r="BJ126" i="3" s="1"/>
  <c r="QB128" i="14" a="1"/>
  <c r="QB128" i="14" s="1"/>
  <c r="MS129" i="14"/>
  <c r="BZ90" i="1"/>
  <c r="CD90" i="1" s="1"/>
  <c r="CB90" i="1"/>
  <c r="PQ126" i="14"/>
  <c r="PI126" i="14"/>
  <c r="PS126" i="14"/>
  <c r="PO126" i="14"/>
  <c r="PJ126" i="14"/>
  <c r="PN126" i="14"/>
  <c r="PW126" i="14"/>
  <c r="PU126" i="14"/>
  <c r="PL126" i="14"/>
  <c r="PG126" i="14"/>
  <c r="PV126" i="14"/>
  <c r="PH126" i="14"/>
  <c r="PR126" i="14"/>
  <c r="AN123" i="19"/>
  <c r="PP126" i="14"/>
  <c r="PX126" i="14"/>
  <c r="PM126" i="14"/>
  <c r="PZ126" i="14"/>
  <c r="PT126" i="14"/>
  <c r="PY126" i="14"/>
  <c r="PK126" i="14"/>
  <c r="ML128" i="14"/>
  <c r="JU129" i="14" s="1"/>
  <c r="NG127" i="14"/>
  <c r="BG126" i="3" s="1"/>
  <c r="MF129" i="14" l="1"/>
  <c r="NA130" i="14" s="1"/>
  <c r="NA131" i="14" s="1"/>
  <c r="NA132" i="14" s="1"/>
  <c r="NA133" i="14" s="1"/>
  <c r="NA134" i="14" s="1"/>
  <c r="NA135" i="14" s="1"/>
  <c r="NA136" i="14" s="1"/>
  <c r="NA137" i="14" s="1"/>
  <c r="NA138" i="14" s="1"/>
  <c r="NA139" i="14" s="1"/>
  <c r="NA140" i="14" s="1"/>
  <c r="NA141" i="14" s="1"/>
  <c r="NA142" i="14" s="1"/>
  <c r="NA143" i="14" s="1"/>
  <c r="NA144" i="14" s="1"/>
  <c r="NA145" i="14" s="1"/>
  <c r="NA146" i="14" s="1"/>
  <c r="NA147" i="14" s="1"/>
  <c r="NA148" i="14" s="1"/>
  <c r="NA149" i="14" s="1"/>
  <c r="NA150" i="14" s="1"/>
  <c r="NA151" i="14" s="1"/>
  <c r="NA152" i="14" s="1"/>
  <c r="NA153" i="14" s="1"/>
  <c r="NA154" i="14" s="1"/>
  <c r="NA155" i="14" s="1"/>
  <c r="NA156" i="14" s="1"/>
  <c r="NA157" i="14" s="1"/>
  <c r="NA158" i="14" s="1"/>
  <c r="NA159" i="14" s="1"/>
  <c r="NA160" i="14" s="1"/>
  <c r="NA161" i="14" s="1"/>
  <c r="NA162" i="14" s="1"/>
  <c r="NA163" i="14" s="1"/>
  <c r="NA164" i="14" s="1"/>
  <c r="NA165" i="14" s="1"/>
  <c r="NA166" i="14" s="1"/>
  <c r="NA167" i="14" s="1"/>
  <c r="NA168" i="14" s="1"/>
  <c r="NA169" i="14" s="1"/>
  <c r="NA170" i="14" s="1"/>
  <c r="NA171" i="14" s="1"/>
  <c r="NA172" i="14" s="1"/>
  <c r="NA173" i="14" s="1"/>
  <c r="NA174" i="14" s="1"/>
  <c r="NA175" i="14" s="1"/>
  <c r="NA176" i="14" s="1"/>
  <c r="DC23" i="1" s="1"/>
  <c r="QF129" i="14"/>
  <c r="MY130" i="14"/>
  <c r="AI126" i="19" a="1"/>
  <c r="AI126" i="19" s="1"/>
  <c r="CF90" i="1"/>
  <c r="CJ90" i="1" s="1"/>
  <c r="MS130" i="14"/>
  <c r="QB129" i="14" a="1"/>
  <c r="QB129" i="14" s="1"/>
  <c r="BF127" i="3"/>
  <c r="BJ127" i="3" s="1"/>
  <c r="NG128" i="14"/>
  <c r="BG127" i="3" s="1"/>
  <c r="ML129" i="14"/>
  <c r="BU90" i="1"/>
  <c r="PN127" i="14"/>
  <c r="PO127" i="14"/>
  <c r="PL127" i="14"/>
  <c r="PQ127" i="14"/>
  <c r="PV127" i="14"/>
  <c r="PK127" i="14"/>
  <c r="PW127" i="14"/>
  <c r="PJ127" i="14"/>
  <c r="PR127" i="14"/>
  <c r="PT127" i="14"/>
  <c r="PG127" i="14"/>
  <c r="PM127" i="14"/>
  <c r="PY127" i="14"/>
  <c r="PP127" i="14"/>
  <c r="PX127" i="14"/>
  <c r="AN124" i="19"/>
  <c r="PI127" i="14"/>
  <c r="PH127" i="14"/>
  <c r="PU127" i="14"/>
  <c r="PZ127" i="14"/>
  <c r="PS127" i="14"/>
  <c r="AI127" i="19" l="1" a="1"/>
  <c r="AI127" i="19" s="1"/>
  <c r="MY131" i="14"/>
  <c r="CL90" i="1"/>
  <c r="BH96" i="1"/>
  <c r="BF96" i="1" s="1"/>
  <c r="BH119" i="1"/>
  <c r="BF119" i="1" s="1"/>
  <c r="CP90" i="1"/>
  <c r="BF128" i="3"/>
  <c r="BJ128" i="3" s="1"/>
  <c r="BX90" i="1"/>
  <c r="BW90" i="1"/>
  <c r="MS131" i="14"/>
  <c r="QB130" i="14" a="1"/>
  <c r="QB130" i="14" s="1"/>
  <c r="ML130" i="14"/>
  <c r="JM131" i="14" s="1"/>
  <c r="NG129" i="14"/>
  <c r="PX128" i="14"/>
  <c r="PK128" i="14"/>
  <c r="PI128" i="14"/>
  <c r="PY128" i="14"/>
  <c r="PH128" i="14"/>
  <c r="PP128" i="14"/>
  <c r="PL128" i="14"/>
  <c r="PZ128" i="14"/>
  <c r="PG128" i="14"/>
  <c r="AN125" i="19"/>
  <c r="PM128" i="14"/>
  <c r="PU128" i="14"/>
  <c r="PJ128" i="14"/>
  <c r="PS128" i="14"/>
  <c r="PN128" i="14"/>
  <c r="PT128" i="14"/>
  <c r="PW128" i="14"/>
  <c r="PR128" i="14"/>
  <c r="PV128" i="14"/>
  <c r="PQ128" i="14"/>
  <c r="PO128" i="14"/>
  <c r="AH5" i="2"/>
  <c r="AH5" i="4"/>
  <c r="LX131" i="14" l="1"/>
  <c r="QF131" i="14"/>
  <c r="AI128" i="19" a="1"/>
  <c r="AI128" i="19" s="1"/>
  <c r="MY132" i="14"/>
  <c r="PP129" i="14"/>
  <c r="PY129" i="14"/>
  <c r="PJ129" i="14"/>
  <c r="PI129" i="14"/>
  <c r="PO129" i="14"/>
  <c r="PW129" i="14"/>
  <c r="PT129" i="14"/>
  <c r="PU129" i="14"/>
  <c r="PL129" i="14"/>
  <c r="PG129" i="14"/>
  <c r="PM129" i="14"/>
  <c r="PH129" i="14"/>
  <c r="PQ129" i="14"/>
  <c r="PK129" i="14"/>
  <c r="AN126" i="19"/>
  <c r="PN129" i="14"/>
  <c r="PZ129" i="14"/>
  <c r="PS129" i="14"/>
  <c r="PR129" i="14"/>
  <c r="PX129" i="14"/>
  <c r="PV129" i="14"/>
  <c r="BG128" i="3"/>
  <c r="ML131" i="14"/>
  <c r="NG130" i="14"/>
  <c r="BF129" i="3"/>
  <c r="BJ129" i="3" s="1"/>
  <c r="BO108" i="1"/>
  <c r="CP108" i="1" s="1"/>
  <c r="BO109" i="1" s="1"/>
  <c r="CP109" i="1" s="1"/>
  <c r="BO91" i="1"/>
  <c r="CP91" i="1" s="1"/>
  <c r="BM119" i="1"/>
  <c r="CN119" i="1"/>
  <c r="AO119" i="1"/>
  <c r="AY119" i="1" s="1"/>
  <c r="BB119" i="1" s="1"/>
  <c r="BD119" i="1" s="1"/>
  <c r="AO96" i="1"/>
  <c r="BM96" i="1"/>
  <c r="CN96" i="1"/>
  <c r="QB131" i="14" a="1"/>
  <c r="QB131" i="14" s="1"/>
  <c r="MS132" i="14"/>
  <c r="MY133" i="14" l="1"/>
  <c r="AI129" i="19" a="1"/>
  <c r="AI129" i="19" s="1"/>
  <c r="PW130" i="14"/>
  <c r="PY130" i="14"/>
  <c r="PO130" i="14"/>
  <c r="PK130" i="14"/>
  <c r="PL130" i="14"/>
  <c r="PH130" i="14"/>
  <c r="PU130" i="14"/>
  <c r="PQ130" i="14"/>
  <c r="PS130" i="14"/>
  <c r="PV130" i="14"/>
  <c r="PP130" i="14"/>
  <c r="PM130" i="14"/>
  <c r="PG130" i="14"/>
  <c r="PT130" i="14"/>
  <c r="PX130" i="14"/>
  <c r="PJ130" i="14"/>
  <c r="PN130" i="14"/>
  <c r="PZ130" i="14"/>
  <c r="PR130" i="14"/>
  <c r="PI130" i="14"/>
  <c r="AN127" i="19"/>
  <c r="MS133" i="14"/>
  <c r="QB132" i="14" a="1"/>
  <c r="QB132" i="14" s="1"/>
  <c r="BF130" i="3"/>
  <c r="BJ130" i="3" s="1"/>
  <c r="AY96" i="1"/>
  <c r="ML132" i="14"/>
  <c r="NG131" i="14"/>
  <c r="CT119" i="1"/>
  <c r="BJ119" i="1"/>
  <c r="CS119" i="1"/>
  <c r="CY119" i="1" s="1"/>
  <c r="BG129" i="3"/>
  <c r="MY134" i="14" l="1"/>
  <c r="AI130" i="19" a="1"/>
  <c r="AI130" i="19" s="1"/>
  <c r="BF131" i="3"/>
  <c r="BJ131" i="3" s="1"/>
  <c r="MS134" i="14"/>
  <c r="QB133" i="14" a="1"/>
  <c r="QB133" i="14" s="1"/>
  <c r="ML133" i="14"/>
  <c r="NG132" i="14"/>
  <c r="BB96" i="1"/>
  <c r="BD96" i="1" s="1"/>
  <c r="CZ119" i="1"/>
  <c r="PP131" i="14"/>
  <c r="PK131" i="14"/>
  <c r="PU131" i="14"/>
  <c r="PY131" i="14"/>
  <c r="PZ131" i="14"/>
  <c r="PI131" i="14"/>
  <c r="PS131" i="14"/>
  <c r="PQ131" i="14"/>
  <c r="PV131" i="14"/>
  <c r="PT131" i="14"/>
  <c r="PO131" i="14"/>
  <c r="PX131" i="14"/>
  <c r="PN131" i="14"/>
  <c r="PL131" i="14"/>
  <c r="PR131" i="14"/>
  <c r="PH131" i="14"/>
  <c r="PJ131" i="14"/>
  <c r="PW131" i="14"/>
  <c r="PM131" i="14"/>
  <c r="PG131" i="14"/>
  <c r="AN128" i="19"/>
  <c r="BG130" i="3"/>
  <c r="MY135" i="14" l="1"/>
  <c r="AI131" i="19" a="1"/>
  <c r="AI131" i="19" s="1"/>
  <c r="PY132" i="14"/>
  <c r="PM132" i="14"/>
  <c r="PG132" i="14"/>
  <c r="PX132" i="14"/>
  <c r="PI132" i="14"/>
  <c r="PH132" i="14"/>
  <c r="PU132" i="14"/>
  <c r="PO132" i="14"/>
  <c r="PK132" i="14"/>
  <c r="PP132" i="14"/>
  <c r="PZ132" i="14"/>
  <c r="PL132" i="14"/>
  <c r="PJ132" i="14"/>
  <c r="PW132" i="14"/>
  <c r="PN132" i="14"/>
  <c r="PS132" i="14"/>
  <c r="PV132" i="14"/>
  <c r="PR132" i="14"/>
  <c r="AN129" i="19"/>
  <c r="PT132" i="14"/>
  <c r="PQ132" i="14"/>
  <c r="NG133" i="14"/>
  <c r="BG132" i="3" s="1"/>
  <c r="ML134" i="14"/>
  <c r="BJ96" i="1"/>
  <c r="CS96" i="1"/>
  <c r="CY96" i="1" s="1"/>
  <c r="CT96" i="1"/>
  <c r="BF132" i="3"/>
  <c r="BJ132" i="3" s="1"/>
  <c r="MS135" i="14"/>
  <c r="QB134" i="14" a="1"/>
  <c r="QB134" i="14" s="1"/>
  <c r="BG131" i="3"/>
  <c r="MY136" i="14" l="1"/>
  <c r="AI132" i="19" a="1"/>
  <c r="AI132" i="19" s="1"/>
  <c r="NG134" i="14"/>
  <c r="ML135" i="14"/>
  <c r="PP133" i="14"/>
  <c r="PZ133" i="14"/>
  <c r="PN133" i="14"/>
  <c r="PS133" i="14"/>
  <c r="PT133" i="14"/>
  <c r="PG133" i="14"/>
  <c r="PI133" i="14"/>
  <c r="PK133" i="14"/>
  <c r="PU133" i="14"/>
  <c r="PH133" i="14"/>
  <c r="PO133" i="14"/>
  <c r="PQ133" i="14"/>
  <c r="PX133" i="14"/>
  <c r="PV133" i="14"/>
  <c r="PJ133" i="14"/>
  <c r="PL133" i="14"/>
  <c r="PY133" i="14"/>
  <c r="AN130" i="19"/>
  <c r="PW133" i="14"/>
  <c r="PM133" i="14"/>
  <c r="PR133" i="14"/>
  <c r="BG133" i="3"/>
  <c r="BF133" i="3"/>
  <c r="BJ133" i="3" s="1"/>
  <c r="CZ96" i="1"/>
  <c r="QB135" i="14" a="1"/>
  <c r="QB135" i="14" s="1"/>
  <c r="MS136" i="14"/>
  <c r="AI133" i="19" l="1" a="1"/>
  <c r="AI133" i="19" s="1"/>
  <c r="MY137" i="14"/>
  <c r="BF134" i="3"/>
  <c r="BJ134" i="3" s="1"/>
  <c r="NG135" i="14"/>
  <c r="ML136" i="14"/>
  <c r="MS137" i="14"/>
  <c r="QB136" i="14" a="1"/>
  <c r="QB136" i="14" s="1"/>
  <c r="PG134" i="14"/>
  <c r="PX134" i="14"/>
  <c r="PL134" i="14"/>
  <c r="AN131" i="19"/>
  <c r="PT134" i="14"/>
  <c r="PM134" i="14"/>
  <c r="PS134" i="14"/>
  <c r="PH134" i="14"/>
  <c r="PR134" i="14"/>
  <c r="PO134" i="14"/>
  <c r="PU134" i="14"/>
  <c r="PY134" i="14"/>
  <c r="PI134" i="14"/>
  <c r="PZ134" i="14"/>
  <c r="PN134" i="14"/>
  <c r="PJ134" i="14"/>
  <c r="PQ134" i="14"/>
  <c r="PW134" i="14"/>
  <c r="PK134" i="14"/>
  <c r="PP134" i="14"/>
  <c r="PV134" i="14"/>
  <c r="AI134" i="19" l="1" a="1"/>
  <c r="AI134" i="19" s="1"/>
  <c r="MY138" i="14"/>
  <c r="MS138" i="14"/>
  <c r="QB137" i="14" a="1"/>
  <c r="QB137" i="14" s="1"/>
  <c r="BT92" i="1"/>
  <c r="ML137" i="14"/>
  <c r="NG136" i="14"/>
  <c r="PT135" i="14"/>
  <c r="PV135" i="14"/>
  <c r="PQ135" i="14"/>
  <c r="PU135" i="14"/>
  <c r="PW135" i="14"/>
  <c r="PY135" i="14"/>
  <c r="PN135" i="14"/>
  <c r="AN132" i="19"/>
  <c r="PH135" i="14"/>
  <c r="PL135" i="14"/>
  <c r="PX135" i="14"/>
  <c r="PK135" i="14"/>
  <c r="PR135" i="14"/>
  <c r="PG135" i="14"/>
  <c r="PJ135" i="14"/>
  <c r="PP135" i="14"/>
  <c r="PM135" i="14"/>
  <c r="PS135" i="14"/>
  <c r="PO135" i="14"/>
  <c r="PZ135" i="14"/>
  <c r="PI135" i="14"/>
  <c r="BF135" i="3"/>
  <c r="BJ135" i="3" s="1"/>
  <c r="BG135" i="3"/>
  <c r="BG134" i="3"/>
  <c r="MY139" i="14" l="1"/>
  <c r="AI135" i="19" a="1"/>
  <c r="AI135" i="19" s="1"/>
  <c r="PL136" i="14"/>
  <c r="PO136" i="14"/>
  <c r="PP136" i="14"/>
  <c r="AN133" i="19"/>
  <c r="PU136" i="14"/>
  <c r="PH136" i="14"/>
  <c r="PJ136" i="14"/>
  <c r="PX136" i="14"/>
  <c r="PW136" i="14"/>
  <c r="PQ136" i="14"/>
  <c r="PY136" i="14"/>
  <c r="BU91" i="1"/>
  <c r="PM136" i="14"/>
  <c r="PS136" i="14"/>
  <c r="PN136" i="14"/>
  <c r="PZ136" i="14"/>
  <c r="PI136" i="14"/>
  <c r="PT136" i="14"/>
  <c r="BU92" i="1"/>
  <c r="BW92" i="1" s="1"/>
  <c r="CV92" i="1" s="1"/>
  <c r="PV136" i="14"/>
  <c r="PG136" i="14"/>
  <c r="PR136" i="14"/>
  <c r="PK136" i="14"/>
  <c r="ML138" i="14"/>
  <c r="NG137" i="14"/>
  <c r="BG136" i="3" s="1"/>
  <c r="CB92" i="1"/>
  <c r="BZ92" i="1"/>
  <c r="CD92" i="1" s="1"/>
  <c r="BF136" i="3"/>
  <c r="BJ136" i="3" s="1"/>
  <c r="MS139" i="14"/>
  <c r="QB138" i="14" a="1"/>
  <c r="QB138" i="14" s="1"/>
  <c r="MY140" i="14" l="1"/>
  <c r="AI136" i="19" a="1"/>
  <c r="AI136" i="19" s="1"/>
  <c r="CF92" i="1"/>
  <c r="CJ92" i="1" s="1"/>
  <c r="CH92" i="1"/>
  <c r="NG138" i="14"/>
  <c r="ML139" i="14"/>
  <c r="BW91" i="1"/>
  <c r="CV91" i="1" s="1"/>
  <c r="BX91" i="1"/>
  <c r="CW91" i="1" s="1"/>
  <c r="CH91" i="1"/>
  <c r="CZ92" i="1"/>
  <c r="CL92" i="1"/>
  <c r="BH98" i="1"/>
  <c r="BF98" i="1" s="1"/>
  <c r="BH97" i="1"/>
  <c r="BF97" i="1" s="1"/>
  <c r="CP92" i="1"/>
  <c r="BX92" i="1"/>
  <c r="CW92" i="1" s="1"/>
  <c r="BF137" i="3"/>
  <c r="BJ137" i="3" s="1"/>
  <c r="BG137" i="3"/>
  <c r="MS140" i="14"/>
  <c r="QB139" i="14" a="1"/>
  <c r="QB139" i="14" s="1"/>
  <c r="PY137" i="14"/>
  <c r="PI137" i="14"/>
  <c r="PM137" i="14"/>
  <c r="PL137" i="14"/>
  <c r="PX137" i="14"/>
  <c r="PU137" i="14"/>
  <c r="PZ137" i="14"/>
  <c r="PK137" i="14"/>
  <c r="PN137" i="14"/>
  <c r="PT137" i="14"/>
  <c r="PJ137" i="14"/>
  <c r="PR137" i="14"/>
  <c r="PS137" i="14"/>
  <c r="AN134" i="19"/>
  <c r="PQ137" i="14"/>
  <c r="PO137" i="14"/>
  <c r="PP137" i="14"/>
  <c r="PV137" i="14"/>
  <c r="PH137" i="14"/>
  <c r="PG137" i="14"/>
  <c r="PW137" i="14"/>
  <c r="AI137" i="19" l="1" a="1"/>
  <c r="AI137" i="19" s="1"/>
  <c r="MY141" i="14"/>
  <c r="BO100" i="1"/>
  <c r="CN98" i="1"/>
  <c r="BM98" i="1"/>
  <c r="AO98" i="1"/>
  <c r="BF138" i="3"/>
  <c r="BJ138" i="3" s="1"/>
  <c r="MS141" i="14"/>
  <c r="QB140" i="14" a="1"/>
  <c r="QB140" i="14" s="1"/>
  <c r="ML140" i="14"/>
  <c r="NG139" i="14"/>
  <c r="BG138" i="3" s="1"/>
  <c r="AO97" i="1"/>
  <c r="CN97" i="1"/>
  <c r="BM97" i="1"/>
  <c r="PG138" i="14"/>
  <c r="PS138" i="14"/>
  <c r="PM138" i="14"/>
  <c r="PP138" i="14"/>
  <c r="PL138" i="14"/>
  <c r="PU138" i="14"/>
  <c r="AN135" i="19"/>
  <c r="PT138" i="14"/>
  <c r="PO138" i="14"/>
  <c r="BU93" i="1"/>
  <c r="PJ138" i="14"/>
  <c r="PW138" i="14"/>
  <c r="PY138" i="14"/>
  <c r="PQ138" i="14"/>
  <c r="PK138" i="14"/>
  <c r="PN138" i="14"/>
  <c r="BU94" i="1"/>
  <c r="PZ138" i="14"/>
  <c r="PH138" i="14"/>
  <c r="PV138" i="14"/>
  <c r="PX138" i="14"/>
  <c r="PR138" i="14"/>
  <c r="PI138" i="14"/>
  <c r="AI138" i="19" l="1" a="1"/>
  <c r="AI138" i="19" s="1"/>
  <c r="MY142" i="14"/>
  <c r="BX93" i="1"/>
  <c r="CW93" i="1" s="1"/>
  <c r="BW93" i="1"/>
  <c r="CV93" i="1" s="1"/>
  <c r="CH93" i="1"/>
  <c r="PR139" i="14"/>
  <c r="PK139" i="14"/>
  <c r="PX139" i="14"/>
  <c r="PJ139" i="14"/>
  <c r="PY139" i="14"/>
  <c r="PW139" i="14"/>
  <c r="PV139" i="14"/>
  <c r="PL139" i="14"/>
  <c r="AN136" i="19"/>
  <c r="PT139" i="14"/>
  <c r="PZ139" i="14"/>
  <c r="PS139" i="14"/>
  <c r="PM139" i="14"/>
  <c r="PQ139" i="14"/>
  <c r="PP139" i="14"/>
  <c r="PG139" i="14"/>
  <c r="PO139" i="14"/>
  <c r="PH139" i="14"/>
  <c r="PI139" i="14"/>
  <c r="PU139" i="14"/>
  <c r="PN139" i="14"/>
  <c r="AY98" i="1"/>
  <c r="ML141" i="14"/>
  <c r="NG140" i="14"/>
  <c r="BG139" i="3" s="1"/>
  <c r="BF139" i="3"/>
  <c r="BJ139" i="3" s="1"/>
  <c r="BT95" i="1"/>
  <c r="MS142" i="14"/>
  <c r="QB141" i="14" a="1"/>
  <c r="QB141" i="14" s="1"/>
  <c r="AY97" i="1"/>
  <c r="CH94" i="1"/>
  <c r="BX94" i="1"/>
  <c r="CW94" i="1" s="1"/>
  <c r="BW94" i="1"/>
  <c r="CV94" i="1" s="1"/>
  <c r="MY143" i="14" l="1"/>
  <c r="AI139" i="19" a="1"/>
  <c r="AI139" i="19" s="1"/>
  <c r="PT140" i="14"/>
  <c r="PP140" i="14"/>
  <c r="PM140" i="14"/>
  <c r="PG140" i="14"/>
  <c r="PV140" i="14"/>
  <c r="PZ140" i="14"/>
  <c r="PO140" i="14"/>
  <c r="PK140" i="14"/>
  <c r="PH140" i="14"/>
  <c r="PQ140" i="14"/>
  <c r="PJ140" i="14"/>
  <c r="PN140" i="14"/>
  <c r="PX140" i="14"/>
  <c r="PW140" i="14"/>
  <c r="PS140" i="14"/>
  <c r="PU140" i="14"/>
  <c r="PY140" i="14"/>
  <c r="PL140" i="14"/>
  <c r="PI140" i="14"/>
  <c r="AN137" i="19"/>
  <c r="PR140" i="14"/>
  <c r="CB95" i="1"/>
  <c r="BZ95" i="1"/>
  <c r="CD95" i="1" s="1"/>
  <c r="BF140" i="3"/>
  <c r="BJ140" i="3" s="1"/>
  <c r="NG141" i="14"/>
  <c r="BG140" i="3" s="1"/>
  <c r="ML142" i="14"/>
  <c r="BB97" i="1"/>
  <c r="BD97" i="1" s="1"/>
  <c r="MS143" i="14"/>
  <c r="QB142" i="14" a="1"/>
  <c r="QB142" i="14" s="1"/>
  <c r="MY144" i="14" l="1"/>
  <c r="AI140" i="19" a="1"/>
  <c r="AI140" i="19" s="1"/>
  <c r="CF95" i="1"/>
  <c r="CJ95" i="1" s="1"/>
  <c r="BF141" i="3"/>
  <c r="BJ141" i="3" s="1"/>
  <c r="QB143" i="14" a="1"/>
  <c r="QB143" i="14" s="1"/>
  <c r="MS144" i="14"/>
  <c r="CT97" i="1"/>
  <c r="CS97" i="1"/>
  <c r="CY97" i="1" s="1"/>
  <c r="BJ97" i="1"/>
  <c r="ML143" i="14"/>
  <c r="NG142" i="14"/>
  <c r="PT141" i="14"/>
  <c r="PH141" i="14"/>
  <c r="PQ141" i="14"/>
  <c r="PS141" i="14"/>
  <c r="PX141" i="14"/>
  <c r="BU96" i="1"/>
  <c r="PO141" i="14"/>
  <c r="PU141" i="14"/>
  <c r="PG141" i="14"/>
  <c r="PL141" i="14"/>
  <c r="BU95" i="1"/>
  <c r="CH95" i="1" s="1"/>
  <c r="PI141" i="14"/>
  <c r="PW141" i="14"/>
  <c r="PP141" i="14"/>
  <c r="PR141" i="14"/>
  <c r="PV141" i="14"/>
  <c r="PN141" i="14"/>
  <c r="AN138" i="19"/>
  <c r="PZ141" i="14"/>
  <c r="PM141" i="14"/>
  <c r="PJ141" i="14"/>
  <c r="PK141" i="14"/>
  <c r="PY141" i="14"/>
  <c r="BB98" i="1"/>
  <c r="BD98" i="1" s="1"/>
  <c r="MY145" i="14" l="1"/>
  <c r="AI141" i="19" a="1"/>
  <c r="AI141" i="19" s="1"/>
  <c r="MS145" i="14"/>
  <c r="QB144" i="14" a="1"/>
  <c r="QB144" i="14" s="1"/>
  <c r="BF142" i="3"/>
  <c r="BJ142" i="3" s="1"/>
  <c r="CS98" i="1"/>
  <c r="BJ98" i="1"/>
  <c r="CT98" i="1"/>
  <c r="PP142" i="14"/>
  <c r="PX142" i="14"/>
  <c r="PO142" i="14"/>
  <c r="PK142" i="14"/>
  <c r="PW142" i="14"/>
  <c r="PJ142" i="14"/>
  <c r="PM142" i="14"/>
  <c r="PH142" i="14"/>
  <c r="PG142" i="14"/>
  <c r="PS142" i="14"/>
  <c r="PT142" i="14"/>
  <c r="PN142" i="14"/>
  <c r="PL142" i="14"/>
  <c r="PQ142" i="14"/>
  <c r="PY142" i="14"/>
  <c r="AN139" i="19"/>
  <c r="PI142" i="14"/>
  <c r="PU142" i="14"/>
  <c r="PR142" i="14"/>
  <c r="PZ142" i="14"/>
  <c r="PV142" i="14"/>
  <c r="ML144" i="14"/>
  <c r="NG143" i="14"/>
  <c r="BG142" i="3" s="1"/>
  <c r="BG141" i="3"/>
  <c r="BW95" i="1"/>
  <c r="CV95" i="1" s="1"/>
  <c r="BX95" i="1"/>
  <c r="CW95" i="1" s="1"/>
  <c r="CZ95" i="1"/>
  <c r="CL95" i="1"/>
  <c r="BH100" i="1"/>
  <c r="BF100" i="1" s="1"/>
  <c r="CP95" i="1"/>
  <c r="BO97" i="1" s="1"/>
  <c r="BW96" i="1"/>
  <c r="CV96" i="1" s="1"/>
  <c r="BX96" i="1"/>
  <c r="CW96" i="1" s="1"/>
  <c r="CH96" i="1"/>
  <c r="CH97" i="1"/>
  <c r="CZ97" i="1"/>
  <c r="MY146" i="14" l="1"/>
  <c r="AI142" i="19" a="1"/>
  <c r="AI142" i="19" s="1"/>
  <c r="BF143" i="3"/>
  <c r="BJ143" i="3" s="1"/>
  <c r="CW98" i="1"/>
  <c r="CH98" i="1"/>
  <c r="CZ98" i="1"/>
  <c r="MS146" i="14"/>
  <c r="QB145" i="14" a="1"/>
  <c r="QB145" i="14" s="1"/>
  <c r="AO100" i="1"/>
  <c r="BM100" i="1"/>
  <c r="CN100" i="1"/>
  <c r="PV143" i="14"/>
  <c r="PJ143" i="14"/>
  <c r="PW143" i="14"/>
  <c r="PN143" i="14"/>
  <c r="PT143" i="14"/>
  <c r="PL143" i="14"/>
  <c r="PY143" i="14"/>
  <c r="AN140" i="19"/>
  <c r="PR143" i="14"/>
  <c r="PX143" i="14"/>
  <c r="PK143" i="14"/>
  <c r="PI143" i="14"/>
  <c r="PU143" i="14"/>
  <c r="PM143" i="14"/>
  <c r="PG143" i="14"/>
  <c r="PQ143" i="14"/>
  <c r="PO143" i="14"/>
  <c r="PP143" i="14"/>
  <c r="PH143" i="14"/>
  <c r="PZ143" i="14"/>
  <c r="PS143" i="14"/>
  <c r="NG144" i="14"/>
  <c r="ML145" i="14"/>
  <c r="BS97" i="1"/>
  <c r="CY98" i="1"/>
  <c r="CV98" i="1"/>
  <c r="MY147" i="14" l="1"/>
  <c r="AI143" i="19" a="1"/>
  <c r="AI143" i="19" s="1"/>
  <c r="PI144" i="14"/>
  <c r="PN144" i="14"/>
  <c r="PZ144" i="14"/>
  <c r="PW144" i="14"/>
  <c r="PM144" i="14"/>
  <c r="BU97" i="1"/>
  <c r="BX97" i="1" s="1"/>
  <c r="CW97" i="1" s="1"/>
  <c r="PH144" i="14"/>
  <c r="PQ144" i="14"/>
  <c r="PL144" i="14"/>
  <c r="PR144" i="14"/>
  <c r="PG144" i="14"/>
  <c r="AN141" i="19"/>
  <c r="PT144" i="14"/>
  <c r="PS144" i="14"/>
  <c r="PV144" i="14"/>
  <c r="PJ144" i="14"/>
  <c r="PK144" i="14"/>
  <c r="PX144" i="14"/>
  <c r="PU144" i="14"/>
  <c r="PP144" i="14"/>
  <c r="PO144" i="14"/>
  <c r="PY144" i="14"/>
  <c r="BF144" i="3"/>
  <c r="BJ144" i="3" s="1"/>
  <c r="MS147" i="14"/>
  <c r="QB146" i="14" a="1"/>
  <c r="QB146" i="14" s="1"/>
  <c r="NG145" i="14"/>
  <c r="BG144" i="3" s="1"/>
  <c r="ML146" i="14"/>
  <c r="AY100" i="1"/>
  <c r="BG143" i="3"/>
  <c r="BZ97" i="1"/>
  <c r="CD97" i="1" s="1"/>
  <c r="CF97" i="1" s="1"/>
  <c r="CJ97" i="1" s="1"/>
  <c r="CB97" i="1"/>
  <c r="AI144" i="19" l="1" a="1"/>
  <c r="AI144" i="19" s="1"/>
  <c r="MY148" i="14"/>
  <c r="BW97" i="1"/>
  <c r="CV97" i="1" s="1"/>
  <c r="BS98" i="1"/>
  <c r="ML147" i="14"/>
  <c r="NG146" i="14"/>
  <c r="BG145" i="3" s="1"/>
  <c r="BB100" i="1"/>
  <c r="BD100" i="1" s="1"/>
  <c r="CL97" i="1"/>
  <c r="BH106" i="1"/>
  <c r="BF106" i="1" s="1"/>
  <c r="CP97" i="1"/>
  <c r="PU145" i="14"/>
  <c r="PH145" i="14"/>
  <c r="PQ145" i="14"/>
  <c r="PW145" i="14"/>
  <c r="PK145" i="14"/>
  <c r="PO145" i="14"/>
  <c r="PL145" i="14"/>
  <c r="PN145" i="14"/>
  <c r="PI145" i="14"/>
  <c r="PV145" i="14"/>
  <c r="PP145" i="14"/>
  <c r="PJ145" i="14"/>
  <c r="PZ145" i="14"/>
  <c r="PM145" i="14"/>
  <c r="PR145" i="14"/>
  <c r="PS145" i="14"/>
  <c r="PT145" i="14"/>
  <c r="AN142" i="19"/>
  <c r="PG145" i="14"/>
  <c r="PY145" i="14"/>
  <c r="PX145" i="14"/>
  <c r="BF145" i="3"/>
  <c r="BJ145" i="3" s="1"/>
  <c r="BS100" i="1"/>
  <c r="QB147" i="14" a="1"/>
  <c r="QB147" i="14" s="1"/>
  <c r="MS148" i="14"/>
  <c r="MY149" i="14" l="1"/>
  <c r="AI145" i="19" a="1"/>
  <c r="AI145" i="19" s="1"/>
  <c r="CS100" i="1"/>
  <c r="CT100" i="1"/>
  <c r="BJ100" i="1"/>
  <c r="BB101" i="1"/>
  <c r="BD101" i="1" s="1"/>
  <c r="AO106" i="1"/>
  <c r="AY106" i="1" s="1"/>
  <c r="BM106" i="1"/>
  <c r="CN106" i="1"/>
  <c r="PK146" i="14"/>
  <c r="BU98" i="1"/>
  <c r="BX98" i="1" s="1"/>
  <c r="PW146" i="14"/>
  <c r="PQ146" i="14"/>
  <c r="PT146" i="14"/>
  <c r="PV146" i="14"/>
  <c r="PL146" i="14"/>
  <c r="PJ146" i="14"/>
  <c r="PN146" i="14"/>
  <c r="AN143" i="19"/>
  <c r="PG146" i="14"/>
  <c r="PZ146" i="14"/>
  <c r="PR146" i="14"/>
  <c r="PS146" i="14"/>
  <c r="PM146" i="14"/>
  <c r="PY146" i="14"/>
  <c r="PO146" i="14"/>
  <c r="PP146" i="14"/>
  <c r="PX146" i="14"/>
  <c r="PI146" i="14"/>
  <c r="PH146" i="14"/>
  <c r="PU146" i="14"/>
  <c r="BT100" i="1"/>
  <c r="CB100" i="1" s="1"/>
  <c r="ML148" i="14"/>
  <c r="NG147" i="14"/>
  <c r="BG146" i="3" s="1"/>
  <c r="BF146" i="3"/>
  <c r="BJ146" i="3" s="1"/>
  <c r="BZ98" i="1"/>
  <c r="CD98" i="1" s="1"/>
  <c r="CB98" i="1"/>
  <c r="MS149" i="14"/>
  <c r="QB148" i="14" a="1"/>
  <c r="QB148" i="14" s="1"/>
  <c r="BW98" i="1" l="1"/>
  <c r="AI146" i="19" a="1"/>
  <c r="AI146" i="19" s="1"/>
  <c r="MY150" i="14"/>
  <c r="NG148" i="14"/>
  <c r="BG147" i="3" s="1"/>
  <c r="ML149" i="14"/>
  <c r="CS101" i="1"/>
  <c r="CT101" i="1"/>
  <c r="BJ101" i="1"/>
  <c r="CF98" i="1"/>
  <c r="CJ98" i="1" s="1"/>
  <c r="BZ100" i="1"/>
  <c r="CD100" i="1" s="1"/>
  <c r="CF100" i="1" s="1"/>
  <c r="CJ100" i="1" s="1"/>
  <c r="BF147" i="3"/>
  <c r="BJ147" i="3" s="1"/>
  <c r="MS150" i="14"/>
  <c r="QB149" i="14" a="1"/>
  <c r="QB149" i="14" s="1"/>
  <c r="PP147" i="14"/>
  <c r="PZ147" i="14"/>
  <c r="PN147" i="14"/>
  <c r="PH147" i="14"/>
  <c r="PX147" i="14"/>
  <c r="PI147" i="14"/>
  <c r="PY147" i="14"/>
  <c r="BU100" i="1"/>
  <c r="PG147" i="14"/>
  <c r="PU147" i="14"/>
  <c r="BU99" i="1"/>
  <c r="AN144" i="19"/>
  <c r="PT147" i="14"/>
  <c r="PR147" i="14"/>
  <c r="PV147" i="14"/>
  <c r="PL147" i="14"/>
  <c r="PW147" i="14"/>
  <c r="PS147" i="14"/>
  <c r="PJ147" i="14"/>
  <c r="PK147" i="14"/>
  <c r="PM147" i="14"/>
  <c r="PQ147" i="14"/>
  <c r="BU101" i="1"/>
  <c r="PO147" i="14"/>
  <c r="CZ100" i="1"/>
  <c r="CH100" i="1"/>
  <c r="CW100" i="1"/>
  <c r="CY100" i="1"/>
  <c r="CV100" i="1"/>
  <c r="MY151" i="14" l="1"/>
  <c r="BS102" i="1"/>
  <c r="AI147" i="19" a="1"/>
  <c r="AI147" i="19" s="1"/>
  <c r="CL98" i="1"/>
  <c r="BH121" i="1"/>
  <c r="BF121" i="1" s="1"/>
  <c r="BH115" i="1"/>
  <c r="BF115" i="1" s="1"/>
  <c r="BH105" i="1"/>
  <c r="BF105" i="1" s="1"/>
  <c r="CP98" i="1"/>
  <c r="BX100" i="1"/>
  <c r="BW100" i="1"/>
  <c r="CH101" i="1"/>
  <c r="CZ101" i="1"/>
  <c r="CW101" i="1"/>
  <c r="BF148" i="3"/>
  <c r="BJ148" i="3" s="1"/>
  <c r="CY101" i="1"/>
  <c r="CV101" i="1"/>
  <c r="BX101" i="1"/>
  <c r="BW101" i="1"/>
  <c r="CH99" i="1"/>
  <c r="BX99" i="1"/>
  <c r="CW99" i="1" s="1"/>
  <c r="BW99" i="1"/>
  <c r="CV99" i="1" s="1"/>
  <c r="MS151" i="14"/>
  <c r="QB150" i="14" a="1"/>
  <c r="QB150" i="14" s="1"/>
  <c r="CL100" i="1"/>
  <c r="BH104" i="1"/>
  <c r="BF104" i="1" s="1"/>
  <c r="CP100" i="1"/>
  <c r="BO111" i="1" s="1"/>
  <c r="ML150" i="14"/>
  <c r="NG149" i="14"/>
  <c r="BG148" i="3" s="1"/>
  <c r="PK148" i="14"/>
  <c r="PT148" i="14"/>
  <c r="PG148" i="14"/>
  <c r="PQ148" i="14"/>
  <c r="PR148" i="14"/>
  <c r="PJ148" i="14"/>
  <c r="PV148" i="14"/>
  <c r="PX148" i="14"/>
  <c r="PU148" i="14"/>
  <c r="PZ148" i="14"/>
  <c r="PS148" i="14"/>
  <c r="PH148" i="14"/>
  <c r="PN148" i="14"/>
  <c r="PI148" i="14"/>
  <c r="PO148" i="14"/>
  <c r="PL148" i="14"/>
  <c r="PM148" i="14"/>
  <c r="PY148" i="14"/>
  <c r="PP148" i="14"/>
  <c r="AN145" i="19"/>
  <c r="PW148" i="14"/>
  <c r="BZ102" i="1" l="1"/>
  <c r="CD102" i="1" s="1"/>
  <c r="CF102" i="1" s="1"/>
  <c r="CJ102" i="1" s="1"/>
  <c r="CB102" i="1"/>
  <c r="AI148" i="19" a="1"/>
  <c r="AI148" i="19" s="1"/>
  <c r="MY152" i="14"/>
  <c r="BM105" i="1"/>
  <c r="AO105" i="1"/>
  <c r="CN105" i="1"/>
  <c r="BF149" i="3"/>
  <c r="BJ149" i="3" s="1"/>
  <c r="AO115" i="1"/>
  <c r="BM115" i="1"/>
  <c r="CN115" i="1"/>
  <c r="BS104" i="1"/>
  <c r="ML151" i="14"/>
  <c r="NG150" i="14"/>
  <c r="MS152" i="14"/>
  <c r="QB151" i="14" a="1"/>
  <c r="QB151" i="14" s="1"/>
  <c r="BM121" i="1"/>
  <c r="AO121" i="1"/>
  <c r="CN121" i="1"/>
  <c r="AO104" i="1"/>
  <c r="CN104" i="1"/>
  <c r="BM104" i="1"/>
  <c r="PH149" i="14"/>
  <c r="PY149" i="14"/>
  <c r="PV149" i="14"/>
  <c r="PW149" i="14"/>
  <c r="PS149" i="14"/>
  <c r="PG149" i="14"/>
  <c r="PI149" i="14"/>
  <c r="PR149" i="14"/>
  <c r="PN149" i="14"/>
  <c r="PT149" i="14"/>
  <c r="PX149" i="14"/>
  <c r="PU149" i="14"/>
  <c r="PO149" i="14"/>
  <c r="PK149" i="14"/>
  <c r="PQ149" i="14"/>
  <c r="PJ149" i="14"/>
  <c r="PZ149" i="14"/>
  <c r="PL149" i="14"/>
  <c r="PM149" i="14"/>
  <c r="PP149" i="14"/>
  <c r="AN146" i="19"/>
  <c r="MY153" i="14" l="1"/>
  <c r="AI149" i="19" a="1"/>
  <c r="AI149" i="19" s="1"/>
  <c r="AQ28" i="11"/>
  <c r="CZ102" i="1"/>
  <c r="BH109" i="1"/>
  <c r="BF109" i="1" s="1"/>
  <c r="CP102" i="1"/>
  <c r="BO118" i="1" s="1"/>
  <c r="CP118" i="1" s="1"/>
  <c r="CL102" i="1"/>
  <c r="BH120" i="1"/>
  <c r="BF120" i="1" s="1"/>
  <c r="AY104" i="1"/>
  <c r="PO150" i="14"/>
  <c r="PT150" i="14"/>
  <c r="PQ150" i="14"/>
  <c r="PR150" i="14"/>
  <c r="PI150" i="14"/>
  <c r="PG150" i="14"/>
  <c r="PV150" i="14"/>
  <c r="PU150" i="14"/>
  <c r="PM150" i="14"/>
  <c r="BU102" i="1"/>
  <c r="PK150" i="14"/>
  <c r="PX150" i="14"/>
  <c r="PL150" i="14"/>
  <c r="PY150" i="14"/>
  <c r="BU103" i="1"/>
  <c r="AN147" i="19"/>
  <c r="PN150" i="14"/>
  <c r="BU104" i="1"/>
  <c r="BX104" i="1" s="1"/>
  <c r="PP150" i="14"/>
  <c r="PH150" i="14"/>
  <c r="PZ150" i="14"/>
  <c r="PS150" i="14"/>
  <c r="PJ150" i="14"/>
  <c r="PW150" i="14"/>
  <c r="BG149" i="3"/>
  <c r="AY115" i="1"/>
  <c r="BB115" i="1"/>
  <c r="BD115" i="1" s="1"/>
  <c r="NG151" i="14"/>
  <c r="BG150" i="3" s="1"/>
  <c r="ML152" i="14"/>
  <c r="MS153" i="14"/>
  <c r="QB152" i="14" a="1"/>
  <c r="QB152" i="14" s="1"/>
  <c r="AK24" i="11"/>
  <c r="AF9" i="3"/>
  <c r="BZ104" i="1"/>
  <c r="CD104" i="1" s="1"/>
  <c r="CF104" i="1" s="1"/>
  <c r="CJ104" i="1" s="1"/>
  <c r="CB104" i="1"/>
  <c r="AY121" i="1"/>
  <c r="BB121" i="1" s="1"/>
  <c r="BD121" i="1" s="1"/>
  <c r="AY105" i="1"/>
  <c r="BB105" i="1" s="1"/>
  <c r="BD105" i="1" s="1"/>
  <c r="BF150" i="3"/>
  <c r="BJ150" i="3" s="1"/>
  <c r="BM109" i="1" l="1"/>
  <c r="AO109" i="1"/>
  <c r="AY109" i="1" s="1"/>
  <c r="CN109" i="1"/>
  <c r="BM120" i="1"/>
  <c r="AO120" i="1"/>
  <c r="AY120" i="1" s="1"/>
  <c r="CN120" i="1"/>
  <c r="MY154" i="14"/>
  <c r="AI150" i="19" a="1"/>
  <c r="AI150" i="19" s="1"/>
  <c r="BB106" i="1"/>
  <c r="BD106" i="1" s="1"/>
  <c r="BJ105" i="1"/>
  <c r="CT105" i="1"/>
  <c r="CS105" i="1"/>
  <c r="BW103" i="1"/>
  <c r="CV103" i="1" s="1"/>
  <c r="BX103" i="1"/>
  <c r="CW103" i="1" s="1"/>
  <c r="CH103" i="1"/>
  <c r="BW104" i="1"/>
  <c r="CT115" i="1"/>
  <c r="BJ115" i="1"/>
  <c r="CS115" i="1"/>
  <c r="CT121" i="1"/>
  <c r="CS121" i="1"/>
  <c r="BJ121" i="1"/>
  <c r="BF151" i="3"/>
  <c r="BJ151" i="3" s="1"/>
  <c r="MS154" i="14"/>
  <c r="QB153" i="14" a="1"/>
  <c r="QB153" i="14" s="1"/>
  <c r="ML153" i="14"/>
  <c r="NG152" i="14"/>
  <c r="BG151" i="3" s="1"/>
  <c r="AF16" i="11"/>
  <c r="CL104" i="1"/>
  <c r="BH107" i="1"/>
  <c r="BF107" i="1" s="1"/>
  <c r="CP104" i="1"/>
  <c r="PR151" i="14"/>
  <c r="PP151" i="14"/>
  <c r="PU151" i="14"/>
  <c r="PQ151" i="14"/>
  <c r="PX151" i="14"/>
  <c r="PO151" i="14"/>
  <c r="PI151" i="14"/>
  <c r="PG151" i="14"/>
  <c r="PN151" i="14"/>
  <c r="PL151" i="14"/>
  <c r="PT151" i="14"/>
  <c r="PH151" i="14"/>
  <c r="AN148" i="19"/>
  <c r="PZ151" i="14"/>
  <c r="PS151" i="14"/>
  <c r="PJ151" i="14"/>
  <c r="PW151" i="14"/>
  <c r="PK151" i="14"/>
  <c r="PY151" i="14"/>
  <c r="PV151" i="14"/>
  <c r="PM151" i="14"/>
  <c r="BU105" i="1"/>
  <c r="BX102" i="1"/>
  <c r="CW102" i="1" s="1"/>
  <c r="BW102" i="1"/>
  <c r="CV102" i="1" s="1"/>
  <c r="CH102" i="1"/>
  <c r="BB104" i="1"/>
  <c r="BD104" i="1" s="1"/>
  <c r="MY155" i="14" l="1"/>
  <c r="AI151" i="19" a="1"/>
  <c r="AI151" i="19" s="1"/>
  <c r="BX105" i="1"/>
  <c r="BW105" i="1"/>
  <c r="CY115" i="1"/>
  <c r="CT104" i="1"/>
  <c r="BJ104" i="1"/>
  <c r="CS104" i="1"/>
  <c r="PS152" i="14"/>
  <c r="PX152" i="14"/>
  <c r="PV152" i="14"/>
  <c r="PZ152" i="14"/>
  <c r="PL152" i="14"/>
  <c r="PM152" i="14"/>
  <c r="PW152" i="14"/>
  <c r="PK152" i="14"/>
  <c r="PN152" i="14"/>
  <c r="PT152" i="14"/>
  <c r="PI152" i="14"/>
  <c r="PJ152" i="14"/>
  <c r="PQ152" i="14"/>
  <c r="PU152" i="14"/>
  <c r="PR152" i="14"/>
  <c r="PH152" i="14"/>
  <c r="PO152" i="14"/>
  <c r="PG152" i="14"/>
  <c r="PY152" i="14"/>
  <c r="AN149" i="19"/>
  <c r="PP152" i="14"/>
  <c r="AK5" i="4"/>
  <c r="AK5" i="2"/>
  <c r="CY105" i="1"/>
  <c r="CV105" i="1"/>
  <c r="ML154" i="14"/>
  <c r="NG153" i="14"/>
  <c r="CY121" i="1"/>
  <c r="CZ115" i="1"/>
  <c r="CZ105" i="1"/>
  <c r="CW105" i="1"/>
  <c r="CH105" i="1"/>
  <c r="BG152" i="3"/>
  <c r="BF152" i="3"/>
  <c r="BJ152" i="3" s="1"/>
  <c r="CZ121" i="1"/>
  <c r="AO107" i="1"/>
  <c r="AY107" i="1" s="1"/>
  <c r="BB107" i="1" s="1"/>
  <c r="BD107" i="1" s="1"/>
  <c r="CN107" i="1"/>
  <c r="BM107" i="1"/>
  <c r="MS155" i="14"/>
  <c r="QB154" i="14" a="1"/>
  <c r="QB154" i="14" s="1"/>
  <c r="CS106" i="1"/>
  <c r="CY106" i="1" s="1"/>
  <c r="CT106" i="1"/>
  <c r="BJ106" i="1"/>
  <c r="MY156" i="14" l="1"/>
  <c r="AI152" i="19" a="1"/>
  <c r="AI152" i="19" s="1"/>
  <c r="PT153" i="14"/>
  <c r="PI153" i="14"/>
  <c r="PV153" i="14"/>
  <c r="PZ153" i="14"/>
  <c r="PX153" i="14"/>
  <c r="PS153" i="14"/>
  <c r="PW153" i="14"/>
  <c r="PH153" i="14"/>
  <c r="PR153" i="14"/>
  <c r="PN153" i="14"/>
  <c r="PU153" i="14"/>
  <c r="PM153" i="14"/>
  <c r="PK153" i="14"/>
  <c r="AN150" i="19"/>
  <c r="PJ153" i="14"/>
  <c r="PL153" i="14"/>
  <c r="PG153" i="14"/>
  <c r="PO153" i="14"/>
  <c r="PQ153" i="14"/>
  <c r="PY153" i="14"/>
  <c r="PP153" i="14"/>
  <c r="MS156" i="14"/>
  <c r="QB155" i="14" a="1"/>
  <c r="QB155" i="14" s="1"/>
  <c r="CZ106" i="1"/>
  <c r="NG154" i="14"/>
  <c r="ML155" i="14"/>
  <c r="JL156" i="14" s="1"/>
  <c r="CV104" i="1"/>
  <c r="CY104" i="1"/>
  <c r="CT107" i="1"/>
  <c r="BJ107" i="1"/>
  <c r="CS107" i="1"/>
  <c r="CY107" i="1" s="1"/>
  <c r="BB108" i="1"/>
  <c r="BD108" i="1" s="1"/>
  <c r="BG153" i="3"/>
  <c r="BF153" i="3"/>
  <c r="BJ153" i="3" s="1"/>
  <c r="CH104" i="1"/>
  <c r="CZ104" i="1"/>
  <c r="CW104" i="1"/>
  <c r="LW156" i="14" l="1"/>
  <c r="MR157" i="14" s="1"/>
  <c r="MR158" i="14" s="1"/>
  <c r="MR159" i="14" s="1"/>
  <c r="MR160" i="14" s="1"/>
  <c r="MR161" i="14" s="1"/>
  <c r="MR162" i="14" s="1"/>
  <c r="MR163" i="14" s="1"/>
  <c r="MR164" i="14" s="1"/>
  <c r="MR165" i="14" s="1"/>
  <c r="MR166" i="14" s="1"/>
  <c r="MR167" i="14" s="1"/>
  <c r="MR168" i="14" s="1"/>
  <c r="MR169" i="14" s="1"/>
  <c r="MR170" i="14" s="1"/>
  <c r="MR171" i="14" s="1"/>
  <c r="MR172" i="14" s="1"/>
  <c r="MR173" i="14" s="1"/>
  <c r="MR174" i="14" s="1"/>
  <c r="MR175" i="14" s="1"/>
  <c r="MR176" i="14" s="1"/>
  <c r="QF156" i="14"/>
  <c r="MY157" i="14"/>
  <c r="AI153" i="19" a="1"/>
  <c r="AI153" i="19" s="1"/>
  <c r="PT154" i="14"/>
  <c r="PI154" i="14"/>
  <c r="PG154" i="14"/>
  <c r="PV154" i="14"/>
  <c r="PZ154" i="14"/>
  <c r="PQ154" i="14"/>
  <c r="PJ154" i="14"/>
  <c r="PU154" i="14"/>
  <c r="PY154" i="14"/>
  <c r="PO154" i="14"/>
  <c r="PP154" i="14"/>
  <c r="PL154" i="14"/>
  <c r="PX154" i="14"/>
  <c r="PR154" i="14"/>
  <c r="PH154" i="14"/>
  <c r="PM154" i="14"/>
  <c r="AN151" i="19"/>
  <c r="PW154" i="14"/>
  <c r="PS154" i="14"/>
  <c r="PN154" i="14"/>
  <c r="PK154" i="14"/>
  <c r="CZ107" i="1"/>
  <c r="BF154" i="3"/>
  <c r="BJ154" i="3" s="1"/>
  <c r="MS157" i="14"/>
  <c r="QB156" i="14" a="1"/>
  <c r="QB156" i="14" s="1"/>
  <c r="CT108" i="1"/>
  <c r="CS108" i="1"/>
  <c r="BJ108" i="1"/>
  <c r="BB109" i="1"/>
  <c r="NG155" i="14"/>
  <c r="BG154" i="3" s="1"/>
  <c r="ML156" i="14"/>
  <c r="JV157" i="14" s="1"/>
  <c r="MG157" i="14" l="1"/>
  <c r="NB158" i="14" s="1"/>
  <c r="NB159" i="14" s="1"/>
  <c r="NB160" i="14" s="1"/>
  <c r="NB161" i="14" s="1"/>
  <c r="NB162" i="14" s="1"/>
  <c r="NB163" i="14" s="1"/>
  <c r="NB164" i="14" s="1"/>
  <c r="QF157" i="14"/>
  <c r="BB110" i="1"/>
  <c r="BD110" i="1" s="1"/>
  <c r="BD109" i="1"/>
  <c r="MY158" i="14"/>
  <c r="AI154" i="19" a="1"/>
  <c r="AI154" i="19" s="1"/>
  <c r="BJ110" i="1"/>
  <c r="CS110" i="1"/>
  <c r="CY110" i="1" s="1"/>
  <c r="CT110" i="1"/>
  <c r="CZ110" i="1" s="1"/>
  <c r="NG156" i="14"/>
  <c r="BG155" i="3" s="1"/>
  <c r="ML157" i="14"/>
  <c r="CW108" i="1"/>
  <c r="CH108" i="1"/>
  <c r="CZ108" i="1"/>
  <c r="PJ155" i="14"/>
  <c r="PZ155" i="14"/>
  <c r="PQ155" i="14"/>
  <c r="PS155" i="14"/>
  <c r="PX155" i="14"/>
  <c r="PH155" i="14"/>
  <c r="PL155" i="14"/>
  <c r="PP155" i="14"/>
  <c r="PY155" i="14"/>
  <c r="PG155" i="14"/>
  <c r="PO155" i="14"/>
  <c r="PM155" i="14"/>
  <c r="PN155" i="14"/>
  <c r="AN152" i="19"/>
  <c r="PI155" i="14"/>
  <c r="PW155" i="14"/>
  <c r="PV155" i="14"/>
  <c r="PR155" i="14"/>
  <c r="PK155" i="14"/>
  <c r="PT155" i="14"/>
  <c r="PU155" i="14"/>
  <c r="BF155" i="3"/>
  <c r="BJ155" i="3" s="1"/>
  <c r="MS158" i="14"/>
  <c r="QB157" i="14" a="1"/>
  <c r="QB157" i="14" s="1"/>
  <c r="BJ109" i="1"/>
  <c r="CS109" i="1"/>
  <c r="CY109" i="1" s="1"/>
  <c r="CT109" i="1"/>
  <c r="CZ109" i="1" s="1"/>
  <c r="BB111" i="1"/>
  <c r="BD111" i="1" s="1"/>
  <c r="CV108" i="1"/>
  <c r="CY108" i="1"/>
  <c r="JF158" i="14" l="1"/>
  <c r="LQ158" i="14" s="1"/>
  <c r="JK158" i="14"/>
  <c r="LV158" i="14" s="1"/>
  <c r="MQ159" i="14" s="1"/>
  <c r="MQ160" i="14" s="1"/>
  <c r="MQ161" i="14" s="1"/>
  <c r="MQ162" i="14" s="1"/>
  <c r="MQ163" i="14" s="1"/>
  <c r="MQ164" i="14" s="1"/>
  <c r="MQ165" i="14" s="1"/>
  <c r="MQ166" i="14" s="1"/>
  <c r="MQ167" i="14" s="1"/>
  <c r="MQ168" i="14" s="1"/>
  <c r="MQ169" i="14" s="1"/>
  <c r="MQ170" i="14" s="1"/>
  <c r="MQ171" i="14" s="1"/>
  <c r="MQ172" i="14" s="1"/>
  <c r="MQ173" i="14" s="1"/>
  <c r="MQ174" i="14" s="1"/>
  <c r="MQ175" i="14" s="1"/>
  <c r="MQ176" i="14" s="1"/>
  <c r="QF158" i="14"/>
  <c r="AI155" i="19" a="1"/>
  <c r="AI155" i="19" s="1"/>
  <c r="MY159" i="14"/>
  <c r="BF156" i="3"/>
  <c r="BJ156" i="3" s="1"/>
  <c r="MS159" i="14"/>
  <c r="QB158" i="14" a="1"/>
  <c r="QB158" i="14" s="1"/>
  <c r="BJ111" i="1"/>
  <c r="CT111" i="1"/>
  <c r="CS111" i="1"/>
  <c r="ML158" i="14"/>
  <c r="NG157" i="14"/>
  <c r="BG156" i="3" s="1"/>
  <c r="PN156" i="14"/>
  <c r="PT156" i="14"/>
  <c r="PJ156" i="14"/>
  <c r="PL156" i="14"/>
  <c r="PV156" i="14"/>
  <c r="PH156" i="14"/>
  <c r="PO156" i="14"/>
  <c r="AN153" i="19"/>
  <c r="PG156" i="14"/>
  <c r="PS156" i="14"/>
  <c r="PI156" i="14"/>
  <c r="PX156" i="14"/>
  <c r="PK156" i="14"/>
  <c r="PY156" i="14"/>
  <c r="PZ156" i="14"/>
  <c r="PP156" i="14"/>
  <c r="PU156" i="14"/>
  <c r="PR156" i="14"/>
  <c r="PM156" i="14"/>
  <c r="PQ156" i="14"/>
  <c r="PW156" i="14"/>
  <c r="MY160" i="14" l="1"/>
  <c r="AI156" i="19" a="1"/>
  <c r="AI156" i="19" s="1"/>
  <c r="CW111" i="1"/>
  <c r="CZ111" i="1"/>
  <c r="CH111" i="1"/>
  <c r="BF157" i="3"/>
  <c r="BJ157" i="3" s="1"/>
  <c r="NG158" i="14"/>
  <c r="ML159" i="14"/>
  <c r="MS160" i="14"/>
  <c r="QB159" i="14" a="1"/>
  <c r="QB159" i="14" s="1"/>
  <c r="PK157" i="14"/>
  <c r="PQ157" i="14"/>
  <c r="PM157" i="14"/>
  <c r="PL157" i="14"/>
  <c r="PJ157" i="14"/>
  <c r="PO157" i="14"/>
  <c r="PR157" i="14"/>
  <c r="PY157" i="14"/>
  <c r="PG157" i="14"/>
  <c r="PW157" i="14"/>
  <c r="PN157" i="14"/>
  <c r="PS157" i="14"/>
  <c r="PZ157" i="14"/>
  <c r="AN154" i="19"/>
  <c r="PP157" i="14"/>
  <c r="PT157" i="14"/>
  <c r="PH157" i="14"/>
  <c r="PX157" i="14"/>
  <c r="PI157" i="14"/>
  <c r="PU157" i="14"/>
  <c r="PV157" i="14"/>
  <c r="CV111" i="1"/>
  <c r="CY111" i="1"/>
  <c r="AI157" i="19" l="1" a="1"/>
  <c r="AI157" i="19" s="1"/>
  <c r="MY161" i="14"/>
  <c r="PI158" i="14"/>
  <c r="PT158" i="14"/>
  <c r="PY158" i="14"/>
  <c r="PV158" i="14"/>
  <c r="PZ158" i="14"/>
  <c r="PQ158" i="14"/>
  <c r="PJ158" i="14"/>
  <c r="PR158" i="14"/>
  <c r="PK158" i="14"/>
  <c r="AN155" i="19"/>
  <c r="PM158" i="14"/>
  <c r="PU158" i="14"/>
  <c r="PL158" i="14"/>
  <c r="PN158" i="14"/>
  <c r="PS158" i="14"/>
  <c r="PP158" i="14"/>
  <c r="PH158" i="14"/>
  <c r="PW158" i="14"/>
  <c r="PG158" i="14"/>
  <c r="PX158" i="14"/>
  <c r="PO158" i="14"/>
  <c r="BG157" i="3"/>
  <c r="BF158" i="3"/>
  <c r="BJ158" i="3" s="1"/>
  <c r="QB160" i="14" a="1"/>
  <c r="QB160" i="14" s="1"/>
  <c r="MS161" i="14"/>
  <c r="ML160" i="14"/>
  <c r="NG159" i="14"/>
  <c r="BG158" i="3" s="1"/>
  <c r="MY162" i="14" l="1"/>
  <c r="AI158" i="19" a="1"/>
  <c r="AI158" i="19" s="1"/>
  <c r="PN159" i="14"/>
  <c r="BU109" i="1"/>
  <c r="BU108" i="1"/>
  <c r="PV159" i="14"/>
  <c r="PX159" i="14"/>
  <c r="PT159" i="14"/>
  <c r="PY159" i="14"/>
  <c r="BU106" i="1"/>
  <c r="PK159" i="14"/>
  <c r="PQ159" i="14"/>
  <c r="PR159" i="14"/>
  <c r="PM159" i="14"/>
  <c r="AN156" i="19"/>
  <c r="PG159" i="14"/>
  <c r="PJ159" i="14"/>
  <c r="PL159" i="14"/>
  <c r="PS159" i="14"/>
  <c r="BU107" i="1"/>
  <c r="PI159" i="14"/>
  <c r="PH159" i="14"/>
  <c r="PW159" i="14"/>
  <c r="PO159" i="14"/>
  <c r="PP159" i="14"/>
  <c r="PU159" i="14"/>
  <c r="PZ159" i="14"/>
  <c r="ML161" i="14"/>
  <c r="NG160" i="14"/>
  <c r="MS162" i="14"/>
  <c r="QB161" i="14" a="1"/>
  <c r="QB161" i="14" s="1"/>
  <c r="BF159" i="3"/>
  <c r="BJ159" i="3" s="1"/>
  <c r="AI159" i="19" l="1" a="1"/>
  <c r="AI159" i="19" s="1"/>
  <c r="MY163" i="14"/>
  <c r="BF160" i="3"/>
  <c r="BJ160" i="3" s="1"/>
  <c r="BW107" i="1"/>
  <c r="CV107" i="1" s="1"/>
  <c r="BX107" i="1"/>
  <c r="CW107" i="1" s="1"/>
  <c r="CH107" i="1"/>
  <c r="QB162" i="14" a="1"/>
  <c r="QB162" i="14" s="1"/>
  <c r="MS163" i="14"/>
  <c r="BX108" i="1"/>
  <c r="BW108" i="1"/>
  <c r="NG161" i="14"/>
  <c r="ML162" i="14"/>
  <c r="JO163" i="14" s="1"/>
  <c r="CH109" i="1"/>
  <c r="BW109" i="1"/>
  <c r="CV109" i="1" s="1"/>
  <c r="BX109" i="1"/>
  <c r="CW109" i="1" s="1"/>
  <c r="PQ160" i="14"/>
  <c r="PW160" i="14"/>
  <c r="PI160" i="14"/>
  <c r="PK160" i="14"/>
  <c r="PU160" i="14"/>
  <c r="PN160" i="14"/>
  <c r="AN157" i="19"/>
  <c r="PX160" i="14"/>
  <c r="PL160" i="14"/>
  <c r="PV160" i="14"/>
  <c r="PJ160" i="14"/>
  <c r="PM160" i="14"/>
  <c r="PT160" i="14"/>
  <c r="PG160" i="14"/>
  <c r="PO160" i="14"/>
  <c r="PY160" i="14"/>
  <c r="PH160" i="14"/>
  <c r="PP160" i="14"/>
  <c r="PS160" i="14"/>
  <c r="PR160" i="14"/>
  <c r="PZ160" i="14"/>
  <c r="BX106" i="1"/>
  <c r="CW106" i="1" s="1"/>
  <c r="BW106" i="1"/>
  <c r="CV106" i="1" s="1"/>
  <c r="CH106" i="1"/>
  <c r="BG159" i="3"/>
  <c r="LZ163" i="14" l="1"/>
  <c r="MU164" i="14" s="1"/>
  <c r="MU165" i="14" s="1"/>
  <c r="MU166" i="14" s="1"/>
  <c r="MU167" i="14" s="1"/>
  <c r="MU168" i="14" s="1"/>
  <c r="MU169" i="14" s="1"/>
  <c r="MU170" i="14" s="1"/>
  <c r="MU171" i="14" s="1"/>
  <c r="MU172" i="14" s="1"/>
  <c r="MU173" i="14" s="1"/>
  <c r="MU174" i="14" s="1"/>
  <c r="MU175" i="14" s="1"/>
  <c r="MU176" i="14" s="1"/>
  <c r="DC17" i="1" s="1"/>
  <c r="QF163" i="14"/>
  <c r="AI160" i="19" a="1"/>
  <c r="AI160" i="19" s="1"/>
  <c r="MY164" i="14"/>
  <c r="BF161" i="3"/>
  <c r="BJ161" i="3" s="1"/>
  <c r="ML163" i="14"/>
  <c r="JV164" i="14" s="1"/>
  <c r="NG162" i="14"/>
  <c r="PK161" i="14"/>
  <c r="PJ161" i="14"/>
  <c r="PV161" i="14"/>
  <c r="PL161" i="14"/>
  <c r="PH161" i="14"/>
  <c r="PQ161" i="14"/>
  <c r="PO161" i="14"/>
  <c r="PP161" i="14"/>
  <c r="PS161" i="14"/>
  <c r="PI161" i="14"/>
  <c r="PG161" i="14"/>
  <c r="PU161" i="14"/>
  <c r="AN158" i="19"/>
  <c r="PN161" i="14"/>
  <c r="PY161" i="14"/>
  <c r="PW161" i="14"/>
  <c r="PT161" i="14"/>
  <c r="PZ161" i="14"/>
  <c r="PR161" i="14"/>
  <c r="PX161" i="14"/>
  <c r="PM161" i="14"/>
  <c r="QB163" i="14" a="1"/>
  <c r="QB163" i="14" s="1"/>
  <c r="MS164" i="14"/>
  <c r="BG160" i="3"/>
  <c r="MG164" i="14" l="1"/>
  <c r="NB165" i="14" s="1"/>
  <c r="NB166" i="14" s="1"/>
  <c r="NB167" i="14" s="1"/>
  <c r="NB168" i="14" s="1"/>
  <c r="NB169" i="14" s="1"/>
  <c r="NB170" i="14" s="1"/>
  <c r="NB171" i="14" s="1"/>
  <c r="NB172" i="14" s="1"/>
  <c r="NB173" i="14" s="1"/>
  <c r="NB174" i="14" s="1"/>
  <c r="NB175" i="14" s="1"/>
  <c r="NB176" i="14" s="1"/>
  <c r="DC24" i="1" s="1"/>
  <c r="QF164" i="14"/>
  <c r="AI161" i="19" a="1"/>
  <c r="AI161" i="19" s="1"/>
  <c r="AP18" i="20"/>
  <c r="AS18" i="20" s="1"/>
  <c r="MY165" i="14"/>
  <c r="MS165" i="14"/>
  <c r="QB164" i="14" a="1"/>
  <c r="QB164" i="14" s="1"/>
  <c r="AU8" i="3"/>
  <c r="AH9" i="3"/>
  <c r="AP12" i="20"/>
  <c r="AS12" i="20" s="1"/>
  <c r="PU162" i="14"/>
  <c r="PV162" i="14"/>
  <c r="PP162" i="14"/>
  <c r="PM162" i="14"/>
  <c r="PQ162" i="14"/>
  <c r="PK162" i="14"/>
  <c r="PW162" i="14"/>
  <c r="PX162" i="14"/>
  <c r="PR162" i="14"/>
  <c r="PG162" i="14"/>
  <c r="PJ162" i="14"/>
  <c r="PH162" i="14"/>
  <c r="PT162" i="14"/>
  <c r="PY162" i="14"/>
  <c r="PZ162" i="14"/>
  <c r="AN159" i="19"/>
  <c r="PN162" i="14"/>
  <c r="PI162" i="14"/>
  <c r="PO162" i="14"/>
  <c r="PL162" i="14"/>
  <c r="PS162" i="14"/>
  <c r="NG163" i="14"/>
  <c r="BG162" i="3" s="1"/>
  <c r="ML164" i="14"/>
  <c r="BF162" i="3"/>
  <c r="BJ162" i="3" s="1"/>
  <c r="BG161" i="3"/>
  <c r="AI162" i="19" l="1" a="1"/>
  <c r="AI162" i="19" s="1"/>
  <c r="MY166" i="14"/>
  <c r="PJ163" i="14"/>
  <c r="PS163" i="14"/>
  <c r="PI163" i="14"/>
  <c r="PG163" i="14"/>
  <c r="PO163" i="14"/>
  <c r="PK163" i="14"/>
  <c r="PQ163" i="14"/>
  <c r="PL163" i="14"/>
  <c r="PH163" i="14"/>
  <c r="PN163" i="14"/>
  <c r="PZ163" i="14"/>
  <c r="PP163" i="14"/>
  <c r="PM163" i="14"/>
  <c r="PY163" i="14"/>
  <c r="PX163" i="14"/>
  <c r="PR163" i="14"/>
  <c r="PW163" i="14"/>
  <c r="PU163" i="14"/>
  <c r="PV163" i="14"/>
  <c r="PT163" i="14"/>
  <c r="AN160" i="19"/>
  <c r="BG163" i="3"/>
  <c r="BF163" i="3"/>
  <c r="BJ163" i="3" s="1"/>
  <c r="ML165" i="14"/>
  <c r="NG164" i="14"/>
  <c r="AP5" i="20"/>
  <c r="AS5" i="20" s="1"/>
  <c r="MS166" i="14"/>
  <c r="QB165" i="14" a="1"/>
  <c r="QB165" i="14" s="1"/>
  <c r="AU9" i="3"/>
  <c r="AW9" i="3" s="1"/>
  <c r="AU7" i="3"/>
  <c r="AW8" i="3" s="1"/>
  <c r="AI163" i="19" l="1" a="1"/>
  <c r="AI163" i="19" s="1"/>
  <c r="MY167" i="14"/>
  <c r="BA8" i="3"/>
  <c r="BB8" i="3"/>
  <c r="AZ8" i="3"/>
  <c r="MS167" i="14"/>
  <c r="QB166" i="14" a="1"/>
  <c r="QB166" i="14" s="1"/>
  <c r="AU10" i="3"/>
  <c r="AW10" i="3" s="1"/>
  <c r="AT5" i="20"/>
  <c r="AJ5" i="20" s="1"/>
  <c r="AT9" i="20"/>
  <c r="AJ9" i="20" s="1"/>
  <c r="AT24" i="20"/>
  <c r="AJ24" i="20" s="1"/>
  <c r="AT21" i="20"/>
  <c r="AJ21" i="20" s="1"/>
  <c r="AT22" i="20"/>
  <c r="AJ22" i="20" s="1"/>
  <c r="AT17" i="20"/>
  <c r="AJ17" i="20" s="1"/>
  <c r="AT14" i="20"/>
  <c r="AJ14" i="20" s="1"/>
  <c r="AT16" i="20"/>
  <c r="AJ16" i="20" s="1"/>
  <c r="AT6" i="20"/>
  <c r="AJ6" i="20" s="1"/>
  <c r="AT10" i="20"/>
  <c r="AJ10" i="20" s="1"/>
  <c r="AT13" i="20"/>
  <c r="AJ13" i="20" s="1"/>
  <c r="AT20" i="20"/>
  <c r="AJ20" i="20" s="1"/>
  <c r="AT23" i="20"/>
  <c r="AJ23" i="20" s="1"/>
  <c r="AT19" i="20"/>
  <c r="AJ19" i="20" s="1"/>
  <c r="AT8" i="20"/>
  <c r="AJ8" i="20" s="1"/>
  <c r="AT11" i="20"/>
  <c r="AJ11" i="20" s="1"/>
  <c r="AT7" i="20"/>
  <c r="AJ7" i="20" s="1"/>
  <c r="AT18" i="20"/>
  <c r="AJ18" i="20" s="1"/>
  <c r="AT15" i="20"/>
  <c r="AJ15" i="20" s="1"/>
  <c r="BF164" i="3"/>
  <c r="BJ164" i="3" s="1"/>
  <c r="PT164" i="14"/>
  <c r="PK164" i="14"/>
  <c r="PW164" i="14"/>
  <c r="PP164" i="14"/>
  <c r="PZ164" i="14"/>
  <c r="PJ164" i="14"/>
  <c r="PX164" i="14"/>
  <c r="PR164" i="14"/>
  <c r="PO164" i="14"/>
  <c r="PI164" i="14"/>
  <c r="PG164" i="14"/>
  <c r="AN161" i="19"/>
  <c r="PU164" i="14"/>
  <c r="PV164" i="14"/>
  <c r="PH164" i="14"/>
  <c r="PS164" i="14"/>
  <c r="PM164" i="14"/>
  <c r="PN164" i="14"/>
  <c r="PY164" i="14"/>
  <c r="PQ164" i="14"/>
  <c r="PL164" i="14"/>
  <c r="AN5" i="4"/>
  <c r="AN5" i="2"/>
  <c r="BC8" i="3"/>
  <c r="NG165" i="14"/>
  <c r="ML166" i="14"/>
  <c r="AZ9" i="3"/>
  <c r="BB9" i="3"/>
  <c r="BA9" i="3"/>
  <c r="AT12" i="20"/>
  <c r="AJ12" i="20" s="1"/>
  <c r="AI164" i="19" l="1" a="1"/>
  <c r="AI164" i="19" s="1"/>
  <c r="MY168" i="14"/>
  <c r="AM20" i="20"/>
  <c r="AL20" i="20"/>
  <c r="AL17" i="20"/>
  <c r="AM17" i="20"/>
  <c r="BA10" i="3"/>
  <c r="BB10" i="3"/>
  <c r="AZ10" i="3"/>
  <c r="ML167" i="14"/>
  <c r="NG166" i="14"/>
  <c r="BG165" i="3" s="1"/>
  <c r="AL7" i="20"/>
  <c r="AM7" i="20"/>
  <c r="AM13" i="20"/>
  <c r="AL13" i="20"/>
  <c r="AM22" i="20"/>
  <c r="AL22" i="20"/>
  <c r="BF165" i="3"/>
  <c r="BJ165" i="3" s="1"/>
  <c r="AM18" i="20"/>
  <c r="AL18" i="20"/>
  <c r="PI165" i="14"/>
  <c r="PV165" i="14"/>
  <c r="PN165" i="14"/>
  <c r="PK165" i="14"/>
  <c r="PT165" i="14"/>
  <c r="PS165" i="14"/>
  <c r="PZ165" i="14"/>
  <c r="AN162" i="19"/>
  <c r="PP165" i="14"/>
  <c r="PW165" i="14"/>
  <c r="PX165" i="14"/>
  <c r="PL165" i="14"/>
  <c r="PY165" i="14"/>
  <c r="PO165" i="14"/>
  <c r="PR165" i="14"/>
  <c r="PQ165" i="14"/>
  <c r="PH165" i="14"/>
  <c r="PJ165" i="14"/>
  <c r="PG165" i="14"/>
  <c r="PU165" i="14"/>
  <c r="PM165" i="14"/>
  <c r="BC9" i="3"/>
  <c r="AM11" i="20"/>
  <c r="AL11" i="20"/>
  <c r="AL10" i="20"/>
  <c r="AM10" i="20"/>
  <c r="AM21" i="20"/>
  <c r="AL21" i="20"/>
  <c r="MS168" i="14"/>
  <c r="QB167" i="14" a="1"/>
  <c r="QB167" i="14" s="1"/>
  <c r="AU11" i="3"/>
  <c r="AW11" i="3" s="1"/>
  <c r="BG164" i="3"/>
  <c r="AL8" i="20"/>
  <c r="AM8" i="20"/>
  <c r="AM6" i="20"/>
  <c r="AL6" i="20"/>
  <c r="AL24" i="20"/>
  <c r="AM24" i="20"/>
  <c r="AL19" i="20"/>
  <c r="AM19" i="20"/>
  <c r="AL16" i="20"/>
  <c r="AM16" i="20"/>
  <c r="AL9" i="20"/>
  <c r="AM9" i="20"/>
  <c r="AM12" i="20"/>
  <c r="AL12" i="20"/>
  <c r="AL15" i="20"/>
  <c r="AM15" i="20"/>
  <c r="AM23" i="20"/>
  <c r="AL23" i="20"/>
  <c r="AM14" i="20"/>
  <c r="AL14" i="20"/>
  <c r="AM5" i="20"/>
  <c r="AL5" i="20"/>
  <c r="MY169" i="14" l="1"/>
  <c r="AI165" i="19" a="1"/>
  <c r="AI165" i="19" s="1"/>
  <c r="MS169" i="14"/>
  <c r="QB168" i="14" a="1"/>
  <c r="QB168" i="14" s="1"/>
  <c r="AU12" i="3"/>
  <c r="AW12" i="3" s="1"/>
  <c r="PT166" i="14"/>
  <c r="PN166" i="14"/>
  <c r="AN163" i="19"/>
  <c r="PW166" i="14"/>
  <c r="PV166" i="14"/>
  <c r="PJ166" i="14"/>
  <c r="PZ166" i="14"/>
  <c r="PO166" i="14"/>
  <c r="PI166" i="14"/>
  <c r="PG166" i="14"/>
  <c r="PK166" i="14"/>
  <c r="PQ166" i="14"/>
  <c r="PX166" i="14"/>
  <c r="PL166" i="14"/>
  <c r="PY166" i="14"/>
  <c r="PP166" i="14"/>
  <c r="PR166" i="14"/>
  <c r="PH166" i="14"/>
  <c r="PM166" i="14"/>
  <c r="PS166" i="14"/>
  <c r="PU166" i="14"/>
  <c r="BC10" i="3"/>
  <c r="AZ11" i="3"/>
  <c r="BB11" i="3"/>
  <c r="BA11" i="3"/>
  <c r="NG167" i="14"/>
  <c r="ML168" i="14"/>
  <c r="JR169" i="14" s="1"/>
  <c r="BT111" i="1"/>
  <c r="AD36" i="20"/>
  <c r="AD32" i="20"/>
  <c r="AD44" i="20"/>
  <c r="AD48" i="20"/>
  <c r="AD40" i="20"/>
  <c r="AD20" i="20"/>
  <c r="AD8" i="20"/>
  <c r="AD12" i="20"/>
  <c r="AD16" i="20"/>
  <c r="AD24" i="20"/>
  <c r="BF166" i="3"/>
  <c r="BJ166" i="3" s="1"/>
  <c r="BG166" i="3"/>
  <c r="MC169" i="14" l="1"/>
  <c r="MX170" i="14" s="1"/>
  <c r="MX171" i="14" s="1"/>
  <c r="MX172" i="14" s="1"/>
  <c r="MX173" i="14" s="1"/>
  <c r="MX174" i="14" s="1"/>
  <c r="MX175" i="14" s="1"/>
  <c r="MX176" i="14" s="1"/>
  <c r="DC20" i="1" s="1"/>
  <c r="QF169" i="14"/>
  <c r="MY170" i="14"/>
  <c r="AI166" i="19" a="1"/>
  <c r="AI166" i="19" s="1"/>
  <c r="ML169" i="14"/>
  <c r="BS112" i="1"/>
  <c r="NG168" i="14"/>
  <c r="BG167" i="3" s="1"/>
  <c r="D39" i="20"/>
  <c r="B40" i="20"/>
  <c r="B48" i="20"/>
  <c r="D47" i="20"/>
  <c r="PS167" i="14"/>
  <c r="PJ167" i="14"/>
  <c r="PQ167" i="14"/>
  <c r="PU167" i="14"/>
  <c r="PW167" i="14"/>
  <c r="PH167" i="14"/>
  <c r="BU111" i="1"/>
  <c r="BW111" i="1" s="1"/>
  <c r="BU110" i="1"/>
  <c r="PT167" i="14"/>
  <c r="PV167" i="14"/>
  <c r="PR167" i="14"/>
  <c r="PN167" i="14"/>
  <c r="PI167" i="14"/>
  <c r="PP167" i="14"/>
  <c r="PL167" i="14"/>
  <c r="PX167" i="14"/>
  <c r="PO167" i="14"/>
  <c r="PG167" i="14"/>
  <c r="PK167" i="14"/>
  <c r="AN164" i="19"/>
  <c r="PY167" i="14"/>
  <c r="PM167" i="14"/>
  <c r="PZ167" i="14"/>
  <c r="BC11" i="3"/>
  <c r="B20" i="20"/>
  <c r="D19" i="20"/>
  <c r="B24" i="20"/>
  <c r="D23" i="20"/>
  <c r="D15" i="20"/>
  <c r="B16" i="20"/>
  <c r="D43" i="20"/>
  <c r="B44" i="20"/>
  <c r="D11" i="20"/>
  <c r="B12" i="20"/>
  <c r="BB12" i="3"/>
  <c r="AZ12" i="3"/>
  <c r="BA12" i="3"/>
  <c r="B32" i="20"/>
  <c r="D31" i="20"/>
  <c r="B8" i="20"/>
  <c r="D7" i="20"/>
  <c r="B36" i="20"/>
  <c r="D35" i="20"/>
  <c r="BF167" i="3"/>
  <c r="BJ167" i="3" s="1"/>
  <c r="CB111" i="1"/>
  <c r="BZ111" i="1"/>
  <c r="CD111" i="1" s="1"/>
  <c r="CF111" i="1" s="1"/>
  <c r="CJ111" i="1" s="1"/>
  <c r="MS170" i="14"/>
  <c r="QB169" i="14" a="1"/>
  <c r="QB169" i="14" s="1"/>
  <c r="AU13" i="3"/>
  <c r="AW13" i="3" s="1"/>
  <c r="BX111" i="1" l="1"/>
  <c r="MY171" i="14"/>
  <c r="AI167" i="19" a="1"/>
  <c r="AI167" i="19" s="1"/>
  <c r="MS171" i="14"/>
  <c r="QB170" i="14" a="1"/>
  <c r="QB170" i="14" s="1"/>
  <c r="AJ9" i="3"/>
  <c r="AU14" i="3"/>
  <c r="AW14" i="3" s="1"/>
  <c r="M8" i="20"/>
  <c r="U7" i="20" s="1"/>
  <c r="M7" i="20"/>
  <c r="D8" i="20"/>
  <c r="H8" i="20"/>
  <c r="M15" i="20"/>
  <c r="H16" i="20"/>
  <c r="M16" i="20"/>
  <c r="U15" i="20" s="1"/>
  <c r="D16" i="20"/>
  <c r="M24" i="20"/>
  <c r="U23" i="20" s="1"/>
  <c r="H24" i="20"/>
  <c r="M23" i="20"/>
  <c r="H23" i="20" s="1"/>
  <c r="D24" i="20"/>
  <c r="BB13" i="3"/>
  <c r="BA13" i="3"/>
  <c r="AZ13" i="3"/>
  <c r="H32" i="20"/>
  <c r="D32" i="20"/>
  <c r="M31" i="20"/>
  <c r="M32" i="20"/>
  <c r="U31" i="20" s="1"/>
  <c r="M12" i="20"/>
  <c r="U11" i="20" s="1"/>
  <c r="H12" i="20"/>
  <c r="D12" i="20"/>
  <c r="M11" i="20"/>
  <c r="M39" i="20"/>
  <c r="H40" i="20"/>
  <c r="M40" i="20"/>
  <c r="U39" i="20" s="1"/>
  <c r="D40" i="20"/>
  <c r="D20" i="20"/>
  <c r="M20" i="20"/>
  <c r="U19" i="20" s="1"/>
  <c r="H20" i="20"/>
  <c r="M19" i="20"/>
  <c r="BX110" i="1"/>
  <c r="CW110" i="1" s="1"/>
  <c r="CH110" i="1"/>
  <c r="BW110" i="1"/>
  <c r="CV110" i="1" s="1"/>
  <c r="BU113" i="1"/>
  <c r="PS168" i="14"/>
  <c r="PP168" i="14"/>
  <c r="PQ168" i="14"/>
  <c r="PX168" i="14"/>
  <c r="PU168" i="14"/>
  <c r="PJ168" i="14"/>
  <c r="PY168" i="14"/>
  <c r="PO168" i="14"/>
  <c r="PL168" i="14"/>
  <c r="PT168" i="14"/>
  <c r="PH168" i="14"/>
  <c r="PV168" i="14"/>
  <c r="PM168" i="14"/>
  <c r="PI168" i="14"/>
  <c r="AN165" i="19"/>
  <c r="PZ168" i="14"/>
  <c r="BU114" i="1"/>
  <c r="PW168" i="14"/>
  <c r="PG168" i="14"/>
  <c r="BU112" i="1"/>
  <c r="BX112" i="1" s="1"/>
  <c r="PN168" i="14"/>
  <c r="PK168" i="14"/>
  <c r="PR168" i="14"/>
  <c r="BC12" i="3"/>
  <c r="BF168" i="3"/>
  <c r="BJ168" i="3" s="1"/>
  <c r="M43" i="20"/>
  <c r="H44" i="20"/>
  <c r="M44" i="20"/>
  <c r="U43" i="20" s="1"/>
  <c r="D44" i="20"/>
  <c r="CB112" i="1"/>
  <c r="BZ112" i="1"/>
  <c r="CD112" i="1" s="1"/>
  <c r="CF112" i="1" s="1"/>
  <c r="CJ112" i="1" s="1"/>
  <c r="BW112" i="1"/>
  <c r="D36" i="20"/>
  <c r="H36" i="20"/>
  <c r="M36" i="20"/>
  <c r="U35" i="20" s="1"/>
  <c r="M35" i="20"/>
  <c r="CL111" i="1"/>
  <c r="BH112" i="1"/>
  <c r="BF112" i="1" s="1"/>
  <c r="CP111" i="1"/>
  <c r="D48" i="20"/>
  <c r="M47" i="20"/>
  <c r="H48" i="20"/>
  <c r="M48" i="20"/>
  <c r="U47" i="20" s="1"/>
  <c r="ML170" i="14"/>
  <c r="NG169" i="14"/>
  <c r="BG168" i="3" s="1"/>
  <c r="H43" i="20" l="1"/>
  <c r="AI168" i="19" a="1"/>
  <c r="AI168" i="19" s="1"/>
  <c r="MY172" i="14"/>
  <c r="H35" i="20"/>
  <c r="H7" i="20"/>
  <c r="H31" i="20"/>
  <c r="H15" i="20"/>
  <c r="H19" i="20"/>
  <c r="H39" i="20"/>
  <c r="BA14" i="3"/>
  <c r="AZ14" i="3"/>
  <c r="BB14" i="3"/>
  <c r="ML171" i="14"/>
  <c r="NG170" i="14"/>
  <c r="CP112" i="1"/>
  <c r="BO114" i="1" s="1"/>
  <c r="CP114" i="1" s="1"/>
  <c r="BO119" i="1" s="1"/>
  <c r="CP119" i="1" s="1"/>
  <c r="BO120" i="1" s="1"/>
  <c r="CP120" i="1" s="1"/>
  <c r="BO121" i="1" s="1"/>
  <c r="CP121" i="1" s="1"/>
  <c r="BO122" i="1" s="1"/>
  <c r="CL112" i="1"/>
  <c r="BH124" i="1"/>
  <c r="BF124" i="1" s="1"/>
  <c r="BX113" i="1"/>
  <c r="BW113" i="1"/>
  <c r="H11" i="20"/>
  <c r="BM112" i="1"/>
  <c r="CN112" i="1"/>
  <c r="AO112" i="1"/>
  <c r="AY112" i="1" s="1"/>
  <c r="BB112" i="1" s="1"/>
  <c r="BD112" i="1" s="1"/>
  <c r="H47" i="20"/>
  <c r="BW114" i="1"/>
  <c r="BX114" i="1"/>
  <c r="BG169" i="3"/>
  <c r="BF169" i="3"/>
  <c r="BJ169" i="3" s="1"/>
  <c r="BU115" i="1"/>
  <c r="PS169" i="14"/>
  <c r="PJ169" i="14"/>
  <c r="PK169" i="14"/>
  <c r="BU116" i="1"/>
  <c r="PU169" i="14"/>
  <c r="BU117" i="1"/>
  <c r="PN169" i="14"/>
  <c r="PT169" i="14"/>
  <c r="PP169" i="14"/>
  <c r="PR169" i="14"/>
  <c r="PH169" i="14"/>
  <c r="PW169" i="14"/>
  <c r="PO169" i="14"/>
  <c r="PY169" i="14"/>
  <c r="PL169" i="14"/>
  <c r="PZ169" i="14"/>
  <c r="PX169" i="14"/>
  <c r="PI169" i="14"/>
  <c r="PV169" i="14"/>
  <c r="PM169" i="14"/>
  <c r="AN166" i="19"/>
  <c r="PQ169" i="14"/>
  <c r="PG169" i="14"/>
  <c r="BC13" i="3"/>
  <c r="QB171" i="14" a="1"/>
  <c r="QB171" i="14" s="1"/>
  <c r="MS172" i="14"/>
  <c r="AU15" i="3"/>
  <c r="AW15" i="3" s="1"/>
  <c r="MY173" i="14" l="1"/>
  <c r="AI169" i="19" a="1"/>
  <c r="AI169" i="19" s="1"/>
  <c r="BB15" i="3"/>
  <c r="BA15" i="3"/>
  <c r="AZ15" i="3"/>
  <c r="MS173" i="14"/>
  <c r="QB172" i="14" a="1"/>
  <c r="QB172" i="14" s="1"/>
  <c r="AU16" i="3"/>
  <c r="AW16" i="3" s="1"/>
  <c r="BX117" i="1"/>
  <c r="BW117" i="1"/>
  <c r="BW115" i="1"/>
  <c r="CV115" i="1" s="1"/>
  <c r="BX115" i="1"/>
  <c r="CW115" i="1" s="1"/>
  <c r="CH115" i="1"/>
  <c r="ML172" i="14"/>
  <c r="NG171" i="14"/>
  <c r="BG170" i="3" s="1"/>
  <c r="BX116" i="1"/>
  <c r="BW116" i="1"/>
  <c r="BB113" i="1"/>
  <c r="BD113" i="1" s="1"/>
  <c r="CS112" i="1"/>
  <c r="BJ112" i="1"/>
  <c r="CT112" i="1"/>
  <c r="AO124" i="1"/>
  <c r="CN124" i="1"/>
  <c r="BM124" i="1"/>
  <c r="BF170" i="3"/>
  <c r="BJ170" i="3" s="1"/>
  <c r="PQ170" i="14"/>
  <c r="PI170" i="14"/>
  <c r="PG170" i="14"/>
  <c r="PV170" i="14"/>
  <c r="PX170" i="14"/>
  <c r="PY170" i="14"/>
  <c r="PK170" i="14"/>
  <c r="PT170" i="14"/>
  <c r="PU170" i="14"/>
  <c r="PM170" i="14"/>
  <c r="PN170" i="14"/>
  <c r="PS170" i="14"/>
  <c r="PH170" i="14"/>
  <c r="PJ170" i="14"/>
  <c r="PO170" i="14"/>
  <c r="PL170" i="14"/>
  <c r="PR170" i="14"/>
  <c r="PW170" i="14"/>
  <c r="AN167" i="19"/>
  <c r="PP170" i="14"/>
  <c r="PZ170" i="14"/>
  <c r="AQ5" i="2"/>
  <c r="AQ5" i="4"/>
  <c r="BC14" i="3"/>
  <c r="AQ29" i="11" l="1"/>
  <c r="AI170" i="19" a="1"/>
  <c r="AI170" i="19" s="1"/>
  <c r="MY174" i="14"/>
  <c r="AZ16" i="3"/>
  <c r="BB16" i="3"/>
  <c r="BA16" i="3"/>
  <c r="CY112" i="1"/>
  <c r="CV112" i="1"/>
  <c r="BF171" i="3"/>
  <c r="BJ171" i="3" s="1"/>
  <c r="CT113" i="1"/>
  <c r="CS113" i="1"/>
  <c r="BJ113" i="1"/>
  <c r="BB114" i="1"/>
  <c r="BD114" i="1" s="1"/>
  <c r="QB173" i="14" a="1"/>
  <c r="QB173" i="14" s="1"/>
  <c r="MS174" i="14"/>
  <c r="AK25" i="11"/>
  <c r="AL9" i="3"/>
  <c r="AU17" i="3"/>
  <c r="AW17" i="3" s="1"/>
  <c r="BT123" i="1"/>
  <c r="BT122" i="1"/>
  <c r="NG172" i="14"/>
  <c r="ML173" i="14"/>
  <c r="AY124" i="1"/>
  <c r="BB124" i="1" s="1"/>
  <c r="BD124" i="1" s="1"/>
  <c r="AO4" i="1"/>
  <c r="AO3" i="1"/>
  <c r="CH112" i="1"/>
  <c r="CW112" i="1"/>
  <c r="CZ112" i="1"/>
  <c r="PX171" i="14"/>
  <c r="PS171" i="14"/>
  <c r="PH171" i="14"/>
  <c r="PQ171" i="14"/>
  <c r="PM171" i="14"/>
  <c r="PL171" i="14"/>
  <c r="PZ171" i="14"/>
  <c r="PU171" i="14"/>
  <c r="AN168" i="19"/>
  <c r="PY171" i="14"/>
  <c r="PK171" i="14"/>
  <c r="PT171" i="14"/>
  <c r="PI171" i="14"/>
  <c r="BU118" i="1"/>
  <c r="PP171" i="14"/>
  <c r="PJ171" i="14"/>
  <c r="PO171" i="14"/>
  <c r="PV171" i="14"/>
  <c r="PN171" i="14"/>
  <c r="PW171" i="14"/>
  <c r="PG171" i="14"/>
  <c r="PR171" i="14"/>
  <c r="BU119" i="1"/>
  <c r="BC15" i="3"/>
  <c r="MY175" i="14" l="1"/>
  <c r="AI171" i="19" a="1"/>
  <c r="AI171" i="19" s="1"/>
  <c r="CT114" i="1"/>
  <c r="CS114" i="1"/>
  <c r="BJ114" i="1"/>
  <c r="BB116" i="1"/>
  <c r="BD116" i="1" s="1"/>
  <c r="BA17" i="3"/>
  <c r="AZ17" i="3"/>
  <c r="BB17" i="3"/>
  <c r="AY2" i="1"/>
  <c r="AY7" i="11" s="1"/>
  <c r="B7" i="11" s="1"/>
  <c r="AY3" i="1"/>
  <c r="AE3" i="1" s="1"/>
  <c r="AY4" i="1"/>
  <c r="AE4" i="1" s="1"/>
  <c r="CV113" i="1"/>
  <c r="CY113" i="1"/>
  <c r="CB123" i="1"/>
  <c r="BZ123" i="1"/>
  <c r="CD123" i="1" s="1"/>
  <c r="BW119" i="1"/>
  <c r="CV119" i="1" s="1"/>
  <c r="BX119" i="1"/>
  <c r="CW119" i="1" s="1"/>
  <c r="CH119" i="1"/>
  <c r="CT124" i="1"/>
  <c r="BJ124" i="1"/>
  <c r="CS124" i="1"/>
  <c r="NG173" i="14"/>
  <c r="BG172" i="3" s="1"/>
  <c r="ML174" i="14"/>
  <c r="JQ175" i="14" s="1"/>
  <c r="AF17" i="11"/>
  <c r="CZ113" i="1"/>
  <c r="CH113" i="1"/>
  <c r="CW113" i="1"/>
  <c r="BW118" i="1"/>
  <c r="BX118" i="1"/>
  <c r="BU122" i="1"/>
  <c r="BW122" i="1" s="1"/>
  <c r="PI172" i="14"/>
  <c r="PO172" i="14"/>
  <c r="PJ172" i="14"/>
  <c r="PY172" i="14"/>
  <c r="PT172" i="14"/>
  <c r="PW172" i="14"/>
  <c r="BU120" i="1"/>
  <c r="PQ172" i="14"/>
  <c r="PZ172" i="14"/>
  <c r="PG172" i="14"/>
  <c r="PR172" i="14"/>
  <c r="BU121" i="1"/>
  <c r="BU123" i="1"/>
  <c r="BW123" i="1" s="1"/>
  <c r="CV123" i="1" s="1"/>
  <c r="PU172" i="14"/>
  <c r="PV172" i="14"/>
  <c r="PN172" i="14"/>
  <c r="PH172" i="14"/>
  <c r="PK172" i="14"/>
  <c r="AN169" i="19"/>
  <c r="PL172" i="14"/>
  <c r="PM172" i="14"/>
  <c r="PP172" i="14"/>
  <c r="PS172" i="14"/>
  <c r="PX172" i="14"/>
  <c r="BC16" i="3"/>
  <c r="MS175" i="14"/>
  <c r="QB174" i="14" a="1"/>
  <c r="QB174" i="14" s="1"/>
  <c r="AU18" i="3"/>
  <c r="AW18" i="3" s="1"/>
  <c r="BG171" i="3"/>
  <c r="CB122" i="1"/>
  <c r="BZ122" i="1"/>
  <c r="CD122" i="1" s="1"/>
  <c r="CF122" i="1" s="1"/>
  <c r="CJ122" i="1" s="1"/>
  <c r="BF172" i="3"/>
  <c r="BJ172" i="3" s="1"/>
  <c r="MB175" i="14" l="1"/>
  <c r="MB176" i="14" s="1"/>
  <c r="QF175" i="14"/>
  <c r="AI172" i="19" a="1"/>
  <c r="AI172" i="19" s="1"/>
  <c r="MY176" i="14"/>
  <c r="BJ4" i="1"/>
  <c r="BX121" i="1"/>
  <c r="CW121" i="1" s="1"/>
  <c r="BW121" i="1"/>
  <c r="CV121" i="1" s="1"/>
  <c r="CH121" i="1"/>
  <c r="QB175" i="14" a="1"/>
  <c r="QB175" i="14" s="1"/>
  <c r="MS176" i="14"/>
  <c r="AU19" i="3"/>
  <c r="AW19" i="3" s="1"/>
  <c r="AN9" i="3"/>
  <c r="BX122" i="1"/>
  <c r="BX120" i="1"/>
  <c r="BW120" i="1"/>
  <c r="CS116" i="1"/>
  <c r="BJ116" i="1"/>
  <c r="CT116" i="1"/>
  <c r="BB117" i="1"/>
  <c r="BD117" i="1" s="1"/>
  <c r="BB18" i="3"/>
  <c r="BA18" i="3"/>
  <c r="AZ18" i="3"/>
  <c r="ML175" i="14"/>
  <c r="NG174" i="14"/>
  <c r="BG173" i="3" s="1"/>
  <c r="CY124" i="1"/>
  <c r="CF123" i="1"/>
  <c r="CJ123" i="1" s="1"/>
  <c r="CH123" i="1"/>
  <c r="CL122" i="1"/>
  <c r="CP122" i="1"/>
  <c r="BO123" i="1" s="1"/>
  <c r="BF173" i="3"/>
  <c r="BJ173" i="3" s="1"/>
  <c r="BJ5" i="1"/>
  <c r="PP173" i="14"/>
  <c r="PW173" i="14"/>
  <c r="PZ173" i="14"/>
  <c r="PU173" i="14"/>
  <c r="PG173" i="14"/>
  <c r="PH173" i="14"/>
  <c r="AN170" i="19"/>
  <c r="PO173" i="14"/>
  <c r="PM173" i="14"/>
  <c r="PJ173" i="14"/>
  <c r="PY173" i="14"/>
  <c r="BU124" i="1"/>
  <c r="PV173" i="14"/>
  <c r="PX173" i="14"/>
  <c r="PL173" i="14"/>
  <c r="PR173" i="14"/>
  <c r="PT173" i="14"/>
  <c r="PI173" i="14"/>
  <c r="PQ173" i="14"/>
  <c r="PN173" i="14"/>
  <c r="PK173" i="14"/>
  <c r="PS173" i="14"/>
  <c r="AT5" i="2"/>
  <c r="AT5" i="4"/>
  <c r="BC17" i="3"/>
  <c r="CY114" i="1"/>
  <c r="CV114" i="1"/>
  <c r="CZ124" i="1"/>
  <c r="BX123" i="1"/>
  <c r="CW123" i="1" s="1"/>
  <c r="CH114" i="1"/>
  <c r="CZ114" i="1"/>
  <c r="CW114" i="1"/>
  <c r="AQ30" i="11" l="1"/>
  <c r="DC21" i="1"/>
  <c r="CY116" i="1"/>
  <c r="CV116" i="1"/>
  <c r="BB19" i="3"/>
  <c r="BA19" i="3"/>
  <c r="AZ19" i="3"/>
  <c r="CL123" i="1"/>
  <c r="CZ123" i="1"/>
  <c r="AK26" i="11"/>
  <c r="QB176" i="14" a="1"/>
  <c r="QB176" i="14" s="1"/>
  <c r="DC15" i="1"/>
  <c r="AU20" i="3"/>
  <c r="AW20" i="3" s="1"/>
  <c r="AP9" i="3"/>
  <c r="BX124" i="1"/>
  <c r="CW124" i="1" s="1"/>
  <c r="BW124" i="1"/>
  <c r="CV124" i="1" s="1"/>
  <c r="CH124" i="1"/>
  <c r="BF174" i="3"/>
  <c r="BJ174" i="3" s="1"/>
  <c r="BB118" i="1"/>
  <c r="BD118" i="1" s="1"/>
  <c r="BJ117" i="1"/>
  <c r="CS117" i="1"/>
  <c r="CT117" i="1"/>
  <c r="CP123" i="1"/>
  <c r="PW174" i="14"/>
  <c r="PZ174" i="14"/>
  <c r="PG174" i="14"/>
  <c r="AN171" i="19"/>
  <c r="PM174" i="14"/>
  <c r="PR174" i="14"/>
  <c r="PQ174" i="14"/>
  <c r="PP174" i="14"/>
  <c r="PV174" i="14"/>
  <c r="PH174" i="14"/>
  <c r="BU125" i="1"/>
  <c r="PT174" i="14"/>
  <c r="PU174" i="14"/>
  <c r="PN174" i="14"/>
  <c r="PK174" i="14"/>
  <c r="PY174" i="14"/>
  <c r="PI174" i="14"/>
  <c r="PL174" i="14"/>
  <c r="PO174" i="14"/>
  <c r="PX174" i="14"/>
  <c r="PJ174" i="14"/>
  <c r="PS174" i="14"/>
  <c r="BC18" i="3"/>
  <c r="CW116" i="1"/>
  <c r="CZ116" i="1"/>
  <c r="CH116" i="1"/>
  <c r="NG175" i="14"/>
  <c r="BG174" i="3" s="1"/>
  <c r="ML176" i="14"/>
  <c r="P30" i="11" l="1"/>
  <c r="P29" i="11"/>
  <c r="AZ20" i="3"/>
  <c r="BB20" i="3"/>
  <c r="BA20" i="3"/>
  <c r="N9" i="3"/>
  <c r="N10" i="3" s="1"/>
  <c r="R9" i="3"/>
  <c r="R10" i="3" s="1"/>
  <c r="L9" i="3"/>
  <c r="L10" i="3" s="1"/>
  <c r="P9" i="3"/>
  <c r="P10" i="3" s="1"/>
  <c r="T9" i="3"/>
  <c r="T10" i="3" s="1"/>
  <c r="NO69" i="14" a="1"/>
  <c r="NO69" i="14" s="1"/>
  <c r="OJ69" i="14" s="1"/>
  <c r="NU55" i="14" a="1"/>
  <c r="NU55" i="14" s="1"/>
  <c r="OP55" i="14" s="1"/>
  <c r="OD43" i="14" a="1"/>
  <c r="OD43" i="14" s="1"/>
  <c r="OY43" i="14" s="1"/>
  <c r="OB158" i="14" a="1"/>
  <c r="OB158" i="14" s="1"/>
  <c r="OW158" i="14" s="1"/>
  <c r="OC55" i="14" a="1"/>
  <c r="OC55" i="14" s="1"/>
  <c r="OX55" i="14" s="1"/>
  <c r="NW101" i="14" a="1"/>
  <c r="NW101" i="14" s="1"/>
  <c r="OR101" i="14" s="1"/>
  <c r="NR73" i="14" a="1"/>
  <c r="NR73" i="14" s="1"/>
  <c r="OM73" i="14" s="1"/>
  <c r="NT80" i="14" a="1"/>
  <c r="NT80" i="14" s="1"/>
  <c r="OO80" i="14" s="1"/>
  <c r="NP55" i="14" a="1"/>
  <c r="NP55" i="14" s="1"/>
  <c r="OK55" i="14" s="1"/>
  <c r="NX77" i="14" a="1"/>
  <c r="NX77" i="14" s="1"/>
  <c r="OS77" i="14" s="1"/>
  <c r="NY75" i="14" a="1"/>
  <c r="NY75" i="14" s="1"/>
  <c r="OT75" i="14" s="1"/>
  <c r="NV143" i="14" a="1"/>
  <c r="NV143" i="14" s="1"/>
  <c r="OH127" i="14" a="1"/>
  <c r="OH127" i="14" s="1"/>
  <c r="PC127" i="14" s="1"/>
  <c r="NS19" i="14" a="1"/>
  <c r="NS19" i="14" s="1"/>
  <c r="ON19" i="14" s="1"/>
  <c r="NR93" i="14" a="1"/>
  <c r="NR93" i="14" s="1"/>
  <c r="OM93" i="14" s="1"/>
  <c r="OH94" i="14" a="1"/>
  <c r="OH94" i="14" s="1"/>
  <c r="PC94" i="14" s="1"/>
  <c r="OH148" i="14" a="1"/>
  <c r="OH148" i="14" s="1"/>
  <c r="PC148" i="14" s="1"/>
  <c r="NR38" i="14" a="1"/>
  <c r="NR38" i="14" s="1"/>
  <c r="OM38" i="14" s="1"/>
  <c r="NS155" i="14" a="1"/>
  <c r="NS155" i="14" s="1"/>
  <c r="ON155" i="14" s="1"/>
  <c r="NV172" i="14" a="1"/>
  <c r="NV172" i="14" s="1"/>
  <c r="NV82" i="14" a="1"/>
  <c r="NV82" i="14" s="1"/>
  <c r="NQ112" i="14" a="1"/>
  <c r="NQ112" i="14" s="1"/>
  <c r="OL112" i="14" s="1"/>
  <c r="NZ68" i="14" a="1"/>
  <c r="NZ68" i="14" s="1"/>
  <c r="OU68" i="14" s="1"/>
  <c r="OE54" i="14" a="1"/>
  <c r="OE54" i="14" s="1"/>
  <c r="OZ54" i="14" s="1"/>
  <c r="NQ171" i="14" a="1"/>
  <c r="NQ171" i="14" s="1"/>
  <c r="OL171" i="14" s="1"/>
  <c r="NY33" i="14" a="1"/>
  <c r="NY33" i="14" s="1"/>
  <c r="OT33" i="14" s="1"/>
  <c r="NX130" i="14" a="1"/>
  <c r="NX130" i="14" s="1"/>
  <c r="OS130" i="14" s="1"/>
  <c r="NP83" i="14" a="1"/>
  <c r="NP83" i="14" s="1"/>
  <c r="OK83" i="14" s="1"/>
  <c r="OB103" i="14" a="1"/>
  <c r="OB103" i="14" s="1"/>
  <c r="OW103" i="14" s="1"/>
  <c r="OG154" i="14" a="1"/>
  <c r="OG154" i="14" s="1"/>
  <c r="PB154" i="14" s="1"/>
  <c r="OH153" i="14" a="1"/>
  <c r="OH153" i="14" s="1"/>
  <c r="PC153" i="14" s="1"/>
  <c r="OF108" i="14" a="1"/>
  <c r="OF108" i="14" s="1"/>
  <c r="PA108" i="14" s="1"/>
  <c r="NV106" i="14" a="1"/>
  <c r="NV106" i="14" s="1"/>
  <c r="NV22" i="14" a="1"/>
  <c r="NV22" i="14" s="1"/>
  <c r="OH12" i="14" a="1"/>
  <c r="OH12" i="14" s="1"/>
  <c r="PC12" i="14" s="1"/>
  <c r="NY133" i="14" a="1"/>
  <c r="NY133" i="14" s="1"/>
  <c r="OT133" i="14" s="1"/>
  <c r="NO70" i="14" a="1"/>
  <c r="NO70" i="14" s="1"/>
  <c r="OJ70" i="14" s="1"/>
  <c r="NZ77" i="14" a="1"/>
  <c r="NZ77" i="14" s="1"/>
  <c r="OU77" i="14" s="1"/>
  <c r="NT140" i="14" a="1"/>
  <c r="NT140" i="14" s="1"/>
  <c r="OO140" i="14" s="1"/>
  <c r="NZ84" i="14" a="1"/>
  <c r="NZ84" i="14" s="1"/>
  <c r="OU84" i="14" s="1"/>
  <c r="NO116" i="14" a="1"/>
  <c r="NO116" i="14" s="1"/>
  <c r="OJ116" i="14" s="1"/>
  <c r="NO138" i="14" a="1"/>
  <c r="NO138" i="14" s="1"/>
  <c r="OJ138" i="14" s="1"/>
  <c r="OF36" i="14" a="1"/>
  <c r="OF36" i="14" s="1"/>
  <c r="PA36" i="14" s="1"/>
  <c r="NZ168" i="14" a="1"/>
  <c r="NZ168" i="14" s="1"/>
  <c r="OU168" i="14" s="1"/>
  <c r="OA56" i="14" a="1"/>
  <c r="OA56" i="14" s="1"/>
  <c r="OV56" i="14" s="1"/>
  <c r="OF130" i="14" a="1"/>
  <c r="OF130" i="14" s="1"/>
  <c r="PA130" i="14" s="1"/>
  <c r="OD110" i="14" a="1"/>
  <c r="OD110" i="14" s="1"/>
  <c r="OY110" i="14" s="1"/>
  <c r="OH164" i="14" a="1"/>
  <c r="OH164" i="14" s="1"/>
  <c r="PC164" i="14" s="1"/>
  <c r="NX32" i="14" a="1"/>
  <c r="NX32" i="14" s="1"/>
  <c r="OS32" i="14" s="1"/>
  <c r="NP87" i="14" a="1"/>
  <c r="NP87" i="14" s="1"/>
  <c r="OK87" i="14" s="1"/>
  <c r="NZ112" i="14" a="1"/>
  <c r="NZ112" i="14" s="1"/>
  <c r="OU112" i="14" s="1"/>
  <c r="NW68" i="14" a="1"/>
  <c r="NW68" i="14" s="1"/>
  <c r="OR68" i="14" s="1"/>
  <c r="NV105" i="14" a="1"/>
  <c r="NV105" i="14" s="1"/>
  <c r="NV10" i="14" a="1"/>
  <c r="NV10" i="14" s="1"/>
  <c r="NS16" i="14" a="1"/>
  <c r="NS16" i="14" s="1"/>
  <c r="ON16" i="14" s="1"/>
  <c r="NR142" i="14" a="1"/>
  <c r="NR142" i="14" s="1"/>
  <c r="OM142" i="14" s="1"/>
  <c r="OA95" i="14" a="1"/>
  <c r="OA95" i="14" s="1"/>
  <c r="OV95" i="14" s="1"/>
  <c r="NW26" i="14" a="1"/>
  <c r="NW26" i="14" s="1"/>
  <c r="OR26" i="14" s="1"/>
  <c r="OD76" i="14" a="1"/>
  <c r="OD76" i="14" s="1"/>
  <c r="OY76" i="14" s="1"/>
  <c r="OA41" i="14" a="1"/>
  <c r="OA41" i="14" s="1"/>
  <c r="OV41" i="14" s="1"/>
  <c r="OE112" i="14" a="1"/>
  <c r="OE112" i="14" s="1"/>
  <c r="OZ112" i="14" s="1"/>
  <c r="NO34" i="14" a="1"/>
  <c r="NO34" i="14" s="1"/>
  <c r="OJ34" i="14" s="1"/>
  <c r="OH129" i="14" a="1"/>
  <c r="OH129" i="14" s="1"/>
  <c r="PC129" i="14" s="1"/>
  <c r="NV63" i="14" a="1"/>
  <c r="NV63" i="14" s="1"/>
  <c r="NR168" i="14" a="1"/>
  <c r="NR168" i="14" s="1"/>
  <c r="OM168" i="14" s="1"/>
  <c r="NQ50" i="14" a="1"/>
  <c r="NQ50" i="14" s="1"/>
  <c r="OL50" i="14" s="1"/>
  <c r="NW168" i="14" a="1"/>
  <c r="NW168" i="14" s="1"/>
  <c r="OR168" i="14" s="1"/>
  <c r="OG17" i="14" a="1"/>
  <c r="OG17" i="14" s="1"/>
  <c r="PB17" i="14" s="1"/>
  <c r="OC118" i="14" a="1"/>
  <c r="OC118" i="14" s="1"/>
  <c r="OX118" i="14" s="1"/>
  <c r="NT165" i="14" a="1"/>
  <c r="NT165" i="14" s="1"/>
  <c r="OO165" i="14" s="1"/>
  <c r="NY50" i="14" a="1"/>
  <c r="NY50" i="14" s="1"/>
  <c r="OT50" i="14" s="1"/>
  <c r="NV16" i="14" a="1"/>
  <c r="NV16" i="14" s="1"/>
  <c r="NY168" i="14" a="1"/>
  <c r="NY168" i="14" s="1"/>
  <c r="OT168" i="14" s="1"/>
  <c r="NP31" i="14" a="1"/>
  <c r="NP31" i="14" s="1"/>
  <c r="OK31" i="14" s="1"/>
  <c r="OA13" i="14" a="1"/>
  <c r="OA13" i="14" s="1"/>
  <c r="OV13" i="14" s="1"/>
  <c r="OE14" i="14" a="1"/>
  <c r="OE14" i="14" s="1"/>
  <c r="OZ14" i="14" s="1"/>
  <c r="OH11" i="14" a="1"/>
  <c r="OH11" i="14" s="1"/>
  <c r="PC11" i="14" s="1"/>
  <c r="NT99" i="14" a="1"/>
  <c r="NT99" i="14" s="1"/>
  <c r="OO99" i="14" s="1"/>
  <c r="NV53" i="14" a="1"/>
  <c r="NV53" i="14" s="1"/>
  <c r="OE144" i="14" a="1"/>
  <c r="OE144" i="14" s="1"/>
  <c r="OZ144" i="14" s="1"/>
  <c r="NR63" i="14" a="1"/>
  <c r="NR63" i="14" s="1"/>
  <c r="OM63" i="14" s="1"/>
  <c r="NT54" i="14" a="1"/>
  <c r="NT54" i="14" s="1"/>
  <c r="OO54" i="14" s="1"/>
  <c r="OH76" i="14" a="1"/>
  <c r="OH76" i="14" s="1"/>
  <c r="PC76" i="14" s="1"/>
  <c r="OB59" i="14" a="1"/>
  <c r="OB59" i="14" s="1"/>
  <c r="OW59" i="14" s="1"/>
  <c r="NR125" i="14" a="1"/>
  <c r="NR125" i="14" s="1"/>
  <c r="OM125" i="14" s="1"/>
  <c r="OB100" i="14" a="1"/>
  <c r="OB100" i="14" s="1"/>
  <c r="OW100" i="14" s="1"/>
  <c r="OF102" i="14" a="1"/>
  <c r="OF102" i="14" s="1"/>
  <c r="PA102" i="14" s="1"/>
  <c r="OB136" i="14" a="1"/>
  <c r="OB136" i="14" s="1"/>
  <c r="OW136" i="14" s="1"/>
  <c r="OA159" i="14" a="1"/>
  <c r="OA159" i="14" s="1"/>
  <c r="OV159" i="14" s="1"/>
  <c r="NS77" i="14" a="1"/>
  <c r="NS77" i="14" s="1"/>
  <c r="ON77" i="14" s="1"/>
  <c r="NO91" i="14" a="1"/>
  <c r="NO91" i="14" s="1"/>
  <c r="OJ91" i="14" s="1"/>
  <c r="OF71" i="14" a="1"/>
  <c r="OF71" i="14" s="1"/>
  <c r="PA71" i="14" s="1"/>
  <c r="NV111" i="14" a="1"/>
  <c r="NV111" i="14" s="1"/>
  <c r="NW67" i="14" a="1"/>
  <c r="NW67" i="14" s="1"/>
  <c r="OR67" i="14" s="1"/>
  <c r="OG106" i="14" a="1"/>
  <c r="OG106" i="14" s="1"/>
  <c r="PB106" i="14" s="1"/>
  <c r="OB85" i="14" a="1"/>
  <c r="OB85" i="14" s="1"/>
  <c r="OW85" i="14" s="1"/>
  <c r="OD109" i="14" a="1"/>
  <c r="OD109" i="14" s="1"/>
  <c r="OY109" i="14" s="1"/>
  <c r="OG124" i="14" a="1"/>
  <c r="OG124" i="14" s="1"/>
  <c r="PB124" i="14" s="1"/>
  <c r="NS24" i="14" a="1"/>
  <c r="NS24" i="14" s="1"/>
  <c r="ON24" i="14" s="1"/>
  <c r="OD123" i="14" a="1"/>
  <c r="OD123" i="14" s="1"/>
  <c r="OY123" i="14" s="1"/>
  <c r="OA167" i="14" a="1"/>
  <c r="OA167" i="14" s="1"/>
  <c r="OV167" i="14" s="1"/>
  <c r="NR14" i="14" a="1"/>
  <c r="NR14" i="14" s="1"/>
  <c r="OM14" i="14" s="1"/>
  <c r="OH158" i="14" a="1"/>
  <c r="OH158" i="14" s="1"/>
  <c r="PC158" i="14" s="1"/>
  <c r="NU101" i="14" a="1"/>
  <c r="NU101" i="14" s="1"/>
  <c r="OP101" i="14" s="1"/>
  <c r="NO26" i="14" a="1"/>
  <c r="NO26" i="14" s="1"/>
  <c r="OJ26" i="14" s="1"/>
  <c r="OA132" i="14" a="1"/>
  <c r="OA132" i="14" s="1"/>
  <c r="OV132" i="14" s="1"/>
  <c r="NV17" i="14" a="1"/>
  <c r="NV17" i="14" s="1"/>
  <c r="OF140" i="14" a="1"/>
  <c r="OF140" i="14" s="1"/>
  <c r="PA140" i="14" s="1"/>
  <c r="OD158" i="14" a="1"/>
  <c r="OD158" i="14" s="1"/>
  <c r="OY158" i="14" s="1"/>
  <c r="NT23" i="14" a="1"/>
  <c r="NT23" i="14" s="1"/>
  <c r="OO23" i="14" s="1"/>
  <c r="OC144" i="14" a="1"/>
  <c r="OC144" i="14" s="1"/>
  <c r="OX144" i="14" s="1"/>
  <c r="NY130" i="14" a="1"/>
  <c r="NY130" i="14" s="1"/>
  <c r="OT130" i="14" s="1"/>
  <c r="OB107" i="14" a="1"/>
  <c r="OB107" i="14" s="1"/>
  <c r="OW107" i="14" s="1"/>
  <c r="NX88" i="14" a="1"/>
  <c r="NX88" i="14" s="1"/>
  <c r="OS88" i="14" s="1"/>
  <c r="OC126" i="14" a="1"/>
  <c r="OC126" i="14" s="1"/>
  <c r="OX126" i="14" s="1"/>
  <c r="OH120" i="14" a="1"/>
  <c r="OH120" i="14" s="1"/>
  <c r="PC120" i="14" s="1"/>
  <c r="NU47" i="14" a="1"/>
  <c r="NU47" i="14" s="1"/>
  <c r="OP47" i="14" s="1"/>
  <c r="OA175" i="14" a="1"/>
  <c r="OA175" i="14" s="1"/>
  <c r="OV175" i="14" s="1"/>
  <c r="NY108" i="14" a="1"/>
  <c r="NY108" i="14" s="1"/>
  <c r="OT108" i="14" s="1"/>
  <c r="OE141" i="14" a="1"/>
  <c r="OE141" i="14" s="1"/>
  <c r="OZ141" i="14" s="1"/>
  <c r="OB29" i="14" a="1"/>
  <c r="OB29" i="14" s="1"/>
  <c r="OW29" i="14" s="1"/>
  <c r="NO131" i="14" a="1"/>
  <c r="NO131" i="14" s="1"/>
  <c r="OJ131" i="14" s="1"/>
  <c r="NQ138" i="14" a="1"/>
  <c r="NQ138" i="14" s="1"/>
  <c r="OL138" i="14" s="1"/>
  <c r="NO169" i="14" a="1"/>
  <c r="NO169" i="14" s="1"/>
  <c r="OJ169" i="14" s="1"/>
  <c r="OA143" i="14" a="1"/>
  <c r="OA143" i="14" s="1"/>
  <c r="OV143" i="14" s="1"/>
  <c r="NQ114" i="14" a="1"/>
  <c r="NQ114" i="14" s="1"/>
  <c r="OL114" i="14" s="1"/>
  <c r="NY59" i="14" a="1"/>
  <c r="NY59" i="14" s="1"/>
  <c r="OT59" i="14" s="1"/>
  <c r="NP54" i="14" a="1"/>
  <c r="NP54" i="14" s="1"/>
  <c r="OK54" i="14" s="1"/>
  <c r="NZ74" i="14" a="1"/>
  <c r="NZ74" i="14" s="1"/>
  <c r="OU74" i="14" s="1"/>
  <c r="NY113" i="14" a="1"/>
  <c r="NY113" i="14" s="1"/>
  <c r="OT113" i="14" s="1"/>
  <c r="NV116" i="14" a="1"/>
  <c r="NV116" i="14" s="1"/>
  <c r="NZ129" i="14" a="1"/>
  <c r="NZ129" i="14" s="1"/>
  <c r="OU129" i="14" s="1"/>
  <c r="OE20" i="14" a="1"/>
  <c r="OE20" i="14" s="1"/>
  <c r="OZ20" i="14" s="1"/>
  <c r="NU82" i="14" a="1"/>
  <c r="NU82" i="14" s="1"/>
  <c r="OP82" i="14" s="1"/>
  <c r="OD174" i="14" a="1"/>
  <c r="OD174" i="14" s="1"/>
  <c r="OY174" i="14" s="1"/>
  <c r="OF84" i="14" a="1"/>
  <c r="OF84" i="14" s="1"/>
  <c r="PA84" i="14" s="1"/>
  <c r="OF109" i="14" a="1"/>
  <c r="OF109" i="14" s="1"/>
  <c r="PA109" i="14" s="1"/>
  <c r="OD114" i="14" a="1"/>
  <c r="OD114" i="14" s="1"/>
  <c r="OY114" i="14" s="1"/>
  <c r="OF31" i="14" a="1"/>
  <c r="OF31" i="14" s="1"/>
  <c r="PA31" i="14" s="1"/>
  <c r="NR19" i="14" a="1"/>
  <c r="NR19" i="14" s="1"/>
  <c r="OM19" i="14" s="1"/>
  <c r="OH87" i="14" a="1"/>
  <c r="OH87" i="14" s="1"/>
  <c r="PC87" i="14" s="1"/>
  <c r="NZ26" i="14" a="1"/>
  <c r="NZ26" i="14" s="1"/>
  <c r="OU26" i="14" s="1"/>
  <c r="NO31" i="14" a="1"/>
  <c r="NO31" i="14" s="1"/>
  <c r="OJ31" i="14" s="1"/>
  <c r="NT69" i="14" a="1"/>
  <c r="NT69" i="14" s="1"/>
  <c r="OO69" i="14" s="1"/>
  <c r="OF90" i="14" a="1"/>
  <c r="OF90" i="14" s="1"/>
  <c r="PA90" i="14" s="1"/>
  <c r="OF103" i="14" a="1"/>
  <c r="OF103" i="14" s="1"/>
  <c r="PA103" i="14" s="1"/>
  <c r="OC54" i="14" a="1"/>
  <c r="OC54" i="14" s="1"/>
  <c r="OX54" i="14" s="1"/>
  <c r="OD143" i="14" a="1"/>
  <c r="OD143" i="14" s="1"/>
  <c r="OY143" i="14" s="1"/>
  <c r="OE9" i="14" a="1"/>
  <c r="OE9" i="14" s="1"/>
  <c r="OZ9" i="14" s="1"/>
  <c r="OF110" i="14" a="1"/>
  <c r="OF110" i="14" s="1"/>
  <c r="PA110" i="14" s="1"/>
  <c r="NZ105" i="14" a="1"/>
  <c r="NZ105" i="14" s="1"/>
  <c r="OU105" i="14" s="1"/>
  <c r="OB163" i="14" a="1"/>
  <c r="OB163" i="14" s="1"/>
  <c r="OW163" i="14" s="1"/>
  <c r="NO123" i="14" a="1"/>
  <c r="NO123" i="14" s="1"/>
  <c r="OJ123" i="14" s="1"/>
  <c r="OD164" i="14" a="1"/>
  <c r="OD164" i="14" s="1"/>
  <c r="OY164" i="14" s="1"/>
  <c r="NP47" i="14" a="1"/>
  <c r="NP47" i="14" s="1"/>
  <c r="OK47" i="14" s="1"/>
  <c r="NQ136" i="14" a="1"/>
  <c r="NQ136" i="14" s="1"/>
  <c r="OL136" i="14" s="1"/>
  <c r="OE160" i="14" a="1"/>
  <c r="OE160" i="14" s="1"/>
  <c r="OZ160" i="14" s="1"/>
  <c r="OC26" i="14" a="1"/>
  <c r="OC26" i="14" s="1"/>
  <c r="OX26" i="14" s="1"/>
  <c r="OD175" i="14" a="1"/>
  <c r="OD175" i="14" s="1"/>
  <c r="OY175" i="14" s="1"/>
  <c r="OA130" i="14" a="1"/>
  <c r="OA130" i="14" s="1"/>
  <c r="OV130" i="14" s="1"/>
  <c r="NQ58" i="14" a="1"/>
  <c r="NQ58" i="14" s="1"/>
  <c r="OL58" i="14" s="1"/>
  <c r="NP73" i="14" a="1"/>
  <c r="NP73" i="14" s="1"/>
  <c r="OK73" i="14" s="1"/>
  <c r="NX63" i="14" a="1"/>
  <c r="NX63" i="14" s="1"/>
  <c r="OS63" i="14" s="1"/>
  <c r="OG61" i="14" a="1"/>
  <c r="OG61" i="14" s="1"/>
  <c r="PB61" i="14" s="1"/>
  <c r="OC95" i="14" a="1"/>
  <c r="OC95" i="14" s="1"/>
  <c r="OX95" i="14" s="1"/>
  <c r="OH142" i="14" a="1"/>
  <c r="OH142" i="14" s="1"/>
  <c r="PC142" i="14" s="1"/>
  <c r="NR112" i="14" a="1"/>
  <c r="NR112" i="14" s="1"/>
  <c r="OM112" i="14" s="1"/>
  <c r="NT159" i="14" a="1"/>
  <c r="NT159" i="14" s="1"/>
  <c r="OO159" i="14" s="1"/>
  <c r="NT154" i="14" a="1"/>
  <c r="NT154" i="14" s="1"/>
  <c r="OO154" i="14" s="1"/>
  <c r="OH144" i="14" a="1"/>
  <c r="OH144" i="14" s="1"/>
  <c r="PC144" i="14" s="1"/>
  <c r="NP143" i="14" a="1"/>
  <c r="NP143" i="14" s="1"/>
  <c r="OK143" i="14" s="1"/>
  <c r="NU65" i="14" a="1"/>
  <c r="NU65" i="14" s="1"/>
  <c r="OP65" i="14" s="1"/>
  <c r="NV141" i="14" a="1"/>
  <c r="NV141" i="14" s="1"/>
  <c r="OH48" i="14" a="1"/>
  <c r="OH48" i="14" s="1"/>
  <c r="PC48" i="14" s="1"/>
  <c r="OH99" i="14" a="1"/>
  <c r="OH99" i="14" s="1"/>
  <c r="PC99" i="14" s="1"/>
  <c r="NU133" i="14" a="1"/>
  <c r="NU133" i="14" s="1"/>
  <c r="OP133" i="14" s="1"/>
  <c r="NZ164" i="14" a="1"/>
  <c r="NZ164" i="14" s="1"/>
  <c r="OU164" i="14" s="1"/>
  <c r="NO172" i="14" a="1"/>
  <c r="NO172" i="14" s="1"/>
  <c r="OJ172" i="14" s="1"/>
  <c r="NU142" i="14" a="1"/>
  <c r="NU142" i="14" s="1"/>
  <c r="OP142" i="14" s="1"/>
  <c r="OH19" i="14" a="1"/>
  <c r="OH19" i="14" s="1"/>
  <c r="PC19" i="14" s="1"/>
  <c r="NU15" i="14" a="1"/>
  <c r="NU15" i="14" s="1"/>
  <c r="OP15" i="14" s="1"/>
  <c r="OC116" i="14" a="1"/>
  <c r="OC116" i="14" s="1"/>
  <c r="OX116" i="14" s="1"/>
  <c r="NU127" i="14" a="1"/>
  <c r="NU127" i="14" s="1"/>
  <c r="OP127" i="14" s="1"/>
  <c r="NT152" i="14" a="1"/>
  <c r="NT152" i="14" s="1"/>
  <c r="OO152" i="14" s="1"/>
  <c r="NZ162" i="14" a="1"/>
  <c r="NZ162" i="14" s="1"/>
  <c r="OU162" i="14" s="1"/>
  <c r="NW69" i="14" a="1"/>
  <c r="NW69" i="14" s="1"/>
  <c r="OR69" i="14" s="1"/>
  <c r="NO41" i="14" a="1"/>
  <c r="NO41" i="14" s="1"/>
  <c r="OJ41" i="14" s="1"/>
  <c r="OA49" i="14" a="1"/>
  <c r="OA49" i="14" s="1"/>
  <c r="OV49" i="14" s="1"/>
  <c r="OD36" i="14" a="1"/>
  <c r="OD36" i="14" s="1"/>
  <c r="OY36" i="14" s="1"/>
  <c r="NW80" i="14" a="1"/>
  <c r="NW80" i="14" s="1"/>
  <c r="OR80" i="14" s="1"/>
  <c r="NY87" i="14" a="1"/>
  <c r="NY87" i="14" s="1"/>
  <c r="OT87" i="14" s="1"/>
  <c r="NR151" i="14" a="1"/>
  <c r="NR151" i="14" s="1"/>
  <c r="OM151" i="14" s="1"/>
  <c r="OB165" i="14" a="1"/>
  <c r="OB165" i="14" s="1"/>
  <c r="OW165" i="14" s="1"/>
  <c r="NQ140" i="14" a="1"/>
  <c r="NQ140" i="14" s="1"/>
  <c r="OL140" i="14" s="1"/>
  <c r="NZ86" i="14" a="1"/>
  <c r="NZ86" i="14" s="1"/>
  <c r="OU86" i="14" s="1"/>
  <c r="NY23" i="14" a="1"/>
  <c r="NY23" i="14" s="1"/>
  <c r="OT23" i="14" s="1"/>
  <c r="OF158" i="14" a="1"/>
  <c r="OF158" i="14" s="1"/>
  <c r="PA158" i="14" s="1"/>
  <c r="OE64" i="14" a="1"/>
  <c r="OE64" i="14" s="1"/>
  <c r="OZ64" i="14" s="1"/>
  <c r="NS95" i="14" a="1"/>
  <c r="NS95" i="14" s="1"/>
  <c r="ON95" i="14" s="1"/>
  <c r="NR147" i="14" a="1"/>
  <c r="NR147" i="14" s="1"/>
  <c r="OM147" i="14" s="1"/>
  <c r="NW38" i="14" a="1"/>
  <c r="NW38" i="14" s="1"/>
  <c r="OR38" i="14" s="1"/>
  <c r="OA67" i="14" a="1"/>
  <c r="OA67" i="14" s="1"/>
  <c r="OV67" i="14" s="1"/>
  <c r="OF96" i="14" a="1"/>
  <c r="OF96" i="14" s="1"/>
  <c r="PA96" i="14" s="1"/>
  <c r="NQ34" i="14" a="1"/>
  <c r="NQ34" i="14" s="1"/>
  <c r="OL34" i="14" s="1"/>
  <c r="NW63" i="14" a="1"/>
  <c r="NW63" i="14" s="1"/>
  <c r="OR63" i="14" s="1"/>
  <c r="OB78" i="14" a="1"/>
  <c r="OB78" i="14" s="1"/>
  <c r="OW78" i="14" s="1"/>
  <c r="NW176" i="14" a="1"/>
  <c r="NW176" i="14" s="1"/>
  <c r="OB88" i="14" a="1"/>
  <c r="OB88" i="14" s="1"/>
  <c r="OW88" i="14" s="1"/>
  <c r="OA127" i="14" a="1"/>
  <c r="OA127" i="14" s="1"/>
  <c r="OV127" i="14" s="1"/>
  <c r="OH51" i="14" a="1"/>
  <c r="OH51" i="14" s="1"/>
  <c r="PC51" i="14" s="1"/>
  <c r="OH109" i="14" a="1"/>
  <c r="OH109" i="14" s="1"/>
  <c r="PC109" i="14" s="1"/>
  <c r="NO105" i="14" a="1"/>
  <c r="NO105" i="14" s="1"/>
  <c r="OJ105" i="14" s="1"/>
  <c r="NX23" i="14" a="1"/>
  <c r="NX23" i="14" s="1"/>
  <c r="OS23" i="14" s="1"/>
  <c r="NP133" i="14" a="1"/>
  <c r="NP133" i="14" s="1"/>
  <c r="OK133" i="14" s="1"/>
  <c r="NU66" i="14" a="1"/>
  <c r="NU66" i="14" s="1"/>
  <c r="OP66" i="14" s="1"/>
  <c r="NP110" i="14" a="1"/>
  <c r="NP110" i="14" s="1"/>
  <c r="OK110" i="14" s="1"/>
  <c r="OC149" i="14" a="1"/>
  <c r="OC149" i="14" s="1"/>
  <c r="OX149" i="14" s="1"/>
  <c r="NY98" i="14" a="1"/>
  <c r="NY98" i="14" s="1"/>
  <c r="OT98" i="14" s="1"/>
  <c r="NP82" i="14" a="1"/>
  <c r="NP82" i="14" s="1"/>
  <c r="OK82" i="14" s="1"/>
  <c r="NQ125" i="14" a="1"/>
  <c r="NQ125" i="14" s="1"/>
  <c r="OL125" i="14" s="1"/>
  <c r="NZ172" i="14" a="1"/>
  <c r="NZ172" i="14" s="1"/>
  <c r="OU172" i="14" s="1"/>
  <c r="NT66" i="14" a="1"/>
  <c r="NT66" i="14" s="1"/>
  <c r="OO66" i="14" s="1"/>
  <c r="NW76" i="14" a="1"/>
  <c r="NW76" i="14" s="1"/>
  <c r="OR76" i="14" s="1"/>
  <c r="NR114" i="14" a="1"/>
  <c r="NR114" i="14" s="1"/>
  <c r="OM114" i="14" s="1"/>
  <c r="NR174" i="14" a="1"/>
  <c r="NR174" i="14" s="1"/>
  <c r="OM174" i="14" s="1"/>
  <c r="OH47" i="14" a="1"/>
  <c r="OH47" i="14" s="1"/>
  <c r="PC47" i="14" s="1"/>
  <c r="OG103" i="14" a="1"/>
  <c r="OG103" i="14" s="1"/>
  <c r="PB103" i="14" s="1"/>
  <c r="NS112" i="14" a="1"/>
  <c r="NS112" i="14" s="1"/>
  <c r="ON112" i="14" s="1"/>
  <c r="OE29" i="14" a="1"/>
  <c r="OE29" i="14" s="1"/>
  <c r="OZ29" i="14" s="1"/>
  <c r="OC130" i="14" a="1"/>
  <c r="OC130" i="14" s="1"/>
  <c r="OX130" i="14" s="1"/>
  <c r="NR15" i="14" a="1"/>
  <c r="NR15" i="14" s="1"/>
  <c r="OM15" i="14" s="1"/>
  <c r="NP111" i="14" a="1"/>
  <c r="NP111" i="14" s="1"/>
  <c r="OK111" i="14" s="1"/>
  <c r="NU37" i="14" a="1"/>
  <c r="NU37" i="14" s="1"/>
  <c r="OP37" i="14" s="1"/>
  <c r="NS45" i="14" a="1"/>
  <c r="NS45" i="14" s="1"/>
  <c r="ON45" i="14" s="1"/>
  <c r="OB155" i="14" a="1"/>
  <c r="OB155" i="14" s="1"/>
  <c r="OW155" i="14" s="1"/>
  <c r="NX35" i="14" a="1"/>
  <c r="NX35" i="14" s="1"/>
  <c r="OS35" i="14" s="1"/>
  <c r="NU89" i="14" a="1"/>
  <c r="NU89" i="14" s="1"/>
  <c r="OP89" i="14" s="1"/>
  <c r="NP122" i="14" a="1"/>
  <c r="NP122" i="14" s="1"/>
  <c r="OK122" i="14" s="1"/>
  <c r="OC68" i="14" a="1"/>
  <c r="OC68" i="14" s="1"/>
  <c r="OX68" i="14" s="1"/>
  <c r="NW14" i="14" a="1"/>
  <c r="NW14" i="14" s="1"/>
  <c r="OR14" i="14" s="1"/>
  <c r="OH59" i="14" a="1"/>
  <c r="OH59" i="14" s="1"/>
  <c r="PC59" i="14" s="1"/>
  <c r="NO127" i="14" a="1"/>
  <c r="NO127" i="14" s="1"/>
  <c r="OJ127" i="14" s="1"/>
  <c r="NU121" i="14" a="1"/>
  <c r="NU121" i="14" s="1"/>
  <c r="OP121" i="14" s="1"/>
  <c r="NS142" i="14" a="1"/>
  <c r="NS142" i="14" s="1"/>
  <c r="ON142" i="14" s="1"/>
  <c r="OC127" i="14" a="1"/>
  <c r="OC127" i="14" s="1"/>
  <c r="OX127" i="14" s="1"/>
  <c r="NZ23" i="14" a="1"/>
  <c r="NZ23" i="14" s="1"/>
  <c r="OU23" i="14" s="1"/>
  <c r="OC34" i="14" a="1"/>
  <c r="OC34" i="14" s="1"/>
  <c r="OX34" i="14" s="1"/>
  <c r="NQ60" i="14" a="1"/>
  <c r="NQ60" i="14" s="1"/>
  <c r="OL60" i="14" s="1"/>
  <c r="OF115" i="14" a="1"/>
  <c r="OF115" i="14" s="1"/>
  <c r="PA115" i="14" s="1"/>
  <c r="NU140" i="14" a="1"/>
  <c r="NU140" i="14" s="1"/>
  <c r="OP140" i="14" s="1"/>
  <c r="NY148" i="14" a="1"/>
  <c r="NY148" i="14" s="1"/>
  <c r="OT148" i="14" s="1"/>
  <c r="OD27" i="14" a="1"/>
  <c r="OD27" i="14" s="1"/>
  <c r="OY27" i="14" s="1"/>
  <c r="NQ154" i="14" a="1"/>
  <c r="NQ154" i="14" s="1"/>
  <c r="OL154" i="14" s="1"/>
  <c r="NW45" i="14" a="1"/>
  <c r="NW45" i="14" s="1"/>
  <c r="OR45" i="14" s="1"/>
  <c r="OF105" i="14" a="1"/>
  <c r="OF105" i="14" s="1"/>
  <c r="PA105" i="14" s="1"/>
  <c r="NQ38" i="14" a="1"/>
  <c r="NQ38" i="14" s="1"/>
  <c r="OL38" i="14" s="1"/>
  <c r="NT125" i="14" a="1"/>
  <c r="NT125" i="14" s="1"/>
  <c r="OO125" i="14" s="1"/>
  <c r="NZ42" i="14" a="1"/>
  <c r="NZ42" i="14" s="1"/>
  <c r="OU42" i="14" s="1"/>
  <c r="NR77" i="14" a="1"/>
  <c r="NR77" i="14" s="1"/>
  <c r="OM77" i="14" s="1"/>
  <c r="NT79" i="14" a="1"/>
  <c r="NT79" i="14" s="1"/>
  <c r="OO79" i="14" s="1"/>
  <c r="NR159" i="14" a="1"/>
  <c r="NR159" i="14" s="1"/>
  <c r="OM159" i="14" s="1"/>
  <c r="NR35" i="14" a="1"/>
  <c r="NR35" i="14" s="1"/>
  <c r="OM35" i="14" s="1"/>
  <c r="NO121" i="14" a="1"/>
  <c r="NO121" i="14" s="1"/>
  <c r="OJ121" i="14" s="1"/>
  <c r="OG120" i="14" a="1"/>
  <c r="OG120" i="14" s="1"/>
  <c r="PB120" i="14" s="1"/>
  <c r="NO46" i="14" a="1"/>
  <c r="NO46" i="14" s="1"/>
  <c r="OJ46" i="14" s="1"/>
  <c r="NV65" i="14" a="1"/>
  <c r="NV65" i="14" s="1"/>
  <c r="NX129" i="14" a="1"/>
  <c r="NX129" i="14" s="1"/>
  <c r="OS129" i="14" s="1"/>
  <c r="NY54" i="14" a="1"/>
  <c r="NY54" i="14" s="1"/>
  <c r="OT54" i="14" s="1"/>
  <c r="OH166" i="14" a="1"/>
  <c r="OH166" i="14" s="1"/>
  <c r="PC166" i="14" s="1"/>
  <c r="NY160" i="14" a="1"/>
  <c r="NY160" i="14" s="1"/>
  <c r="OT160" i="14" s="1"/>
  <c r="NP164" i="14" a="1"/>
  <c r="NP164" i="14" s="1"/>
  <c r="OK164" i="14" s="1"/>
  <c r="NW98" i="14" a="1"/>
  <c r="NW98" i="14" s="1"/>
  <c r="OR98" i="14" s="1"/>
  <c r="NY158" i="14" a="1"/>
  <c r="NY158" i="14" s="1"/>
  <c r="OT158" i="14" s="1"/>
  <c r="NQ130" i="14" a="1"/>
  <c r="NQ130" i="14" s="1"/>
  <c r="OL130" i="14" s="1"/>
  <c r="NV155" i="14" a="1"/>
  <c r="NV155" i="14" s="1"/>
  <c r="NP157" i="14" a="1"/>
  <c r="NP157" i="14" s="1"/>
  <c r="OK157" i="14" s="1"/>
  <c r="OE147" i="14" a="1"/>
  <c r="OE147" i="14" s="1"/>
  <c r="OZ147" i="14" s="1"/>
  <c r="OE59" i="14" a="1"/>
  <c r="OE59" i="14" s="1"/>
  <c r="OZ59" i="14" s="1"/>
  <c r="OE115" i="14" a="1"/>
  <c r="OE115" i="14" s="1"/>
  <c r="OZ115" i="14" s="1"/>
  <c r="NU146" i="14" a="1"/>
  <c r="NU146" i="14" s="1"/>
  <c r="OP146" i="14" s="1"/>
  <c r="NS168" i="14" a="1"/>
  <c r="NS168" i="14" s="1"/>
  <c r="ON168" i="14" s="1"/>
  <c r="NY93" i="14" a="1"/>
  <c r="NY93" i="14" s="1"/>
  <c r="OT93" i="14" s="1"/>
  <c r="NW39" i="14" a="1"/>
  <c r="NW39" i="14" s="1"/>
  <c r="OR39" i="14" s="1"/>
  <c r="NT15" i="14" a="1"/>
  <c r="NT15" i="14" s="1"/>
  <c r="OO15" i="14" s="1"/>
  <c r="OB42" i="14" a="1"/>
  <c r="OB42" i="14" s="1"/>
  <c r="OW42" i="14" s="1"/>
  <c r="NQ131" i="14" a="1"/>
  <c r="NQ131" i="14" s="1"/>
  <c r="OL131" i="14" s="1"/>
  <c r="NV175" i="14" a="1"/>
  <c r="NV175" i="14" s="1"/>
  <c r="NU78" i="14" a="1"/>
  <c r="NU78" i="14" s="1"/>
  <c r="OP78" i="14" s="1"/>
  <c r="OH121" i="14" a="1"/>
  <c r="OH121" i="14" s="1"/>
  <c r="PC121" i="14" s="1"/>
  <c r="NO125" i="14" a="1"/>
  <c r="NO125" i="14" s="1"/>
  <c r="OJ125" i="14" s="1"/>
  <c r="NQ116" i="14" a="1"/>
  <c r="NQ116" i="14" s="1"/>
  <c r="OL116" i="14" s="1"/>
  <c r="NR67" i="14" a="1"/>
  <c r="NR67" i="14" s="1"/>
  <c r="OM67" i="14" s="1"/>
  <c r="OC45" i="14" a="1"/>
  <c r="OC45" i="14" s="1"/>
  <c r="OX45" i="14" s="1"/>
  <c r="NQ150" i="14" a="1"/>
  <c r="NQ150" i="14" s="1"/>
  <c r="OL150" i="14" s="1"/>
  <c r="OB33" i="14" a="1"/>
  <c r="OB33" i="14" s="1"/>
  <c r="OW33" i="14" s="1"/>
  <c r="NX124" i="14" a="1"/>
  <c r="NX124" i="14" s="1"/>
  <c r="OS124" i="14" s="1"/>
  <c r="NQ47" i="14" a="1"/>
  <c r="NQ47" i="14" s="1"/>
  <c r="OL47" i="14" s="1"/>
  <c r="NX136" i="14" a="1"/>
  <c r="NX136" i="14" s="1"/>
  <c r="OS136" i="14" s="1"/>
  <c r="NX158" i="14" a="1"/>
  <c r="NX158" i="14" s="1"/>
  <c r="OS158" i="14" s="1"/>
  <c r="NW166" i="14" a="1"/>
  <c r="NW166" i="14" s="1"/>
  <c r="OR166" i="14" s="1"/>
  <c r="NY62" i="14" a="1"/>
  <c r="NY62" i="14" s="1"/>
  <c r="OT62" i="14" s="1"/>
  <c r="NX99" i="14" a="1"/>
  <c r="NX99" i="14" s="1"/>
  <c r="OS99" i="14" s="1"/>
  <c r="NU119" i="14" a="1"/>
  <c r="NU119" i="14" s="1"/>
  <c r="OP119" i="14" s="1"/>
  <c r="OF29" i="14" a="1"/>
  <c r="OF29" i="14" s="1"/>
  <c r="PA29" i="14" s="1"/>
  <c r="OE170" i="14" a="1"/>
  <c r="OE170" i="14" s="1"/>
  <c r="OZ170" i="14" s="1"/>
  <c r="NW169" i="14" a="1"/>
  <c r="NW169" i="14" s="1"/>
  <c r="OR169" i="14" s="1"/>
  <c r="NT46" i="14" a="1"/>
  <c r="NT46" i="14" s="1"/>
  <c r="OO46" i="14" s="1"/>
  <c r="NT117" i="14" a="1"/>
  <c r="NT117" i="14" s="1"/>
  <c r="OO117" i="14" s="1"/>
  <c r="NW33" i="14" a="1"/>
  <c r="NW33" i="14" s="1"/>
  <c r="OR33" i="14" s="1"/>
  <c r="OE57" i="14" a="1"/>
  <c r="OE57" i="14" s="1"/>
  <c r="OZ57" i="14" s="1"/>
  <c r="NU151" i="14" a="1"/>
  <c r="NU151" i="14" s="1"/>
  <c r="OP151" i="14" s="1"/>
  <c r="OG118" i="14" a="1"/>
  <c r="OG118" i="14" s="1"/>
  <c r="PB118" i="14" s="1"/>
  <c r="NP146" i="14" a="1"/>
  <c r="NP146" i="14" s="1"/>
  <c r="OK146" i="14" s="1"/>
  <c r="OD78" i="14" a="1"/>
  <c r="OD78" i="14" s="1"/>
  <c r="OY78" i="14" s="1"/>
  <c r="OF12" i="14" a="1"/>
  <c r="OF12" i="14" s="1"/>
  <c r="PA12" i="14" s="1"/>
  <c r="NU17" i="14" a="1"/>
  <c r="NU17" i="14" s="1"/>
  <c r="OP17" i="14" s="1"/>
  <c r="NQ11" i="14" a="1"/>
  <c r="NQ11" i="14" s="1"/>
  <c r="OL11" i="14" s="1"/>
  <c r="OC27" i="14" a="1"/>
  <c r="OC27" i="14" s="1"/>
  <c r="OX27" i="14" s="1"/>
  <c r="NY109" i="14" a="1"/>
  <c r="NY109" i="14" s="1"/>
  <c r="OT109" i="14" s="1"/>
  <c r="OA166" i="14" a="1"/>
  <c r="OA166" i="14" s="1"/>
  <c r="OV166" i="14" s="1"/>
  <c r="OD162" i="14" a="1"/>
  <c r="OD162" i="14" s="1"/>
  <c r="OY162" i="14" s="1"/>
  <c r="NO176" i="14" a="1"/>
  <c r="NO176" i="14" s="1"/>
  <c r="OF57" i="14" a="1"/>
  <c r="OF57" i="14" s="1"/>
  <c r="PA57" i="14" s="1"/>
  <c r="NU22" i="14" a="1"/>
  <c r="NU22" i="14" s="1"/>
  <c r="OP22" i="14" s="1"/>
  <c r="NP172" i="14" a="1"/>
  <c r="NP172" i="14" s="1"/>
  <c r="OK172" i="14" s="1"/>
  <c r="OF25" i="14" a="1"/>
  <c r="OF25" i="14" s="1"/>
  <c r="PA25" i="14" s="1"/>
  <c r="NX105" i="14" a="1"/>
  <c r="NX105" i="14" s="1"/>
  <c r="OS105" i="14" s="1"/>
  <c r="OC24" i="14" a="1"/>
  <c r="OC24" i="14" s="1"/>
  <c r="OX24" i="14" s="1"/>
  <c r="OD33" i="14" a="1"/>
  <c r="OD33" i="14" s="1"/>
  <c r="OY33" i="14" s="1"/>
  <c r="OE163" i="14" a="1"/>
  <c r="OE163" i="14" s="1"/>
  <c r="OZ163" i="14" s="1"/>
  <c r="OH38" i="14" a="1"/>
  <c r="OH38" i="14" s="1"/>
  <c r="PC38" i="14" s="1"/>
  <c r="NZ90" i="14" a="1"/>
  <c r="NZ90" i="14" s="1"/>
  <c r="OU90" i="14" s="1"/>
  <c r="OF125" i="14" a="1"/>
  <c r="OF125" i="14" s="1"/>
  <c r="PA125" i="14" s="1"/>
  <c r="OC73" i="14" a="1"/>
  <c r="OC73" i="14" s="1"/>
  <c r="OX73" i="14" s="1"/>
  <c r="NT75" i="14" a="1"/>
  <c r="NT75" i="14" s="1"/>
  <c r="OO75" i="14" s="1"/>
  <c r="OD171" i="14" a="1"/>
  <c r="OD171" i="14" s="1"/>
  <c r="OY171" i="14" s="1"/>
  <c r="NO15" i="14" a="1"/>
  <c r="NO15" i="14" s="1"/>
  <c r="OJ15" i="14" s="1"/>
  <c r="NQ145" i="14" a="1"/>
  <c r="NQ145" i="14" s="1"/>
  <c r="OL145" i="14" s="1"/>
  <c r="OC36" i="14" a="1"/>
  <c r="OC36" i="14" s="1"/>
  <c r="OX36" i="14" s="1"/>
  <c r="NV18" i="14" a="1"/>
  <c r="NV18" i="14" s="1"/>
  <c r="NV30" i="14" a="1"/>
  <c r="NV30" i="14" s="1"/>
  <c r="OC107" i="14" a="1"/>
  <c r="OC107" i="14" s="1"/>
  <c r="OX107" i="14" s="1"/>
  <c r="NV130" i="14" a="1"/>
  <c r="NV130" i="14" s="1"/>
  <c r="OE16" i="14" a="1"/>
  <c r="OE16" i="14" s="1"/>
  <c r="OZ16" i="14" s="1"/>
  <c r="NY140" i="14" a="1"/>
  <c r="NY140" i="14" s="1"/>
  <c r="OT140" i="14" s="1"/>
  <c r="NO96" i="14" a="1"/>
  <c r="NO96" i="14" s="1"/>
  <c r="OJ96" i="14" s="1"/>
  <c r="OG155" i="14" a="1"/>
  <c r="OG155" i="14" s="1"/>
  <c r="PB155" i="14" s="1"/>
  <c r="OE165" i="14" a="1"/>
  <c r="OE165" i="14" s="1"/>
  <c r="OZ165" i="14" s="1"/>
  <c r="OE128" i="14" a="1"/>
  <c r="OE128" i="14" s="1"/>
  <c r="OZ128" i="14" s="1"/>
  <c r="NO128" i="14" a="1"/>
  <c r="NO128" i="14" s="1"/>
  <c r="OJ128" i="14" s="1"/>
  <c r="NT76" i="14" a="1"/>
  <c r="NT76" i="14" s="1"/>
  <c r="OO76" i="14" s="1"/>
  <c r="NS85" i="14" a="1"/>
  <c r="NS85" i="14" s="1"/>
  <c r="ON85" i="14" s="1"/>
  <c r="OG80" i="14" a="1"/>
  <c r="OG80" i="14" s="1"/>
  <c r="PB80" i="14" s="1"/>
  <c r="NP96" i="14" a="1"/>
  <c r="NP96" i="14" s="1"/>
  <c r="OK96" i="14" s="1"/>
  <c r="NT63" i="14" a="1"/>
  <c r="NT63" i="14" s="1"/>
  <c r="OO63" i="14" s="1"/>
  <c r="OF170" i="14" a="1"/>
  <c r="OF170" i="14" s="1"/>
  <c r="PA170" i="14" s="1"/>
  <c r="OA80" i="14" a="1"/>
  <c r="OA80" i="14" s="1"/>
  <c r="OV80" i="14" s="1"/>
  <c r="NO32" i="14" a="1"/>
  <c r="NO32" i="14" s="1"/>
  <c r="OJ32" i="14" s="1"/>
  <c r="NX106" i="14" a="1"/>
  <c r="NX106" i="14" s="1"/>
  <c r="OS106" i="14" s="1"/>
  <c r="NQ70" i="14" a="1"/>
  <c r="NQ70" i="14" s="1"/>
  <c r="OL70" i="14" s="1"/>
  <c r="NY27" i="14" a="1"/>
  <c r="NY27" i="14" s="1"/>
  <c r="OT27" i="14" s="1"/>
  <c r="NU96" i="14" a="1"/>
  <c r="NU96" i="14" s="1"/>
  <c r="OP96" i="14" s="1"/>
  <c r="NV100" i="14" a="1"/>
  <c r="NV100" i="14" s="1"/>
  <c r="NQ67" i="14" a="1"/>
  <c r="NQ67" i="14" s="1"/>
  <c r="OL67" i="14" s="1"/>
  <c r="NQ170" i="14" a="1"/>
  <c r="NQ170" i="14" s="1"/>
  <c r="OL170" i="14" s="1"/>
  <c r="NZ32" i="14" a="1"/>
  <c r="NZ32" i="14" s="1"/>
  <c r="OU32" i="14" s="1"/>
  <c r="OC165" i="14" a="1"/>
  <c r="OC165" i="14" s="1"/>
  <c r="OX165" i="14" s="1"/>
  <c r="NS11" i="14" a="1"/>
  <c r="NS11" i="14" s="1"/>
  <c r="ON11" i="14" s="1"/>
  <c r="NR138" i="14" a="1"/>
  <c r="NR138" i="14" s="1"/>
  <c r="OM138" i="14" s="1"/>
  <c r="OA87" i="14" a="1"/>
  <c r="OA87" i="14" s="1"/>
  <c r="OV87" i="14" s="1"/>
  <c r="NP113" i="14" a="1"/>
  <c r="NP113" i="14" s="1"/>
  <c r="OK113" i="14" s="1"/>
  <c r="OC123" i="14" a="1"/>
  <c r="OC123" i="14" s="1"/>
  <c r="OX123" i="14" s="1"/>
  <c r="NS44" i="14" a="1"/>
  <c r="NS44" i="14" s="1"/>
  <c r="ON44" i="14" s="1"/>
  <c r="OB74" i="14" a="1"/>
  <c r="OB74" i="14" s="1"/>
  <c r="OW74" i="14" s="1"/>
  <c r="OA46" i="14" a="1"/>
  <c r="OA46" i="14" s="1"/>
  <c r="OV46" i="14" s="1"/>
  <c r="NU168" i="14" a="1"/>
  <c r="NU168" i="14" s="1"/>
  <c r="OP168" i="14" s="1"/>
  <c r="OB82" i="14" a="1"/>
  <c r="OB82" i="14" s="1"/>
  <c r="OW82" i="14" s="1"/>
  <c r="NS92" i="14" a="1"/>
  <c r="NS92" i="14" s="1"/>
  <c r="ON92" i="14" s="1"/>
  <c r="OD115" i="14" a="1"/>
  <c r="OD115" i="14" s="1"/>
  <c r="OY115" i="14" s="1"/>
  <c r="NW89" i="14" a="1"/>
  <c r="NW89" i="14" s="1"/>
  <c r="OR89" i="14" s="1"/>
  <c r="OF63" i="14" a="1"/>
  <c r="OF63" i="14" s="1"/>
  <c r="PA63" i="14" s="1"/>
  <c r="OB73" i="14" a="1"/>
  <c r="OB73" i="14" s="1"/>
  <c r="OW73" i="14" s="1"/>
  <c r="NQ123" i="14" a="1"/>
  <c r="NQ123" i="14" s="1"/>
  <c r="OL123" i="14" s="1"/>
  <c r="OC162" i="14" a="1"/>
  <c r="OC162" i="14" s="1"/>
  <c r="OX162" i="14" s="1"/>
  <c r="OG96" i="14" a="1"/>
  <c r="OG96" i="14" s="1"/>
  <c r="PB96" i="14" s="1"/>
  <c r="NT142" i="14" a="1"/>
  <c r="NT142" i="14" s="1"/>
  <c r="OO142" i="14" s="1"/>
  <c r="OB26" i="14" a="1"/>
  <c r="OB26" i="14" s="1"/>
  <c r="OW26" i="14" s="1"/>
  <c r="OD42" i="14" a="1"/>
  <c r="OD42" i="14" s="1"/>
  <c r="OY42" i="14" s="1"/>
  <c r="OG108" i="14" a="1"/>
  <c r="OG108" i="14" s="1"/>
  <c r="PB108" i="14" s="1"/>
  <c r="OF116" i="14" a="1"/>
  <c r="OF116" i="14" s="1"/>
  <c r="PA116" i="14" s="1"/>
  <c r="NR71" i="14" a="1"/>
  <c r="NR71" i="14" s="1"/>
  <c r="OM71" i="14" s="1"/>
  <c r="NR74" i="14" a="1"/>
  <c r="NR74" i="14" s="1"/>
  <c r="OM74" i="14" s="1"/>
  <c r="OF30" i="14" a="1"/>
  <c r="OF30" i="14" s="1"/>
  <c r="PA30" i="14" s="1"/>
  <c r="NP108" i="14" a="1"/>
  <c r="NP108" i="14" s="1"/>
  <c r="OK108" i="14" s="1"/>
  <c r="OG95" i="14" a="1"/>
  <c r="OG95" i="14" s="1"/>
  <c r="PB95" i="14" s="1"/>
  <c r="OG57" i="14" a="1"/>
  <c r="OG57" i="14" s="1"/>
  <c r="PB57" i="14" s="1"/>
  <c r="NW143" i="14" a="1"/>
  <c r="NW143" i="14" s="1"/>
  <c r="OR143" i="14" s="1"/>
  <c r="OH133" i="14" a="1"/>
  <c r="OH133" i="14" s="1"/>
  <c r="PC133" i="14" s="1"/>
  <c r="OH25" i="14" a="1"/>
  <c r="OH25" i="14" s="1"/>
  <c r="PC25" i="14" s="1"/>
  <c r="NO36" i="14" a="1"/>
  <c r="NO36" i="14" s="1"/>
  <c r="OJ36" i="14" s="1"/>
  <c r="OD149" i="14" a="1"/>
  <c r="OD149" i="14" s="1"/>
  <c r="OY149" i="14" s="1"/>
  <c r="NO89" i="14" a="1"/>
  <c r="NO89" i="14" s="1"/>
  <c r="OJ89" i="14" s="1"/>
  <c r="OH89" i="14" a="1"/>
  <c r="OH89" i="14" s="1"/>
  <c r="PC89" i="14" s="1"/>
  <c r="NO49" i="14" a="1"/>
  <c r="NO49" i="14" s="1"/>
  <c r="OJ49" i="14" s="1"/>
  <c r="NT18" i="14" a="1"/>
  <c r="NT18" i="14" s="1"/>
  <c r="OO18" i="14" s="1"/>
  <c r="NX85" i="14" a="1"/>
  <c r="NX85" i="14" s="1"/>
  <c r="OS85" i="14" s="1"/>
  <c r="OH174" i="14" a="1"/>
  <c r="OH174" i="14" s="1"/>
  <c r="PC174" i="14" s="1"/>
  <c r="NP75" i="14" a="1"/>
  <c r="NP75" i="14" s="1"/>
  <c r="OK75" i="14" s="1"/>
  <c r="NS161" i="14" a="1"/>
  <c r="NS161" i="14" s="1"/>
  <c r="ON161" i="14" s="1"/>
  <c r="NX25" i="14" a="1"/>
  <c r="NX25" i="14" s="1"/>
  <c r="OS25" i="14" s="1"/>
  <c r="NV13" i="14" a="1"/>
  <c r="NV13" i="14" s="1"/>
  <c r="NR47" i="14" a="1"/>
  <c r="NR47" i="14" s="1"/>
  <c r="OM47" i="14" s="1"/>
  <c r="OC102" i="14" a="1"/>
  <c r="OC102" i="14" s="1"/>
  <c r="OX102" i="14" s="1"/>
  <c r="NX38" i="14" a="1"/>
  <c r="NX38" i="14" s="1"/>
  <c r="OS38" i="14" s="1"/>
  <c r="NU171" i="14" a="1"/>
  <c r="NU171" i="14" s="1"/>
  <c r="OP171" i="14" s="1"/>
  <c r="NW15" i="14" a="1"/>
  <c r="NW15" i="14" s="1"/>
  <c r="OR15" i="14" s="1"/>
  <c r="NW150" i="14" a="1"/>
  <c r="NW150" i="14" s="1"/>
  <c r="OR150" i="14" s="1"/>
  <c r="NS43" i="14" a="1"/>
  <c r="NS43" i="14" s="1"/>
  <c r="ON43" i="14" s="1"/>
  <c r="OG93" i="14" a="1"/>
  <c r="OG93" i="14" s="1"/>
  <c r="PB93" i="14" s="1"/>
  <c r="NS100" i="14" a="1"/>
  <c r="NS100" i="14" s="1"/>
  <c r="ON100" i="14" s="1"/>
  <c r="OE143" i="14" a="1"/>
  <c r="OE143" i="14" s="1"/>
  <c r="OZ143" i="14" s="1"/>
  <c r="OH122" i="14" a="1"/>
  <c r="OH122" i="14" s="1"/>
  <c r="PC122" i="14" s="1"/>
  <c r="NW174" i="14" a="1"/>
  <c r="NW174" i="14" s="1"/>
  <c r="OR174" i="14" s="1"/>
  <c r="OG163" i="14" a="1"/>
  <c r="OG163" i="14" s="1"/>
  <c r="PB163" i="14" s="1"/>
  <c r="NX173" i="14" a="1"/>
  <c r="NX173" i="14" s="1"/>
  <c r="OS173" i="14" s="1"/>
  <c r="OH14" i="14" a="1"/>
  <c r="OH14" i="14" s="1"/>
  <c r="PC14" i="14" s="1"/>
  <c r="NR150" i="14" a="1"/>
  <c r="NR150" i="14" s="1"/>
  <c r="OM150" i="14" s="1"/>
  <c r="NR39" i="14" a="1"/>
  <c r="NR39" i="14" s="1"/>
  <c r="OM39" i="14" s="1"/>
  <c r="NQ65" i="14" a="1"/>
  <c r="NQ65" i="14" s="1"/>
  <c r="OL65" i="14" s="1"/>
  <c r="NX154" i="14" a="1"/>
  <c r="NX154" i="14" s="1"/>
  <c r="OS154" i="14" s="1"/>
  <c r="NX148" i="14" a="1"/>
  <c r="NX148" i="14" s="1"/>
  <c r="OS148" i="14" s="1"/>
  <c r="NX100" i="14" a="1"/>
  <c r="NX100" i="14" s="1"/>
  <c r="OS100" i="14" s="1"/>
  <c r="OE17" i="14" a="1"/>
  <c r="OE17" i="14" s="1"/>
  <c r="OZ17" i="14" s="1"/>
  <c r="NY156" i="14" a="1"/>
  <c r="NY156" i="14" s="1"/>
  <c r="OT156" i="14" s="1"/>
  <c r="NU64" i="14" a="1"/>
  <c r="NU64" i="14" s="1"/>
  <c r="OP64" i="14" s="1"/>
  <c r="OB160" i="14" a="1"/>
  <c r="OB160" i="14" s="1"/>
  <c r="OW160" i="14" s="1"/>
  <c r="NR78" i="14" a="1"/>
  <c r="NR78" i="14" s="1"/>
  <c r="OM78" i="14" s="1"/>
  <c r="NR128" i="14" a="1"/>
  <c r="NR128" i="14" s="1"/>
  <c r="OM128" i="14" s="1"/>
  <c r="NR16" i="14" a="1"/>
  <c r="NR16" i="14" s="1"/>
  <c r="OM16" i="14" s="1"/>
  <c r="NX98" i="14" a="1"/>
  <c r="NX98" i="14" s="1"/>
  <c r="OS98" i="14" s="1"/>
  <c r="NX140" i="14" a="1"/>
  <c r="NX140" i="14" s="1"/>
  <c r="OS140" i="14" s="1"/>
  <c r="NW131" i="14" a="1"/>
  <c r="NW131" i="14" s="1"/>
  <c r="OR131" i="14" s="1"/>
  <c r="NQ167" i="14" a="1"/>
  <c r="NQ167" i="14" s="1"/>
  <c r="OL167" i="14" s="1"/>
  <c r="OB118" i="14" a="1"/>
  <c r="OB118" i="14" s="1"/>
  <c r="OW118" i="14" s="1"/>
  <c r="NR79" i="14" a="1"/>
  <c r="NR79" i="14" s="1"/>
  <c r="OM79" i="14" s="1"/>
  <c r="OA145" i="14" a="1"/>
  <c r="OA145" i="14" s="1"/>
  <c r="OV145" i="14" s="1"/>
  <c r="NW46" i="14" a="1"/>
  <c r="NW46" i="14" s="1"/>
  <c r="OR46" i="14" s="1"/>
  <c r="OD142" i="14" a="1"/>
  <c r="OD142" i="14" s="1"/>
  <c r="OY142" i="14" s="1"/>
  <c r="NO44" i="14" a="1"/>
  <c r="NO44" i="14" s="1"/>
  <c r="OJ44" i="14" s="1"/>
  <c r="NO156" i="14" a="1"/>
  <c r="NO156" i="14" s="1"/>
  <c r="OJ156" i="14" s="1"/>
  <c r="OD34" i="14" a="1"/>
  <c r="OD34" i="14" s="1"/>
  <c r="OY34" i="14" s="1"/>
  <c r="OA162" i="14" a="1"/>
  <c r="OA162" i="14" s="1"/>
  <c r="OV162" i="14" s="1"/>
  <c r="NX165" i="14" a="1"/>
  <c r="NX165" i="14" s="1"/>
  <c r="OS165" i="14" s="1"/>
  <c r="NZ62" i="14" a="1"/>
  <c r="NZ62" i="14" s="1"/>
  <c r="OU62" i="14" s="1"/>
  <c r="NP77" i="14" a="1"/>
  <c r="NP77" i="14" s="1"/>
  <c r="OK77" i="14" s="1"/>
  <c r="NR104" i="14" a="1"/>
  <c r="NR104" i="14" s="1"/>
  <c r="OM104" i="14" s="1"/>
  <c r="NR10" i="14" a="1"/>
  <c r="NR10" i="14" s="1"/>
  <c r="OM10" i="14" s="1"/>
  <c r="NO95" i="14" a="1"/>
  <c r="NO95" i="14" s="1"/>
  <c r="OJ95" i="14" s="1"/>
  <c r="NQ32" i="14" a="1"/>
  <c r="NQ32" i="14" s="1"/>
  <c r="OL32" i="14" s="1"/>
  <c r="OD86" i="14" a="1"/>
  <c r="OD86" i="14" s="1"/>
  <c r="OY86" i="14" s="1"/>
  <c r="OF35" i="14" a="1"/>
  <c r="OF35" i="14" s="1"/>
  <c r="PA35" i="14" s="1"/>
  <c r="OF101" i="14" a="1"/>
  <c r="OF101" i="14" s="1"/>
  <c r="PA101" i="14" s="1"/>
  <c r="NR62" i="14" a="1"/>
  <c r="NR62" i="14" s="1"/>
  <c r="OM62" i="14" s="1"/>
  <c r="NZ151" i="14" a="1"/>
  <c r="NZ151" i="14" s="1"/>
  <c r="OU151" i="14" s="1"/>
  <c r="NP163" i="14" a="1"/>
  <c r="NP163" i="14" s="1"/>
  <c r="OK163" i="14" s="1"/>
  <c r="NW56" i="14" a="1"/>
  <c r="NW56" i="14" s="1"/>
  <c r="OR56" i="14" s="1"/>
  <c r="NP66" i="14" a="1"/>
  <c r="NP66" i="14" s="1"/>
  <c r="OK66" i="14" s="1"/>
  <c r="OH28" i="14" a="1"/>
  <c r="OH28" i="14" s="1"/>
  <c r="PC28" i="14" s="1"/>
  <c r="NY84" i="14" a="1"/>
  <c r="NY84" i="14" s="1"/>
  <c r="OT84" i="14" s="1"/>
  <c r="OH104" i="14" a="1"/>
  <c r="OH104" i="14" s="1"/>
  <c r="PC104" i="14" s="1"/>
  <c r="OB140" i="14" a="1"/>
  <c r="OB140" i="14" s="1"/>
  <c r="OW140" i="14" s="1"/>
  <c r="OD65" i="14" a="1"/>
  <c r="OD65" i="14" s="1"/>
  <c r="OY65" i="14" s="1"/>
  <c r="NX17" i="14" a="1"/>
  <c r="NX17" i="14" s="1"/>
  <c r="OS17" i="14" s="1"/>
  <c r="NO118" i="14" a="1"/>
  <c r="NO118" i="14" s="1"/>
  <c r="OJ118" i="14" s="1"/>
  <c r="NT162" i="14" a="1"/>
  <c r="NT162" i="14" s="1"/>
  <c r="OO162" i="14" s="1"/>
  <c r="OE40" i="14" a="1"/>
  <c r="OE40" i="14" s="1"/>
  <c r="OZ40" i="14" s="1"/>
  <c r="OG161" i="14" a="1"/>
  <c r="OG161" i="14" s="1"/>
  <c r="PB161" i="14" s="1"/>
  <c r="OE98" i="14" a="1"/>
  <c r="OE98" i="14" s="1"/>
  <c r="OZ98" i="14" s="1"/>
  <c r="OF94" i="14" a="1"/>
  <c r="OF94" i="14" s="1"/>
  <c r="PA94" i="14" s="1"/>
  <c r="NP105" i="14" a="1"/>
  <c r="NP105" i="14" s="1"/>
  <c r="OK105" i="14" s="1"/>
  <c r="NV162" i="14" a="1"/>
  <c r="NV162" i="14" s="1"/>
  <c r="NV144" i="14" a="1"/>
  <c r="NV144" i="14" s="1"/>
  <c r="NX144" i="14" a="1"/>
  <c r="NX144" i="14" s="1"/>
  <c r="OS144" i="14" s="1"/>
  <c r="NU86" i="14" a="1"/>
  <c r="NU86" i="14" s="1"/>
  <c r="OP86" i="14" s="1"/>
  <c r="NW19" i="14" a="1"/>
  <c r="NW19" i="14" s="1"/>
  <c r="OR19" i="14" s="1"/>
  <c r="NT45" i="14" a="1"/>
  <c r="NT45" i="14" s="1"/>
  <c r="OO45" i="14" s="1"/>
  <c r="NY101" i="14" a="1"/>
  <c r="NY101" i="14" s="1"/>
  <c r="OT101" i="14" s="1"/>
  <c r="NS117" i="14" a="1"/>
  <c r="NS117" i="14" s="1"/>
  <c r="ON117" i="14" s="1"/>
  <c r="OF160" i="14" a="1"/>
  <c r="OF160" i="14" s="1"/>
  <c r="PA160" i="14" s="1"/>
  <c r="NP152" i="14" a="1"/>
  <c r="NP152" i="14" s="1"/>
  <c r="OK152" i="14" s="1"/>
  <c r="NP43" i="14" a="1"/>
  <c r="NP43" i="14" s="1"/>
  <c r="OK43" i="14" s="1"/>
  <c r="NQ30" i="14" a="1"/>
  <c r="NQ30" i="14" s="1"/>
  <c r="OL30" i="14" s="1"/>
  <c r="NP144" i="14" a="1"/>
  <c r="NP144" i="14" s="1"/>
  <c r="OK144" i="14" s="1"/>
  <c r="NO24" i="14" a="1"/>
  <c r="NO24" i="14" s="1"/>
  <c r="OJ24" i="14" s="1"/>
  <c r="NQ119" i="14" a="1"/>
  <c r="NQ119" i="14" s="1"/>
  <c r="OL119" i="14" s="1"/>
  <c r="OH113" i="14" a="1"/>
  <c r="OH113" i="14" s="1"/>
  <c r="PC113" i="14" s="1"/>
  <c r="NY64" i="14" a="1"/>
  <c r="NY64" i="14" s="1"/>
  <c r="OT64" i="14" s="1"/>
  <c r="OF174" i="14" a="1"/>
  <c r="OF174" i="14" s="1"/>
  <c r="PA174" i="14" s="1"/>
  <c r="NP61" i="14" a="1"/>
  <c r="NP61" i="14" s="1"/>
  <c r="OK61" i="14" s="1"/>
  <c r="NQ27" i="14" a="1"/>
  <c r="NQ27" i="14" s="1"/>
  <c r="OL27" i="14" s="1"/>
  <c r="NP125" i="14" a="1"/>
  <c r="NP125" i="14" s="1"/>
  <c r="OK125" i="14" s="1"/>
  <c r="OB46" i="14" a="1"/>
  <c r="OB46" i="14" s="1"/>
  <c r="OW46" i="14" s="1"/>
  <c r="OF146" i="14" a="1"/>
  <c r="OF146" i="14" s="1"/>
  <c r="PA146" i="14" s="1"/>
  <c r="NW111" i="14" a="1"/>
  <c r="NW111" i="14" s="1"/>
  <c r="OR111" i="14" s="1"/>
  <c r="OD165" i="14" a="1"/>
  <c r="OD165" i="14" s="1"/>
  <c r="OY165" i="14" s="1"/>
  <c r="NZ125" i="14" a="1"/>
  <c r="NZ125" i="14" s="1"/>
  <c r="OU125" i="14" s="1"/>
  <c r="NZ163" i="14" a="1"/>
  <c r="NZ163" i="14" s="1"/>
  <c r="OU163" i="14" s="1"/>
  <c r="NO28" i="14" a="1"/>
  <c r="NO28" i="14" s="1"/>
  <c r="OJ28" i="14" s="1"/>
  <c r="OD52" i="14" a="1"/>
  <c r="OD52" i="14" s="1"/>
  <c r="OY52" i="14" s="1"/>
  <c r="NP59" i="14" a="1"/>
  <c r="NP59" i="14" s="1"/>
  <c r="OK59" i="14" s="1"/>
  <c r="OE36" i="14" a="1"/>
  <c r="OE36" i="14" s="1"/>
  <c r="OZ36" i="14" s="1"/>
  <c r="OA110" i="14" a="1"/>
  <c r="OA110" i="14" s="1"/>
  <c r="OV110" i="14" s="1"/>
  <c r="OF79" i="14" a="1"/>
  <c r="OF79" i="14" s="1"/>
  <c r="PA79" i="14" s="1"/>
  <c r="OG133" i="14" a="1"/>
  <c r="OG133" i="14" s="1"/>
  <c r="PB133" i="14" s="1"/>
  <c r="NZ94" i="14" a="1"/>
  <c r="NZ94" i="14" s="1"/>
  <c r="OU94" i="14" s="1"/>
  <c r="NX119" i="14" a="1"/>
  <c r="NX119" i="14" s="1"/>
  <c r="OS119" i="14" s="1"/>
  <c r="OA148" i="14" a="1"/>
  <c r="OA148" i="14" s="1"/>
  <c r="OV148" i="14" s="1"/>
  <c r="OG31" i="14" a="1"/>
  <c r="OG31" i="14" s="1"/>
  <c r="PB31" i="14" s="1"/>
  <c r="NW146" i="14" a="1"/>
  <c r="NW146" i="14" s="1"/>
  <c r="OR146" i="14" s="1"/>
  <c r="OF100" i="14" a="1"/>
  <c r="OF100" i="14" s="1"/>
  <c r="PA100" i="14" s="1"/>
  <c r="OG54" i="14" a="1"/>
  <c r="OG54" i="14" s="1"/>
  <c r="PB54" i="14" s="1"/>
  <c r="OA121" i="14" a="1"/>
  <c r="OA121" i="14" s="1"/>
  <c r="OV121" i="14" s="1"/>
  <c r="NZ165" i="14" a="1"/>
  <c r="NZ165" i="14" s="1"/>
  <c r="OU165" i="14" s="1"/>
  <c r="NR45" i="14" a="1"/>
  <c r="NR45" i="14" s="1"/>
  <c r="OM45" i="14" s="1"/>
  <c r="NS22" i="14" a="1"/>
  <c r="NS22" i="14" s="1"/>
  <c r="ON22" i="14" s="1"/>
  <c r="NX168" i="14" a="1"/>
  <c r="NX168" i="14" s="1"/>
  <c r="OS168" i="14" s="1"/>
  <c r="OH165" i="14" a="1"/>
  <c r="OH165" i="14" s="1"/>
  <c r="PC165" i="14" s="1"/>
  <c r="NO81" i="14" a="1"/>
  <c r="NO81" i="14" s="1"/>
  <c r="OJ81" i="14" s="1"/>
  <c r="OF89" i="14" a="1"/>
  <c r="OF89" i="14" s="1"/>
  <c r="PA89" i="14" s="1"/>
  <c r="NQ78" i="14" a="1"/>
  <c r="NQ78" i="14" s="1"/>
  <c r="OL78" i="14" s="1"/>
  <c r="OC121" i="14" a="1"/>
  <c r="OC121" i="14" s="1"/>
  <c r="OX121" i="14" s="1"/>
  <c r="NT144" i="14" a="1"/>
  <c r="NT144" i="14" s="1"/>
  <c r="OO144" i="14" s="1"/>
  <c r="NP107" i="14" a="1"/>
  <c r="NP107" i="14" s="1"/>
  <c r="OK107" i="14" s="1"/>
  <c r="NT95" i="14" a="1"/>
  <c r="NT95" i="14" s="1"/>
  <c r="OO95" i="14" s="1"/>
  <c r="OA141" i="14" a="1"/>
  <c r="OA141" i="14" s="1"/>
  <c r="OV141" i="14" s="1"/>
  <c r="NP170" i="14" a="1"/>
  <c r="NP170" i="14" s="1"/>
  <c r="OK170" i="14" s="1"/>
  <c r="NR95" i="14" a="1"/>
  <c r="NR95" i="14" s="1"/>
  <c r="OM95" i="14" s="1"/>
  <c r="NO152" i="14" a="1"/>
  <c r="NO152" i="14" s="1"/>
  <c r="OJ152" i="14" s="1"/>
  <c r="NW65" i="14" a="1"/>
  <c r="NW65" i="14" s="1"/>
  <c r="OR65" i="14" s="1"/>
  <c r="NP81" i="14" a="1"/>
  <c r="NP81" i="14" s="1"/>
  <c r="OK81" i="14" s="1"/>
  <c r="NX82" i="14" a="1"/>
  <c r="NX82" i="14" s="1"/>
  <c r="OS82" i="14" s="1"/>
  <c r="OA14" i="14" a="1"/>
  <c r="OA14" i="14" s="1"/>
  <c r="OV14" i="14" s="1"/>
  <c r="OB80" i="14" a="1"/>
  <c r="OB80" i="14" s="1"/>
  <c r="OW80" i="14" s="1"/>
  <c r="NT14" i="14" a="1"/>
  <c r="NT14" i="14" s="1"/>
  <c r="OO14" i="14" s="1"/>
  <c r="NV99" i="14" a="1"/>
  <c r="NV99" i="14" s="1"/>
  <c r="NP36" i="14" a="1"/>
  <c r="NP36" i="14" s="1"/>
  <c r="OK36" i="14" s="1"/>
  <c r="NV117" i="14" a="1"/>
  <c r="NV117" i="14" s="1"/>
  <c r="NQ39" i="14" a="1"/>
  <c r="NQ39" i="14" s="1"/>
  <c r="OL39" i="14" s="1"/>
  <c r="NV151" i="14" a="1"/>
  <c r="NV151" i="14" s="1"/>
  <c r="NX162" i="14" a="1"/>
  <c r="NX162" i="14" s="1"/>
  <c r="OS162" i="14" s="1"/>
  <c r="NO82" i="14" a="1"/>
  <c r="NO82" i="14" s="1"/>
  <c r="OJ82" i="14" s="1"/>
  <c r="NT103" i="14" a="1"/>
  <c r="NT103" i="14" s="1"/>
  <c r="OO103" i="14" s="1"/>
  <c r="NZ148" i="14" a="1"/>
  <c r="NZ148" i="14" s="1"/>
  <c r="OU148" i="14" s="1"/>
  <c r="NY39" i="14" a="1"/>
  <c r="NY39" i="14" s="1"/>
  <c r="OT39" i="14" s="1"/>
  <c r="OF70" i="14" a="1"/>
  <c r="OF70" i="14" s="1"/>
  <c r="PA70" i="14" s="1"/>
  <c r="NS61" i="14" a="1"/>
  <c r="NS61" i="14" s="1"/>
  <c r="ON61" i="14" s="1"/>
  <c r="NO17" i="14" a="1"/>
  <c r="NO17" i="14" s="1"/>
  <c r="OJ17" i="14" s="1"/>
  <c r="NZ12" i="14" a="1"/>
  <c r="NZ12" i="14" s="1"/>
  <c r="OU12" i="14" s="1"/>
  <c r="NY15" i="14" a="1"/>
  <c r="NY15" i="14" s="1"/>
  <c r="OT15" i="14" s="1"/>
  <c r="NR133" i="14" a="1"/>
  <c r="NR133" i="14" s="1"/>
  <c r="OM133" i="14" s="1"/>
  <c r="NQ109" i="14" a="1"/>
  <c r="NQ109" i="14" s="1"/>
  <c r="OL109" i="14" s="1"/>
  <c r="NR157" i="14" a="1"/>
  <c r="NR157" i="14" s="1"/>
  <c r="OM157" i="14" s="1"/>
  <c r="NP76" i="14" a="1"/>
  <c r="NP76" i="14" s="1"/>
  <c r="OK76" i="14" s="1"/>
  <c r="NS28" i="14" a="1"/>
  <c r="NS28" i="14" s="1"/>
  <c r="ON28" i="14" s="1"/>
  <c r="OC141" i="14" a="1"/>
  <c r="OC141" i="14" s="1"/>
  <c r="OX141" i="14" s="1"/>
  <c r="OA90" i="14" a="1"/>
  <c r="OA90" i="14" s="1"/>
  <c r="OV90" i="14" s="1"/>
  <c r="NS49" i="14" a="1"/>
  <c r="NS49" i="14" s="1"/>
  <c r="ON49" i="14" s="1"/>
  <c r="NU23" i="14" a="1"/>
  <c r="NU23" i="14" s="1"/>
  <c r="OP23" i="14" s="1"/>
  <c r="NZ107" i="14" a="1"/>
  <c r="NZ107" i="14" s="1"/>
  <c r="OU107" i="14" s="1"/>
  <c r="NS76" i="14" a="1"/>
  <c r="NS76" i="14" s="1"/>
  <c r="ON76" i="14" s="1"/>
  <c r="OG91" i="14" a="1"/>
  <c r="OG91" i="14" s="1"/>
  <c r="PB91" i="14" s="1"/>
  <c r="NZ9" i="14" a="1"/>
  <c r="NZ9" i="14" s="1"/>
  <c r="OU9" i="14" s="1"/>
  <c r="NR141" i="14" a="1"/>
  <c r="NR141" i="14" s="1"/>
  <c r="OM141" i="14" s="1"/>
  <c r="NO48" i="14" a="1"/>
  <c r="NO48" i="14" s="1"/>
  <c r="OJ48" i="14" s="1"/>
  <c r="OF173" i="14" a="1"/>
  <c r="OF173" i="14" s="1"/>
  <c r="PA173" i="14" s="1"/>
  <c r="OE152" i="14" a="1"/>
  <c r="OE152" i="14" s="1"/>
  <c r="OZ152" i="14" s="1"/>
  <c r="NX59" i="14" a="1"/>
  <c r="NX59" i="14" s="1"/>
  <c r="OS59" i="14" s="1"/>
  <c r="OB120" i="14" a="1"/>
  <c r="OB120" i="14" s="1"/>
  <c r="OW120" i="14" s="1"/>
  <c r="NR135" i="14" a="1"/>
  <c r="NR135" i="14" s="1"/>
  <c r="OM135" i="14" s="1"/>
  <c r="NT163" i="14" a="1"/>
  <c r="NT163" i="14" s="1"/>
  <c r="OO163" i="14" s="1"/>
  <c r="OE173" i="14" a="1"/>
  <c r="OE173" i="14" s="1"/>
  <c r="OZ173" i="14" s="1"/>
  <c r="OA86" i="14" a="1"/>
  <c r="OA86" i="14" s="1"/>
  <c r="OV86" i="14" s="1"/>
  <c r="NX152" i="14" a="1"/>
  <c r="NX152" i="14" s="1"/>
  <c r="OS152" i="14" s="1"/>
  <c r="NU157" i="14" a="1"/>
  <c r="NU157" i="14" s="1"/>
  <c r="OP157" i="14" s="1"/>
  <c r="NT161" i="14" a="1"/>
  <c r="NT161" i="14" s="1"/>
  <c r="OO161" i="14" s="1"/>
  <c r="NZ140" i="14" a="1"/>
  <c r="NZ140" i="14" s="1"/>
  <c r="OU140" i="14" s="1"/>
  <c r="NU114" i="14" a="1"/>
  <c r="NU114" i="14" s="1"/>
  <c r="OP114" i="14" s="1"/>
  <c r="NT50" i="14" a="1"/>
  <c r="NT50" i="14" s="1"/>
  <c r="OO50" i="14" s="1"/>
  <c r="NQ126" i="14" a="1"/>
  <c r="NQ126" i="14" s="1"/>
  <c r="OL126" i="14" s="1"/>
  <c r="OE90" i="14" a="1"/>
  <c r="OE90" i="14" s="1"/>
  <c r="OZ90" i="14" s="1"/>
  <c r="NW72" i="14" a="1"/>
  <c r="NW72" i="14" s="1"/>
  <c r="OR72" i="14" s="1"/>
  <c r="NU110" i="14" a="1"/>
  <c r="NU110" i="14" s="1"/>
  <c r="OP110" i="14" s="1"/>
  <c r="OG147" i="14" a="1"/>
  <c r="OG147" i="14" s="1"/>
  <c r="PB147" i="14" s="1"/>
  <c r="NR173" i="14" a="1"/>
  <c r="NR173" i="14" s="1"/>
  <c r="OM173" i="14" s="1"/>
  <c r="OH26" i="14" a="1"/>
  <c r="OH26" i="14" s="1"/>
  <c r="PC26" i="14" s="1"/>
  <c r="NO173" i="14" a="1"/>
  <c r="NO173" i="14" s="1"/>
  <c r="OJ173" i="14" s="1"/>
  <c r="NY29" i="14" a="1"/>
  <c r="NY29" i="14" s="1"/>
  <c r="OT29" i="14" s="1"/>
  <c r="OA169" i="14" a="1"/>
  <c r="OA169" i="14" s="1"/>
  <c r="OV169" i="14" s="1"/>
  <c r="NU21" i="14" a="1"/>
  <c r="NU21" i="14" s="1"/>
  <c r="OP21" i="14" s="1"/>
  <c r="OB162" i="14" a="1"/>
  <c r="OB162" i="14" s="1"/>
  <c r="OW162" i="14" s="1"/>
  <c r="NV170" i="14" a="1"/>
  <c r="NV170" i="14" s="1"/>
  <c r="NV39" i="14" a="1"/>
  <c r="NV39" i="14" s="1"/>
  <c r="NX134" i="14" a="1"/>
  <c r="NX134" i="14" s="1"/>
  <c r="OS134" i="14" s="1"/>
  <c r="NR97" i="14" a="1"/>
  <c r="NR97" i="14" s="1"/>
  <c r="OM97" i="14" s="1"/>
  <c r="OD176" i="14" a="1"/>
  <c r="OD176" i="14" s="1"/>
  <c r="OF166" i="14" a="1"/>
  <c r="OF166" i="14" s="1"/>
  <c r="PA166" i="14" s="1"/>
  <c r="NY37" i="14" a="1"/>
  <c r="NY37" i="14" s="1"/>
  <c r="OT37" i="14" s="1"/>
  <c r="NO61" i="14" a="1"/>
  <c r="NO61" i="14" s="1"/>
  <c r="OJ61" i="14" s="1"/>
  <c r="NU161" i="14" a="1"/>
  <c r="NU161" i="14" s="1"/>
  <c r="OP161" i="14" s="1"/>
  <c r="NX58" i="14" a="1"/>
  <c r="NX58" i="14" s="1"/>
  <c r="OS58" i="14" s="1"/>
  <c r="NZ115" i="14" a="1"/>
  <c r="NZ115" i="14" s="1"/>
  <c r="OU115" i="14" s="1"/>
  <c r="NU97" i="14" a="1"/>
  <c r="NU97" i="14" s="1"/>
  <c r="OP97" i="14" s="1"/>
  <c r="NY124" i="14" a="1"/>
  <c r="NY124" i="14" s="1"/>
  <c r="OT124" i="14" s="1"/>
  <c r="OB121" i="14" a="1"/>
  <c r="OB121" i="14" s="1"/>
  <c r="OW121" i="14" s="1"/>
  <c r="NY11" i="14" a="1"/>
  <c r="NY11" i="14" s="1"/>
  <c r="OT11" i="14" s="1"/>
  <c r="NO159" i="14" a="1"/>
  <c r="NO159" i="14" s="1"/>
  <c r="OJ159" i="14" s="1"/>
  <c r="OD134" i="14" a="1"/>
  <c r="OD134" i="14" s="1"/>
  <c r="OY134" i="14" s="1"/>
  <c r="OG102" i="14" a="1"/>
  <c r="OG102" i="14" s="1"/>
  <c r="PB102" i="14" s="1"/>
  <c r="OF18" i="14" a="1"/>
  <c r="OF18" i="14" s="1"/>
  <c r="PA18" i="14" s="1"/>
  <c r="NW129" i="14" a="1"/>
  <c r="NW129" i="14" s="1"/>
  <c r="OR129" i="14" s="1"/>
  <c r="OC11" i="14" a="1"/>
  <c r="OC11" i="14" s="1"/>
  <c r="OX11" i="14" s="1"/>
  <c r="NY52" i="14" a="1"/>
  <c r="NY52" i="14" s="1"/>
  <c r="OT52" i="14" s="1"/>
  <c r="OG60" i="14" a="1"/>
  <c r="OG60" i="14" s="1"/>
  <c r="PB60" i="14" s="1"/>
  <c r="NX44" i="14" a="1"/>
  <c r="NX44" i="14" s="1"/>
  <c r="OS44" i="14" s="1"/>
  <c r="NV139" i="14" a="1"/>
  <c r="NV139" i="14" s="1"/>
  <c r="NW167" i="14" a="1"/>
  <c r="NW167" i="14" s="1"/>
  <c r="OR167" i="14" s="1"/>
  <c r="NR33" i="14" a="1"/>
  <c r="NR33" i="14" s="1"/>
  <c r="OM33" i="14" s="1"/>
  <c r="NV128" i="14" a="1"/>
  <c r="NV128" i="14" s="1"/>
  <c r="NO19" i="14" a="1"/>
  <c r="NO19" i="14" s="1"/>
  <c r="OJ19" i="14" s="1"/>
  <c r="NZ66" i="14" a="1"/>
  <c r="NZ66" i="14" s="1"/>
  <c r="OU66" i="14" s="1"/>
  <c r="NO175" i="14" a="1"/>
  <c r="NO175" i="14" s="1"/>
  <c r="OJ175" i="14" s="1"/>
  <c r="NO13" i="14" a="1"/>
  <c r="NO13" i="14" s="1"/>
  <c r="OJ13" i="14" s="1"/>
  <c r="NS111" i="14" a="1"/>
  <c r="NS111" i="14" s="1"/>
  <c r="ON111" i="14" s="1"/>
  <c r="NP155" i="14" a="1"/>
  <c r="NP155" i="14" s="1"/>
  <c r="OK155" i="14" s="1"/>
  <c r="NO20" i="14" a="1"/>
  <c r="NO20" i="14" s="1"/>
  <c r="OJ20" i="14" s="1"/>
  <c r="NR145" i="14" a="1"/>
  <c r="NR145" i="14" s="1"/>
  <c r="OM145" i="14" s="1"/>
  <c r="OA131" i="14" a="1"/>
  <c r="OA131" i="14" s="1"/>
  <c r="OV131" i="14" s="1"/>
  <c r="OG140" i="14" a="1"/>
  <c r="OG140" i="14" s="1"/>
  <c r="PB140" i="14" s="1"/>
  <c r="NS41" i="14" a="1"/>
  <c r="NS41" i="14" s="1"/>
  <c r="ON41" i="14" s="1"/>
  <c r="OH152" i="14" a="1"/>
  <c r="OH152" i="14" s="1"/>
  <c r="PC152" i="14" s="1"/>
  <c r="OF48" i="14" a="1"/>
  <c r="OF48" i="14" s="1"/>
  <c r="PA48" i="14" s="1"/>
  <c r="NW29" i="14" a="1"/>
  <c r="NW29" i="14" s="1"/>
  <c r="OR29" i="14" s="1"/>
  <c r="NY164" i="14" a="1"/>
  <c r="NY164" i="14" s="1"/>
  <c r="OT164" i="14" s="1"/>
  <c r="NQ84" i="14" a="1"/>
  <c r="NQ84" i="14" s="1"/>
  <c r="OL84" i="14" s="1"/>
  <c r="NZ135" i="14" a="1"/>
  <c r="NZ135" i="14" s="1"/>
  <c r="OU135" i="14" s="1"/>
  <c r="OC131" i="14" a="1"/>
  <c r="OC131" i="14" s="1"/>
  <c r="OX131" i="14" s="1"/>
  <c r="OG149" i="14" a="1"/>
  <c r="OG149" i="14" s="1"/>
  <c r="PB149" i="14" s="1"/>
  <c r="OA163" i="14" a="1"/>
  <c r="OA163" i="14" s="1"/>
  <c r="OV163" i="14" s="1"/>
  <c r="OH136" i="14" a="1"/>
  <c r="OH136" i="14" s="1"/>
  <c r="PC136" i="14" s="1"/>
  <c r="NY147" i="14" a="1"/>
  <c r="NY147" i="14" s="1"/>
  <c r="OT147" i="14" s="1"/>
  <c r="OC20" i="14" a="1"/>
  <c r="OC20" i="14" s="1"/>
  <c r="OX20" i="14" s="1"/>
  <c r="NQ37" i="14" a="1"/>
  <c r="NQ37" i="14" s="1"/>
  <c r="OL37" i="14" s="1"/>
  <c r="NT139" i="14" a="1"/>
  <c r="NT139" i="14" s="1"/>
  <c r="OO139" i="14" s="1"/>
  <c r="OE56" i="14" a="1"/>
  <c r="OE56" i="14" s="1"/>
  <c r="OZ56" i="14" s="1"/>
  <c r="OD25" i="14" a="1"/>
  <c r="OD25" i="14" s="1"/>
  <c r="OY25" i="14" s="1"/>
  <c r="NZ104" i="14" a="1"/>
  <c r="NZ104" i="14" s="1"/>
  <c r="OU104" i="14" s="1"/>
  <c r="NW127" i="14" a="1"/>
  <c r="NW127" i="14" s="1"/>
  <c r="OR127" i="14" s="1"/>
  <c r="NX65" i="14" a="1"/>
  <c r="NX65" i="14" s="1"/>
  <c r="OS65" i="14" s="1"/>
  <c r="NX33" i="14" a="1"/>
  <c r="NX33" i="14" s="1"/>
  <c r="OS33" i="14" s="1"/>
  <c r="OE65" i="14" a="1"/>
  <c r="OE65" i="14" s="1"/>
  <c r="OZ65" i="14" s="1"/>
  <c r="NO140" i="14" a="1"/>
  <c r="NO140" i="14" s="1"/>
  <c r="OJ140" i="14" s="1"/>
  <c r="OA116" i="14" a="1"/>
  <c r="OA116" i="14" s="1"/>
  <c r="OV116" i="14" s="1"/>
  <c r="NU16" i="14" a="1"/>
  <c r="NU16" i="14" s="1"/>
  <c r="OP16" i="14" s="1"/>
  <c r="OG171" i="14" a="1"/>
  <c r="OG171" i="14" s="1"/>
  <c r="PB171" i="14" s="1"/>
  <c r="OC172" i="14" a="1"/>
  <c r="OC172" i="14" s="1"/>
  <c r="OX172" i="14" s="1"/>
  <c r="NO71" i="14" a="1"/>
  <c r="NO71" i="14" s="1"/>
  <c r="OJ71" i="14" s="1"/>
  <c r="NT74" i="14" a="1"/>
  <c r="NT74" i="14" s="1"/>
  <c r="OO74" i="14" s="1"/>
  <c r="NS113" i="14" a="1"/>
  <c r="NS113" i="14" s="1"/>
  <c r="ON113" i="14" s="1"/>
  <c r="OA135" i="14" a="1"/>
  <c r="OA135" i="14" s="1"/>
  <c r="OV135" i="14" s="1"/>
  <c r="NO104" i="14" a="1"/>
  <c r="NO104" i="14" s="1"/>
  <c r="OJ104" i="14" s="1"/>
  <c r="OB13" i="14" a="1"/>
  <c r="OB13" i="14" s="1"/>
  <c r="OW13" i="14" s="1"/>
  <c r="OD121" i="14" a="1"/>
  <c r="OD121" i="14" s="1"/>
  <c r="OY121" i="14" s="1"/>
  <c r="NU94" i="14" a="1"/>
  <c r="NU94" i="14" s="1"/>
  <c r="OP94" i="14" s="1"/>
  <c r="NU80" i="14" a="1"/>
  <c r="NU80" i="14" s="1"/>
  <c r="OP80" i="14" s="1"/>
  <c r="OF153" i="14" a="1"/>
  <c r="OF153" i="14" s="1"/>
  <c r="PA153" i="14" s="1"/>
  <c r="NQ82" i="14" a="1"/>
  <c r="NQ82" i="14" s="1"/>
  <c r="OL82" i="14" s="1"/>
  <c r="OD168" i="14" a="1"/>
  <c r="OD168" i="14" s="1"/>
  <c r="OY168" i="14" s="1"/>
  <c r="NZ80" i="14" a="1"/>
  <c r="NZ80" i="14" s="1"/>
  <c r="OU80" i="14" s="1"/>
  <c r="OD67" i="14" a="1"/>
  <c r="OD67" i="14" s="1"/>
  <c r="OY67" i="14" s="1"/>
  <c r="NU77" i="14" a="1"/>
  <c r="NU77" i="14" s="1"/>
  <c r="OP77" i="14" s="1"/>
  <c r="OA85" i="14" a="1"/>
  <c r="OA85" i="14" s="1"/>
  <c r="OV85" i="14" s="1"/>
  <c r="OG38" i="14" a="1"/>
  <c r="OG38" i="14" s="1"/>
  <c r="PB38" i="14" s="1"/>
  <c r="OF117" i="14" a="1"/>
  <c r="OF117" i="14" s="1"/>
  <c r="PA117" i="14" s="1"/>
  <c r="OH49" i="14" a="1"/>
  <c r="OH49" i="14" s="1"/>
  <c r="PC49" i="14" s="1"/>
  <c r="NS31" i="14" a="1"/>
  <c r="NS31" i="14" s="1"/>
  <c r="ON31" i="14" s="1"/>
  <c r="NQ152" i="14" a="1"/>
  <c r="NQ152" i="14" s="1"/>
  <c r="OL152" i="14" s="1"/>
  <c r="OB71" i="14" a="1"/>
  <c r="OB71" i="14" s="1"/>
  <c r="OW71" i="14" s="1"/>
  <c r="NP67" i="14" a="1"/>
  <c r="NP67" i="14" s="1"/>
  <c r="OK67" i="14" s="1"/>
  <c r="NX104" i="14" a="1"/>
  <c r="NX104" i="14" s="1"/>
  <c r="OS104" i="14" s="1"/>
  <c r="NW52" i="14" a="1"/>
  <c r="NW52" i="14" s="1"/>
  <c r="OR52" i="14" s="1"/>
  <c r="OG136" i="14" a="1"/>
  <c r="OG136" i="14" s="1"/>
  <c r="PB136" i="14" s="1"/>
  <c r="NO68" i="14" a="1"/>
  <c r="NO68" i="14" s="1"/>
  <c r="OJ68" i="14" s="1"/>
  <c r="OG14" i="14" a="1"/>
  <c r="OG14" i="14" s="1"/>
  <c r="PB14" i="14" s="1"/>
  <c r="NP173" i="14" a="1"/>
  <c r="NP173" i="14" s="1"/>
  <c r="OK173" i="14" s="1"/>
  <c r="NV89" i="14" a="1"/>
  <c r="NV89" i="14" s="1"/>
  <c r="NW117" i="14" a="1"/>
  <c r="NW117" i="14" s="1"/>
  <c r="OR117" i="14" s="1"/>
  <c r="OH61" i="14" a="1"/>
  <c r="OH61" i="14" s="1"/>
  <c r="PC61" i="14" s="1"/>
  <c r="NW16" i="14" a="1"/>
  <c r="NW16" i="14" s="1"/>
  <c r="OR16" i="14" s="1"/>
  <c r="OD169" i="14" a="1"/>
  <c r="OD169" i="14" s="1"/>
  <c r="OY169" i="14" s="1"/>
  <c r="OG119" i="14" a="1"/>
  <c r="OG119" i="14" s="1"/>
  <c r="PB119" i="14" s="1"/>
  <c r="NU9" i="14" a="1"/>
  <c r="NU9" i="14" s="1"/>
  <c r="OP9" i="14" s="1"/>
  <c r="NV76" i="14" a="1"/>
  <c r="NV76" i="14" s="1"/>
  <c r="OD139" i="14" a="1"/>
  <c r="OD139" i="14" s="1"/>
  <c r="OY139" i="14" s="1"/>
  <c r="OG15" i="14" a="1"/>
  <c r="OG15" i="14" s="1"/>
  <c r="PB15" i="14" s="1"/>
  <c r="NV69" i="14" a="1"/>
  <c r="NV69" i="14" s="1"/>
  <c r="OE92" i="14" a="1"/>
  <c r="OE92" i="14" s="1"/>
  <c r="OZ92" i="14" s="1"/>
  <c r="NS89" i="14" a="1"/>
  <c r="NS89" i="14" s="1"/>
  <c r="ON89" i="14" s="1"/>
  <c r="NO51" i="14" a="1"/>
  <c r="NO51" i="14" s="1"/>
  <c r="OJ51" i="14" s="1"/>
  <c r="OC44" i="14" a="1"/>
  <c r="OC44" i="14" s="1"/>
  <c r="OX44" i="14" s="1"/>
  <c r="NY104" i="14" a="1"/>
  <c r="NY104" i="14" s="1"/>
  <c r="OT104" i="14" s="1"/>
  <c r="NO160" i="14" a="1"/>
  <c r="NO160" i="14" s="1"/>
  <c r="OJ160" i="14" s="1"/>
  <c r="OE99" i="14" a="1"/>
  <c r="OE99" i="14" s="1"/>
  <c r="OZ99" i="14" s="1"/>
  <c r="OE80" i="14" a="1"/>
  <c r="OE80" i="14" s="1"/>
  <c r="OZ80" i="14" s="1"/>
  <c r="NR152" i="14" a="1"/>
  <c r="NR152" i="14" s="1"/>
  <c r="OM152" i="14" s="1"/>
  <c r="OG170" i="14" a="1"/>
  <c r="OG170" i="14" s="1"/>
  <c r="PB170" i="14" s="1"/>
  <c r="OH54" i="14" a="1"/>
  <c r="OH54" i="14" s="1"/>
  <c r="PC54" i="14" s="1"/>
  <c r="NQ49" i="14" a="1"/>
  <c r="NQ49" i="14" s="1"/>
  <c r="OL49" i="14" s="1"/>
  <c r="NQ102" i="14" a="1"/>
  <c r="NQ102" i="14" s="1"/>
  <c r="OL102" i="14" s="1"/>
  <c r="OH81" i="14" a="1"/>
  <c r="OH81" i="14" s="1"/>
  <c r="PC81" i="14" s="1"/>
  <c r="OA104" i="14" a="1"/>
  <c r="OA104" i="14" s="1"/>
  <c r="OV104" i="14" s="1"/>
  <c r="NX175" i="14" a="1"/>
  <c r="NX175" i="14" s="1"/>
  <c r="OS175" i="14" s="1"/>
  <c r="NU53" i="14" a="1"/>
  <c r="NU53" i="14" s="1"/>
  <c r="OP53" i="14" s="1"/>
  <c r="OF69" i="14" a="1"/>
  <c r="OF69" i="14" s="1"/>
  <c r="PA69" i="14" s="1"/>
  <c r="OE145" i="14" a="1"/>
  <c r="OE145" i="14" s="1"/>
  <c r="OZ145" i="14" s="1"/>
  <c r="NW82" i="14" a="1"/>
  <c r="NW82" i="14" s="1"/>
  <c r="OR82" i="14" s="1"/>
  <c r="NS150" i="14" a="1"/>
  <c r="NS150" i="14" s="1"/>
  <c r="ON150" i="14" s="1"/>
  <c r="OD103" i="14" a="1"/>
  <c r="OD103" i="14" s="1"/>
  <c r="OY103" i="14" s="1"/>
  <c r="NU59" i="14" a="1"/>
  <c r="NU59" i="14" s="1"/>
  <c r="OP59" i="14" s="1"/>
  <c r="NW51" i="14" a="1"/>
  <c r="NW51" i="14" s="1"/>
  <c r="OR51" i="14" s="1"/>
  <c r="OA142" i="14" a="1"/>
  <c r="OA142" i="14" s="1"/>
  <c r="OV142" i="14" s="1"/>
  <c r="NU143" i="14" a="1"/>
  <c r="NU143" i="14" s="1"/>
  <c r="OP143" i="14" s="1"/>
  <c r="NW122" i="14" a="1"/>
  <c r="NW122" i="14" s="1"/>
  <c r="OR122" i="14" s="1"/>
  <c r="OH22" i="14" a="1"/>
  <c r="OH22" i="14" s="1"/>
  <c r="PC22" i="14" s="1"/>
  <c r="NQ62" i="14" a="1"/>
  <c r="NQ62" i="14" s="1"/>
  <c r="OL62" i="14" s="1"/>
  <c r="OB128" i="14" a="1"/>
  <c r="OB128" i="14" s="1"/>
  <c r="OW128" i="14" s="1"/>
  <c r="NU76" i="14" a="1"/>
  <c r="NU76" i="14" s="1"/>
  <c r="OP76" i="14" s="1"/>
  <c r="NR22" i="14" a="1"/>
  <c r="NR22" i="14" s="1"/>
  <c r="OM22" i="14" s="1"/>
  <c r="NR132" i="14" a="1"/>
  <c r="NR132" i="14" s="1"/>
  <c r="OM132" i="14" s="1"/>
  <c r="NQ80" i="14" a="1"/>
  <c r="NQ80" i="14" s="1"/>
  <c r="OL80" i="14" s="1"/>
  <c r="OE27" i="14" a="1"/>
  <c r="OE27" i="14" s="1"/>
  <c r="OZ27" i="14" s="1"/>
  <c r="NQ168" i="14" a="1"/>
  <c r="NQ168" i="14" s="1"/>
  <c r="OL168" i="14" s="1"/>
  <c r="OF45" i="14" a="1"/>
  <c r="OF45" i="14" s="1"/>
  <c r="PA45" i="14" s="1"/>
  <c r="NP88" i="14" a="1"/>
  <c r="NP88" i="14" s="1"/>
  <c r="OK88" i="14" s="1"/>
  <c r="OC104" i="14" a="1"/>
  <c r="OC104" i="14" s="1"/>
  <c r="OX104" i="14" s="1"/>
  <c r="NU118" i="14" a="1"/>
  <c r="NU118" i="14" s="1"/>
  <c r="OP118" i="14" s="1"/>
  <c r="OB40" i="14" a="1"/>
  <c r="OB40" i="14" s="1"/>
  <c r="OW40" i="14" s="1"/>
  <c r="OB92" i="14" a="1"/>
  <c r="OB92" i="14" s="1"/>
  <c r="OW92" i="14" s="1"/>
  <c r="NS156" i="14" a="1"/>
  <c r="NS156" i="14" s="1"/>
  <c r="ON156" i="14" s="1"/>
  <c r="NZ36" i="14" a="1"/>
  <c r="NZ36" i="14" s="1"/>
  <c r="OU36" i="14" s="1"/>
  <c r="NQ12" i="14" a="1"/>
  <c r="NQ12" i="14" s="1"/>
  <c r="OL12" i="14" s="1"/>
  <c r="NV35" i="14" a="1"/>
  <c r="NV35" i="14" s="1"/>
  <c r="NP91" i="14" a="1"/>
  <c r="NP91" i="14" s="1"/>
  <c r="OK91" i="14" s="1"/>
  <c r="NY128" i="14" a="1"/>
  <c r="NY128" i="14" s="1"/>
  <c r="OT128" i="14" s="1"/>
  <c r="OE154" i="14" a="1"/>
  <c r="OE154" i="14" s="1"/>
  <c r="OZ154" i="14" s="1"/>
  <c r="NS60" i="14" a="1"/>
  <c r="NS60" i="14" s="1"/>
  <c r="ON60" i="14" s="1"/>
  <c r="NT39" i="14" a="1"/>
  <c r="NT39" i="14" s="1"/>
  <c r="OO39" i="14" s="1"/>
  <c r="NW60" i="14" a="1"/>
  <c r="NW60" i="14" s="1"/>
  <c r="OR60" i="14" s="1"/>
  <c r="NX76" i="14" a="1"/>
  <c r="NX76" i="14" s="1"/>
  <c r="OS76" i="14" s="1"/>
  <c r="OH33" i="14" a="1"/>
  <c r="OH33" i="14" s="1"/>
  <c r="PC33" i="14" s="1"/>
  <c r="OC50" i="14" a="1"/>
  <c r="OC50" i="14" s="1"/>
  <c r="OX50" i="14" s="1"/>
  <c r="NW106" i="14" a="1"/>
  <c r="NW106" i="14" s="1"/>
  <c r="OR106" i="14" s="1"/>
  <c r="NU41" i="14" a="1"/>
  <c r="NU41" i="14" s="1"/>
  <c r="OP41" i="14" s="1"/>
  <c r="OH36" i="14" a="1"/>
  <c r="OH36" i="14" s="1"/>
  <c r="PC36" i="14" s="1"/>
  <c r="NZ18" i="14" a="1"/>
  <c r="NZ18" i="14" s="1"/>
  <c r="OU18" i="14" s="1"/>
  <c r="OB164" i="14" a="1"/>
  <c r="OB164" i="14" s="1"/>
  <c r="OW164" i="14" s="1"/>
  <c r="NY36" i="14" a="1"/>
  <c r="NY36" i="14" s="1"/>
  <c r="OT36" i="14" s="1"/>
  <c r="NP128" i="14" a="1"/>
  <c r="NP128" i="14" s="1"/>
  <c r="OK128" i="14" s="1"/>
  <c r="OE135" i="14" a="1"/>
  <c r="OE135" i="14" s="1"/>
  <c r="OZ135" i="14" s="1"/>
  <c r="NV43" i="14" a="1"/>
  <c r="NV43" i="14" s="1"/>
  <c r="NW24" i="14" a="1"/>
  <c r="NW24" i="14" s="1"/>
  <c r="OR24" i="14" s="1"/>
  <c r="OF143" i="14" a="1"/>
  <c r="OF143" i="14" s="1"/>
  <c r="PA143" i="14" s="1"/>
  <c r="NZ95" i="14" a="1"/>
  <c r="NZ95" i="14" s="1"/>
  <c r="OU95" i="14" s="1"/>
  <c r="NR65" i="14" a="1"/>
  <c r="NR65" i="14" s="1"/>
  <c r="OM65" i="14" s="1"/>
  <c r="NS105" i="14" a="1"/>
  <c r="NS105" i="14" s="1"/>
  <c r="ON105" i="14" s="1"/>
  <c r="OH37" i="14" a="1"/>
  <c r="OH37" i="14" s="1"/>
  <c r="PC37" i="14" s="1"/>
  <c r="OF77" i="14" a="1"/>
  <c r="OF77" i="14" s="1"/>
  <c r="PA77" i="14" s="1"/>
  <c r="NO53" i="14" a="1"/>
  <c r="NO53" i="14" s="1"/>
  <c r="OJ53" i="14" s="1"/>
  <c r="OE157" i="14" a="1"/>
  <c r="OE157" i="14" s="1"/>
  <c r="OZ157" i="14" s="1"/>
  <c r="NZ60" i="14" a="1"/>
  <c r="NZ60" i="14" s="1"/>
  <c r="OU60" i="14" s="1"/>
  <c r="OA37" i="14" a="1"/>
  <c r="OA37" i="14" s="1"/>
  <c r="OV37" i="14" s="1"/>
  <c r="OA69" i="14" a="1"/>
  <c r="OA69" i="14" s="1"/>
  <c r="OV69" i="14" s="1"/>
  <c r="NP92" i="14" a="1"/>
  <c r="NP92" i="14" s="1"/>
  <c r="OK92" i="14" s="1"/>
  <c r="NY137" i="14" a="1"/>
  <c r="NY137" i="14" s="1"/>
  <c r="OT137" i="14" s="1"/>
  <c r="NO145" i="14" a="1"/>
  <c r="NO145" i="14" s="1"/>
  <c r="OJ145" i="14" s="1"/>
  <c r="OH108" i="14" a="1"/>
  <c r="OH108" i="14" s="1"/>
  <c r="PC108" i="14" s="1"/>
  <c r="OF93" i="14" a="1"/>
  <c r="OF93" i="14" s="1"/>
  <c r="PA93" i="14" s="1"/>
  <c r="OB18" i="14" a="1"/>
  <c r="OB18" i="14" s="1"/>
  <c r="OW18" i="14" s="1"/>
  <c r="NW34" i="14" a="1"/>
  <c r="NW34" i="14" s="1"/>
  <c r="OR34" i="14" s="1"/>
  <c r="NU130" i="14" a="1"/>
  <c r="NU130" i="14" s="1"/>
  <c r="OP130" i="14" s="1"/>
  <c r="OH23" i="14" a="1"/>
  <c r="OH23" i="14" s="1"/>
  <c r="PC23" i="14" s="1"/>
  <c r="OG89" i="14" a="1"/>
  <c r="OG89" i="14" s="1"/>
  <c r="PB89" i="14" s="1"/>
  <c r="OH160" i="14" a="1"/>
  <c r="OH160" i="14" s="1"/>
  <c r="PC160" i="14" s="1"/>
  <c r="NW160" i="14" a="1"/>
  <c r="NW160" i="14" s="1"/>
  <c r="OR160" i="14" s="1"/>
  <c r="NV159" i="14" a="1"/>
  <c r="NV159" i="14" s="1"/>
  <c r="NS21" i="14" a="1"/>
  <c r="NS21" i="14" s="1"/>
  <c r="ON21" i="14" s="1"/>
  <c r="NR131" i="14" a="1"/>
  <c r="NR131" i="14" s="1"/>
  <c r="OM131" i="14" s="1"/>
  <c r="NP127" i="14" a="1"/>
  <c r="NP127" i="14" s="1"/>
  <c r="OK127" i="14" s="1"/>
  <c r="NZ139" i="14" a="1"/>
  <c r="NZ139" i="14" s="1"/>
  <c r="OU139" i="14" s="1"/>
  <c r="NR94" i="14" a="1"/>
  <c r="NR94" i="14" s="1"/>
  <c r="OM94" i="14" s="1"/>
  <c r="OG127" i="14" a="1"/>
  <c r="OG127" i="14" s="1"/>
  <c r="PB127" i="14" s="1"/>
  <c r="NR105" i="14" a="1"/>
  <c r="NR105" i="14" s="1"/>
  <c r="OM105" i="14" s="1"/>
  <c r="OA55" i="14" a="1"/>
  <c r="OA55" i="14" s="1"/>
  <c r="OV55" i="14" s="1"/>
  <c r="NS136" i="14" a="1"/>
  <c r="NS136" i="14" s="1"/>
  <c r="ON136" i="14" s="1"/>
  <c r="NW79" i="14" a="1"/>
  <c r="NW79" i="14" s="1"/>
  <c r="OR79" i="14" s="1"/>
  <c r="NW118" i="14" a="1"/>
  <c r="NW118" i="14" s="1"/>
  <c r="OR118" i="14" s="1"/>
  <c r="NR98" i="14" a="1"/>
  <c r="NR98" i="14" s="1"/>
  <c r="OM98" i="14" s="1"/>
  <c r="OF137" i="14" a="1"/>
  <c r="OF137" i="14" s="1"/>
  <c r="PA137" i="14" s="1"/>
  <c r="NV127" i="14" a="1"/>
  <c r="NV127" i="14" s="1"/>
  <c r="NW115" i="14" a="1"/>
  <c r="NW115" i="14" s="1"/>
  <c r="OR115" i="14" s="1"/>
  <c r="NU62" i="14" a="1"/>
  <c r="NU62" i="14" s="1"/>
  <c r="OP62" i="14" s="1"/>
  <c r="NU131" i="14" a="1"/>
  <c r="NU131" i="14" s="1"/>
  <c r="OP131" i="14" s="1"/>
  <c r="NV168" i="14" a="1"/>
  <c r="NV168" i="14" s="1"/>
  <c r="OH156" i="14" a="1"/>
  <c r="OH156" i="14" s="1"/>
  <c r="PC156" i="14" s="1"/>
  <c r="NU46" i="14" a="1"/>
  <c r="NU46" i="14" s="1"/>
  <c r="OP46" i="14" s="1"/>
  <c r="NW44" i="14" a="1"/>
  <c r="NW44" i="14" s="1"/>
  <c r="OR44" i="14" s="1"/>
  <c r="OD40" i="14" a="1"/>
  <c r="OD40" i="14" s="1"/>
  <c r="OY40" i="14" s="1"/>
  <c r="NT126" i="14" a="1"/>
  <c r="NT126" i="14" s="1"/>
  <c r="OO126" i="14" s="1"/>
  <c r="NT173" i="14" a="1"/>
  <c r="NT173" i="14" s="1"/>
  <c r="OO173" i="14" s="1"/>
  <c r="OA74" i="14" a="1"/>
  <c r="OA74" i="14" s="1"/>
  <c r="OV74" i="14" s="1"/>
  <c r="NO14" i="14" a="1"/>
  <c r="NO14" i="14" s="1"/>
  <c r="OJ14" i="14" s="1"/>
  <c r="NS165" i="14" a="1"/>
  <c r="NS165" i="14" s="1"/>
  <c r="ON165" i="14" s="1"/>
  <c r="OC128" i="14" a="1"/>
  <c r="OC128" i="14" s="1"/>
  <c r="OX128" i="14" s="1"/>
  <c r="NV49" i="14" a="1"/>
  <c r="NV49" i="14" s="1"/>
  <c r="NV11" i="14" a="1"/>
  <c r="NV11" i="14" s="1"/>
  <c r="NQ162" i="14" a="1"/>
  <c r="NQ162" i="14" s="1"/>
  <c r="OL162" i="14" s="1"/>
  <c r="OD161" i="14" a="1"/>
  <c r="OD161" i="14" s="1"/>
  <c r="OY161" i="14" s="1"/>
  <c r="OG109" i="14" a="1"/>
  <c r="OG109" i="14" s="1"/>
  <c r="PB109" i="14" s="1"/>
  <c r="NP39" i="14" a="1"/>
  <c r="NP39" i="14" s="1"/>
  <c r="OK39" i="14" s="1"/>
  <c r="OB43" i="14" a="1"/>
  <c r="OB43" i="14" s="1"/>
  <c r="OW43" i="14" s="1"/>
  <c r="NT155" i="14" a="1"/>
  <c r="NT155" i="14" s="1"/>
  <c r="OO155" i="14" s="1"/>
  <c r="NP19" i="14" a="1"/>
  <c r="NP19" i="14" s="1"/>
  <c r="OK19" i="14" s="1"/>
  <c r="NZ154" i="14" a="1"/>
  <c r="NZ154" i="14" s="1"/>
  <c r="OU154" i="14" s="1"/>
  <c r="OF44" i="14" a="1"/>
  <c r="OF44" i="14" s="1"/>
  <c r="PA44" i="14" s="1"/>
  <c r="NO120" i="14" a="1"/>
  <c r="NO120" i="14" s="1"/>
  <c r="OJ120" i="14" s="1"/>
  <c r="OF58" i="14" a="1"/>
  <c r="OF58" i="14" s="1"/>
  <c r="PA58" i="14" s="1"/>
  <c r="NT128" i="14" a="1"/>
  <c r="NT128" i="14" s="1"/>
  <c r="OO128" i="14" s="1"/>
  <c r="NR167" i="14" a="1"/>
  <c r="NR167" i="14" s="1"/>
  <c r="OM167" i="14" s="1"/>
  <c r="NV86" i="14" a="1"/>
  <c r="NV86" i="14" s="1"/>
  <c r="OE52" i="14" a="1"/>
  <c r="OE52" i="14" s="1"/>
  <c r="OZ52" i="14" s="1"/>
  <c r="NS173" i="14" a="1"/>
  <c r="NS173" i="14" s="1"/>
  <c r="ON173" i="14" s="1"/>
  <c r="NU113" i="14" a="1"/>
  <c r="NU113" i="14" s="1"/>
  <c r="OP113" i="14" s="1"/>
  <c r="OE23" i="14" a="1"/>
  <c r="OE23" i="14" s="1"/>
  <c r="OZ23" i="14" s="1"/>
  <c r="NS10" i="14" a="1"/>
  <c r="NS10" i="14" s="1"/>
  <c r="ON10" i="14" s="1"/>
  <c r="OC125" i="14" a="1"/>
  <c r="OC125" i="14" s="1"/>
  <c r="OX125" i="14" s="1"/>
  <c r="NO29" i="14" a="1"/>
  <c r="NO29" i="14" s="1"/>
  <c r="OJ29" i="14" s="1"/>
  <c r="OD89" i="14" a="1"/>
  <c r="OD89" i="14" s="1"/>
  <c r="OY89" i="14" s="1"/>
  <c r="OA52" i="14" a="1"/>
  <c r="OA52" i="14" s="1"/>
  <c r="OV52" i="14" s="1"/>
  <c r="OC94" i="14" a="1"/>
  <c r="OC94" i="14" s="1"/>
  <c r="OX94" i="14" s="1"/>
  <c r="NY28" i="14" a="1"/>
  <c r="NY28" i="14" s="1"/>
  <c r="OT28" i="14" s="1"/>
  <c r="OE151" i="14" a="1"/>
  <c r="OE151" i="14" s="1"/>
  <c r="OZ151" i="14" s="1"/>
  <c r="NO57" i="14" a="1"/>
  <c r="NO57" i="14" s="1"/>
  <c r="OJ57" i="14" s="1"/>
  <c r="NY91" i="14" a="1"/>
  <c r="NY91" i="14" s="1"/>
  <c r="OT91" i="14" s="1"/>
  <c r="OH159" i="14" a="1"/>
  <c r="OH159" i="14" s="1"/>
  <c r="PC159" i="14" s="1"/>
  <c r="NS46" i="14" a="1"/>
  <c r="NS46" i="14" s="1"/>
  <c r="ON46" i="14" s="1"/>
  <c r="OF75" i="14" a="1"/>
  <c r="OF75" i="14" s="1"/>
  <c r="PA75" i="14" s="1"/>
  <c r="NQ156" i="14" a="1"/>
  <c r="NQ156" i="14" s="1"/>
  <c r="OL156" i="14" s="1"/>
  <c r="NW154" i="14" a="1"/>
  <c r="NW154" i="14" s="1"/>
  <c r="OR154" i="14" s="1"/>
  <c r="NO67" i="14" a="1"/>
  <c r="NO67" i="14" s="1"/>
  <c r="OJ67" i="14" s="1"/>
  <c r="OC18" i="14" a="1"/>
  <c r="OC18" i="14" s="1"/>
  <c r="OX18" i="14" s="1"/>
  <c r="NZ126" i="14" a="1"/>
  <c r="NZ126" i="14" s="1"/>
  <c r="OU126" i="14" s="1"/>
  <c r="NU54" i="14" a="1"/>
  <c r="NU54" i="14" s="1"/>
  <c r="OP54" i="14" s="1"/>
  <c r="NP37" i="14" a="1"/>
  <c r="NP37" i="14" s="1"/>
  <c r="OK37" i="14" s="1"/>
  <c r="NR30" i="14" a="1"/>
  <c r="NR30" i="14" s="1"/>
  <c r="OM30" i="14" s="1"/>
  <c r="NT171" i="14" a="1"/>
  <c r="NT171" i="14" s="1"/>
  <c r="OO171" i="14" s="1"/>
  <c r="NX51" i="14" a="1"/>
  <c r="NX51" i="14" s="1"/>
  <c r="OS51" i="14" s="1"/>
  <c r="OG13" i="14" a="1"/>
  <c r="OG13" i="14" s="1"/>
  <c r="PB13" i="14" s="1"/>
  <c r="OD39" i="14" a="1"/>
  <c r="OD39" i="14" s="1"/>
  <c r="OY39" i="14" s="1"/>
  <c r="NU10" i="14" a="1"/>
  <c r="NU10" i="14" s="1"/>
  <c r="OP10" i="14" s="1"/>
  <c r="NO147" i="14" a="1"/>
  <c r="NO147" i="14" s="1"/>
  <c r="OJ147" i="14" s="1"/>
  <c r="OD62" i="14" a="1"/>
  <c r="OD62" i="14" s="1"/>
  <c r="OY62" i="14" s="1"/>
  <c r="NS123" i="14" a="1"/>
  <c r="NS123" i="14" s="1"/>
  <c r="ON123" i="14" s="1"/>
  <c r="NQ95" i="14" a="1"/>
  <c r="NQ95" i="14" s="1"/>
  <c r="OL95" i="14" s="1"/>
  <c r="OF16" i="14" a="1"/>
  <c r="OF16" i="14" s="1"/>
  <c r="PA16" i="14" s="1"/>
  <c r="NV34" i="14" a="1"/>
  <c r="NV34" i="14" s="1"/>
  <c r="NW130" i="14" a="1"/>
  <c r="NW130" i="14" s="1"/>
  <c r="OR130" i="14" s="1"/>
  <c r="NV45" i="14" a="1"/>
  <c r="NV45" i="14" s="1"/>
  <c r="NZ25" i="14" a="1"/>
  <c r="NZ25" i="14" s="1"/>
  <c r="OU25" i="14" s="1"/>
  <c r="OC75" i="14" a="1"/>
  <c r="OC75" i="14" s="1"/>
  <c r="OX75" i="14" s="1"/>
  <c r="NX11" i="14" a="1"/>
  <c r="NX11" i="14" s="1"/>
  <c r="OS11" i="14" s="1"/>
  <c r="NP167" i="14" a="1"/>
  <c r="NP167" i="14" s="1"/>
  <c r="OK167" i="14" s="1"/>
  <c r="NR116" i="14" a="1"/>
  <c r="NR116" i="14" s="1"/>
  <c r="OM116" i="14" s="1"/>
  <c r="NW23" i="14" a="1"/>
  <c r="NW23" i="14" s="1"/>
  <c r="OR23" i="14" s="1"/>
  <c r="NP168" i="14" a="1"/>
  <c r="NP168" i="14" s="1"/>
  <c r="OK168" i="14" s="1"/>
  <c r="OC82" i="14" a="1"/>
  <c r="OC82" i="14" s="1"/>
  <c r="OX82" i="14" s="1"/>
  <c r="OH35" i="14" a="1"/>
  <c r="OH35" i="14" s="1"/>
  <c r="PC35" i="14" s="1"/>
  <c r="NV96" i="14" a="1"/>
  <c r="NV96" i="14" s="1"/>
  <c r="NS34" i="14" a="1"/>
  <c r="NS34" i="14" s="1"/>
  <c r="ON34" i="14" s="1"/>
  <c r="NR154" i="14" a="1"/>
  <c r="NR154" i="14" s="1"/>
  <c r="OM154" i="14" s="1"/>
  <c r="OF176" i="14" a="1"/>
  <c r="OF176" i="14" s="1"/>
  <c r="OB127" i="14" a="1"/>
  <c r="OB127" i="14" s="1"/>
  <c r="OW127" i="14" s="1"/>
  <c r="OE174" i="14" a="1"/>
  <c r="OE174" i="14" s="1"/>
  <c r="OZ174" i="14" s="1"/>
  <c r="OB77" i="14" a="1"/>
  <c r="OB77" i="14" s="1"/>
  <c r="OW77" i="14" s="1"/>
  <c r="NR117" i="14" a="1"/>
  <c r="NR117" i="14" s="1"/>
  <c r="OM117" i="14" s="1"/>
  <c r="NQ89" i="14" a="1"/>
  <c r="NQ89" i="14" s="1"/>
  <c r="OL89" i="14" s="1"/>
  <c r="OF113" i="14" a="1"/>
  <c r="OF113" i="14" s="1"/>
  <c r="PA113" i="14" s="1"/>
  <c r="NW17" i="14" a="1"/>
  <c r="NW17" i="14" s="1"/>
  <c r="OR17" i="14" s="1"/>
  <c r="NR99" i="14" a="1"/>
  <c r="NR99" i="14" s="1"/>
  <c r="OM99" i="14" s="1"/>
  <c r="OD125" i="14" a="1"/>
  <c r="OD125" i="14" s="1"/>
  <c r="OY125" i="14" s="1"/>
  <c r="NS138" i="14" a="1"/>
  <c r="NS138" i="14" s="1"/>
  <c r="ON138" i="14" s="1"/>
  <c r="NP139" i="14" a="1"/>
  <c r="NP139" i="14" s="1"/>
  <c r="OK139" i="14" s="1"/>
  <c r="NV38" i="14" a="1"/>
  <c r="NV38" i="14" s="1"/>
  <c r="OD116" i="14" a="1"/>
  <c r="OD116" i="14" s="1"/>
  <c r="OY116" i="14" s="1"/>
  <c r="OB131" i="14" a="1"/>
  <c r="OB131" i="14" s="1"/>
  <c r="OW131" i="14" s="1"/>
  <c r="NO101" i="14" a="1"/>
  <c r="NO101" i="14" s="1"/>
  <c r="OJ101" i="14" s="1"/>
  <c r="OH125" i="14" a="1"/>
  <c r="OH125" i="14" s="1"/>
  <c r="PC125" i="14" s="1"/>
  <c r="NU34" i="14" a="1"/>
  <c r="NU34" i="14" s="1"/>
  <c r="OP34" i="14" s="1"/>
  <c r="NY135" i="14" a="1"/>
  <c r="NY135" i="14" s="1"/>
  <c r="OT135" i="14" s="1"/>
  <c r="OD10" i="14" a="1"/>
  <c r="OD10" i="14" s="1"/>
  <c r="OY10" i="14" s="1"/>
  <c r="NQ28" i="14" a="1"/>
  <c r="NQ28" i="14" s="1"/>
  <c r="OL28" i="14" s="1"/>
  <c r="NZ166" i="14" a="1"/>
  <c r="NZ166" i="14" s="1"/>
  <c r="OU166" i="14" s="1"/>
  <c r="NV52" i="14" a="1"/>
  <c r="NV52" i="14" s="1"/>
  <c r="NU12" i="14" a="1"/>
  <c r="NU12" i="14" s="1"/>
  <c r="OP12" i="14" s="1"/>
  <c r="NT121" i="14" a="1"/>
  <c r="NT121" i="14" s="1"/>
  <c r="OO121" i="14" s="1"/>
  <c r="OH135" i="14" a="1"/>
  <c r="OH135" i="14" s="1"/>
  <c r="PC135" i="14" s="1"/>
  <c r="OC88" i="14" a="1"/>
  <c r="OC88" i="14" s="1"/>
  <c r="OX88" i="14" s="1"/>
  <c r="OD102" i="14" a="1"/>
  <c r="OD102" i="14" s="1"/>
  <c r="OY102" i="14" s="1"/>
  <c r="OE121" i="14" a="1"/>
  <c r="OE121" i="14" s="1"/>
  <c r="OZ121" i="14" s="1"/>
  <c r="NW133" i="14" a="1"/>
  <c r="NW133" i="14" s="1"/>
  <c r="OR133" i="14" s="1"/>
  <c r="OB28" i="14" a="1"/>
  <c r="OB28" i="14" s="1"/>
  <c r="OW28" i="14" s="1"/>
  <c r="NZ78" i="14" a="1"/>
  <c r="NZ78" i="14" s="1"/>
  <c r="OU78" i="14" s="1"/>
  <c r="OH18" i="14" a="1"/>
  <c r="OH18" i="14" s="1"/>
  <c r="PC18" i="14" s="1"/>
  <c r="OD11" i="14" a="1"/>
  <c r="OD11" i="14" s="1"/>
  <c r="OY11" i="14" s="1"/>
  <c r="NT116" i="14" a="1"/>
  <c r="NT116" i="14" s="1"/>
  <c r="OO116" i="14" s="1"/>
  <c r="OB90" i="14" a="1"/>
  <c r="OB90" i="14" s="1"/>
  <c r="OW90" i="14" s="1"/>
  <c r="OG111" i="14" a="1"/>
  <c r="OG111" i="14" s="1"/>
  <c r="PB111" i="14" s="1"/>
  <c r="NQ141" i="14" a="1"/>
  <c r="NQ141" i="14" s="1"/>
  <c r="OL141" i="14" s="1"/>
  <c r="NQ103" i="14" a="1"/>
  <c r="NQ103" i="14" s="1"/>
  <c r="OL103" i="14" s="1"/>
  <c r="OF136" i="14" a="1"/>
  <c r="OF136" i="14" s="1"/>
  <c r="PA136" i="14" s="1"/>
  <c r="NZ161" i="14" a="1"/>
  <c r="NZ161" i="14" s="1"/>
  <c r="OU161" i="14" s="1"/>
  <c r="NS103" i="14" a="1"/>
  <c r="NS103" i="14" s="1"/>
  <c r="ON103" i="14" s="1"/>
  <c r="OG45" i="14" a="1"/>
  <c r="OG45" i="14" s="1"/>
  <c r="PB45" i="14" s="1"/>
  <c r="NR61" i="14" a="1"/>
  <c r="NR61" i="14" s="1"/>
  <c r="OM61" i="14" s="1"/>
  <c r="NY68" i="14" a="1"/>
  <c r="NY68" i="14" s="1"/>
  <c r="OT68" i="14" s="1"/>
  <c r="NW156" i="14" a="1"/>
  <c r="NW156" i="14" s="1"/>
  <c r="OR156" i="14" s="1"/>
  <c r="NS80" i="14" a="1"/>
  <c r="NS80" i="14" s="1"/>
  <c r="ON80" i="14" s="1"/>
  <c r="OC114" i="14" a="1"/>
  <c r="OC114" i="14" s="1"/>
  <c r="OX114" i="14" s="1"/>
  <c r="NX89" i="14" a="1"/>
  <c r="NX89" i="14" s="1"/>
  <c r="OS89" i="14" s="1"/>
  <c r="OC175" i="14" a="1"/>
  <c r="OC175" i="14" s="1"/>
  <c r="OX175" i="14" s="1"/>
  <c r="NV42" i="14" a="1"/>
  <c r="NV42" i="14" s="1"/>
  <c r="OB61" i="14" a="1"/>
  <c r="OB61" i="14" s="1"/>
  <c r="OW61" i="14" s="1"/>
  <c r="NP63" i="14" a="1"/>
  <c r="NP63" i="14" s="1"/>
  <c r="OK63" i="14" s="1"/>
  <c r="NZ89" i="14" a="1"/>
  <c r="NZ89" i="14" s="1"/>
  <c r="OU89" i="14" s="1"/>
  <c r="OB114" i="14" a="1"/>
  <c r="OB114" i="14" s="1"/>
  <c r="OW114" i="14" s="1"/>
  <c r="NZ51" i="14" a="1"/>
  <c r="NZ51" i="14" s="1"/>
  <c r="OU51" i="14" s="1"/>
  <c r="NV136" i="14" a="1"/>
  <c r="NV136" i="14" s="1"/>
  <c r="OG79" i="14" a="1"/>
  <c r="OG79" i="14" s="1"/>
  <c r="PB79" i="14" s="1"/>
  <c r="NX55" i="14" a="1"/>
  <c r="NX55" i="14" s="1"/>
  <c r="OS55" i="14" s="1"/>
  <c r="OG12" i="14" a="1"/>
  <c r="OG12" i="14" s="1"/>
  <c r="PB12" i="14" s="1"/>
  <c r="OD30" i="14" a="1"/>
  <c r="OD30" i="14" s="1"/>
  <c r="OY30" i="14" s="1"/>
  <c r="NX64" i="14" a="1"/>
  <c r="NX64" i="14" s="1"/>
  <c r="OS64" i="14" s="1"/>
  <c r="OC158" i="14" a="1"/>
  <c r="OC158" i="14" s="1"/>
  <c r="OX158" i="14" s="1"/>
  <c r="NO157" i="14" a="1"/>
  <c r="NO157" i="14" s="1"/>
  <c r="OJ157" i="14" s="1"/>
  <c r="OC52" i="14" a="1"/>
  <c r="OC52" i="14" s="1"/>
  <c r="OX52" i="14" s="1"/>
  <c r="NV74" i="14" a="1"/>
  <c r="NV74" i="14" s="1"/>
  <c r="NX167" i="14" a="1"/>
  <c r="NX167" i="14" s="1"/>
  <c r="OS167" i="14" s="1"/>
  <c r="OB175" i="14" a="1"/>
  <c r="OB175" i="14" s="1"/>
  <c r="OW175" i="14" s="1"/>
  <c r="OD124" i="14" a="1"/>
  <c r="OD124" i="14" s="1"/>
  <c r="OY124" i="14" s="1"/>
  <c r="OA11" i="14" a="1"/>
  <c r="OA11" i="14" s="1"/>
  <c r="OV11" i="14" s="1"/>
  <c r="OD160" i="14" a="1"/>
  <c r="OD160" i="14" s="1"/>
  <c r="OY160" i="14" s="1"/>
  <c r="OG69" i="14" a="1"/>
  <c r="OG69" i="14" s="1"/>
  <c r="PB69" i="14" s="1"/>
  <c r="NQ16" i="14" a="1"/>
  <c r="NQ16" i="14" s="1"/>
  <c r="OL16" i="14" s="1"/>
  <c r="NX29" i="14" a="1"/>
  <c r="NX29" i="14" s="1"/>
  <c r="OS29" i="14" s="1"/>
  <c r="NS129" i="14" a="1"/>
  <c r="NS129" i="14" s="1"/>
  <c r="ON129" i="14" s="1"/>
  <c r="NP35" i="14" a="1"/>
  <c r="NP35" i="14" s="1"/>
  <c r="OK35" i="14" s="1"/>
  <c r="OE104" i="14" a="1"/>
  <c r="OE104" i="14" s="1"/>
  <c r="OZ104" i="14" s="1"/>
  <c r="OG131" i="14" a="1"/>
  <c r="OG131" i="14" s="1"/>
  <c r="PB131" i="14" s="1"/>
  <c r="OA144" i="14" a="1"/>
  <c r="OA144" i="14" s="1"/>
  <c r="OV144" i="14" s="1"/>
  <c r="OG48" i="14" a="1"/>
  <c r="OG48" i="14" s="1"/>
  <c r="PB48" i="14" s="1"/>
  <c r="NP135" i="14" a="1"/>
  <c r="NP135" i="14" s="1"/>
  <c r="OK135" i="14" s="1"/>
  <c r="NZ43" i="14" a="1"/>
  <c r="NZ43" i="14" s="1"/>
  <c r="OU43" i="14" s="1"/>
  <c r="NT104" i="14" a="1"/>
  <c r="NT104" i="14" s="1"/>
  <c r="OO104" i="14" s="1"/>
  <c r="NO85" i="14" a="1"/>
  <c r="NO85" i="14" s="1"/>
  <c r="OJ85" i="14" s="1"/>
  <c r="NV103" i="14" a="1"/>
  <c r="NV103" i="14" s="1"/>
  <c r="OD75" i="14" a="1"/>
  <c r="OD75" i="14" s="1"/>
  <c r="OY75" i="14" s="1"/>
  <c r="OH41" i="14" a="1"/>
  <c r="OH41" i="14" s="1"/>
  <c r="PC41" i="14" s="1"/>
  <c r="OB124" i="14" a="1"/>
  <c r="OB124" i="14" s="1"/>
  <c r="OW124" i="14" s="1"/>
  <c r="OF81" i="14" a="1"/>
  <c r="OF81" i="14" s="1"/>
  <c r="PA81" i="14" s="1"/>
  <c r="NU105" i="14" a="1"/>
  <c r="NU105" i="14" s="1"/>
  <c r="OP105" i="14" s="1"/>
  <c r="NV31" i="14" a="1"/>
  <c r="NV31" i="14" s="1"/>
  <c r="NQ134" i="14" a="1"/>
  <c r="NQ134" i="14" s="1"/>
  <c r="OL134" i="14" s="1"/>
  <c r="OG47" i="14" a="1"/>
  <c r="OG47" i="14" s="1"/>
  <c r="PB47" i="14" s="1"/>
  <c r="NU125" i="14" a="1"/>
  <c r="NU125" i="14" s="1"/>
  <c r="OP125" i="14" s="1"/>
  <c r="NO65" i="14" a="1"/>
  <c r="NO65" i="14" s="1"/>
  <c r="OJ65" i="14" s="1"/>
  <c r="OD152" i="14" a="1"/>
  <c r="OD152" i="14" s="1"/>
  <c r="OY152" i="14" s="1"/>
  <c r="NP137" i="14" a="1"/>
  <c r="NP137" i="14" s="1"/>
  <c r="OK137" i="14" s="1"/>
  <c r="OH83" i="14" a="1"/>
  <c r="OH83" i="14" s="1"/>
  <c r="PC83" i="14" s="1"/>
  <c r="NO16" i="14" a="1"/>
  <c r="NO16" i="14" s="1"/>
  <c r="OJ16" i="14" s="1"/>
  <c r="NT135" i="14" a="1"/>
  <c r="NT135" i="14" s="1"/>
  <c r="OO135" i="14" s="1"/>
  <c r="NW99" i="14" a="1"/>
  <c r="NW99" i="14" s="1"/>
  <c r="OR99" i="14" s="1"/>
  <c r="OE158" i="14" a="1"/>
  <c r="OE158" i="14" s="1"/>
  <c r="OZ158" i="14" s="1"/>
  <c r="NY112" i="14" a="1"/>
  <c r="NY112" i="14" s="1"/>
  <c r="OT112" i="14" s="1"/>
  <c r="OE21" i="14" a="1"/>
  <c r="OE21" i="14" s="1"/>
  <c r="OZ21" i="14" s="1"/>
  <c r="OC79" i="14" a="1"/>
  <c r="OC79" i="14" s="1"/>
  <c r="OX79" i="14" s="1"/>
  <c r="NU160" i="14" a="1"/>
  <c r="NU160" i="14" s="1"/>
  <c r="OP160" i="14" s="1"/>
  <c r="NU138" i="14" a="1"/>
  <c r="NU138" i="14" s="1"/>
  <c r="OP138" i="14" s="1"/>
  <c r="NO150" i="14" a="1"/>
  <c r="NO150" i="14" s="1"/>
  <c r="OJ150" i="14" s="1"/>
  <c r="NR123" i="14" a="1"/>
  <c r="NR123" i="14" s="1"/>
  <c r="OM123" i="14" s="1"/>
  <c r="NR86" i="14" a="1"/>
  <c r="NR86" i="14" s="1"/>
  <c r="OM86" i="14" s="1"/>
  <c r="OE35" i="14" a="1"/>
  <c r="OE35" i="14" s="1"/>
  <c r="OZ35" i="14" s="1"/>
  <c r="NW173" i="14" a="1"/>
  <c r="NW173" i="14" s="1"/>
  <c r="OR173" i="14" s="1"/>
  <c r="NW172" i="14" a="1"/>
  <c r="NW172" i="14" s="1"/>
  <c r="OR172" i="14" s="1"/>
  <c r="OB65" i="14" a="1"/>
  <c r="OB65" i="14" s="1"/>
  <c r="OW65" i="14" s="1"/>
  <c r="NQ173" i="14" a="1"/>
  <c r="NQ173" i="14" s="1"/>
  <c r="OL173" i="14" s="1"/>
  <c r="NT141" i="14" a="1"/>
  <c r="NT141" i="14" s="1"/>
  <c r="OO141" i="14" s="1"/>
  <c r="NR43" i="14" a="1"/>
  <c r="NR43" i="14" s="1"/>
  <c r="OM43" i="14" s="1"/>
  <c r="NY151" i="14" a="1"/>
  <c r="NY151" i="14" s="1"/>
  <c r="OT151" i="14" s="1"/>
  <c r="NT118" i="14" a="1"/>
  <c r="NT118" i="14" s="1"/>
  <c r="OO118" i="14" s="1"/>
  <c r="OG116" i="14" a="1"/>
  <c r="OG116" i="14" s="1"/>
  <c r="PB116" i="14" s="1"/>
  <c r="NV160" i="14" a="1"/>
  <c r="NV160" i="14" s="1"/>
  <c r="OF159" i="14" a="1"/>
  <c r="OF159" i="14" s="1"/>
  <c r="PA159" i="14" s="1"/>
  <c r="NO136" i="14" a="1"/>
  <c r="NO136" i="14" s="1"/>
  <c r="OJ136" i="14" s="1"/>
  <c r="OB111" i="14" a="1"/>
  <c r="OB111" i="14" s="1"/>
  <c r="OW111" i="14" s="1"/>
  <c r="NZ97" i="14" a="1"/>
  <c r="NZ97" i="14" s="1"/>
  <c r="OU97" i="14" s="1"/>
  <c r="OH114" i="14" a="1"/>
  <c r="OH114" i="14" s="1"/>
  <c r="PC114" i="14" s="1"/>
  <c r="NY18" i="14" a="1"/>
  <c r="NY18" i="14" s="1"/>
  <c r="OT18" i="14" s="1"/>
  <c r="NW159" i="14" a="1"/>
  <c r="NW159" i="14" s="1"/>
  <c r="OR159" i="14" s="1"/>
  <c r="OA174" i="14" a="1"/>
  <c r="OA174" i="14" s="1"/>
  <c r="OV174" i="14" s="1"/>
  <c r="OE67" i="14" a="1"/>
  <c r="OE67" i="14" s="1"/>
  <c r="OZ67" i="14" s="1"/>
  <c r="OG83" i="14" a="1"/>
  <c r="OG83" i="14" s="1"/>
  <c r="PB83" i="14" s="1"/>
  <c r="OF120" i="14" a="1"/>
  <c r="OF120" i="14" s="1"/>
  <c r="PA120" i="14" s="1"/>
  <c r="NX37" i="14" a="1"/>
  <c r="NX37" i="14" s="1"/>
  <c r="OS37" i="14" s="1"/>
  <c r="OE12" i="14" a="1"/>
  <c r="OE12" i="14" s="1"/>
  <c r="OZ12" i="14" s="1"/>
  <c r="OH167" i="14" a="1"/>
  <c r="OH167" i="14" s="1"/>
  <c r="PC167" i="14" s="1"/>
  <c r="OC148" i="14" a="1"/>
  <c r="OC148" i="14" s="1"/>
  <c r="OX148" i="14" s="1"/>
  <c r="OE46" i="14" a="1"/>
  <c r="OE46" i="14" s="1"/>
  <c r="OZ46" i="14" s="1"/>
  <c r="OC39" i="14" a="1"/>
  <c r="OC39" i="14" s="1"/>
  <c r="OX39" i="14" s="1"/>
  <c r="NW70" i="14" a="1"/>
  <c r="NW70" i="14" s="1"/>
  <c r="OR70" i="14" s="1"/>
  <c r="OH46" i="14" a="1"/>
  <c r="OH46" i="14" s="1"/>
  <c r="PC46" i="14" s="1"/>
  <c r="NO11" i="14" a="1"/>
  <c r="NO11" i="14" s="1"/>
  <c r="OJ11" i="14" s="1"/>
  <c r="NT83" i="14" a="1"/>
  <c r="NT83" i="14" s="1"/>
  <c r="OO83" i="14" s="1"/>
  <c r="NS37" i="14" a="1"/>
  <c r="NS37" i="14" s="1"/>
  <c r="ON37" i="14" s="1"/>
  <c r="NV132" i="14" a="1"/>
  <c r="NV132" i="14" s="1"/>
  <c r="OF66" i="14" a="1"/>
  <c r="OF66" i="14" s="1"/>
  <c r="PA66" i="14" s="1"/>
  <c r="OD131" i="14" a="1"/>
  <c r="OD131" i="14" s="1"/>
  <c r="OY131" i="14" s="1"/>
  <c r="NY72" i="14" a="1"/>
  <c r="NY72" i="14" s="1"/>
  <c r="OT72" i="14" s="1"/>
  <c r="OE172" i="14" a="1"/>
  <c r="OE172" i="14" s="1"/>
  <c r="OZ172" i="14" s="1"/>
  <c r="OH52" i="14" a="1"/>
  <c r="OH52" i="14" s="1"/>
  <c r="PC52" i="14" s="1"/>
  <c r="OF104" i="14" a="1"/>
  <c r="OF104" i="14" s="1"/>
  <c r="PA104" i="14" s="1"/>
  <c r="NW75" i="14" a="1"/>
  <c r="NW75" i="14" s="1"/>
  <c r="OR75" i="14" s="1"/>
  <c r="OC157" i="14" a="1"/>
  <c r="OC157" i="14" s="1"/>
  <c r="OX157" i="14" s="1"/>
  <c r="NV93" i="14" a="1"/>
  <c r="NV93" i="14" s="1"/>
  <c r="OH137" i="14" a="1"/>
  <c r="OH137" i="14" s="1"/>
  <c r="PC137" i="14" s="1"/>
  <c r="NQ17" i="14" a="1"/>
  <c r="NQ17" i="14" s="1"/>
  <c r="OL17" i="14" s="1"/>
  <c r="NO108" i="14" a="1"/>
  <c r="NO108" i="14" s="1"/>
  <c r="OJ108" i="14" s="1"/>
  <c r="NY154" i="14" a="1"/>
  <c r="NY154" i="14" s="1"/>
  <c r="OT154" i="14" s="1"/>
  <c r="NY107" i="14" a="1"/>
  <c r="NY107" i="14" s="1"/>
  <c r="OT107" i="14" s="1"/>
  <c r="OE114" i="14" a="1"/>
  <c r="OE114" i="14" s="1"/>
  <c r="OZ114" i="14" s="1"/>
  <c r="OH39" i="14" a="1"/>
  <c r="OH39" i="14" s="1"/>
  <c r="PC39" i="14" s="1"/>
  <c r="OH72" i="14" a="1"/>
  <c r="OH72" i="14" s="1"/>
  <c r="PC72" i="14" s="1"/>
  <c r="OA124" i="14" a="1"/>
  <c r="OA124" i="14" s="1"/>
  <c r="OV124" i="14" s="1"/>
  <c r="NX69" i="14" a="1"/>
  <c r="NX69" i="14" s="1"/>
  <c r="OS69" i="14" s="1"/>
  <c r="OC74" i="14" a="1"/>
  <c r="OC74" i="14" s="1"/>
  <c r="OX74" i="14" s="1"/>
  <c r="NQ46" i="14" a="1"/>
  <c r="NQ46" i="14" s="1"/>
  <c r="OL46" i="14" s="1"/>
  <c r="NV135" i="14" a="1"/>
  <c r="NV135" i="14" s="1"/>
  <c r="NO149" i="14" a="1"/>
  <c r="NO149" i="14" s="1"/>
  <c r="OJ149" i="14" s="1"/>
  <c r="OA123" i="14" a="1"/>
  <c r="OA123" i="14" s="1"/>
  <c r="OV123" i="14" s="1"/>
  <c r="OD71" i="14" a="1"/>
  <c r="OD71" i="14" s="1"/>
  <c r="OY71" i="14" s="1"/>
  <c r="OE47" i="14" a="1"/>
  <c r="OE47" i="14" s="1"/>
  <c r="OZ47" i="14" s="1"/>
  <c r="NV21" i="14" a="1"/>
  <c r="NV21" i="14" s="1"/>
  <c r="NZ37" i="14" a="1"/>
  <c r="NZ37" i="14" s="1"/>
  <c r="OU37" i="14" s="1"/>
  <c r="NV51" i="14" a="1"/>
  <c r="NV51" i="14" s="1"/>
  <c r="NP60" i="14" a="1"/>
  <c r="NP60" i="14" s="1"/>
  <c r="OK60" i="14" s="1"/>
  <c r="NU11" i="14" a="1"/>
  <c r="NU11" i="14" s="1"/>
  <c r="OP11" i="14" s="1"/>
  <c r="NZ92" i="14" a="1"/>
  <c r="NZ92" i="14" s="1"/>
  <c r="OU92" i="14" s="1"/>
  <c r="OB11" i="14" a="1"/>
  <c r="OB11" i="14" s="1"/>
  <c r="OW11" i="14" s="1"/>
  <c r="NR66" i="14" a="1"/>
  <c r="NR66" i="14" s="1"/>
  <c r="OM66" i="14" s="1"/>
  <c r="NS15" i="14" a="1"/>
  <c r="NS15" i="14" s="1"/>
  <c r="ON15" i="14" s="1"/>
  <c r="NX139" i="14" a="1"/>
  <c r="NX139" i="14" s="1"/>
  <c r="OS139" i="14" s="1"/>
  <c r="OE146" i="14" a="1"/>
  <c r="OE146" i="14" s="1"/>
  <c r="OZ146" i="14" s="1"/>
  <c r="NU107" i="14" a="1"/>
  <c r="NU107" i="14" s="1"/>
  <c r="OP107" i="14" s="1"/>
  <c r="NP17" i="14" a="1"/>
  <c r="NP17" i="14" s="1"/>
  <c r="OK17" i="14" s="1"/>
  <c r="OB102" i="14" a="1"/>
  <c r="OB102" i="14" s="1"/>
  <c r="OW102" i="14" s="1"/>
  <c r="NO109" i="14" a="1"/>
  <c r="NO109" i="14" s="1"/>
  <c r="OJ109" i="14" s="1"/>
  <c r="OE130" i="14" a="1"/>
  <c r="OE130" i="14" s="1"/>
  <c r="OZ130" i="14" s="1"/>
  <c r="NV97" i="14" a="1"/>
  <c r="NV97" i="14" s="1"/>
  <c r="NW138" i="14" a="1"/>
  <c r="NW138" i="14" s="1"/>
  <c r="OR138" i="14" s="1"/>
  <c r="NQ158" i="14" a="1"/>
  <c r="NQ158" i="14" s="1"/>
  <c r="OL158" i="14" s="1"/>
  <c r="NZ175" i="14" a="1"/>
  <c r="NZ175" i="14" s="1"/>
  <c r="OU175" i="14" s="1"/>
  <c r="OC111" i="14" a="1"/>
  <c r="OC111" i="14" s="1"/>
  <c r="OX111" i="14" s="1"/>
  <c r="NQ10" i="14" a="1"/>
  <c r="NQ10" i="14" s="1"/>
  <c r="OL10" i="14" s="1"/>
  <c r="OF142" i="14" a="1"/>
  <c r="OF142" i="14" s="1"/>
  <c r="PA142" i="14" s="1"/>
  <c r="NO38" i="14" a="1"/>
  <c r="NO38" i="14" s="1"/>
  <c r="OJ38" i="14" s="1"/>
  <c r="NT33" i="14" a="1"/>
  <c r="NT33" i="14" s="1"/>
  <c r="OO33" i="14" s="1"/>
  <c r="OH119" i="14" a="1"/>
  <c r="OH119" i="14" s="1"/>
  <c r="PC119" i="14" s="1"/>
  <c r="NP161" i="14" a="1"/>
  <c r="NP161" i="14" s="1"/>
  <c r="OK161" i="14" s="1"/>
  <c r="OA82" i="14" a="1"/>
  <c r="OA82" i="14" s="1"/>
  <c r="OV82" i="14" s="1"/>
  <c r="OF62" i="14" a="1"/>
  <c r="OF62" i="14" s="1"/>
  <c r="PA62" i="14" s="1"/>
  <c r="OB31" i="14" a="1"/>
  <c r="OB31" i="14" s="1"/>
  <c r="OW31" i="14" s="1"/>
  <c r="OB113" i="14" a="1"/>
  <c r="OB113" i="14" s="1"/>
  <c r="OW113" i="14" s="1"/>
  <c r="NQ56" i="14" a="1"/>
  <c r="NQ56" i="14" s="1"/>
  <c r="OL56" i="14" s="1"/>
  <c r="NY21" i="14" a="1"/>
  <c r="NY21" i="14" s="1"/>
  <c r="OT21" i="14" s="1"/>
  <c r="NP114" i="14" a="1"/>
  <c r="NP114" i="14" s="1"/>
  <c r="OK114" i="14" s="1"/>
  <c r="NR31" i="14" a="1"/>
  <c r="NR31" i="14" s="1"/>
  <c r="OM31" i="14" s="1"/>
  <c r="NO107" i="14" a="1"/>
  <c r="NO107" i="14" s="1"/>
  <c r="OJ107" i="14" s="1"/>
  <c r="NS126" i="14" a="1"/>
  <c r="NS126" i="14" s="1"/>
  <c r="ON126" i="14" s="1"/>
  <c r="NW104" i="14" a="1"/>
  <c r="NW104" i="14" s="1"/>
  <c r="OR104" i="14" s="1"/>
  <c r="OB135" i="14" a="1"/>
  <c r="OB135" i="14" s="1"/>
  <c r="OW135" i="14" s="1"/>
  <c r="OA100" i="14" a="1"/>
  <c r="OA100" i="14" s="1"/>
  <c r="OV100" i="14" s="1"/>
  <c r="NV33" i="14" a="1"/>
  <c r="NV33" i="14" s="1"/>
  <c r="NX151" i="14" a="1"/>
  <c r="NX151" i="14" s="1"/>
  <c r="OS151" i="14" s="1"/>
  <c r="OD94" i="14" a="1"/>
  <c r="OD94" i="14" s="1"/>
  <c r="OY94" i="14" s="1"/>
  <c r="NT22" i="14" a="1"/>
  <c r="NT22" i="14" s="1"/>
  <c r="OO22" i="14" s="1"/>
  <c r="NT170" i="14" a="1"/>
  <c r="NT170" i="14" s="1"/>
  <c r="OO170" i="14" s="1"/>
  <c r="NT114" i="14" a="1"/>
  <c r="NT114" i="14" s="1"/>
  <c r="OO114" i="14" s="1"/>
  <c r="OH170" i="14" a="1"/>
  <c r="OH170" i="14" s="1"/>
  <c r="PC170" i="14" s="1"/>
  <c r="OD21" i="14" a="1"/>
  <c r="OD21" i="14" s="1"/>
  <c r="OY21" i="14" s="1"/>
  <c r="OC58" i="14" a="1"/>
  <c r="OC58" i="14" s="1"/>
  <c r="OX58" i="14" s="1"/>
  <c r="NP89" i="14" a="1"/>
  <c r="NP89" i="14" s="1"/>
  <c r="OK89" i="14" s="1"/>
  <c r="OB58" i="14" a="1"/>
  <c r="OB58" i="14" s="1"/>
  <c r="OW58" i="14" s="1"/>
  <c r="OD101" i="14" a="1"/>
  <c r="OD101" i="14" s="1"/>
  <c r="OY101" i="14" s="1"/>
  <c r="OA23" i="14" a="1"/>
  <c r="OA23" i="14" s="1"/>
  <c r="OV23" i="14" s="1"/>
  <c r="NT70" i="14" a="1"/>
  <c r="NT70" i="14" s="1"/>
  <c r="OO70" i="14" s="1"/>
  <c r="NO47" i="14" a="1"/>
  <c r="NO47" i="14" s="1"/>
  <c r="OJ47" i="14" s="1"/>
  <c r="NS20" i="14" a="1"/>
  <c r="NS20" i="14" s="1"/>
  <c r="ON20" i="14" s="1"/>
  <c r="NX43" i="14" a="1"/>
  <c r="NX43" i="14" s="1"/>
  <c r="OS43" i="14" s="1"/>
  <c r="NQ51" i="14" a="1"/>
  <c r="NQ51" i="14" s="1"/>
  <c r="OL51" i="14" s="1"/>
  <c r="NP64" i="14" a="1"/>
  <c r="NP64" i="14" s="1"/>
  <c r="OK64" i="14" s="1"/>
  <c r="NW54" i="14" a="1"/>
  <c r="NW54" i="14" s="1"/>
  <c r="OR54" i="14" s="1"/>
  <c r="NV163" i="14" a="1"/>
  <c r="NV163" i="14" s="1"/>
  <c r="NU91" i="14" a="1"/>
  <c r="NU91" i="14" s="1"/>
  <c r="OP91" i="14" s="1"/>
  <c r="NQ52" i="14" a="1"/>
  <c r="NQ52" i="14" s="1"/>
  <c r="OL52" i="14" s="1"/>
  <c r="NO161" i="14" a="1"/>
  <c r="NO161" i="14" s="1"/>
  <c r="OJ161" i="14" s="1"/>
  <c r="NP169" i="14" a="1"/>
  <c r="NP169" i="14" s="1"/>
  <c r="OK169" i="14" s="1"/>
  <c r="NV48" i="14" a="1"/>
  <c r="NV48" i="14" s="1"/>
  <c r="OB130" i="14" a="1"/>
  <c r="OB130" i="14" s="1"/>
  <c r="OW130" i="14" s="1"/>
  <c r="NO129" i="14" a="1"/>
  <c r="NO129" i="14" s="1"/>
  <c r="OJ129" i="14" s="1"/>
  <c r="OD60" i="14" a="1"/>
  <c r="OD60" i="14" s="1"/>
  <c r="OY60" i="14" s="1"/>
  <c r="OB72" i="14" a="1"/>
  <c r="OB72" i="14" s="1"/>
  <c r="OW72" i="14" s="1"/>
  <c r="NR136" i="14" a="1"/>
  <c r="NR136" i="14" s="1"/>
  <c r="OM136" i="14" s="1"/>
  <c r="OG107" i="14" a="1"/>
  <c r="OG107" i="14" s="1"/>
  <c r="PB107" i="14" s="1"/>
  <c r="NV73" i="14" a="1"/>
  <c r="NV73" i="14" s="1"/>
  <c r="OB123" i="14" a="1"/>
  <c r="OB123" i="14" s="1"/>
  <c r="OW123" i="14" s="1"/>
  <c r="OC28" i="14" a="1"/>
  <c r="OC28" i="14" s="1"/>
  <c r="OX28" i="14" s="1"/>
  <c r="NV146" i="14" a="1"/>
  <c r="NV146" i="14" s="1"/>
  <c r="OD54" i="14" a="1"/>
  <c r="OD54" i="14" s="1"/>
  <c r="OY54" i="14" s="1"/>
  <c r="NS172" i="14" a="1"/>
  <c r="NS172" i="14" s="1"/>
  <c r="ON172" i="14" s="1"/>
  <c r="NP150" i="14" a="1"/>
  <c r="NP150" i="14" s="1"/>
  <c r="OK150" i="14" s="1"/>
  <c r="NT172" i="14" a="1"/>
  <c r="NT172" i="14" s="1"/>
  <c r="OO172" i="14" s="1"/>
  <c r="OE13" i="14" a="1"/>
  <c r="OE13" i="14" s="1"/>
  <c r="OZ13" i="14" s="1"/>
  <c r="OD91" i="14" a="1"/>
  <c r="OD91" i="14" s="1"/>
  <c r="OY91" i="14" s="1"/>
  <c r="NV131" i="14" a="1"/>
  <c r="NV131" i="14" s="1"/>
  <c r="OH95" i="14" a="1"/>
  <c r="OH95" i="14" s="1"/>
  <c r="PC95" i="14" s="1"/>
  <c r="NV83" i="14" a="1"/>
  <c r="NV83" i="14" s="1"/>
  <c r="OG22" i="14" a="1"/>
  <c r="OG22" i="14" s="1"/>
  <c r="PB22" i="14" s="1"/>
  <c r="OE153" i="14" a="1"/>
  <c r="OE153" i="14" s="1"/>
  <c r="OZ153" i="14" s="1"/>
  <c r="OA137" i="14" a="1"/>
  <c r="OA137" i="14" s="1"/>
  <c r="OV137" i="14" s="1"/>
  <c r="NY105" i="14" a="1"/>
  <c r="NY105" i="14" s="1"/>
  <c r="OT105" i="14" s="1"/>
  <c r="NW140" i="14" a="1"/>
  <c r="NW140" i="14" s="1"/>
  <c r="OR140" i="14" s="1"/>
  <c r="NZ45" i="14" a="1"/>
  <c r="NZ45" i="14" s="1"/>
  <c r="OU45" i="14" s="1"/>
  <c r="NR102" i="14" a="1"/>
  <c r="NR102" i="14" s="1"/>
  <c r="OM102" i="14" s="1"/>
  <c r="NR161" i="14" a="1"/>
  <c r="NR161" i="14" s="1"/>
  <c r="OM161" i="14" s="1"/>
  <c r="OD127" i="14" a="1"/>
  <c r="OD127" i="14" s="1"/>
  <c r="OY127" i="14" s="1"/>
  <c r="NV138" i="14" a="1"/>
  <c r="NV138" i="14" s="1"/>
  <c r="NZ55" i="14" a="1"/>
  <c r="NZ55" i="14" s="1"/>
  <c r="OU55" i="14" s="1"/>
  <c r="OB106" i="14" a="1"/>
  <c r="OB106" i="14" s="1"/>
  <c r="OW106" i="14" s="1"/>
  <c r="OD82" i="14" a="1"/>
  <c r="OD82" i="14" s="1"/>
  <c r="OY82" i="14" s="1"/>
  <c r="NO39" i="14" a="1"/>
  <c r="NO39" i="14" s="1"/>
  <c r="OJ39" i="14" s="1"/>
  <c r="NW116" i="14" a="1"/>
  <c r="NW116" i="14" s="1"/>
  <c r="OR116" i="14" s="1"/>
  <c r="NQ106" i="14" a="1"/>
  <c r="NQ106" i="14" s="1"/>
  <c r="OL106" i="14" s="1"/>
  <c r="NU124" i="14" a="1"/>
  <c r="NU124" i="14" s="1"/>
  <c r="OP124" i="14" s="1"/>
  <c r="NT87" i="14" a="1"/>
  <c r="NT87" i="14" s="1"/>
  <c r="OO87" i="14" s="1"/>
  <c r="NR11" i="14" a="1"/>
  <c r="NR11" i="14" s="1"/>
  <c r="OM11" i="14" s="1"/>
  <c r="NU108" i="14" a="1"/>
  <c r="NU108" i="14" s="1"/>
  <c r="OP108" i="14" s="1"/>
  <c r="NV40" i="14" a="1"/>
  <c r="NV40" i="14" s="1"/>
  <c r="NU158" i="14" a="1"/>
  <c r="NU158" i="14" s="1"/>
  <c r="OP158" i="14" s="1"/>
  <c r="OG101" i="14" a="1"/>
  <c r="OG101" i="14" s="1"/>
  <c r="PB101" i="14" s="1"/>
  <c r="NT40" i="14" a="1"/>
  <c r="NT40" i="14" s="1"/>
  <c r="OO40" i="14" s="1"/>
  <c r="NX96" i="14" a="1"/>
  <c r="NX96" i="14" s="1"/>
  <c r="OS96" i="14" s="1"/>
  <c r="NX170" i="14" a="1"/>
  <c r="NX170" i="14" s="1"/>
  <c r="OS170" i="14" s="1"/>
  <c r="OB117" i="14" a="1"/>
  <c r="OB117" i="14" s="1"/>
  <c r="OW117" i="14" s="1"/>
  <c r="NO56" i="14" a="1"/>
  <c r="NO56" i="14" s="1"/>
  <c r="OJ56" i="14" s="1"/>
  <c r="OA118" i="14" a="1"/>
  <c r="OA118" i="14" s="1"/>
  <c r="OV118" i="14" s="1"/>
  <c r="NW11" i="14" a="1"/>
  <c r="NW11" i="14" s="1"/>
  <c r="OR11" i="14" s="1"/>
  <c r="OC105" i="14" a="1"/>
  <c r="OC105" i="14" s="1"/>
  <c r="OX105" i="14" s="1"/>
  <c r="OC98" i="14" a="1"/>
  <c r="OC98" i="14" s="1"/>
  <c r="OX98" i="14" s="1"/>
  <c r="NS145" i="14" a="1"/>
  <c r="NS145" i="14" s="1"/>
  <c r="ON145" i="14" s="1"/>
  <c r="OB110" i="14" a="1"/>
  <c r="OB110" i="14" s="1"/>
  <c r="OW110" i="14" s="1"/>
  <c r="NZ143" i="14" a="1"/>
  <c r="NZ143" i="14" s="1"/>
  <c r="OU143" i="14" s="1"/>
  <c r="OF171" i="14" a="1"/>
  <c r="OF171" i="14" s="1"/>
  <c r="PA171" i="14" s="1"/>
  <c r="OE176" i="14" a="1"/>
  <c r="OE176" i="14" s="1"/>
  <c r="NX159" i="14" a="1"/>
  <c r="NX159" i="14" s="1"/>
  <c r="OS159" i="14" s="1"/>
  <c r="NX50" i="14" a="1"/>
  <c r="NX50" i="14" s="1"/>
  <c r="OS50" i="14" s="1"/>
  <c r="NW109" i="14" a="1"/>
  <c r="NW109" i="14" s="1"/>
  <c r="OR109" i="14" s="1"/>
  <c r="OD72" i="14" a="1"/>
  <c r="OD72" i="14" s="1"/>
  <c r="OY72" i="14" s="1"/>
  <c r="OE83" i="14" a="1"/>
  <c r="OE83" i="14" s="1"/>
  <c r="OZ83" i="14" s="1"/>
  <c r="NQ121" i="14" a="1"/>
  <c r="NQ121" i="14" s="1"/>
  <c r="OL121" i="14" s="1"/>
  <c r="NQ101" i="14" a="1"/>
  <c r="NQ101" i="14" s="1"/>
  <c r="OL101" i="14" s="1"/>
  <c r="NR124" i="14" a="1"/>
  <c r="NR124" i="14" s="1"/>
  <c r="OM124" i="14" s="1"/>
  <c r="NY163" i="14" a="1"/>
  <c r="NY163" i="14" s="1"/>
  <c r="OT163" i="14" s="1"/>
  <c r="NS23" i="14" a="1"/>
  <c r="NS23" i="14" s="1"/>
  <c r="ON23" i="14" s="1"/>
  <c r="NW161" i="14" a="1"/>
  <c r="NW161" i="14" s="1"/>
  <c r="OR161" i="14" s="1"/>
  <c r="NP131" i="14" a="1"/>
  <c r="NP131" i="14" s="1"/>
  <c r="OK131" i="14" s="1"/>
  <c r="NZ87" i="14" a="1"/>
  <c r="NZ87" i="14" s="1"/>
  <c r="OU87" i="14" s="1"/>
  <c r="NP13" i="14" a="1"/>
  <c r="NP13" i="14" s="1"/>
  <c r="OK13" i="14" s="1"/>
  <c r="NR90" i="14" a="1"/>
  <c r="NR90" i="14" s="1"/>
  <c r="OM90" i="14" s="1"/>
  <c r="OE42" i="14" a="1"/>
  <c r="OE42" i="14" s="1"/>
  <c r="OZ42" i="14" s="1"/>
  <c r="OH169" i="14" a="1"/>
  <c r="OH169" i="14" s="1"/>
  <c r="PC169" i="14" s="1"/>
  <c r="NU176" i="14" a="1"/>
  <c r="NU176" i="14" s="1"/>
  <c r="OE94" i="14" a="1"/>
  <c r="OE94" i="14" s="1"/>
  <c r="OZ94" i="14" s="1"/>
  <c r="OB60" i="14" a="1"/>
  <c r="OB60" i="14" s="1"/>
  <c r="OW60" i="14" s="1"/>
  <c r="OD32" i="14" a="1"/>
  <c r="OD32" i="14" s="1"/>
  <c r="OY32" i="14" s="1"/>
  <c r="NQ124" i="14" a="1"/>
  <c r="NQ124" i="14" s="1"/>
  <c r="OL124" i="14" s="1"/>
  <c r="NV145" i="14" a="1"/>
  <c r="NV145" i="14" s="1"/>
  <c r="OF9" i="14" a="1"/>
  <c r="OF9" i="14" s="1"/>
  <c r="PA9" i="14" s="1"/>
  <c r="NQ43" i="14" a="1"/>
  <c r="NQ43" i="14" s="1"/>
  <c r="OL43" i="14" s="1"/>
  <c r="OA97" i="14" a="1"/>
  <c r="OA97" i="14" s="1"/>
  <c r="OV97" i="14" s="1"/>
  <c r="OH82" i="14" a="1"/>
  <c r="OH82" i="14" s="1"/>
  <c r="PC82" i="14" s="1"/>
  <c r="OB41" i="14" a="1"/>
  <c r="OB41" i="14" s="1"/>
  <c r="OW41" i="14" s="1"/>
  <c r="NX61" i="14" a="1"/>
  <c r="NX61" i="14" s="1"/>
  <c r="OS61" i="14" s="1"/>
  <c r="OH16" i="14" a="1"/>
  <c r="OH16" i="14" s="1"/>
  <c r="PC16" i="14" s="1"/>
  <c r="NS108" i="14" a="1"/>
  <c r="NS108" i="14" s="1"/>
  <c r="ON108" i="14" s="1"/>
  <c r="NS14" i="14" a="1"/>
  <c r="NS14" i="14" s="1"/>
  <c r="ON14" i="14" s="1"/>
  <c r="OB19" i="14" a="1"/>
  <c r="OB19" i="14" s="1"/>
  <c r="OW19" i="14" s="1"/>
  <c r="NQ163" i="14" a="1"/>
  <c r="NQ163" i="14" s="1"/>
  <c r="OL163" i="14" s="1"/>
  <c r="NR54" i="14" a="1"/>
  <c r="NR54" i="14" s="1"/>
  <c r="OM54" i="14" s="1"/>
  <c r="NT37" i="14" a="1"/>
  <c r="NT37" i="14" s="1"/>
  <c r="OO37" i="14" s="1"/>
  <c r="NZ11" i="14" a="1"/>
  <c r="NZ11" i="14" s="1"/>
  <c r="OU11" i="14" s="1"/>
  <c r="NX176" i="14" a="1"/>
  <c r="NX176" i="14" s="1"/>
  <c r="NR18" i="14" a="1"/>
  <c r="NR18" i="14" s="1"/>
  <c r="OM18" i="14" s="1"/>
  <c r="NP147" i="14" a="1"/>
  <c r="NP147" i="14" s="1"/>
  <c r="OK147" i="14" s="1"/>
  <c r="OC84" i="14" a="1"/>
  <c r="OC84" i="14" s="1"/>
  <c r="OX84" i="14" s="1"/>
  <c r="OH90" i="14" a="1"/>
  <c r="OH90" i="14" s="1"/>
  <c r="PC90" i="14" s="1"/>
  <c r="OB48" i="14" a="1"/>
  <c r="OB48" i="14" s="1"/>
  <c r="OW48" i="14" s="1"/>
  <c r="NV150" i="14" a="1"/>
  <c r="NV150" i="14" s="1"/>
  <c r="NU153" i="14" a="1"/>
  <c r="NU153" i="14" s="1"/>
  <c r="OP153" i="14" s="1"/>
  <c r="NY144" i="14" a="1"/>
  <c r="NY144" i="14" s="1"/>
  <c r="OT144" i="14" s="1"/>
  <c r="NS74" i="14" a="1"/>
  <c r="NS74" i="14" s="1"/>
  <c r="ON74" i="14" s="1"/>
  <c r="NZ96" i="14" a="1"/>
  <c r="NZ96" i="14" s="1"/>
  <c r="OU96" i="14" s="1"/>
  <c r="NR139" i="14" a="1"/>
  <c r="NR139" i="14" s="1"/>
  <c r="OM139" i="14" s="1"/>
  <c r="OC41" i="14" a="1"/>
  <c r="OC41" i="14" s="1"/>
  <c r="OX41" i="14" s="1"/>
  <c r="NY120" i="14" a="1"/>
  <c r="NY120" i="14" s="1"/>
  <c r="OT120" i="14" s="1"/>
  <c r="NZ108" i="14" a="1"/>
  <c r="NZ108" i="14" s="1"/>
  <c r="OU108" i="14" s="1"/>
  <c r="NP97" i="14" a="1"/>
  <c r="NP97" i="14" s="1"/>
  <c r="OK97" i="14" s="1"/>
  <c r="OC145" i="14" a="1"/>
  <c r="OC145" i="14" s="1"/>
  <c r="OX145" i="14" s="1"/>
  <c r="OB171" i="14" a="1"/>
  <c r="OB171" i="14" s="1"/>
  <c r="OW171" i="14" s="1"/>
  <c r="OB54" i="14" a="1"/>
  <c r="OB54" i="14" s="1"/>
  <c r="OW54" i="14" s="1"/>
  <c r="NT96" i="14" a="1"/>
  <c r="NT96" i="14" s="1"/>
  <c r="OO96" i="14" s="1"/>
  <c r="NW124" i="14" a="1"/>
  <c r="NW124" i="14" s="1"/>
  <c r="OR124" i="14" s="1"/>
  <c r="OD29" i="14" a="1"/>
  <c r="OD29" i="14" s="1"/>
  <c r="OY29" i="14" s="1"/>
  <c r="OD145" i="14" a="1"/>
  <c r="OD145" i="14" s="1"/>
  <c r="OY145" i="14" s="1"/>
  <c r="OE131" i="14" a="1"/>
  <c r="OE131" i="14" s="1"/>
  <c r="OZ131" i="14" s="1"/>
  <c r="NW121" i="14" a="1"/>
  <c r="NW121" i="14" s="1"/>
  <c r="OR121" i="14" s="1"/>
  <c r="NR53" i="14" a="1"/>
  <c r="NR53" i="14" s="1"/>
  <c r="OM53" i="14" s="1"/>
  <c r="NV15" i="14" a="1"/>
  <c r="NV15" i="14" s="1"/>
  <c r="OF28" i="14" a="1"/>
  <c r="OF28" i="14" s="1"/>
  <c r="PA28" i="14" s="1"/>
  <c r="OE34" i="14" a="1"/>
  <c r="OE34" i="14" s="1"/>
  <c r="OZ34" i="14" s="1"/>
  <c r="NW94" i="14" a="1"/>
  <c r="NW94" i="14" s="1"/>
  <c r="OR94" i="14" s="1"/>
  <c r="OB161" i="14" a="1"/>
  <c r="OB161" i="14" s="1"/>
  <c r="OW161" i="14" s="1"/>
  <c r="OD57" i="14" a="1"/>
  <c r="OD57" i="14" s="1"/>
  <c r="OY57" i="14" s="1"/>
  <c r="OF15" i="14" a="1"/>
  <c r="OF15" i="14" s="1"/>
  <c r="PA15" i="14" s="1"/>
  <c r="OH31" i="14" a="1"/>
  <c r="OH31" i="14" s="1"/>
  <c r="PC31" i="14" s="1"/>
  <c r="OB83" i="14" a="1"/>
  <c r="OB83" i="14" s="1"/>
  <c r="OW83" i="14" s="1"/>
  <c r="NP62" i="14" a="1"/>
  <c r="NP62" i="14" s="1"/>
  <c r="OK62" i="14" s="1"/>
  <c r="NR166" i="14" a="1"/>
  <c r="NR166" i="14" s="1"/>
  <c r="OM166" i="14" s="1"/>
  <c r="NY46" i="14" a="1"/>
  <c r="NY46" i="14" s="1"/>
  <c r="OT46" i="14" s="1"/>
  <c r="NU49" i="14" a="1"/>
  <c r="NU49" i="14" s="1"/>
  <c r="OP49" i="14" s="1"/>
  <c r="NX97" i="14" a="1"/>
  <c r="NX97" i="14" s="1"/>
  <c r="OS97" i="14" s="1"/>
  <c r="NS134" i="14" a="1"/>
  <c r="NS134" i="14" s="1"/>
  <c r="ON134" i="14" s="1"/>
  <c r="OA88" i="14" a="1"/>
  <c r="OA88" i="14" s="1"/>
  <c r="OV88" i="14" s="1"/>
  <c r="NY153" i="14" a="1"/>
  <c r="NY153" i="14" s="1"/>
  <c r="OT153" i="14" s="1"/>
  <c r="NP101" i="14" a="1"/>
  <c r="NP101" i="14" s="1"/>
  <c r="OK101" i="14" s="1"/>
  <c r="OG88" i="14" a="1"/>
  <c r="OG88" i="14" s="1"/>
  <c r="PB88" i="14" s="1"/>
  <c r="NS99" i="14" a="1"/>
  <c r="NS99" i="14" s="1"/>
  <c r="ON99" i="14" s="1"/>
  <c r="NT52" i="14" a="1"/>
  <c r="NT52" i="14" s="1"/>
  <c r="OO52" i="14" s="1"/>
  <c r="NP106" i="14" a="1"/>
  <c r="NP106" i="14" s="1"/>
  <c r="OK106" i="14" s="1"/>
  <c r="OF164" i="14" a="1"/>
  <c r="OF164" i="14" s="1"/>
  <c r="PA164" i="14" s="1"/>
  <c r="NV72" i="14" a="1"/>
  <c r="NV72" i="14" s="1"/>
  <c r="NP154" i="14" a="1"/>
  <c r="NP154" i="14" s="1"/>
  <c r="OK154" i="14" s="1"/>
  <c r="OF134" i="14" a="1"/>
  <c r="OF134" i="14" s="1"/>
  <c r="PA134" i="14" s="1"/>
  <c r="OB32" i="14" a="1"/>
  <c r="OB32" i="14" s="1"/>
  <c r="OW32" i="14" s="1"/>
  <c r="OG113" i="14" a="1"/>
  <c r="OG113" i="14" s="1"/>
  <c r="PB113" i="14" s="1"/>
  <c r="OG24" i="14" a="1"/>
  <c r="OG24" i="14" s="1"/>
  <c r="PB24" i="14" s="1"/>
  <c r="OF55" i="14" a="1"/>
  <c r="OF55" i="14" s="1"/>
  <c r="PA55" i="14" s="1"/>
  <c r="NR176" i="14" a="1"/>
  <c r="NR176" i="14" s="1"/>
  <c r="NY129" i="14" a="1"/>
  <c r="NY129" i="14" s="1"/>
  <c r="OT129" i="14" s="1"/>
  <c r="NW114" i="14" a="1"/>
  <c r="NW114" i="14" s="1"/>
  <c r="OR114" i="14" s="1"/>
  <c r="OA149" i="14" a="1"/>
  <c r="OA149" i="14" s="1"/>
  <c r="OV149" i="14" s="1"/>
  <c r="OH64" i="14" a="1"/>
  <c r="OH64" i="14" s="1"/>
  <c r="PC64" i="14" s="1"/>
  <c r="NV66" i="14" a="1"/>
  <c r="NV66" i="14" s="1"/>
  <c r="NS162" i="14" a="1"/>
  <c r="NS162" i="14" s="1"/>
  <c r="ON162" i="14" s="1"/>
  <c r="NS72" i="14" a="1"/>
  <c r="NS72" i="14" s="1"/>
  <c r="ON72" i="14" s="1"/>
  <c r="NT150" i="14" a="1"/>
  <c r="NT150" i="14" s="1"/>
  <c r="OO150" i="14" s="1"/>
  <c r="OE30" i="14" a="1"/>
  <c r="OE30" i="14" s="1"/>
  <c r="OZ30" i="14" s="1"/>
  <c r="NX52" i="14" a="1"/>
  <c r="NX52" i="14" s="1"/>
  <c r="OS52" i="14" s="1"/>
  <c r="NV120" i="14" a="1"/>
  <c r="NV120" i="14" s="1"/>
  <c r="OH130" i="14" a="1"/>
  <c r="OH130" i="14" s="1"/>
  <c r="PC130" i="14" s="1"/>
  <c r="NR175" i="14" a="1"/>
  <c r="NR175" i="14" s="1"/>
  <c r="OM175" i="14" s="1"/>
  <c r="NV90" i="14" a="1"/>
  <c r="NV90" i="14" s="1"/>
  <c r="NS50" i="14" a="1"/>
  <c r="NS50" i="14" s="1"/>
  <c r="ON50" i="14" s="1"/>
  <c r="NY66" i="14" a="1"/>
  <c r="NY66" i="14" s="1"/>
  <c r="OT66" i="14" s="1"/>
  <c r="NR59" i="14" a="1"/>
  <c r="NR59" i="14" s="1"/>
  <c r="OM59" i="14" s="1"/>
  <c r="NZ150" i="14" a="1"/>
  <c r="NZ150" i="14" s="1"/>
  <c r="OU150" i="14" s="1"/>
  <c r="NW37" i="14" a="1"/>
  <c r="NW37" i="14" s="1"/>
  <c r="OR37" i="14" s="1"/>
  <c r="NZ52" i="14" a="1"/>
  <c r="NZ52" i="14" s="1"/>
  <c r="OU52" i="14" s="1"/>
  <c r="OA30" i="14" a="1"/>
  <c r="OA30" i="14" s="1"/>
  <c r="OV30" i="14" s="1"/>
  <c r="OG162" i="14" a="1"/>
  <c r="OG162" i="14" s="1"/>
  <c r="PB162" i="14" s="1"/>
  <c r="NV64" i="14" a="1"/>
  <c r="NV64" i="14" s="1"/>
  <c r="OC56" i="14" a="1"/>
  <c r="OC56" i="14" s="1"/>
  <c r="OX56" i="14" s="1"/>
  <c r="OE148" i="14" a="1"/>
  <c r="OE148" i="14" s="1"/>
  <c r="OZ148" i="14" s="1"/>
  <c r="NZ10" i="14" a="1"/>
  <c r="NZ10" i="14" s="1"/>
  <c r="OU10" i="14" s="1"/>
  <c r="OH58" i="14" a="1"/>
  <c r="OH58" i="14" s="1"/>
  <c r="PC58" i="14" s="1"/>
  <c r="NS9" i="14" a="1"/>
  <c r="NS9" i="14" s="1"/>
  <c r="ON9" i="14" s="1"/>
  <c r="OG90" i="14" a="1"/>
  <c r="OG90" i="14" s="1"/>
  <c r="PB90" i="14" s="1"/>
  <c r="OA151" i="14" a="1"/>
  <c r="OA151" i="14" s="1"/>
  <c r="OV151" i="14" s="1"/>
  <c r="NW86" i="14" a="1"/>
  <c r="NW86" i="14" s="1"/>
  <c r="OR86" i="14" s="1"/>
  <c r="OA38" i="14" a="1"/>
  <c r="OA38" i="14" s="1"/>
  <c r="OV38" i="14" s="1"/>
  <c r="NQ118" i="14" a="1"/>
  <c r="NQ118" i="14" s="1"/>
  <c r="OL118" i="14" s="1"/>
  <c r="OE86" i="14" a="1"/>
  <c r="OE86" i="14" s="1"/>
  <c r="OZ86" i="14" s="1"/>
  <c r="NS128" i="14" a="1"/>
  <c r="NS128" i="14" s="1"/>
  <c r="ON128" i="14" s="1"/>
  <c r="NV176" i="14" a="1"/>
  <c r="NV176" i="14" s="1"/>
  <c r="NV77" i="14" a="1"/>
  <c r="NV77" i="14" s="1"/>
  <c r="OB81" i="14" a="1"/>
  <c r="OB81" i="14" s="1"/>
  <c r="OW81" i="14" s="1"/>
  <c r="NZ100" i="14" a="1"/>
  <c r="NZ100" i="14" s="1"/>
  <c r="OU100" i="14" s="1"/>
  <c r="NY132" i="14" a="1"/>
  <c r="NY132" i="14" s="1"/>
  <c r="OT132" i="14" s="1"/>
  <c r="OF64" i="14" a="1"/>
  <c r="OF64" i="14" s="1"/>
  <c r="PA64" i="14" s="1"/>
  <c r="NX56" i="14" a="1"/>
  <c r="NX56" i="14" s="1"/>
  <c r="OS56" i="14" s="1"/>
  <c r="OF123" i="14" a="1"/>
  <c r="OF123" i="14" s="1"/>
  <c r="PA123" i="14" s="1"/>
  <c r="NQ172" i="14" a="1"/>
  <c r="NQ172" i="14" s="1"/>
  <c r="OL172" i="14" s="1"/>
  <c r="NR115" i="14" a="1"/>
  <c r="NR115" i="14" s="1"/>
  <c r="OM115" i="14" s="1"/>
  <c r="NS169" i="14" a="1"/>
  <c r="NS169" i="14" s="1"/>
  <c r="ON169" i="14" s="1"/>
  <c r="OB95" i="14" a="1"/>
  <c r="OB95" i="14" s="1"/>
  <c r="OW95" i="14" s="1"/>
  <c r="NR172" i="14" a="1"/>
  <c r="NR172" i="14" s="1"/>
  <c r="OM172" i="14" s="1"/>
  <c r="NX118" i="14" a="1"/>
  <c r="NX118" i="14" s="1"/>
  <c r="OS118" i="14" s="1"/>
  <c r="NW171" i="14" a="1"/>
  <c r="NW171" i="14" s="1"/>
  <c r="OR171" i="14" s="1"/>
  <c r="NS51" i="14" a="1"/>
  <c r="NS51" i="14" s="1"/>
  <c r="ON51" i="14" s="1"/>
  <c r="NV47" i="14" a="1"/>
  <c r="NV47" i="14" s="1"/>
  <c r="NS42" i="14" a="1"/>
  <c r="NS42" i="14" s="1"/>
  <c r="ON42" i="14" s="1"/>
  <c r="NT81" i="14" a="1"/>
  <c r="NT81" i="14" s="1"/>
  <c r="OO81" i="14" s="1"/>
  <c r="OA17" i="14" a="1"/>
  <c r="OA17" i="14" s="1"/>
  <c r="OV17" i="14" s="1"/>
  <c r="NZ33" i="14" a="1"/>
  <c r="NZ33" i="14" s="1"/>
  <c r="OU33" i="14" s="1"/>
  <c r="OA54" i="14" a="1"/>
  <c r="OA54" i="14" s="1"/>
  <c r="OV54" i="14" s="1"/>
  <c r="OD151" i="14" a="1"/>
  <c r="OD151" i="14" s="1"/>
  <c r="OY151" i="14" s="1"/>
  <c r="NW87" i="14" a="1"/>
  <c r="NW87" i="14" s="1"/>
  <c r="OR87" i="14" s="1"/>
  <c r="OA47" i="14" a="1"/>
  <c r="OA47" i="14" s="1"/>
  <c r="OV47" i="14" s="1"/>
  <c r="NQ72" i="14" a="1"/>
  <c r="NQ72" i="14" s="1"/>
  <c r="OL72" i="14" s="1"/>
  <c r="NX79" i="14" a="1"/>
  <c r="NX79" i="14" s="1"/>
  <c r="OS79" i="14" s="1"/>
  <c r="NX107" i="14" a="1"/>
  <c r="NX107" i="14" s="1"/>
  <c r="OS107" i="14" s="1"/>
  <c r="NU38" i="14" a="1"/>
  <c r="NU38" i="14" s="1"/>
  <c r="OP38" i="14" s="1"/>
  <c r="NV112" i="14" a="1"/>
  <c r="NV112" i="14" s="1"/>
  <c r="OD170" i="14" a="1"/>
  <c r="OD170" i="14" s="1"/>
  <c r="OY170" i="14" s="1"/>
  <c r="OD129" i="14" a="1"/>
  <c r="OD129" i="14" s="1"/>
  <c r="OY129" i="14" s="1"/>
  <c r="OC154" i="14" a="1"/>
  <c r="OC154" i="14" s="1"/>
  <c r="OX154" i="14" s="1"/>
  <c r="OD56" i="14" a="1"/>
  <c r="OD56" i="14" s="1"/>
  <c r="OY56" i="14" s="1"/>
  <c r="NT57" i="14" a="1"/>
  <c r="NT57" i="14" s="1"/>
  <c r="OO57" i="14" s="1"/>
  <c r="OA146" i="14" a="1"/>
  <c r="OA146" i="14" s="1"/>
  <c r="OV146" i="14" s="1"/>
  <c r="NW78" i="14" a="1"/>
  <c r="NW78" i="14" s="1"/>
  <c r="OR78" i="14" s="1"/>
  <c r="OD90" i="14" a="1"/>
  <c r="OD90" i="14" s="1"/>
  <c r="OY90" i="14" s="1"/>
  <c r="NY122" i="14" a="1"/>
  <c r="NY122" i="14" s="1"/>
  <c r="OT122" i="14" s="1"/>
  <c r="NU60" i="14" a="1"/>
  <c r="NU60" i="14" s="1"/>
  <c r="OP60" i="14" s="1"/>
  <c r="NW92" i="14" a="1"/>
  <c r="NW92" i="14" s="1"/>
  <c r="OR92" i="14" s="1"/>
  <c r="OB96" i="14" a="1"/>
  <c r="OB96" i="14" s="1"/>
  <c r="OW96" i="14" s="1"/>
  <c r="OA10" i="14" a="1"/>
  <c r="OA10" i="14" s="1"/>
  <c r="OV10" i="14" s="1"/>
  <c r="NS148" i="14" a="1"/>
  <c r="NS148" i="14" s="1"/>
  <c r="ON148" i="14" s="1"/>
  <c r="OG123" i="14" a="1"/>
  <c r="OG123" i="14" s="1"/>
  <c r="PB123" i="14" s="1"/>
  <c r="OF138" i="14" a="1"/>
  <c r="OF138" i="14" s="1"/>
  <c r="PA138" i="14" s="1"/>
  <c r="NZ142" i="14" a="1"/>
  <c r="NZ142" i="14" s="1"/>
  <c r="OU142" i="14" s="1"/>
  <c r="NQ81" i="14" a="1"/>
  <c r="NQ81" i="14" s="1"/>
  <c r="OL81" i="14" s="1"/>
  <c r="NY41" i="14" a="1"/>
  <c r="NY41" i="14" s="1"/>
  <c r="OT41" i="14" s="1"/>
  <c r="NZ46" i="14" a="1"/>
  <c r="NZ46" i="14" s="1"/>
  <c r="OU46" i="14" s="1"/>
  <c r="NY26" i="14" a="1"/>
  <c r="NY26" i="14" s="1"/>
  <c r="OT26" i="14" s="1"/>
  <c r="NS82" i="14" a="1"/>
  <c r="NS82" i="14" s="1"/>
  <c r="ON82" i="14" s="1"/>
  <c r="OE62" i="14" a="1"/>
  <c r="OE62" i="14" s="1"/>
  <c r="OZ62" i="14" s="1"/>
  <c r="OA96" i="14" a="1"/>
  <c r="OA96" i="14" s="1"/>
  <c r="OV96" i="14" s="1"/>
  <c r="OB64" i="14" a="1"/>
  <c r="OB64" i="14" s="1"/>
  <c r="OW64" i="14" s="1"/>
  <c r="NZ47" i="14" a="1"/>
  <c r="NZ47" i="14" s="1"/>
  <c r="OU47" i="14" s="1"/>
  <c r="OE11" i="14" a="1"/>
  <c r="OE11" i="14" s="1"/>
  <c r="OZ11" i="14" s="1"/>
  <c r="OC113" i="14" a="1"/>
  <c r="OC113" i="14" s="1"/>
  <c r="OX113" i="14" s="1"/>
  <c r="NQ133" i="14" a="1"/>
  <c r="NQ133" i="14" s="1"/>
  <c r="OL133" i="14" s="1"/>
  <c r="OC147" i="14" a="1"/>
  <c r="OC147" i="14" s="1"/>
  <c r="OX147" i="14" s="1"/>
  <c r="NS65" i="14" a="1"/>
  <c r="NS65" i="14" s="1"/>
  <c r="ON65" i="14" s="1"/>
  <c r="NQ148" i="14" a="1"/>
  <c r="NQ148" i="14" s="1"/>
  <c r="OL148" i="14" s="1"/>
  <c r="OH141" i="14" a="1"/>
  <c r="OH141" i="14" s="1"/>
  <c r="PC141" i="14" s="1"/>
  <c r="OH68" i="14" a="1"/>
  <c r="OH68" i="14" s="1"/>
  <c r="PC68" i="14" s="1"/>
  <c r="OG176" i="14" a="1"/>
  <c r="OG176" i="14" s="1"/>
  <c r="NY74" i="14" a="1"/>
  <c r="NY74" i="14" s="1"/>
  <c r="OT74" i="14" s="1"/>
  <c r="OF112" i="14" a="1"/>
  <c r="OF112" i="14" s="1"/>
  <c r="PA112" i="14" s="1"/>
  <c r="NX24" i="14" a="1"/>
  <c r="NX24" i="14" s="1"/>
  <c r="OS24" i="14" s="1"/>
  <c r="NO112" i="14" a="1"/>
  <c r="NO112" i="14" s="1"/>
  <c r="OJ112" i="14" s="1"/>
  <c r="OF56" i="14" a="1"/>
  <c r="OF56" i="14" s="1"/>
  <c r="PA56" i="14" s="1"/>
  <c r="OA28" i="14" a="1"/>
  <c r="OA28" i="14" s="1"/>
  <c r="OV28" i="14" s="1"/>
  <c r="NS116" i="14" a="1"/>
  <c r="NS116" i="14" s="1"/>
  <c r="ON116" i="14" s="1"/>
  <c r="NY20" i="14" a="1"/>
  <c r="NY20" i="14" s="1"/>
  <c r="OT20" i="14" s="1"/>
  <c r="OD85" i="14" a="1"/>
  <c r="OD85" i="14" s="1"/>
  <c r="OY85" i="14" s="1"/>
  <c r="OD18" i="14" a="1"/>
  <c r="OD18" i="14" s="1"/>
  <c r="OY18" i="14" s="1"/>
  <c r="NT48" i="14" a="1"/>
  <c r="NT48" i="14" s="1"/>
  <c r="OO48" i="14" s="1"/>
  <c r="OE117" i="14" a="1"/>
  <c r="OE117" i="14" s="1"/>
  <c r="OZ117" i="14" s="1"/>
  <c r="NT105" i="14" a="1"/>
  <c r="NT105" i="14" s="1"/>
  <c r="OO105" i="14" s="1"/>
  <c r="NZ28" i="14" a="1"/>
  <c r="NZ28" i="14" s="1"/>
  <c r="OU28" i="14" s="1"/>
  <c r="NW20" i="14" a="1"/>
  <c r="NW20" i="14" s="1"/>
  <c r="OR20" i="14" s="1"/>
  <c r="NR171" i="14" a="1"/>
  <c r="NR171" i="14" s="1"/>
  <c r="OM171" i="14" s="1"/>
  <c r="NY61" i="14" a="1"/>
  <c r="NY61" i="14" s="1"/>
  <c r="OT61" i="14" s="1"/>
  <c r="OH155" i="14" a="1"/>
  <c r="OH155" i="14" s="1"/>
  <c r="PC155" i="14" s="1"/>
  <c r="OE43" i="14" a="1"/>
  <c r="OE43" i="14" s="1"/>
  <c r="OZ43" i="14" s="1"/>
  <c r="OF169" i="14" a="1"/>
  <c r="OF169" i="14" s="1"/>
  <c r="PA169" i="14" s="1"/>
  <c r="OB93" i="14" a="1"/>
  <c r="OB93" i="14" s="1"/>
  <c r="OW93" i="14" s="1"/>
  <c r="NT49" i="14" a="1"/>
  <c r="NT49" i="14" s="1"/>
  <c r="OO49" i="14" s="1"/>
  <c r="OD37" i="14" a="1"/>
  <c r="OD37" i="14" s="1"/>
  <c r="OY37" i="14" s="1"/>
  <c r="OF49" i="14" a="1"/>
  <c r="OF49" i="14" s="1"/>
  <c r="PA49" i="14" s="1"/>
  <c r="NT20" i="14" a="1"/>
  <c r="NT20" i="14" s="1"/>
  <c r="OO20" i="14" s="1"/>
  <c r="NY171" i="14" a="1"/>
  <c r="NY171" i="14" s="1"/>
  <c r="OT171" i="14" s="1"/>
  <c r="OC166" i="14" a="1"/>
  <c r="OC166" i="14" s="1"/>
  <c r="OX166" i="14" s="1"/>
  <c r="OD66" i="14" a="1"/>
  <c r="OD66" i="14" s="1"/>
  <c r="OY66" i="14" s="1"/>
  <c r="NS79" i="14" a="1"/>
  <c r="NS79" i="14" s="1"/>
  <c r="ON79" i="14" s="1"/>
  <c r="OB137" i="14" a="1"/>
  <c r="OB137" i="14" s="1"/>
  <c r="OW137" i="14" s="1"/>
  <c r="OG39" i="14" a="1"/>
  <c r="OG39" i="14" s="1"/>
  <c r="PB39" i="14" s="1"/>
  <c r="OH154" i="14" a="1"/>
  <c r="OH154" i="14" s="1"/>
  <c r="PC154" i="14" s="1"/>
  <c r="NT90" i="14" a="1"/>
  <c r="NT90" i="14" s="1"/>
  <c r="OO90" i="14" s="1"/>
  <c r="NU39" i="14" a="1"/>
  <c r="NU39" i="14" s="1"/>
  <c r="OP39" i="14" s="1"/>
  <c r="OE25" i="14" a="1"/>
  <c r="OE25" i="14" s="1"/>
  <c r="OZ25" i="14" s="1"/>
  <c r="NW126" i="14" a="1"/>
  <c r="NW126" i="14" s="1"/>
  <c r="OR126" i="14" s="1"/>
  <c r="NO60" i="14" a="1"/>
  <c r="NO60" i="14" s="1"/>
  <c r="OJ60" i="14" s="1"/>
  <c r="OA150" i="14" a="1"/>
  <c r="OA150" i="14" s="1"/>
  <c r="OV150" i="14" s="1"/>
  <c r="OF126" i="14" a="1"/>
  <c r="OF126" i="14" s="1"/>
  <c r="PA126" i="14" s="1"/>
  <c r="OG55" i="14" a="1"/>
  <c r="OG55" i="14" s="1"/>
  <c r="PB55" i="14" s="1"/>
  <c r="OC106" i="14" a="1"/>
  <c r="OC106" i="14" s="1"/>
  <c r="OX106" i="14" s="1"/>
  <c r="OB109" i="14" a="1"/>
  <c r="OB109" i="14" s="1"/>
  <c r="OW109" i="14" s="1"/>
  <c r="OA84" i="14" a="1"/>
  <c r="OA84" i="14" s="1"/>
  <c r="OV84" i="14" s="1"/>
  <c r="OA43" i="14" a="1"/>
  <c r="OA43" i="14" s="1"/>
  <c r="OV43" i="14" s="1"/>
  <c r="NY131" i="14" a="1"/>
  <c r="NY131" i="14" s="1"/>
  <c r="OT131" i="14" s="1"/>
  <c r="OE142" i="14" a="1"/>
  <c r="OE142" i="14" s="1"/>
  <c r="OZ142" i="14" s="1"/>
  <c r="NT84" i="14" a="1"/>
  <c r="NT84" i="14" s="1"/>
  <c r="OO84" i="14" s="1"/>
  <c r="OA107" i="14" a="1"/>
  <c r="OA107" i="14" s="1"/>
  <c r="OV107" i="14" s="1"/>
  <c r="NQ105" i="14" a="1"/>
  <c r="NQ105" i="14" s="1"/>
  <c r="OL105" i="14" s="1"/>
  <c r="NZ19" i="14" a="1"/>
  <c r="NZ19" i="14" s="1"/>
  <c r="OU19" i="14" s="1"/>
  <c r="OB20" i="14" a="1"/>
  <c r="OB20" i="14" s="1"/>
  <c r="OW20" i="14" s="1"/>
  <c r="NS97" i="14" a="1"/>
  <c r="NS97" i="14" s="1"/>
  <c r="ON97" i="14" s="1"/>
  <c r="NS163" i="14" a="1"/>
  <c r="NS163" i="14" s="1"/>
  <c r="ON163" i="14" s="1"/>
  <c r="NU92" i="14" a="1"/>
  <c r="NU92" i="14" s="1"/>
  <c r="OP92" i="14" s="1"/>
  <c r="NT65" i="14" a="1"/>
  <c r="NT65" i="14" s="1"/>
  <c r="OO65" i="14" s="1"/>
  <c r="NR156" i="14" a="1"/>
  <c r="NR156" i="14" s="1"/>
  <c r="OM156" i="14" s="1"/>
  <c r="NZ130" i="14" a="1"/>
  <c r="NZ130" i="14" s="1"/>
  <c r="OU130" i="14" s="1"/>
  <c r="OA93" i="14" a="1"/>
  <c r="OA93" i="14" s="1"/>
  <c r="OV93" i="14" s="1"/>
  <c r="NY31" i="14" a="1"/>
  <c r="NY31" i="14" s="1"/>
  <c r="OT31" i="14" s="1"/>
  <c r="OC80" i="14" a="1"/>
  <c r="OC80" i="14" s="1"/>
  <c r="OX80" i="14" s="1"/>
  <c r="NW107" i="14" a="1"/>
  <c r="NW107" i="14" s="1"/>
  <c r="OR107" i="14" s="1"/>
  <c r="NQ137" i="14" a="1"/>
  <c r="NQ137" i="14" s="1"/>
  <c r="OL137" i="14" s="1"/>
  <c r="NZ59" i="14" a="1"/>
  <c r="NZ59" i="14" s="1"/>
  <c r="OU59" i="14" s="1"/>
  <c r="OE39" i="14" a="1"/>
  <c r="OE39" i="14" s="1"/>
  <c r="OZ39" i="14" s="1"/>
  <c r="OF163" i="14" a="1"/>
  <c r="OF163" i="14" s="1"/>
  <c r="PA163" i="14" s="1"/>
  <c r="OD73" i="14" a="1"/>
  <c r="OD73" i="14" s="1"/>
  <c r="OY73" i="14" s="1"/>
  <c r="OE171" i="14" a="1"/>
  <c r="OE171" i="14" s="1"/>
  <c r="OZ171" i="14" s="1"/>
  <c r="OD15" i="14" a="1"/>
  <c r="OD15" i="14" s="1"/>
  <c r="OY15" i="14" s="1"/>
  <c r="NO37" i="14" a="1"/>
  <c r="NO37" i="14" s="1"/>
  <c r="OJ37" i="14" s="1"/>
  <c r="NZ27" i="14" a="1"/>
  <c r="NZ27" i="14" s="1"/>
  <c r="OU27" i="14" s="1"/>
  <c r="NR165" i="14" a="1"/>
  <c r="NR165" i="14" s="1"/>
  <c r="OM165" i="14" s="1"/>
  <c r="OC62" i="14" a="1"/>
  <c r="OC62" i="14" s="1"/>
  <c r="OX62" i="14" s="1"/>
  <c r="OG166" i="14" a="1"/>
  <c r="OG166" i="14" s="1"/>
  <c r="PB166" i="14" s="1"/>
  <c r="NU156" i="14" a="1"/>
  <c r="NU156" i="14" s="1"/>
  <c r="OP156" i="14" s="1"/>
  <c r="NY24" i="14" a="1"/>
  <c r="NY24" i="14" s="1"/>
  <c r="OT24" i="14" s="1"/>
  <c r="NX146" i="14" a="1"/>
  <c r="NX146" i="14" s="1"/>
  <c r="OS146" i="14" s="1"/>
  <c r="NS27" i="14" a="1"/>
  <c r="NS27" i="14" s="1"/>
  <c r="ON27" i="14" s="1"/>
  <c r="OE169" i="14" a="1"/>
  <c r="OE169" i="14" s="1"/>
  <c r="OZ169" i="14" s="1"/>
  <c r="NY43" i="14" a="1"/>
  <c r="NY43" i="14" s="1"/>
  <c r="OT43" i="14" s="1"/>
  <c r="NU32" i="14" a="1"/>
  <c r="NU32" i="14" s="1"/>
  <c r="OP32" i="14" s="1"/>
  <c r="OA109" i="14" a="1"/>
  <c r="OA109" i="14" s="1"/>
  <c r="OV109" i="14" s="1"/>
  <c r="NO124" i="14" a="1"/>
  <c r="NO124" i="14" s="1"/>
  <c r="OJ124" i="14" s="1"/>
  <c r="OD137" i="14" a="1"/>
  <c r="OD137" i="14" s="1"/>
  <c r="OY137" i="14" s="1"/>
  <c r="OG49" i="14" a="1"/>
  <c r="OG49" i="14" s="1"/>
  <c r="PB49" i="14" s="1"/>
  <c r="NU102" i="14" a="1"/>
  <c r="NU102" i="14" s="1"/>
  <c r="OP102" i="14" s="1"/>
  <c r="NU85" i="14" a="1"/>
  <c r="NU85" i="14" s="1"/>
  <c r="OP85" i="14" s="1"/>
  <c r="NO23" i="14" a="1"/>
  <c r="NO23" i="14" s="1"/>
  <c r="OJ23" i="14" s="1"/>
  <c r="OC72" i="14" a="1"/>
  <c r="OC72" i="14" s="1"/>
  <c r="OX72" i="14" s="1"/>
  <c r="OA65" i="14" a="1"/>
  <c r="OA65" i="14" s="1"/>
  <c r="OV65" i="14" s="1"/>
  <c r="OB138" i="14" a="1"/>
  <c r="OB138" i="14" s="1"/>
  <c r="OW138" i="14" s="1"/>
  <c r="NP56" i="14" a="1"/>
  <c r="NP56" i="14" s="1"/>
  <c r="OK56" i="14" s="1"/>
  <c r="OE140" i="14" a="1"/>
  <c r="OE140" i="14" s="1"/>
  <c r="OZ140" i="14" s="1"/>
  <c r="OE41" i="14" a="1"/>
  <c r="OE41" i="14" s="1"/>
  <c r="OZ41" i="14" s="1"/>
  <c r="NR57" i="14" a="1"/>
  <c r="NR57" i="14" s="1"/>
  <c r="OM57" i="14" s="1"/>
  <c r="NQ9" i="14" a="1"/>
  <c r="NQ9" i="14" s="1"/>
  <c r="OL9" i="14" s="1"/>
  <c r="NZ44" i="14" a="1"/>
  <c r="NZ44" i="14" s="1"/>
  <c r="OU44" i="14" s="1"/>
  <c r="OA73" i="14" a="1"/>
  <c r="OA73" i="14" s="1"/>
  <c r="OV73" i="14" s="1"/>
  <c r="NP171" i="14" a="1"/>
  <c r="NP171" i="14" s="1"/>
  <c r="OK171" i="14" s="1"/>
  <c r="OF53" i="14" a="1"/>
  <c r="OF53" i="14" s="1"/>
  <c r="PA53" i="14" s="1"/>
  <c r="NZ167" i="14" a="1"/>
  <c r="NZ167" i="14" s="1"/>
  <c r="OU167" i="14" s="1"/>
  <c r="NZ41" i="14" a="1"/>
  <c r="NZ41" i="14" s="1"/>
  <c r="OU41" i="14" s="1"/>
  <c r="NO148" i="14" a="1"/>
  <c r="NO148" i="14" s="1"/>
  <c r="OJ148" i="14" s="1"/>
  <c r="NR91" i="14" a="1"/>
  <c r="NR91" i="14" s="1"/>
  <c r="OM91" i="14" s="1"/>
  <c r="NR48" i="14" a="1"/>
  <c r="NR48" i="14" s="1"/>
  <c r="OM48" i="14" s="1"/>
  <c r="OE19" i="14" a="1"/>
  <c r="OE19" i="14" s="1"/>
  <c r="OZ19" i="14" s="1"/>
  <c r="OE22" i="14" a="1"/>
  <c r="OE22" i="14" s="1"/>
  <c r="OZ22" i="14" s="1"/>
  <c r="NV109" i="14" a="1"/>
  <c r="NV109" i="14" s="1"/>
  <c r="OH105" i="14" a="1"/>
  <c r="OH105" i="14" s="1"/>
  <c r="PC105" i="14" s="1"/>
  <c r="NV156" i="14" a="1"/>
  <c r="NV156" i="14" s="1"/>
  <c r="OA59" i="14" a="1"/>
  <c r="OA59" i="14" s="1"/>
  <c r="OV59" i="14" s="1"/>
  <c r="OF91" i="14" a="1"/>
  <c r="OF91" i="14" s="1"/>
  <c r="PA91" i="14" s="1"/>
  <c r="NP42" i="14" a="1"/>
  <c r="NP42" i="14" s="1"/>
  <c r="OK42" i="14" s="1"/>
  <c r="OE116" i="14" a="1"/>
  <c r="OE116" i="14" s="1"/>
  <c r="OZ116" i="14" s="1"/>
  <c r="NU166" i="14" a="1"/>
  <c r="NU166" i="14" s="1"/>
  <c r="OP166" i="14" s="1"/>
  <c r="OD146" i="14" a="1"/>
  <c r="OD146" i="14" s="1"/>
  <c r="OY146" i="14" s="1"/>
  <c r="OC47" i="14" a="1"/>
  <c r="OC47" i="14" s="1"/>
  <c r="OX47" i="14" s="1"/>
  <c r="OH73" i="14" a="1"/>
  <c r="OH73" i="14" s="1"/>
  <c r="PC73" i="14" s="1"/>
  <c r="OA24" i="14" a="1"/>
  <c r="OA24" i="14" s="1"/>
  <c r="OV24" i="14" s="1"/>
  <c r="NY175" i="14" a="1"/>
  <c r="NY175" i="14" s="1"/>
  <c r="OT175" i="14" s="1"/>
  <c r="NO30" i="14" a="1"/>
  <c r="NO30" i="14" s="1"/>
  <c r="OJ30" i="14" s="1"/>
  <c r="OD46" i="14" a="1"/>
  <c r="OD46" i="14" s="1"/>
  <c r="OY46" i="14" s="1"/>
  <c r="NT143" i="14" a="1"/>
  <c r="NT143" i="14" s="1"/>
  <c r="OO143" i="14" s="1"/>
  <c r="OB99" i="14" a="1"/>
  <c r="OB99" i="14" s="1"/>
  <c r="OW99" i="14" s="1"/>
  <c r="NU72" i="14" a="1"/>
  <c r="NU72" i="14" s="1"/>
  <c r="OP72" i="14" s="1"/>
  <c r="NT88" i="14" a="1"/>
  <c r="NT88" i="14" s="1"/>
  <c r="OO88" i="14" s="1"/>
  <c r="NO62" i="14" a="1"/>
  <c r="NO62" i="14" s="1"/>
  <c r="OJ62" i="14" s="1"/>
  <c r="NU84" i="14" a="1"/>
  <c r="NU84" i="14" s="1"/>
  <c r="OP84" i="14" s="1"/>
  <c r="NO132" i="14" a="1"/>
  <c r="NO132" i="14" s="1"/>
  <c r="OJ132" i="14" s="1"/>
  <c r="NT166" i="14" a="1"/>
  <c r="NT166" i="14" s="1"/>
  <c r="OO166" i="14" s="1"/>
  <c r="NR113" i="14" a="1"/>
  <c r="NR113" i="14" s="1"/>
  <c r="OM113" i="14" s="1"/>
  <c r="OD74" i="14" a="1"/>
  <c r="OD74" i="14" s="1"/>
  <c r="OY74" i="14" s="1"/>
  <c r="OA129" i="14" a="1"/>
  <c r="OA129" i="14" s="1"/>
  <c r="OV129" i="14" s="1"/>
  <c r="NY165" i="14" a="1"/>
  <c r="NY165" i="14" s="1"/>
  <c r="OT165" i="14" s="1"/>
  <c r="OE73" i="14" a="1"/>
  <c r="OE73" i="14" s="1"/>
  <c r="OZ73" i="14" s="1"/>
  <c r="OG151" i="14" a="1"/>
  <c r="OG151" i="14" s="1"/>
  <c r="PB151" i="14" s="1"/>
  <c r="OF26" i="14" a="1"/>
  <c r="OF26" i="14" s="1"/>
  <c r="PA26" i="14" s="1"/>
  <c r="NQ174" i="14" a="1"/>
  <c r="NQ174" i="14" s="1"/>
  <c r="OL174" i="14" s="1"/>
  <c r="OC168" i="14" a="1"/>
  <c r="OC168" i="14" s="1"/>
  <c r="OX168" i="14" s="1"/>
  <c r="OE125" i="14" a="1"/>
  <c r="OE125" i="14" s="1"/>
  <c r="OZ125" i="14" s="1"/>
  <c r="NY40" i="14" a="1"/>
  <c r="NY40" i="14" s="1"/>
  <c r="OT40" i="14" s="1"/>
  <c r="NV12" i="14" a="1"/>
  <c r="NV12" i="14" s="1"/>
  <c r="NO58" i="14" a="1"/>
  <c r="NO58" i="14" s="1"/>
  <c r="OJ58" i="14" s="1"/>
  <c r="NZ101" i="14" a="1"/>
  <c r="NZ101" i="14" s="1"/>
  <c r="OU101" i="14" s="1"/>
  <c r="NU13" i="14" a="1"/>
  <c r="NU13" i="14" s="1"/>
  <c r="OP13" i="14" s="1"/>
  <c r="NR162" i="14" a="1"/>
  <c r="NR162" i="14" s="1"/>
  <c r="OM162" i="14" s="1"/>
  <c r="NX141" i="14" a="1"/>
  <c r="NX141" i="14" s="1"/>
  <c r="OS141" i="14" s="1"/>
  <c r="OD38" i="14" a="1"/>
  <c r="OD38" i="14" s="1"/>
  <c r="OY38" i="14" s="1"/>
  <c r="NX149" i="14" a="1"/>
  <c r="NX149" i="14" s="1"/>
  <c r="OS149" i="14" s="1"/>
  <c r="OE93" i="14" a="1"/>
  <c r="OE93" i="14" s="1"/>
  <c r="OZ93" i="14" s="1"/>
  <c r="NY94" i="14" a="1"/>
  <c r="NY94" i="14" s="1"/>
  <c r="OT94" i="14" s="1"/>
  <c r="OB35" i="14" a="1"/>
  <c r="OB35" i="14" s="1"/>
  <c r="OW35" i="14" s="1"/>
  <c r="OC49" i="14" a="1"/>
  <c r="OC49" i="14" s="1"/>
  <c r="OX49" i="14" s="1"/>
  <c r="NW74" i="14" a="1"/>
  <c r="NW74" i="14" s="1"/>
  <c r="OR74" i="14" s="1"/>
  <c r="OG160" i="14" a="1"/>
  <c r="OG160" i="14" s="1"/>
  <c r="PB160" i="14" s="1"/>
  <c r="OB23" i="14" a="1"/>
  <c r="OB23" i="14" s="1"/>
  <c r="OW23" i="14" s="1"/>
  <c r="NY76" i="14" a="1"/>
  <c r="NY76" i="14" s="1"/>
  <c r="OT76" i="14" s="1"/>
  <c r="OE164" i="14" a="1"/>
  <c r="OE164" i="14" s="1"/>
  <c r="OZ164" i="14" s="1"/>
  <c r="NU174" i="14" a="1"/>
  <c r="NU174" i="14" s="1"/>
  <c r="OP174" i="14" s="1"/>
  <c r="NO137" i="14" a="1"/>
  <c r="NO137" i="14" s="1"/>
  <c r="OJ137" i="14" s="1"/>
  <c r="NR107" i="14" a="1"/>
  <c r="NR107" i="14" s="1"/>
  <c r="OM107" i="14" s="1"/>
  <c r="OB36" i="14" a="1"/>
  <c r="OB36" i="14" s="1"/>
  <c r="OW36" i="14" s="1"/>
  <c r="OG11" i="14" a="1"/>
  <c r="OG11" i="14" s="1"/>
  <c r="PB11" i="14" s="1"/>
  <c r="OA78" i="14" a="1"/>
  <c r="OA78" i="14" s="1"/>
  <c r="OV78" i="14" s="1"/>
  <c r="NQ91" i="14" a="1"/>
  <c r="NQ91" i="14" s="1"/>
  <c r="OL91" i="14" s="1"/>
  <c r="NT85" i="14" a="1"/>
  <c r="NT85" i="14" s="1"/>
  <c r="OO85" i="14" s="1"/>
  <c r="NQ45" i="14" a="1"/>
  <c r="NQ45" i="14" s="1"/>
  <c r="OL45" i="14" s="1"/>
  <c r="NO76" i="14" a="1"/>
  <c r="NO76" i="14" s="1"/>
  <c r="OJ76" i="14" s="1"/>
  <c r="OC99" i="14" a="1"/>
  <c r="OC99" i="14" s="1"/>
  <c r="OX99" i="14" s="1"/>
  <c r="OG50" i="14" a="1"/>
  <c r="OG50" i="14" s="1"/>
  <c r="PB50" i="14" s="1"/>
  <c r="NS32" i="14" a="1"/>
  <c r="NS32" i="14" s="1"/>
  <c r="ON32" i="14" s="1"/>
  <c r="OH88" i="14" a="1"/>
  <c r="OH88" i="14" s="1"/>
  <c r="PC88" i="14" s="1"/>
  <c r="OH78" i="14" a="1"/>
  <c r="OH78" i="14" s="1"/>
  <c r="PC78" i="14" s="1"/>
  <c r="NQ59" i="14" a="1"/>
  <c r="NQ59" i="14" s="1"/>
  <c r="OL59" i="14" s="1"/>
  <c r="OC140" i="14" a="1"/>
  <c r="OC140" i="14" s="1"/>
  <c r="OX140" i="14" s="1"/>
  <c r="NY35" i="14" a="1"/>
  <c r="NY35" i="14" s="1"/>
  <c r="OT35" i="14" s="1"/>
  <c r="NP86" i="14" a="1"/>
  <c r="NP86" i="14" s="1"/>
  <c r="OK86" i="14" s="1"/>
  <c r="OG135" i="14" a="1"/>
  <c r="OG135" i="14" s="1"/>
  <c r="PB135" i="14" s="1"/>
  <c r="NP151" i="14" a="1"/>
  <c r="NP151" i="14" s="1"/>
  <c r="OK151" i="14" s="1"/>
  <c r="NX111" i="14" a="1"/>
  <c r="NX111" i="14" s="1"/>
  <c r="OS111" i="14" s="1"/>
  <c r="NR137" i="14" a="1"/>
  <c r="NR137" i="14" s="1"/>
  <c r="OM137" i="14" s="1"/>
  <c r="NT78" i="14" a="1"/>
  <c r="NT78" i="14" s="1"/>
  <c r="OO78" i="14" s="1"/>
  <c r="OH117" i="14" a="1"/>
  <c r="OH117" i="14" s="1"/>
  <c r="PC117" i="14" s="1"/>
  <c r="OA113" i="14" a="1"/>
  <c r="OA113" i="14" s="1"/>
  <c r="OV113" i="14" s="1"/>
  <c r="OC122" i="14" a="1"/>
  <c r="OC122" i="14" s="1"/>
  <c r="OX122" i="14" s="1"/>
  <c r="OD16" i="14" a="1"/>
  <c r="OD16" i="14" s="1"/>
  <c r="OY16" i="14" s="1"/>
  <c r="NT10" i="14" a="1"/>
  <c r="NT10" i="14" s="1"/>
  <c r="OO10" i="14" s="1"/>
  <c r="OG139" i="14" a="1"/>
  <c r="OG139" i="14" s="1"/>
  <c r="PB139" i="14" s="1"/>
  <c r="OC69" i="14" a="1"/>
  <c r="OC69" i="14" s="1"/>
  <c r="OX69" i="14" s="1"/>
  <c r="OD95" i="14" a="1"/>
  <c r="OD95" i="14" s="1"/>
  <c r="OY95" i="14" s="1"/>
  <c r="OC142" i="14" a="1"/>
  <c r="OC142" i="14" s="1"/>
  <c r="OX142" i="14" s="1"/>
  <c r="OD70" i="14" a="1"/>
  <c r="OD70" i="14" s="1"/>
  <c r="OY70" i="14" s="1"/>
  <c r="NQ96" i="14" a="1"/>
  <c r="NQ96" i="14" s="1"/>
  <c r="OL96" i="14" s="1"/>
  <c r="NO84" i="14" a="1"/>
  <c r="NO84" i="14" s="1"/>
  <c r="OJ84" i="14" s="1"/>
  <c r="NX128" i="14" a="1"/>
  <c r="NX128" i="14" s="1"/>
  <c r="OS128" i="14" s="1"/>
  <c r="NZ24" i="14" a="1"/>
  <c r="NZ24" i="14" s="1"/>
  <c r="OU24" i="14" s="1"/>
  <c r="OF95" i="14" a="1"/>
  <c r="OF95" i="14" s="1"/>
  <c r="PA95" i="14" s="1"/>
  <c r="NQ110" i="14" a="1"/>
  <c r="NQ110" i="14" s="1"/>
  <c r="OL110" i="14" s="1"/>
  <c r="NU163" i="14" a="1"/>
  <c r="NU163" i="14" s="1"/>
  <c r="OP163" i="14" s="1"/>
  <c r="OB98" i="14" a="1"/>
  <c r="OB98" i="14" s="1"/>
  <c r="OW98" i="14" s="1"/>
  <c r="OG62" i="14" a="1"/>
  <c r="OG62" i="14" s="1"/>
  <c r="PB62" i="14" s="1"/>
  <c r="OG122" i="14" a="1"/>
  <c r="OG122" i="14" s="1"/>
  <c r="PB122" i="14" s="1"/>
  <c r="NZ176" i="14" a="1"/>
  <c r="NZ176" i="14" s="1"/>
  <c r="NU112" i="14" a="1"/>
  <c r="NU112" i="14" s="1"/>
  <c r="OP112" i="14" s="1"/>
  <c r="OD132" i="14" a="1"/>
  <c r="OD132" i="14" s="1"/>
  <c r="OY132" i="14" s="1"/>
  <c r="OF151" i="14" a="1"/>
  <c r="OF151" i="14" s="1"/>
  <c r="PA151" i="14" s="1"/>
  <c r="OG35" i="14" a="1"/>
  <c r="OG35" i="14" s="1"/>
  <c r="PB35" i="14" s="1"/>
  <c r="NR41" i="14" a="1"/>
  <c r="NR41" i="14" s="1"/>
  <c r="OM41" i="14" s="1"/>
  <c r="OF33" i="14" a="1"/>
  <c r="OF33" i="14" s="1"/>
  <c r="PA33" i="14" s="1"/>
  <c r="OG175" i="14" a="1"/>
  <c r="OG175" i="14" s="1"/>
  <c r="PB175" i="14" s="1"/>
  <c r="NU56" i="14" a="1"/>
  <c r="NU56" i="14" s="1"/>
  <c r="OP56" i="14" s="1"/>
  <c r="OG19" i="14" a="1"/>
  <c r="OG19" i="14" s="1"/>
  <c r="PB19" i="14" s="1"/>
  <c r="NQ42" i="14" a="1"/>
  <c r="NQ42" i="14" s="1"/>
  <c r="OL42" i="14" s="1"/>
  <c r="NR23" i="14" a="1"/>
  <c r="NR23" i="14" s="1"/>
  <c r="OM23" i="14" s="1"/>
  <c r="NV173" i="14" a="1"/>
  <c r="NV173" i="14" s="1"/>
  <c r="NX135" i="14" a="1"/>
  <c r="NX135" i="14" s="1"/>
  <c r="OS135" i="14" s="1"/>
  <c r="NR148" i="14" a="1"/>
  <c r="NR148" i="14" s="1"/>
  <c r="OM148" i="14" s="1"/>
  <c r="OE60" i="14" a="1"/>
  <c r="OE60" i="14" s="1"/>
  <c r="OZ60" i="14" s="1"/>
  <c r="NS63" i="14" a="1"/>
  <c r="NS63" i="14" s="1"/>
  <c r="ON63" i="14" s="1"/>
  <c r="NY138" i="14" a="1"/>
  <c r="NY138" i="14" s="1"/>
  <c r="OT138" i="14" s="1"/>
  <c r="NW113" i="14" a="1"/>
  <c r="NW113" i="14" s="1"/>
  <c r="OR113" i="14" s="1"/>
  <c r="OH62" i="14" a="1"/>
  <c r="OH62" i="14" s="1"/>
  <c r="PC62" i="14" s="1"/>
  <c r="NZ39" i="14" a="1"/>
  <c r="NZ39" i="14" s="1"/>
  <c r="OU39" i="14" s="1"/>
  <c r="OF131" i="14" a="1"/>
  <c r="OF131" i="14" s="1"/>
  <c r="PA131" i="14" s="1"/>
  <c r="OA105" i="14" a="1"/>
  <c r="OA105" i="14" s="1"/>
  <c r="OV105" i="14" s="1"/>
  <c r="OA119" i="14" a="1"/>
  <c r="OA119" i="14" s="1"/>
  <c r="OV119" i="14" s="1"/>
  <c r="NZ91" i="14" a="1"/>
  <c r="NZ91" i="14" s="1"/>
  <c r="OU91" i="14" s="1"/>
  <c r="OD64" i="14" a="1"/>
  <c r="OD64" i="14" s="1"/>
  <c r="OY64" i="14" s="1"/>
  <c r="NY110" i="14" a="1"/>
  <c r="NY110" i="14" s="1"/>
  <c r="OT110" i="14" s="1"/>
  <c r="OG68" i="14" a="1"/>
  <c r="OG68" i="14" s="1"/>
  <c r="PB68" i="14" s="1"/>
  <c r="NW22" i="14" a="1"/>
  <c r="NW22" i="14" s="1"/>
  <c r="OR22" i="14" s="1"/>
  <c r="NV71" i="14" a="1"/>
  <c r="NV71" i="14" s="1"/>
  <c r="NV62" i="14" a="1"/>
  <c r="NV62" i="14" s="1"/>
  <c r="NV26" i="14" a="1"/>
  <c r="NV26" i="14" s="1"/>
  <c r="OH96" i="14" a="1"/>
  <c r="OH96" i="14" s="1"/>
  <c r="PC96" i="14" s="1"/>
  <c r="NZ40" i="14" a="1"/>
  <c r="NZ40" i="14" s="1"/>
  <c r="OU40" i="14" s="1"/>
  <c r="NZ99" i="14" a="1"/>
  <c r="NZ99" i="14" s="1"/>
  <c r="OU99" i="14" s="1"/>
  <c r="NU67" i="14" a="1"/>
  <c r="NU67" i="14" s="1"/>
  <c r="OP67" i="14" s="1"/>
  <c r="OB143" i="14" a="1"/>
  <c r="OB143" i="14" s="1"/>
  <c r="OW143" i="14" s="1"/>
  <c r="OG143" i="14" a="1"/>
  <c r="OG143" i="14" s="1"/>
  <c r="PB143" i="14" s="1"/>
  <c r="OC134" i="14" a="1"/>
  <c r="OC134" i="14" s="1"/>
  <c r="OX134" i="14" s="1"/>
  <c r="NT16" i="14" a="1"/>
  <c r="NT16" i="14" s="1"/>
  <c r="OO16" i="14" s="1"/>
  <c r="OD126" i="14" a="1"/>
  <c r="OD126" i="14" s="1"/>
  <c r="OY126" i="14" s="1"/>
  <c r="NQ63" i="14" a="1"/>
  <c r="NQ63" i="14" s="1"/>
  <c r="OL63" i="14" s="1"/>
  <c r="NT47" i="14" a="1"/>
  <c r="NT47" i="14" s="1"/>
  <c r="OO47" i="14" s="1"/>
  <c r="OE137" i="14" a="1"/>
  <c r="OE137" i="14" s="1"/>
  <c r="OZ137" i="14" s="1"/>
  <c r="NT151" i="14" a="1"/>
  <c r="NT151" i="14" s="1"/>
  <c r="OO151" i="14" s="1"/>
  <c r="OC174" i="14" a="1"/>
  <c r="OC174" i="14" s="1"/>
  <c r="OX174" i="14" s="1"/>
  <c r="OE61" i="14" a="1"/>
  <c r="OE61" i="14" s="1"/>
  <c r="OZ61" i="14" s="1"/>
  <c r="OB119" i="14" a="1"/>
  <c r="OB119" i="14" s="1"/>
  <c r="OW119" i="14" s="1"/>
  <c r="NS109" i="14" a="1"/>
  <c r="NS109" i="14" s="1"/>
  <c r="ON109" i="14" s="1"/>
  <c r="NW93" i="14" a="1"/>
  <c r="NW93" i="14" s="1"/>
  <c r="OR93" i="14" s="1"/>
  <c r="OA103" i="14" a="1"/>
  <c r="OA103" i="14" s="1"/>
  <c r="OV103" i="14" s="1"/>
  <c r="NU35" i="14" a="1"/>
  <c r="NU35" i="14" s="1"/>
  <c r="OP35" i="14" s="1"/>
  <c r="NP94" i="14" a="1"/>
  <c r="NP94" i="14" s="1"/>
  <c r="OK94" i="14" s="1"/>
  <c r="OG56" i="14" a="1"/>
  <c r="OG56" i="14" s="1"/>
  <c r="PB56" i="14" s="1"/>
  <c r="OC173" i="14" a="1"/>
  <c r="OC173" i="14" s="1"/>
  <c r="OX173" i="14" s="1"/>
  <c r="NT9" i="14" a="1"/>
  <c r="NT9" i="14" s="1"/>
  <c r="OO9" i="14" s="1"/>
  <c r="OB38" i="14" a="1"/>
  <c r="OB38" i="14" s="1"/>
  <c r="OW38" i="14" s="1"/>
  <c r="NX46" i="14" a="1"/>
  <c r="NX46" i="14" s="1"/>
  <c r="OS46" i="14" s="1"/>
  <c r="NT102" i="14" a="1"/>
  <c r="NT102" i="14" s="1"/>
  <c r="OO102" i="14" s="1"/>
  <c r="NT112" i="14" a="1"/>
  <c r="NT112" i="14" s="1"/>
  <c r="OO112" i="14" s="1"/>
  <c r="NV166" i="14" a="1"/>
  <c r="NV166" i="14" s="1"/>
  <c r="NZ144" i="14" a="1"/>
  <c r="NZ144" i="14" s="1"/>
  <c r="OU144" i="14" s="1"/>
  <c r="NY117" i="14" a="1"/>
  <c r="NY117" i="14" s="1"/>
  <c r="OT117" i="14" s="1"/>
  <c r="OH75" i="14" a="1"/>
  <c r="OH75" i="14" s="1"/>
  <c r="PC75" i="14" s="1"/>
  <c r="OE81" i="14" a="1"/>
  <c r="OE81" i="14" s="1"/>
  <c r="OZ81" i="14" s="1"/>
  <c r="NO114" i="14" a="1"/>
  <c r="NO114" i="14" s="1"/>
  <c r="OJ114" i="14" s="1"/>
  <c r="OD26" i="14" a="1"/>
  <c r="OD26" i="14" s="1"/>
  <c r="OY26" i="14" s="1"/>
  <c r="OD96" i="14" a="1"/>
  <c r="OD96" i="14" s="1"/>
  <c r="OY96" i="14" s="1"/>
  <c r="NQ79" i="14" a="1"/>
  <c r="NQ79" i="14" s="1"/>
  <c r="OL79" i="14" s="1"/>
  <c r="OH70" i="14" a="1"/>
  <c r="OH70" i="14" s="1"/>
  <c r="PC70" i="14" s="1"/>
  <c r="OG156" i="14" a="1"/>
  <c r="OG156" i="14" s="1"/>
  <c r="PB156" i="14" s="1"/>
  <c r="NY141" i="14" a="1"/>
  <c r="NY141" i="14" s="1"/>
  <c r="OT141" i="14" s="1"/>
  <c r="OG65" i="14" a="1"/>
  <c r="OG65" i="14" s="1"/>
  <c r="PB65" i="14" s="1"/>
  <c r="NR144" i="14" a="1"/>
  <c r="NR144" i="14" s="1"/>
  <c r="OM144" i="14" s="1"/>
  <c r="OE111" i="14" a="1"/>
  <c r="OE111" i="14" s="1"/>
  <c r="OZ111" i="14" s="1"/>
  <c r="OE79" i="14" a="1"/>
  <c r="OE79" i="14" s="1"/>
  <c r="OZ79" i="14" s="1"/>
  <c r="OG153" i="14" a="1"/>
  <c r="OG153" i="14" s="1"/>
  <c r="PB153" i="14" s="1"/>
  <c r="OD140" i="14" a="1"/>
  <c r="OD140" i="14" s="1"/>
  <c r="OY140" i="14" s="1"/>
  <c r="NU48" i="14" a="1"/>
  <c r="NU48" i="14" s="1"/>
  <c r="OP48" i="14" s="1"/>
  <c r="NV101" i="14" a="1"/>
  <c r="NV101" i="14" s="1"/>
  <c r="NY49" i="14" a="1"/>
  <c r="NY49" i="14" s="1"/>
  <c r="OT49" i="14" s="1"/>
  <c r="NR127" i="14" a="1"/>
  <c r="NR127" i="14" s="1"/>
  <c r="OM127" i="14" s="1"/>
  <c r="NQ25" i="14" a="1"/>
  <c r="NQ25" i="14" s="1"/>
  <c r="OL25" i="14" s="1"/>
  <c r="NU95" i="14" a="1"/>
  <c r="NU95" i="14" s="1"/>
  <c r="OP95" i="14" s="1"/>
  <c r="NQ24" i="14" a="1"/>
  <c r="NQ24" i="14" s="1"/>
  <c r="OL24" i="14" s="1"/>
  <c r="NP38" i="14" a="1"/>
  <c r="NP38" i="14" s="1"/>
  <c r="OK38" i="14" s="1"/>
  <c r="OG78" i="14" a="1"/>
  <c r="OG78" i="14" s="1"/>
  <c r="PB78" i="14" s="1"/>
  <c r="NR155" i="14" a="1"/>
  <c r="NR155" i="14" s="1"/>
  <c r="OM155" i="14" s="1"/>
  <c r="OC155" i="14" a="1"/>
  <c r="OC155" i="14" s="1"/>
  <c r="OX155" i="14" s="1"/>
  <c r="NV78" i="14" a="1"/>
  <c r="NV78" i="14" s="1"/>
  <c r="NP41" i="14" a="1"/>
  <c r="NP41" i="14" s="1"/>
  <c r="OK41" i="14" s="1"/>
  <c r="OE150" i="14" a="1"/>
  <c r="OE150" i="14" s="1"/>
  <c r="OZ150" i="14" s="1"/>
  <c r="OB122" i="14" a="1"/>
  <c r="OB122" i="14" s="1"/>
  <c r="OW122" i="14" s="1"/>
  <c r="NY118" i="14" a="1"/>
  <c r="NY118" i="14" s="1"/>
  <c r="OT118" i="14" s="1"/>
  <c r="NR46" i="14" a="1"/>
  <c r="NR46" i="14" s="1"/>
  <c r="OM46" i="14" s="1"/>
  <c r="NW155" i="14" a="1"/>
  <c r="NW155" i="14" s="1"/>
  <c r="OR155" i="14" s="1"/>
  <c r="NP116" i="14" a="1"/>
  <c r="NP116" i="14" s="1"/>
  <c r="OK116" i="14" s="1"/>
  <c r="NX53" i="14" a="1"/>
  <c r="NX53" i="14" s="1"/>
  <c r="OS53" i="14" s="1"/>
  <c r="NU100" i="14" a="1"/>
  <c r="NU100" i="14" s="1"/>
  <c r="OP100" i="14" s="1"/>
  <c r="NT147" i="14" a="1"/>
  <c r="NT147" i="14" s="1"/>
  <c r="OO147" i="14" s="1"/>
  <c r="NQ165" i="14" a="1"/>
  <c r="NQ165" i="14" s="1"/>
  <c r="OL165" i="14" s="1"/>
  <c r="OH30" i="14" a="1"/>
  <c r="OH30" i="14" s="1"/>
  <c r="PC30" i="14" s="1"/>
  <c r="NX102" i="14" a="1"/>
  <c r="NX102" i="14" s="1"/>
  <c r="OS102" i="14" s="1"/>
  <c r="NX123" i="14" a="1"/>
  <c r="NX123" i="14" s="1"/>
  <c r="OS123" i="14" s="1"/>
  <c r="OF156" i="14" a="1"/>
  <c r="OF156" i="14" s="1"/>
  <c r="PA156" i="14" s="1"/>
  <c r="NR89" i="14" a="1"/>
  <c r="NR89" i="14" s="1"/>
  <c r="OM89" i="14" s="1"/>
  <c r="OC137" i="14" a="1"/>
  <c r="OC137" i="14" s="1"/>
  <c r="OX137" i="14" s="1"/>
  <c r="NO43" i="14" a="1"/>
  <c r="NO43" i="14" s="1"/>
  <c r="OJ43" i="14" s="1"/>
  <c r="NP156" i="14" a="1"/>
  <c r="NP156" i="14" s="1"/>
  <c r="OK156" i="14" s="1"/>
  <c r="OA125" i="14" a="1"/>
  <c r="OA125" i="14" s="1"/>
  <c r="OV125" i="14" s="1"/>
  <c r="OA157" i="14" a="1"/>
  <c r="OA157" i="14" s="1"/>
  <c r="OV157" i="14" s="1"/>
  <c r="NO99" i="14" a="1"/>
  <c r="NO99" i="14" s="1"/>
  <c r="OJ99" i="14" s="1"/>
  <c r="OF68" i="14" a="1"/>
  <c r="OF68" i="14" s="1"/>
  <c r="PA68" i="14" s="1"/>
  <c r="OF87" i="14" a="1"/>
  <c r="OF87" i="14" s="1"/>
  <c r="PA87" i="14" s="1"/>
  <c r="OF92" i="14" a="1"/>
  <c r="OF92" i="14" s="1"/>
  <c r="PA92" i="14" s="1"/>
  <c r="NS94" i="14" a="1"/>
  <c r="NS94" i="14" s="1"/>
  <c r="ON94" i="14" s="1"/>
  <c r="OB67" i="14" a="1"/>
  <c r="OB67" i="14" s="1"/>
  <c r="OW67" i="14" s="1"/>
  <c r="NX108" i="14" a="1"/>
  <c r="NX108" i="14" s="1"/>
  <c r="OS108" i="14" s="1"/>
  <c r="NW47" i="14" a="1"/>
  <c r="NW47" i="14" s="1"/>
  <c r="OR47" i="14" s="1"/>
  <c r="OF172" i="14" a="1"/>
  <c r="OF172" i="14" s="1"/>
  <c r="PA172" i="14" s="1"/>
  <c r="NQ93" i="14" a="1"/>
  <c r="NQ93" i="14" s="1"/>
  <c r="OL93" i="14" s="1"/>
  <c r="NV167" i="14" a="1"/>
  <c r="NV167" i="14" s="1"/>
  <c r="OA26" i="14" a="1"/>
  <c r="OA26" i="14" s="1"/>
  <c r="OV26" i="14" s="1"/>
  <c r="OG100" i="14" a="1"/>
  <c r="OG100" i="14" s="1"/>
  <c r="PB100" i="14" s="1"/>
  <c r="OA152" i="14" a="1"/>
  <c r="OA152" i="14" s="1"/>
  <c r="OV152" i="14" s="1"/>
  <c r="NR72" i="14" a="1"/>
  <c r="NR72" i="14" s="1"/>
  <c r="OM72" i="14" s="1"/>
  <c r="NW105" i="14" a="1"/>
  <c r="NW105" i="14" s="1"/>
  <c r="OR105" i="14" s="1"/>
  <c r="OH140" i="14" a="1"/>
  <c r="OH140" i="14" s="1"/>
  <c r="PC140" i="14" s="1"/>
  <c r="NR76" i="14" a="1"/>
  <c r="NR76" i="14" s="1"/>
  <c r="OM76" i="14" s="1"/>
  <c r="OA33" i="14" a="1"/>
  <c r="OA33" i="14" s="1"/>
  <c r="OV33" i="14" s="1"/>
  <c r="NW81" i="14" a="1"/>
  <c r="NW81" i="14" s="1"/>
  <c r="OR81" i="14" s="1"/>
  <c r="NT62" i="14" a="1"/>
  <c r="NT62" i="14" s="1"/>
  <c r="OO62" i="14" s="1"/>
  <c r="NO163" i="14" a="1"/>
  <c r="NO163" i="14" s="1"/>
  <c r="OJ163" i="14" s="1"/>
  <c r="NS39" i="14" a="1"/>
  <c r="NS39" i="14" s="1"/>
  <c r="ON39" i="14" s="1"/>
  <c r="NP25" i="14" a="1"/>
  <c r="NP25" i="14" s="1"/>
  <c r="OK25" i="14" s="1"/>
  <c r="OB16" i="14" a="1"/>
  <c r="OB16" i="14" s="1"/>
  <c r="OW16" i="14" s="1"/>
  <c r="NO117" i="14" a="1"/>
  <c r="NO117" i="14" s="1"/>
  <c r="OJ117" i="14" s="1"/>
  <c r="NV147" i="14" a="1"/>
  <c r="NV147" i="14" s="1"/>
  <c r="OD106" i="14" a="1"/>
  <c r="OD106" i="14" s="1"/>
  <c r="OY106" i="14" s="1"/>
  <c r="NT93" i="14" a="1"/>
  <c r="NT93" i="14" s="1"/>
  <c r="OO93" i="14" s="1"/>
  <c r="NU29" i="14" a="1"/>
  <c r="NU29" i="14" s="1"/>
  <c r="OP29" i="14" s="1"/>
  <c r="NP28" i="14" a="1"/>
  <c r="NP28" i="14" s="1"/>
  <c r="OK28" i="14" s="1"/>
  <c r="OD141" i="14" a="1"/>
  <c r="OD141" i="14" s="1"/>
  <c r="OY141" i="14" s="1"/>
  <c r="OH126" i="14" a="1"/>
  <c r="OH126" i="14" s="1"/>
  <c r="PC126" i="14" s="1"/>
  <c r="NP126" i="14" a="1"/>
  <c r="NP126" i="14" s="1"/>
  <c r="OK126" i="14" s="1"/>
  <c r="NS68" i="14" a="1"/>
  <c r="NS68" i="14" s="1"/>
  <c r="ON68" i="14" s="1"/>
  <c r="OD167" i="14" a="1"/>
  <c r="OD167" i="14" s="1"/>
  <c r="OY167" i="14" s="1"/>
  <c r="OH112" i="14" a="1"/>
  <c r="OH112" i="14" s="1"/>
  <c r="PC112" i="14" s="1"/>
  <c r="NR130" i="14" a="1"/>
  <c r="NR130" i="14" s="1"/>
  <c r="OM130" i="14" s="1"/>
  <c r="NR164" i="14" a="1"/>
  <c r="NR164" i="14" s="1"/>
  <c r="OM164" i="14" s="1"/>
  <c r="OG121" i="14" a="1"/>
  <c r="OG121" i="14" s="1"/>
  <c r="PB121" i="14" s="1"/>
  <c r="OE18" i="14" a="1"/>
  <c r="OE18" i="14" s="1"/>
  <c r="OZ18" i="14" s="1"/>
  <c r="NR68" i="14" a="1"/>
  <c r="NR68" i="14" s="1"/>
  <c r="OM68" i="14" s="1"/>
  <c r="OE33" i="14" a="1"/>
  <c r="OE33" i="14" s="1"/>
  <c r="OZ33" i="14" s="1"/>
  <c r="NX22" i="14" a="1"/>
  <c r="NX22" i="14" s="1"/>
  <c r="OS22" i="14" s="1"/>
  <c r="NQ99" i="14" a="1"/>
  <c r="NQ99" i="14" s="1"/>
  <c r="OL99" i="14" s="1"/>
  <c r="OH146" i="14" a="1"/>
  <c r="OH146" i="14" s="1"/>
  <c r="PC146" i="14" s="1"/>
  <c r="NW21" i="14" a="1"/>
  <c r="NW21" i="14" s="1"/>
  <c r="OR21" i="14" s="1"/>
  <c r="OF132" i="14" a="1"/>
  <c r="OF132" i="14" s="1"/>
  <c r="PA132" i="14" s="1"/>
  <c r="OD135" i="14" a="1"/>
  <c r="OD135" i="14" s="1"/>
  <c r="OY135" i="14" s="1"/>
  <c r="OE96" i="14" a="1"/>
  <c r="OE96" i="14" s="1"/>
  <c r="OZ96" i="14" s="1"/>
  <c r="NZ49" i="14" a="1"/>
  <c r="NZ49" i="14" s="1"/>
  <c r="OU49" i="14" s="1"/>
  <c r="OA111" i="14" a="1"/>
  <c r="OA111" i="14" s="1"/>
  <c r="OV111" i="14" s="1"/>
  <c r="OB132" i="14" a="1"/>
  <c r="OB132" i="14" s="1"/>
  <c r="OW132" i="14" s="1"/>
  <c r="OA21" i="14" a="1"/>
  <c r="OA21" i="14" s="1"/>
  <c r="OV21" i="14" s="1"/>
  <c r="NV23" i="14" a="1"/>
  <c r="NV23" i="14" s="1"/>
  <c r="OF175" i="14" a="1"/>
  <c r="OF175" i="14" s="1"/>
  <c r="PA175" i="14" s="1"/>
  <c r="OH138" i="14" a="1"/>
  <c r="OH138" i="14" s="1"/>
  <c r="PC138" i="14" s="1"/>
  <c r="NR56" i="14" a="1"/>
  <c r="NR56" i="14" s="1"/>
  <c r="OM56" i="14" s="1"/>
  <c r="NS119" i="14" a="1"/>
  <c r="NS119" i="14" s="1"/>
  <c r="ON119" i="14" s="1"/>
  <c r="NZ16" i="14" a="1"/>
  <c r="NZ16" i="14" s="1"/>
  <c r="OU16" i="14" s="1"/>
  <c r="NX160" i="14" a="1"/>
  <c r="NX160" i="14" s="1"/>
  <c r="OS160" i="14" s="1"/>
  <c r="NQ175" i="14" a="1"/>
  <c r="NQ175" i="14" s="1"/>
  <c r="OL175" i="14" s="1"/>
  <c r="NS122" i="14" a="1"/>
  <c r="NS122" i="14" s="1"/>
  <c r="ON122" i="14" s="1"/>
  <c r="NP112" i="14" a="1"/>
  <c r="NP112" i="14" s="1"/>
  <c r="OK112" i="14" s="1"/>
  <c r="NW50" i="14" a="1"/>
  <c r="NW50" i="14" s="1"/>
  <c r="OR50" i="14" s="1"/>
  <c r="NU18" i="14" a="1"/>
  <c r="NU18" i="14" s="1"/>
  <c r="OP18" i="14" s="1"/>
  <c r="OD31" i="14" a="1"/>
  <c r="OD31" i="14" s="1"/>
  <c r="OY31" i="14" s="1"/>
  <c r="OB112" i="14" a="1"/>
  <c r="OB112" i="14" s="1"/>
  <c r="OW112" i="14" s="1"/>
  <c r="NY146" i="14" a="1"/>
  <c r="NY146" i="14" s="1"/>
  <c r="OT146" i="14" s="1"/>
  <c r="NY167" i="14" a="1"/>
  <c r="NY167" i="14" s="1"/>
  <c r="OT167" i="14" s="1"/>
  <c r="OC119" i="14" a="1"/>
  <c r="OC119" i="14" s="1"/>
  <c r="OX119" i="14" s="1"/>
  <c r="OE72" i="14" a="1"/>
  <c r="OE72" i="14" s="1"/>
  <c r="OZ72" i="14" s="1"/>
  <c r="OE51" i="14" a="1"/>
  <c r="OE51" i="14" s="1"/>
  <c r="OZ51" i="14" s="1"/>
  <c r="OC112" i="14" a="1"/>
  <c r="OC112" i="14" s="1"/>
  <c r="OX112" i="14" s="1"/>
  <c r="OA139" i="14" a="1"/>
  <c r="OA139" i="14" s="1"/>
  <c r="OV139" i="14" s="1"/>
  <c r="OC120" i="14" a="1"/>
  <c r="OC120" i="14" s="1"/>
  <c r="OX120" i="14" s="1"/>
  <c r="OB30" i="14" a="1"/>
  <c r="OB30" i="14" s="1"/>
  <c r="OW30" i="14" s="1"/>
  <c r="NX95" i="14" a="1"/>
  <c r="NX95" i="14" s="1"/>
  <c r="OS95" i="14" s="1"/>
  <c r="NP14" i="14" a="1"/>
  <c r="NP14" i="14" s="1"/>
  <c r="OK14" i="14" s="1"/>
  <c r="NX10" i="14" a="1"/>
  <c r="NX10" i="14" s="1"/>
  <c r="OS10" i="14" s="1"/>
  <c r="NQ155" i="14" a="1"/>
  <c r="NQ155" i="14" s="1"/>
  <c r="OL155" i="14" s="1"/>
  <c r="NV44" i="14" a="1"/>
  <c r="NV44" i="14" s="1"/>
  <c r="OF167" i="14" a="1"/>
  <c r="OF167" i="14" s="1"/>
  <c r="PA167" i="14" s="1"/>
  <c r="OH110" i="14" a="1"/>
  <c r="OH110" i="14" s="1"/>
  <c r="PC110" i="14" s="1"/>
  <c r="NW165" i="14" a="1"/>
  <c r="NW165" i="14" s="1"/>
  <c r="OR165" i="14" s="1"/>
  <c r="NP149" i="14" a="1"/>
  <c r="NP149" i="14" s="1"/>
  <c r="OK149" i="14" s="1"/>
  <c r="NX90" i="14" a="1"/>
  <c r="NX90" i="14" s="1"/>
  <c r="OS90" i="14" s="1"/>
  <c r="OH134" i="14" a="1"/>
  <c r="OH134" i="14" s="1"/>
  <c r="PC134" i="14" s="1"/>
  <c r="OG142" i="14" a="1"/>
  <c r="OG142" i="14" s="1"/>
  <c r="PB142" i="14" s="1"/>
  <c r="OB101" i="14" a="1"/>
  <c r="OB101" i="14" s="1"/>
  <c r="OW101" i="14" s="1"/>
  <c r="OB37" i="14" a="1"/>
  <c r="OB37" i="14" s="1"/>
  <c r="OW37" i="14" s="1"/>
  <c r="OB148" i="14" a="1"/>
  <c r="OB148" i="14" s="1"/>
  <c r="OW148" i="14" s="1"/>
  <c r="NO115" i="14" a="1"/>
  <c r="NO115" i="14" s="1"/>
  <c r="OJ115" i="14" s="1"/>
  <c r="OA92" i="14" a="1"/>
  <c r="OA92" i="14" s="1"/>
  <c r="OV92" i="14" s="1"/>
  <c r="NR60" i="14" a="1"/>
  <c r="NR60" i="14" s="1"/>
  <c r="OM60" i="14" s="1"/>
  <c r="NY56" i="14" a="1"/>
  <c r="NY56" i="14" s="1"/>
  <c r="OT56" i="14" s="1"/>
  <c r="NP119" i="14" a="1"/>
  <c r="NP119" i="14" s="1"/>
  <c r="OK119" i="14" s="1"/>
  <c r="NS12" i="14" a="1"/>
  <c r="NS12" i="14" s="1"/>
  <c r="ON12" i="14" s="1"/>
  <c r="OC70" i="14" a="1"/>
  <c r="OC70" i="14" s="1"/>
  <c r="OX70" i="14" s="1"/>
  <c r="NW157" i="14" a="1"/>
  <c r="NW157" i="14" s="1"/>
  <c r="OR157" i="14" s="1"/>
  <c r="OB159" i="14" a="1"/>
  <c r="OB159" i="14" s="1"/>
  <c r="OW159" i="14" s="1"/>
  <c r="OG71" i="14" a="1"/>
  <c r="OG71" i="14" s="1"/>
  <c r="PB71" i="14" s="1"/>
  <c r="NT68" i="14" a="1"/>
  <c r="NT68" i="14" s="1"/>
  <c r="OO68" i="14" s="1"/>
  <c r="NV84" i="14" a="1"/>
  <c r="NV84" i="14" s="1"/>
  <c r="NW112" i="14" a="1"/>
  <c r="NW112" i="14" s="1"/>
  <c r="OR112" i="14" s="1"/>
  <c r="NT73" i="14" a="1"/>
  <c r="NT73" i="14" s="1"/>
  <c r="OO73" i="14" s="1"/>
  <c r="OB154" i="14" a="1"/>
  <c r="OB154" i="14" s="1"/>
  <c r="OW154" i="14" s="1"/>
  <c r="OB115" i="14" a="1"/>
  <c r="OB115" i="14" s="1"/>
  <c r="OW115" i="14" s="1"/>
  <c r="NT169" i="14" a="1"/>
  <c r="NT169" i="14" s="1"/>
  <c r="OO169" i="14" s="1"/>
  <c r="NP80" i="14" a="1"/>
  <c r="NP80" i="14" s="1"/>
  <c r="OK80" i="14" s="1"/>
  <c r="OF76" i="14" a="1"/>
  <c r="OF76" i="14" s="1"/>
  <c r="PA76" i="14" s="1"/>
  <c r="NR81" i="14" a="1"/>
  <c r="NR81" i="14" s="1"/>
  <c r="OM81" i="14" s="1"/>
  <c r="OB144" i="14" a="1"/>
  <c r="OB144" i="14" s="1"/>
  <c r="OW144" i="14" s="1"/>
  <c r="NZ31" i="14" a="1"/>
  <c r="NZ31" i="14" s="1"/>
  <c r="OU31" i="14" s="1"/>
  <c r="OD55" i="14" a="1"/>
  <c r="OD55" i="14" s="1"/>
  <c r="OY55" i="14" s="1"/>
  <c r="NX70" i="14" a="1"/>
  <c r="NX70" i="14" s="1"/>
  <c r="OS70" i="14" s="1"/>
  <c r="NY38" i="14" a="1"/>
  <c r="NY38" i="14" s="1"/>
  <c r="OT38" i="14" s="1"/>
  <c r="NX34" i="14" a="1"/>
  <c r="NX34" i="14" s="1"/>
  <c r="OS34" i="14" s="1"/>
  <c r="NZ146" i="14" a="1"/>
  <c r="NZ146" i="14" s="1"/>
  <c r="OU146" i="14" s="1"/>
  <c r="NP162" i="14" a="1"/>
  <c r="NP162" i="14" s="1"/>
  <c r="OK162" i="14" s="1"/>
  <c r="NT44" i="14" a="1"/>
  <c r="NT44" i="14" s="1"/>
  <c r="OO44" i="14" s="1"/>
  <c r="NQ142" i="14" a="1"/>
  <c r="NQ142" i="14" s="1"/>
  <c r="OL142" i="14" s="1"/>
  <c r="NO87" i="14" a="1"/>
  <c r="NO87" i="14" s="1"/>
  <c r="OJ87" i="14" s="1"/>
  <c r="OA18" i="14" a="1"/>
  <c r="OA18" i="14" s="1"/>
  <c r="OV18" i="14" s="1"/>
  <c r="NV60" i="14" a="1"/>
  <c r="NV60" i="14" s="1"/>
  <c r="NZ131" i="14" a="1"/>
  <c r="NZ131" i="14" s="1"/>
  <c r="OU131" i="14" s="1"/>
  <c r="OB50" i="14" a="1"/>
  <c r="OB50" i="14" s="1"/>
  <c r="OW50" i="14" s="1"/>
  <c r="OE66" i="14" a="1"/>
  <c r="OE66" i="14" s="1"/>
  <c r="OZ66" i="14" s="1"/>
  <c r="OE44" i="14" a="1"/>
  <c r="OE44" i="14" s="1"/>
  <c r="OZ44" i="14" s="1"/>
  <c r="NT158" i="14" a="1"/>
  <c r="NT158" i="14" s="1"/>
  <c r="OO158" i="14" s="1"/>
  <c r="NV88" i="14" a="1"/>
  <c r="NV88" i="14" s="1"/>
  <c r="OA29" i="14" a="1"/>
  <c r="OA29" i="14" s="1"/>
  <c r="OV29" i="14" s="1"/>
  <c r="NZ64" i="14" a="1"/>
  <c r="NZ64" i="14" s="1"/>
  <c r="OU64" i="14" s="1"/>
  <c r="OD69" i="14" a="1"/>
  <c r="OD69" i="14" s="1"/>
  <c r="OY69" i="14" s="1"/>
  <c r="OB168" i="14" a="1"/>
  <c r="OB168" i="14" s="1"/>
  <c r="OW168" i="14" s="1"/>
  <c r="NX115" i="14" a="1"/>
  <c r="NX115" i="14" s="1"/>
  <c r="OS115" i="14" s="1"/>
  <c r="NW64" i="14" a="1"/>
  <c r="NW64" i="14" s="1"/>
  <c r="OR64" i="14" s="1"/>
  <c r="OD117" i="14" a="1"/>
  <c r="OD117" i="14" s="1"/>
  <c r="OY117" i="14" s="1"/>
  <c r="NZ67" i="14" a="1"/>
  <c r="NZ67" i="14" s="1"/>
  <c r="OU67" i="14" s="1"/>
  <c r="NX137" i="14" a="1"/>
  <c r="NX137" i="14" s="1"/>
  <c r="OS137" i="14" s="1"/>
  <c r="NR153" i="14" a="1"/>
  <c r="NR153" i="14" s="1"/>
  <c r="OM153" i="14" s="1"/>
  <c r="NR121" i="14" a="1"/>
  <c r="NR121" i="14" s="1"/>
  <c r="OM121" i="14" s="1"/>
  <c r="OE82" i="14" a="1"/>
  <c r="OE82" i="14" s="1"/>
  <c r="OZ82" i="14" s="1"/>
  <c r="NO111" i="14" a="1"/>
  <c r="NO111" i="14" s="1"/>
  <c r="OJ111" i="14" s="1"/>
  <c r="NP32" i="14" a="1"/>
  <c r="NP32" i="14" s="1"/>
  <c r="OK32" i="14" s="1"/>
  <c r="OE113" i="14" a="1"/>
  <c r="OE113" i="14" s="1"/>
  <c r="OZ113" i="14" s="1"/>
  <c r="OG86" i="14" a="1"/>
  <c r="OG86" i="14" s="1"/>
  <c r="PB86" i="14" s="1"/>
  <c r="NO21" i="14" a="1"/>
  <c r="NO21" i="14" s="1"/>
  <c r="OJ21" i="14" s="1"/>
  <c r="NQ111" i="14" a="1"/>
  <c r="NQ111" i="14" s="1"/>
  <c r="OL111" i="14" s="1"/>
  <c r="NT72" i="14" a="1"/>
  <c r="NT72" i="14" s="1"/>
  <c r="OO72" i="14" s="1"/>
  <c r="NU63" i="14" a="1"/>
  <c r="NU63" i="14" s="1"/>
  <c r="OP63" i="14" s="1"/>
  <c r="NP71" i="14" a="1"/>
  <c r="NP71" i="14" s="1"/>
  <c r="OK71" i="14" s="1"/>
  <c r="NS164" i="14" a="1"/>
  <c r="NS164" i="14" s="1"/>
  <c r="ON164" i="14" s="1"/>
  <c r="OE105" i="14" a="1"/>
  <c r="OE105" i="14" s="1"/>
  <c r="OZ105" i="14" s="1"/>
  <c r="NO97" i="14" a="1"/>
  <c r="NO97" i="14" s="1"/>
  <c r="OJ97" i="14" s="1"/>
  <c r="NO146" i="14" a="1"/>
  <c r="NO146" i="14" s="1"/>
  <c r="OJ146" i="14" s="1"/>
  <c r="OE127" i="14" a="1"/>
  <c r="OE127" i="14" s="1"/>
  <c r="OZ127" i="14" s="1"/>
  <c r="NT24" i="14" a="1"/>
  <c r="NT24" i="14" s="1"/>
  <c r="OO24" i="14" s="1"/>
  <c r="OH42" i="14" a="1"/>
  <c r="OH42" i="14" s="1"/>
  <c r="PC42" i="14" s="1"/>
  <c r="NY170" i="14" a="1"/>
  <c r="NY170" i="14" s="1"/>
  <c r="OT170" i="14" s="1"/>
  <c r="NU87" i="14" a="1"/>
  <c r="NU87" i="14" s="1"/>
  <c r="OP87" i="14" s="1"/>
  <c r="NY71" i="14" a="1"/>
  <c r="NY71" i="14" s="1"/>
  <c r="OT71" i="14" s="1"/>
  <c r="NW53" i="14" a="1"/>
  <c r="NW53" i="14" s="1"/>
  <c r="OR53" i="14" s="1"/>
  <c r="OH57" i="14" a="1"/>
  <c r="OH57" i="14" s="1"/>
  <c r="PC57" i="14" s="1"/>
  <c r="NT27" i="14" a="1"/>
  <c r="NT27" i="14" s="1"/>
  <c r="OO27" i="14" s="1"/>
  <c r="NU27" i="14" a="1"/>
  <c r="NU27" i="14" s="1"/>
  <c r="OP27" i="14" s="1"/>
  <c r="OB53" i="14" a="1"/>
  <c r="OB53" i="14" s="1"/>
  <c r="OW53" i="14" s="1"/>
  <c r="NW95" i="14" a="1"/>
  <c r="NW95" i="14" s="1"/>
  <c r="OR95" i="14" s="1"/>
  <c r="NU129" i="14" a="1"/>
  <c r="NU129" i="14" s="1"/>
  <c r="OP129" i="14" s="1"/>
  <c r="OF97" i="14" a="1"/>
  <c r="OF97" i="14" s="1"/>
  <c r="PA97" i="14" s="1"/>
  <c r="NY81" i="14" a="1"/>
  <c r="NY81" i="14" s="1"/>
  <c r="OT81" i="14" s="1"/>
  <c r="OB116" i="14" a="1"/>
  <c r="OB116" i="14" s="1"/>
  <c r="OW116" i="14" s="1"/>
  <c r="NQ74" i="14" a="1"/>
  <c r="NQ74" i="14" s="1"/>
  <c r="OL74" i="14" s="1"/>
  <c r="OF40" i="14" a="1"/>
  <c r="OF40" i="14" s="1"/>
  <c r="PA40" i="14" s="1"/>
  <c r="NQ20" i="14" a="1"/>
  <c r="NQ20" i="14" s="1"/>
  <c r="OL20" i="14" s="1"/>
  <c r="NX131" i="14" a="1"/>
  <c r="NX131" i="14" s="1"/>
  <c r="OS131" i="14" s="1"/>
  <c r="NZ124" i="14" a="1"/>
  <c r="NZ124" i="14" s="1"/>
  <c r="OU124" i="14" s="1"/>
  <c r="OG72" i="14" a="1"/>
  <c r="OG72" i="14" s="1"/>
  <c r="PB72" i="14" s="1"/>
  <c r="OE134" i="14" a="1"/>
  <c r="OE134" i="14" s="1"/>
  <c r="OZ134" i="14" s="1"/>
  <c r="OG105" i="14" a="1"/>
  <c r="OG105" i="14" s="1"/>
  <c r="PB105" i="14" s="1"/>
  <c r="NP72" i="14" a="1"/>
  <c r="NP72" i="14" s="1"/>
  <c r="OK72" i="14" s="1"/>
  <c r="NW102" i="14" a="1"/>
  <c r="NW102" i="14" s="1"/>
  <c r="OR102" i="14" s="1"/>
  <c r="NP58" i="14" a="1"/>
  <c r="NP58" i="14" s="1"/>
  <c r="OK58" i="14" s="1"/>
  <c r="OB27" i="14" a="1"/>
  <c r="OB27" i="14" s="1"/>
  <c r="OW27" i="14" s="1"/>
  <c r="NP109" i="14" a="1"/>
  <c r="NP109" i="14" s="1"/>
  <c r="OK109" i="14" s="1"/>
  <c r="NO18" i="14" a="1"/>
  <c r="NO18" i="14" s="1"/>
  <c r="OJ18" i="14" s="1"/>
  <c r="NY155" i="14" a="1"/>
  <c r="NY155" i="14" s="1"/>
  <c r="OT155" i="14" s="1"/>
  <c r="OE75" i="14" a="1"/>
  <c r="OE75" i="14" s="1"/>
  <c r="OZ75" i="14" s="1"/>
  <c r="NP129" i="14" a="1"/>
  <c r="NP129" i="14" s="1"/>
  <c r="OK129" i="14" s="1"/>
  <c r="NQ77" i="14" a="1"/>
  <c r="NQ77" i="14" s="1"/>
  <c r="OL77" i="14" s="1"/>
  <c r="OC156" i="14" a="1"/>
  <c r="OC156" i="14" s="1"/>
  <c r="OX156" i="14" s="1"/>
  <c r="NX45" i="14" a="1"/>
  <c r="NX45" i="14" s="1"/>
  <c r="OS45" i="14" s="1"/>
  <c r="OG82" i="14" a="1"/>
  <c r="OG82" i="14" s="1"/>
  <c r="PB82" i="14" s="1"/>
  <c r="NU106" i="14" a="1"/>
  <c r="NU106" i="14" s="1"/>
  <c r="OP106" i="14" s="1"/>
  <c r="NS139" i="14" a="1"/>
  <c r="NS139" i="14" s="1"/>
  <c r="ON139" i="14" s="1"/>
  <c r="NS157" i="14" a="1"/>
  <c r="NS157" i="14" s="1"/>
  <c r="ON157" i="14" s="1"/>
  <c r="OF73" i="14" a="1"/>
  <c r="OF73" i="14" s="1"/>
  <c r="PA73" i="14" s="1"/>
  <c r="OH151" i="14" a="1"/>
  <c r="OH151" i="14" s="1"/>
  <c r="PC151" i="14" s="1"/>
  <c r="NU90" i="14" a="1"/>
  <c r="NU90" i="14" s="1"/>
  <c r="OP90" i="14" s="1"/>
  <c r="OD147" i="14" a="1"/>
  <c r="OD147" i="14" s="1"/>
  <c r="OY147" i="14" s="1"/>
  <c r="NQ66" i="14" a="1"/>
  <c r="NQ66" i="14" s="1"/>
  <c r="OL66" i="14" s="1"/>
  <c r="OH45" i="14" a="1"/>
  <c r="OH45" i="14" s="1"/>
  <c r="PC45" i="14" s="1"/>
  <c r="NZ174" i="14" a="1"/>
  <c r="NZ174" i="14" s="1"/>
  <c r="OU174" i="14" s="1"/>
  <c r="NR134" i="14" a="1"/>
  <c r="NR134" i="14" s="1"/>
  <c r="OM134" i="14" s="1"/>
  <c r="NT97" i="14" a="1"/>
  <c r="NT97" i="14" s="1"/>
  <c r="OO97" i="14" s="1"/>
  <c r="NW85" i="14" a="1"/>
  <c r="NW85" i="14" s="1"/>
  <c r="OR85" i="14" s="1"/>
  <c r="NR146" i="14" a="1"/>
  <c r="NR146" i="14" s="1"/>
  <c r="OM146" i="14" s="1"/>
  <c r="NV24" i="14" a="1"/>
  <c r="NV24" i="14" s="1"/>
  <c r="NY13" i="14" a="1"/>
  <c r="NY13" i="14" s="1"/>
  <c r="OT13" i="14" s="1"/>
  <c r="NV85" i="14" a="1"/>
  <c r="NV85" i="14" s="1"/>
  <c r="NT113" i="14" a="1"/>
  <c r="NT113" i="14" s="1"/>
  <c r="OO113" i="14" s="1"/>
  <c r="OD58" i="14" a="1"/>
  <c r="OD58" i="14" s="1"/>
  <c r="OY58" i="14" s="1"/>
  <c r="NP103" i="14" a="1"/>
  <c r="NP103" i="14" s="1"/>
  <c r="OK103" i="14" s="1"/>
  <c r="NO78" i="14" a="1"/>
  <c r="NO78" i="14" s="1"/>
  <c r="OJ78" i="14" s="1"/>
  <c r="OE53" i="14" a="1"/>
  <c r="OE53" i="14" s="1"/>
  <c r="OZ53" i="14" s="1"/>
  <c r="NZ122" i="14" a="1"/>
  <c r="NZ122" i="14" s="1"/>
  <c r="OU122" i="14" s="1"/>
  <c r="OA20" i="14" a="1"/>
  <c r="OA20" i="14" s="1"/>
  <c r="OV20" i="14" s="1"/>
  <c r="NS104" i="14" a="1"/>
  <c r="NS104" i="14" s="1"/>
  <c r="ON104" i="14" s="1"/>
  <c r="OF41" i="14" a="1"/>
  <c r="OF41" i="14" s="1"/>
  <c r="PA41" i="14" s="1"/>
  <c r="NR55" i="14" a="1"/>
  <c r="NR55" i="14" s="1"/>
  <c r="OM55" i="14" s="1"/>
  <c r="OA102" i="14" a="1"/>
  <c r="OA102" i="14" s="1"/>
  <c r="OV102" i="14" s="1"/>
  <c r="OH17" i="14" a="1"/>
  <c r="OH17" i="14" s="1"/>
  <c r="PC17" i="14" s="1"/>
  <c r="NS170" i="14" a="1"/>
  <c r="NS170" i="14" s="1"/>
  <c r="ON170" i="14" s="1"/>
  <c r="NU136" i="14" a="1"/>
  <c r="NU136" i="14" s="1"/>
  <c r="OP136" i="14" s="1"/>
  <c r="NW148" i="14" a="1"/>
  <c r="NW148" i="14" s="1"/>
  <c r="OR148" i="14" s="1"/>
  <c r="NW25" i="14" a="1"/>
  <c r="NW25" i="14" s="1"/>
  <c r="OR25" i="14" s="1"/>
  <c r="OF42" i="14" a="1"/>
  <c r="OF42" i="14" s="1"/>
  <c r="PA42" i="14" s="1"/>
  <c r="NR13" i="14" a="1"/>
  <c r="NR13" i="14" s="1"/>
  <c r="OM13" i="14" s="1"/>
  <c r="NO22" i="14" a="1"/>
  <c r="NO22" i="14" s="1"/>
  <c r="OJ22" i="14" s="1"/>
  <c r="NX16" i="14" a="1"/>
  <c r="NX16" i="14" s="1"/>
  <c r="OS16" i="14" s="1"/>
  <c r="NS125" i="14" a="1"/>
  <c r="NS125" i="14" s="1"/>
  <c r="ON125" i="14" s="1"/>
  <c r="NY114" i="14" a="1"/>
  <c r="NY114" i="14" s="1"/>
  <c r="OT114" i="14" s="1"/>
  <c r="OG126" i="14" a="1"/>
  <c r="OG126" i="14" s="1"/>
  <c r="PB126" i="14" s="1"/>
  <c r="OE119" i="14" a="1"/>
  <c r="OE119" i="14" s="1"/>
  <c r="OZ119" i="14" s="1"/>
  <c r="NQ117" i="14" a="1"/>
  <c r="NQ117" i="14" s="1"/>
  <c r="OL117" i="14" s="1"/>
  <c r="NT21" i="14" a="1"/>
  <c r="NT21" i="14" s="1"/>
  <c r="OO21" i="14" s="1"/>
  <c r="NQ83" i="14" a="1"/>
  <c r="NQ83" i="14" s="1"/>
  <c r="OL83" i="14" s="1"/>
  <c r="OA176" i="14" a="1"/>
  <c r="OA176" i="14" s="1"/>
  <c r="NV129" i="14" a="1"/>
  <c r="NV129" i="14" s="1"/>
  <c r="OH65" i="14" a="1"/>
  <c r="OH65" i="14" s="1"/>
  <c r="PC65" i="14" s="1"/>
  <c r="OB126" i="14" a="1"/>
  <c r="OB126" i="14" s="1"/>
  <c r="OW126" i="14" s="1"/>
  <c r="NY65" i="14" a="1"/>
  <c r="NY65" i="14" s="1"/>
  <c r="OT65" i="14" s="1"/>
  <c r="OA39" i="14" a="1"/>
  <c r="OA39" i="14" s="1"/>
  <c r="OV39" i="14" s="1"/>
  <c r="NZ149" i="14" a="1"/>
  <c r="NZ149" i="14" s="1"/>
  <c r="OU149" i="14" s="1"/>
  <c r="NO35" i="14" a="1"/>
  <c r="NO35" i="14" s="1"/>
  <c r="OJ35" i="14" s="1"/>
  <c r="NS58" i="14" a="1"/>
  <c r="NS58" i="14" s="1"/>
  <c r="ON58" i="14" s="1"/>
  <c r="OE74" i="14" a="1"/>
  <c r="OE74" i="14" s="1"/>
  <c r="OZ74" i="14" s="1"/>
  <c r="OH161" i="14" a="1"/>
  <c r="OH161" i="14" s="1"/>
  <c r="PC161" i="14" s="1"/>
  <c r="NT148" i="14" a="1"/>
  <c r="NT148" i="14" s="1"/>
  <c r="OO148" i="14" s="1"/>
  <c r="OF13" i="14" a="1"/>
  <c r="OF13" i="14" s="1"/>
  <c r="PA13" i="14" s="1"/>
  <c r="OA42" i="14" a="1"/>
  <c r="OA42" i="14" s="1"/>
  <c r="OV42" i="14" s="1"/>
  <c r="NR28" i="14" a="1"/>
  <c r="NR28" i="14" s="1"/>
  <c r="OM28" i="14" s="1"/>
  <c r="NU19" i="14" a="1"/>
  <c r="NU19" i="14" s="1"/>
  <c r="OP19" i="14" s="1"/>
  <c r="NU45" i="14" a="1"/>
  <c r="NU45" i="14" s="1"/>
  <c r="OP45" i="14" s="1"/>
  <c r="OH84" i="14" a="1"/>
  <c r="OH84" i="14" s="1"/>
  <c r="PC84" i="14" s="1"/>
  <c r="NT157" i="14" a="1"/>
  <c r="NT157" i="14" s="1"/>
  <c r="OO157" i="14" s="1"/>
  <c r="OE139" i="14" a="1"/>
  <c r="OE139" i="14" s="1"/>
  <c r="OZ139" i="14" s="1"/>
  <c r="NV32" i="14" a="1"/>
  <c r="NV32" i="14" s="1"/>
  <c r="NO167" i="14" a="1"/>
  <c r="NO167" i="14" s="1"/>
  <c r="OJ167" i="14" s="1"/>
  <c r="NT67" i="14" a="1"/>
  <c r="NT67" i="14" s="1"/>
  <c r="OO67" i="14" s="1"/>
  <c r="OG85" i="14" a="1"/>
  <c r="OG85" i="14" s="1"/>
  <c r="PB85" i="14" s="1"/>
  <c r="OG77" i="14" a="1"/>
  <c r="OG77" i="14" s="1"/>
  <c r="PB77" i="14" s="1"/>
  <c r="OB142" i="14" a="1"/>
  <c r="OB142" i="14" s="1"/>
  <c r="OW142" i="14" s="1"/>
  <c r="OA44" i="14" a="1"/>
  <c r="OA44" i="14" s="1"/>
  <c r="OV44" i="14" s="1"/>
  <c r="OD113" i="14" a="1"/>
  <c r="OD113" i="14" s="1"/>
  <c r="OY113" i="14" s="1"/>
  <c r="OD44" i="14" a="1"/>
  <c r="OD44" i="14" s="1"/>
  <c r="OY44" i="14" s="1"/>
  <c r="OE161" i="14" a="1"/>
  <c r="OE161" i="14" s="1"/>
  <c r="OZ161" i="14" s="1"/>
  <c r="NT115" i="14" a="1"/>
  <c r="NT115" i="14" s="1"/>
  <c r="OO115" i="14" s="1"/>
  <c r="NW145" i="14" a="1"/>
  <c r="NW145" i="14" s="1"/>
  <c r="OR145" i="14" s="1"/>
  <c r="NO174" i="14" a="1"/>
  <c r="NO174" i="14" s="1"/>
  <c r="OJ174" i="14" s="1"/>
  <c r="NO27" i="14" a="1"/>
  <c r="NO27" i="14" s="1"/>
  <c r="OJ27" i="14" s="1"/>
  <c r="OE70" i="14" a="1"/>
  <c r="OE70" i="14" s="1"/>
  <c r="OZ70" i="14" s="1"/>
  <c r="OE49" i="14" a="1"/>
  <c r="OE49" i="14" s="1"/>
  <c r="OZ49" i="14" s="1"/>
  <c r="NS83" i="14" a="1"/>
  <c r="NS83" i="14" s="1"/>
  <c r="ON83" i="14" s="1"/>
  <c r="NP142" i="14" a="1"/>
  <c r="NP142" i="14" s="1"/>
  <c r="OK142" i="14" s="1"/>
  <c r="NQ26" i="14" a="1"/>
  <c r="NQ26" i="14" s="1"/>
  <c r="OL26" i="14" s="1"/>
  <c r="NX15" i="14" a="1"/>
  <c r="NX15" i="14" s="1"/>
  <c r="OS15" i="14" s="1"/>
  <c r="NV158" i="14" a="1"/>
  <c r="NV158" i="14" s="1"/>
  <c r="NX147" i="14" a="1"/>
  <c r="NX147" i="14" s="1"/>
  <c r="OS147" i="14" s="1"/>
  <c r="NR101" i="14" a="1"/>
  <c r="NR101" i="14" s="1"/>
  <c r="OM101" i="14" s="1"/>
  <c r="OC153" i="14" a="1"/>
  <c r="OC153" i="14" s="1"/>
  <c r="OX153" i="14" s="1"/>
  <c r="NU24" i="14" a="1"/>
  <c r="NU24" i="14" s="1"/>
  <c r="OP24" i="14" s="1"/>
  <c r="OG128" i="14" a="1"/>
  <c r="OG128" i="14" s="1"/>
  <c r="PB128" i="14" s="1"/>
  <c r="NR27" i="14" a="1"/>
  <c r="NR27" i="14" s="1"/>
  <c r="OM27" i="14" s="1"/>
  <c r="OD99" i="14" a="1"/>
  <c r="OD99" i="14" s="1"/>
  <c r="OY99" i="14" s="1"/>
  <c r="NQ146" i="14" a="1"/>
  <c r="NQ146" i="14" s="1"/>
  <c r="OL146" i="14" s="1"/>
  <c r="OB152" i="14" a="1"/>
  <c r="OB152" i="14" s="1"/>
  <c r="OW152" i="14" s="1"/>
  <c r="NV161" i="14" a="1"/>
  <c r="NV161" i="14" s="1"/>
  <c r="NW151" i="14" a="1"/>
  <c r="NW151" i="14" s="1"/>
  <c r="OR151" i="14" s="1"/>
  <c r="NY10" i="14" a="1"/>
  <c r="NY10" i="14" s="1"/>
  <c r="OT10" i="14" s="1"/>
  <c r="NS36" i="14" a="1"/>
  <c r="NS36" i="14" s="1"/>
  <c r="ON36" i="14" s="1"/>
  <c r="OH91" i="14" a="1"/>
  <c r="OH91" i="14" s="1"/>
  <c r="PC91" i="14" s="1"/>
  <c r="NU43" i="14" a="1"/>
  <c r="NU43" i="14" s="1"/>
  <c r="OP43" i="14" s="1"/>
  <c r="OC93" i="14" a="1"/>
  <c r="OC93" i="14" s="1"/>
  <c r="OX93" i="14" s="1"/>
  <c r="NS120" i="14" a="1"/>
  <c r="NS120" i="14" s="1"/>
  <c r="ON120" i="14" s="1"/>
  <c r="NX49" i="14" a="1"/>
  <c r="NX49" i="14" s="1"/>
  <c r="OS49" i="14" s="1"/>
  <c r="NP99" i="14" a="1"/>
  <c r="NP99" i="14" s="1"/>
  <c r="OK99" i="14" s="1"/>
  <c r="NZ29" i="14" a="1"/>
  <c r="NZ29" i="14" s="1"/>
  <c r="OU29" i="14" s="1"/>
  <c r="NR24" i="14" a="1"/>
  <c r="NR24" i="14" s="1"/>
  <c r="OM24" i="14" s="1"/>
  <c r="NU116" i="14" a="1"/>
  <c r="NU116" i="14" s="1"/>
  <c r="OP116" i="14" s="1"/>
  <c r="NV118" i="14" a="1"/>
  <c r="NV118" i="14" s="1"/>
  <c r="OH80" i="14" a="1"/>
  <c r="OH80" i="14" s="1"/>
  <c r="PC80" i="14" s="1"/>
  <c r="OE159" i="14" a="1"/>
  <c r="OE159" i="14" s="1"/>
  <c r="OZ159" i="14" s="1"/>
  <c r="OG42" i="14" a="1"/>
  <c r="OG42" i="14" s="1"/>
  <c r="PB42" i="14" s="1"/>
  <c r="OD59" i="14" a="1"/>
  <c r="OD59" i="14" s="1"/>
  <c r="OY59" i="14" s="1"/>
  <c r="NR44" i="14" a="1"/>
  <c r="NR44" i="14" s="1"/>
  <c r="OM44" i="14" s="1"/>
  <c r="NP24" i="14" a="1"/>
  <c r="NP24" i="14" s="1"/>
  <c r="OK24" i="14" s="1"/>
  <c r="OB10" i="14" a="1"/>
  <c r="OB10" i="14" s="1"/>
  <c r="OW10" i="14" s="1"/>
  <c r="OF43" i="14" a="1"/>
  <c r="OF43" i="14" s="1"/>
  <c r="PA43" i="14" s="1"/>
  <c r="OE37" i="14" a="1"/>
  <c r="OE37" i="14" s="1"/>
  <c r="OZ37" i="14" s="1"/>
  <c r="OC25" i="14" a="1"/>
  <c r="OC25" i="14" s="1"/>
  <c r="OX25" i="14" s="1"/>
  <c r="NQ159" i="14" a="1"/>
  <c r="NQ159" i="14" s="1"/>
  <c r="OL159" i="14" s="1"/>
  <c r="NW170" i="14" a="1"/>
  <c r="NW170" i="14" s="1"/>
  <c r="OR170" i="14" s="1"/>
  <c r="OH50" i="14" a="1"/>
  <c r="OH50" i="14" s="1"/>
  <c r="PC50" i="14" s="1"/>
  <c r="NQ153" i="14" a="1"/>
  <c r="NQ153" i="14" s="1"/>
  <c r="OL153" i="14" s="1"/>
  <c r="NT137" i="14" a="1"/>
  <c r="NT137" i="14" s="1"/>
  <c r="OO137" i="14" s="1"/>
  <c r="OB51" i="14" a="1"/>
  <c r="OB51" i="14" s="1"/>
  <c r="OW51" i="14" s="1"/>
  <c r="OF74" i="14" a="1"/>
  <c r="OF74" i="14" s="1"/>
  <c r="PA74" i="14" s="1"/>
  <c r="NS175" i="14" a="1"/>
  <c r="NS175" i="14" s="1"/>
  <c r="ON175" i="14" s="1"/>
  <c r="NY96" i="14" a="1"/>
  <c r="NY96" i="14" s="1"/>
  <c r="OT96" i="14" s="1"/>
  <c r="NP12" i="14" a="1"/>
  <c r="NP12" i="14" s="1"/>
  <c r="OK12" i="14" s="1"/>
  <c r="OA128" i="14" a="1"/>
  <c r="OA128" i="14" s="1"/>
  <c r="OV128" i="14" s="1"/>
  <c r="NX113" i="14" a="1"/>
  <c r="NX113" i="14" s="1"/>
  <c r="OS113" i="14" s="1"/>
  <c r="OF50" i="14" a="1"/>
  <c r="OF50" i="14" s="1"/>
  <c r="PA50" i="14" s="1"/>
  <c r="OC110" i="14" a="1"/>
  <c r="OC110" i="14" s="1"/>
  <c r="OX110" i="14" s="1"/>
  <c r="NV164" i="14" a="1"/>
  <c r="NV164" i="14" s="1"/>
  <c r="NT51" i="14" a="1"/>
  <c r="NT51" i="14" s="1"/>
  <c r="OO51" i="14" s="1"/>
  <c r="NP121" i="14" a="1"/>
  <c r="NP121" i="14" s="1"/>
  <c r="OK121" i="14" s="1"/>
  <c r="OE124" i="14" a="1"/>
  <c r="OE124" i="14" s="1"/>
  <c r="OZ124" i="14" s="1"/>
  <c r="NQ129" i="14" a="1"/>
  <c r="NQ129" i="14" s="1"/>
  <c r="OL129" i="14" s="1"/>
  <c r="OE120" i="14" a="1"/>
  <c r="OE120" i="14" s="1"/>
  <c r="OZ120" i="14" s="1"/>
  <c r="OB104" i="14" a="1"/>
  <c r="OB104" i="14" s="1"/>
  <c r="OW104" i="14" s="1"/>
  <c r="OH118" i="14" a="1"/>
  <c r="OH118" i="14" s="1"/>
  <c r="PC118" i="14" s="1"/>
  <c r="NP49" i="14" a="1"/>
  <c r="NP49" i="14" s="1"/>
  <c r="OK49" i="14" s="1"/>
  <c r="NW48" i="14" a="1"/>
  <c r="NW48" i="14" s="1"/>
  <c r="OR48" i="14" s="1"/>
  <c r="OB12" i="14" a="1"/>
  <c r="OB12" i="14" s="1"/>
  <c r="OW12" i="14" s="1"/>
  <c r="OC169" i="14" a="1"/>
  <c r="OC169" i="14" s="1"/>
  <c r="OX169" i="14" s="1"/>
  <c r="NT98" i="14" a="1"/>
  <c r="NT98" i="14" s="1"/>
  <c r="OO98" i="14" s="1"/>
  <c r="OB91" i="14" a="1"/>
  <c r="OB91" i="14" s="1"/>
  <c r="OW91" i="14" s="1"/>
  <c r="NS98" i="14" a="1"/>
  <c r="NS98" i="14" s="1"/>
  <c r="ON98" i="14" s="1"/>
  <c r="OE123" i="14" a="1"/>
  <c r="OE123" i="14" s="1"/>
  <c r="OZ123" i="14" s="1"/>
  <c r="NT34" i="14" a="1"/>
  <c r="NT34" i="14" s="1"/>
  <c r="OO34" i="14" s="1"/>
  <c r="NO42" i="14" a="1"/>
  <c r="NO42" i="14" s="1"/>
  <c r="OJ42" i="14" s="1"/>
  <c r="NO166" i="14" a="1"/>
  <c r="NO166" i="14" s="1"/>
  <c r="OJ166" i="14" s="1"/>
  <c r="OH139" i="14" a="1"/>
  <c r="OH139" i="14" s="1"/>
  <c r="PC139" i="14" s="1"/>
  <c r="NO113" i="14" a="1"/>
  <c r="NO113" i="14" s="1"/>
  <c r="OJ113" i="14" s="1"/>
  <c r="NV37" i="14" a="1"/>
  <c r="NV37" i="14" s="1"/>
  <c r="NT134" i="14" a="1"/>
  <c r="NT134" i="14" s="1"/>
  <c r="OO134" i="14" s="1"/>
  <c r="NS29" i="14" a="1"/>
  <c r="NS29" i="14" s="1"/>
  <c r="ON29" i="14" s="1"/>
  <c r="OA126" i="14" a="1"/>
  <c r="OA126" i="14" s="1"/>
  <c r="OV126" i="14" s="1"/>
  <c r="OA122" i="14" a="1"/>
  <c r="OA122" i="14" s="1"/>
  <c r="OV122" i="14" s="1"/>
  <c r="NZ158" i="14" a="1"/>
  <c r="NZ158" i="14" s="1"/>
  <c r="OU158" i="14" s="1"/>
  <c r="NO25" i="14" a="1"/>
  <c r="NO25" i="14" s="1"/>
  <c r="OJ25" i="14" s="1"/>
  <c r="NP70" i="14" a="1"/>
  <c r="NP70" i="14" s="1"/>
  <c r="OK70" i="14" s="1"/>
  <c r="NY174" i="14" a="1"/>
  <c r="NY174" i="14" s="1"/>
  <c r="OT174" i="14" s="1"/>
  <c r="NT42" i="14" a="1"/>
  <c r="NT42" i="14" s="1"/>
  <c r="OO42" i="14" s="1"/>
  <c r="NX133" i="14" a="1"/>
  <c r="NX133" i="14" s="1"/>
  <c r="OS133" i="14" s="1"/>
  <c r="NW175" i="14" a="1"/>
  <c r="NW175" i="14" s="1"/>
  <c r="OR175" i="14" s="1"/>
  <c r="NP95" i="14" a="1"/>
  <c r="NP95" i="14" s="1"/>
  <c r="OK95" i="14" s="1"/>
  <c r="NX109" i="14" a="1"/>
  <c r="NX109" i="14" s="1"/>
  <c r="OS109" i="14" s="1"/>
  <c r="NS93" i="14" a="1"/>
  <c r="NS93" i="14" s="1"/>
  <c r="ON93" i="14" s="1"/>
  <c r="NQ41" i="14" a="1"/>
  <c r="NQ41" i="14" s="1"/>
  <c r="OL41" i="14" s="1"/>
  <c r="OB57" i="14" a="1"/>
  <c r="OB57" i="14" s="1"/>
  <c r="OW57" i="14" s="1"/>
  <c r="NV61" i="14" a="1"/>
  <c r="NV61" i="14" s="1"/>
  <c r="OH143" i="14" a="1"/>
  <c r="OH143" i="14" s="1"/>
  <c r="PC143" i="14" s="1"/>
  <c r="NY22" i="14" a="1"/>
  <c r="NY22" i="14" s="1"/>
  <c r="OT22" i="14" s="1"/>
  <c r="OG58" i="14" a="1"/>
  <c r="OG58" i="14" s="1"/>
  <c r="PB58" i="14" s="1"/>
  <c r="OE26" i="14" a="1"/>
  <c r="OE26" i="14" s="1"/>
  <c r="OZ26" i="14" s="1"/>
  <c r="NR160" i="14" a="1"/>
  <c r="NR160" i="14" s="1"/>
  <c r="OM160" i="14" s="1"/>
  <c r="OB170" i="14" a="1"/>
  <c r="OB170" i="14" s="1"/>
  <c r="OW170" i="14" s="1"/>
  <c r="OC163" i="14" a="1"/>
  <c r="OC163" i="14" s="1"/>
  <c r="OX163" i="14" s="1"/>
  <c r="NT92" i="14" a="1"/>
  <c r="NT92" i="14" s="1"/>
  <c r="OO92" i="14" s="1"/>
  <c r="OC14" i="14" a="1"/>
  <c r="OC14" i="14" s="1"/>
  <c r="OX14" i="14" s="1"/>
  <c r="NU103" i="14" a="1"/>
  <c r="NU103" i="14" s="1"/>
  <c r="OP103" i="14" s="1"/>
  <c r="OC91" i="14" a="1"/>
  <c r="OC91" i="14" s="1"/>
  <c r="OX91" i="14" s="1"/>
  <c r="OH111" i="14" a="1"/>
  <c r="OH111" i="14" s="1"/>
  <c r="PC111" i="14" s="1"/>
  <c r="OG157" i="14" a="1"/>
  <c r="OG157" i="14" s="1"/>
  <c r="PB157" i="14" s="1"/>
  <c r="NZ61" i="14" a="1"/>
  <c r="NZ61" i="14" s="1"/>
  <c r="OU61" i="14" s="1"/>
  <c r="OH15" i="14" a="1"/>
  <c r="OH15" i="14" s="1"/>
  <c r="PC15" i="14" s="1"/>
  <c r="NO155" i="14" a="1"/>
  <c r="NO155" i="14" s="1"/>
  <c r="OJ155" i="14" s="1"/>
  <c r="NP117" i="14" a="1"/>
  <c r="NP117" i="14" s="1"/>
  <c r="OK117" i="14" s="1"/>
  <c r="NW12" i="14" a="1"/>
  <c r="NW12" i="14" s="1"/>
  <c r="OR12" i="14" s="1"/>
  <c r="NR42" i="14" a="1"/>
  <c r="NR42" i="14" s="1"/>
  <c r="OM42" i="14" s="1"/>
  <c r="NV102" i="14" a="1"/>
  <c r="NV102" i="14" s="1"/>
  <c r="NU167" i="14" a="1"/>
  <c r="NU167" i="14" s="1"/>
  <c r="OP167" i="14" s="1"/>
  <c r="NT56" i="14" a="1"/>
  <c r="NT56" i="14" s="1"/>
  <c r="OO56" i="14" s="1"/>
  <c r="OD156" i="14" a="1"/>
  <c r="OD156" i="14" s="1"/>
  <c r="OY156" i="14" s="1"/>
  <c r="NS149" i="14" a="1"/>
  <c r="NS149" i="14" s="1"/>
  <c r="ON149" i="14" s="1"/>
  <c r="OA75" i="14" a="1"/>
  <c r="OA75" i="14" s="1"/>
  <c r="OV75" i="14" s="1"/>
  <c r="OC92" i="14" a="1"/>
  <c r="OC92" i="14" s="1"/>
  <c r="OX92" i="14" s="1"/>
  <c r="NX71" i="14" a="1"/>
  <c r="NX71" i="14" s="1"/>
  <c r="OS71" i="14" s="1"/>
  <c r="NW62" i="14" a="1"/>
  <c r="NW62" i="14" s="1"/>
  <c r="OR62" i="14" s="1"/>
  <c r="OB134" i="14" a="1"/>
  <c r="OB134" i="14" s="1"/>
  <c r="OW134" i="14" s="1"/>
  <c r="NY19" i="14" a="1"/>
  <c r="NY19" i="14" s="1"/>
  <c r="OT19" i="14" s="1"/>
  <c r="NO86" i="14" a="1"/>
  <c r="NO86" i="14" s="1"/>
  <c r="OJ86" i="14" s="1"/>
  <c r="NT138" i="14" a="1"/>
  <c r="NT138" i="14" s="1"/>
  <c r="OO138" i="14" s="1"/>
  <c r="OF155" i="14" a="1"/>
  <c r="OF155" i="14" s="1"/>
  <c r="PA155" i="14" s="1"/>
  <c r="NR106" i="14" a="1"/>
  <c r="NR106" i="14" s="1"/>
  <c r="OM106" i="14" s="1"/>
  <c r="NV153" i="14" a="1"/>
  <c r="NV153" i="14" s="1"/>
  <c r="OE108" i="14" a="1"/>
  <c r="OE108" i="14" s="1"/>
  <c r="OZ108" i="14" s="1"/>
  <c r="NV133" i="14" a="1"/>
  <c r="NV133" i="14" s="1"/>
  <c r="OC138" i="14" a="1"/>
  <c r="OC138" i="14" s="1"/>
  <c r="OX138" i="14" s="1"/>
  <c r="NU135" i="14" a="1"/>
  <c r="NU135" i="14" s="1"/>
  <c r="OP135" i="14" s="1"/>
  <c r="OB24" i="14" a="1"/>
  <c r="OB24" i="14" s="1"/>
  <c r="OW24" i="14" s="1"/>
  <c r="NT17" i="14" a="1"/>
  <c r="NT17" i="14" s="1"/>
  <c r="OO17" i="14" s="1"/>
  <c r="NP9" i="14" a="1"/>
  <c r="NP9" i="14" s="1"/>
  <c r="OK9" i="14" s="1"/>
  <c r="NX87" i="14" a="1"/>
  <c r="NX87" i="14" s="1"/>
  <c r="OS87" i="14" s="1"/>
  <c r="NT53" i="14" a="1"/>
  <c r="NT53" i="14" s="1"/>
  <c r="OO53" i="14" s="1"/>
  <c r="NQ29" i="14" a="1"/>
  <c r="NQ29" i="14" s="1"/>
  <c r="OL29" i="14" s="1"/>
  <c r="NT133" i="14" a="1"/>
  <c r="NT133" i="14" s="1"/>
  <c r="OO133" i="14" s="1"/>
  <c r="OF88" i="14" a="1"/>
  <c r="OF88" i="14" s="1"/>
  <c r="PA88" i="14" s="1"/>
  <c r="OE15" i="14" a="1"/>
  <c r="OE15" i="14" s="1"/>
  <c r="OZ15" i="14" s="1"/>
  <c r="OA170" i="14" a="1"/>
  <c r="OA170" i="14" s="1"/>
  <c r="OV170" i="14" s="1"/>
  <c r="NP68" i="14" a="1"/>
  <c r="NP68" i="14" s="1"/>
  <c r="OK68" i="14" s="1"/>
  <c r="NV25" i="14" a="1"/>
  <c r="NV25" i="14" s="1"/>
  <c r="OG21" i="14" a="1"/>
  <c r="OG21" i="14" s="1"/>
  <c r="PB21" i="14" s="1"/>
  <c r="NZ70" i="14" a="1"/>
  <c r="NZ70" i="14" s="1"/>
  <c r="OU70" i="14" s="1"/>
  <c r="NZ85" i="14" a="1"/>
  <c r="NZ85" i="14" s="1"/>
  <c r="OU85" i="14" s="1"/>
  <c r="OE166" i="14" a="1"/>
  <c r="OE166" i="14" s="1"/>
  <c r="OZ166" i="14" s="1"/>
  <c r="NV115" i="14" a="1"/>
  <c r="NV115" i="14" s="1"/>
  <c r="OA76" i="14" a="1"/>
  <c r="OA76" i="14" s="1"/>
  <c r="OV76" i="14" s="1"/>
  <c r="NX156" i="14" a="1"/>
  <c r="NX156" i="14" s="1"/>
  <c r="OS156" i="14" s="1"/>
  <c r="NZ38" i="14" a="1"/>
  <c r="NZ38" i="14" s="1"/>
  <c r="OU38" i="14" s="1"/>
  <c r="NZ171" i="14" a="1"/>
  <c r="NZ171" i="14" s="1"/>
  <c r="OU171" i="14" s="1"/>
  <c r="OB153" i="14" a="1"/>
  <c r="OB153" i="14" s="1"/>
  <c r="OW153" i="14" s="1"/>
  <c r="OE126" i="14" a="1"/>
  <c r="OE126" i="14" s="1"/>
  <c r="OZ126" i="14" s="1"/>
  <c r="NP134" i="14" a="1"/>
  <c r="NP134" i="14" s="1"/>
  <c r="OK134" i="14" s="1"/>
  <c r="NR108" i="14" a="1"/>
  <c r="NR108" i="14" s="1"/>
  <c r="OM108" i="14" s="1"/>
  <c r="NT32" i="14" a="1"/>
  <c r="NT32" i="14" s="1"/>
  <c r="OO32" i="14" s="1"/>
  <c r="OB52" i="14" a="1"/>
  <c r="OB52" i="14" s="1"/>
  <c r="OW52" i="14" s="1"/>
  <c r="NP33" i="14" a="1"/>
  <c r="NP33" i="14" s="1"/>
  <c r="OK33" i="14" s="1"/>
  <c r="OD22" i="14" a="1"/>
  <c r="OD22" i="14" s="1"/>
  <c r="OY22" i="14" s="1"/>
  <c r="NQ14" i="14" a="1"/>
  <c r="NQ14" i="14" s="1"/>
  <c r="OL14" i="14" s="1"/>
  <c r="OA161" i="14" a="1"/>
  <c r="OA161" i="14" s="1"/>
  <c r="OV161" i="14" s="1"/>
  <c r="OD159" i="14" a="1"/>
  <c r="OD159" i="14" s="1"/>
  <c r="OY159" i="14" s="1"/>
  <c r="NZ128" i="14" a="1"/>
  <c r="NZ128" i="14" s="1"/>
  <c r="OU128" i="14" s="1"/>
  <c r="NU115" i="14" a="1"/>
  <c r="NU115" i="14" s="1"/>
  <c r="OP115" i="14" s="1"/>
  <c r="OE175" i="14" a="1"/>
  <c r="OE175" i="14" s="1"/>
  <c r="OZ175" i="14" s="1"/>
  <c r="OC109" i="14" a="1"/>
  <c r="OC109" i="14" s="1"/>
  <c r="OX109" i="14" s="1"/>
  <c r="NY103" i="14" a="1"/>
  <c r="NY103" i="14" s="1"/>
  <c r="OT103" i="14" s="1"/>
  <c r="NP79" i="14" a="1"/>
  <c r="NP79" i="14" s="1"/>
  <c r="OK79" i="14" s="1"/>
  <c r="OH24" i="14" a="1"/>
  <c r="OH24" i="14" s="1"/>
  <c r="PC24" i="14" s="1"/>
  <c r="OA140" i="14" a="1"/>
  <c r="OA140" i="14" s="1"/>
  <c r="OV140" i="14" s="1"/>
  <c r="NZ136" i="14" a="1"/>
  <c r="NZ136" i="14" s="1"/>
  <c r="OU136" i="14" s="1"/>
  <c r="NU74" i="14" a="1"/>
  <c r="NU74" i="14" s="1"/>
  <c r="OP74" i="14" s="1"/>
  <c r="OE38" i="14" a="1"/>
  <c r="OE38" i="14" s="1"/>
  <c r="OZ38" i="14" s="1"/>
  <c r="OG165" i="14" a="1"/>
  <c r="OG165" i="14" s="1"/>
  <c r="PB165" i="14" s="1"/>
  <c r="OB172" i="14" a="1"/>
  <c r="OB172" i="14" s="1"/>
  <c r="OW172" i="14" s="1"/>
  <c r="NO162" i="14" a="1"/>
  <c r="NO162" i="14" s="1"/>
  <c r="OJ162" i="14" s="1"/>
  <c r="NS140" i="14" a="1"/>
  <c r="NS140" i="14" s="1"/>
  <c r="ON140" i="14" s="1"/>
  <c r="NV58" i="14" a="1"/>
  <c r="NV58" i="14" s="1"/>
  <c r="NX92" i="14" a="1"/>
  <c r="NX92" i="14" s="1"/>
  <c r="OS92" i="14" s="1"/>
  <c r="OG46" i="14" a="1"/>
  <c r="OG46" i="14" s="1"/>
  <c r="PB46" i="14" s="1"/>
  <c r="NR143" i="14" a="1"/>
  <c r="NR143" i="14" s="1"/>
  <c r="OM143" i="14" s="1"/>
  <c r="NO158" i="14" a="1"/>
  <c r="NO158" i="14" s="1"/>
  <c r="OJ158" i="14" s="1"/>
  <c r="NW142" i="14" a="1"/>
  <c r="NW142" i="14" s="1"/>
  <c r="OR142" i="14" s="1"/>
  <c r="NP27" i="14" a="1"/>
  <c r="NP27" i="14" s="1"/>
  <c r="OK27" i="14" s="1"/>
  <c r="NU164" i="14" a="1"/>
  <c r="NU164" i="14" s="1"/>
  <c r="OP164" i="14" s="1"/>
  <c r="NS115" i="14" a="1"/>
  <c r="NS115" i="14" s="1"/>
  <c r="ON115" i="14" s="1"/>
  <c r="NU57" i="14" a="1"/>
  <c r="NU57" i="14" s="1"/>
  <c r="OP57" i="14" s="1"/>
  <c r="OD9" i="14" a="1"/>
  <c r="OD9" i="14" s="1"/>
  <c r="OY9" i="14" s="1"/>
  <c r="NX164" i="14" a="1"/>
  <c r="NX164" i="14" s="1"/>
  <c r="OS164" i="14" s="1"/>
  <c r="NZ114" i="14" a="1"/>
  <c r="NZ114" i="14" s="1"/>
  <c r="OU114" i="14" s="1"/>
  <c r="NP84" i="14" a="1"/>
  <c r="NP84" i="14" s="1"/>
  <c r="OK84" i="14" s="1"/>
  <c r="OF61" i="14" a="1"/>
  <c r="OF61" i="14" s="1"/>
  <c r="PA61" i="14" s="1"/>
  <c r="OB66" i="14" a="1"/>
  <c r="OB66" i="14" s="1"/>
  <c r="OW66" i="14" s="1"/>
  <c r="NZ22" i="14" a="1"/>
  <c r="NZ22" i="14" s="1"/>
  <c r="OU22" i="14" s="1"/>
  <c r="OA34" i="14" a="1"/>
  <c r="OA34" i="14" s="1"/>
  <c r="OV34" i="14" s="1"/>
  <c r="OD28" i="14" a="1"/>
  <c r="OD28" i="14" s="1"/>
  <c r="OY28" i="14" s="1"/>
  <c r="NP45" i="14" a="1"/>
  <c r="NP45" i="14" s="1"/>
  <c r="OK45" i="14" s="1"/>
  <c r="NV59" i="14" a="1"/>
  <c r="NV59" i="14" s="1"/>
  <c r="OA108" i="14" a="1"/>
  <c r="OA108" i="14" s="1"/>
  <c r="OV108" i="14" s="1"/>
  <c r="NY70" i="14" a="1"/>
  <c r="NY70" i="14" s="1"/>
  <c r="OT70" i="14" s="1"/>
  <c r="NQ21" i="14" a="1"/>
  <c r="NQ21" i="14" s="1"/>
  <c r="OL21" i="14" s="1"/>
  <c r="OD50" i="14" a="1"/>
  <c r="OD50" i="14" s="1"/>
  <c r="OY50" i="14" s="1"/>
  <c r="NX117" i="14" a="1"/>
  <c r="NX117" i="14" s="1"/>
  <c r="OS117" i="14" s="1"/>
  <c r="NY92" i="14" a="1"/>
  <c r="NY92" i="14" s="1"/>
  <c r="OT92" i="14" s="1"/>
  <c r="OH71" i="14" a="1"/>
  <c r="OH71" i="14" s="1"/>
  <c r="PC71" i="14" s="1"/>
  <c r="NV95" i="14" a="1"/>
  <c r="NV95" i="14" s="1"/>
  <c r="NR75" i="14" a="1"/>
  <c r="NR75" i="14" s="1"/>
  <c r="OM75" i="14" s="1"/>
  <c r="NW71" i="14" a="1"/>
  <c r="NW71" i="14" s="1"/>
  <c r="OR71" i="14" s="1"/>
  <c r="NX81" i="14" a="1"/>
  <c r="NX81" i="14" s="1"/>
  <c r="OS81" i="14" s="1"/>
  <c r="NW41" i="14" a="1"/>
  <c r="NW41" i="14" s="1"/>
  <c r="OR41" i="14" s="1"/>
  <c r="NY79" i="14" a="1"/>
  <c r="NY79" i="14" s="1"/>
  <c r="OT79" i="14" s="1"/>
  <c r="NX143" i="14" a="1"/>
  <c r="NX143" i="14" s="1"/>
  <c r="OS143" i="14" s="1"/>
  <c r="OD63" i="14" a="1"/>
  <c r="OD63" i="14" s="1"/>
  <c r="OY63" i="14" s="1"/>
  <c r="NP29" i="14" a="1"/>
  <c r="NP29" i="14" s="1"/>
  <c r="OK29" i="14" s="1"/>
  <c r="NP138" i="14" a="1"/>
  <c r="NP138" i="14" s="1"/>
  <c r="OK138" i="14" s="1"/>
  <c r="NU26" i="14" a="1"/>
  <c r="NU26" i="14" s="1"/>
  <c r="OP26" i="14" s="1"/>
  <c r="NX21" i="14" a="1"/>
  <c r="NX21" i="14" s="1"/>
  <c r="OS21" i="14" s="1"/>
  <c r="NV134" i="14" a="1"/>
  <c r="NV134" i="14" s="1"/>
  <c r="OC136" i="14" a="1"/>
  <c r="OC136" i="14" s="1"/>
  <c r="OX136" i="14" s="1"/>
  <c r="OE85" i="14" a="1"/>
  <c r="OE85" i="14" s="1"/>
  <c r="OZ85" i="14" s="1"/>
  <c r="NT176" i="14" a="1"/>
  <c r="NT176" i="14" s="1"/>
  <c r="OG173" i="14" a="1"/>
  <c r="OG173" i="14" s="1"/>
  <c r="PB173" i="14" s="1"/>
  <c r="OG169" i="14" a="1"/>
  <c r="OG169" i="14" s="1"/>
  <c r="PB169" i="14" s="1"/>
  <c r="OH34" i="14" a="1"/>
  <c r="OH34" i="14" s="1"/>
  <c r="PC34" i="14" s="1"/>
  <c r="NX54" i="14" a="1"/>
  <c r="NX54" i="14" s="1"/>
  <c r="OS54" i="14" s="1"/>
  <c r="OD136" i="14" a="1"/>
  <c r="OD136" i="14" s="1"/>
  <c r="OY136" i="14" s="1"/>
  <c r="NT132" i="14" a="1"/>
  <c r="NT132" i="14" s="1"/>
  <c r="OO132" i="14" s="1"/>
  <c r="NO74" i="14" a="1"/>
  <c r="NO74" i="14" s="1"/>
  <c r="OJ74" i="14" s="1"/>
  <c r="NP104" i="14" a="1"/>
  <c r="NP104" i="14" s="1"/>
  <c r="OK104" i="14" s="1"/>
  <c r="NS59" i="14" a="1"/>
  <c r="NS59" i="14" s="1"/>
  <c r="ON59" i="14" s="1"/>
  <c r="OG41" i="14" a="1"/>
  <c r="OG41" i="14" s="1"/>
  <c r="PB41" i="14" s="1"/>
  <c r="NV28" i="14" a="1"/>
  <c r="NV28" i="14" s="1"/>
  <c r="OA48" i="14" a="1"/>
  <c r="OA48" i="14" s="1"/>
  <c r="OV48" i="14" s="1"/>
  <c r="NR37" i="14" a="1"/>
  <c r="NR37" i="14" s="1"/>
  <c r="OM37" i="14" s="1"/>
  <c r="OC87" i="14" a="1"/>
  <c r="OC87" i="14" s="1"/>
  <c r="OX87" i="14" s="1"/>
  <c r="OC9" i="14" a="1"/>
  <c r="OC9" i="14" s="1"/>
  <c r="OX9" i="14" s="1"/>
  <c r="OG70" i="14" a="1"/>
  <c r="OG70" i="14" s="1"/>
  <c r="PB70" i="14" s="1"/>
  <c r="OE107" i="14" a="1"/>
  <c r="OE107" i="14" s="1"/>
  <c r="OZ107" i="14" s="1"/>
  <c r="OD48" i="14" a="1"/>
  <c r="OD48" i="14" s="1"/>
  <c r="OY48" i="14" s="1"/>
  <c r="NP50" i="14" a="1"/>
  <c r="NP50" i="14" s="1"/>
  <c r="OK50" i="14" s="1"/>
  <c r="NV94" i="14" a="1"/>
  <c r="NV94" i="14" s="1"/>
  <c r="NY69" i="14" a="1"/>
  <c r="NY69" i="14" s="1"/>
  <c r="OT69" i="14" s="1"/>
  <c r="NX9" i="14" a="1"/>
  <c r="NX9" i="14" s="1"/>
  <c r="OS9" i="14" s="1"/>
  <c r="OB174" i="14" a="1"/>
  <c r="OB174" i="14" s="1"/>
  <c r="OW174" i="14" s="1"/>
  <c r="NY14" i="14" a="1"/>
  <c r="NY14" i="14" s="1"/>
  <c r="OT14" i="14" s="1"/>
  <c r="OC40" i="14" a="1"/>
  <c r="OC40" i="14" s="1"/>
  <c r="OX40" i="14" s="1"/>
  <c r="NZ153" i="14" a="1"/>
  <c r="NZ153" i="14" s="1"/>
  <c r="OU153" i="14" s="1"/>
  <c r="NY9" i="14" a="1"/>
  <c r="NY9" i="14" s="1"/>
  <c r="OT9" i="14" s="1"/>
  <c r="OC16" i="14" a="1"/>
  <c r="OC16" i="14" s="1"/>
  <c r="OX16" i="14" s="1"/>
  <c r="OB9" i="14" a="1"/>
  <c r="OB9" i="14" s="1"/>
  <c r="OW9" i="14" s="1"/>
  <c r="OA31" i="14" a="1"/>
  <c r="OA31" i="14" s="1"/>
  <c r="OV31" i="14" s="1"/>
  <c r="OH53" i="14" a="1"/>
  <c r="OH53" i="14" s="1"/>
  <c r="PC53" i="14" s="1"/>
  <c r="NO72" i="14" a="1"/>
  <c r="NO72" i="14" s="1"/>
  <c r="OJ72" i="14" s="1"/>
  <c r="OF85" i="14" a="1"/>
  <c r="OF85" i="14" s="1"/>
  <c r="PA85" i="14" s="1"/>
  <c r="NZ137" i="14" a="1"/>
  <c r="NZ137" i="14" s="1"/>
  <c r="OU137" i="14" s="1"/>
  <c r="OD13" i="14" a="1"/>
  <c r="OD13" i="14" s="1"/>
  <c r="OY13" i="14" s="1"/>
  <c r="NQ76" i="14" a="1"/>
  <c r="NQ76" i="14" s="1"/>
  <c r="OL76" i="14" s="1"/>
  <c r="NT109" i="14" a="1"/>
  <c r="NT109" i="14" s="1"/>
  <c r="OO109" i="14" s="1"/>
  <c r="OE167" i="14" a="1"/>
  <c r="OE167" i="14" s="1"/>
  <c r="OZ167" i="14" s="1"/>
  <c r="OF148" i="14" a="1"/>
  <c r="OF148" i="14" s="1"/>
  <c r="PA148" i="14" s="1"/>
  <c r="NR40" i="14" a="1"/>
  <c r="NR40" i="14" s="1"/>
  <c r="OM40" i="14" s="1"/>
  <c r="OA81" i="14" a="1"/>
  <c r="OA81" i="14" s="1"/>
  <c r="OV81" i="14" s="1"/>
  <c r="OA60" i="14" a="1"/>
  <c r="OA60" i="14" s="1"/>
  <c r="OV60" i="14" s="1"/>
  <c r="NO165" i="14" a="1"/>
  <c r="NO165" i="14" s="1"/>
  <c r="OJ165" i="14" s="1"/>
  <c r="OG94" i="14" a="1"/>
  <c r="OG94" i="14" s="1"/>
  <c r="PB94" i="14" s="1"/>
  <c r="NV29" i="14" a="1"/>
  <c r="NV29" i="14" s="1"/>
  <c r="OA70" i="14" a="1"/>
  <c r="OA70" i="14" s="1"/>
  <c r="OV70" i="14" s="1"/>
  <c r="OD98" i="14" a="1"/>
  <c r="OD98" i="14" s="1"/>
  <c r="OY98" i="14" s="1"/>
  <c r="OA51" i="14" a="1"/>
  <c r="OA51" i="14" s="1"/>
  <c r="OV51" i="14" s="1"/>
  <c r="OD120" i="14" a="1"/>
  <c r="OD120" i="14" s="1"/>
  <c r="OY120" i="14" s="1"/>
  <c r="NS67" i="14" a="1"/>
  <c r="NS67" i="14" s="1"/>
  <c r="ON67" i="14" s="1"/>
  <c r="NX14" i="14" a="1"/>
  <c r="NX14" i="14" s="1"/>
  <c r="OS14" i="14" s="1"/>
  <c r="OD104" i="14" a="1"/>
  <c r="OD104" i="14" s="1"/>
  <c r="OY104" i="14" s="1"/>
  <c r="NY67" i="14" a="1"/>
  <c r="NY67" i="14" s="1"/>
  <c r="OT67" i="14" s="1"/>
  <c r="NU117" i="14" a="1"/>
  <c r="NU117" i="14" s="1"/>
  <c r="OP117" i="14" s="1"/>
  <c r="OG32" i="14" a="1"/>
  <c r="OG32" i="14" s="1"/>
  <c r="PB32" i="14" s="1"/>
  <c r="NW100" i="14" a="1"/>
  <c r="NW100" i="14" s="1"/>
  <c r="OR100" i="14" s="1"/>
  <c r="NS147" i="14" a="1"/>
  <c r="NS147" i="14" s="1"/>
  <c r="ON147" i="14" s="1"/>
  <c r="OG25" i="14" a="1"/>
  <c r="OG25" i="14" s="1"/>
  <c r="PB25" i="14" s="1"/>
  <c r="NR119" i="14" a="1"/>
  <c r="NR119" i="14" s="1"/>
  <c r="OM119" i="14" s="1"/>
  <c r="NR51" i="14" a="1"/>
  <c r="NR51" i="14" s="1"/>
  <c r="OM51" i="14" s="1"/>
  <c r="OH40" i="14" a="1"/>
  <c r="OH40" i="14" s="1"/>
  <c r="PC40" i="14" s="1"/>
  <c r="OC37" i="14" a="1"/>
  <c r="OC37" i="14" s="1"/>
  <c r="OX37" i="14" s="1"/>
  <c r="NZ71" i="14" a="1"/>
  <c r="NZ71" i="14" s="1"/>
  <c r="OU71" i="14" s="1"/>
  <c r="NV149" i="14" a="1"/>
  <c r="NV149" i="14" s="1"/>
  <c r="OE24" i="14" a="1"/>
  <c r="OE24" i="14" s="1"/>
  <c r="OZ24" i="14" s="1"/>
  <c r="NR149" i="14" a="1"/>
  <c r="NR149" i="14" s="1"/>
  <c r="OM149" i="14" s="1"/>
  <c r="NR70" i="14" a="1"/>
  <c r="NR70" i="14" s="1"/>
  <c r="OM70" i="14" s="1"/>
  <c r="OB156" i="14" a="1"/>
  <c r="OB156" i="14" s="1"/>
  <c r="OW156" i="14" s="1"/>
  <c r="OH13" i="14" a="1"/>
  <c r="OH13" i="14" s="1"/>
  <c r="PC13" i="14" s="1"/>
  <c r="OG141" i="14" a="1"/>
  <c r="OG141" i="14" s="1"/>
  <c r="PB141" i="14" s="1"/>
  <c r="NT175" i="14" a="1"/>
  <c r="NT175" i="14" s="1"/>
  <c r="OO175" i="14" s="1"/>
  <c r="NP166" i="14" a="1"/>
  <c r="NP166" i="14" s="1"/>
  <c r="OK166" i="14" s="1"/>
  <c r="NT94" i="14" a="1"/>
  <c r="NT94" i="14" s="1"/>
  <c r="OO94" i="14" s="1"/>
  <c r="OA68" i="14" a="1"/>
  <c r="OA68" i="14" s="1"/>
  <c r="OV68" i="14" s="1"/>
  <c r="NZ79" i="14" a="1"/>
  <c r="NZ79" i="14" s="1"/>
  <c r="OU79" i="14" s="1"/>
  <c r="OB157" i="14" a="1"/>
  <c r="OB157" i="14" s="1"/>
  <c r="OW157" i="14" s="1"/>
  <c r="OB84" i="14" a="1"/>
  <c r="OB84" i="14" s="1"/>
  <c r="OW84" i="14" s="1"/>
  <c r="NS64" i="14" a="1"/>
  <c r="NS64" i="14" s="1"/>
  <c r="ON64" i="14" s="1"/>
  <c r="NX171" i="14" a="1"/>
  <c r="NX171" i="14" s="1"/>
  <c r="OS171" i="14" s="1"/>
  <c r="NV36" i="14" a="1"/>
  <c r="NV36" i="14" s="1"/>
  <c r="OC167" i="14" a="1"/>
  <c r="OC167" i="14" s="1"/>
  <c r="OX167" i="14" s="1"/>
  <c r="OF111" i="14" a="1"/>
  <c r="OF111" i="14" s="1"/>
  <c r="PA111" i="14" s="1"/>
  <c r="NQ68" i="14" a="1"/>
  <c r="NQ68" i="14" s="1"/>
  <c r="OL68" i="14" s="1"/>
  <c r="NZ120" i="14" a="1"/>
  <c r="NZ120" i="14" s="1"/>
  <c r="OU120" i="14" s="1"/>
  <c r="OG125" i="14" a="1"/>
  <c r="OG125" i="14" s="1"/>
  <c r="PB125" i="14" s="1"/>
  <c r="NU83" i="14" a="1"/>
  <c r="NU83" i="14" s="1"/>
  <c r="OP83" i="14" s="1"/>
  <c r="NZ83" i="14" a="1"/>
  <c r="NZ83" i="14" s="1"/>
  <c r="OU83" i="14" s="1"/>
  <c r="OC30" i="14" a="1"/>
  <c r="OC30" i="14" s="1"/>
  <c r="OX30" i="14" s="1"/>
  <c r="OF72" i="14" a="1"/>
  <c r="OF72" i="14" s="1"/>
  <c r="PA72" i="14" s="1"/>
  <c r="NX13" i="14" a="1"/>
  <c r="NX13" i="14" s="1"/>
  <c r="OS13" i="14" s="1"/>
  <c r="OA172" i="14" a="1"/>
  <c r="OA172" i="14" s="1"/>
  <c r="OV172" i="14" s="1"/>
  <c r="OD47" i="14" a="1"/>
  <c r="OD47" i="14" s="1"/>
  <c r="OY47" i="14" s="1"/>
  <c r="NZ117" i="14" a="1"/>
  <c r="NZ117" i="14" s="1"/>
  <c r="OU117" i="14" s="1"/>
  <c r="NX19" i="14" a="1"/>
  <c r="NX19" i="14" s="1"/>
  <c r="OS19" i="14" s="1"/>
  <c r="NS55" i="14" a="1"/>
  <c r="NS55" i="14" s="1"/>
  <c r="ON55" i="14" s="1"/>
  <c r="NQ61" i="14" a="1"/>
  <c r="NQ61" i="14" s="1"/>
  <c r="OL61" i="14" s="1"/>
  <c r="OG63" i="14" a="1"/>
  <c r="OG63" i="14" s="1"/>
  <c r="PB63" i="14" s="1"/>
  <c r="OD138" i="14" a="1"/>
  <c r="OD138" i="14" s="1"/>
  <c r="OY138" i="14" s="1"/>
  <c r="NS141" i="14" a="1"/>
  <c r="NS141" i="14" s="1"/>
  <c r="ON141" i="14" s="1"/>
  <c r="NY99" i="14" a="1"/>
  <c r="NY99" i="14" s="1"/>
  <c r="OT99" i="14" s="1"/>
  <c r="NY57" i="14" a="1"/>
  <c r="NY57" i="14" s="1"/>
  <c r="OT57" i="14" s="1"/>
  <c r="NQ166" i="14" a="1"/>
  <c r="NQ166" i="14" s="1"/>
  <c r="OL166" i="14" s="1"/>
  <c r="NR100" i="14" a="1"/>
  <c r="NR100" i="14" s="1"/>
  <c r="OM100" i="14" s="1"/>
  <c r="NX48" i="14" a="1"/>
  <c r="NX48" i="14" s="1"/>
  <c r="OS48" i="14" s="1"/>
  <c r="NO130" i="14" a="1"/>
  <c r="NO130" i="14" s="1"/>
  <c r="OJ130" i="14" s="1"/>
  <c r="NP148" i="14" a="1"/>
  <c r="NP148" i="14" s="1"/>
  <c r="OK148" i="14" s="1"/>
  <c r="OH63" i="14" a="1"/>
  <c r="OH63" i="14" s="1"/>
  <c r="PC63" i="14" s="1"/>
  <c r="NR87" i="14" a="1"/>
  <c r="NR87" i="14" s="1"/>
  <c r="OM87" i="14" s="1"/>
  <c r="NS152" i="14" a="1"/>
  <c r="NS152" i="14" s="1"/>
  <c r="ON152" i="14" s="1"/>
  <c r="OE58" i="14" a="1"/>
  <c r="OE58" i="14" s="1"/>
  <c r="OZ58" i="14" s="1"/>
  <c r="OA158" i="14" a="1"/>
  <c r="OA158" i="14" s="1"/>
  <c r="OV158" i="14" s="1"/>
  <c r="NU33" i="14" a="1"/>
  <c r="NU33" i="14" s="1"/>
  <c r="OP33" i="14" s="1"/>
  <c r="NO141" i="14" a="1"/>
  <c r="NO141" i="14" s="1"/>
  <c r="OJ141" i="14" s="1"/>
  <c r="OD97" i="14" a="1"/>
  <c r="OD97" i="14" s="1"/>
  <c r="OY97" i="14" s="1"/>
  <c r="NV114" i="14" a="1"/>
  <c r="NV114" i="14" s="1"/>
  <c r="NT38" i="14" a="1"/>
  <c r="NT38" i="14" s="1"/>
  <c r="OO38" i="14" s="1"/>
  <c r="NO54" i="14" a="1"/>
  <c r="NO54" i="14" s="1"/>
  <c r="OJ54" i="14" s="1"/>
  <c r="OC129" i="14" a="1"/>
  <c r="OC129" i="14" s="1"/>
  <c r="OX129" i="14" s="1"/>
  <c r="NP141" i="14" a="1"/>
  <c r="NP141" i="14" s="1"/>
  <c r="OK141" i="14" s="1"/>
  <c r="NU162" i="14" a="1"/>
  <c r="NU162" i="14" s="1"/>
  <c r="OP162" i="14" s="1"/>
  <c r="NP51" i="14" a="1"/>
  <c r="NP51" i="14" s="1"/>
  <c r="OK51" i="14" s="1"/>
  <c r="OG117" i="14" a="1"/>
  <c r="OG117" i="14" s="1"/>
  <c r="PB117" i="14" s="1"/>
  <c r="NT30" i="14" a="1"/>
  <c r="NT30" i="14" s="1"/>
  <c r="OO30" i="14" s="1"/>
  <c r="NZ113" i="14" a="1"/>
  <c r="NZ113" i="14" s="1"/>
  <c r="OU113" i="14" s="1"/>
  <c r="OH128" i="14" a="1"/>
  <c r="OH128" i="14" s="1"/>
  <c r="PC128" i="14" s="1"/>
  <c r="NZ141" i="14" a="1"/>
  <c r="NZ141" i="14" s="1"/>
  <c r="OU141" i="14" s="1"/>
  <c r="NX157" i="14" a="1"/>
  <c r="NX157" i="14" s="1"/>
  <c r="OS157" i="14" s="1"/>
  <c r="OA112" i="14" a="1"/>
  <c r="OA112" i="14" s="1"/>
  <c r="OV112" i="14" s="1"/>
  <c r="NZ116" i="14" a="1"/>
  <c r="NZ116" i="14" s="1"/>
  <c r="OU116" i="14" s="1"/>
  <c r="NY121" i="14" a="1"/>
  <c r="NY121" i="14" s="1"/>
  <c r="OT121" i="14" s="1"/>
  <c r="NU25" i="14" a="1"/>
  <c r="NU25" i="14" s="1"/>
  <c r="OP25" i="14" s="1"/>
  <c r="OH60" i="14" a="1"/>
  <c r="OH60" i="14" s="1"/>
  <c r="PC60" i="14" s="1"/>
  <c r="NW73" i="14" a="1"/>
  <c r="NW73" i="14" s="1"/>
  <c r="OR73" i="14" s="1"/>
  <c r="NU98" i="14" a="1"/>
  <c r="NU98" i="14" s="1"/>
  <c r="OP98" i="14" s="1"/>
  <c r="NU120" i="14" a="1"/>
  <c r="NU120" i="14" s="1"/>
  <c r="OP120" i="14" s="1"/>
  <c r="NS151" i="14" a="1"/>
  <c r="NS151" i="14" s="1"/>
  <c r="ON151" i="14" s="1"/>
  <c r="NT13" i="14" a="1"/>
  <c r="NT13" i="14" s="1"/>
  <c r="OO13" i="14" s="1"/>
  <c r="OF98" i="14" a="1"/>
  <c r="OF98" i="14" s="1"/>
  <c r="PA98" i="14" s="1"/>
  <c r="NP65" i="14" a="1"/>
  <c r="NP65" i="14" s="1"/>
  <c r="OK65" i="14" s="1"/>
  <c r="OB97" i="14" a="1"/>
  <c r="OB97" i="14" s="1"/>
  <c r="OW97" i="14" s="1"/>
  <c r="NT119" i="14" a="1"/>
  <c r="NT119" i="14" s="1"/>
  <c r="OO119" i="14" s="1"/>
  <c r="OG164" i="14" a="1"/>
  <c r="OG164" i="14" s="1"/>
  <c r="PB164" i="14" s="1"/>
  <c r="OF121" i="14" a="1"/>
  <c r="OF121" i="14" s="1"/>
  <c r="PA121" i="14" s="1"/>
  <c r="OH103" i="14" a="1"/>
  <c r="OH103" i="14" s="1"/>
  <c r="PC103" i="14" s="1"/>
  <c r="OC152" i="14" a="1"/>
  <c r="OC152" i="14" s="1"/>
  <c r="OX152" i="14" s="1"/>
  <c r="NQ90" i="14" a="1"/>
  <c r="NQ90" i="14" s="1"/>
  <c r="OL90" i="14" s="1"/>
  <c r="OD148" i="14" a="1"/>
  <c r="OD148" i="14" s="1"/>
  <c r="OY148" i="14" s="1"/>
  <c r="OB69" i="14" a="1"/>
  <c r="OB69" i="14" s="1"/>
  <c r="OW69" i="14" s="1"/>
  <c r="NQ73" i="14" a="1"/>
  <c r="NQ73" i="14" s="1"/>
  <c r="OL73" i="14" s="1"/>
  <c r="OH150" i="14" a="1"/>
  <c r="OH150" i="14" s="1"/>
  <c r="PC150" i="14" s="1"/>
  <c r="NZ65" i="14" a="1"/>
  <c r="NZ65" i="14" s="1"/>
  <c r="OU65" i="14" s="1"/>
  <c r="OD122" i="14" a="1"/>
  <c r="OD122" i="14" s="1"/>
  <c r="OY122" i="14" s="1"/>
  <c r="NZ14" i="14" a="1"/>
  <c r="NZ14" i="14" s="1"/>
  <c r="OU14" i="14" s="1"/>
  <c r="NO102" i="14" a="1"/>
  <c r="NO102" i="14" s="1"/>
  <c r="OJ102" i="14" s="1"/>
  <c r="NQ53" i="14" a="1"/>
  <c r="NQ53" i="14" s="1"/>
  <c r="OL53" i="14" s="1"/>
  <c r="OH175" i="14" a="1"/>
  <c r="OH175" i="14" s="1"/>
  <c r="PC175" i="14" s="1"/>
  <c r="NQ104" i="14" a="1"/>
  <c r="NQ104" i="14" s="1"/>
  <c r="OL104" i="14" s="1"/>
  <c r="OF51" i="14" a="1"/>
  <c r="OF51" i="14" s="1"/>
  <c r="PA51" i="14" s="1"/>
  <c r="NT43" i="14" a="1"/>
  <c r="NT43" i="14" s="1"/>
  <c r="OO43" i="14" s="1"/>
  <c r="OF161" i="14" a="1"/>
  <c r="OF161" i="14" s="1"/>
  <c r="PA161" i="14" s="1"/>
  <c r="NX110" i="14" a="1"/>
  <c r="NX110" i="14" s="1"/>
  <c r="OS110" i="14" s="1"/>
  <c r="NW42" i="14" a="1"/>
  <c r="NW42" i="14" s="1"/>
  <c r="OR42" i="14" s="1"/>
  <c r="NQ18" i="14" a="1"/>
  <c r="NQ18" i="14" s="1"/>
  <c r="OL18" i="14" s="1"/>
  <c r="NP93" i="14" a="1"/>
  <c r="NP93" i="14" s="1"/>
  <c r="OK93" i="14" s="1"/>
  <c r="NU155" i="14" a="1"/>
  <c r="NU155" i="14" s="1"/>
  <c r="OP155" i="14" s="1"/>
  <c r="NO50" i="14" a="1"/>
  <c r="NO50" i="14" s="1"/>
  <c r="OJ50" i="14" s="1"/>
  <c r="OA58" i="14" a="1"/>
  <c r="OA58" i="14" s="1"/>
  <c r="OV58" i="14" s="1"/>
  <c r="OD81" i="14" a="1"/>
  <c r="OD81" i="14" s="1"/>
  <c r="OY81" i="14" s="1"/>
  <c r="OC117" i="14" a="1"/>
  <c r="OC117" i="14" s="1"/>
  <c r="OX117" i="14" s="1"/>
  <c r="OC150" i="14" a="1"/>
  <c r="OC150" i="14" s="1"/>
  <c r="OX150" i="14" s="1"/>
  <c r="NS69" i="14" a="1"/>
  <c r="NS69" i="14" s="1"/>
  <c r="ON69" i="14" s="1"/>
  <c r="NQ23" i="14" a="1"/>
  <c r="NQ23" i="14" s="1"/>
  <c r="OL23" i="14" s="1"/>
  <c r="OC160" i="14" a="1"/>
  <c r="OC160" i="14" s="1"/>
  <c r="OX160" i="14" s="1"/>
  <c r="NQ85" i="14" a="1"/>
  <c r="NQ85" i="14" s="1"/>
  <c r="OL85" i="14" s="1"/>
  <c r="NV87" i="14" a="1"/>
  <c r="NV87" i="14" s="1"/>
  <c r="NQ176" i="14" a="1"/>
  <c r="NQ176" i="14" s="1"/>
  <c r="OA91" i="14" a="1"/>
  <c r="OA91" i="14" s="1"/>
  <c r="OV91" i="14" s="1"/>
  <c r="OC67" i="14" a="1"/>
  <c r="OC67" i="14" s="1"/>
  <c r="OX67" i="14" s="1"/>
  <c r="NZ34" i="14" a="1"/>
  <c r="NZ34" i="14" s="1"/>
  <c r="OU34" i="14" s="1"/>
  <c r="NS18" i="14" a="1"/>
  <c r="NS18" i="14" s="1"/>
  <c r="ON18" i="14" s="1"/>
  <c r="OF27" i="14" a="1"/>
  <c r="OF27" i="14" s="1"/>
  <c r="PA27" i="14" s="1"/>
  <c r="NV79" i="14" a="1"/>
  <c r="NV79" i="14" s="1"/>
  <c r="NX126" i="14" a="1"/>
  <c r="NX126" i="14" s="1"/>
  <c r="OS126" i="14" s="1"/>
  <c r="OB167" i="14" a="1"/>
  <c r="OB167" i="14" s="1"/>
  <c r="OW167" i="14" s="1"/>
  <c r="OF19" i="14" a="1"/>
  <c r="OF19" i="14" s="1"/>
  <c r="PA19" i="14" s="1"/>
  <c r="NO92" i="14" a="1"/>
  <c r="NO92" i="14" s="1"/>
  <c r="OJ92" i="14" s="1"/>
  <c r="OD173" i="14" a="1"/>
  <c r="OD173" i="14" s="1"/>
  <c r="OY173" i="14" s="1"/>
  <c r="NW59" i="14" a="1"/>
  <c r="NW59" i="14" s="1"/>
  <c r="OR59" i="14" s="1"/>
  <c r="NS114" i="14" a="1"/>
  <c r="NS114" i="14" s="1"/>
  <c r="ON114" i="14" s="1"/>
  <c r="NO171" i="14" a="1"/>
  <c r="NO171" i="14" s="1"/>
  <c r="OJ171" i="14" s="1"/>
  <c r="OA22" i="14" a="1"/>
  <c r="OA22" i="14" s="1"/>
  <c r="OV22" i="14" s="1"/>
  <c r="NT107" i="14" a="1"/>
  <c r="NT107" i="14" s="1"/>
  <c r="OO107" i="14" s="1"/>
  <c r="OD150" i="14" a="1"/>
  <c r="OD150" i="14" s="1"/>
  <c r="OY150" i="14" s="1"/>
  <c r="NU14" i="14" a="1"/>
  <c r="NU14" i="14" s="1"/>
  <c r="OP14" i="14" s="1"/>
  <c r="NZ73" i="14" a="1"/>
  <c r="NZ73" i="14" s="1"/>
  <c r="OU73" i="14" s="1"/>
  <c r="NP140" i="14" a="1"/>
  <c r="NP140" i="14" s="1"/>
  <c r="OK140" i="14" s="1"/>
  <c r="NW135" i="14" a="1"/>
  <c r="NW135" i="14" s="1"/>
  <c r="OR135" i="14" s="1"/>
  <c r="OD17" i="14" a="1"/>
  <c r="OD17" i="14" s="1"/>
  <c r="OY17" i="14" s="1"/>
  <c r="NY116" i="14" a="1"/>
  <c r="NY116" i="14" s="1"/>
  <c r="OT116" i="14" s="1"/>
  <c r="NP153" i="14" a="1"/>
  <c r="NP153" i="14" s="1"/>
  <c r="OK153" i="14" s="1"/>
  <c r="OB79" i="14" a="1"/>
  <c r="OB79" i="14" s="1"/>
  <c r="OW79" i="14" s="1"/>
  <c r="NP10" i="14" a="1"/>
  <c r="NP10" i="14" s="1"/>
  <c r="OK10" i="14" s="1"/>
  <c r="NW49" i="14" a="1"/>
  <c r="NW49" i="14" s="1"/>
  <c r="OR49" i="14" s="1"/>
  <c r="NW147" i="14" a="1"/>
  <c r="NW147" i="14" s="1"/>
  <c r="OR147" i="14" s="1"/>
  <c r="NO151" i="14" a="1"/>
  <c r="NO151" i="14" s="1"/>
  <c r="OJ151" i="14" s="1"/>
  <c r="OF107" i="14" a="1"/>
  <c r="OF107" i="14" s="1"/>
  <c r="PA107" i="14" s="1"/>
  <c r="NT77" i="14" a="1"/>
  <c r="NT77" i="14" s="1"/>
  <c r="OO77" i="14" s="1"/>
  <c r="OB76" i="14" a="1"/>
  <c r="OB76" i="14" s="1"/>
  <c r="OW76" i="14" s="1"/>
  <c r="NO80" i="14" a="1"/>
  <c r="NO80" i="14" s="1"/>
  <c r="OJ80" i="14" s="1"/>
  <c r="OF20" i="14" a="1"/>
  <c r="OF20" i="14" s="1"/>
  <c r="PA20" i="14" s="1"/>
  <c r="OG138" i="14" a="1"/>
  <c r="OG138" i="14" s="1"/>
  <c r="PB138" i="14" s="1"/>
  <c r="OA50" i="14" a="1"/>
  <c r="OA50" i="14" s="1"/>
  <c r="OV50" i="14" s="1"/>
  <c r="OF162" i="14" a="1"/>
  <c r="OF162" i="14" s="1"/>
  <c r="PA162" i="14" s="1"/>
  <c r="OH157" i="14" a="1"/>
  <c r="OH157" i="14" s="1"/>
  <c r="PC157" i="14" s="1"/>
  <c r="NY169" i="14" a="1"/>
  <c r="NY169" i="14" s="1"/>
  <c r="OT169" i="14" s="1"/>
  <c r="OH21" i="14" a="1"/>
  <c r="OH21" i="14" s="1"/>
  <c r="PC21" i="14" s="1"/>
  <c r="NQ36" i="14" a="1"/>
  <c r="NQ36" i="14" s="1"/>
  <c r="OL36" i="14" s="1"/>
  <c r="NX91" i="14" a="1"/>
  <c r="NX91" i="14" s="1"/>
  <c r="OS91" i="14" s="1"/>
  <c r="OA98" i="14" a="1"/>
  <c r="OA98" i="14" s="1"/>
  <c r="OV98" i="14" s="1"/>
  <c r="NY102" i="14" a="1"/>
  <c r="NY102" i="14" s="1"/>
  <c r="OT102" i="14" s="1"/>
  <c r="NQ149" i="14" a="1"/>
  <c r="NQ149" i="14" s="1"/>
  <c r="OL149" i="14" s="1"/>
  <c r="NO75" i="14" a="1"/>
  <c r="NO75" i="14" s="1"/>
  <c r="OJ75" i="14" s="1"/>
  <c r="OA147" i="14" a="1"/>
  <c r="OA147" i="14" s="1"/>
  <c r="OV147" i="14" s="1"/>
  <c r="OA35" i="14" a="1"/>
  <c r="OA35" i="14" s="1"/>
  <c r="OV35" i="14" s="1"/>
  <c r="OG28" i="14" a="1"/>
  <c r="OG28" i="14" s="1"/>
  <c r="PB28" i="14" s="1"/>
  <c r="NY106" i="14" a="1"/>
  <c r="NY106" i="14" s="1"/>
  <c r="OT106" i="14" s="1"/>
  <c r="NX166" i="14" a="1"/>
  <c r="NX166" i="14" s="1"/>
  <c r="OS166" i="14" s="1"/>
  <c r="OF82" i="14" a="1"/>
  <c r="OF82" i="14" s="1"/>
  <c r="PA82" i="14" s="1"/>
  <c r="OB55" i="14" a="1"/>
  <c r="OB55" i="14" s="1"/>
  <c r="OW55" i="14" s="1"/>
  <c r="NU141" i="14" a="1"/>
  <c r="NU141" i="14" s="1"/>
  <c r="OP141" i="14" s="1"/>
  <c r="OE102" i="14" a="1"/>
  <c r="OE102" i="14" s="1"/>
  <c r="OZ102" i="14" s="1"/>
  <c r="NY139" i="14" a="1"/>
  <c r="NY139" i="14" s="1"/>
  <c r="OT139" i="14" s="1"/>
  <c r="OA79" i="14" a="1"/>
  <c r="OA79" i="14" s="1"/>
  <c r="OV79" i="14" s="1"/>
  <c r="NS33" i="14" a="1"/>
  <c r="NS33" i="14" s="1"/>
  <c r="ON33" i="14" s="1"/>
  <c r="NV46" i="14" a="1"/>
  <c r="NV46" i="14" s="1"/>
  <c r="OE162" i="14" a="1"/>
  <c r="OE162" i="14" s="1"/>
  <c r="OZ162" i="14" s="1"/>
  <c r="OG44" i="14" a="1"/>
  <c r="OG44" i="14" s="1"/>
  <c r="PB44" i="14" s="1"/>
  <c r="NQ122" i="14" a="1"/>
  <c r="NQ122" i="14" s="1"/>
  <c r="OL122" i="14" s="1"/>
  <c r="NP15" i="14" a="1"/>
  <c r="NP15" i="14" s="1"/>
  <c r="OK15" i="14" s="1"/>
  <c r="OF83" i="14" a="1"/>
  <c r="OF83" i="14" s="1"/>
  <c r="PA83" i="14" s="1"/>
  <c r="NS84" i="14" a="1"/>
  <c r="NS84" i="14" s="1"/>
  <c r="ON84" i="14" s="1"/>
  <c r="NU99" i="14" a="1"/>
  <c r="NU99" i="14" s="1"/>
  <c r="OP99" i="14" s="1"/>
  <c r="NY111" i="14" a="1"/>
  <c r="NY111" i="14" s="1"/>
  <c r="OT111" i="14" s="1"/>
  <c r="NS166" i="14" a="1"/>
  <c r="NS166" i="14" s="1"/>
  <c r="ON166" i="14" s="1"/>
  <c r="NQ22" i="14" a="1"/>
  <c r="NQ22" i="14" s="1"/>
  <c r="OL22" i="14" s="1"/>
  <c r="OF59" i="14" a="1"/>
  <c r="OF59" i="14" s="1"/>
  <c r="PA59" i="14" s="1"/>
  <c r="NS30" i="14" a="1"/>
  <c r="NS30" i="14" s="1"/>
  <c r="ON30" i="14" s="1"/>
  <c r="OF147" i="14" a="1"/>
  <c r="OF147" i="14" s="1"/>
  <c r="PA147" i="14" s="1"/>
  <c r="OF127" i="14" a="1"/>
  <c r="OF127" i="14" s="1"/>
  <c r="PA127" i="14" s="1"/>
  <c r="NT101" i="14" a="1"/>
  <c r="NT101" i="14" s="1"/>
  <c r="OO101" i="14" s="1"/>
  <c r="OB45" i="14" a="1"/>
  <c r="OB45" i="14" s="1"/>
  <c r="OW45" i="14" s="1"/>
  <c r="NS73" i="14" a="1"/>
  <c r="NS73" i="14" s="1"/>
  <c r="ON73" i="14" s="1"/>
  <c r="NY83" i="14" a="1"/>
  <c r="NY83" i="14" s="1"/>
  <c r="OT83" i="14" s="1"/>
  <c r="OF78" i="14" a="1"/>
  <c r="OF78" i="14" s="1"/>
  <c r="PA78" i="14" s="1"/>
  <c r="NS48" i="14" a="1"/>
  <c r="NS48" i="14" s="1"/>
  <c r="ON48" i="14" s="1"/>
  <c r="NV98" i="14" a="1"/>
  <c r="NV98" i="14" s="1"/>
  <c r="OE110" i="14" a="1"/>
  <c r="OE110" i="14" s="1"/>
  <c r="OZ110" i="14" s="1"/>
  <c r="OG168" i="14" a="1"/>
  <c r="OG168" i="14" s="1"/>
  <c r="PB168" i="14" s="1"/>
  <c r="NQ120" i="14" a="1"/>
  <c r="NQ120" i="14" s="1"/>
  <c r="OL120" i="14" s="1"/>
  <c r="OC60" i="14" a="1"/>
  <c r="OC60" i="14" s="1"/>
  <c r="OX60" i="14" s="1"/>
  <c r="OH131" i="14" a="1"/>
  <c r="OH131" i="14" s="1"/>
  <c r="PC131" i="14" s="1"/>
  <c r="OH116" i="14" a="1"/>
  <c r="OH116" i="14" s="1"/>
  <c r="PC116" i="14" s="1"/>
  <c r="NO144" i="14" a="1"/>
  <c r="NO144" i="14" s="1"/>
  <c r="OJ144" i="14" s="1"/>
  <c r="OC101" i="14" a="1"/>
  <c r="OC101" i="14" s="1"/>
  <c r="OX101" i="14" s="1"/>
  <c r="NZ13" i="14" a="1"/>
  <c r="NZ13" i="14" s="1"/>
  <c r="OU13" i="14" s="1"/>
  <c r="NQ128" i="14" a="1"/>
  <c r="NQ128" i="14" s="1"/>
  <c r="OL128" i="14" s="1"/>
  <c r="NW31" i="14" a="1"/>
  <c r="NW31" i="14" s="1"/>
  <c r="OR31" i="14" s="1"/>
  <c r="NQ19" i="14" a="1"/>
  <c r="NQ19" i="14" s="1"/>
  <c r="OL19" i="14" s="1"/>
  <c r="NX93" i="14" a="1"/>
  <c r="NX93" i="14" s="1"/>
  <c r="OS93" i="14" s="1"/>
  <c r="OC96" i="14" a="1"/>
  <c r="OC96" i="14" s="1"/>
  <c r="OX96" i="14" s="1"/>
  <c r="NQ113" i="14" a="1"/>
  <c r="NQ113" i="14" s="1"/>
  <c r="OL113" i="14" s="1"/>
  <c r="NY100" i="14" a="1"/>
  <c r="NY100" i="14" s="1"/>
  <c r="OT100" i="14" s="1"/>
  <c r="OC64" i="14" a="1"/>
  <c r="OC64" i="14" s="1"/>
  <c r="OX64" i="14" s="1"/>
  <c r="OE31" i="14" a="1"/>
  <c r="OE31" i="14" s="1"/>
  <c r="OZ31" i="14" s="1"/>
  <c r="NT111" i="14" a="1"/>
  <c r="NT111" i="14" s="1"/>
  <c r="OO111" i="14" s="1"/>
  <c r="NU88" i="14" a="1"/>
  <c r="NU88" i="14" s="1"/>
  <c r="OP88" i="14" s="1"/>
  <c r="NS47" i="14" a="1"/>
  <c r="NS47" i="14" s="1"/>
  <c r="ON47" i="14" s="1"/>
  <c r="NZ111" i="14" a="1"/>
  <c r="NZ111" i="14" s="1"/>
  <c r="OU111" i="14" s="1"/>
  <c r="NU73" i="14" a="1"/>
  <c r="NU73" i="14" s="1"/>
  <c r="OP73" i="14" s="1"/>
  <c r="OA138" i="14" a="1"/>
  <c r="OA138" i="14" s="1"/>
  <c r="OV138" i="14" s="1"/>
  <c r="NQ132" i="14" a="1"/>
  <c r="NQ132" i="14" s="1"/>
  <c r="OL132" i="14" s="1"/>
  <c r="OA133" i="14" a="1"/>
  <c r="OA133" i="14" s="1"/>
  <c r="OV133" i="14" s="1"/>
  <c r="OC103" i="14" a="1"/>
  <c r="OC103" i="14" s="1"/>
  <c r="OX103" i="14" s="1"/>
  <c r="OD166" i="14" a="1"/>
  <c r="OD166" i="14" s="1"/>
  <c r="OY166" i="14" s="1"/>
  <c r="OF52" i="14" a="1"/>
  <c r="OF52" i="14" s="1"/>
  <c r="PA52" i="14" s="1"/>
  <c r="NO66" i="14" a="1"/>
  <c r="NO66" i="14" s="1"/>
  <c r="OJ66" i="14" s="1"/>
  <c r="OD108" i="14" a="1"/>
  <c r="OD108" i="14" s="1"/>
  <c r="OY108" i="14" s="1"/>
  <c r="OG20" i="14" a="1"/>
  <c r="OG20" i="14" s="1"/>
  <c r="PB20" i="14" s="1"/>
  <c r="NR83" i="14" a="1"/>
  <c r="NR83" i="14" s="1"/>
  <c r="OM83" i="14" s="1"/>
  <c r="NS127" i="14" a="1"/>
  <c r="NS127" i="14" s="1"/>
  <c r="ON127" i="14" s="1"/>
  <c r="OF46" i="14" a="1"/>
  <c r="OF46" i="14" s="1"/>
  <c r="PA46" i="14" s="1"/>
  <c r="OB87" i="14" a="1"/>
  <c r="OB87" i="14" s="1"/>
  <c r="OW87" i="14" s="1"/>
  <c r="NW57" i="14" a="1"/>
  <c r="NW57" i="14" s="1"/>
  <c r="OR57" i="14" s="1"/>
  <c r="NS176" i="14" a="1"/>
  <c r="NS176" i="14" s="1"/>
  <c r="OD93" i="14" a="1"/>
  <c r="OD93" i="14" s="1"/>
  <c r="OY93" i="14" s="1"/>
  <c r="NW162" i="14" a="1"/>
  <c r="NW162" i="14" s="1"/>
  <c r="OR162" i="14" s="1"/>
  <c r="NQ15" i="14" a="1"/>
  <c r="NQ15" i="14" s="1"/>
  <c r="OL15" i="14" s="1"/>
  <c r="NV123" i="14" a="1"/>
  <c r="NV123" i="14" s="1"/>
  <c r="OF22" i="14" a="1"/>
  <c r="OF22" i="14" s="1"/>
  <c r="PA22" i="14" s="1"/>
  <c r="OF124" i="14" a="1"/>
  <c r="OF124" i="14" s="1"/>
  <c r="PA124" i="14" s="1"/>
  <c r="NR109" i="14" a="1"/>
  <c r="NR109" i="14" s="1"/>
  <c r="OM109" i="14" s="1"/>
  <c r="OC53" i="14" a="1"/>
  <c r="OC53" i="14" s="1"/>
  <c r="OX53" i="14" s="1"/>
  <c r="OD77" i="14" a="1"/>
  <c r="OD77" i="14" s="1"/>
  <c r="OY77" i="14" s="1"/>
  <c r="OB125" i="14" a="1"/>
  <c r="OB125" i="14" s="1"/>
  <c r="OW125" i="14" s="1"/>
  <c r="NQ97" i="14" a="1"/>
  <c r="NQ97" i="14" s="1"/>
  <c r="OL97" i="14" s="1"/>
  <c r="OF157" i="14" a="1"/>
  <c r="OF157" i="14" s="1"/>
  <c r="PA157" i="14" s="1"/>
  <c r="OC19" i="14" a="1"/>
  <c r="OC19" i="14" s="1"/>
  <c r="OX19" i="14" s="1"/>
  <c r="NX66" i="14" a="1"/>
  <c r="NX66" i="14" s="1"/>
  <c r="OS66" i="14" s="1"/>
  <c r="NY89" i="14" a="1"/>
  <c r="NY89" i="14" s="1"/>
  <c r="OT89" i="14" s="1"/>
  <c r="OC135" i="14" a="1"/>
  <c r="OC135" i="14" s="1"/>
  <c r="OX135" i="14" s="1"/>
  <c r="NO142" i="14" a="1"/>
  <c r="NO142" i="14" s="1"/>
  <c r="OJ142" i="14" s="1"/>
  <c r="NY159" i="14" a="1"/>
  <c r="NY159" i="14" s="1"/>
  <c r="OT159" i="14" s="1"/>
  <c r="OD107" i="14" a="1"/>
  <c r="OD107" i="14" s="1"/>
  <c r="OY107" i="14" s="1"/>
  <c r="NU20" i="14" a="1"/>
  <c r="NU20" i="14" s="1"/>
  <c r="OP20" i="14" s="1"/>
  <c r="NZ160" i="14" a="1"/>
  <c r="NZ160" i="14" s="1"/>
  <c r="OU160" i="14" s="1"/>
  <c r="NQ100" i="14" a="1"/>
  <c r="NQ100" i="14" s="1"/>
  <c r="OL100" i="14" s="1"/>
  <c r="NY152" i="14" a="1"/>
  <c r="NY152" i="14" s="1"/>
  <c r="OT152" i="14" s="1"/>
  <c r="NO64" i="14" a="1"/>
  <c r="NO64" i="14" s="1"/>
  <c r="OJ64" i="14" s="1"/>
  <c r="NY53" i="14" a="1"/>
  <c r="NY53" i="14" s="1"/>
  <c r="OT53" i="14" s="1"/>
  <c r="NZ17" i="14" a="1"/>
  <c r="NZ17" i="14" s="1"/>
  <c r="OU17" i="14" s="1"/>
  <c r="NZ145" i="14" a="1"/>
  <c r="NZ145" i="14" s="1"/>
  <c r="OU145" i="14" s="1"/>
  <c r="NS174" i="14" a="1"/>
  <c r="NS174" i="14" s="1"/>
  <c r="ON174" i="14" s="1"/>
  <c r="OF37" i="14" a="1"/>
  <c r="OF37" i="14" s="1"/>
  <c r="PA37" i="14" s="1"/>
  <c r="OD23" i="14" a="1"/>
  <c r="OD23" i="14" s="1"/>
  <c r="OY23" i="14" s="1"/>
  <c r="OC59" i="14" a="1"/>
  <c r="OC59" i="14" s="1"/>
  <c r="OX59" i="14" s="1"/>
  <c r="OB151" i="14" a="1"/>
  <c r="OB151" i="14" s="1"/>
  <c r="OW151" i="14" s="1"/>
  <c r="OE87" i="14" a="1"/>
  <c r="OE87" i="14" s="1"/>
  <c r="OZ87" i="14" s="1"/>
  <c r="NT108" i="14" a="1"/>
  <c r="NT108" i="14" s="1"/>
  <c r="OO108" i="14" s="1"/>
  <c r="NY172" i="14" a="1"/>
  <c r="NY172" i="14" s="1"/>
  <c r="OT172" i="14" s="1"/>
  <c r="NR20" i="14" a="1"/>
  <c r="NR20" i="14" s="1"/>
  <c r="OM20" i="14" s="1"/>
  <c r="NR163" i="14" a="1"/>
  <c r="NR163" i="14" s="1"/>
  <c r="OM163" i="14" s="1"/>
  <c r="OA19" i="14" a="1"/>
  <c r="OA19" i="14" s="1"/>
  <c r="OV19" i="14" s="1"/>
  <c r="NO73" i="14" a="1"/>
  <c r="NO73" i="14" s="1"/>
  <c r="OJ73" i="14" s="1"/>
  <c r="NU132" i="14" a="1"/>
  <c r="NU132" i="14" s="1"/>
  <c r="OP132" i="14" s="1"/>
  <c r="NS70" i="14" a="1"/>
  <c r="NS70" i="14" s="1"/>
  <c r="ON70" i="14" s="1"/>
  <c r="NZ106" i="14" a="1"/>
  <c r="NZ106" i="14" s="1"/>
  <c r="OU106" i="14" s="1"/>
  <c r="NZ159" i="14" a="1"/>
  <c r="NZ159" i="14" s="1"/>
  <c r="OU159" i="14" s="1"/>
  <c r="OD80" i="14" a="1"/>
  <c r="OD80" i="14" s="1"/>
  <c r="OY80" i="14" s="1"/>
  <c r="NW40" i="14" a="1"/>
  <c r="NW40" i="14" s="1"/>
  <c r="OR40" i="14" s="1"/>
  <c r="NP100" i="14" a="1"/>
  <c r="NP100" i="14" s="1"/>
  <c r="OK100" i="14" s="1"/>
  <c r="NU68" i="14" a="1"/>
  <c r="NU68" i="14" s="1"/>
  <c r="OP68" i="14" s="1"/>
  <c r="NS159" i="14" a="1"/>
  <c r="NS159" i="14" s="1"/>
  <c r="ON159" i="14" s="1"/>
  <c r="NU42" i="14" a="1"/>
  <c r="NU42" i="14" s="1"/>
  <c r="OP42" i="14" s="1"/>
  <c r="OA66" i="14" a="1"/>
  <c r="OA66" i="14" s="1"/>
  <c r="OV66" i="14" s="1"/>
  <c r="NV9" i="14" a="1"/>
  <c r="NV9" i="14" s="1"/>
  <c r="OH55" i="14" a="1"/>
  <c r="OH55" i="14" s="1"/>
  <c r="PC55" i="14" s="1"/>
  <c r="NZ173" i="14" a="1"/>
  <c r="NZ173" i="14" s="1"/>
  <c r="OU173" i="14" s="1"/>
  <c r="NS124" i="14" a="1"/>
  <c r="NS124" i="14" s="1"/>
  <c r="ON124" i="14" s="1"/>
  <c r="OF54" i="14" a="1"/>
  <c r="OF54" i="14" s="1"/>
  <c r="PA54" i="14" s="1"/>
  <c r="OH27" i="14" a="1"/>
  <c r="OH27" i="14" s="1"/>
  <c r="PC27" i="14" s="1"/>
  <c r="NP74" i="14" a="1"/>
  <c r="NP74" i="14" s="1"/>
  <c r="OK74" i="14" s="1"/>
  <c r="NU152" i="14" a="1"/>
  <c r="NU152" i="14" s="1"/>
  <c r="OP152" i="14" s="1"/>
  <c r="OE156" i="14" a="1"/>
  <c r="OE156" i="14" s="1"/>
  <c r="OZ156" i="14" s="1"/>
  <c r="NT136" i="14" a="1"/>
  <c r="NT136" i="14" s="1"/>
  <c r="OO136" i="14" s="1"/>
  <c r="NT29" i="14" a="1"/>
  <c r="NT29" i="14" s="1"/>
  <c r="OO29" i="14" s="1"/>
  <c r="OE133" i="14" a="1"/>
  <c r="OE133" i="14" s="1"/>
  <c r="OZ133" i="14" s="1"/>
  <c r="NV70" i="14" a="1"/>
  <c r="NV70" i="14" s="1"/>
  <c r="OF152" i="14" a="1"/>
  <c r="OF152" i="14" s="1"/>
  <c r="PA152" i="14" s="1"/>
  <c r="NV152" i="14" a="1"/>
  <c r="NV152" i="14" s="1"/>
  <c r="OG37" i="14" a="1"/>
  <c r="OG37" i="14" s="1"/>
  <c r="PB37" i="14" s="1"/>
  <c r="OC176" i="14" a="1"/>
  <c r="OC176" i="14" s="1"/>
  <c r="NW144" i="14" a="1"/>
  <c r="NW144" i="14" s="1"/>
  <c r="OR144" i="14" s="1"/>
  <c r="NW61" i="14" a="1"/>
  <c r="NW61" i="14" s="1"/>
  <c r="OR61" i="14" s="1"/>
  <c r="OG146" i="14" a="1"/>
  <c r="OG146" i="14" s="1"/>
  <c r="PB146" i="14" s="1"/>
  <c r="NS52" i="14" a="1"/>
  <c r="NS52" i="14" s="1"/>
  <c r="ON52" i="14" s="1"/>
  <c r="OA153" i="14" a="1"/>
  <c r="OA153" i="14" s="1"/>
  <c r="OV153" i="14" s="1"/>
  <c r="OA53" i="14" a="1"/>
  <c r="OA53" i="14" s="1"/>
  <c r="OV53" i="14" s="1"/>
  <c r="NP23" i="14" a="1"/>
  <c r="NP23" i="14" s="1"/>
  <c r="OK23" i="14" s="1"/>
  <c r="OA165" i="14" a="1"/>
  <c r="OA165" i="14" s="1"/>
  <c r="OV165" i="14" s="1"/>
  <c r="OC15" i="14" a="1"/>
  <c r="OC15" i="14" s="1"/>
  <c r="OX15" i="14" s="1"/>
  <c r="OG51" i="14" a="1"/>
  <c r="OG51" i="14" s="1"/>
  <c r="PB51" i="14" s="1"/>
  <c r="OD133" i="14" a="1"/>
  <c r="OD133" i="14" s="1"/>
  <c r="OY133" i="14" s="1"/>
  <c r="NT11" i="14" a="1"/>
  <c r="NT11" i="14" s="1"/>
  <c r="OO11" i="14" s="1"/>
  <c r="OE71" i="14" a="1"/>
  <c r="OE71" i="14" s="1"/>
  <c r="OZ71" i="14" s="1"/>
  <c r="NO134" i="14" a="1"/>
  <c r="NO134" i="14" s="1"/>
  <c r="OJ134" i="14" s="1"/>
  <c r="NY16" i="14" a="1"/>
  <c r="NY16" i="14" s="1"/>
  <c r="OT16" i="14" s="1"/>
  <c r="NP123" i="14" a="1"/>
  <c r="NP123" i="14" s="1"/>
  <c r="OK123" i="14" s="1"/>
  <c r="OA156" i="14" a="1"/>
  <c r="OA156" i="14" s="1"/>
  <c r="OV156" i="14" s="1"/>
  <c r="NT145" i="14" a="1"/>
  <c r="NT145" i="14" s="1"/>
  <c r="OO145" i="14" s="1"/>
  <c r="NY30" i="14" a="1"/>
  <c r="NY30" i="14" s="1"/>
  <c r="OT30" i="14" s="1"/>
  <c r="OA94" i="14" a="1"/>
  <c r="OA94" i="14" s="1"/>
  <c r="OV94" i="14" s="1"/>
  <c r="NO77" i="14" a="1"/>
  <c r="NO77" i="14" s="1"/>
  <c r="OJ77" i="14" s="1"/>
  <c r="NX57" i="14" a="1"/>
  <c r="NX57" i="14" s="1"/>
  <c r="OS57" i="14" s="1"/>
  <c r="NZ110" i="14" a="1"/>
  <c r="NZ110" i="14" s="1"/>
  <c r="OU110" i="14" s="1"/>
  <c r="OE155" i="14" a="1"/>
  <c r="OE155" i="14" s="1"/>
  <c r="OZ155" i="14" s="1"/>
  <c r="NT28" i="14" a="1"/>
  <c r="NT28" i="14" s="1"/>
  <c r="OO28" i="14" s="1"/>
  <c r="OD20" i="14" a="1"/>
  <c r="OD20" i="14" s="1"/>
  <c r="OY20" i="14" s="1"/>
  <c r="NU36" i="14" a="1"/>
  <c r="NU36" i="14" s="1"/>
  <c r="OP36" i="14" s="1"/>
  <c r="OB108" i="14" a="1"/>
  <c r="OB108" i="14" s="1"/>
  <c r="OW108" i="14" s="1"/>
  <c r="NW83" i="14" a="1"/>
  <c r="NW83" i="14" s="1"/>
  <c r="OR83" i="14" s="1"/>
  <c r="OG81" i="14" a="1"/>
  <c r="OG81" i="14" s="1"/>
  <c r="PB81" i="14" s="1"/>
  <c r="OC100" i="14" a="1"/>
  <c r="OC100" i="14" s="1"/>
  <c r="OX100" i="14" s="1"/>
  <c r="OH172" i="14" a="1"/>
  <c r="OH172" i="14" s="1"/>
  <c r="PC172" i="14" s="1"/>
  <c r="OE63" i="14" a="1"/>
  <c r="OE63" i="14" s="1"/>
  <c r="OZ63" i="14" s="1"/>
  <c r="NO83" i="14" a="1"/>
  <c r="NO83" i="14" s="1"/>
  <c r="OJ83" i="14" s="1"/>
  <c r="OC23" i="14" a="1"/>
  <c r="OC23" i="14" s="1"/>
  <c r="OX23" i="14" s="1"/>
  <c r="OB17" i="14" a="1"/>
  <c r="OB17" i="14" s="1"/>
  <c r="OW17" i="14" s="1"/>
  <c r="OA16" i="14" a="1"/>
  <c r="OA16" i="14" s="1"/>
  <c r="OV16" i="14" s="1"/>
  <c r="NY80" i="14" a="1"/>
  <c r="NY80" i="14" s="1"/>
  <c r="OT80" i="14" s="1"/>
  <c r="NY136" i="14" a="1"/>
  <c r="NY136" i="14" s="1"/>
  <c r="OT136" i="14" s="1"/>
  <c r="OB21" i="14" a="1"/>
  <c r="OB21" i="14" s="1"/>
  <c r="OW21" i="14" s="1"/>
  <c r="OC71" i="14" a="1"/>
  <c r="OC71" i="14" s="1"/>
  <c r="OX71" i="14" s="1"/>
  <c r="OG167" i="14" a="1"/>
  <c r="OG167" i="14" s="1"/>
  <c r="PB167" i="14" s="1"/>
  <c r="NR36" i="14" a="1"/>
  <c r="NR36" i="14" s="1"/>
  <c r="OM36" i="14" s="1"/>
  <c r="NS91" i="14" a="1"/>
  <c r="NS91" i="14" s="1"/>
  <c r="ON91" i="14" s="1"/>
  <c r="NX153" i="14" a="1"/>
  <c r="NX153" i="14" s="1"/>
  <c r="OS153" i="14" s="1"/>
  <c r="NW91" i="14" a="1"/>
  <c r="NW91" i="14" s="1"/>
  <c r="OR91" i="14" s="1"/>
  <c r="NR118" i="14" a="1"/>
  <c r="NR118" i="14" s="1"/>
  <c r="OM118" i="14" s="1"/>
  <c r="OD83" i="14" a="1"/>
  <c r="OD83" i="14" s="1"/>
  <c r="OY83" i="14" s="1"/>
  <c r="NZ76" i="14" a="1"/>
  <c r="NZ76" i="14" s="1"/>
  <c r="OU76" i="14" s="1"/>
  <c r="NT160" i="14" a="1"/>
  <c r="NT160" i="14" s="1"/>
  <c r="OO160" i="14" s="1"/>
  <c r="OE97" i="14" a="1"/>
  <c r="OE97" i="14" s="1"/>
  <c r="OZ97" i="14" s="1"/>
  <c r="OH98" i="14" a="1"/>
  <c r="OH98" i="14" s="1"/>
  <c r="PC98" i="14" s="1"/>
  <c r="OF129" i="14" a="1"/>
  <c r="OF129" i="14" s="1"/>
  <c r="PA129" i="14" s="1"/>
  <c r="OA171" i="14" a="1"/>
  <c r="OA171" i="14" s="1"/>
  <c r="OV171" i="14" s="1"/>
  <c r="OF141" i="14" a="1"/>
  <c r="OF141" i="14" s="1"/>
  <c r="PA141" i="14" s="1"/>
  <c r="OE69" i="14" a="1"/>
  <c r="OE69" i="14" s="1"/>
  <c r="OZ69" i="14" s="1"/>
  <c r="NU173" i="14" a="1"/>
  <c r="NU173" i="14" s="1"/>
  <c r="OP173" i="14" s="1"/>
  <c r="OG53" i="14" a="1"/>
  <c r="OG53" i="14" s="1"/>
  <c r="PB53" i="14" s="1"/>
  <c r="NV67" i="14" a="1"/>
  <c r="NV67" i="14" s="1"/>
  <c r="NS171" i="14" a="1"/>
  <c r="NS171" i="14" s="1"/>
  <c r="ON171" i="14" s="1"/>
  <c r="NY90" i="14" a="1"/>
  <c r="NY90" i="14" s="1"/>
  <c r="OT90" i="14" s="1"/>
  <c r="OB89" i="14" a="1"/>
  <c r="OB89" i="14" s="1"/>
  <c r="OW89" i="14" s="1"/>
  <c r="NY127" i="14" a="1"/>
  <c r="NY127" i="14" s="1"/>
  <c r="OT127" i="14" s="1"/>
  <c r="OA9" i="14" a="1"/>
  <c r="OA9" i="14" s="1"/>
  <c r="OV9" i="14" s="1"/>
  <c r="NO119" i="14" a="1"/>
  <c r="NO119" i="14" s="1"/>
  <c r="OJ119" i="14" s="1"/>
  <c r="NX101" i="14" a="1"/>
  <c r="NX101" i="14" s="1"/>
  <c r="OS101" i="14" s="1"/>
  <c r="NV81" i="14" a="1"/>
  <c r="NV81" i="14" s="1"/>
  <c r="OF99" i="14" a="1"/>
  <c r="OF99" i="14" s="1"/>
  <c r="PA99" i="14" s="1"/>
  <c r="NQ161" i="14" a="1"/>
  <c r="NQ161" i="14" s="1"/>
  <c r="OL161" i="14" s="1"/>
  <c r="OG16" i="14" a="1"/>
  <c r="OG16" i="14" s="1"/>
  <c r="PB16" i="14" s="1"/>
  <c r="NY63" i="14" a="1"/>
  <c r="NY63" i="14" s="1"/>
  <c r="OT63" i="14" s="1"/>
  <c r="NX72" i="14" a="1"/>
  <c r="NX72" i="14" s="1"/>
  <c r="OS72" i="14" s="1"/>
  <c r="NS107" i="14" a="1"/>
  <c r="NS107" i="14" s="1"/>
  <c r="ON107" i="14" s="1"/>
  <c r="OA61" i="14" a="1"/>
  <c r="OA61" i="14" s="1"/>
  <c r="OV61" i="14" s="1"/>
  <c r="OA134" i="14" a="1"/>
  <c r="OA134" i="14" s="1"/>
  <c r="OV134" i="14" s="1"/>
  <c r="NU51" i="14" a="1"/>
  <c r="NU51" i="14" s="1"/>
  <c r="OP51" i="14" s="1"/>
  <c r="NT123" i="14" a="1"/>
  <c r="NT123" i="14" s="1"/>
  <c r="OO123" i="14" s="1"/>
  <c r="NT131" i="14" a="1"/>
  <c r="NT131" i="14" s="1"/>
  <c r="OO131" i="14" s="1"/>
  <c r="NU104" i="14" a="1"/>
  <c r="NU104" i="14" s="1"/>
  <c r="OP104" i="14" s="1"/>
  <c r="NV142" i="14" a="1"/>
  <c r="NV142" i="14" s="1"/>
  <c r="NU148" i="14" a="1"/>
  <c r="NU148" i="14" s="1"/>
  <c r="OP148" i="14" s="1"/>
  <c r="OG74" i="14" a="1"/>
  <c r="OG74" i="14" s="1"/>
  <c r="PB74" i="14" s="1"/>
  <c r="NU122" i="14" a="1"/>
  <c r="NU122" i="14" s="1"/>
  <c r="OP122" i="14" s="1"/>
  <c r="NO110" i="14" a="1"/>
  <c r="NO110" i="14" s="1"/>
  <c r="OJ110" i="14" s="1"/>
  <c r="NP165" i="14" a="1"/>
  <c r="NP165" i="14" s="1"/>
  <c r="OK165" i="14" s="1"/>
  <c r="NQ75" i="14" a="1"/>
  <c r="NQ75" i="14" s="1"/>
  <c r="OL75" i="14" s="1"/>
  <c r="NY115" i="14" a="1"/>
  <c r="NY115" i="14" s="1"/>
  <c r="OT115" i="14" s="1"/>
  <c r="NZ133" i="14" a="1"/>
  <c r="NZ133" i="14" s="1"/>
  <c r="OU133" i="14" s="1"/>
  <c r="OA77" i="14" a="1"/>
  <c r="OA77" i="14" s="1"/>
  <c r="OV77" i="14" s="1"/>
  <c r="NR34" i="14" a="1"/>
  <c r="NR34" i="14" s="1"/>
  <c r="OM34" i="14" s="1"/>
  <c r="NP18" i="14" a="1"/>
  <c r="NP18" i="14" s="1"/>
  <c r="OK18" i="14" s="1"/>
  <c r="NU172" i="14" a="1"/>
  <c r="NU172" i="14" s="1"/>
  <c r="OP172" i="14" s="1"/>
  <c r="OB141" i="14" a="1"/>
  <c r="OB141" i="14" s="1"/>
  <c r="OW141" i="14" s="1"/>
  <c r="OH85" i="14" a="1"/>
  <c r="OH85" i="14" s="1"/>
  <c r="PC85" i="14" s="1"/>
  <c r="OA173" i="14" a="1"/>
  <c r="OA173" i="14" s="1"/>
  <c r="OV173" i="14" s="1"/>
  <c r="NT167" i="14" a="1"/>
  <c r="NT167" i="14" s="1"/>
  <c r="OO167" i="14" s="1"/>
  <c r="NW18" i="14" a="1"/>
  <c r="NW18" i="14" s="1"/>
  <c r="OR18" i="14" s="1"/>
  <c r="NX27" i="14" a="1"/>
  <c r="NX27" i="14" s="1"/>
  <c r="OS27" i="14" s="1"/>
  <c r="NQ13" i="14" a="1"/>
  <c r="NQ13" i="14" s="1"/>
  <c r="OL13" i="14" s="1"/>
  <c r="NR96" i="14" a="1"/>
  <c r="NR96" i="14" s="1"/>
  <c r="OM96" i="14" s="1"/>
  <c r="OH107" i="14" a="1"/>
  <c r="OH107" i="14" s="1"/>
  <c r="PC107" i="14" s="1"/>
  <c r="NZ156" i="14" a="1"/>
  <c r="NZ156" i="14" s="1"/>
  <c r="OU156" i="14" s="1"/>
  <c r="OC146" i="14" a="1"/>
  <c r="OC146" i="14" s="1"/>
  <c r="OX146" i="14" s="1"/>
  <c r="NT100" i="14" a="1"/>
  <c r="NT100" i="14" s="1"/>
  <c r="OO100" i="14" s="1"/>
  <c r="OB47" i="14" a="1"/>
  <c r="OB47" i="14" s="1"/>
  <c r="OW47" i="14" s="1"/>
  <c r="OC77" i="14" a="1"/>
  <c r="OC77" i="14" s="1"/>
  <c r="OX77" i="14" s="1"/>
  <c r="NY173" i="14" a="1"/>
  <c r="NY173" i="14" s="1"/>
  <c r="OT173" i="14" s="1"/>
  <c r="NW152" i="14" a="1"/>
  <c r="NW152" i="14" s="1"/>
  <c r="OR152" i="14" s="1"/>
  <c r="NX169" i="14" a="1"/>
  <c r="NX169" i="14" s="1"/>
  <c r="OS169" i="14" s="1"/>
  <c r="NO170" i="14" a="1"/>
  <c r="NO170" i="14" s="1"/>
  <c r="OJ170" i="14" s="1"/>
  <c r="OC21" i="14" a="1"/>
  <c r="OC21" i="14" s="1"/>
  <c r="OX21" i="14" s="1"/>
  <c r="NZ123" i="14" a="1"/>
  <c r="NZ123" i="14" s="1"/>
  <c r="OU123" i="14" s="1"/>
  <c r="NT25" i="14" a="1"/>
  <c r="NT25" i="14" s="1"/>
  <c r="OO25" i="14" s="1"/>
  <c r="OA101" i="14" a="1"/>
  <c r="OA101" i="14" s="1"/>
  <c r="OV101" i="14" s="1"/>
  <c r="NO33" i="14" a="1"/>
  <c r="NO33" i="14" s="1"/>
  <c r="OJ33" i="14" s="1"/>
  <c r="OC32" i="14" a="1"/>
  <c r="OC32" i="14" s="1"/>
  <c r="OX32" i="14" s="1"/>
  <c r="NT91" i="14" a="1"/>
  <c r="NT91" i="14" s="1"/>
  <c r="OO91" i="14" s="1"/>
  <c r="NZ102" i="14" a="1"/>
  <c r="NZ102" i="14" s="1"/>
  <c r="OU102" i="14" s="1"/>
  <c r="NP40" i="14" a="1"/>
  <c r="NP40" i="14" s="1"/>
  <c r="OK40" i="14" s="1"/>
  <c r="OH66" i="14" a="1"/>
  <c r="OH66" i="14" s="1"/>
  <c r="PC66" i="14" s="1"/>
  <c r="OC65" i="14" a="1"/>
  <c r="OC65" i="14" s="1"/>
  <c r="OX65" i="14" s="1"/>
  <c r="NW125" i="14" a="1"/>
  <c r="NW125" i="14" s="1"/>
  <c r="OR125" i="14" s="1"/>
  <c r="NP158" i="14" a="1"/>
  <c r="NP158" i="14" s="1"/>
  <c r="OK158" i="14" s="1"/>
  <c r="OG43" i="14" a="1"/>
  <c r="OG43" i="14" s="1"/>
  <c r="PB43" i="14" s="1"/>
  <c r="OD35" i="14" a="1"/>
  <c r="OD35" i="14" s="1"/>
  <c r="OY35" i="14" s="1"/>
  <c r="NR84" i="14" a="1"/>
  <c r="NR84" i="14" s="1"/>
  <c r="OM84" i="14" s="1"/>
  <c r="NS154" i="14" a="1"/>
  <c r="NS154" i="14" s="1"/>
  <c r="ON154" i="14" s="1"/>
  <c r="OE89" i="14" a="1"/>
  <c r="OE89" i="14" s="1"/>
  <c r="OZ89" i="14" s="1"/>
  <c r="NQ169" i="14" a="1"/>
  <c r="NQ169" i="14" s="1"/>
  <c r="OL169" i="14" s="1"/>
  <c r="NQ31" i="14" a="1"/>
  <c r="NQ31" i="14" s="1"/>
  <c r="OL31" i="14" s="1"/>
  <c r="OH101" i="14" a="1"/>
  <c r="OH101" i="14" s="1"/>
  <c r="PC101" i="14" s="1"/>
  <c r="OH115" i="14" a="1"/>
  <c r="OH115" i="14" s="1"/>
  <c r="PC115" i="14" s="1"/>
  <c r="OC115" i="14" a="1"/>
  <c r="OC115" i="14" s="1"/>
  <c r="OX115" i="14" s="1"/>
  <c r="NS40" i="14" a="1"/>
  <c r="NS40" i="14" s="1"/>
  <c r="ON40" i="14" s="1"/>
  <c r="NV107" i="14" a="1"/>
  <c r="NV107" i="14" s="1"/>
  <c r="NW27" i="14" a="1"/>
  <c r="NW27" i="14" s="1"/>
  <c r="OR27" i="14" s="1"/>
  <c r="OH124" i="14" a="1"/>
  <c r="OH124" i="14" s="1"/>
  <c r="PC124" i="14" s="1"/>
  <c r="NY125" i="14" a="1"/>
  <c r="NY125" i="14" s="1"/>
  <c r="OT125" i="14" s="1"/>
  <c r="OC33" i="14" a="1"/>
  <c r="OC33" i="14" s="1"/>
  <c r="OX33" i="14" s="1"/>
  <c r="OC83" i="14" a="1"/>
  <c r="OC83" i="14" s="1"/>
  <c r="OX83" i="14" s="1"/>
  <c r="NT120" i="14" a="1"/>
  <c r="NT120" i="14" s="1"/>
  <c r="OO120" i="14" s="1"/>
  <c r="NW128" i="14" a="1"/>
  <c r="NW128" i="14" s="1"/>
  <c r="OR128" i="14" s="1"/>
  <c r="NV75" i="14" a="1"/>
  <c r="NV75" i="14" s="1"/>
  <c r="OB169" i="14" a="1"/>
  <c r="OB169" i="14" s="1"/>
  <c r="OW169" i="14" s="1"/>
  <c r="NZ81" i="14" a="1"/>
  <c r="NZ81" i="14" s="1"/>
  <c r="OU81" i="14" s="1"/>
  <c r="OF17" i="14" a="1"/>
  <c r="OF17" i="14" s="1"/>
  <c r="PA17" i="14" s="1"/>
  <c r="NR12" i="14" a="1"/>
  <c r="NR12" i="14" s="1"/>
  <c r="OM12" i="14" s="1"/>
  <c r="NS90" i="14" a="1"/>
  <c r="NS90" i="14" s="1"/>
  <c r="ON90" i="14" s="1"/>
  <c r="OD84" i="14" a="1"/>
  <c r="OD84" i="14" s="1"/>
  <c r="OY84" i="14" s="1"/>
  <c r="OF14" i="14" a="1"/>
  <c r="OF14" i="14" s="1"/>
  <c r="PA14" i="14" s="1"/>
  <c r="OH67" i="14" a="1"/>
  <c r="OH67" i="14" s="1"/>
  <c r="PC67" i="14" s="1"/>
  <c r="NU71" i="14" a="1"/>
  <c r="NU71" i="14" s="1"/>
  <c r="OP71" i="14" s="1"/>
  <c r="OF86" i="14" a="1"/>
  <c r="OF86" i="14" s="1"/>
  <c r="PA86" i="14" s="1"/>
  <c r="NP30" i="14" a="1"/>
  <c r="NP30" i="14" s="1"/>
  <c r="OK30" i="14" s="1"/>
  <c r="NS130" i="14" a="1"/>
  <c r="NS130" i="14" s="1"/>
  <c r="ON130" i="14" s="1"/>
  <c r="OE132" i="14" a="1"/>
  <c r="OE132" i="14" s="1"/>
  <c r="OZ132" i="14" s="1"/>
  <c r="NX18" i="14" a="1"/>
  <c r="NX18" i="14" s="1"/>
  <c r="OS18" i="14" s="1"/>
  <c r="NS167" i="14" a="1"/>
  <c r="NS167" i="14" s="1"/>
  <c r="ON167" i="14" s="1"/>
  <c r="NO143" i="14" a="1"/>
  <c r="NO143" i="14" s="1"/>
  <c r="OJ143" i="14" s="1"/>
  <c r="OB44" i="14" a="1"/>
  <c r="OB44" i="14" s="1"/>
  <c r="OW44" i="14" s="1"/>
  <c r="NX121" i="14" a="1"/>
  <c r="NX121" i="14" s="1"/>
  <c r="OS121" i="14" s="1"/>
  <c r="NV50" i="14" a="1"/>
  <c r="NV50" i="14" s="1"/>
  <c r="NS78" i="14" a="1"/>
  <c r="NS78" i="14" s="1"/>
  <c r="ON78" i="14" s="1"/>
  <c r="NO12" i="14" a="1"/>
  <c r="NO12" i="14" s="1"/>
  <c r="OJ12" i="14" s="1"/>
  <c r="NP159" i="14" a="1"/>
  <c r="NP159" i="14" s="1"/>
  <c r="OK159" i="14" s="1"/>
  <c r="NV104" i="14" a="1"/>
  <c r="NV104" i="14" s="1"/>
  <c r="OH77" i="14" a="1"/>
  <c r="OH77" i="14" s="1"/>
  <c r="PC77" i="14" s="1"/>
  <c r="OC43" i="14" a="1"/>
  <c r="OC43" i="14" s="1"/>
  <c r="OX43" i="14" s="1"/>
  <c r="NX30" i="14" a="1"/>
  <c r="NX30" i="14" s="1"/>
  <c r="OS30" i="14" s="1"/>
  <c r="NX73" i="14" a="1"/>
  <c r="NX73" i="14" s="1"/>
  <c r="OS73" i="14" s="1"/>
  <c r="NX132" i="14" a="1"/>
  <c r="NX132" i="14" s="1"/>
  <c r="OS132" i="14" s="1"/>
  <c r="NS87" i="14" a="1"/>
  <c r="NS87" i="14" s="1"/>
  <c r="ON87" i="14" s="1"/>
  <c r="NP136" i="14" a="1"/>
  <c r="NP136" i="14" s="1"/>
  <c r="OK136" i="14" s="1"/>
  <c r="OG26" i="14" a="1"/>
  <c r="OG26" i="14" s="1"/>
  <c r="PB26" i="14" s="1"/>
  <c r="NT19" i="14" a="1"/>
  <c r="NT19" i="14" s="1"/>
  <c r="OO19" i="14" s="1"/>
  <c r="OH102" i="14" a="1"/>
  <c r="OH102" i="14" s="1"/>
  <c r="PC102" i="14" s="1"/>
  <c r="OE84" i="14" a="1"/>
  <c r="OE84" i="14" s="1"/>
  <c r="OZ84" i="14" s="1"/>
  <c r="NY60" i="14" a="1"/>
  <c r="NY60" i="14" s="1"/>
  <c r="OT60" i="14" s="1"/>
  <c r="NQ44" i="14" a="1"/>
  <c r="NQ44" i="14" s="1"/>
  <c r="OL44" i="14" s="1"/>
  <c r="NZ147" i="14" a="1"/>
  <c r="NZ147" i="14" s="1"/>
  <c r="OU147" i="14" s="1"/>
  <c r="NW13" i="14" a="1"/>
  <c r="NW13" i="14" s="1"/>
  <c r="OR13" i="14" s="1"/>
  <c r="NY58" i="14" a="1"/>
  <c r="NY58" i="14" s="1"/>
  <c r="OT58" i="14" s="1"/>
  <c r="NT156" i="14" a="1"/>
  <c r="NT156" i="14" s="1"/>
  <c r="OO156" i="14" s="1"/>
  <c r="NR169" i="14" a="1"/>
  <c r="NR169" i="14" s="1"/>
  <c r="OM169" i="14" s="1"/>
  <c r="NO94" i="14" a="1"/>
  <c r="NO94" i="14" s="1"/>
  <c r="OJ94" i="14" s="1"/>
  <c r="OG40" i="14" a="1"/>
  <c r="OG40" i="14" s="1"/>
  <c r="PB40" i="14" s="1"/>
  <c r="NP20" i="14" a="1"/>
  <c r="NP20" i="14" s="1"/>
  <c r="OK20" i="14" s="1"/>
  <c r="NS54" i="14" a="1"/>
  <c r="NS54" i="14" s="1"/>
  <c r="ON54" i="14" s="1"/>
  <c r="OE50" i="14" a="1"/>
  <c r="OE50" i="14" s="1"/>
  <c r="OZ50" i="14" s="1"/>
  <c r="NO103" i="14" a="1"/>
  <c r="NO103" i="14" s="1"/>
  <c r="OJ103" i="14" s="1"/>
  <c r="OD130" i="14" a="1"/>
  <c r="OD130" i="14" s="1"/>
  <c r="OY130" i="14" s="1"/>
  <c r="OC90" i="14" a="1"/>
  <c r="OC90" i="14" s="1"/>
  <c r="OX90" i="14" s="1"/>
  <c r="OF23" i="14" a="1"/>
  <c r="OF23" i="14" s="1"/>
  <c r="PA23" i="14" s="1"/>
  <c r="OE77" i="14" a="1"/>
  <c r="OE77" i="14" s="1"/>
  <c r="OZ77" i="14" s="1"/>
  <c r="NV125" i="14" a="1"/>
  <c r="NV125" i="14" s="1"/>
  <c r="NT153" i="14" a="1"/>
  <c r="NT153" i="14" s="1"/>
  <c r="OO153" i="14" s="1"/>
  <c r="NP102" i="14" a="1"/>
  <c r="NP102" i="14" s="1"/>
  <c r="OK102" i="14" s="1"/>
  <c r="NZ118" i="14" a="1"/>
  <c r="NZ118" i="14" s="1"/>
  <c r="OU118" i="14" s="1"/>
  <c r="NW137" i="14" a="1"/>
  <c r="NW137" i="14" s="1"/>
  <c r="OR137" i="14" s="1"/>
  <c r="NQ151" i="14" a="1"/>
  <c r="NQ151" i="14" s="1"/>
  <c r="OL151" i="14" s="1"/>
  <c r="OA12" i="14" a="1"/>
  <c r="OA12" i="14" s="1"/>
  <c r="OV12" i="14" s="1"/>
  <c r="NV92" i="14" a="1"/>
  <c r="NV92" i="14" s="1"/>
  <c r="NV122" i="14" a="1"/>
  <c r="NV122" i="14" s="1"/>
  <c r="NV20" i="14" a="1"/>
  <c r="NV20" i="14" s="1"/>
  <c r="OG148" i="14" a="1"/>
  <c r="OG148" i="14" s="1"/>
  <c r="PB148" i="14" s="1"/>
  <c r="NS143" i="14" a="1"/>
  <c r="NS143" i="14" s="1"/>
  <c r="ON143" i="14" s="1"/>
  <c r="NT174" i="14" a="1"/>
  <c r="NT174" i="14" s="1"/>
  <c r="OO174" i="14" s="1"/>
  <c r="NY95" i="14" a="1"/>
  <c r="NY95" i="14" s="1"/>
  <c r="OT95" i="14" s="1"/>
  <c r="OF60" i="14" a="1"/>
  <c r="OF60" i="14" s="1"/>
  <c r="PA60" i="14" s="1"/>
  <c r="NV91" i="14" a="1"/>
  <c r="NV91" i="14" s="1"/>
  <c r="NQ107" i="14" a="1"/>
  <c r="NQ107" i="14" s="1"/>
  <c r="OL107" i="14" s="1"/>
  <c r="NZ138" i="14" a="1"/>
  <c r="NZ138" i="14" s="1"/>
  <c r="OU138" i="14" s="1"/>
  <c r="NP52" i="14" a="1"/>
  <c r="NP52" i="14" s="1"/>
  <c r="OK52" i="14" s="1"/>
  <c r="NP98" i="14" a="1"/>
  <c r="NP98" i="14" s="1"/>
  <c r="OK98" i="14" s="1"/>
  <c r="NZ155" i="14" a="1"/>
  <c r="NZ155" i="14" s="1"/>
  <c r="OU155" i="14" s="1"/>
  <c r="OH93" i="14" a="1"/>
  <c r="OH93" i="14" s="1"/>
  <c r="PC93" i="14" s="1"/>
  <c r="NX112" i="14" a="1"/>
  <c r="NX112" i="14" s="1"/>
  <c r="OS112" i="14" s="1"/>
  <c r="NR140" i="14" a="1"/>
  <c r="NR140" i="14" s="1"/>
  <c r="OM140" i="14" s="1"/>
  <c r="OD92" i="14" a="1"/>
  <c r="OD92" i="14" s="1"/>
  <c r="OY92" i="14" s="1"/>
  <c r="OG112" i="14" a="1"/>
  <c r="OG112" i="14" s="1"/>
  <c r="PB112" i="14" s="1"/>
  <c r="NP78" i="14" a="1"/>
  <c r="NP78" i="14" s="1"/>
  <c r="OK78" i="14" s="1"/>
  <c r="OD118" i="14" a="1"/>
  <c r="OD118" i="14" s="1"/>
  <c r="OY118" i="14" s="1"/>
  <c r="NZ57" i="14" a="1"/>
  <c r="NZ57" i="14" s="1"/>
  <c r="OU57" i="14" s="1"/>
  <c r="NT59" i="14" a="1"/>
  <c r="NT59" i="14" s="1"/>
  <c r="OO59" i="14" s="1"/>
  <c r="NU70" i="14" a="1"/>
  <c r="NU70" i="14" s="1"/>
  <c r="OP70" i="14" s="1"/>
  <c r="NP53" i="14" a="1"/>
  <c r="NP53" i="14" s="1"/>
  <c r="OK53" i="14" s="1"/>
  <c r="NR92" i="14" a="1"/>
  <c r="NR92" i="14" s="1"/>
  <c r="OM92" i="14" s="1"/>
  <c r="NP48" i="14" a="1"/>
  <c r="NP48" i="14" s="1"/>
  <c r="OK48" i="14" s="1"/>
  <c r="NQ57" i="14" a="1"/>
  <c r="NQ57" i="14" s="1"/>
  <c r="OL57" i="14" s="1"/>
  <c r="NV14" i="14" a="1"/>
  <c r="NV14" i="14" s="1"/>
  <c r="OE10" i="14" a="1"/>
  <c r="OE10" i="14" s="1"/>
  <c r="OZ10" i="14" s="1"/>
  <c r="NQ160" i="14" a="1"/>
  <c r="NQ160" i="14" s="1"/>
  <c r="OL160" i="14" s="1"/>
  <c r="NY126" i="14" a="1"/>
  <c r="NY126" i="14" s="1"/>
  <c r="OT126" i="14" s="1"/>
  <c r="OH97" i="14" a="1"/>
  <c r="OH97" i="14" s="1"/>
  <c r="PC97" i="14" s="1"/>
  <c r="NZ30" i="14" a="1"/>
  <c r="NZ30" i="14" s="1"/>
  <c r="OU30" i="14" s="1"/>
  <c r="NO90" i="14" a="1"/>
  <c r="NO90" i="14" s="1"/>
  <c r="OJ90" i="14" s="1"/>
  <c r="OC48" i="14" a="1"/>
  <c r="OC48" i="14" s="1"/>
  <c r="OX48" i="14" s="1"/>
  <c r="NT12" i="14" a="1"/>
  <c r="NT12" i="14" s="1"/>
  <c r="OO12" i="14" s="1"/>
  <c r="OH79" i="14" a="1"/>
  <c r="OH79" i="14" s="1"/>
  <c r="PC79" i="14" s="1"/>
  <c r="NW77" i="14" a="1"/>
  <c r="NW77" i="14" s="1"/>
  <c r="OR77" i="14" s="1"/>
  <c r="NS131" i="14" a="1"/>
  <c r="NS131" i="14" s="1"/>
  <c r="ON131" i="14" s="1"/>
  <c r="NY145" i="14" a="1"/>
  <c r="NY145" i="14" s="1"/>
  <c r="OT145" i="14" s="1"/>
  <c r="NX26" i="14" a="1"/>
  <c r="NX26" i="14" s="1"/>
  <c r="OS26" i="14" s="1"/>
  <c r="NW90" i="14" a="1"/>
  <c r="NW90" i="14" s="1"/>
  <c r="OR90" i="14" s="1"/>
  <c r="OA62" i="14" a="1"/>
  <c r="OA62" i="14" s="1"/>
  <c r="OV62" i="14" s="1"/>
  <c r="OA154" i="14" a="1"/>
  <c r="OA154" i="14" s="1"/>
  <c r="OV154" i="14" s="1"/>
  <c r="NO164" i="14" a="1"/>
  <c r="NO164" i="14" s="1"/>
  <c r="OJ164" i="14" s="1"/>
  <c r="NV137" i="14" a="1"/>
  <c r="NV137" i="14" s="1"/>
  <c r="OH123" i="14" a="1"/>
  <c r="OH123" i="14" s="1"/>
  <c r="PC123" i="14" s="1"/>
  <c r="NW9" i="14" a="1"/>
  <c r="NW9" i="14" s="1"/>
  <c r="OR9" i="14" s="1"/>
  <c r="OE100" i="14" a="1"/>
  <c r="OE100" i="14" s="1"/>
  <c r="OZ100" i="14" s="1"/>
  <c r="NW139" i="14" a="1"/>
  <c r="NW139" i="14" s="1"/>
  <c r="OR139" i="14" s="1"/>
  <c r="NT26" i="14" a="1"/>
  <c r="NT26" i="14" s="1"/>
  <c r="OO26" i="14" s="1"/>
  <c r="OE55" i="14" a="1"/>
  <c r="OE55" i="14" s="1"/>
  <c r="OZ55" i="14" s="1"/>
  <c r="OH106" i="14" a="1"/>
  <c r="OH106" i="14" s="1"/>
  <c r="PC106" i="14" s="1"/>
  <c r="OE91" i="14" a="1"/>
  <c r="OE91" i="14" s="1"/>
  <c r="OZ91" i="14" s="1"/>
  <c r="NU111" i="14" a="1"/>
  <c r="NU111" i="14" s="1"/>
  <c r="OP111" i="14" s="1"/>
  <c r="NW119" i="14" a="1"/>
  <c r="NW119" i="14" s="1"/>
  <c r="OR119" i="14" s="1"/>
  <c r="NQ92" i="14" a="1"/>
  <c r="NQ92" i="14" s="1"/>
  <c r="OL92" i="14" s="1"/>
  <c r="NZ21" i="14" a="1"/>
  <c r="NZ21" i="14" s="1"/>
  <c r="OU21" i="14" s="1"/>
  <c r="OD144" i="14" a="1"/>
  <c r="OD144" i="14" s="1"/>
  <c r="OY144" i="14" s="1"/>
  <c r="NQ139" i="14" a="1"/>
  <c r="NQ139" i="14" s="1"/>
  <c r="OL139" i="14" s="1"/>
  <c r="NZ82" i="14" a="1"/>
  <c r="NZ82" i="14" s="1"/>
  <c r="OU82" i="14" s="1"/>
  <c r="NY157" i="14" a="1"/>
  <c r="NY157" i="14" s="1"/>
  <c r="OT157" i="14" s="1"/>
  <c r="NZ20" i="14" a="1"/>
  <c r="NZ20" i="14" s="1"/>
  <c r="OU20" i="14" s="1"/>
  <c r="NO98" i="14" a="1"/>
  <c r="NO98" i="14" s="1"/>
  <c r="OJ98" i="14" s="1"/>
  <c r="NQ164" i="14" a="1"/>
  <c r="NQ164" i="14" s="1"/>
  <c r="OL164" i="14" s="1"/>
  <c r="NO63" i="14" a="1"/>
  <c r="NO63" i="14" s="1"/>
  <c r="OJ63" i="14" s="1"/>
  <c r="OE68" i="14" a="1"/>
  <c r="OE68" i="14" s="1"/>
  <c r="OZ68" i="14" s="1"/>
  <c r="NT60" i="14" a="1"/>
  <c r="NT60" i="14" s="1"/>
  <c r="OO60" i="14" s="1"/>
  <c r="OE168" i="14" a="1"/>
  <c r="OE168" i="14" s="1"/>
  <c r="OZ168" i="14" s="1"/>
  <c r="OD153" i="14" a="1"/>
  <c r="OD153" i="14" s="1"/>
  <c r="OY153" i="14" s="1"/>
  <c r="OG64" i="14" a="1"/>
  <c r="OG64" i="14" s="1"/>
  <c r="PB64" i="14" s="1"/>
  <c r="NW120" i="14" a="1"/>
  <c r="NW120" i="14" s="1"/>
  <c r="OR120" i="14" s="1"/>
  <c r="NQ55" i="14" a="1"/>
  <c r="NQ55" i="14" s="1"/>
  <c r="OL55" i="14" s="1"/>
  <c r="OE28" i="14" a="1"/>
  <c r="OE28" i="14" s="1"/>
  <c r="OZ28" i="14" s="1"/>
  <c r="OC132" i="14" a="1"/>
  <c r="OC132" i="14" s="1"/>
  <c r="OX132" i="14" s="1"/>
  <c r="NU69" i="14" a="1"/>
  <c r="NU69" i="14" s="1"/>
  <c r="OP69" i="14" s="1"/>
  <c r="OB146" i="14" a="1"/>
  <c r="OB146" i="14" s="1"/>
  <c r="OW146" i="14" s="1"/>
  <c r="NU40" i="14" a="1"/>
  <c r="NU40" i="14" s="1"/>
  <c r="OP40" i="14" s="1"/>
  <c r="OC170" i="14" a="1"/>
  <c r="OC170" i="14" s="1"/>
  <c r="OX170" i="14" s="1"/>
  <c r="NV157" i="14" a="1"/>
  <c r="NV157" i="14" s="1"/>
  <c r="OD155" i="14" a="1"/>
  <c r="OD155" i="14" s="1"/>
  <c r="OY155" i="14" s="1"/>
  <c r="NX67" i="14" a="1"/>
  <c r="NX67" i="14" s="1"/>
  <c r="OS67" i="14" s="1"/>
  <c r="NY48" i="14" a="1"/>
  <c r="NY48" i="14" s="1"/>
  <c r="OT48" i="14" s="1"/>
  <c r="NP132" i="14" a="1"/>
  <c r="NP132" i="14" s="1"/>
  <c r="OK132" i="14" s="1"/>
  <c r="OE101" i="14" a="1"/>
  <c r="OE101" i="14" s="1"/>
  <c r="OZ101" i="14" s="1"/>
  <c r="NZ121" i="14" a="1"/>
  <c r="NZ121" i="14" s="1"/>
  <c r="OU121" i="14" s="1"/>
  <c r="NY12" i="14" a="1"/>
  <c r="NY12" i="14" s="1"/>
  <c r="OT12" i="14" s="1"/>
  <c r="NQ98" i="14" a="1"/>
  <c r="NQ98" i="14" s="1"/>
  <c r="OL98" i="14" s="1"/>
  <c r="NZ109" i="14" a="1"/>
  <c r="NZ109" i="14" s="1"/>
  <c r="OU109" i="14" s="1"/>
  <c r="NU137" i="14" a="1"/>
  <c r="NU137" i="14" s="1"/>
  <c r="OP137" i="14" s="1"/>
  <c r="NW32" i="14" a="1"/>
  <c r="NW32" i="14" s="1"/>
  <c r="OR32" i="14" s="1"/>
  <c r="NP175" i="14" a="1"/>
  <c r="NP175" i="14" s="1"/>
  <c r="OK175" i="14" s="1"/>
  <c r="OH149" i="14" a="1"/>
  <c r="OH149" i="14" s="1"/>
  <c r="PC149" i="14" s="1"/>
  <c r="NR85" i="14" a="1"/>
  <c r="NR85" i="14" s="1"/>
  <c r="OM85" i="14" s="1"/>
  <c r="NT41" i="14" a="1"/>
  <c r="NT41" i="14" s="1"/>
  <c r="OO41" i="14" s="1"/>
  <c r="OB94" i="14" a="1"/>
  <c r="OB94" i="14" s="1"/>
  <c r="OW94" i="14" s="1"/>
  <c r="OC139" i="14" a="1"/>
  <c r="OC139" i="14" s="1"/>
  <c r="OX139" i="14" s="1"/>
  <c r="NX80" i="14" a="1"/>
  <c r="NX80" i="14" s="1"/>
  <c r="OS80" i="14" s="1"/>
  <c r="OE76" i="14" a="1"/>
  <c r="OE76" i="14" s="1"/>
  <c r="OZ76" i="14" s="1"/>
  <c r="OG98" i="14" a="1"/>
  <c r="OG98" i="14" s="1"/>
  <c r="PB98" i="14" s="1"/>
  <c r="NX127" i="14" a="1"/>
  <c r="NX127" i="14" s="1"/>
  <c r="OS127" i="14" s="1"/>
  <c r="OD128" i="14" a="1"/>
  <c r="OD128" i="14" s="1"/>
  <c r="OY128" i="14" s="1"/>
  <c r="OC17" i="14" a="1"/>
  <c r="OC17" i="14" s="1"/>
  <c r="OX17" i="14" s="1"/>
  <c r="OC97" i="14" a="1"/>
  <c r="OC97" i="14" s="1"/>
  <c r="OX97" i="14" s="1"/>
  <c r="NZ169" i="14" a="1"/>
  <c r="NZ169" i="14" s="1"/>
  <c r="OU169" i="14" s="1"/>
  <c r="OG84" i="14" a="1"/>
  <c r="OG84" i="14" s="1"/>
  <c r="PB84" i="14" s="1"/>
  <c r="NT129" i="14" a="1"/>
  <c r="NT129" i="14" s="1"/>
  <c r="OO129" i="14" s="1"/>
  <c r="OC89" i="14" a="1"/>
  <c r="OC89" i="14" s="1"/>
  <c r="OX89" i="14" s="1"/>
  <c r="NT89" i="14" a="1"/>
  <c r="NT89" i="14" s="1"/>
  <c r="OO89" i="14" s="1"/>
  <c r="OA40" i="14" a="1"/>
  <c r="OA40" i="14" s="1"/>
  <c r="OV40" i="14" s="1"/>
  <c r="OC22" i="14" a="1"/>
  <c r="OC22" i="14" s="1"/>
  <c r="OX22" i="14" s="1"/>
  <c r="OD61" i="14" a="1"/>
  <c r="OD61" i="14" s="1"/>
  <c r="OY61" i="14" s="1"/>
  <c r="OH43" i="14" a="1"/>
  <c r="OH43" i="14" s="1"/>
  <c r="PC43" i="14" s="1"/>
  <c r="NW35" i="14" a="1"/>
  <c r="NW35" i="14" s="1"/>
  <c r="OR35" i="14" s="1"/>
  <c r="NW84" i="14" a="1"/>
  <c r="NW84" i="14" s="1"/>
  <c r="OR84" i="14" s="1"/>
  <c r="NW108" i="14" a="1"/>
  <c r="NW108" i="14" s="1"/>
  <c r="OR108" i="14" s="1"/>
  <c r="NQ69" i="14" a="1"/>
  <c r="NQ69" i="14" s="1"/>
  <c r="OL69" i="14" s="1"/>
  <c r="NP174" i="14" a="1"/>
  <c r="NP174" i="14" s="1"/>
  <c r="OK174" i="14" s="1"/>
  <c r="OG33" i="14" a="1"/>
  <c r="OG33" i="14" s="1"/>
  <c r="PB33" i="14" s="1"/>
  <c r="NY86" i="14" a="1"/>
  <c r="NY86" i="14" s="1"/>
  <c r="OT86" i="14" s="1"/>
  <c r="OB62" i="14" a="1"/>
  <c r="OB62" i="14" s="1"/>
  <c r="OW62" i="14" s="1"/>
  <c r="OF165" i="14" a="1"/>
  <c r="OF165" i="14" s="1"/>
  <c r="PA165" i="14" s="1"/>
  <c r="NP11" i="14" a="1"/>
  <c r="NP11" i="14" s="1"/>
  <c r="OK11" i="14" s="1"/>
  <c r="NV174" i="14" a="1"/>
  <c r="NV174" i="14" s="1"/>
  <c r="OA45" i="14" a="1"/>
  <c r="OA45" i="14" s="1"/>
  <c r="OV45" i="14" s="1"/>
  <c r="NU149" i="14" a="1"/>
  <c r="NU149" i="14" s="1"/>
  <c r="OP149" i="14" s="1"/>
  <c r="OE122" i="14" a="1"/>
  <c r="OE122" i="14" s="1"/>
  <c r="OZ122" i="14" s="1"/>
  <c r="NT106" i="14" a="1"/>
  <c r="NT106" i="14" s="1"/>
  <c r="OO106" i="14" s="1"/>
  <c r="OG66" i="14" a="1"/>
  <c r="OG66" i="14" s="1"/>
  <c r="PB66" i="14" s="1"/>
  <c r="OD87" i="14" a="1"/>
  <c r="OD87" i="14" s="1"/>
  <c r="OY87" i="14" s="1"/>
  <c r="NV140" i="14" a="1"/>
  <c r="NV140" i="14" s="1"/>
  <c r="NQ143" i="14" a="1"/>
  <c r="NQ143" i="14" s="1"/>
  <c r="OL143" i="14" s="1"/>
  <c r="OH171" i="14" a="1"/>
  <c r="OH171" i="14" s="1"/>
  <c r="PC171" i="14" s="1"/>
  <c r="NS86" i="14" a="1"/>
  <c r="NS86" i="14" s="1"/>
  <c r="ON86" i="14" s="1"/>
  <c r="OH10" i="14" a="1"/>
  <c r="OH10" i="14" s="1"/>
  <c r="PC10" i="14" s="1"/>
  <c r="OB15" i="14" a="1"/>
  <c r="OB15" i="14" s="1"/>
  <c r="OW15" i="14" s="1"/>
  <c r="NQ115" i="14" a="1"/>
  <c r="NQ115" i="14" s="1"/>
  <c r="OL115" i="14" s="1"/>
  <c r="NR80" i="14" a="1"/>
  <c r="NR80" i="14" s="1"/>
  <c r="OM80" i="14" s="1"/>
  <c r="OF32" i="14" a="1"/>
  <c r="OF32" i="14" s="1"/>
  <c r="PA32" i="14" s="1"/>
  <c r="NQ144" i="14" a="1"/>
  <c r="NQ144" i="14" s="1"/>
  <c r="OL144" i="14" s="1"/>
  <c r="NY42" i="14" a="1"/>
  <c r="NY42" i="14" s="1"/>
  <c r="OT42" i="14" s="1"/>
  <c r="OD157" i="14" a="1"/>
  <c r="OD157" i="14" s="1"/>
  <c r="OY157" i="14" s="1"/>
  <c r="NU147" i="14" a="1"/>
  <c r="NU147" i="14" s="1"/>
  <c r="OP147" i="14" s="1"/>
  <c r="OB147" i="14" a="1"/>
  <c r="OB147" i="14" s="1"/>
  <c r="OW147" i="14" s="1"/>
  <c r="OC85" i="14" a="1"/>
  <c r="OC85" i="14" s="1"/>
  <c r="OX85" i="14" s="1"/>
  <c r="OC81" i="14" a="1"/>
  <c r="OC81" i="14" s="1"/>
  <c r="OX81" i="14" s="1"/>
  <c r="NU30" i="14" a="1"/>
  <c r="NU30" i="14" s="1"/>
  <c r="OP30" i="14" s="1"/>
  <c r="OD154" i="14" a="1"/>
  <c r="OD154" i="14" s="1"/>
  <c r="OY154" i="14" s="1"/>
  <c r="OC86" i="14" a="1"/>
  <c r="OC86" i="14" s="1"/>
  <c r="OX86" i="14" s="1"/>
  <c r="OA72" i="14" a="1"/>
  <c r="OA72" i="14" s="1"/>
  <c r="OV72" i="14" s="1"/>
  <c r="NV57" i="14" a="1"/>
  <c r="NV57" i="14" s="1"/>
  <c r="NW58" i="14" a="1"/>
  <c r="NW58" i="14" s="1"/>
  <c r="OR58" i="14" s="1"/>
  <c r="OH132" i="14" a="1"/>
  <c r="OH132" i="14" s="1"/>
  <c r="PC132" i="14" s="1"/>
  <c r="NO45" i="14" a="1"/>
  <c r="NO45" i="14" s="1"/>
  <c r="OJ45" i="14" s="1"/>
  <c r="NY176" i="14" a="1"/>
  <c r="NY176" i="14" s="1"/>
  <c r="NW66" i="14" a="1"/>
  <c r="NW66" i="14" s="1"/>
  <c r="OR66" i="14" s="1"/>
  <c r="OG159" i="14" a="1"/>
  <c r="OG159" i="14" s="1"/>
  <c r="PB159" i="14" s="1"/>
  <c r="NS35" i="14" a="1"/>
  <c r="NS35" i="14" s="1"/>
  <c r="ON35" i="14" s="1"/>
  <c r="NU126" i="14" a="1"/>
  <c r="NU126" i="14" s="1"/>
  <c r="OP126" i="14" s="1"/>
  <c r="NX155" i="14" a="1"/>
  <c r="NX155" i="14" s="1"/>
  <c r="OS155" i="14" s="1"/>
  <c r="OB22" i="14" a="1"/>
  <c r="OB22" i="14" s="1"/>
  <c r="OW22" i="14" s="1"/>
  <c r="NU31" i="14" a="1"/>
  <c r="NU31" i="14" s="1"/>
  <c r="OP31" i="14" s="1"/>
  <c r="NR129" i="14" a="1"/>
  <c r="NR129" i="14" s="1"/>
  <c r="OM129" i="14" s="1"/>
  <c r="NX172" i="14" a="1"/>
  <c r="NX172" i="14" s="1"/>
  <c r="OS172" i="14" s="1"/>
  <c r="NS118" i="14" a="1"/>
  <c r="NS118" i="14" s="1"/>
  <c r="ON118" i="14" s="1"/>
  <c r="NU150" i="14" a="1"/>
  <c r="NU150" i="14" s="1"/>
  <c r="OP150" i="14" s="1"/>
  <c r="NX75" i="14" a="1"/>
  <c r="NX75" i="14" s="1"/>
  <c r="OS75" i="14" s="1"/>
  <c r="OG137" i="14" a="1"/>
  <c r="OG137" i="14" s="1"/>
  <c r="PB137" i="14" s="1"/>
  <c r="NQ86" i="14" a="1"/>
  <c r="NQ86" i="14" s="1"/>
  <c r="OL86" i="14" s="1"/>
  <c r="NS96" i="14" a="1"/>
  <c r="NS96" i="14" s="1"/>
  <c r="ON96" i="14" s="1"/>
  <c r="OA115" i="14" a="1"/>
  <c r="OA115" i="14" s="1"/>
  <c r="OV115" i="14" s="1"/>
  <c r="NP118" i="14" a="1"/>
  <c r="NP118" i="14" s="1"/>
  <c r="OK118" i="14" s="1"/>
  <c r="NX31" i="14" a="1"/>
  <c r="NX31" i="14" s="1"/>
  <c r="OS31" i="14" s="1"/>
  <c r="NS13" i="14" a="1"/>
  <c r="NS13" i="14" s="1"/>
  <c r="ON13" i="14" s="1"/>
  <c r="NW158" i="14" a="1"/>
  <c r="NW158" i="14" s="1"/>
  <c r="OR158" i="14" s="1"/>
  <c r="NX20" i="14" a="1"/>
  <c r="NX20" i="14" s="1"/>
  <c r="OS20" i="14" s="1"/>
  <c r="OC124" i="14" a="1"/>
  <c r="OC124" i="14" s="1"/>
  <c r="OX124" i="14" s="1"/>
  <c r="OC61" i="14" a="1"/>
  <c r="OC61" i="14" s="1"/>
  <c r="OX61" i="14" s="1"/>
  <c r="NR49" i="14" a="1"/>
  <c r="NR49" i="14" s="1"/>
  <c r="OM49" i="14" s="1"/>
  <c r="OF34" i="14" a="1"/>
  <c r="OF34" i="14" s="1"/>
  <c r="PA34" i="14" s="1"/>
  <c r="NY55" i="14" a="1"/>
  <c r="NY55" i="14" s="1"/>
  <c r="OT55" i="14" s="1"/>
  <c r="NU169" i="14" a="1"/>
  <c r="NU169" i="14" s="1"/>
  <c r="OP169" i="14" s="1"/>
  <c r="NS88" i="14" a="1"/>
  <c r="NS88" i="14" s="1"/>
  <c r="ON88" i="14" s="1"/>
  <c r="NV154" i="14" a="1"/>
  <c r="NV154" i="14" s="1"/>
  <c r="NW123" i="14" a="1"/>
  <c r="NW123" i="14" s="1"/>
  <c r="OR123" i="14" s="1"/>
  <c r="NW28" i="14" a="1"/>
  <c r="NW28" i="14" s="1"/>
  <c r="OR28" i="14" s="1"/>
  <c r="OB68" i="14" a="1"/>
  <c r="OB68" i="14" s="1"/>
  <c r="OW68" i="14" s="1"/>
  <c r="NZ103" i="14" a="1"/>
  <c r="NZ103" i="14" s="1"/>
  <c r="OU103" i="14" s="1"/>
  <c r="OD53" i="14" a="1"/>
  <c r="OD53" i="14" s="1"/>
  <c r="OY53" i="14" s="1"/>
  <c r="OF114" i="14" a="1"/>
  <c r="OF114" i="14" s="1"/>
  <c r="PA114" i="14" s="1"/>
  <c r="NZ69" i="14" a="1"/>
  <c r="NZ69" i="14" s="1"/>
  <c r="OU69" i="14" s="1"/>
  <c r="NO135" i="14" a="1"/>
  <c r="NO135" i="14" s="1"/>
  <c r="OJ135" i="14" s="1"/>
  <c r="NT168" i="14" a="1"/>
  <c r="NT168" i="14" s="1"/>
  <c r="OO168" i="14" s="1"/>
  <c r="NX145" i="14" a="1"/>
  <c r="NX145" i="14" s="1"/>
  <c r="OS145" i="14" s="1"/>
  <c r="OB14" i="14" a="1"/>
  <c r="OB14" i="14" s="1"/>
  <c r="OW14" i="14" s="1"/>
  <c r="NR52" i="14" a="1"/>
  <c r="NR52" i="14" s="1"/>
  <c r="OM52" i="14" s="1"/>
  <c r="NU170" i="14" a="1"/>
  <c r="NU170" i="14" s="1"/>
  <c r="OP170" i="14" s="1"/>
  <c r="NR122" i="14" a="1"/>
  <c r="NR122" i="14" s="1"/>
  <c r="OM122" i="14" s="1"/>
  <c r="OG97" i="14" a="1"/>
  <c r="OG97" i="14" s="1"/>
  <c r="PB97" i="14" s="1"/>
  <c r="NR17" i="14" a="1"/>
  <c r="NR17" i="14" s="1"/>
  <c r="OM17" i="14" s="1"/>
  <c r="NP69" i="14" a="1"/>
  <c r="NP69" i="14" s="1"/>
  <c r="OK69" i="14" s="1"/>
  <c r="NQ35" i="14" a="1"/>
  <c r="NQ35" i="14" s="1"/>
  <c r="OL35" i="14" s="1"/>
  <c r="OD119" i="14" a="1"/>
  <c r="OD119" i="14" s="1"/>
  <c r="OY119" i="14" s="1"/>
  <c r="NX122" i="14" a="1"/>
  <c r="NX122" i="14" s="1"/>
  <c r="OS122" i="14" s="1"/>
  <c r="NT149" i="14" a="1"/>
  <c r="NT149" i="14" s="1"/>
  <c r="OO149" i="14" s="1"/>
  <c r="NO59" i="14" a="1"/>
  <c r="NO59" i="14" s="1"/>
  <c r="OJ59" i="14" s="1"/>
  <c r="NS38" i="14" a="1"/>
  <c r="NS38" i="14" s="1"/>
  <c r="ON38" i="14" s="1"/>
  <c r="OF145" i="14" a="1"/>
  <c r="OF145" i="14" s="1"/>
  <c r="PA145" i="14" s="1"/>
  <c r="NS75" i="14" a="1"/>
  <c r="NS75" i="14" s="1"/>
  <c r="ON75" i="14" s="1"/>
  <c r="OG152" i="14" a="1"/>
  <c r="OG152" i="14" s="1"/>
  <c r="PB152" i="14" s="1"/>
  <c r="OD163" i="14" a="1"/>
  <c r="OD163" i="14" s="1"/>
  <c r="OY163" i="14" s="1"/>
  <c r="NO55" i="14" a="1"/>
  <c r="NO55" i="14" s="1"/>
  <c r="OJ55" i="14" s="1"/>
  <c r="NP124" i="14" a="1"/>
  <c r="NP124" i="14" s="1"/>
  <c r="OK124" i="14" s="1"/>
  <c r="OG130" i="14" a="1"/>
  <c r="OG130" i="14" s="1"/>
  <c r="PB130" i="14" s="1"/>
  <c r="OC12" i="14" a="1"/>
  <c r="OC12" i="14" s="1"/>
  <c r="OX12" i="14" s="1"/>
  <c r="NQ94" i="14" a="1"/>
  <c r="NQ94" i="14" s="1"/>
  <c r="OL94" i="14" s="1"/>
  <c r="OB176" i="14" a="1"/>
  <c r="OB176" i="14" s="1"/>
  <c r="NR111" i="14" a="1"/>
  <c r="NR111" i="14" s="1"/>
  <c r="OM111" i="14" s="1"/>
  <c r="NR32" i="14" a="1"/>
  <c r="NR32" i="14" s="1"/>
  <c r="OM32" i="14" s="1"/>
  <c r="NU28" i="14" a="1"/>
  <c r="NU28" i="14" s="1"/>
  <c r="OP28" i="14" s="1"/>
  <c r="NW36" i="14" a="1"/>
  <c r="NW36" i="14" s="1"/>
  <c r="OR36" i="14" s="1"/>
  <c r="NV19" i="14" a="1"/>
  <c r="NV19" i="14" s="1"/>
  <c r="OE138" i="14" a="1"/>
  <c r="OE138" i="14" s="1"/>
  <c r="OZ138" i="14" s="1"/>
  <c r="NW132" i="14" a="1"/>
  <c r="NW132" i="14" s="1"/>
  <c r="OR132" i="14" s="1"/>
  <c r="NT110" i="14" a="1"/>
  <c r="NT110" i="14" s="1"/>
  <c r="OO110" i="14" s="1"/>
  <c r="NO40" i="14" a="1"/>
  <c r="NO40" i="14" s="1"/>
  <c r="OJ40" i="14" s="1"/>
  <c r="OB105" i="14" a="1"/>
  <c r="OB105" i="14" s="1"/>
  <c r="OW105" i="14" s="1"/>
  <c r="OG67" i="14" a="1"/>
  <c r="OG67" i="14" s="1"/>
  <c r="PB67" i="14" s="1"/>
  <c r="OG87" i="14" a="1"/>
  <c r="OG87" i="14" s="1"/>
  <c r="PB87" i="14" s="1"/>
  <c r="NX120" i="14" a="1"/>
  <c r="NX120" i="14" s="1"/>
  <c r="OS120" i="14" s="1"/>
  <c r="OA25" i="14" a="1"/>
  <c r="OA25" i="14" s="1"/>
  <c r="OV25" i="14" s="1"/>
  <c r="OF11" i="14" a="1"/>
  <c r="OF11" i="14" s="1"/>
  <c r="PA11" i="14" s="1"/>
  <c r="OB150" i="14" a="1"/>
  <c r="OB150" i="14" s="1"/>
  <c r="OW150" i="14" s="1"/>
  <c r="NZ98" i="14" a="1"/>
  <c r="NZ98" i="14" s="1"/>
  <c r="OU98" i="14" s="1"/>
  <c r="NV148" i="14" a="1"/>
  <c r="NV148" i="14" s="1"/>
  <c r="NU58" i="14" a="1"/>
  <c r="NU58" i="14" s="1"/>
  <c r="OP58" i="14" s="1"/>
  <c r="OC66" i="14" a="1"/>
  <c r="OC66" i="14" s="1"/>
  <c r="OX66" i="14" s="1"/>
  <c r="NZ152" i="14" a="1"/>
  <c r="NZ152" i="14" s="1"/>
  <c r="OU152" i="14" s="1"/>
  <c r="NT146" i="14" a="1"/>
  <c r="NT146" i="14" s="1"/>
  <c r="OO146" i="14" s="1"/>
  <c r="OF135" i="14" a="1"/>
  <c r="OF135" i="14" s="1"/>
  <c r="PA135" i="14" s="1"/>
  <c r="OE129" i="14" a="1"/>
  <c r="OE129" i="14" s="1"/>
  <c r="OZ129" i="14" s="1"/>
  <c r="OF10" i="14" a="1"/>
  <c r="OF10" i="14" s="1"/>
  <c r="PA10" i="14" s="1"/>
  <c r="NS62" i="14" a="1"/>
  <c r="NS62" i="14" s="1"/>
  <c r="ON62" i="14" s="1"/>
  <c r="OC78" i="14" a="1"/>
  <c r="OC78" i="14" s="1"/>
  <c r="OX78" i="14" s="1"/>
  <c r="NU44" i="14" a="1"/>
  <c r="NU44" i="14" s="1"/>
  <c r="OP44" i="14" s="1"/>
  <c r="NY134" i="14" a="1"/>
  <c r="NY134" i="14" s="1"/>
  <c r="OT134" i="14" s="1"/>
  <c r="NS102" i="14" a="1"/>
  <c r="NS102" i="14" s="1"/>
  <c r="ON102" i="14" s="1"/>
  <c r="OF21" i="14" a="1"/>
  <c r="OF21" i="14" s="1"/>
  <c r="PA21" i="14" s="1"/>
  <c r="NY44" i="14" a="1"/>
  <c r="NY44" i="14" s="1"/>
  <c r="OT44" i="14" s="1"/>
  <c r="NT127" i="14" a="1"/>
  <c r="NT127" i="14" s="1"/>
  <c r="OO127" i="14" s="1"/>
  <c r="NY149" i="14" a="1"/>
  <c r="NY149" i="14" s="1"/>
  <c r="OT149" i="14" s="1"/>
  <c r="NU52" i="14" a="1"/>
  <c r="NU52" i="14" s="1"/>
  <c r="OP52" i="14" s="1"/>
  <c r="NU175" i="14" a="1"/>
  <c r="NU175" i="14" s="1"/>
  <c r="OP175" i="14" s="1"/>
  <c r="OG29" i="14" a="1"/>
  <c r="OG29" i="14" s="1"/>
  <c r="PB29" i="14" s="1"/>
  <c r="NR9" i="14" a="1"/>
  <c r="NR9" i="14" s="1"/>
  <c r="OM9" i="14" s="1"/>
  <c r="NW136" i="14" a="1"/>
  <c r="NW136" i="14" s="1"/>
  <c r="OR136" i="14" s="1"/>
  <c r="NU139" i="14" a="1"/>
  <c r="NU139" i="14" s="1"/>
  <c r="OP139" i="14" s="1"/>
  <c r="NW163" i="14" a="1"/>
  <c r="NW163" i="14" s="1"/>
  <c r="OR163" i="14" s="1"/>
  <c r="NX62" i="14" a="1"/>
  <c r="NX62" i="14" s="1"/>
  <c r="OS62" i="14" s="1"/>
  <c r="NV126" i="14" a="1"/>
  <c r="NV126" i="14" s="1"/>
  <c r="OG59" i="14" a="1"/>
  <c r="OG59" i="14" s="1"/>
  <c r="PB59" i="14" s="1"/>
  <c r="NV110" i="14" a="1"/>
  <c r="NV110" i="14" s="1"/>
  <c r="NT164" i="14" a="1"/>
  <c r="NT164" i="14" s="1"/>
  <c r="OO164" i="14" s="1"/>
  <c r="NZ75" i="14" a="1"/>
  <c r="NZ75" i="14" s="1"/>
  <c r="OU75" i="14" s="1"/>
  <c r="OA15" i="14" a="1"/>
  <c r="OA15" i="14" s="1"/>
  <c r="OV15" i="14" s="1"/>
  <c r="NU159" i="14" a="1"/>
  <c r="NU159" i="14" s="1"/>
  <c r="OP159" i="14" s="1"/>
  <c r="OA36" i="14" a="1"/>
  <c r="OA36" i="14" s="1"/>
  <c r="OV36" i="14" s="1"/>
  <c r="NR69" i="14" a="1"/>
  <c r="NR69" i="14" s="1"/>
  <c r="OM69" i="14" s="1"/>
  <c r="OF80" i="14" a="1"/>
  <c r="OF80" i="14" s="1"/>
  <c r="PA80" i="14" s="1"/>
  <c r="NZ53" i="14" a="1"/>
  <c r="NZ53" i="14" s="1"/>
  <c r="OU53" i="14" s="1"/>
  <c r="OG174" i="14" a="1"/>
  <c r="OG174" i="14" s="1"/>
  <c r="PB174" i="14" s="1"/>
  <c r="NU93" i="14" a="1"/>
  <c r="NU93" i="14" s="1"/>
  <c r="OP93" i="14" s="1"/>
  <c r="NZ88" i="14" a="1"/>
  <c r="NZ88" i="14" s="1"/>
  <c r="OU88" i="14" s="1"/>
  <c r="NX42" i="14" a="1"/>
  <c r="NX42" i="14" s="1"/>
  <c r="OS42" i="14" s="1"/>
  <c r="NY142" i="14" a="1"/>
  <c r="NY142" i="14" s="1"/>
  <c r="OT142" i="14" s="1"/>
  <c r="OA160" i="14" a="1"/>
  <c r="OA160" i="14" s="1"/>
  <c r="OV160" i="14" s="1"/>
  <c r="NX39" i="14" a="1"/>
  <c r="NX39" i="14" s="1"/>
  <c r="OS39" i="14" s="1"/>
  <c r="NY88" i="14" a="1"/>
  <c r="NY88" i="14" s="1"/>
  <c r="OT88" i="14" s="1"/>
  <c r="NO88" i="14" a="1"/>
  <c r="NO88" i="14" s="1"/>
  <c r="OJ88" i="14" s="1"/>
  <c r="NO100" i="14" a="1"/>
  <c r="NO100" i="14" s="1"/>
  <c r="OJ100" i="14" s="1"/>
  <c r="NY77" i="14" a="1"/>
  <c r="NY77" i="14" s="1"/>
  <c r="OT77" i="14" s="1"/>
  <c r="OB56" i="14" a="1"/>
  <c r="OB56" i="14" s="1"/>
  <c r="OW56" i="14" s="1"/>
  <c r="OF150" i="14" a="1"/>
  <c r="OF150" i="14" s="1"/>
  <c r="PA150" i="14" s="1"/>
  <c r="OH44" i="14" a="1"/>
  <c r="OH44" i="14" s="1"/>
  <c r="PC44" i="14" s="1"/>
  <c r="NP34" i="14" a="1"/>
  <c r="NP34" i="14" s="1"/>
  <c r="OK34" i="14" s="1"/>
  <c r="OD112" i="14" a="1"/>
  <c r="OD112" i="14" s="1"/>
  <c r="OY112" i="14" s="1"/>
  <c r="NX40" i="14" a="1"/>
  <c r="NX40" i="14" s="1"/>
  <c r="OS40" i="14" s="1"/>
  <c r="OC164" i="14" a="1"/>
  <c r="OC164" i="14" s="1"/>
  <c r="OX164" i="14" s="1"/>
  <c r="NZ157" i="14" a="1"/>
  <c r="NZ157" i="14" s="1"/>
  <c r="OU157" i="14" s="1"/>
  <c r="NR170" i="14" a="1"/>
  <c r="NR170" i="14" s="1"/>
  <c r="OM170" i="14" s="1"/>
  <c r="NQ87" i="14" a="1"/>
  <c r="NQ87" i="14" s="1"/>
  <c r="OL87" i="14" s="1"/>
  <c r="OF67" i="14" a="1"/>
  <c r="OF67" i="14" s="1"/>
  <c r="PA67" i="14" s="1"/>
  <c r="NV108" i="14" a="1"/>
  <c r="NV108" i="14" s="1"/>
  <c r="OB149" i="14" a="1"/>
  <c r="OB149" i="14" s="1"/>
  <c r="OW149" i="14" s="1"/>
  <c r="NR29" i="14" a="1"/>
  <c r="NR29" i="14" s="1"/>
  <c r="OM29" i="14" s="1"/>
  <c r="NR64" i="14" a="1"/>
  <c r="NR64" i="14" s="1"/>
  <c r="OM64" i="14" s="1"/>
  <c r="OG114" i="14" a="1"/>
  <c r="OG114" i="14" s="1"/>
  <c r="PB114" i="14" s="1"/>
  <c r="NU81" i="14" a="1"/>
  <c r="NU81" i="14" s="1"/>
  <c r="OP81" i="14" s="1"/>
  <c r="NX47" i="14" a="1"/>
  <c r="NX47" i="14" s="1"/>
  <c r="OS47" i="14" s="1"/>
  <c r="OG172" i="14" a="1"/>
  <c r="OG172" i="14" s="1"/>
  <c r="PB172" i="14" s="1"/>
  <c r="OD105" i="14" a="1"/>
  <c r="OD105" i="14" s="1"/>
  <c r="OY105" i="14" s="1"/>
  <c r="NZ35" i="14" a="1"/>
  <c r="NZ35" i="14" s="1"/>
  <c r="OU35" i="14" s="1"/>
  <c r="NQ135" i="14" a="1"/>
  <c r="NQ135" i="14" s="1"/>
  <c r="OL135" i="14" s="1"/>
  <c r="NR25" i="14" a="1"/>
  <c r="NR25" i="14" s="1"/>
  <c r="OM25" i="14" s="1"/>
  <c r="NZ48" i="14" a="1"/>
  <c r="NZ48" i="14" s="1"/>
  <c r="OU48" i="14" s="1"/>
  <c r="NT55" i="14" a="1"/>
  <c r="NT55" i="14" s="1"/>
  <c r="OO55" i="14" s="1"/>
  <c r="NP46" i="14" a="1"/>
  <c r="NP46" i="14" s="1"/>
  <c r="OK46" i="14" s="1"/>
  <c r="OA136" i="14" a="1"/>
  <c r="OA136" i="14" s="1"/>
  <c r="OV136" i="14" s="1"/>
  <c r="NT64" i="14" a="1"/>
  <c r="NT64" i="14" s="1"/>
  <c r="OO64" i="14" s="1"/>
  <c r="OE103" i="14" a="1"/>
  <c r="OE103" i="14" s="1"/>
  <c r="OZ103" i="14" s="1"/>
  <c r="OF65" i="14" a="1"/>
  <c r="OF65" i="14" s="1"/>
  <c r="PA65" i="14" s="1"/>
  <c r="NX86" i="14" a="1"/>
  <c r="NX86" i="14" s="1"/>
  <c r="OS86" i="14" s="1"/>
  <c r="NS133" i="14" a="1"/>
  <c r="NS133" i="14" s="1"/>
  <c r="ON133" i="14" s="1"/>
  <c r="NX114" i="14" a="1"/>
  <c r="NX114" i="14" s="1"/>
  <c r="OS114" i="14" s="1"/>
  <c r="OF24" i="14" a="1"/>
  <c r="OF24" i="14" s="1"/>
  <c r="PA24" i="14" s="1"/>
  <c r="NO122" i="14" a="1"/>
  <c r="NO122" i="14" s="1"/>
  <c r="OJ122" i="14" s="1"/>
  <c r="NU145" i="14" a="1"/>
  <c r="NU145" i="14" s="1"/>
  <c r="OP145" i="14" s="1"/>
  <c r="OF168" i="14" a="1"/>
  <c r="OF168" i="14" s="1"/>
  <c r="PA168" i="14" s="1"/>
  <c r="OG10" i="14" a="1"/>
  <c r="OG10" i="14" s="1"/>
  <c r="PB10" i="14" s="1"/>
  <c r="NY123" i="14" a="1"/>
  <c r="NY123" i="14" s="1"/>
  <c r="OT123" i="14" s="1"/>
  <c r="NX103" i="14" a="1"/>
  <c r="NX103" i="14" s="1"/>
  <c r="OS103" i="14" s="1"/>
  <c r="NZ56" i="14" a="1"/>
  <c r="NZ56" i="14" s="1"/>
  <c r="OU56" i="14" s="1"/>
  <c r="NQ40" i="14" a="1"/>
  <c r="NQ40" i="14" s="1"/>
  <c r="OL40" i="14" s="1"/>
  <c r="NW55" i="14" a="1"/>
  <c r="NW55" i="14" s="1"/>
  <c r="OR55" i="14" s="1"/>
  <c r="NP26" i="14" a="1"/>
  <c r="NP26" i="14" s="1"/>
  <c r="OK26" i="14" s="1"/>
  <c r="NS57" i="14" a="1"/>
  <c r="NS57" i="14" s="1"/>
  <c r="ON57" i="14" s="1"/>
  <c r="OA27" i="14" a="1"/>
  <c r="OA27" i="14" s="1"/>
  <c r="OV27" i="14" s="1"/>
  <c r="NP176" i="14" a="1"/>
  <c r="NP176" i="14" s="1"/>
  <c r="NU109" i="14" a="1"/>
  <c r="NU109" i="14" s="1"/>
  <c r="OP109" i="14" s="1"/>
  <c r="OA89" i="14" a="1"/>
  <c r="OA89" i="14" s="1"/>
  <c r="OV89" i="14" s="1"/>
  <c r="NT130" i="14" a="1"/>
  <c r="NT130" i="14" s="1"/>
  <c r="OO130" i="14" s="1"/>
  <c r="NY73" i="14" a="1"/>
  <c r="NY73" i="14" s="1"/>
  <c r="OT73" i="14" s="1"/>
  <c r="OG75" i="14" a="1"/>
  <c r="OG75" i="14" s="1"/>
  <c r="PB75" i="14" s="1"/>
  <c r="OD100" i="14" a="1"/>
  <c r="OD100" i="14" s="1"/>
  <c r="OY100" i="14" s="1"/>
  <c r="NR58" i="14" a="1"/>
  <c r="NR58" i="14" s="1"/>
  <c r="OM58" i="14" s="1"/>
  <c r="NX163" i="14" a="1"/>
  <c r="NX163" i="14" s="1"/>
  <c r="OS163" i="14" s="1"/>
  <c r="OA63" i="14" a="1"/>
  <c r="OA63" i="14" s="1"/>
  <c r="OV63" i="14" s="1"/>
  <c r="NZ127" i="14" a="1"/>
  <c r="NZ127" i="14" s="1"/>
  <c r="OU127" i="14" s="1"/>
  <c r="NV121" i="14" a="1"/>
  <c r="NV121" i="14" s="1"/>
  <c r="NV80" i="14" a="1"/>
  <c r="NV80" i="14" s="1"/>
  <c r="OC63" i="14" a="1"/>
  <c r="OC63" i="14" s="1"/>
  <c r="OX63" i="14" s="1"/>
  <c r="NT122" i="14" a="1"/>
  <c r="NT122" i="14" s="1"/>
  <c r="OO122" i="14" s="1"/>
  <c r="NV54" i="14" a="1"/>
  <c r="NV54" i="14" s="1"/>
  <c r="OG92" i="14" a="1"/>
  <c r="OG92" i="14" s="1"/>
  <c r="PB92" i="14" s="1"/>
  <c r="OF118" i="14" a="1"/>
  <c r="OF118" i="14" s="1"/>
  <c r="PA118" i="14" s="1"/>
  <c r="NV55" i="14" a="1"/>
  <c r="NV55" i="14" s="1"/>
  <c r="NS132" i="14" a="1"/>
  <c r="NS132" i="14" s="1"/>
  <c r="ON132" i="14" s="1"/>
  <c r="OH176" i="14" a="1"/>
  <c r="OH176" i="14" s="1"/>
  <c r="OH32" i="14" a="1"/>
  <c r="OH32" i="14" s="1"/>
  <c r="PC32" i="14" s="1"/>
  <c r="OC108" i="14" a="1"/>
  <c r="OC108" i="14" s="1"/>
  <c r="OX108" i="14" s="1"/>
  <c r="OE95" i="14" a="1"/>
  <c r="OE95" i="14" s="1"/>
  <c r="OZ95" i="14" s="1"/>
  <c r="OA164" i="14" a="1"/>
  <c r="OA164" i="14" s="1"/>
  <c r="OV164" i="14" s="1"/>
  <c r="NZ50" i="14" a="1"/>
  <c r="NZ50" i="14" s="1"/>
  <c r="OU50" i="14" s="1"/>
  <c r="NZ58" i="14" a="1"/>
  <c r="NZ58" i="14" s="1"/>
  <c r="OU58" i="14" s="1"/>
  <c r="NP16" i="14" a="1"/>
  <c r="NP16" i="14" s="1"/>
  <c r="OK16" i="14" s="1"/>
  <c r="NX68" i="14" a="1"/>
  <c r="NX68" i="14" s="1"/>
  <c r="OS68" i="14" s="1"/>
  <c r="NX161" i="14" a="1"/>
  <c r="NX161" i="14" s="1"/>
  <c r="OS161" i="14" s="1"/>
  <c r="NX83" i="14" a="1"/>
  <c r="NX83" i="14" s="1"/>
  <c r="OS83" i="14" s="1"/>
  <c r="NS146" i="14" a="1"/>
  <c r="NS146" i="14" s="1"/>
  <c r="ON146" i="14" s="1"/>
  <c r="NZ170" i="14" a="1"/>
  <c r="NZ170" i="14" s="1"/>
  <c r="OU170" i="14" s="1"/>
  <c r="OD12" i="14" a="1"/>
  <c r="OD12" i="14" s="1"/>
  <c r="OY12" i="14" s="1"/>
  <c r="NY32" i="14" a="1"/>
  <c r="NY32" i="14" s="1"/>
  <c r="OT32" i="14" s="1"/>
  <c r="NW153" i="14" a="1"/>
  <c r="NW153" i="14" s="1"/>
  <c r="OR153" i="14" s="1"/>
  <c r="NS81" i="14" a="1"/>
  <c r="NS81" i="14" s="1"/>
  <c r="ON81" i="14" s="1"/>
  <c r="OG18" i="14" a="1"/>
  <c r="OG18" i="14" s="1"/>
  <c r="PB18" i="14" s="1"/>
  <c r="OH162" i="14" a="1"/>
  <c r="OH162" i="14" s="1"/>
  <c r="PC162" i="14" s="1"/>
  <c r="NQ48" i="14" a="1"/>
  <c r="NQ48" i="14" s="1"/>
  <c r="OL48" i="14" s="1"/>
  <c r="OD45" i="14" a="1"/>
  <c r="OD45" i="14" s="1"/>
  <c r="OY45" i="14" s="1"/>
  <c r="OD41" i="14" a="1"/>
  <c r="OD41" i="14" s="1"/>
  <c r="OY41" i="14" s="1"/>
  <c r="NW88" i="14" a="1"/>
  <c r="NW88" i="14" s="1"/>
  <c r="OR88" i="14" s="1"/>
  <c r="NO139" i="14" a="1"/>
  <c r="NO139" i="14" s="1"/>
  <c r="OJ139" i="14" s="1"/>
  <c r="NS106" i="14" a="1"/>
  <c r="NS106" i="14" s="1"/>
  <c r="ON106" i="14" s="1"/>
  <c r="NY97" i="14" a="1"/>
  <c r="NY97" i="14" s="1"/>
  <c r="OT97" i="14" s="1"/>
  <c r="NY34" i="14" a="1"/>
  <c r="NY34" i="14" s="1"/>
  <c r="OT34" i="14" s="1"/>
  <c r="OG145" i="14" a="1"/>
  <c r="OG145" i="14" s="1"/>
  <c r="PB145" i="14" s="1"/>
  <c r="NP145" i="14" a="1"/>
  <c r="NP145" i="14" s="1"/>
  <c r="OK145" i="14" s="1"/>
  <c r="NX36" i="14" a="1"/>
  <c r="NX36" i="14" s="1"/>
  <c r="OS36" i="14" s="1"/>
  <c r="OF133" i="14" a="1"/>
  <c r="OF133" i="14" s="1"/>
  <c r="PA133" i="14" s="1"/>
  <c r="OC35" i="14" a="1"/>
  <c r="OC35" i="14" s="1"/>
  <c r="OX35" i="14" s="1"/>
  <c r="OC29" i="14" a="1"/>
  <c r="OC29" i="14" s="1"/>
  <c r="OX29" i="14" s="1"/>
  <c r="NY162" i="14" a="1"/>
  <c r="NY162" i="14" s="1"/>
  <c r="OT162" i="14" s="1"/>
  <c r="NT61" i="14" a="1"/>
  <c r="NT61" i="14" s="1"/>
  <c r="OO61" i="14" s="1"/>
  <c r="OA155" i="14" a="1"/>
  <c r="OA155" i="14" s="1"/>
  <c r="OV155" i="14" s="1"/>
  <c r="NW10" i="14" a="1"/>
  <c r="NW10" i="14" s="1"/>
  <c r="OR10" i="14" s="1"/>
  <c r="OA117" i="14" a="1"/>
  <c r="OA117" i="14" s="1"/>
  <c r="OV117" i="14" s="1"/>
  <c r="OB133" i="14" a="1"/>
  <c r="OB133" i="14" s="1"/>
  <c r="OW133" i="14" s="1"/>
  <c r="NQ54" i="14" a="1"/>
  <c r="NQ54" i="14" s="1"/>
  <c r="OL54" i="14" s="1"/>
  <c r="NY143" i="14" a="1"/>
  <c r="NY143" i="14" s="1"/>
  <c r="OT143" i="14" s="1"/>
  <c r="NP90" i="14" a="1"/>
  <c r="NP90" i="14" s="1"/>
  <c r="OK90" i="14" s="1"/>
  <c r="NU50" i="14" a="1"/>
  <c r="NU50" i="14" s="1"/>
  <c r="OP50" i="14" s="1"/>
  <c r="NT31" i="14" a="1"/>
  <c r="NT31" i="14" s="1"/>
  <c r="OO31" i="14" s="1"/>
  <c r="OC31" i="14" a="1"/>
  <c r="OC31" i="14" s="1"/>
  <c r="OX31" i="14" s="1"/>
  <c r="OD111" i="14" a="1"/>
  <c r="OD111" i="14" s="1"/>
  <c r="OY111" i="14" s="1"/>
  <c r="NU154" i="14" a="1"/>
  <c r="NU154" i="14" s="1"/>
  <c r="OP154" i="14" s="1"/>
  <c r="NY51" i="14" a="1"/>
  <c r="NY51" i="14" s="1"/>
  <c r="OT51" i="14" s="1"/>
  <c r="NV113" i="14" a="1"/>
  <c r="NV113" i="14" s="1"/>
  <c r="OB34" i="14" a="1"/>
  <c r="OB34" i="14" s="1"/>
  <c r="OW34" i="14" s="1"/>
  <c r="NU123" i="14" a="1"/>
  <c r="NU123" i="14" s="1"/>
  <c r="OP123" i="14" s="1"/>
  <c r="OC57" i="14" a="1"/>
  <c r="OC57" i="14" s="1"/>
  <c r="OX57" i="14" s="1"/>
  <c r="OG150" i="14" a="1"/>
  <c r="OG150" i="14" s="1"/>
  <c r="PB150" i="14" s="1"/>
  <c r="NT71" i="14" a="1"/>
  <c r="NT71" i="14" s="1"/>
  <c r="OO71" i="14" s="1"/>
  <c r="OA64" i="14" a="1"/>
  <c r="OA64" i="14" s="1"/>
  <c r="OV64" i="14" s="1"/>
  <c r="OE149" i="14" a="1"/>
  <c r="OE149" i="14" s="1"/>
  <c r="OZ149" i="14" s="1"/>
  <c r="NY47" i="14" a="1"/>
  <c r="NY47" i="14" s="1"/>
  <c r="OT47" i="14" s="1"/>
  <c r="OH147" i="14" a="1"/>
  <c r="OH147" i="14" s="1"/>
  <c r="PC147" i="14" s="1"/>
  <c r="NU61" i="14" a="1"/>
  <c r="NU61" i="14" s="1"/>
  <c r="OP61" i="14" s="1"/>
  <c r="OC76" i="14" a="1"/>
  <c r="OC76" i="14" s="1"/>
  <c r="OX76" i="14" s="1"/>
  <c r="OF39" i="14" a="1"/>
  <c r="OF39" i="14" s="1"/>
  <c r="PA39" i="14" s="1"/>
  <c r="OC46" i="14" a="1"/>
  <c r="OC46" i="14" s="1"/>
  <c r="OX46" i="14" s="1"/>
  <c r="OG99" i="14" a="1"/>
  <c r="OG99" i="14" s="1"/>
  <c r="PB99" i="14" s="1"/>
  <c r="OG9" i="14" a="1"/>
  <c r="OG9" i="14" s="1"/>
  <c r="PB9" i="14" s="1"/>
  <c r="OG134" i="14" a="1"/>
  <c r="OG134" i="14" s="1"/>
  <c r="PB134" i="14" s="1"/>
  <c r="NP115" i="14" a="1"/>
  <c r="NP115" i="14" s="1"/>
  <c r="OK115" i="14" s="1"/>
  <c r="OA99" i="14" a="1"/>
  <c r="OA99" i="14" s="1"/>
  <c r="OV99" i="14" s="1"/>
  <c r="OF154" i="14" a="1"/>
  <c r="OF154" i="14" s="1"/>
  <c r="PA154" i="14" s="1"/>
  <c r="NZ134" i="14" a="1"/>
  <c r="NZ134" i="14" s="1"/>
  <c r="OU134" i="14" s="1"/>
  <c r="NS101" i="14" a="1"/>
  <c r="NS101" i="14" s="1"/>
  <c r="ON101" i="14" s="1"/>
  <c r="OB145" i="14" a="1"/>
  <c r="OB145" i="14" s="1"/>
  <c r="OW145" i="14" s="1"/>
  <c r="OD49" i="14" a="1"/>
  <c r="OD49" i="14" s="1"/>
  <c r="OY49" i="14" s="1"/>
  <c r="NX84" i="14" a="1"/>
  <c r="NX84" i="14" s="1"/>
  <c r="OS84" i="14" s="1"/>
  <c r="NW134" i="14" a="1"/>
  <c r="NW134" i="14" s="1"/>
  <c r="OR134" i="14" s="1"/>
  <c r="OG129" i="14" a="1"/>
  <c r="OG129" i="14" s="1"/>
  <c r="PB129" i="14" s="1"/>
  <c r="NW96" i="14" a="1"/>
  <c r="NW96" i="14" s="1"/>
  <c r="OR96" i="14" s="1"/>
  <c r="OC143" i="14" a="1"/>
  <c r="OC143" i="14" s="1"/>
  <c r="OX143" i="14" s="1"/>
  <c r="NT124" i="14" a="1"/>
  <c r="NT124" i="14" s="1"/>
  <c r="OO124" i="14" s="1"/>
  <c r="OB49" i="14" a="1"/>
  <c r="OB49" i="14" s="1"/>
  <c r="OW49" i="14" s="1"/>
  <c r="OC161" i="14" a="1"/>
  <c r="OC161" i="14" s="1"/>
  <c r="OX161" i="14" s="1"/>
  <c r="NX116" i="14" a="1"/>
  <c r="NX116" i="14" s="1"/>
  <c r="OS116" i="14" s="1"/>
  <c r="NO133" i="14" a="1"/>
  <c r="NO133" i="14" s="1"/>
  <c r="OJ133" i="14" s="1"/>
  <c r="NX78" i="14" a="1"/>
  <c r="NX78" i="14" s="1"/>
  <c r="OS78" i="14" s="1"/>
  <c r="NT36" i="14" a="1"/>
  <c r="NT36" i="14" s="1"/>
  <c r="OO36" i="14" s="1"/>
  <c r="OG30" i="14" a="1"/>
  <c r="OG30" i="14" s="1"/>
  <c r="PB30" i="14" s="1"/>
  <c r="NW97" i="14" a="1"/>
  <c r="NW97" i="14" s="1"/>
  <c r="OR97" i="14" s="1"/>
  <c r="OC171" i="14" a="1"/>
  <c r="OC171" i="14" s="1"/>
  <c r="OX171" i="14" s="1"/>
  <c r="NO106" i="14" a="1"/>
  <c r="NO106" i="14" s="1"/>
  <c r="OJ106" i="14" s="1"/>
  <c r="OB166" i="14" a="1"/>
  <c r="OB166" i="14" s="1"/>
  <c r="OW166" i="14" s="1"/>
  <c r="NS110" i="14" a="1"/>
  <c r="NS110" i="14" s="1"/>
  <c r="ON110" i="14" s="1"/>
  <c r="OD88" i="14" a="1"/>
  <c r="OD88" i="14" s="1"/>
  <c r="OY88" i="14" s="1"/>
  <c r="NZ72" i="14" a="1"/>
  <c r="NZ72" i="14" s="1"/>
  <c r="OU72" i="14" s="1"/>
  <c r="NP120" i="14" a="1"/>
  <c r="NP120" i="14" s="1"/>
  <c r="OK120" i="14" s="1"/>
  <c r="NZ15" i="14" a="1"/>
  <c r="NZ15" i="14" s="1"/>
  <c r="OU15" i="14" s="1"/>
  <c r="OG104" i="14" a="1"/>
  <c r="OG104" i="14" s="1"/>
  <c r="PB104" i="14" s="1"/>
  <c r="NT58" i="14" a="1"/>
  <c r="NT58" i="14" s="1"/>
  <c r="OO58" i="14" s="1"/>
  <c r="NT82" i="14" a="1"/>
  <c r="NT82" i="14" s="1"/>
  <c r="OO82" i="14" s="1"/>
  <c r="OH92" i="14" a="1"/>
  <c r="OH92" i="14" s="1"/>
  <c r="PC92" i="14" s="1"/>
  <c r="NV124" i="14" a="1"/>
  <c r="NV124" i="14" s="1"/>
  <c r="NV119" i="14" a="1"/>
  <c r="NV119" i="14" s="1"/>
  <c r="OG34" i="14" a="1"/>
  <c r="OG34" i="14" s="1"/>
  <c r="PB34" i="14" s="1"/>
  <c r="NX138" i="14" a="1"/>
  <c r="NX138" i="14" s="1"/>
  <c r="OS138" i="14" s="1"/>
  <c r="NU128" i="14" a="1"/>
  <c r="NU128" i="14" s="1"/>
  <c r="OP128" i="14" s="1"/>
  <c r="NX41" i="14" a="1"/>
  <c r="NX41" i="14" s="1"/>
  <c r="OS41" i="14" s="1"/>
  <c r="OE88" i="14" a="1"/>
  <c r="OE88" i="14" s="1"/>
  <c r="OZ88" i="14" s="1"/>
  <c r="OF106" i="14" a="1"/>
  <c r="OF106" i="14" s="1"/>
  <c r="PA106" i="14" s="1"/>
  <c r="NZ93" i="14" a="1"/>
  <c r="NZ93" i="14" s="1"/>
  <c r="OU93" i="14" s="1"/>
  <c r="OF122" i="14" a="1"/>
  <c r="OF122" i="14" s="1"/>
  <c r="PA122" i="14" s="1"/>
  <c r="OF144" i="14" a="1"/>
  <c r="OF144" i="14" s="1"/>
  <c r="PA144" i="14" s="1"/>
  <c r="OG52" i="14" a="1"/>
  <c r="OG52" i="14" s="1"/>
  <c r="PB52" i="14" s="1"/>
  <c r="NS135" i="14" a="1"/>
  <c r="NS135" i="14" s="1"/>
  <c r="ON135" i="14" s="1"/>
  <c r="OH173" i="14" a="1"/>
  <c r="OH173" i="14" s="1"/>
  <c r="PC173" i="14" s="1"/>
  <c r="NP22" i="14" a="1"/>
  <c r="NP22" i="14" s="1"/>
  <c r="OK22" i="14" s="1"/>
  <c r="NQ64" i="14" a="1"/>
  <c r="NQ64" i="14" s="1"/>
  <c r="OL64" i="14" s="1"/>
  <c r="NP57" i="14" a="1"/>
  <c r="NP57" i="14" s="1"/>
  <c r="OK57" i="14" s="1"/>
  <c r="NW43" i="14" a="1"/>
  <c r="NW43" i="14" s="1"/>
  <c r="OR43" i="14" s="1"/>
  <c r="OD68" i="14" a="1"/>
  <c r="OD68" i="14" s="1"/>
  <c r="OY68" i="14" s="1"/>
  <c r="OG158" i="14" a="1"/>
  <c r="OG158" i="14" s="1"/>
  <c r="PB158" i="14" s="1"/>
  <c r="NS144" i="14" a="1"/>
  <c r="NS144" i="14" s="1"/>
  <c r="ON144" i="14" s="1"/>
  <c r="NS71" i="14" a="1"/>
  <c r="NS71" i="14" s="1"/>
  <c r="ON71" i="14" s="1"/>
  <c r="OH56" i="14" a="1"/>
  <c r="OH56" i="14" s="1"/>
  <c r="PC56" i="14" s="1"/>
  <c r="NX74" i="14" a="1"/>
  <c r="NX74" i="14" s="1"/>
  <c r="OS74" i="14" s="1"/>
  <c r="NV27" i="14" a="1"/>
  <c r="NV27" i="14" s="1"/>
  <c r="NR103" i="14" a="1"/>
  <c r="NR103" i="14" s="1"/>
  <c r="OM103" i="14" s="1"/>
  <c r="NS153" i="14" a="1"/>
  <c r="NS153" i="14" s="1"/>
  <c r="ON153" i="14" s="1"/>
  <c r="OA71" i="14" a="1"/>
  <c r="OA71" i="14" s="1"/>
  <c r="OV71" i="14" s="1"/>
  <c r="NW103" i="14" a="1"/>
  <c r="NW103" i="14" s="1"/>
  <c r="OR103" i="14" s="1"/>
  <c r="OH20" i="14" a="1"/>
  <c r="OH20" i="14" s="1"/>
  <c r="PC20" i="14" s="1"/>
  <c r="OE78" i="14" a="1"/>
  <c r="OE78" i="14" s="1"/>
  <c r="OZ78" i="14" s="1"/>
  <c r="OC159" i="14" a="1"/>
  <c r="OC159" i="14" s="1"/>
  <c r="OX159" i="14" s="1"/>
  <c r="OC10" i="14" a="1"/>
  <c r="OC10" i="14" s="1"/>
  <c r="OX10" i="14" s="1"/>
  <c r="OA57" i="14" a="1"/>
  <c r="OA57" i="14" s="1"/>
  <c r="OV57" i="14" s="1"/>
  <c r="NS53" i="14" a="1"/>
  <c r="NS53" i="14" s="1"/>
  <c r="ON53" i="14" s="1"/>
  <c r="OG73" i="14" a="1"/>
  <c r="OG73" i="14" s="1"/>
  <c r="PB73" i="14" s="1"/>
  <c r="NY150" i="14" a="1"/>
  <c r="NY150" i="14" s="1"/>
  <c r="OT150" i="14" s="1"/>
  <c r="OC38" i="14" a="1"/>
  <c r="OC38" i="14" s="1"/>
  <c r="OX38" i="14" s="1"/>
  <c r="NW164" i="14" a="1"/>
  <c r="NW164" i="14" s="1"/>
  <c r="OR164" i="14" s="1"/>
  <c r="OA168" i="14" a="1"/>
  <c r="OA168" i="14" s="1"/>
  <c r="OV168" i="14" s="1"/>
  <c r="OG132" i="14" a="1"/>
  <c r="OG132" i="14" s="1"/>
  <c r="PB132" i="14" s="1"/>
  <c r="OF38" i="14" a="1"/>
  <c r="OF38" i="14" s="1"/>
  <c r="PA38" i="14" s="1"/>
  <c r="OE109" i="14" a="1"/>
  <c r="OE109" i="14" s="1"/>
  <c r="OZ109" i="14" s="1"/>
  <c r="NR88" i="14" a="1"/>
  <c r="NR88" i="14" s="1"/>
  <c r="OM88" i="14" s="1"/>
  <c r="OG23" i="14" a="1"/>
  <c r="OG23" i="14" s="1"/>
  <c r="PB23" i="14" s="1"/>
  <c r="NZ119" i="14" a="1"/>
  <c r="NZ119" i="14" s="1"/>
  <c r="OU119" i="14" s="1"/>
  <c r="NV68" i="14" a="1"/>
  <c r="NV68" i="14" s="1"/>
  <c r="NT86" i="14" a="1"/>
  <c r="NT86" i="14" s="1"/>
  <c r="OO86" i="14" s="1"/>
  <c r="NU144" i="14" a="1"/>
  <c r="NU144" i="14" s="1"/>
  <c r="OP144" i="14" s="1"/>
  <c r="OB129" i="14" a="1"/>
  <c r="OB129" i="14" s="1"/>
  <c r="OW129" i="14" s="1"/>
  <c r="NQ147" i="14" a="1"/>
  <c r="NQ147" i="14" s="1"/>
  <c r="OL147" i="14" s="1"/>
  <c r="NY45" i="14" a="1"/>
  <c r="NY45" i="14" s="1"/>
  <c r="OT45" i="14" s="1"/>
  <c r="OH29" i="14" a="1"/>
  <c r="OH29" i="14" s="1"/>
  <c r="PC29" i="14" s="1"/>
  <c r="NU75" i="14" a="1"/>
  <c r="NU75" i="14" s="1"/>
  <c r="OP75" i="14" s="1"/>
  <c r="NO93" i="14" a="1"/>
  <c r="NO93" i="14" s="1"/>
  <c r="OJ93" i="14" s="1"/>
  <c r="NX60" i="14" a="1"/>
  <c r="NX60" i="14" s="1"/>
  <c r="OS60" i="14" s="1"/>
  <c r="OF119" i="14" a="1"/>
  <c r="OF119" i="14" s="1"/>
  <c r="PA119" i="14" s="1"/>
  <c r="NY161" i="14" a="1"/>
  <c r="NY161" i="14" s="1"/>
  <c r="OT161" i="14" s="1"/>
  <c r="NV169" i="14" a="1"/>
  <c r="NV169" i="14" s="1"/>
  <c r="OC42" i="14" a="1"/>
  <c r="OC42" i="14" s="1"/>
  <c r="OX42" i="14" s="1"/>
  <c r="NS66" i="14" a="1"/>
  <c r="NS66" i="14" s="1"/>
  <c r="ON66" i="14" s="1"/>
  <c r="OE136" i="14" a="1"/>
  <c r="OE136" i="14" s="1"/>
  <c r="OZ136" i="14" s="1"/>
  <c r="OC13" i="14" a="1"/>
  <c r="OC13" i="14" s="1"/>
  <c r="OX13" i="14" s="1"/>
  <c r="NR120" i="14" a="1"/>
  <c r="NR120" i="14" s="1"/>
  <c r="OM120" i="14" s="1"/>
  <c r="NX94" i="14" a="1"/>
  <c r="NX94" i="14" s="1"/>
  <c r="OS94" i="14" s="1"/>
  <c r="OE32" i="14" a="1"/>
  <c r="OE32" i="14" s="1"/>
  <c r="OZ32" i="14" s="1"/>
  <c r="OD79" i="14" a="1"/>
  <c r="OD79" i="14" s="1"/>
  <c r="OY79" i="14" s="1"/>
  <c r="NO79" i="14" a="1"/>
  <c r="NO79" i="14" s="1"/>
  <c r="OJ79" i="14" s="1"/>
  <c r="OE48" i="14" a="1"/>
  <c r="OE48" i="14" s="1"/>
  <c r="OZ48" i="14" s="1"/>
  <c r="OA83" i="14" a="1"/>
  <c r="OA83" i="14" s="1"/>
  <c r="OV83" i="14" s="1"/>
  <c r="OD24" i="14" a="1"/>
  <c r="OD24" i="14" s="1"/>
  <c r="OY24" i="14" s="1"/>
  <c r="OH100" i="14" a="1"/>
  <c r="OH100" i="14" s="1"/>
  <c r="PC100" i="14" s="1"/>
  <c r="OB173" i="14" a="1"/>
  <c r="OB173" i="14" s="1"/>
  <c r="OW173" i="14" s="1"/>
  <c r="NX174" i="14" a="1"/>
  <c r="NX174" i="14" s="1"/>
  <c r="OS174" i="14" s="1"/>
  <c r="OH163" i="14" a="1"/>
  <c r="OH163" i="14" s="1"/>
  <c r="PC163" i="14" s="1"/>
  <c r="NS17" i="14" a="1"/>
  <c r="NS17" i="14" s="1"/>
  <c r="ON17" i="14" s="1"/>
  <c r="NY17" i="14" a="1"/>
  <c r="NY17" i="14" s="1"/>
  <c r="OT17" i="14" s="1"/>
  <c r="OG36" i="14" a="1"/>
  <c r="OG36" i="14" s="1"/>
  <c r="PB36" i="14" s="1"/>
  <c r="OH9" i="14" a="1"/>
  <c r="OH9" i="14" s="1"/>
  <c r="PC9" i="14" s="1"/>
  <c r="NX142" i="14" a="1"/>
  <c r="NX142" i="14" s="1"/>
  <c r="OS142" i="14" s="1"/>
  <c r="OB70" i="14" a="1"/>
  <c r="OB70" i="14" s="1"/>
  <c r="OW70" i="14" s="1"/>
  <c r="OH86" i="14" a="1"/>
  <c r="OH86" i="14" s="1"/>
  <c r="PC86" i="14" s="1"/>
  <c r="NP130" i="14" a="1"/>
  <c r="NP130" i="14" s="1"/>
  <c r="OK130" i="14" s="1"/>
  <c r="OF149" i="14" a="1"/>
  <c r="OF149" i="14" s="1"/>
  <c r="PA149" i="14" s="1"/>
  <c r="NR126" i="14" a="1"/>
  <c r="NR126" i="14" s="1"/>
  <c r="OM126" i="14" s="1"/>
  <c r="NO154" i="14" a="1"/>
  <c r="NO154" i="14" s="1"/>
  <c r="OJ154" i="14" s="1"/>
  <c r="NP44" i="14" a="1"/>
  <c r="NP44" i="14" s="1"/>
  <c r="OK44" i="14" s="1"/>
  <c r="NS121" i="14" a="1"/>
  <c r="NS121" i="14" s="1"/>
  <c r="ON121" i="14" s="1"/>
  <c r="NO52" i="14" a="1"/>
  <c r="NO52" i="14" s="1"/>
  <c r="OJ52" i="14" s="1"/>
  <c r="OE118" i="14" a="1"/>
  <c r="OE118" i="14" s="1"/>
  <c r="OZ118" i="14" s="1"/>
  <c r="NZ63" i="14" a="1"/>
  <c r="NZ63" i="14" s="1"/>
  <c r="OU63" i="14" s="1"/>
  <c r="OE45" i="14" a="1"/>
  <c r="OE45" i="14" s="1"/>
  <c r="OZ45" i="14" s="1"/>
  <c r="NY85" i="14" a="1"/>
  <c r="NY85" i="14" s="1"/>
  <c r="OT85" i="14" s="1"/>
  <c r="NO9" i="14" a="1"/>
  <c r="NO9" i="14" s="1"/>
  <c r="OJ9" i="14" s="1"/>
  <c r="NR158" i="14" a="1"/>
  <c r="NR158" i="14" s="1"/>
  <c r="OM158" i="14" s="1"/>
  <c r="OB39" i="14" a="1"/>
  <c r="OB39" i="14" s="1"/>
  <c r="OW39" i="14" s="1"/>
  <c r="NQ71" i="14" a="1"/>
  <c r="NQ71" i="14" s="1"/>
  <c r="OL71" i="14" s="1"/>
  <c r="OD14" i="14" a="1"/>
  <c r="OD14" i="14" s="1"/>
  <c r="OY14" i="14" s="1"/>
  <c r="OB63" i="14" a="1"/>
  <c r="OB63" i="14" s="1"/>
  <c r="OW63" i="14" s="1"/>
  <c r="NO168" i="14" a="1"/>
  <c r="NO168" i="14" s="1"/>
  <c r="OJ168" i="14" s="1"/>
  <c r="NP160" i="14" a="1"/>
  <c r="NP160" i="14" s="1"/>
  <c r="OK160" i="14" s="1"/>
  <c r="NY78" i="14" a="1"/>
  <c r="NY78" i="14" s="1"/>
  <c r="OT78" i="14" s="1"/>
  <c r="OA120" i="14" a="1"/>
  <c r="OA120" i="14" s="1"/>
  <c r="OV120" i="14" s="1"/>
  <c r="OA32" i="14" a="1"/>
  <c r="OA32" i="14" s="1"/>
  <c r="OV32" i="14" s="1"/>
  <c r="NY166" i="14" a="1"/>
  <c r="NY166" i="14" s="1"/>
  <c r="OT166" i="14" s="1"/>
  <c r="NV165" i="14" a="1"/>
  <c r="NV165" i="14" s="1"/>
  <c r="OG27" i="14" a="1"/>
  <c r="OG27" i="14" s="1"/>
  <c r="PB27" i="14" s="1"/>
  <c r="NX125" i="14" a="1"/>
  <c r="NX125" i="14" s="1"/>
  <c r="OS125" i="14" s="1"/>
  <c r="NX12" i="14" a="1"/>
  <c r="NX12" i="14" s="1"/>
  <c r="OS12" i="14" s="1"/>
  <c r="OB139" i="14" a="1"/>
  <c r="OB139" i="14" s="1"/>
  <c r="OW139" i="14" s="1"/>
  <c r="NY25" i="14" a="1"/>
  <c r="NY25" i="14" s="1"/>
  <c r="OT25" i="14" s="1"/>
  <c r="OC133" i="14" a="1"/>
  <c r="OC133" i="14" s="1"/>
  <c r="OX133" i="14" s="1"/>
  <c r="OB75" i="14" a="1"/>
  <c r="OB75" i="14" s="1"/>
  <c r="OW75" i="14" s="1"/>
  <c r="NO126" i="14" a="1"/>
  <c r="NO126" i="14" s="1"/>
  <c r="OJ126" i="14" s="1"/>
  <c r="OH74" i="14" a="1"/>
  <c r="OH74" i="14" s="1"/>
  <c r="PC74" i="14" s="1"/>
  <c r="OF139" i="14" a="1"/>
  <c r="OF139" i="14" s="1"/>
  <c r="PA139" i="14" s="1"/>
  <c r="NS25" i="14" a="1"/>
  <c r="NS25" i="14" s="1"/>
  <c r="ON25" i="14" s="1"/>
  <c r="OE106" i="14" a="1"/>
  <c r="OE106" i="14" s="1"/>
  <c r="OZ106" i="14" s="1"/>
  <c r="OB25" i="14" a="1"/>
  <c r="OB25" i="14" s="1"/>
  <c r="OW25" i="14" s="1"/>
  <c r="NR21" i="14" a="1"/>
  <c r="NR21" i="14" s="1"/>
  <c r="OM21" i="14" s="1"/>
  <c r="OG115" i="14" a="1"/>
  <c r="OG115" i="14" s="1"/>
  <c r="PB115" i="14" s="1"/>
  <c r="NP21" i="14" a="1"/>
  <c r="NP21" i="14" s="1"/>
  <c r="OK21" i="14" s="1"/>
  <c r="NS160" i="14" a="1"/>
  <c r="NS160" i="14" s="1"/>
  <c r="ON160" i="14" s="1"/>
  <c r="NQ88" i="14" a="1"/>
  <c r="NQ88" i="14" s="1"/>
  <c r="OL88" i="14" s="1"/>
  <c r="OD51" i="14" a="1"/>
  <c r="OD51" i="14" s="1"/>
  <c r="OY51" i="14" s="1"/>
  <c r="NT35" i="14" a="1"/>
  <c r="NT35" i="14" s="1"/>
  <c r="OO35" i="14" s="1"/>
  <c r="NW30" i="14" a="1"/>
  <c r="NW30" i="14" s="1"/>
  <c r="OR30" i="14" s="1"/>
  <c r="NR110" i="14" a="1"/>
  <c r="NR110" i="14" s="1"/>
  <c r="OM110" i="14" s="1"/>
  <c r="OG110" i="14" a="1"/>
  <c r="OG110" i="14" s="1"/>
  <c r="PB110" i="14" s="1"/>
  <c r="NR50" i="14" a="1"/>
  <c r="NR50" i="14" s="1"/>
  <c r="OM50" i="14" s="1"/>
  <c r="NQ127" i="14" a="1"/>
  <c r="NQ127" i="14" s="1"/>
  <c r="OL127" i="14" s="1"/>
  <c r="NW110" i="14" a="1"/>
  <c r="NW110" i="14" s="1"/>
  <c r="OR110" i="14" s="1"/>
  <c r="NW149" i="14" a="1"/>
  <c r="NW149" i="14" s="1"/>
  <c r="OR149" i="14" s="1"/>
  <c r="OC151" i="14" a="1"/>
  <c r="OC151" i="14" s="1"/>
  <c r="OX151" i="14" s="1"/>
  <c r="NU134" i="14" a="1"/>
  <c r="NU134" i="14" s="1"/>
  <c r="OP134" i="14" s="1"/>
  <c r="NQ108" i="14" a="1"/>
  <c r="NQ108" i="14" s="1"/>
  <c r="OL108" i="14" s="1"/>
  <c r="NR82" i="14" a="1"/>
  <c r="NR82" i="14" s="1"/>
  <c r="OM82" i="14" s="1"/>
  <c r="NP85" i="14" a="1"/>
  <c r="NP85" i="14" s="1"/>
  <c r="OK85" i="14" s="1"/>
  <c r="NO153" i="14" a="1"/>
  <c r="NO153" i="14" s="1"/>
  <c r="OJ153" i="14" s="1"/>
  <c r="NQ33" i="14" a="1"/>
  <c r="NQ33" i="14" s="1"/>
  <c r="OL33" i="14" s="1"/>
  <c r="NS137" i="14" a="1"/>
  <c r="NS137" i="14" s="1"/>
  <c r="ON137" i="14" s="1"/>
  <c r="OA106" i="14" a="1"/>
  <c r="OA106" i="14" s="1"/>
  <c r="OV106" i="14" s="1"/>
  <c r="NY119" i="14" a="1"/>
  <c r="NY119" i="14" s="1"/>
  <c r="OT119" i="14" s="1"/>
  <c r="NV171" i="14" a="1"/>
  <c r="NV171" i="14" s="1"/>
  <c r="OC51" i="14" a="1"/>
  <c r="OC51" i="14" s="1"/>
  <c r="OX51" i="14" s="1"/>
  <c r="NU165" i="14" a="1"/>
  <c r="NU165" i="14" s="1"/>
  <c r="OP165" i="14" s="1"/>
  <c r="NY82" i="14" a="1"/>
  <c r="NY82" i="14" s="1"/>
  <c r="OT82" i="14" s="1"/>
  <c r="OH168" i="14" a="1"/>
  <c r="OH168" i="14" s="1"/>
  <c r="PC168" i="14" s="1"/>
  <c r="NR26" i="14" a="1"/>
  <c r="NR26" i="14" s="1"/>
  <c r="OM26" i="14" s="1"/>
  <c r="OA114" i="14" a="1"/>
  <c r="OA114" i="14" s="1"/>
  <c r="OV114" i="14" s="1"/>
  <c r="OH145" i="14" a="1"/>
  <c r="OH145" i="14" s="1"/>
  <c r="PC145" i="14" s="1"/>
  <c r="OF47" i="14" a="1"/>
  <c r="OF47" i="14" s="1"/>
  <c r="PA47" i="14" s="1"/>
  <c r="NZ54" i="14" a="1"/>
  <c r="NZ54" i="14" s="1"/>
  <c r="OU54" i="14" s="1"/>
  <c r="NS26" i="14" a="1"/>
  <c r="NS26" i="14" s="1"/>
  <c r="ON26" i="14" s="1"/>
  <c r="OB86" i="14" a="1"/>
  <c r="OB86" i="14" s="1"/>
  <c r="OW86" i="14" s="1"/>
  <c r="NU79" i="14" a="1"/>
  <c r="NU79" i="14" s="1"/>
  <c r="OP79" i="14" s="1"/>
  <c r="NV56" i="14" a="1"/>
  <c r="NV56" i="14" s="1"/>
  <c r="NS56" i="14" a="1"/>
  <c r="NS56" i="14" s="1"/>
  <c r="ON56" i="14" s="1"/>
  <c r="OG76" i="14" a="1"/>
  <c r="OG76" i="14" s="1"/>
  <c r="PB76" i="14" s="1"/>
  <c r="OD19" i="14" a="1"/>
  <c r="OD19" i="14" s="1"/>
  <c r="OY19" i="14" s="1"/>
  <c r="NX28" i="14" a="1"/>
  <c r="NX28" i="14" s="1"/>
  <c r="OS28" i="14" s="1"/>
  <c r="NQ157" i="14" a="1"/>
  <c r="NQ157" i="14" s="1"/>
  <c r="OL157" i="14" s="1"/>
  <c r="NZ132" i="14" a="1"/>
  <c r="NZ132" i="14" s="1"/>
  <c r="OU132" i="14" s="1"/>
  <c r="OG144" i="14" a="1"/>
  <c r="OG144" i="14" s="1"/>
  <c r="PB144" i="14" s="1"/>
  <c r="OH69" i="14" a="1"/>
  <c r="OH69" i="14" s="1"/>
  <c r="PC69" i="14" s="1"/>
  <c r="OD172" i="14" a="1"/>
  <c r="OD172" i="14" s="1"/>
  <c r="OY172" i="14" s="1"/>
  <c r="NO10" i="14" a="1"/>
  <c r="NO10" i="14" s="1"/>
  <c r="OJ10" i="14" s="1"/>
  <c r="NW141" i="14" a="1"/>
  <c r="NW141" i="14" s="1"/>
  <c r="OR141" i="14" s="1"/>
  <c r="NX150" i="14" a="1"/>
  <c r="NX150" i="14" s="1"/>
  <c r="OS150" i="14" s="1"/>
  <c r="OF128" i="14" a="1"/>
  <c r="OF128" i="14" s="1"/>
  <c r="PA128" i="14" s="1"/>
  <c r="NS158" i="14" a="1"/>
  <c r="NS158" i="14" s="1"/>
  <c r="ON158" i="14" s="1"/>
  <c r="NV41" i="14" a="1"/>
  <c r="NV41" i="14" s="1"/>
  <c r="CW117" i="1"/>
  <c r="CZ117" i="1"/>
  <c r="CH117" i="1"/>
  <c r="CY117" i="1"/>
  <c r="CV117" i="1"/>
  <c r="BF175" i="3"/>
  <c r="BJ175" i="3" s="1"/>
  <c r="J26" i="11"/>
  <c r="J25" i="11"/>
  <c r="PT175" i="14"/>
  <c r="PZ175" i="14"/>
  <c r="PH175" i="14"/>
  <c r="AN172" i="19"/>
  <c r="PV175" i="14"/>
  <c r="PK175" i="14"/>
  <c r="PI175" i="14"/>
  <c r="PW175" i="14"/>
  <c r="PU175" i="14"/>
  <c r="PM175" i="14"/>
  <c r="PG175" i="14"/>
  <c r="PL175" i="14"/>
  <c r="PR175" i="14"/>
  <c r="PO175" i="14"/>
  <c r="PX175" i="14"/>
  <c r="PJ175" i="14"/>
  <c r="PP175" i="14"/>
  <c r="PS175" i="14"/>
  <c r="PY175" i="14"/>
  <c r="PN175" i="14"/>
  <c r="PQ175" i="14"/>
  <c r="BC19" i="3"/>
  <c r="AW5" i="4"/>
  <c r="AW5" i="2"/>
  <c r="DC8" i="1"/>
  <c r="DP15" i="1" s="1"/>
  <c r="NG176" i="14"/>
  <c r="AF18" i="11"/>
  <c r="BX125" i="1"/>
  <c r="CW125" i="1" s="1"/>
  <c r="BW125" i="1"/>
  <c r="CV125" i="1" s="1"/>
  <c r="CH125" i="1"/>
  <c r="CS118" i="1"/>
  <c r="BJ118" i="1"/>
  <c r="CT118" i="1"/>
  <c r="BB120" i="1"/>
  <c r="BD120" i="1" s="1"/>
  <c r="I24" i="11" l="1"/>
  <c r="DS15" i="1"/>
  <c r="OK176" i="14"/>
  <c r="PN176" i="14"/>
  <c r="PM176" i="14"/>
  <c r="L15" i="19" s="1"/>
  <c r="PY176" i="14"/>
  <c r="PW176" i="14"/>
  <c r="PR176" i="14"/>
  <c r="PO176" i="14"/>
  <c r="PK176" i="14"/>
  <c r="L21" i="19" s="1"/>
  <c r="PG176" i="14"/>
  <c r="PQ176" i="14"/>
  <c r="L6" i="19" s="1"/>
  <c r="PS176" i="14"/>
  <c r="PU176" i="14"/>
  <c r="PT176" i="14"/>
  <c r="L9" i="19" s="1"/>
  <c r="PI176" i="14"/>
  <c r="L12" i="19" s="1"/>
  <c r="PP176" i="14"/>
  <c r="PH176" i="14"/>
  <c r="PL176" i="14"/>
  <c r="PV176" i="14"/>
  <c r="PZ176" i="14"/>
  <c r="PX176" i="14"/>
  <c r="PJ176" i="14"/>
  <c r="L18" i="19" s="1"/>
  <c r="BC20" i="3"/>
  <c r="AZ5" i="4"/>
  <c r="AZ5" i="2"/>
  <c r="CT120" i="1"/>
  <c r="BJ120" i="1"/>
  <c r="CS120" i="1"/>
  <c r="BB122" i="1"/>
  <c r="OQ41" i="14"/>
  <c r="PE41" i="14" s="1"/>
  <c r="BE40" i="11" s="1"/>
  <c r="QD41" i="14" a="1"/>
  <c r="QD41" i="14" s="1"/>
  <c r="BI40" i="3" s="1"/>
  <c r="OQ165" i="14"/>
  <c r="PE165" i="14" s="1"/>
  <c r="BE164" i="11" s="1"/>
  <c r="QD165" i="14" a="1"/>
  <c r="QD165" i="14" s="1"/>
  <c r="BI164" i="3" s="1"/>
  <c r="OQ108" i="14"/>
  <c r="PE108" i="14" s="1"/>
  <c r="BE107" i="11" s="1"/>
  <c r="QD108" i="14" a="1"/>
  <c r="QD108" i="14" s="1"/>
  <c r="BI107" i="3" s="1"/>
  <c r="OT176" i="14"/>
  <c r="OQ140" i="14"/>
  <c r="PE140" i="14" s="1"/>
  <c r="BE139" i="11" s="1"/>
  <c r="QD140" i="14" a="1"/>
  <c r="QD140" i="14" s="1"/>
  <c r="BI139" i="3" s="1"/>
  <c r="OQ125" i="14"/>
  <c r="PE125" i="14" s="1"/>
  <c r="BE124" i="11" s="1"/>
  <c r="QD125" i="14" a="1"/>
  <c r="QD125" i="14" s="1"/>
  <c r="BI124" i="3" s="1"/>
  <c r="OQ107" i="14"/>
  <c r="PE107" i="14" s="1"/>
  <c r="BE106" i="11" s="1"/>
  <c r="QD107" i="14" a="1"/>
  <c r="QD107" i="14" s="1"/>
  <c r="BI106" i="3" s="1"/>
  <c r="OQ123" i="14"/>
  <c r="PE123" i="14" s="1"/>
  <c r="BE122" i="11" s="1"/>
  <c r="QD123" i="14" a="1"/>
  <c r="QD123" i="14" s="1"/>
  <c r="BI122" i="3" s="1"/>
  <c r="OQ98" i="14"/>
  <c r="PE98" i="14" s="1"/>
  <c r="BE97" i="11" s="1"/>
  <c r="QD98" i="14" a="1"/>
  <c r="QD98" i="14" s="1"/>
  <c r="BI97" i="3" s="1"/>
  <c r="OQ149" i="14"/>
  <c r="PE149" i="14" s="1"/>
  <c r="BE148" i="11" s="1"/>
  <c r="QD149" i="14" a="1"/>
  <c r="QD149" i="14" s="1"/>
  <c r="BI148" i="3" s="1"/>
  <c r="OQ115" i="14"/>
  <c r="QD115" i="14" a="1"/>
  <c r="QD115" i="14" s="1"/>
  <c r="BI114" i="3" s="1"/>
  <c r="OQ102" i="14"/>
  <c r="PE102" i="14" s="1"/>
  <c r="BE101" i="11" s="1"/>
  <c r="QD102" i="14" a="1"/>
  <c r="QD102" i="14" s="1"/>
  <c r="BI101" i="3" s="1"/>
  <c r="OQ161" i="14"/>
  <c r="PE161" i="14" s="1"/>
  <c r="BE160" i="11" s="1"/>
  <c r="QD161" i="14" a="1"/>
  <c r="QD161" i="14" s="1"/>
  <c r="BI160" i="3" s="1"/>
  <c r="OQ32" i="14"/>
  <c r="PE32" i="14" s="1"/>
  <c r="BE31" i="11" s="1"/>
  <c r="QD32" i="14" a="1"/>
  <c r="QD32" i="14" s="1"/>
  <c r="BI31" i="3" s="1"/>
  <c r="OQ85" i="14"/>
  <c r="PE85" i="14" s="1"/>
  <c r="BE84" i="11" s="1"/>
  <c r="QD85" i="14" a="1"/>
  <c r="QD85" i="14" s="1"/>
  <c r="BI84" i="3" s="1"/>
  <c r="PB176" i="14"/>
  <c r="QD47" i="14" a="1"/>
  <c r="QD47" i="14" s="1"/>
  <c r="BI46" i="3" s="1"/>
  <c r="OQ47" i="14"/>
  <c r="PE47" i="14" s="1"/>
  <c r="BE46" i="11" s="1"/>
  <c r="OQ150" i="14"/>
  <c r="PE150" i="14" s="1"/>
  <c r="BE149" i="11" s="1"/>
  <c r="QD150" i="14" a="1"/>
  <c r="QD150" i="14" s="1"/>
  <c r="BI149" i="3" s="1"/>
  <c r="OS176" i="14"/>
  <c r="OQ40" i="14"/>
  <c r="PE40" i="14" s="1"/>
  <c r="BE39" i="11" s="1"/>
  <c r="QD40" i="14" a="1"/>
  <c r="QD40" i="14" s="1"/>
  <c r="BI39" i="3" s="1"/>
  <c r="QD146" i="14" a="1"/>
  <c r="QD146" i="14" s="1"/>
  <c r="BI145" i="3" s="1"/>
  <c r="OQ146" i="14"/>
  <c r="PE146" i="14" s="1"/>
  <c r="BE145" i="11" s="1"/>
  <c r="OQ132" i="14"/>
  <c r="QD132" i="14" a="1"/>
  <c r="QD132" i="14" s="1"/>
  <c r="BI131" i="3" s="1"/>
  <c r="OQ74" i="14"/>
  <c r="PE74" i="14" s="1"/>
  <c r="BE73" i="11" s="1"/>
  <c r="QD74" i="14" a="1"/>
  <c r="QD74" i="14" s="1"/>
  <c r="BI73" i="3" s="1"/>
  <c r="OQ45" i="14"/>
  <c r="PE45" i="14" s="1"/>
  <c r="BE44" i="11" s="1"/>
  <c r="QD45" i="14" a="1"/>
  <c r="QD45" i="14" s="1"/>
  <c r="BI44" i="3" s="1"/>
  <c r="OQ76" i="14"/>
  <c r="PE76" i="14" s="1"/>
  <c r="BE75" i="11" s="1"/>
  <c r="QD76" i="14" a="1"/>
  <c r="QD76" i="14" s="1"/>
  <c r="BI75" i="3" s="1"/>
  <c r="QD16" i="14" a="1"/>
  <c r="QD16" i="14" s="1"/>
  <c r="BI15" i="3" s="1"/>
  <c r="OQ16" i="14"/>
  <c r="PE16" i="14" s="1"/>
  <c r="BE15" i="11" s="1"/>
  <c r="OQ10" i="14"/>
  <c r="PE10" i="14" s="1"/>
  <c r="BE9" i="11" s="1"/>
  <c r="QD10" i="14" a="1"/>
  <c r="QD10" i="14" s="1"/>
  <c r="BI9" i="3" s="1"/>
  <c r="OQ143" i="14"/>
  <c r="PE143" i="14" s="1"/>
  <c r="BE142" i="11" s="1"/>
  <c r="QD143" i="14" a="1"/>
  <c r="QD143" i="14" s="1"/>
  <c r="BI142" i="3" s="1"/>
  <c r="DZ15" i="1"/>
  <c r="EC15" i="1" s="1"/>
  <c r="CZ118" i="1"/>
  <c r="CH118" i="1"/>
  <c r="CW118" i="1"/>
  <c r="E17" i="11"/>
  <c r="E18" i="11"/>
  <c r="OQ55" i="14"/>
  <c r="PE55" i="14" s="1"/>
  <c r="BE54" i="11" s="1"/>
  <c r="QD55" i="14" a="1"/>
  <c r="QD55" i="14" s="1"/>
  <c r="BI54" i="3" s="1"/>
  <c r="OQ80" i="14"/>
  <c r="PE80" i="14" s="1"/>
  <c r="BE79" i="11" s="1"/>
  <c r="QD80" i="14" a="1"/>
  <c r="QD80" i="14" s="1"/>
  <c r="BI79" i="3" s="1"/>
  <c r="QD110" i="14" a="1"/>
  <c r="QD110" i="14" s="1"/>
  <c r="BI109" i="3" s="1"/>
  <c r="OQ110" i="14"/>
  <c r="PE110" i="14" s="1"/>
  <c r="BE109" i="11" s="1"/>
  <c r="OQ154" i="14"/>
  <c r="PE154" i="14" s="1"/>
  <c r="BE153" i="11" s="1"/>
  <c r="QD154" i="14" a="1"/>
  <c r="QD154" i="14" s="1"/>
  <c r="BI153" i="3" s="1"/>
  <c r="OQ174" i="14"/>
  <c r="PE174" i="14" s="1"/>
  <c r="BE173" i="11" s="1"/>
  <c r="QD174" i="14" a="1"/>
  <c r="QD174" i="14" s="1"/>
  <c r="BI173" i="3" s="1"/>
  <c r="OQ137" i="14"/>
  <c r="PE137" i="14" s="1"/>
  <c r="BE136" i="11" s="1"/>
  <c r="QD137" i="14" a="1"/>
  <c r="QD137" i="14" s="1"/>
  <c r="BI136" i="3" s="1"/>
  <c r="OQ14" i="14"/>
  <c r="PE14" i="14" s="1"/>
  <c r="BE13" i="11" s="1"/>
  <c r="QD14" i="14" a="1"/>
  <c r="QD14" i="14" s="1"/>
  <c r="BI13" i="3" s="1"/>
  <c r="OQ142" i="14"/>
  <c r="PE142" i="14" s="1"/>
  <c r="BE141" i="11" s="1"/>
  <c r="QD142" i="14" a="1"/>
  <c r="QD142" i="14" s="1"/>
  <c r="BI141" i="3" s="1"/>
  <c r="OQ70" i="14"/>
  <c r="PE70" i="14" s="1"/>
  <c r="BE69" i="11" s="1"/>
  <c r="QD70" i="14" a="1"/>
  <c r="QD70" i="14" s="1"/>
  <c r="BI69" i="3" s="1"/>
  <c r="OQ9" i="14"/>
  <c r="PE9" i="14" s="1"/>
  <c r="BE8" i="11" s="1"/>
  <c r="QD9" i="14" a="1"/>
  <c r="QD9" i="14" s="1"/>
  <c r="BI8" i="3" s="1"/>
  <c r="OQ29" i="14"/>
  <c r="PE29" i="14" s="1"/>
  <c r="BE28" i="11" s="1"/>
  <c r="QD29" i="14" a="1"/>
  <c r="QD29" i="14" s="1"/>
  <c r="BI28" i="3" s="1"/>
  <c r="QD134" i="14" a="1"/>
  <c r="QD134" i="14" s="1"/>
  <c r="BI133" i="3" s="1"/>
  <c r="OQ134" i="14"/>
  <c r="PE134" i="14" s="1"/>
  <c r="BE133" i="11" s="1"/>
  <c r="OQ95" i="14"/>
  <c r="PE95" i="14" s="1"/>
  <c r="BE94" i="11" s="1"/>
  <c r="QD95" i="14" a="1"/>
  <c r="QD95" i="14" s="1"/>
  <c r="BI94" i="3" s="1"/>
  <c r="OQ133" i="14"/>
  <c r="QD133" i="14" a="1"/>
  <c r="QD133" i="14" s="1"/>
  <c r="BI132" i="3" s="1"/>
  <c r="OQ37" i="14"/>
  <c r="PE37" i="14" s="1"/>
  <c r="BE36" i="11" s="1"/>
  <c r="QD37" i="14" a="1"/>
  <c r="QD37" i="14" s="1"/>
  <c r="BI36" i="3" s="1"/>
  <c r="OQ129" i="14"/>
  <c r="PE129" i="14" s="1"/>
  <c r="BE128" i="11" s="1"/>
  <c r="QD129" i="14" a="1"/>
  <c r="QD129" i="14" s="1"/>
  <c r="BI128" i="3" s="1"/>
  <c r="OQ88" i="14"/>
  <c r="PE88" i="14" s="1"/>
  <c r="BE87" i="11" s="1"/>
  <c r="QD88" i="14" a="1"/>
  <c r="QD88" i="14" s="1"/>
  <c r="BI87" i="3" s="1"/>
  <c r="OQ60" i="14"/>
  <c r="PE60" i="14" s="1"/>
  <c r="BE59" i="11" s="1"/>
  <c r="QD60" i="14" a="1"/>
  <c r="QD60" i="14" s="1"/>
  <c r="BI59" i="3" s="1"/>
  <c r="OQ167" i="14"/>
  <c r="PE167" i="14" s="1"/>
  <c r="BE166" i="11" s="1"/>
  <c r="QD167" i="14" a="1"/>
  <c r="QD167" i="14" s="1"/>
  <c r="BI166" i="3" s="1"/>
  <c r="QD101" i="14" a="1"/>
  <c r="QD101" i="14" s="1"/>
  <c r="BI100" i="3" s="1"/>
  <c r="OQ101" i="14"/>
  <c r="PE101" i="14" s="1"/>
  <c r="BE100" i="11" s="1"/>
  <c r="OQ26" i="14"/>
  <c r="PE26" i="14" s="1"/>
  <c r="BE25" i="11" s="1"/>
  <c r="QD26" i="14" a="1"/>
  <c r="QD26" i="14" s="1"/>
  <c r="BI25" i="3" s="1"/>
  <c r="OQ109" i="14"/>
  <c r="PE109" i="14" s="1"/>
  <c r="BE108" i="11" s="1"/>
  <c r="QD109" i="14" a="1"/>
  <c r="QD109" i="14" s="1"/>
  <c r="BI108" i="3" s="1"/>
  <c r="OQ51" i="14"/>
  <c r="PE51" i="14" s="1"/>
  <c r="BE50" i="11" s="1"/>
  <c r="QD51" i="14" a="1"/>
  <c r="QD51" i="14" s="1"/>
  <c r="BI50" i="3" s="1"/>
  <c r="OQ52" i="14"/>
  <c r="PE52" i="14" s="1"/>
  <c r="BE51" i="11" s="1"/>
  <c r="QD52" i="14" a="1"/>
  <c r="QD52" i="14" s="1"/>
  <c r="BI51" i="3" s="1"/>
  <c r="QD89" i="14" a="1"/>
  <c r="QD89" i="14" s="1"/>
  <c r="BI88" i="3" s="1"/>
  <c r="OQ89" i="14"/>
  <c r="PE89" i="14" s="1"/>
  <c r="BE88" i="11" s="1"/>
  <c r="OY176" i="14"/>
  <c r="OQ99" i="14"/>
  <c r="PE99" i="14" s="1"/>
  <c r="BE98" i="11" s="1"/>
  <c r="QD99" i="14" a="1"/>
  <c r="QD99" i="14" s="1"/>
  <c r="BI98" i="3" s="1"/>
  <c r="OQ30" i="14"/>
  <c r="PE30" i="14" s="1"/>
  <c r="BE29" i="11" s="1"/>
  <c r="QD30" i="14" a="1"/>
  <c r="QD30" i="14" s="1"/>
  <c r="BI29" i="3" s="1"/>
  <c r="OQ175" i="14"/>
  <c r="QD175" i="14" a="1"/>
  <c r="QD175" i="14" s="1"/>
  <c r="BI174" i="3" s="1"/>
  <c r="QD155" i="14" a="1"/>
  <c r="QD155" i="14" s="1"/>
  <c r="BI154" i="3" s="1"/>
  <c r="OQ155" i="14"/>
  <c r="PE155" i="14" s="1"/>
  <c r="BE154" i="11" s="1"/>
  <c r="OQ141" i="14"/>
  <c r="PE141" i="14" s="1"/>
  <c r="BE140" i="11" s="1"/>
  <c r="QD141" i="14" a="1"/>
  <c r="QD141" i="14" s="1"/>
  <c r="BI140" i="3" s="1"/>
  <c r="OQ116" i="14"/>
  <c r="PE116" i="14" s="1"/>
  <c r="BE115" i="11" s="1"/>
  <c r="QD116" i="14" a="1"/>
  <c r="QD116" i="14" s="1"/>
  <c r="BI115" i="3" s="1"/>
  <c r="QD17" i="14" a="1"/>
  <c r="QD17" i="14" s="1"/>
  <c r="BI16" i="3" s="1"/>
  <c r="OQ17" i="14"/>
  <c r="PE17" i="14" s="1"/>
  <c r="BE16" i="11" s="1"/>
  <c r="OQ105" i="14"/>
  <c r="PE105" i="14" s="1"/>
  <c r="BE104" i="11" s="1"/>
  <c r="QD105" i="14" a="1"/>
  <c r="QD105" i="14" s="1"/>
  <c r="BI104" i="3" s="1"/>
  <c r="DQ15" i="1"/>
  <c r="OQ121" i="14"/>
  <c r="PE121" i="14" s="1"/>
  <c r="BE120" i="11" s="1"/>
  <c r="QD121" i="14" a="1"/>
  <c r="QD121" i="14" s="1"/>
  <c r="BI120" i="3" s="1"/>
  <c r="OQ81" i="14"/>
  <c r="PE81" i="14" s="1"/>
  <c r="BE80" i="11" s="1"/>
  <c r="QD81" i="14" a="1"/>
  <c r="QD81" i="14" s="1"/>
  <c r="BI80" i="3" s="1"/>
  <c r="OQ79" i="14"/>
  <c r="PE79" i="14" s="1"/>
  <c r="BE78" i="11" s="1"/>
  <c r="QD79" i="14" a="1"/>
  <c r="QD79" i="14" s="1"/>
  <c r="BI78" i="3" s="1"/>
  <c r="OL176" i="14"/>
  <c r="OQ36" i="14"/>
  <c r="PE36" i="14" s="1"/>
  <c r="BE35" i="11" s="1"/>
  <c r="QD36" i="14" a="1"/>
  <c r="QD36" i="14" s="1"/>
  <c r="BI35" i="3" s="1"/>
  <c r="OQ94" i="14"/>
  <c r="PE94" i="14" s="1"/>
  <c r="BE93" i="11" s="1"/>
  <c r="QD94" i="14" a="1"/>
  <c r="QD94" i="14" s="1"/>
  <c r="BI93" i="3" s="1"/>
  <c r="OQ61" i="14"/>
  <c r="QD61" i="14" a="1"/>
  <c r="QD61" i="14" s="1"/>
  <c r="BI60" i="3" s="1"/>
  <c r="OV176" i="14"/>
  <c r="OQ24" i="14"/>
  <c r="PE24" i="14" s="1"/>
  <c r="BE23" i="11" s="1"/>
  <c r="QD24" i="14" a="1"/>
  <c r="QD24" i="14" s="1"/>
  <c r="BI23" i="3" s="1"/>
  <c r="OQ44" i="14"/>
  <c r="PE44" i="14" s="1"/>
  <c r="BE43" i="11" s="1"/>
  <c r="QD44" i="14" a="1"/>
  <c r="QD44" i="14" s="1"/>
  <c r="BI43" i="3" s="1"/>
  <c r="OQ166" i="14"/>
  <c r="PE166" i="14" s="1"/>
  <c r="BE165" i="11" s="1"/>
  <c r="QD166" i="14" a="1"/>
  <c r="QD166" i="14" s="1"/>
  <c r="BI165" i="3" s="1"/>
  <c r="OQ62" i="14"/>
  <c r="PE62" i="14" s="1"/>
  <c r="BE61" i="11" s="1"/>
  <c r="QD62" i="14" a="1"/>
  <c r="QD62" i="14" s="1"/>
  <c r="BI61" i="3" s="1"/>
  <c r="OQ173" i="14"/>
  <c r="PE173" i="14" s="1"/>
  <c r="BE172" i="11" s="1"/>
  <c r="QD173" i="14" a="1"/>
  <c r="QD173" i="14" s="1"/>
  <c r="BI172" i="3" s="1"/>
  <c r="OU176" i="14"/>
  <c r="OQ90" i="14"/>
  <c r="PE90" i="14" s="1"/>
  <c r="BE89" i="11" s="1"/>
  <c r="QD90" i="14" a="1"/>
  <c r="QD90" i="14" s="1"/>
  <c r="BI89" i="3" s="1"/>
  <c r="OP176" i="14"/>
  <c r="OZ176" i="14"/>
  <c r="OQ135" i="14"/>
  <c r="QD135" i="14" a="1"/>
  <c r="QD135" i="14" s="1"/>
  <c r="BI134" i="3" s="1"/>
  <c r="OQ96" i="14"/>
  <c r="PE96" i="14" s="1"/>
  <c r="BE95" i="11" s="1"/>
  <c r="QD96" i="14" a="1"/>
  <c r="QD96" i="14" s="1"/>
  <c r="BI95" i="3" s="1"/>
  <c r="OQ34" i="14"/>
  <c r="PE34" i="14" s="1"/>
  <c r="BE33" i="11" s="1"/>
  <c r="QD34" i="14" a="1"/>
  <c r="QD34" i="14" s="1"/>
  <c r="BI33" i="3" s="1"/>
  <c r="OQ86" i="14"/>
  <c r="PE86" i="14" s="1"/>
  <c r="BE85" i="11" s="1"/>
  <c r="QD86" i="14" a="1"/>
  <c r="QD86" i="14" s="1"/>
  <c r="BI85" i="3" s="1"/>
  <c r="OQ127" i="14"/>
  <c r="PE127" i="14" s="1"/>
  <c r="BE126" i="11" s="1"/>
  <c r="QD127" i="14" a="1"/>
  <c r="QD127" i="14" s="1"/>
  <c r="BI126" i="3" s="1"/>
  <c r="OQ128" i="14"/>
  <c r="PE128" i="14" s="1"/>
  <c r="BE127" i="11" s="1"/>
  <c r="QD128" i="14" a="1"/>
  <c r="QD128" i="14" s="1"/>
  <c r="BI127" i="3" s="1"/>
  <c r="QD18" i="14" a="1"/>
  <c r="QD18" i="14" s="1"/>
  <c r="BI17" i="3" s="1"/>
  <c r="OQ18" i="14"/>
  <c r="PE18" i="14" s="1"/>
  <c r="BE17" i="11" s="1"/>
  <c r="OJ176" i="14"/>
  <c r="QD63" i="14" a="1"/>
  <c r="QD63" i="14" s="1"/>
  <c r="BI62" i="3" s="1"/>
  <c r="OQ63" i="14"/>
  <c r="PE63" i="14" s="1"/>
  <c r="BE62" i="11" s="1"/>
  <c r="OQ22" i="14"/>
  <c r="PE22" i="14" s="1"/>
  <c r="BE21" i="11" s="1"/>
  <c r="QD22" i="14" a="1"/>
  <c r="QD22" i="14" s="1"/>
  <c r="BI21" i="3" s="1"/>
  <c r="OQ119" i="14"/>
  <c r="PE119" i="14" s="1"/>
  <c r="BE118" i="11" s="1"/>
  <c r="QD119" i="14" a="1"/>
  <c r="QD119" i="14" s="1"/>
  <c r="BI118" i="3" s="1"/>
  <c r="CV118" i="1"/>
  <c r="CY118" i="1"/>
  <c r="DZ8" i="1"/>
  <c r="EC8" i="1" s="1"/>
  <c r="DP12" i="1"/>
  <c r="DZ24" i="1"/>
  <c r="EC24" i="1" s="1"/>
  <c r="DP13" i="1"/>
  <c r="EA19" i="1"/>
  <c r="DZ20" i="1"/>
  <c r="EC20" i="1" s="1"/>
  <c r="DQ9" i="1"/>
  <c r="DP27" i="1"/>
  <c r="DP23" i="1"/>
  <c r="DZ22" i="1"/>
  <c r="EC22" i="1" s="1"/>
  <c r="DZ26" i="1"/>
  <c r="EC26" i="1" s="1"/>
  <c r="DQ8" i="1"/>
  <c r="DZ12" i="1"/>
  <c r="EC12" i="1" s="1"/>
  <c r="DP24" i="1"/>
  <c r="DZ13" i="1"/>
  <c r="EC13" i="1" s="1"/>
  <c r="DQ19" i="1"/>
  <c r="EA20" i="1"/>
  <c r="DP9" i="1"/>
  <c r="DZ27" i="1"/>
  <c r="EC27" i="1" s="1"/>
  <c r="EA23" i="1"/>
  <c r="EA12" i="1"/>
  <c r="EA9" i="1"/>
  <c r="DP8" i="1"/>
  <c r="DZ17" i="1"/>
  <c r="EC17" i="1" s="1"/>
  <c r="EA24" i="1"/>
  <c r="DQ22" i="1"/>
  <c r="DZ19" i="1"/>
  <c r="EC19" i="1" s="1"/>
  <c r="DP25" i="1"/>
  <c r="DQ27" i="1"/>
  <c r="DP26" i="1"/>
  <c r="DQ23" i="1"/>
  <c r="DF5" i="1"/>
  <c r="EA17" i="1"/>
  <c r="DQ24" i="1"/>
  <c r="EA22" i="1"/>
  <c r="DP19" i="1"/>
  <c r="DP20" i="1"/>
  <c r="DZ25" i="1"/>
  <c r="EC25" i="1" s="1"/>
  <c r="EA27" i="1"/>
  <c r="DQ26" i="1"/>
  <c r="DZ23" i="1"/>
  <c r="EC23" i="1" s="1"/>
  <c r="EA13" i="1"/>
  <c r="EA25" i="1"/>
  <c r="EA8" i="1"/>
  <c r="DP17" i="1"/>
  <c r="DQ17" i="1"/>
  <c r="DQ13" i="1"/>
  <c r="DP22" i="1"/>
  <c r="DZ9" i="1"/>
  <c r="EC9" i="1" s="1"/>
  <c r="DQ25" i="1"/>
  <c r="EA26" i="1"/>
  <c r="DQ12" i="1"/>
  <c r="DQ20" i="1"/>
  <c r="EA16" i="1"/>
  <c r="DQ16" i="1"/>
  <c r="DP16" i="1"/>
  <c r="DZ16" i="1"/>
  <c r="EC16" i="1" s="1"/>
  <c r="DP11" i="1"/>
  <c r="DZ11" i="1"/>
  <c r="EC11" i="1" s="1"/>
  <c r="EA11" i="1"/>
  <c r="DQ11" i="1"/>
  <c r="DZ14" i="1"/>
  <c r="EC14" i="1" s="1"/>
  <c r="EA14" i="1"/>
  <c r="DP14" i="1"/>
  <c r="DQ14" i="1"/>
  <c r="EA21" i="1"/>
  <c r="DQ10" i="1"/>
  <c r="DQ21" i="1"/>
  <c r="DZ21" i="1"/>
  <c r="EC21" i="1" s="1"/>
  <c r="DZ10" i="1"/>
  <c r="EC10" i="1" s="1"/>
  <c r="DP21" i="1"/>
  <c r="EA10" i="1"/>
  <c r="DP10" i="1"/>
  <c r="EA18" i="1"/>
  <c r="DQ18" i="1"/>
  <c r="DZ18" i="1"/>
  <c r="EC18" i="1" s="1"/>
  <c r="DP18" i="1"/>
  <c r="OQ56" i="14"/>
  <c r="PE56" i="14" s="1"/>
  <c r="BE55" i="11" s="1"/>
  <c r="QD56" i="14" a="1"/>
  <c r="QD56" i="14" s="1"/>
  <c r="BI55" i="3" s="1"/>
  <c r="OQ27" i="14"/>
  <c r="PE27" i="14" s="1"/>
  <c r="BE26" i="11" s="1"/>
  <c r="QD27" i="14" a="1"/>
  <c r="QD27" i="14" s="1"/>
  <c r="BI26" i="3" s="1"/>
  <c r="OQ124" i="14"/>
  <c r="PE124" i="14" s="1"/>
  <c r="BE123" i="11" s="1"/>
  <c r="QD124" i="14" a="1"/>
  <c r="QD124" i="14" s="1"/>
  <c r="BI123" i="3" s="1"/>
  <c r="OQ126" i="14"/>
  <c r="PE126" i="14" s="1"/>
  <c r="BE125" i="11" s="1"/>
  <c r="QD126" i="14" a="1"/>
  <c r="QD126" i="14" s="1"/>
  <c r="BI125" i="3" s="1"/>
  <c r="QD157" i="14" a="1"/>
  <c r="QD157" i="14" s="1"/>
  <c r="BI156" i="3" s="1"/>
  <c r="OQ157" i="14"/>
  <c r="PE157" i="14" s="1"/>
  <c r="BE156" i="11" s="1"/>
  <c r="OQ91" i="14"/>
  <c r="PE91" i="14" s="1"/>
  <c r="BE90" i="11" s="1"/>
  <c r="QD91" i="14" a="1"/>
  <c r="QD91" i="14" s="1"/>
  <c r="BI90" i="3" s="1"/>
  <c r="OQ20" i="14"/>
  <c r="PE20" i="14" s="1"/>
  <c r="BE19" i="11" s="1"/>
  <c r="QD20" i="14" a="1"/>
  <c r="QD20" i="14" s="1"/>
  <c r="BI19" i="3" s="1"/>
  <c r="OQ50" i="14"/>
  <c r="PE50" i="14" s="1"/>
  <c r="BE49" i="11" s="1"/>
  <c r="QD50" i="14" a="1"/>
  <c r="QD50" i="14" s="1"/>
  <c r="BI49" i="3" s="1"/>
  <c r="OX176" i="14"/>
  <c r="OQ46" i="14"/>
  <c r="PE46" i="14" s="1"/>
  <c r="BE45" i="11" s="1"/>
  <c r="QD46" i="14" a="1"/>
  <c r="QD46" i="14" s="1"/>
  <c r="BI45" i="3" s="1"/>
  <c r="OQ87" i="14"/>
  <c r="PE87" i="14" s="1"/>
  <c r="BE86" i="11" s="1"/>
  <c r="QD87" i="14" a="1"/>
  <c r="QD87" i="14" s="1"/>
  <c r="BI86" i="3" s="1"/>
  <c r="OQ114" i="14"/>
  <c r="PE114" i="14" s="1"/>
  <c r="BE113" i="11" s="1"/>
  <c r="QD114" i="14" a="1"/>
  <c r="QD114" i="14" s="1"/>
  <c r="BI113" i="3" s="1"/>
  <c r="OQ59" i="14"/>
  <c r="PE59" i="14" s="1"/>
  <c r="BE58" i="11" s="1"/>
  <c r="QD59" i="14" a="1"/>
  <c r="QD59" i="14" s="1"/>
  <c r="BI58" i="3" s="1"/>
  <c r="OQ153" i="14"/>
  <c r="PE153" i="14" s="1"/>
  <c r="BE152" i="11" s="1"/>
  <c r="QD153" i="14" a="1"/>
  <c r="QD153" i="14" s="1"/>
  <c r="BI152" i="3" s="1"/>
  <c r="PE115" i="14"/>
  <c r="BE114" i="11" s="1"/>
  <c r="OQ147" i="14"/>
  <c r="PE147" i="14" s="1"/>
  <c r="BE146" i="11" s="1"/>
  <c r="QD147" i="14" a="1"/>
  <c r="QD147" i="14" s="1"/>
  <c r="BI146" i="3" s="1"/>
  <c r="OQ78" i="14"/>
  <c r="PE78" i="14" s="1"/>
  <c r="BE77" i="11" s="1"/>
  <c r="QD78" i="14" a="1"/>
  <c r="QD78" i="14" s="1"/>
  <c r="BI77" i="3" s="1"/>
  <c r="OQ71" i="14"/>
  <c r="PE71" i="14" s="1"/>
  <c r="BE70" i="11" s="1"/>
  <c r="QD71" i="14" a="1"/>
  <c r="QD71" i="14" s="1"/>
  <c r="BI70" i="3" s="1"/>
  <c r="OQ12" i="14"/>
  <c r="PE12" i="14" s="1"/>
  <c r="BE11" i="11" s="1"/>
  <c r="QD12" i="14" a="1"/>
  <c r="QD12" i="14" s="1"/>
  <c r="BI11" i="3" s="1"/>
  <c r="OQ77" i="14"/>
  <c r="PE77" i="14" s="1"/>
  <c r="BE76" i="11" s="1"/>
  <c r="QD77" i="14" a="1"/>
  <c r="QD77" i="14" s="1"/>
  <c r="BI76" i="3" s="1"/>
  <c r="OQ145" i="14"/>
  <c r="PE145" i="14" s="1"/>
  <c r="BE144" i="11" s="1"/>
  <c r="QD145" i="14" a="1"/>
  <c r="QD145" i="14" s="1"/>
  <c r="BI144" i="3" s="1"/>
  <c r="QD83" i="14" a="1"/>
  <c r="QD83" i="14" s="1"/>
  <c r="BI82" i="3" s="1"/>
  <c r="OQ83" i="14"/>
  <c r="PE83" i="14" s="1"/>
  <c r="BE82" i="11" s="1"/>
  <c r="QD73" i="14" a="1"/>
  <c r="QD73" i="14" s="1"/>
  <c r="BI72" i="3" s="1"/>
  <c r="OQ73" i="14"/>
  <c r="PE73" i="14" s="1"/>
  <c r="BE72" i="11" s="1"/>
  <c r="OQ163" i="14"/>
  <c r="PE163" i="14" s="1"/>
  <c r="BE162" i="11" s="1"/>
  <c r="QD163" i="14" a="1"/>
  <c r="QD163" i="14" s="1"/>
  <c r="BI162" i="3" s="1"/>
  <c r="OQ21" i="14"/>
  <c r="PE21" i="14" s="1"/>
  <c r="BE20" i="11" s="1"/>
  <c r="QD21" i="14" a="1"/>
  <c r="QD21" i="14" s="1"/>
  <c r="BI20" i="3" s="1"/>
  <c r="OQ93" i="14"/>
  <c r="PE93" i="14" s="1"/>
  <c r="BE92" i="11" s="1"/>
  <c r="QD93" i="14" a="1"/>
  <c r="QD93" i="14" s="1"/>
  <c r="BI92" i="3" s="1"/>
  <c r="OQ136" i="14"/>
  <c r="PE136" i="14" s="1"/>
  <c r="BE135" i="11" s="1"/>
  <c r="QD136" i="14" a="1"/>
  <c r="QD136" i="14" s="1"/>
  <c r="BI135" i="3" s="1"/>
  <c r="QD42" i="14" a="1"/>
  <c r="QD42" i="14" s="1"/>
  <c r="BI41" i="3" s="1"/>
  <c r="OQ42" i="14"/>
  <c r="PE42" i="14" s="1"/>
  <c r="BE41" i="11" s="1"/>
  <c r="OQ69" i="14"/>
  <c r="PE69" i="14" s="1"/>
  <c r="BE68" i="11" s="1"/>
  <c r="QD69" i="14" a="1"/>
  <c r="QD69" i="14" s="1"/>
  <c r="BI68" i="3" s="1"/>
  <c r="OQ151" i="14"/>
  <c r="PE151" i="14" s="1"/>
  <c r="BE150" i="11" s="1"/>
  <c r="QD151" i="14" a="1"/>
  <c r="QD151" i="14" s="1"/>
  <c r="BI150" i="3" s="1"/>
  <c r="OQ13" i="14"/>
  <c r="PE13" i="14" s="1"/>
  <c r="BE12" i="11" s="1"/>
  <c r="QD13" i="14" a="1"/>
  <c r="QD13" i="14" s="1"/>
  <c r="BI12" i="3" s="1"/>
  <c r="QD100" i="14" a="1"/>
  <c r="QD100" i="14" s="1"/>
  <c r="BI99" i="3" s="1"/>
  <c r="OQ100" i="14"/>
  <c r="PE100" i="14" s="1"/>
  <c r="BE99" i="11" s="1"/>
  <c r="OR176" i="14"/>
  <c r="OQ111" i="14"/>
  <c r="PE111" i="14" s="1"/>
  <c r="BE110" i="11" s="1"/>
  <c r="QD111" i="14" a="1"/>
  <c r="QD111" i="14" s="1"/>
  <c r="BI110" i="3" s="1"/>
  <c r="QD106" i="14" a="1"/>
  <c r="QD106" i="14" s="1"/>
  <c r="BI105" i="3" s="1"/>
  <c r="OQ106" i="14"/>
  <c r="PE106" i="14" s="1"/>
  <c r="BE105" i="11" s="1"/>
  <c r="OQ82" i="14"/>
  <c r="PE82" i="14" s="1"/>
  <c r="BE81" i="11" s="1"/>
  <c r="QD82" i="14" a="1"/>
  <c r="QD82" i="14" s="1"/>
  <c r="BI81" i="3" s="1"/>
  <c r="BG175" i="3"/>
  <c r="OQ171" i="14"/>
  <c r="PE171" i="14" s="1"/>
  <c r="BE170" i="11" s="1"/>
  <c r="QD171" i="14" a="1"/>
  <c r="QD171" i="14" s="1"/>
  <c r="BI170" i="3" s="1"/>
  <c r="OQ54" i="14"/>
  <c r="PE54" i="14" s="1"/>
  <c r="BE53" i="11" s="1"/>
  <c r="QD54" i="14" a="1"/>
  <c r="QD54" i="14" s="1"/>
  <c r="BI53" i="3" s="1"/>
  <c r="OQ148" i="14"/>
  <c r="PE148" i="14" s="1"/>
  <c r="BE147" i="11" s="1"/>
  <c r="QD148" i="14" a="1"/>
  <c r="QD148" i="14" s="1"/>
  <c r="BI147" i="3" s="1"/>
  <c r="OW176" i="14"/>
  <c r="OQ57" i="14"/>
  <c r="PE57" i="14" s="1"/>
  <c r="BE56" i="11" s="1"/>
  <c r="QD57" i="14" a="1"/>
  <c r="QD57" i="14" s="1"/>
  <c r="BI56" i="3" s="1"/>
  <c r="OQ122" i="14"/>
  <c r="PE122" i="14" s="1"/>
  <c r="BE121" i="11" s="1"/>
  <c r="QD122" i="14" a="1"/>
  <c r="QD122" i="14" s="1"/>
  <c r="BI121" i="3" s="1"/>
  <c r="QD75" i="14" a="1"/>
  <c r="QD75" i="14" s="1"/>
  <c r="BI74" i="3" s="1"/>
  <c r="OQ75" i="14"/>
  <c r="PE75" i="14" s="1"/>
  <c r="BE74" i="11" s="1"/>
  <c r="OQ67" i="14"/>
  <c r="PE67" i="14" s="1"/>
  <c r="BE66" i="11" s="1"/>
  <c r="QD67" i="14" a="1"/>
  <c r="QD67" i="14" s="1"/>
  <c r="BI66" i="3" s="1"/>
  <c r="ON176" i="14"/>
  <c r="OO176" i="14"/>
  <c r="OQ164" i="14"/>
  <c r="PE164" i="14" s="1"/>
  <c r="QD164" i="14" a="1"/>
  <c r="QD164" i="14" s="1"/>
  <c r="BI163" i="3" s="1"/>
  <c r="OQ158" i="14"/>
  <c r="PE158" i="14" s="1"/>
  <c r="BE157" i="11" s="1"/>
  <c r="QD158" i="14" a="1"/>
  <c r="QD158" i="14" s="1"/>
  <c r="BI157" i="3" s="1"/>
  <c r="QD84" i="14" a="1"/>
  <c r="QD84" i="14" s="1"/>
  <c r="BI83" i="3" s="1"/>
  <c r="OQ84" i="14"/>
  <c r="PE84" i="14" s="1"/>
  <c r="BE83" i="11" s="1"/>
  <c r="PE132" i="14"/>
  <c r="BE131" i="11" s="1"/>
  <c r="QD176" i="14" a="1"/>
  <c r="QD176" i="14" s="1"/>
  <c r="BI175" i="3" s="1"/>
  <c r="OQ176" i="14"/>
  <c r="OM176" i="14"/>
  <c r="OQ15" i="14"/>
  <c r="PE15" i="14" s="1"/>
  <c r="BE14" i="11" s="1"/>
  <c r="QD15" i="14" a="1"/>
  <c r="QD15" i="14" s="1"/>
  <c r="BI14" i="3" s="1"/>
  <c r="OQ48" i="14"/>
  <c r="PE48" i="14" s="1"/>
  <c r="BE47" i="11" s="1"/>
  <c r="QD48" i="14" a="1"/>
  <c r="QD48" i="14" s="1"/>
  <c r="BI47" i="3" s="1"/>
  <c r="OQ11" i="14"/>
  <c r="PE11" i="14" s="1"/>
  <c r="BE10" i="11" s="1"/>
  <c r="QD11" i="14" a="1"/>
  <c r="QD11" i="14" s="1"/>
  <c r="BI10" i="3" s="1"/>
  <c r="OQ168" i="14"/>
  <c r="PE168" i="14" s="1"/>
  <c r="BE167" i="11" s="1"/>
  <c r="QD168" i="14" a="1"/>
  <c r="QD168" i="14" s="1"/>
  <c r="BI167" i="3" s="1"/>
  <c r="OQ159" i="14"/>
  <c r="PE159" i="14" s="1"/>
  <c r="BE158" i="11" s="1"/>
  <c r="QD159" i="14" a="1"/>
  <c r="QD159" i="14" s="1"/>
  <c r="BI158" i="3" s="1"/>
  <c r="PE61" i="14"/>
  <c r="BE60" i="11" s="1"/>
  <c r="QD39" i="14" a="1"/>
  <c r="QD39" i="14" s="1"/>
  <c r="BI38" i="3" s="1"/>
  <c r="OQ39" i="14"/>
  <c r="PE39" i="14" s="1"/>
  <c r="BE38" i="11" s="1"/>
  <c r="OQ144" i="14"/>
  <c r="PE144" i="14" s="1"/>
  <c r="BE143" i="11" s="1"/>
  <c r="QD144" i="14" a="1"/>
  <c r="QD144" i="14" s="1"/>
  <c r="BI143" i="3" s="1"/>
  <c r="OQ65" i="14"/>
  <c r="PE65" i="14" s="1"/>
  <c r="BE64" i="11" s="1"/>
  <c r="QD65" i="14" a="1"/>
  <c r="QD65" i="14" s="1"/>
  <c r="BI64" i="3" s="1"/>
  <c r="QD172" i="14" a="1"/>
  <c r="QD172" i="14" s="1"/>
  <c r="BI171" i="3" s="1"/>
  <c r="OQ172" i="14"/>
  <c r="PE172" i="14" s="1"/>
  <c r="BE171" i="11" s="1"/>
  <c r="PE133" i="14"/>
  <c r="BE132" i="11" s="1"/>
  <c r="OQ169" i="14"/>
  <c r="PE169" i="14" s="1"/>
  <c r="BE168" i="11" s="1"/>
  <c r="QD169" i="14" a="1"/>
  <c r="QD169" i="14" s="1"/>
  <c r="BI168" i="3" s="1"/>
  <c r="OQ68" i="14"/>
  <c r="PE68" i="14" s="1"/>
  <c r="BE67" i="11" s="1"/>
  <c r="QD68" i="14" a="1"/>
  <c r="QD68" i="14" s="1"/>
  <c r="BI67" i="3" s="1"/>
  <c r="OQ113" i="14"/>
  <c r="PE113" i="14" s="1"/>
  <c r="BE112" i="11" s="1"/>
  <c r="QD113" i="14" a="1"/>
  <c r="QD113" i="14" s="1"/>
  <c r="BI112" i="3" s="1"/>
  <c r="PC176" i="14"/>
  <c r="QD19" i="14" a="1"/>
  <c r="QD19" i="14" s="1"/>
  <c r="BI18" i="3" s="1"/>
  <c r="OQ19" i="14"/>
  <c r="PE19" i="14" s="1"/>
  <c r="BE18" i="11" s="1"/>
  <c r="PE135" i="14"/>
  <c r="BE134" i="11" s="1"/>
  <c r="OQ92" i="14"/>
  <c r="PE92" i="14" s="1"/>
  <c r="BE91" i="11" s="1"/>
  <c r="QD92" i="14" a="1"/>
  <c r="QD92" i="14" s="1"/>
  <c r="BI91" i="3" s="1"/>
  <c r="OQ104" i="14"/>
  <c r="PE104" i="14" s="1"/>
  <c r="BE103" i="11" s="1"/>
  <c r="QD104" i="14" a="1"/>
  <c r="QD104" i="14" s="1"/>
  <c r="BI103" i="3" s="1"/>
  <c r="OQ152" i="14"/>
  <c r="PE152" i="14" s="1"/>
  <c r="QD152" i="14" a="1"/>
  <c r="QD152" i="14" s="1"/>
  <c r="BI151" i="3" s="1"/>
  <c r="OQ28" i="14"/>
  <c r="PE28" i="14" s="1"/>
  <c r="BE27" i="11" s="1"/>
  <c r="QD28" i="14" a="1"/>
  <c r="QD28" i="14" s="1"/>
  <c r="BI27" i="3" s="1"/>
  <c r="OQ58" i="14"/>
  <c r="PE58" i="14" s="1"/>
  <c r="BE57" i="11" s="1"/>
  <c r="QD58" i="14" a="1"/>
  <c r="QD58" i="14" s="1"/>
  <c r="BI57" i="3" s="1"/>
  <c r="OQ25" i="14"/>
  <c r="PE25" i="14" s="1"/>
  <c r="BE24" i="11" s="1"/>
  <c r="QD25" i="14" a="1"/>
  <c r="QD25" i="14" s="1"/>
  <c r="BI24" i="3" s="1"/>
  <c r="QD118" i="14" a="1"/>
  <c r="QD118" i="14" s="1"/>
  <c r="BI117" i="3" s="1"/>
  <c r="OQ118" i="14"/>
  <c r="PE118" i="14" s="1"/>
  <c r="BE117" i="11" s="1"/>
  <c r="OQ23" i="14"/>
  <c r="PE23" i="14" s="1"/>
  <c r="BE22" i="11" s="1"/>
  <c r="QD23" i="14" a="1"/>
  <c r="QD23" i="14" s="1"/>
  <c r="BI22" i="3" s="1"/>
  <c r="OQ156" i="14"/>
  <c r="PE156" i="14" s="1"/>
  <c r="BE155" i="11" s="1"/>
  <c r="QD156" i="14" a="1"/>
  <c r="QD156" i="14" s="1"/>
  <c r="BI155" i="3" s="1"/>
  <c r="OQ112" i="14"/>
  <c r="PE112" i="14" s="1"/>
  <c r="BE111" i="11" s="1"/>
  <c r="QD112" i="14" a="1"/>
  <c r="QD112" i="14" s="1"/>
  <c r="BI111" i="3" s="1"/>
  <c r="OQ64" i="14"/>
  <c r="PE64" i="14" s="1"/>
  <c r="BE63" i="11" s="1"/>
  <c r="QD64" i="14" a="1"/>
  <c r="QD64" i="14" s="1"/>
  <c r="BI63" i="3" s="1"/>
  <c r="OQ120" i="14"/>
  <c r="PE120" i="14" s="1"/>
  <c r="BE119" i="11" s="1"/>
  <c r="QD120" i="14" a="1"/>
  <c r="QD120" i="14" s="1"/>
  <c r="BI119" i="3" s="1"/>
  <c r="OQ66" i="14"/>
  <c r="PE66" i="14" s="1"/>
  <c r="BE65" i="11" s="1"/>
  <c r="QD66" i="14" a="1"/>
  <c r="QD66" i="14" s="1"/>
  <c r="BI65" i="3" s="1"/>
  <c r="OQ72" i="14"/>
  <c r="PE72" i="14" s="1"/>
  <c r="BE71" i="11" s="1"/>
  <c r="QD72" i="14" a="1"/>
  <c r="QD72" i="14" s="1"/>
  <c r="BI71" i="3" s="1"/>
  <c r="OQ138" i="14"/>
  <c r="PE138" i="14" s="1"/>
  <c r="BE137" i="11" s="1"/>
  <c r="QD138" i="14" a="1"/>
  <c r="QD138" i="14" s="1"/>
  <c r="BI137" i="3" s="1"/>
  <c r="OQ131" i="14"/>
  <c r="PE131" i="14" s="1"/>
  <c r="BE130" i="11" s="1"/>
  <c r="QD131" i="14" a="1"/>
  <c r="QD131" i="14" s="1"/>
  <c r="BI130" i="3" s="1"/>
  <c r="OQ33" i="14"/>
  <c r="PE33" i="14" s="1"/>
  <c r="BE32" i="11" s="1"/>
  <c r="QD33" i="14" a="1"/>
  <c r="QD33" i="14" s="1"/>
  <c r="BI32" i="3" s="1"/>
  <c r="OQ97" i="14"/>
  <c r="PE97" i="14" s="1"/>
  <c r="BE96" i="11" s="1"/>
  <c r="QD97" i="14" a="1"/>
  <c r="QD97" i="14" s="1"/>
  <c r="BI96" i="3" s="1"/>
  <c r="OQ160" i="14"/>
  <c r="PE160" i="14" s="1"/>
  <c r="BE159" i="11" s="1"/>
  <c r="QD160" i="14" a="1"/>
  <c r="QD160" i="14" s="1"/>
  <c r="BI159" i="3" s="1"/>
  <c r="OQ31" i="14"/>
  <c r="PE31" i="14" s="1"/>
  <c r="BE30" i="11" s="1"/>
  <c r="QD31" i="14" a="1"/>
  <c r="QD31" i="14" s="1"/>
  <c r="BI30" i="3" s="1"/>
  <c r="OQ103" i="14"/>
  <c r="PE103" i="14" s="1"/>
  <c r="BE102" i="11" s="1"/>
  <c r="QD103" i="14" a="1"/>
  <c r="QD103" i="14" s="1"/>
  <c r="BI102" i="3" s="1"/>
  <c r="OQ38" i="14"/>
  <c r="PE38" i="14" s="1"/>
  <c r="BE37" i="11" s="1"/>
  <c r="QD38" i="14" a="1"/>
  <c r="QD38" i="14" s="1"/>
  <c r="BI37" i="3" s="1"/>
  <c r="PA176" i="14"/>
  <c r="OQ49" i="14"/>
  <c r="PE49" i="14" s="1"/>
  <c r="BE48" i="11" s="1"/>
  <c r="QD49" i="14" a="1"/>
  <c r="QD49" i="14" s="1"/>
  <c r="BI48" i="3" s="1"/>
  <c r="QD43" i="14" a="1"/>
  <c r="QD43" i="14" s="1"/>
  <c r="BI42" i="3" s="1"/>
  <c r="OQ43" i="14"/>
  <c r="PE43" i="14" s="1"/>
  <c r="BE42" i="11" s="1"/>
  <c r="OQ35" i="14"/>
  <c r="PE35" i="14" s="1"/>
  <c r="BE34" i="11" s="1"/>
  <c r="QD35" i="14" a="1"/>
  <c r="QD35" i="14" s="1"/>
  <c r="BI34" i="3" s="1"/>
  <c r="PE175" i="14"/>
  <c r="BE174" i="11" s="1"/>
  <c r="QD139" i="14" a="1"/>
  <c r="QD139" i="14" s="1"/>
  <c r="BI138" i="3" s="1"/>
  <c r="OQ139" i="14"/>
  <c r="PE139" i="14" s="1"/>
  <c r="BE138" i="11" s="1"/>
  <c r="OQ170" i="14"/>
  <c r="PE170" i="14" s="1"/>
  <c r="BE169" i="11" s="1"/>
  <c r="QD170" i="14" a="1"/>
  <c r="QD170" i="14" s="1"/>
  <c r="BI169" i="3" s="1"/>
  <c r="OQ117" i="14"/>
  <c r="PE117" i="14" s="1"/>
  <c r="BE116" i="11" s="1"/>
  <c r="QD117" i="14" a="1"/>
  <c r="QD117" i="14" s="1"/>
  <c r="BI116" i="3" s="1"/>
  <c r="QD162" i="14" a="1"/>
  <c r="QD162" i="14" s="1"/>
  <c r="BI161" i="3" s="1"/>
  <c r="OQ162" i="14"/>
  <c r="PE162" i="14" s="1"/>
  <c r="BE161" i="11" s="1"/>
  <c r="QD130" i="14" a="1"/>
  <c r="QD130" i="14" s="1"/>
  <c r="BI129" i="3" s="1"/>
  <c r="OQ130" i="14"/>
  <c r="PE130" i="14" s="1"/>
  <c r="BE129" i="11" s="1"/>
  <c r="OQ53" i="14"/>
  <c r="PE53" i="14" s="1"/>
  <c r="BE52" i="11" s="1"/>
  <c r="QD53" i="14" a="1"/>
  <c r="QD53" i="14" s="1"/>
  <c r="BI52" i="3" s="1"/>
  <c r="EA15" i="1"/>
  <c r="BH5" i="1" l="1"/>
  <c r="P7" i="5" s="1"/>
  <c r="E13" i="5" s="1"/>
  <c r="BD122" i="1"/>
  <c r="BD4" i="1"/>
  <c r="B4" i="1" s="1"/>
  <c r="BD5" i="1"/>
  <c r="T5" i="1" s="1"/>
  <c r="BD3" i="1"/>
  <c r="B3" i="1" s="1"/>
  <c r="DS17" i="1"/>
  <c r="I32" i="11"/>
  <c r="T16" i="11"/>
  <c r="DS23" i="1"/>
  <c r="CW120" i="1"/>
  <c r="CZ120" i="1"/>
  <c r="CH120" i="1"/>
  <c r="DS16" i="1"/>
  <c r="I28" i="11"/>
  <c r="T20" i="11"/>
  <c r="DS24" i="1"/>
  <c r="T32" i="11"/>
  <c r="DS27" i="1"/>
  <c r="D32" i="11"/>
  <c r="DS12" i="1"/>
  <c r="DS10" i="1"/>
  <c r="D24" i="11"/>
  <c r="O24" i="11"/>
  <c r="DS20" i="1"/>
  <c r="B19" i="8"/>
  <c r="B11" i="8"/>
  <c r="B59" i="8"/>
  <c r="B43" i="8"/>
  <c r="B71" i="8"/>
  <c r="B67" i="8"/>
  <c r="B51" i="8"/>
  <c r="B23" i="8"/>
  <c r="B39" i="8"/>
  <c r="B55" i="8"/>
  <c r="B27" i="8"/>
  <c r="B63" i="8"/>
  <c r="B75" i="8"/>
  <c r="B47" i="8"/>
  <c r="B79" i="8"/>
  <c r="B15" i="8"/>
  <c r="B87" i="8"/>
  <c r="B35" i="8"/>
  <c r="B31" i="8"/>
  <c r="B83" i="8"/>
  <c r="K4" i="2"/>
  <c r="K5" i="2" s="1"/>
  <c r="E4" i="2"/>
  <c r="E5" i="2" s="1"/>
  <c r="N4" i="2"/>
  <c r="N5" i="2" s="1"/>
  <c r="Q4" i="2"/>
  <c r="Q5" i="2" s="1"/>
  <c r="T4" i="2"/>
  <c r="T5" i="2" s="1"/>
  <c r="H4" i="2"/>
  <c r="H5" i="2" s="1"/>
  <c r="DS22" i="1"/>
  <c r="O32" i="11"/>
  <c r="O20" i="11"/>
  <c r="DS19" i="1"/>
  <c r="DS26" i="1"/>
  <c r="T28" i="11"/>
  <c r="D20" i="11"/>
  <c r="DS9" i="1"/>
  <c r="CS122" i="1"/>
  <c r="BJ122" i="1"/>
  <c r="B47" i="11" s="1"/>
  <c r="CT122" i="1"/>
  <c r="DE18" i="1" s="1"/>
  <c r="DF18" i="1" s="1"/>
  <c r="O16" i="11"/>
  <c r="DS18" i="1"/>
  <c r="O28" i="11"/>
  <c r="DS21" i="1"/>
  <c r="D16" i="11"/>
  <c r="DS8" i="1"/>
  <c r="CV120" i="1"/>
  <c r="CY120" i="1"/>
  <c r="BE151" i="11"/>
  <c r="Q6" i="4"/>
  <c r="T4" i="1"/>
  <c r="BE163" i="11"/>
  <c r="B6" i="4"/>
  <c r="I20" i="11"/>
  <c r="DS14" i="1"/>
  <c r="DS11" i="1"/>
  <c r="D28" i="11"/>
  <c r="DS25" i="1"/>
  <c r="T24" i="11"/>
  <c r="DS13" i="1"/>
  <c r="I16" i="11"/>
  <c r="PE176" i="14"/>
  <c r="O8" i="16"/>
  <c r="O10" i="16" s="1"/>
  <c r="E15" i="5" l="1"/>
  <c r="B14" i="5"/>
  <c r="M14" i="5"/>
  <c r="F19" i="5"/>
  <c r="P15" i="5"/>
  <c r="P13" i="5"/>
  <c r="AB6" i="5"/>
  <c r="P22" i="5" s="1"/>
  <c r="N33" i="5"/>
  <c r="DE15" i="1"/>
  <c r="DF15" i="1" s="1"/>
  <c r="E33" i="5"/>
  <c r="G25" i="5"/>
  <c r="P19" i="5"/>
  <c r="S25" i="5"/>
  <c r="E22" i="5"/>
  <c r="E30" i="5"/>
  <c r="N30" i="5"/>
  <c r="T3" i="1"/>
  <c r="B5" i="1"/>
  <c r="BJ3" i="1"/>
  <c r="AY6" i="11" s="1"/>
  <c r="AY5" i="11" s="1"/>
  <c r="B5" i="11" s="1"/>
  <c r="B80" i="8"/>
  <c r="F79" i="8"/>
  <c r="O79" i="8"/>
  <c r="AK80" i="8"/>
  <c r="AI80" i="8"/>
  <c r="B60" i="8"/>
  <c r="AI60" i="8"/>
  <c r="O59" i="8"/>
  <c r="F59" i="8"/>
  <c r="AK60" i="8"/>
  <c r="B24" i="8"/>
  <c r="AI24" i="8"/>
  <c r="O23" i="8"/>
  <c r="F23" i="8"/>
  <c r="AK24" i="8"/>
  <c r="M39" i="11"/>
  <c r="P8" i="16"/>
  <c r="P10" i="16" s="1"/>
  <c r="AI40" i="8"/>
  <c r="F39" i="8"/>
  <c r="AK40" i="8"/>
  <c r="B40" i="8"/>
  <c r="O39" i="8"/>
  <c r="F83" i="8"/>
  <c r="O83" i="8"/>
  <c r="AI84" i="8"/>
  <c r="B84" i="8"/>
  <c r="AK84" i="8"/>
  <c r="DE9" i="1"/>
  <c r="DF9" i="1" s="1"/>
  <c r="AI32" i="8"/>
  <c r="B32" i="8"/>
  <c r="AK32" i="8"/>
  <c r="F31" i="8"/>
  <c r="O31" i="8"/>
  <c r="B76" i="8"/>
  <c r="O75" i="8"/>
  <c r="AI76" i="8"/>
  <c r="AK76" i="8"/>
  <c r="F75" i="8"/>
  <c r="AK52" i="8"/>
  <c r="B52" i="8"/>
  <c r="O51" i="8"/>
  <c r="F51" i="8"/>
  <c r="AI52" i="8"/>
  <c r="B20" i="8"/>
  <c r="AK20" i="8"/>
  <c r="O19" i="8"/>
  <c r="F19" i="8"/>
  <c r="AI20" i="8"/>
  <c r="CV122" i="1"/>
  <c r="M47" i="3" s="1" a="1"/>
  <c r="M47" i="3" s="1"/>
  <c r="CY122" i="1"/>
  <c r="O47" i="8"/>
  <c r="F47" i="8"/>
  <c r="AK48" i="8"/>
  <c r="AI48" i="8"/>
  <c r="B48" i="8"/>
  <c r="B12" i="8"/>
  <c r="AK12" i="8"/>
  <c r="O11" i="8"/>
  <c r="AI12" i="8"/>
  <c r="F11" i="8"/>
  <c r="F35" i="8"/>
  <c r="O35" i="8"/>
  <c r="AK36" i="8"/>
  <c r="AI36" i="8"/>
  <c r="B36" i="8"/>
  <c r="B64" i="8"/>
  <c r="F63" i="8"/>
  <c r="AI64" i="8"/>
  <c r="AK64" i="8"/>
  <c r="O63" i="8"/>
  <c r="AI68" i="8"/>
  <c r="B68" i="8"/>
  <c r="F67" i="8"/>
  <c r="O67" i="8"/>
  <c r="AK68" i="8"/>
  <c r="DE26" i="1"/>
  <c r="DF26" i="1" s="1"/>
  <c r="AK88" i="8"/>
  <c r="B88" i="8"/>
  <c r="O87" i="8"/>
  <c r="AI88" i="8"/>
  <c r="F87" i="8"/>
  <c r="B28" i="8"/>
  <c r="O27" i="8"/>
  <c r="AI28" i="8"/>
  <c r="AK28" i="8"/>
  <c r="F27" i="8"/>
  <c r="B72" i="8"/>
  <c r="O71" i="8"/>
  <c r="F71" i="8"/>
  <c r="AK72" i="8"/>
  <c r="AI72" i="8"/>
  <c r="B15" i="5"/>
  <c r="B29" i="5"/>
  <c r="B30" i="5" s="1"/>
  <c r="BE175" i="11"/>
  <c r="D43" i="11"/>
  <c r="B51" i="11" s="1"/>
  <c r="M55" i="11" s="1"/>
  <c r="H6" i="4"/>
  <c r="B51" i="2"/>
  <c r="B79" i="2"/>
  <c r="B39" i="2"/>
  <c r="B83" i="2"/>
  <c r="B75" i="2"/>
  <c r="B59" i="2"/>
  <c r="B35" i="2"/>
  <c r="B23" i="2"/>
  <c r="B19" i="2"/>
  <c r="B27" i="2"/>
  <c r="B67" i="2"/>
  <c r="B87" i="2"/>
  <c r="B15" i="2"/>
  <c r="B55" i="2"/>
  <c r="B31" i="2"/>
  <c r="B43" i="2"/>
  <c r="B71" i="2"/>
  <c r="B11" i="2"/>
  <c r="B47" i="2"/>
  <c r="B63" i="2"/>
  <c r="CW122" i="1"/>
  <c r="M40" i="3" s="1" a="1"/>
  <c r="M40" i="3" s="1"/>
  <c r="CH122" i="1"/>
  <c r="CH5" i="1" s="1"/>
  <c r="R8" i="16" s="1"/>
  <c r="R10" i="16" s="1"/>
  <c r="CZ122" i="1"/>
  <c r="DE8" i="1" s="1"/>
  <c r="DF8" i="1" s="1"/>
  <c r="DE23" i="1"/>
  <c r="DF23" i="1" s="1"/>
  <c r="DE14" i="1"/>
  <c r="DF14" i="1" s="1"/>
  <c r="DE21" i="1"/>
  <c r="DF21" i="1" s="1"/>
  <c r="DE11" i="1"/>
  <c r="DF11" i="1" s="1"/>
  <c r="DE13" i="1"/>
  <c r="DF13" i="1" s="1"/>
  <c r="DE22" i="1"/>
  <c r="DF22" i="1" s="1"/>
  <c r="DE24" i="1"/>
  <c r="DF24" i="1" s="1"/>
  <c r="DE16" i="1"/>
  <c r="DF16" i="1" s="1"/>
  <c r="DE19" i="1"/>
  <c r="DF19" i="1" s="1"/>
  <c r="DE25" i="1"/>
  <c r="DF25" i="1" s="1"/>
  <c r="DE17" i="1"/>
  <c r="DF17" i="1" s="1"/>
  <c r="DE12" i="1"/>
  <c r="DF12" i="1" s="1"/>
  <c r="DE10" i="1"/>
  <c r="DF10" i="1" s="1"/>
  <c r="DE27" i="1"/>
  <c r="DF27" i="1" s="1"/>
  <c r="DE20" i="1"/>
  <c r="DF20" i="1" s="1"/>
  <c r="AI16" i="8"/>
  <c r="O15" i="8"/>
  <c r="F15" i="8"/>
  <c r="B16" i="8"/>
  <c r="AK16" i="8"/>
  <c r="O55" i="8"/>
  <c r="AI56" i="8"/>
  <c r="B56" i="8"/>
  <c r="AK56" i="8"/>
  <c r="F55" i="8"/>
  <c r="AK44" i="8"/>
  <c r="AI44" i="8"/>
  <c r="O43" i="8"/>
  <c r="F43" i="8"/>
  <c r="B44" i="8"/>
  <c r="B32" i="5"/>
  <c r="B33" i="5" s="1"/>
  <c r="M15" i="5"/>
  <c r="B40" i="3" l="1" a="1"/>
  <c r="B40" i="3" s="1"/>
  <c r="B10" i="3"/>
  <c r="B6" i="11"/>
  <c r="B47" i="3" a="1"/>
  <c r="B47" i="3" s="1"/>
  <c r="G47" i="11"/>
  <c r="O56" i="8"/>
  <c r="F56" i="8"/>
  <c r="EE12" i="1"/>
  <c r="BX16" i="4" s="1"/>
  <c r="DI12" i="1"/>
  <c r="DK12" i="1" s="1"/>
  <c r="EE22" i="1"/>
  <c r="BX26" i="4" s="1"/>
  <c r="DI22" i="1"/>
  <c r="DK22" i="1" s="1"/>
  <c r="AT72" i="2"/>
  <c r="AH72" i="2"/>
  <c r="AW72" i="2"/>
  <c r="AQ72" i="2"/>
  <c r="AK72" i="2"/>
  <c r="B72" i="2"/>
  <c r="AZ72" i="2"/>
  <c r="AN72" i="2"/>
  <c r="AK68" i="2"/>
  <c r="AZ68" i="2"/>
  <c r="AN68" i="2"/>
  <c r="B68" i="2"/>
  <c r="AQ68" i="2"/>
  <c r="AT68" i="2"/>
  <c r="AW68" i="2"/>
  <c r="AH68" i="2"/>
  <c r="AZ76" i="2"/>
  <c r="AK76" i="2"/>
  <c r="AN76" i="2"/>
  <c r="B76" i="2"/>
  <c r="AQ76" i="2"/>
  <c r="AW76" i="2"/>
  <c r="AT76" i="2"/>
  <c r="AH76" i="2"/>
  <c r="O28" i="8"/>
  <c r="F28" i="8"/>
  <c r="O76" i="8"/>
  <c r="F76" i="8"/>
  <c r="O32" i="8"/>
  <c r="F32" i="8"/>
  <c r="DI19" i="1"/>
  <c r="DK19" i="1" s="1"/>
  <c r="EE19" i="1"/>
  <c r="BX23" i="4" s="1"/>
  <c r="AK64" i="2"/>
  <c r="AZ64" i="2"/>
  <c r="AT64" i="2"/>
  <c r="AN64" i="2"/>
  <c r="B64" i="2"/>
  <c r="AH64" i="2"/>
  <c r="AW64" i="2"/>
  <c r="AQ64" i="2"/>
  <c r="AW56" i="2"/>
  <c r="B56" i="2"/>
  <c r="AN56" i="2"/>
  <c r="AQ56" i="2"/>
  <c r="AH56" i="2"/>
  <c r="AT56" i="2"/>
  <c r="AZ56" i="2"/>
  <c r="AK56" i="2"/>
  <c r="AK24" i="2"/>
  <c r="AQ24" i="2"/>
  <c r="AH24" i="2"/>
  <c r="AW24" i="2"/>
  <c r="B24" i="2"/>
  <c r="AT24" i="2"/>
  <c r="AZ24" i="2"/>
  <c r="AN24" i="2"/>
  <c r="AZ80" i="2"/>
  <c r="B80" i="2"/>
  <c r="AH80" i="2"/>
  <c r="AK80" i="2"/>
  <c r="AN80" i="2"/>
  <c r="AQ80" i="2"/>
  <c r="AW80" i="2"/>
  <c r="AT80" i="2"/>
  <c r="O44" i="8"/>
  <c r="F44" i="8"/>
  <c r="F16" i="8"/>
  <c r="O16" i="8"/>
  <c r="DI17" i="1"/>
  <c r="DK17" i="1" s="1"/>
  <c r="EE17" i="1"/>
  <c r="BX21" i="4" s="1"/>
  <c r="EE13" i="1"/>
  <c r="BX17" i="4" s="1"/>
  <c r="DI13" i="1"/>
  <c r="DK13" i="1" s="1"/>
  <c r="AT44" i="2"/>
  <c r="AH44" i="2"/>
  <c r="AZ44" i="2"/>
  <c r="AN44" i="2"/>
  <c r="AK44" i="2"/>
  <c r="AQ44" i="2"/>
  <c r="B44" i="2"/>
  <c r="AW44" i="2"/>
  <c r="B28" i="2"/>
  <c r="AT28" i="2"/>
  <c r="AK28" i="2"/>
  <c r="AH28" i="2"/>
  <c r="AN28" i="2"/>
  <c r="AQ28" i="2"/>
  <c r="AW28" i="2"/>
  <c r="AZ28" i="2"/>
  <c r="AN84" i="2"/>
  <c r="AK84" i="2"/>
  <c r="B84" i="2"/>
  <c r="AH84" i="2"/>
  <c r="AQ84" i="2"/>
  <c r="AZ84" i="2"/>
  <c r="AW84" i="2"/>
  <c r="AT84" i="2"/>
  <c r="F72" i="8"/>
  <c r="O72" i="8"/>
  <c r="EE21" i="1"/>
  <c r="BX25" i="4" s="1"/>
  <c r="DI21" i="1"/>
  <c r="DK21" i="1" s="1"/>
  <c r="EE25" i="1"/>
  <c r="BX29" i="4" s="1"/>
  <c r="DI25" i="1"/>
  <c r="DK25" i="1" s="1"/>
  <c r="DI11" i="1"/>
  <c r="DK11" i="1" s="1"/>
  <c r="EE11" i="1"/>
  <c r="BX15" i="4" s="1"/>
  <c r="AQ32" i="2"/>
  <c r="AT32" i="2"/>
  <c r="AZ32" i="2"/>
  <c r="AN32" i="2"/>
  <c r="AK32" i="2"/>
  <c r="B32" i="2"/>
  <c r="AH32" i="2"/>
  <c r="AW32" i="2"/>
  <c r="AH20" i="2"/>
  <c r="AW20" i="2"/>
  <c r="AT20" i="2"/>
  <c r="B20" i="2"/>
  <c r="AK20" i="2"/>
  <c r="AN20" i="2"/>
  <c r="AZ20" i="2"/>
  <c r="AQ20" i="2"/>
  <c r="AH40" i="2"/>
  <c r="AT40" i="2"/>
  <c r="AW40" i="2"/>
  <c r="AZ40" i="2"/>
  <c r="B40" i="2"/>
  <c r="AK40" i="2"/>
  <c r="AN40" i="2"/>
  <c r="AQ40" i="2"/>
  <c r="F88" i="8"/>
  <c r="O88" i="8"/>
  <c r="EE23" i="1"/>
  <c r="BX27" i="4" s="1"/>
  <c r="EE15" i="1"/>
  <c r="BX19" i="4" s="1"/>
  <c r="DI15" i="1"/>
  <c r="DK15" i="1" s="1"/>
  <c r="F9" i="3"/>
  <c r="EE20" i="1"/>
  <c r="BX24" i="4" s="1"/>
  <c r="DI20" i="1"/>
  <c r="DK20" i="1" s="1"/>
  <c r="O48" i="8"/>
  <c r="F48" i="8"/>
  <c r="EE9" i="1"/>
  <c r="BX13" i="4" s="1"/>
  <c r="DI9" i="1"/>
  <c r="DK9" i="1" s="1"/>
  <c r="O60" i="8"/>
  <c r="F60" i="8"/>
  <c r="F80" i="8"/>
  <c r="O80" i="8"/>
  <c r="B55" i="11"/>
  <c r="DI16" i="1"/>
  <c r="DK16" i="1" s="1"/>
  <c r="EE16" i="1"/>
  <c r="BX20" i="4" s="1"/>
  <c r="DI14" i="1"/>
  <c r="DK14" i="1" s="1"/>
  <c r="EE14" i="1"/>
  <c r="BX18" i="4" s="1"/>
  <c r="AQ48" i="2"/>
  <c r="AT48" i="2"/>
  <c r="AH48" i="2"/>
  <c r="AZ48" i="2"/>
  <c r="AK48" i="2"/>
  <c r="AW48" i="2"/>
  <c r="AN48" i="2"/>
  <c r="B48" i="2"/>
  <c r="B16" i="2"/>
  <c r="AW16" i="2"/>
  <c r="AT16" i="2"/>
  <c r="AN16" i="2"/>
  <c r="AH16" i="2"/>
  <c r="AQ16" i="2"/>
  <c r="AK16" i="2"/>
  <c r="AZ16" i="2"/>
  <c r="B36" i="2"/>
  <c r="AH36" i="2"/>
  <c r="AQ36" i="2"/>
  <c r="AN36" i="2"/>
  <c r="AW36" i="2"/>
  <c r="AT36" i="2"/>
  <c r="AK36" i="2"/>
  <c r="AZ36" i="2"/>
  <c r="AZ52" i="2"/>
  <c r="AW52" i="2"/>
  <c r="AK52" i="2"/>
  <c r="AN52" i="2"/>
  <c r="B52" i="2"/>
  <c r="AT52" i="2"/>
  <c r="AH52" i="2"/>
  <c r="AQ52" i="2"/>
  <c r="DI26" i="1"/>
  <c r="DK26" i="1" s="1"/>
  <c r="EE26" i="1"/>
  <c r="BX30" i="4" s="1"/>
  <c r="DI8" i="1"/>
  <c r="DK8" i="1" s="1"/>
  <c r="EE8" i="1"/>
  <c r="BX12" i="4" s="1"/>
  <c r="O20" i="8"/>
  <c r="F20" i="8"/>
  <c r="F52" i="8"/>
  <c r="O52" i="8"/>
  <c r="O84" i="8"/>
  <c r="F84" i="8"/>
  <c r="F24" i="8"/>
  <c r="O24" i="8"/>
  <c r="EE18" i="1"/>
  <c r="BX22" i="4" s="1"/>
  <c r="DI27" i="1"/>
  <c r="DK27" i="1" s="1"/>
  <c r="EE27" i="1"/>
  <c r="BX31" i="4" s="1"/>
  <c r="EE10" i="1"/>
  <c r="BX14" i="4" s="1"/>
  <c r="DI10" i="1"/>
  <c r="DK10" i="1" s="1"/>
  <c r="EE24" i="1"/>
  <c r="BX28" i="4" s="1"/>
  <c r="DI24" i="1"/>
  <c r="DK24" i="1" s="1"/>
  <c r="DI23" i="1"/>
  <c r="DK23" i="1" s="1"/>
  <c r="B12" i="2"/>
  <c r="AN12" i="2"/>
  <c r="AH12" i="2"/>
  <c r="AK12" i="2"/>
  <c r="AZ12" i="2"/>
  <c r="AQ12" i="2"/>
  <c r="AW12" i="2"/>
  <c r="AT12" i="2"/>
  <c r="AT88" i="2"/>
  <c r="AZ88" i="2"/>
  <c r="AW88" i="2"/>
  <c r="B88" i="2"/>
  <c r="AK88" i="2"/>
  <c r="AH88" i="2"/>
  <c r="AN88" i="2"/>
  <c r="AQ88" i="2"/>
  <c r="AQ60" i="2"/>
  <c r="AT60" i="2"/>
  <c r="AH60" i="2"/>
  <c r="AN60" i="2"/>
  <c r="AK60" i="2"/>
  <c r="B60" i="2"/>
  <c r="AZ60" i="2"/>
  <c r="AW60" i="2"/>
  <c r="F68" i="8"/>
  <c r="O68" i="8"/>
  <c r="O64" i="8"/>
  <c r="F64" i="8"/>
  <c r="F36" i="8"/>
  <c r="O36" i="8"/>
  <c r="F12" i="8"/>
  <c r="O12" i="8"/>
  <c r="O40" i="8"/>
  <c r="F40" i="8"/>
  <c r="DI18" i="1"/>
  <c r="DK18" i="1" s="1"/>
  <c r="BZ14" i="4" l="1"/>
  <c r="N51" i="2"/>
  <c r="N52" i="2" s="1"/>
  <c r="T51" i="2"/>
  <c r="T52" i="2" s="1"/>
  <c r="H51" i="2"/>
  <c r="H52" i="2" s="1"/>
  <c r="Q51" i="2"/>
  <c r="Q52" i="2" s="1"/>
  <c r="E51" i="2"/>
  <c r="E52" i="2" s="1"/>
  <c r="K51" i="2"/>
  <c r="K52" i="2" s="1"/>
  <c r="BZ19" i="4"/>
  <c r="BZ12" i="4"/>
  <c r="E35" i="2"/>
  <c r="E36" i="2" s="1"/>
  <c r="H35" i="2"/>
  <c r="H36" i="2" s="1"/>
  <c r="T35" i="2"/>
  <c r="T36" i="2" s="1"/>
  <c r="Q35" i="2"/>
  <c r="Q36" i="2" s="1"/>
  <c r="N35" i="2"/>
  <c r="N36" i="2" s="1"/>
  <c r="K35" i="2"/>
  <c r="K36" i="2" s="1"/>
  <c r="BZ18" i="4"/>
  <c r="BZ27" i="4"/>
  <c r="N19" i="2"/>
  <c r="N20" i="2" s="1"/>
  <c r="K19" i="2"/>
  <c r="K20" i="2" s="1"/>
  <c r="E19" i="2"/>
  <c r="E20" i="2" s="1"/>
  <c r="Q19" i="2"/>
  <c r="Q20" i="2" s="1"/>
  <c r="H19" i="2"/>
  <c r="H20" i="2" s="1"/>
  <c r="T19" i="2"/>
  <c r="T20" i="2" s="1"/>
  <c r="N31" i="2"/>
  <c r="N32" i="2" s="1"/>
  <c r="H31" i="2"/>
  <c r="H32" i="2" s="1"/>
  <c r="T31" i="2"/>
  <c r="T32" i="2" s="1"/>
  <c r="K31" i="2"/>
  <c r="K32" i="2" s="1"/>
  <c r="Q31" i="2"/>
  <c r="Q32" i="2" s="1"/>
  <c r="E31" i="2"/>
  <c r="E32" i="2" s="1"/>
  <c r="BZ29" i="4"/>
  <c r="BZ17" i="4"/>
  <c r="N55" i="2"/>
  <c r="N56" i="2" s="1"/>
  <c r="E55" i="2"/>
  <c r="E56" i="2" s="1"/>
  <c r="T55" i="2"/>
  <c r="T56" i="2" s="1"/>
  <c r="K55" i="2"/>
  <c r="K56" i="2" s="1"/>
  <c r="Q55" i="2"/>
  <c r="Q56" i="2" s="1"/>
  <c r="H55" i="2"/>
  <c r="H56" i="2" s="1"/>
  <c r="N75" i="2"/>
  <c r="N76" i="2" s="1"/>
  <c r="Q75" i="2"/>
  <c r="Q76" i="2" s="1"/>
  <c r="T75" i="2"/>
  <c r="T76" i="2" s="1"/>
  <c r="E75" i="2"/>
  <c r="E76" i="2" s="1"/>
  <c r="H75" i="2"/>
  <c r="H76" i="2" s="1"/>
  <c r="K75" i="2"/>
  <c r="K76" i="2" s="1"/>
  <c r="BZ26" i="4"/>
  <c r="BZ31" i="4"/>
  <c r="B31" i="4"/>
  <c r="E56" i="4"/>
  <c r="H15" i="4"/>
  <c r="E36" i="4"/>
  <c r="H19" i="4"/>
  <c r="O19" i="4" s="1"/>
  <c r="H11" i="4"/>
  <c r="O11" i="4" s="1"/>
  <c r="B27" i="4"/>
  <c r="B11" i="4"/>
  <c r="E16" i="4"/>
  <c r="B79" i="4"/>
  <c r="H67" i="4"/>
  <c r="H51" i="4"/>
  <c r="H79" i="4"/>
  <c r="B59" i="4"/>
  <c r="B35" i="4"/>
  <c r="B87" i="4"/>
  <c r="B55" i="4"/>
  <c r="H31" i="4"/>
  <c r="O31" i="4" s="1"/>
  <c r="E24" i="4"/>
  <c r="B75" i="4"/>
  <c r="E44" i="4"/>
  <c r="B71" i="4"/>
  <c r="H71" i="4"/>
  <c r="E28" i="4"/>
  <c r="E88" i="4"/>
  <c r="H27" i="4"/>
  <c r="H83" i="4"/>
  <c r="E52" i="4"/>
  <c r="H63" i="4"/>
  <c r="B39" i="4"/>
  <c r="H23" i="4"/>
  <c r="E32" i="4"/>
  <c r="H75" i="4"/>
  <c r="O75" i="4" s="1"/>
  <c r="B63" i="4"/>
  <c r="B47" i="4"/>
  <c r="H87" i="4"/>
  <c r="H43" i="4"/>
  <c r="E76" i="4"/>
  <c r="B23" i="4"/>
  <c r="E72" i="4"/>
  <c r="H35" i="4"/>
  <c r="E48" i="4"/>
  <c r="B51" i="4"/>
  <c r="B19" i="4"/>
  <c r="B83" i="4"/>
  <c r="H59" i="4"/>
  <c r="E84" i="4"/>
  <c r="E60" i="4"/>
  <c r="E68" i="4"/>
  <c r="E40" i="4"/>
  <c r="E20" i="4"/>
  <c r="B67" i="4"/>
  <c r="B43" i="4"/>
  <c r="E12" i="4"/>
  <c r="E11" i="4" s="1"/>
  <c r="B15" i="4"/>
  <c r="H39" i="4"/>
  <c r="H47" i="4"/>
  <c r="E80" i="4"/>
  <c r="H55" i="4"/>
  <c r="E64" i="4"/>
  <c r="K39" i="2"/>
  <c r="K40" i="2" s="1"/>
  <c r="T39" i="2"/>
  <c r="T40" i="2" s="1"/>
  <c r="N39" i="2"/>
  <c r="N40" i="2" s="1"/>
  <c r="H39" i="2"/>
  <c r="H40" i="2" s="1"/>
  <c r="Q39" i="2"/>
  <c r="Q40" i="2" s="1"/>
  <c r="E39" i="2"/>
  <c r="E40" i="2" s="1"/>
  <c r="N83" i="2"/>
  <c r="N84" i="2" s="1"/>
  <c r="K83" i="2"/>
  <c r="K84" i="2" s="1"/>
  <c r="H83" i="2"/>
  <c r="H84" i="2" s="1"/>
  <c r="T83" i="2"/>
  <c r="T84" i="2" s="1"/>
  <c r="E83" i="2"/>
  <c r="E84" i="2" s="1"/>
  <c r="Q83" i="2"/>
  <c r="Q84" i="2" s="1"/>
  <c r="K27" i="2"/>
  <c r="K28" i="2" s="1"/>
  <c r="T27" i="2"/>
  <c r="T28" i="2" s="1"/>
  <c r="N27" i="2"/>
  <c r="N28" i="2" s="1"/>
  <c r="E27" i="2"/>
  <c r="E28" i="2" s="1"/>
  <c r="Q27" i="2"/>
  <c r="Q28" i="2" s="1"/>
  <c r="H27" i="2"/>
  <c r="H28" i="2" s="1"/>
  <c r="BZ21" i="4"/>
  <c r="E63" i="2"/>
  <c r="E64" i="2" s="1"/>
  <c r="K63" i="2"/>
  <c r="K64" i="2" s="1"/>
  <c r="N63" i="2"/>
  <c r="N64" i="2" s="1"/>
  <c r="H63" i="2"/>
  <c r="H64" i="2" s="1"/>
  <c r="Q63" i="2"/>
  <c r="Q64" i="2" s="1"/>
  <c r="T63" i="2"/>
  <c r="T64" i="2" s="1"/>
  <c r="N67" i="2"/>
  <c r="N68" i="2" s="1"/>
  <c r="T67" i="2"/>
  <c r="T68" i="2" s="1"/>
  <c r="Q67" i="2"/>
  <c r="Q68" i="2" s="1"/>
  <c r="E67" i="2"/>
  <c r="E68" i="2" s="1"/>
  <c r="H67" i="2"/>
  <c r="H68" i="2" s="1"/>
  <c r="K67" i="2"/>
  <c r="K68" i="2" s="1"/>
  <c r="BZ30" i="4"/>
  <c r="Q15" i="2"/>
  <c r="Q16" i="2" s="1"/>
  <c r="T15" i="2"/>
  <c r="T16" i="2" s="1"/>
  <c r="K15" i="2"/>
  <c r="K16" i="2" s="1"/>
  <c r="N15" i="2"/>
  <c r="N16" i="2" s="1"/>
  <c r="E15" i="2"/>
  <c r="E16" i="2" s="1"/>
  <c r="H15" i="2"/>
  <c r="H16" i="2" s="1"/>
  <c r="N47" i="2"/>
  <c r="N48" i="2" s="1"/>
  <c r="H47" i="2"/>
  <c r="H48" i="2" s="1"/>
  <c r="K47" i="2"/>
  <c r="K48" i="2" s="1"/>
  <c r="E47" i="2"/>
  <c r="E48" i="2" s="1"/>
  <c r="Q47" i="2"/>
  <c r="Q48" i="2" s="1"/>
  <c r="T47" i="2"/>
  <c r="T48" i="2" s="1"/>
  <c r="BZ20" i="4"/>
  <c r="BZ24" i="4"/>
  <c r="BZ25" i="4"/>
  <c r="E43" i="2"/>
  <c r="E44" i="2" s="1"/>
  <c r="T43" i="2"/>
  <c r="T44" i="2" s="1"/>
  <c r="K43" i="2"/>
  <c r="K44" i="2" s="1"/>
  <c r="Q43" i="2"/>
  <c r="Q44" i="2" s="1"/>
  <c r="H43" i="2"/>
  <c r="H44" i="2" s="1"/>
  <c r="N43" i="2"/>
  <c r="N44" i="2" s="1"/>
  <c r="H79" i="2"/>
  <c r="H80" i="2" s="1"/>
  <c r="E79" i="2"/>
  <c r="E80" i="2" s="1"/>
  <c r="T79" i="2"/>
  <c r="T80" i="2" s="1"/>
  <c r="K79" i="2"/>
  <c r="K80" i="2" s="1"/>
  <c r="N79" i="2"/>
  <c r="N80" i="2" s="1"/>
  <c r="Q79" i="2"/>
  <c r="Q80" i="2" s="1"/>
  <c r="BZ16" i="4"/>
  <c r="E11" i="2"/>
  <c r="E12" i="2" s="1"/>
  <c r="T11" i="2"/>
  <c r="T12" i="2" s="1"/>
  <c r="H11" i="2"/>
  <c r="H12" i="2" s="1"/>
  <c r="Q11" i="2"/>
  <c r="Q12" i="2" s="1"/>
  <c r="K11" i="2"/>
  <c r="K12" i="2" s="1"/>
  <c r="N11" i="2"/>
  <c r="N12" i="2" s="1"/>
  <c r="BZ22" i="4"/>
  <c r="B9" i="3"/>
  <c r="J9" i="3"/>
  <c r="BZ15" i="4"/>
  <c r="BZ23" i="4"/>
  <c r="T59" i="2"/>
  <c r="T60" i="2" s="1"/>
  <c r="N59" i="2"/>
  <c r="N60" i="2" s="1"/>
  <c r="H59" i="2"/>
  <c r="H60" i="2" s="1"/>
  <c r="Q59" i="2"/>
  <c r="Q60" i="2" s="1"/>
  <c r="E59" i="2"/>
  <c r="E60" i="2" s="1"/>
  <c r="K59" i="2"/>
  <c r="K60" i="2" s="1"/>
  <c r="Q87" i="2"/>
  <c r="Q88" i="2" s="1"/>
  <c r="K87" i="2"/>
  <c r="K88" i="2" s="1"/>
  <c r="N87" i="2"/>
  <c r="N88" i="2" s="1"/>
  <c r="H87" i="2"/>
  <c r="H88" i="2" s="1"/>
  <c r="E87" i="2"/>
  <c r="E88" i="2" s="1"/>
  <c r="T87" i="2"/>
  <c r="T88" i="2" s="1"/>
  <c r="BZ28" i="4"/>
  <c r="BZ13" i="4"/>
  <c r="Q23" i="2"/>
  <c r="Q24" i="2" s="1"/>
  <c r="E23" i="2"/>
  <c r="E24" i="2" s="1"/>
  <c r="N23" i="2"/>
  <c r="N24" i="2" s="1"/>
  <c r="H23" i="2"/>
  <c r="H24" i="2" s="1"/>
  <c r="T23" i="2"/>
  <c r="T24" i="2" s="1"/>
  <c r="K23" i="2"/>
  <c r="K24" i="2" s="1"/>
  <c r="H71" i="2"/>
  <c r="H72" i="2" s="1"/>
  <c r="K71" i="2"/>
  <c r="K72" i="2" s="1"/>
  <c r="T71" i="2"/>
  <c r="T72" i="2" s="1"/>
  <c r="N71" i="2"/>
  <c r="N72" i="2" s="1"/>
  <c r="E71" i="2"/>
  <c r="E72" i="2" s="1"/>
  <c r="Q71" i="2"/>
  <c r="Q72" i="2" s="1"/>
  <c r="E19" i="4" l="1"/>
  <c r="E31" i="4"/>
  <c r="B68" i="4"/>
  <c r="AN68" i="4"/>
  <c r="AZ68" i="4"/>
  <c r="AQ68" i="4"/>
  <c r="BH68" i="4"/>
  <c r="AT68" i="4"/>
  <c r="AW68" i="4"/>
  <c r="BD68" i="4"/>
  <c r="BP68" i="4"/>
  <c r="BJ68" i="4"/>
  <c r="AH68" i="4"/>
  <c r="BF68" i="4"/>
  <c r="BT67" i="4"/>
  <c r="AK68" i="4"/>
  <c r="E59" i="4"/>
  <c r="O59" i="4"/>
  <c r="BF64" i="4"/>
  <c r="AZ64" i="4"/>
  <c r="AW64" i="4"/>
  <c r="BT63" i="4"/>
  <c r="AH64" i="4"/>
  <c r="AK64" i="4"/>
  <c r="BD64" i="4"/>
  <c r="AN64" i="4"/>
  <c r="B64" i="4"/>
  <c r="BH64" i="4"/>
  <c r="BP64" i="4"/>
  <c r="BJ64" i="4"/>
  <c r="AQ64" i="4"/>
  <c r="AT64" i="4"/>
  <c r="BJ72" i="4"/>
  <c r="BD72" i="4"/>
  <c r="AW72" i="4"/>
  <c r="AQ72" i="4"/>
  <c r="AH72" i="4"/>
  <c r="AN72" i="4"/>
  <c r="BT71" i="4"/>
  <c r="BF72" i="4"/>
  <c r="AZ72" i="4"/>
  <c r="B72" i="4"/>
  <c r="AK72" i="4"/>
  <c r="BH72" i="4"/>
  <c r="AT72" i="4"/>
  <c r="BP72" i="4"/>
  <c r="BT87" i="4"/>
  <c r="BJ88" i="4"/>
  <c r="AN88" i="4"/>
  <c r="AK88" i="4"/>
  <c r="AZ88" i="4"/>
  <c r="AW88" i="4"/>
  <c r="AQ88" i="4"/>
  <c r="AH88" i="4"/>
  <c r="BH88" i="4"/>
  <c r="BP88" i="4"/>
  <c r="BF88" i="4"/>
  <c r="BD88" i="4"/>
  <c r="B88" i="4"/>
  <c r="AT88" i="4"/>
  <c r="BF80" i="4"/>
  <c r="BD80" i="4"/>
  <c r="AT80" i="4"/>
  <c r="BJ80" i="4"/>
  <c r="AK80" i="4"/>
  <c r="AH80" i="4"/>
  <c r="BP80" i="4"/>
  <c r="AQ80" i="4"/>
  <c r="AW80" i="4"/>
  <c r="B80" i="4"/>
  <c r="AN80" i="4"/>
  <c r="AZ80" i="4"/>
  <c r="BT79" i="4"/>
  <c r="BH80" i="4"/>
  <c r="E47" i="4"/>
  <c r="O47" i="4"/>
  <c r="B84" i="4"/>
  <c r="AN84" i="4"/>
  <c r="AZ84" i="4"/>
  <c r="AT84" i="4"/>
  <c r="BF84" i="4"/>
  <c r="AK84" i="4"/>
  <c r="BJ84" i="4"/>
  <c r="BH84" i="4"/>
  <c r="BP84" i="4"/>
  <c r="AW84" i="4"/>
  <c r="AH84" i="4"/>
  <c r="BT83" i="4"/>
  <c r="BD84" i="4"/>
  <c r="AQ84" i="4"/>
  <c r="AK24" i="4"/>
  <c r="BP24" i="4"/>
  <c r="AZ24" i="4"/>
  <c r="BT23" i="4"/>
  <c r="BD24" i="4"/>
  <c r="BF24" i="4"/>
  <c r="AN24" i="4"/>
  <c r="BH24" i="4"/>
  <c r="AT24" i="4"/>
  <c r="AH24" i="4"/>
  <c r="AW24" i="4"/>
  <c r="BJ24" i="4"/>
  <c r="B24" i="4"/>
  <c r="AQ24" i="4"/>
  <c r="O83" i="4"/>
  <c r="E83" i="4"/>
  <c r="BT35" i="4"/>
  <c r="BJ36" i="4"/>
  <c r="AK36" i="4"/>
  <c r="BP36" i="4"/>
  <c r="BF36" i="4"/>
  <c r="AQ36" i="4"/>
  <c r="AW36" i="4"/>
  <c r="AN36" i="4"/>
  <c r="BH36" i="4"/>
  <c r="AZ36" i="4"/>
  <c r="AH36" i="4"/>
  <c r="B36" i="4"/>
  <c r="AT36" i="4"/>
  <c r="BD36" i="4"/>
  <c r="O15" i="4"/>
  <c r="E15" i="4"/>
  <c r="O39" i="4"/>
  <c r="E39" i="4"/>
  <c r="AT20" i="4"/>
  <c r="B20" i="4"/>
  <c r="BJ20" i="4"/>
  <c r="BD20" i="4"/>
  <c r="BH20" i="4"/>
  <c r="AK20" i="4"/>
  <c r="AW20" i="4"/>
  <c r="BP20" i="4"/>
  <c r="AQ20" i="4"/>
  <c r="AN20" i="4"/>
  <c r="BT19" i="4"/>
  <c r="AZ20" i="4"/>
  <c r="BF20" i="4"/>
  <c r="AH20" i="4"/>
  <c r="E75" i="4"/>
  <c r="E27" i="4"/>
  <c r="O27" i="4"/>
  <c r="AQ76" i="4"/>
  <c r="AZ76" i="4"/>
  <c r="AH76" i="4"/>
  <c r="AK76" i="4"/>
  <c r="AW76" i="4"/>
  <c r="BJ76" i="4"/>
  <c r="BH76" i="4"/>
  <c r="B76" i="4"/>
  <c r="BF76" i="4"/>
  <c r="BP76" i="4"/>
  <c r="BT75" i="4"/>
  <c r="AT76" i="4"/>
  <c r="BD76" i="4"/>
  <c r="AN76" i="4"/>
  <c r="AZ60" i="4"/>
  <c r="BH60" i="4"/>
  <c r="BP60" i="4"/>
  <c r="BJ60" i="4"/>
  <c r="AK60" i="4"/>
  <c r="B60" i="4"/>
  <c r="AN60" i="4"/>
  <c r="AT60" i="4"/>
  <c r="BT59" i="4"/>
  <c r="BF60" i="4"/>
  <c r="AH60" i="4"/>
  <c r="AQ60" i="4"/>
  <c r="AW60" i="4"/>
  <c r="BD60" i="4"/>
  <c r="AW12" i="4"/>
  <c r="AH12" i="4"/>
  <c r="BT11" i="4"/>
  <c r="BP12" i="4"/>
  <c r="BF12" i="4"/>
  <c r="AZ12" i="4"/>
  <c r="AN12" i="4"/>
  <c r="B12" i="4"/>
  <c r="AQ12" i="4"/>
  <c r="BH12" i="4"/>
  <c r="AT12" i="4"/>
  <c r="AK12" i="4"/>
  <c r="BD12" i="4"/>
  <c r="BJ12" i="4"/>
  <c r="AK16" i="4"/>
  <c r="BP16" i="4"/>
  <c r="AT16" i="4"/>
  <c r="BF16" i="4"/>
  <c r="AZ16" i="4"/>
  <c r="AH16" i="4"/>
  <c r="B16" i="4"/>
  <c r="BH16" i="4"/>
  <c r="AW16" i="4"/>
  <c r="BD16" i="4"/>
  <c r="BT15" i="4"/>
  <c r="AQ16" i="4"/>
  <c r="BJ16" i="4"/>
  <c r="AN16" i="4"/>
  <c r="AW52" i="4"/>
  <c r="AH52" i="4"/>
  <c r="BF52" i="4"/>
  <c r="AN52" i="4"/>
  <c r="BJ52" i="4"/>
  <c r="BH52" i="4"/>
  <c r="B52" i="4"/>
  <c r="AK52" i="4"/>
  <c r="AT52" i="4"/>
  <c r="BT51" i="4"/>
  <c r="BD52" i="4"/>
  <c r="AQ52" i="4"/>
  <c r="BP52" i="4"/>
  <c r="AZ52" i="4"/>
  <c r="O43" i="4"/>
  <c r="E43" i="4"/>
  <c r="E23" i="4"/>
  <c r="O23" i="4"/>
  <c r="O79" i="4"/>
  <c r="E79" i="4"/>
  <c r="BT27" i="4"/>
  <c r="BH28" i="4"/>
  <c r="AK28" i="4"/>
  <c r="AZ28" i="4"/>
  <c r="AQ28" i="4"/>
  <c r="B28" i="4"/>
  <c r="BJ28" i="4"/>
  <c r="BF28" i="4"/>
  <c r="AT28" i="4"/>
  <c r="AH28" i="4"/>
  <c r="BD28" i="4"/>
  <c r="BP28" i="4"/>
  <c r="AW28" i="4"/>
  <c r="AN28" i="4"/>
  <c r="BF32" i="4"/>
  <c r="BJ32" i="4"/>
  <c r="AH32" i="4"/>
  <c r="B32" i="4"/>
  <c r="BP32" i="4"/>
  <c r="AN32" i="4"/>
  <c r="AZ32" i="4"/>
  <c r="BD32" i="4"/>
  <c r="AW32" i="4"/>
  <c r="BT31" i="4"/>
  <c r="AQ32" i="4"/>
  <c r="AK32" i="4"/>
  <c r="BH32" i="4"/>
  <c r="AT32" i="4"/>
  <c r="E87" i="4"/>
  <c r="O87" i="4"/>
  <c r="AW40" i="4"/>
  <c r="AZ40" i="4"/>
  <c r="BP40" i="4"/>
  <c r="BF40" i="4"/>
  <c r="AT40" i="4"/>
  <c r="B40" i="4"/>
  <c r="AN40" i="4"/>
  <c r="AQ40" i="4"/>
  <c r="BT39" i="4"/>
  <c r="BJ40" i="4"/>
  <c r="AK40" i="4"/>
  <c r="AH40" i="4"/>
  <c r="BD40" i="4"/>
  <c r="BH40" i="4"/>
  <c r="E51" i="4"/>
  <c r="O51" i="4"/>
  <c r="CC12" i="4"/>
  <c r="CC15" i="4"/>
  <c r="CD14" i="4"/>
  <c r="CD17" i="4"/>
  <c r="CC16" i="4"/>
  <c r="CC13" i="4"/>
  <c r="CD13" i="4"/>
  <c r="CD16" i="4"/>
  <c r="CC17" i="4"/>
  <c r="CC14" i="4"/>
  <c r="CD12" i="4"/>
  <c r="CD15" i="4"/>
  <c r="O55" i="4"/>
  <c r="E55" i="4"/>
  <c r="BP44" i="4"/>
  <c r="AQ44" i="4"/>
  <c r="AZ44" i="4"/>
  <c r="B44" i="4"/>
  <c r="BD44" i="4"/>
  <c r="BJ44" i="4"/>
  <c r="BH44" i="4"/>
  <c r="AW44" i="4"/>
  <c r="AN44" i="4"/>
  <c r="BF44" i="4"/>
  <c r="AK44" i="4"/>
  <c r="BT43" i="4"/>
  <c r="AT44" i="4"/>
  <c r="AH44" i="4"/>
  <c r="O35" i="4"/>
  <c r="E35" i="4"/>
  <c r="B48" i="4"/>
  <c r="AN48" i="4"/>
  <c r="BJ48" i="4"/>
  <c r="BP48" i="4"/>
  <c r="AQ48" i="4"/>
  <c r="AT48" i="4"/>
  <c r="BF48" i="4"/>
  <c r="BD48" i="4"/>
  <c r="AZ48" i="4"/>
  <c r="AW48" i="4"/>
  <c r="AH48" i="4"/>
  <c r="AK48" i="4"/>
  <c r="BH48" i="4"/>
  <c r="BT47" i="4"/>
  <c r="O63" i="4"/>
  <c r="E63" i="4"/>
  <c r="E71" i="4"/>
  <c r="O71" i="4"/>
  <c r="BF56" i="4"/>
  <c r="AZ56" i="4"/>
  <c r="AK56" i="4"/>
  <c r="AN56" i="4"/>
  <c r="B56" i="4"/>
  <c r="AW56" i="4"/>
  <c r="AQ56" i="4"/>
  <c r="BT55" i="4"/>
  <c r="BP56" i="4"/>
  <c r="BH56" i="4"/>
  <c r="AH56" i="4"/>
  <c r="AT56" i="4"/>
  <c r="BD56" i="4"/>
  <c r="BJ56" i="4"/>
  <c r="E67" i="4"/>
  <c r="O67" i="4"/>
  <c r="CF15" i="4" l="1"/>
  <c r="CG15" i="4" s="1"/>
  <c r="CF12" i="4"/>
  <c r="CG12" i="4" s="1"/>
  <c r="CF17" i="4"/>
  <c r="CG17" i="4" s="1"/>
  <c r="T55" i="4"/>
  <c r="T56" i="4" s="1"/>
  <c r="P55" i="4"/>
  <c r="P56" i="4" s="1"/>
  <c r="R55" i="4"/>
  <c r="R56" i="4" s="1"/>
  <c r="R39" i="4"/>
  <c r="R40" i="4" s="1"/>
  <c r="P39" i="4"/>
  <c r="P40" i="4" s="1"/>
  <c r="T39" i="4"/>
  <c r="T40" i="4" s="1"/>
  <c r="P11" i="4"/>
  <c r="P12" i="4" s="1"/>
  <c r="R11" i="4"/>
  <c r="R12" i="4" s="1"/>
  <c r="T11" i="4"/>
  <c r="T12" i="4" s="1"/>
  <c r="R19" i="4"/>
  <c r="R20" i="4" s="1"/>
  <c r="P19" i="4"/>
  <c r="P20" i="4" s="1"/>
  <c r="T19" i="4"/>
  <c r="T20" i="4" s="1"/>
  <c r="P79" i="4"/>
  <c r="P80" i="4" s="1"/>
  <c r="T79" i="4"/>
  <c r="T80" i="4" s="1"/>
  <c r="R79" i="4"/>
  <c r="R80" i="4" s="1"/>
  <c r="T47" i="4"/>
  <c r="T48" i="4" s="1"/>
  <c r="R47" i="4"/>
  <c r="R48" i="4" s="1"/>
  <c r="P47" i="4"/>
  <c r="P48" i="4" s="1"/>
  <c r="P15" i="4"/>
  <c r="P16" i="4" s="1"/>
  <c r="T15" i="4"/>
  <c r="T16" i="4" s="1"/>
  <c r="R15" i="4"/>
  <c r="R16" i="4" s="1"/>
  <c r="P59" i="4"/>
  <c r="P60" i="4" s="1"/>
  <c r="R59" i="4"/>
  <c r="R60" i="4" s="1"/>
  <c r="T59" i="4"/>
  <c r="T60" i="4" s="1"/>
  <c r="T63" i="4"/>
  <c r="T64" i="4" s="1"/>
  <c r="P63" i="4"/>
  <c r="P64" i="4" s="1"/>
  <c r="R63" i="4"/>
  <c r="R64" i="4" s="1"/>
  <c r="R43" i="4"/>
  <c r="R44" i="4" s="1"/>
  <c r="T43" i="4"/>
  <c r="T44" i="4" s="1"/>
  <c r="P43" i="4"/>
  <c r="P44" i="4" s="1"/>
  <c r="P27" i="4"/>
  <c r="P28" i="4" s="1"/>
  <c r="R27" i="4"/>
  <c r="R28" i="4" s="1"/>
  <c r="T27" i="4"/>
  <c r="T28" i="4" s="1"/>
  <c r="T35" i="4"/>
  <c r="T36" i="4" s="1"/>
  <c r="P35" i="4"/>
  <c r="P36" i="4" s="1"/>
  <c r="R35" i="4"/>
  <c r="R36" i="4" s="1"/>
  <c r="CF13" i="4"/>
  <c r="CG13" i="4" s="1"/>
  <c r="R31" i="4"/>
  <c r="R32" i="4" s="1"/>
  <c r="T31" i="4"/>
  <c r="T32" i="4" s="1"/>
  <c r="P31" i="4"/>
  <c r="P32" i="4" s="1"/>
  <c r="R23" i="4"/>
  <c r="R24" i="4" s="1"/>
  <c r="P23" i="4"/>
  <c r="P24" i="4" s="1"/>
  <c r="T23" i="4"/>
  <c r="T24" i="4" s="1"/>
  <c r="R83" i="4"/>
  <c r="R84" i="4" s="1"/>
  <c r="P83" i="4"/>
  <c r="P84" i="4" s="1"/>
  <c r="T83" i="4"/>
  <c r="T84" i="4" s="1"/>
  <c r="CD18" i="4"/>
  <c r="CF18" i="4" s="1"/>
  <c r="CG18" i="4" s="1"/>
  <c r="CF16" i="4"/>
  <c r="CG16" i="4" s="1"/>
  <c r="T51" i="4"/>
  <c r="T52" i="4" s="1"/>
  <c r="R51" i="4"/>
  <c r="R52" i="4" s="1"/>
  <c r="P51" i="4"/>
  <c r="P52" i="4" s="1"/>
  <c r="BT8" i="4"/>
  <c r="T75" i="4"/>
  <c r="T76" i="4" s="1"/>
  <c r="P75" i="4"/>
  <c r="P76" i="4" s="1"/>
  <c r="R75" i="4"/>
  <c r="R76" i="4" s="1"/>
  <c r="P87" i="4"/>
  <c r="P88" i="4" s="1"/>
  <c r="R87" i="4"/>
  <c r="R88" i="4" s="1"/>
  <c r="T87" i="4"/>
  <c r="T88" i="4" s="1"/>
  <c r="R71" i="4"/>
  <c r="R72" i="4" s="1"/>
  <c r="P71" i="4"/>
  <c r="P72" i="4" s="1"/>
  <c r="T71" i="4"/>
  <c r="T72" i="4" s="1"/>
  <c r="P67" i="4"/>
  <c r="P68" i="4" s="1"/>
  <c r="R67" i="4"/>
  <c r="R68" i="4" s="1"/>
  <c r="T67" i="4"/>
  <c r="T68" i="4" s="1"/>
  <c r="CF14" i="4"/>
  <c r="CG14" i="4" s="1"/>
  <c r="BL71" i="4" l="1"/>
  <c r="BL72" i="4"/>
  <c r="BL73" i="4"/>
  <c r="BL25" i="4"/>
  <c r="BL23" i="4"/>
  <c r="BL24" i="4"/>
  <c r="BN37" i="4"/>
  <c r="BN36" i="4"/>
  <c r="BN35" i="4"/>
  <c r="BL44" i="4"/>
  <c r="BL45" i="4"/>
  <c r="BL43" i="4"/>
  <c r="BR61" i="4"/>
  <c r="BR60" i="4"/>
  <c r="BR59" i="4"/>
  <c r="BL47" i="4"/>
  <c r="BL48" i="4"/>
  <c r="BL49" i="4"/>
  <c r="BR19" i="4"/>
  <c r="BR20" i="4"/>
  <c r="BR21" i="4"/>
  <c r="BR39" i="4"/>
  <c r="BR41" i="4"/>
  <c r="BR40" i="4"/>
  <c r="BL77" i="4"/>
  <c r="BL75" i="4"/>
  <c r="BL76" i="4"/>
  <c r="BR77" i="4"/>
  <c r="BR75" i="4"/>
  <c r="BR76" i="4"/>
  <c r="BR43" i="4"/>
  <c r="BR45" i="4"/>
  <c r="BR44" i="4"/>
  <c r="BN60" i="4"/>
  <c r="BN61" i="4"/>
  <c r="BN59" i="4"/>
  <c r="BN47" i="4"/>
  <c r="BN49" i="4"/>
  <c r="BN48" i="4"/>
  <c r="BL21" i="4"/>
  <c r="BL20" i="4"/>
  <c r="BL19" i="4"/>
  <c r="BL41" i="4"/>
  <c r="BL40" i="4"/>
  <c r="BL39" i="4"/>
  <c r="BR84" i="4"/>
  <c r="BR83" i="4"/>
  <c r="BR85" i="4"/>
  <c r="BL33" i="4"/>
  <c r="BL32" i="4"/>
  <c r="BL31" i="4"/>
  <c r="BR35" i="4"/>
  <c r="BR36" i="4"/>
  <c r="BR37" i="4"/>
  <c r="BN44" i="4"/>
  <c r="BN43" i="4"/>
  <c r="BN45" i="4"/>
  <c r="BL59" i="4"/>
  <c r="BL61" i="4"/>
  <c r="BL60" i="4"/>
  <c r="BR47" i="4"/>
  <c r="BR49" i="4"/>
  <c r="BR48" i="4"/>
  <c r="BN19" i="4"/>
  <c r="BN20" i="4"/>
  <c r="BN21" i="4"/>
  <c r="BN39" i="4"/>
  <c r="BN40" i="4"/>
  <c r="BN41" i="4"/>
  <c r="BR87" i="4"/>
  <c r="BR89" i="4"/>
  <c r="BR88" i="4"/>
  <c r="BL52" i="4"/>
  <c r="BL51" i="4"/>
  <c r="BL53" i="4"/>
  <c r="BL84" i="4"/>
  <c r="BL83" i="4"/>
  <c r="BL85" i="4"/>
  <c r="BR31" i="4"/>
  <c r="BR32" i="4"/>
  <c r="BR33" i="4"/>
  <c r="BR27" i="4"/>
  <c r="BR29" i="4"/>
  <c r="BR28" i="4"/>
  <c r="BN65" i="4"/>
  <c r="BN64" i="4"/>
  <c r="BN63" i="4"/>
  <c r="BN15" i="4"/>
  <c r="BN17" i="4"/>
  <c r="BN16" i="4"/>
  <c r="BN80" i="4"/>
  <c r="BN79" i="4"/>
  <c r="BN81" i="4"/>
  <c r="BR11" i="4"/>
  <c r="BR13" i="4"/>
  <c r="BR12" i="4"/>
  <c r="BN55" i="4"/>
  <c r="BN56" i="4"/>
  <c r="BN57" i="4"/>
  <c r="BN24" i="4"/>
  <c r="BN25" i="4"/>
  <c r="BN23" i="4"/>
  <c r="BR67" i="4"/>
  <c r="BR69" i="4"/>
  <c r="BR68" i="4"/>
  <c r="BN67" i="4"/>
  <c r="BN68" i="4"/>
  <c r="BN69" i="4"/>
  <c r="BL67" i="4"/>
  <c r="BL69" i="4"/>
  <c r="BL68" i="4"/>
  <c r="BL89" i="4"/>
  <c r="BL88" i="4"/>
  <c r="BL87" i="4"/>
  <c r="BN53" i="4"/>
  <c r="BN51" i="4"/>
  <c r="BN52" i="4"/>
  <c r="BN83" i="4"/>
  <c r="BN85" i="4"/>
  <c r="BN84" i="4"/>
  <c r="BN32" i="4"/>
  <c r="BN31" i="4"/>
  <c r="BN33" i="4"/>
  <c r="BN27" i="4"/>
  <c r="BN28" i="4"/>
  <c r="BN29" i="4"/>
  <c r="BL64" i="4"/>
  <c r="BL65" i="4"/>
  <c r="BL63" i="4"/>
  <c r="BR15" i="4"/>
  <c r="BR17" i="4"/>
  <c r="BR16" i="4"/>
  <c r="BR80" i="4"/>
  <c r="BR81" i="4"/>
  <c r="BR79" i="4"/>
  <c r="BN11" i="4"/>
  <c r="BN12" i="4"/>
  <c r="BN13" i="4"/>
  <c r="BL55" i="4"/>
  <c r="BL56" i="4"/>
  <c r="BL57" i="4"/>
  <c r="BN73" i="4"/>
  <c r="BN71" i="4"/>
  <c r="BN72" i="4"/>
  <c r="BL35" i="4"/>
  <c r="BL37" i="4"/>
  <c r="BL36" i="4"/>
  <c r="BN88" i="4"/>
  <c r="BN87" i="4"/>
  <c r="BN89" i="4"/>
  <c r="BR72" i="4"/>
  <c r="BR71" i="4"/>
  <c r="BR73" i="4"/>
  <c r="BN77" i="4"/>
  <c r="BN75" i="4"/>
  <c r="BN76" i="4"/>
  <c r="BR52" i="4"/>
  <c r="BR51" i="4"/>
  <c r="BR53" i="4"/>
  <c r="BR23" i="4"/>
  <c r="BR25" i="4"/>
  <c r="BR24" i="4"/>
  <c r="BL28" i="4"/>
  <c r="BL27" i="4"/>
  <c r="BL29" i="4"/>
  <c r="BR64" i="4"/>
  <c r="BR63" i="4"/>
  <c r="BR65" i="4"/>
  <c r="BL16" i="4"/>
  <c r="BL17" i="4"/>
  <c r="BL15" i="4"/>
  <c r="BL80" i="4"/>
  <c r="BL81" i="4"/>
  <c r="BL79" i="4"/>
  <c r="BL13" i="4"/>
  <c r="BL12" i="4"/>
  <c r="BL11" i="4"/>
  <c r="BR57" i="4"/>
  <c r="BR56" i="4"/>
  <c r="BR55" i="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4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4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</valueMetadata>
</metadata>
</file>

<file path=xl/sharedStrings.xml><?xml version="1.0" encoding="utf-8"?>
<sst xmlns="http://schemas.openxmlformats.org/spreadsheetml/2006/main" count="388" uniqueCount="257">
  <si>
    <t>Sell</t>
  </si>
  <si>
    <t>Sign</t>
  </si>
  <si>
    <t>Value</t>
  </si>
  <si>
    <t>Number</t>
  </si>
  <si>
    <t>Completed trades</t>
  </si>
  <si>
    <t>Active trades (not yet complete)</t>
  </si>
  <si>
    <t>Trades Made or In Progress</t>
  </si>
  <si>
    <t>Buy</t>
  </si>
  <si>
    <t>Currencies</t>
  </si>
  <si>
    <t>ZAR</t>
  </si>
  <si>
    <t>USD</t>
  </si>
  <si>
    <t>GBP</t>
  </si>
  <si>
    <t>JPY</t>
  </si>
  <si>
    <t>EUR</t>
  </si>
  <si>
    <t>CAD</t>
  </si>
  <si>
    <t>NZD</t>
  </si>
  <si>
    <t>AUD</t>
  </si>
  <si>
    <t>BRL</t>
  </si>
  <si>
    <t>CNY</t>
  </si>
  <si>
    <t>RUB</t>
  </si>
  <si>
    <t>AED</t>
  </si>
  <si>
    <t>KES</t>
  </si>
  <si>
    <t>ARS</t>
  </si>
  <si>
    <t>SGD</t>
  </si>
  <si>
    <t>MYR</t>
  </si>
  <si>
    <t>NIS</t>
  </si>
  <si>
    <t>TRY</t>
  </si>
  <si>
    <t>PLN</t>
  </si>
  <si>
    <t>INR</t>
  </si>
  <si>
    <t>Yellow</t>
  </si>
  <si>
    <t>Red</t>
  </si>
  <si>
    <t>Done</t>
  </si>
  <si>
    <t>Invalid trades (previous trade incomplete)</t>
  </si>
  <si>
    <t>Alert</t>
  </si>
  <si>
    <t>Selling Currency</t>
  </si>
  <si>
    <t>Buying Currency</t>
  </si>
  <si>
    <t>Before Trade</t>
  </si>
  <si>
    <t>After Trade</t>
  </si>
  <si>
    <t>% Charge</t>
  </si>
  <si>
    <t>Drop-down List</t>
  </si>
  <si>
    <t>●</t>
  </si>
  <si>
    <t>Grey</t>
  </si>
  <si>
    <t>Exchange</t>
  </si>
  <si>
    <t>Money Made</t>
  </si>
  <si>
    <t>Net Made</t>
  </si>
  <si>
    <t>Paid</t>
  </si>
  <si>
    <t>Bought</t>
  </si>
  <si>
    <t>Fee Value</t>
  </si>
  <si>
    <t>Use</t>
  </si>
  <si>
    <t>Currency</t>
  </si>
  <si>
    <t>₩</t>
  </si>
  <si>
    <t>Rate</t>
  </si>
  <si>
    <t>Start Value</t>
  </si>
  <si>
    <t>Trade %</t>
  </si>
  <si>
    <t>✓</t>
  </si>
  <si>
    <t>✕</t>
  </si>
  <si>
    <t>This spreadsheet was created by</t>
  </si>
  <si>
    <t>© Sumcor Ltd - Trading as Spreadsheet Solutions</t>
  </si>
  <si>
    <t>Full Currency</t>
  </si>
  <si>
    <t>Flag</t>
  </si>
  <si>
    <t>Argentine Peso</t>
  </si>
  <si>
    <t>Australian Dollar</t>
  </si>
  <si>
    <t>Brazilian Real</t>
  </si>
  <si>
    <t>Canadian Dollar</t>
  </si>
  <si>
    <t>Chinese Yuan</t>
  </si>
  <si>
    <t>Euro</t>
  </si>
  <si>
    <t>Great British Pound</t>
  </si>
  <si>
    <t>Indian Rupee</t>
  </si>
  <si>
    <t>Japanese Yen</t>
  </si>
  <si>
    <t>Kenyan Shilling</t>
  </si>
  <si>
    <t>Malaysian Ringgit</t>
  </si>
  <si>
    <t>Israeli New Shekel</t>
  </si>
  <si>
    <t>New Zealand Dollar</t>
  </si>
  <si>
    <t>Polish Zloty</t>
  </si>
  <si>
    <t>Russian Rouble</t>
  </si>
  <si>
    <t>Singapore Dollar</t>
  </si>
  <si>
    <t>Turkish Lira</t>
  </si>
  <si>
    <t>US dollar</t>
  </si>
  <si>
    <t>South African Rand</t>
  </si>
  <si>
    <t>Dev Settings</t>
  </si>
  <si>
    <t>Vertical</t>
  </si>
  <si>
    <t>Game Setup</t>
  </si>
  <si>
    <t>Start Date</t>
  </si>
  <si>
    <t>Game No</t>
  </si>
  <si>
    <t>Average</t>
  </si>
  <si>
    <t>Crazy</t>
  </si>
  <si>
    <t>Boring</t>
  </si>
  <si>
    <t>Loads more up than down</t>
  </si>
  <si>
    <t>More up than down</t>
  </si>
  <si>
    <t>Balanced up and down</t>
  </si>
  <si>
    <t>More down than up</t>
  </si>
  <si>
    <t>Loads more down than up</t>
  </si>
  <si>
    <t>Extreme up and down</t>
  </si>
  <si>
    <t>Far less movement</t>
  </si>
  <si>
    <t>Difficulty</t>
  </si>
  <si>
    <t>Description</t>
  </si>
  <si>
    <t>Difficulty Ratings &amp; Setup</t>
  </si>
  <si>
    <t>Max</t>
  </si>
  <si>
    <t>Soaring</t>
  </si>
  <si>
    <t>Growing</t>
  </si>
  <si>
    <t>Declining</t>
  </si>
  <si>
    <t>Dropping</t>
  </si>
  <si>
    <t>Time Lookup</t>
  </si>
  <si>
    <t>Before starting the game</t>
  </si>
  <si>
    <t>Currency Name</t>
  </si>
  <si>
    <t>Wallet</t>
  </si>
  <si>
    <t>▲</t>
  </si>
  <si>
    <t>▼</t>
  </si>
  <si>
    <t>►</t>
  </si>
  <si>
    <t>Now (₩)</t>
  </si>
  <si>
    <t>Sort by</t>
  </si>
  <si>
    <t>Currency Value</t>
  </si>
  <si>
    <t>Name</t>
  </si>
  <si>
    <t>SUMPRODUCT</t>
  </si>
  <si>
    <t>Market</t>
  </si>
  <si>
    <t>12 Hours Ago</t>
  </si>
  <si>
    <t>24 Hours Ago</t>
  </si>
  <si>
    <t>Alphabetical</t>
  </si>
  <si>
    <t>Strongest to Weakest</t>
  </si>
  <si>
    <t>Weakest to Strongest</t>
  </si>
  <si>
    <t>Strong</t>
  </si>
  <si>
    <t>Weak</t>
  </si>
  <si>
    <t>Strongest</t>
  </si>
  <si>
    <t>Weakest</t>
  </si>
  <si>
    <t>Last</t>
  </si>
  <si>
    <t>3 Hrs</t>
  </si>
  <si>
    <t>6 Hrs</t>
  </si>
  <si>
    <t>12 Hrs</t>
  </si>
  <si>
    <t>24 Hrs</t>
  </si>
  <si>
    <t>Trade Details</t>
  </si>
  <si>
    <t>Select Trade Number to View</t>
  </si>
  <si>
    <t>Showing Trade Number (latest if blank)</t>
  </si>
  <si>
    <t>Selling</t>
  </si>
  <si>
    <t>Buying</t>
  </si>
  <si>
    <t>Fee</t>
  </si>
  <si>
    <t>Included above</t>
  </si>
  <si>
    <t>Status</t>
  </si>
  <si>
    <t>Complete</t>
  </si>
  <si>
    <t>Active</t>
  </si>
  <si>
    <t>Issue</t>
  </si>
  <si>
    <t>Held Before Sale</t>
  </si>
  <si>
    <t>Held After Sale</t>
  </si>
  <si>
    <t>Signed</t>
  </si>
  <si>
    <t>Reverse Rate</t>
  </si>
  <si>
    <t>Reverse</t>
  </si>
  <si>
    <t>Fee Percentage</t>
  </si>
  <si>
    <t>Trade</t>
  </si>
  <si>
    <t>Rev Transact</t>
  </si>
  <si>
    <t>Select Currency</t>
  </si>
  <si>
    <t>Current Value</t>
  </si>
  <si>
    <t>Bureau de Change</t>
  </si>
  <si>
    <t>X</t>
  </si>
  <si>
    <t>Used</t>
  </si>
  <si>
    <t>Start</t>
  </si>
  <si>
    <t>Cash</t>
  </si>
  <si>
    <t>End</t>
  </si>
  <si>
    <t>Date</t>
  </si>
  <si>
    <t>Trades</t>
  </si>
  <si>
    <t>Game Over</t>
  </si>
  <si>
    <t>Dup</t>
  </si>
  <si>
    <t>Inv</t>
  </si>
  <si>
    <t>Req</t>
  </si>
  <si>
    <t>Fee Value ₩</t>
  </si>
  <si>
    <t>Completed</t>
  </si>
  <si>
    <t>Total</t>
  </si>
  <si>
    <t>Completed Game Data</t>
  </si>
  <si>
    <t>Dashboard</t>
  </si>
  <si>
    <t>% Time Completed</t>
  </si>
  <si>
    <t>% Trades Completed</t>
  </si>
  <si>
    <t>Alerts &amp; Warnings</t>
  </si>
  <si>
    <t>There are no alerts or warning at the moment</t>
  </si>
  <si>
    <t>Please consult Trades tab to fix issues</t>
  </si>
  <si>
    <t>There is one incomplete trade to sign off</t>
  </si>
  <si>
    <t>Please consult the Completed tab to enter game data</t>
  </si>
  <si>
    <t>There are developer issues that need to be resolved</t>
  </si>
  <si>
    <t>Please clear Trades data, and then set up a new game</t>
  </si>
  <si>
    <t>Dashboard Information</t>
  </si>
  <si>
    <t>Current Value (₩) based on the Ave Market Value</t>
  </si>
  <si>
    <t>Value (₩) spent on completed trades</t>
  </si>
  <si>
    <t>Please fix the issues on the Game Setup tab</t>
  </si>
  <si>
    <t>per Currency</t>
  </si>
  <si>
    <t>Market Type</t>
  </si>
  <si>
    <t>New</t>
  </si>
  <si>
    <t>Others</t>
  </si>
  <si>
    <t>Increase in Value (₩) based on the Ave Market Value</t>
  </si>
  <si>
    <t>Value Increase per Hour</t>
  </si>
  <si>
    <t>Costs</t>
  </si>
  <si>
    <t>End Date</t>
  </si>
  <si>
    <t>Made per Hour</t>
  </si>
  <si>
    <t>Value Increase per Trade</t>
  </si>
  <si>
    <t>Made per Trade</t>
  </si>
  <si>
    <t>% Growth</t>
  </si>
  <si>
    <t>Ave Fee / Trade</t>
  </si>
  <si>
    <t>Game Results</t>
  </si>
  <si>
    <t>Select Game Start Date</t>
  </si>
  <si>
    <t>Start Dates</t>
  </si>
  <si>
    <t>Money at the Start</t>
  </si>
  <si>
    <t>Value at the end (₩) based on the Ave Market Value</t>
  </si>
  <si>
    <t>Average Fee per Trade</t>
  </si>
  <si>
    <t>% of Holding</t>
  </si>
  <si>
    <t>INTERNAL - Currency Trading Game</t>
  </si>
  <si>
    <t>Leave blank for latest</t>
  </si>
  <si>
    <t>48 Hrs</t>
  </si>
  <si>
    <t>UAE Dirham</t>
  </si>
  <si>
    <t>Trd</t>
  </si>
  <si>
    <t>No</t>
  </si>
  <si>
    <t>Cst</t>
  </si>
  <si>
    <t>Cost</t>
  </si>
  <si>
    <t>Type</t>
  </si>
  <si>
    <t>₩ - Use</t>
  </si>
  <si>
    <t>₩ - Buy</t>
  </si>
  <si>
    <t>₩ Value</t>
  </si>
  <si>
    <t>₩ Value Purchase Range</t>
  </si>
  <si>
    <t>Min ₩ Value Purchased</t>
  </si>
  <si>
    <t>Max ₩ Value Purchased</t>
  </si>
  <si>
    <t>₩ Value Sold Range</t>
  </si>
  <si>
    <t>Min ₩ Value Sold</t>
  </si>
  <si>
    <t>Max ₩ Value Sold</t>
  </si>
  <si>
    <t>Held</t>
  </si>
  <si>
    <t>Holding</t>
  </si>
  <si>
    <t>Rating</t>
  </si>
  <si>
    <t>Change Values</t>
  </si>
  <si>
    <t>Crash</t>
  </si>
  <si>
    <t>Soar</t>
  </si>
  <si>
    <t>Currency Comparison</t>
  </si>
  <si>
    <t>Chart Colour</t>
  </si>
  <si>
    <t>Please select up to 6 currencies to compare</t>
  </si>
  <si>
    <t>Extreme</t>
  </si>
  <si>
    <t>Include Soars &amp; Crashes</t>
  </si>
  <si>
    <t>Exclude Soars &amp; Crashes</t>
  </si>
  <si>
    <t>Soars &amp; Crashes included as per Market Type</t>
  </si>
  <si>
    <t>Soars &amp; Crashes excluded from all Market Types</t>
  </si>
  <si>
    <t>Market Summary (Ranking, 24 Hour Change, and 3 Hour Change)</t>
  </si>
  <si>
    <t>Extreme market movement indicated (last 12 hours)</t>
  </si>
  <si>
    <t>Swing</t>
  </si>
  <si>
    <t>High</t>
  </si>
  <si>
    <t>Low</t>
  </si>
  <si>
    <t>The chance of forcing a trend score</t>
  </si>
  <si>
    <t>Chance of forcing a swing</t>
  </si>
  <si>
    <t>Your mate at the pub says</t>
  </si>
  <si>
    <t>Trend</t>
  </si>
  <si>
    <t>Score</t>
  </si>
  <si>
    <t>Hot Rank</t>
  </si>
  <si>
    <t>Cold Rank</t>
  </si>
  <si>
    <r>
      <t xml:space="preserve">What's </t>
    </r>
    <r>
      <rPr>
        <b/>
        <sz val="18"/>
        <color rgb="FF0000FF"/>
        <rFont val="Calibri"/>
        <family val="2"/>
        <scheme val="minor"/>
      </rPr>
      <t>COLD</t>
    </r>
    <r>
      <rPr>
        <b/>
        <sz val="18"/>
        <color theme="1"/>
        <rFont val="Calibri"/>
        <family val="2"/>
        <scheme val="minor"/>
      </rPr>
      <t xml:space="preserve"> right now</t>
    </r>
  </si>
  <si>
    <r>
      <t xml:space="preserve">What's </t>
    </r>
    <r>
      <rPr>
        <b/>
        <sz val="18"/>
        <color rgb="FFFF6600"/>
        <rFont val="Calibri"/>
        <family val="2"/>
        <scheme val="minor"/>
      </rPr>
      <t>HOT</t>
    </r>
    <r>
      <rPr>
        <b/>
        <sz val="18"/>
        <color theme="1"/>
        <rFont val="Calibri"/>
        <family val="2"/>
        <scheme val="minor"/>
      </rPr>
      <t xml:space="preserve"> right now</t>
    </r>
  </si>
  <si>
    <t>12 Hour Rate Changes and Value Held of Each</t>
  </si>
  <si>
    <t>Click here to see advice on
how to play this game.</t>
  </si>
  <si>
    <t>FREE DOWNLOAD - MOBILE CURRENCY TRADING GAME</t>
  </si>
  <si>
    <t>All money combined as ₩</t>
  </si>
  <si>
    <t>Portfolio Development</t>
  </si>
  <si>
    <t>Hrs</t>
  </si>
  <si>
    <t>Version 1.04</t>
  </si>
  <si>
    <t>All Others</t>
  </si>
  <si>
    <t>Currency Breakdown by ₩ Value</t>
  </si>
  <si>
    <t>Please start a new game when ready</t>
  </si>
  <si>
    <t>Game Over! Completed data required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</si>
</sst>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_ ;[Red]\-0\ "/>
    <numFmt numFmtId="165" formatCode="#,##0.0000_ ;[Red]\-#,##0.0000\ "/>
    <numFmt numFmtId="166" formatCode="#,##0_ ;[Red]\-#,##0\ "/>
    <numFmt numFmtId="167" formatCode="#,##0.000_ ;[Red]\-#,##0.000\ "/>
    <numFmt numFmtId="168" formatCode="#,##0.0000;[Red]\-#,##0.0000"/>
    <numFmt numFmtId="169" formatCode="dd/mm/yy;@"/>
    <numFmt numFmtId="170" formatCode="0.0%"/>
    <numFmt numFmtId="171" formatCode="0.0000_ ;[Red]\-0.0000\ "/>
  </numFmts>
  <fonts count="3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B42117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 Narrow"/>
      <family val="2"/>
    </font>
    <font>
      <b/>
      <sz val="12"/>
      <color theme="1"/>
      <name val="Calibri"/>
      <family val="2"/>
      <scheme val="minor"/>
    </font>
    <font>
      <b/>
      <u/>
      <sz val="11"/>
      <color theme="1"/>
      <name val="Aptos Narrow"/>
      <family val="2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207144"/>
      <name val="Calibri"/>
      <family val="2"/>
      <scheme val="minor"/>
    </font>
    <font>
      <b/>
      <sz val="11"/>
      <color rgb="FF207144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20"/>
      <color rgb="FF00B050"/>
      <name val="Calibri"/>
      <family val="2"/>
      <scheme val="minor"/>
    </font>
    <font>
      <b/>
      <sz val="8"/>
      <color rgb="FF207144"/>
      <name val="Calibri"/>
      <family val="2"/>
      <scheme val="minor"/>
    </font>
    <font>
      <b/>
      <sz val="14"/>
      <color rgb="FF207144"/>
      <name val="Calibri"/>
      <family val="2"/>
      <scheme val="minor"/>
    </font>
    <font>
      <i/>
      <sz val="1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20714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rgb="FFB42117"/>
      <name val="Calibri"/>
      <family val="2"/>
      <scheme val="minor"/>
    </font>
    <font>
      <b/>
      <sz val="11"/>
      <color rgb="FFB42117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20"/>
      <color rgb="FF207144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66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B4211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CBC8"/>
        <bgColor indexed="64"/>
      </patternFill>
    </fill>
    <fill>
      <patternFill patternType="solid">
        <fgColor rgb="FF20714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9EFD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552">
    <xf numFmtId="0" fontId="0" fillId="0" borderId="0" xfId="0"/>
    <xf numFmtId="0" fontId="0" fillId="2" borderId="0" xfId="0" applyFill="1" applyAlignment="1" applyProtection="1">
      <alignment shrinkToFit="1"/>
      <protection hidden="1"/>
    </xf>
    <xf numFmtId="0" fontId="0" fillId="0" borderId="0" xfId="0" applyAlignment="1" applyProtection="1">
      <alignment shrinkToFit="1"/>
      <protection hidden="1"/>
    </xf>
    <xf numFmtId="0" fontId="0" fillId="0" borderId="1" xfId="0" applyBorder="1" applyAlignment="1" applyProtection="1">
      <alignment horizontal="center" shrinkToFit="1"/>
      <protection hidden="1"/>
    </xf>
    <xf numFmtId="0" fontId="0" fillId="0" borderId="2" xfId="0" applyBorder="1" applyAlignment="1" applyProtection="1">
      <alignment horizontal="center" shrinkToFit="1"/>
      <protection hidden="1"/>
    </xf>
    <xf numFmtId="0" fontId="0" fillId="0" borderId="3" xfId="0" applyBorder="1" applyAlignment="1" applyProtection="1">
      <alignment horizontal="center" shrinkToFit="1"/>
      <protection hidden="1"/>
    </xf>
    <xf numFmtId="0" fontId="0" fillId="5" borderId="0" xfId="0" applyFill="1" applyAlignment="1" applyProtection="1">
      <alignment shrinkToFit="1"/>
      <protection hidden="1"/>
    </xf>
    <xf numFmtId="0" fontId="0" fillId="0" borderId="0" xfId="0" applyAlignment="1" applyProtection="1">
      <alignment horizontal="center" shrinkToFit="1"/>
      <protection hidden="1"/>
    </xf>
    <xf numFmtId="0" fontId="6" fillId="0" borderId="0" xfId="0" applyFont="1" applyAlignment="1" applyProtection="1">
      <alignment horizontal="center" shrinkToFit="1"/>
      <protection hidden="1"/>
    </xf>
    <xf numFmtId="0" fontId="0" fillId="0" borderId="13" xfId="0" applyBorder="1" applyAlignment="1" applyProtection="1">
      <alignment horizontal="center" shrinkToFit="1"/>
      <protection hidden="1"/>
    </xf>
    <xf numFmtId="0" fontId="0" fillId="0" borderId="14" xfId="0" applyBorder="1" applyAlignment="1" applyProtection="1">
      <alignment horizontal="center" shrinkToFit="1"/>
      <protection hidden="1"/>
    </xf>
    <xf numFmtId="0" fontId="0" fillId="0" borderId="15" xfId="0" applyBorder="1" applyAlignment="1" applyProtection="1">
      <alignment horizontal="center" shrinkToFit="1"/>
      <protection hidden="1"/>
    </xf>
    <xf numFmtId="0" fontId="0" fillId="0" borderId="4" xfId="0" applyBorder="1" applyAlignment="1" applyProtection="1">
      <alignment horizontal="center" shrinkToFit="1"/>
      <protection hidden="1"/>
    </xf>
    <xf numFmtId="22" fontId="0" fillId="0" borderId="4" xfId="0" applyNumberFormat="1" applyBorder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0" borderId="13" xfId="0" applyBorder="1" applyAlignment="1" applyProtection="1">
      <alignment horizontal="center" vertical="center" shrinkToFit="1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0" fontId="0" fillId="0" borderId="14" xfId="0" applyBorder="1" applyAlignment="1" applyProtection="1">
      <alignment horizontal="center" vertical="center" shrinkToFit="1"/>
      <protection hidden="1"/>
    </xf>
    <xf numFmtId="0" fontId="0" fillId="0" borderId="7" xfId="0" applyBorder="1" applyAlignment="1" applyProtection="1">
      <alignment horizontal="center" vertical="center" shrinkToFit="1"/>
      <protection hidden="1"/>
    </xf>
    <xf numFmtId="0" fontId="0" fillId="0" borderId="12" xfId="0" applyBorder="1" applyAlignment="1" applyProtection="1">
      <alignment horizontal="center" vertical="center" shrinkToFit="1"/>
      <protection hidden="1"/>
    </xf>
    <xf numFmtId="0" fontId="0" fillId="0" borderId="10" xfId="0" applyBorder="1" applyAlignment="1" applyProtection="1">
      <alignment horizontal="center" vertical="center" shrinkToFit="1"/>
      <protection hidden="1"/>
    </xf>
    <xf numFmtId="0" fontId="2" fillId="0" borderId="4" xfId="0" applyFont="1" applyBorder="1" applyAlignment="1" applyProtection="1">
      <alignment horizontal="center" shrinkToFit="1"/>
      <protection hidden="1"/>
    </xf>
    <xf numFmtId="0" fontId="2" fillId="0" borderId="0" xfId="0" applyFont="1" applyAlignment="1" applyProtection="1">
      <alignment horizontal="center" shrinkToFit="1"/>
      <protection hidden="1"/>
    </xf>
    <xf numFmtId="0" fontId="7" fillId="0" borderId="13" xfId="0" applyFont="1" applyBorder="1" applyAlignment="1" applyProtection="1">
      <alignment horizontal="center" vertical="center" shrinkToFit="1"/>
      <protection hidden="1"/>
    </xf>
    <xf numFmtId="0" fontId="7" fillId="0" borderId="14" xfId="0" applyFont="1" applyBorder="1" applyAlignment="1" applyProtection="1">
      <alignment horizontal="center" vertical="center" shrinkToFit="1"/>
      <protection hidden="1"/>
    </xf>
    <xf numFmtId="0" fontId="7" fillId="0" borderId="15" xfId="0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center" shrinkToFit="1"/>
      <protection hidden="1"/>
    </xf>
    <xf numFmtId="38" fontId="0" fillId="0" borderId="13" xfId="0" applyNumberFormat="1" applyBorder="1" applyAlignment="1" applyProtection="1">
      <alignment horizontal="right" vertical="center" shrinkToFit="1"/>
      <protection hidden="1"/>
    </xf>
    <xf numFmtId="38" fontId="0" fillId="0" borderId="14" xfId="0" applyNumberFormat="1" applyBorder="1" applyAlignment="1" applyProtection="1">
      <alignment horizontal="right" vertical="center" shrinkToFit="1"/>
      <protection hidden="1"/>
    </xf>
    <xf numFmtId="38" fontId="0" fillId="0" borderId="15" xfId="0" applyNumberFormat="1" applyBorder="1" applyAlignment="1" applyProtection="1">
      <alignment horizontal="right" vertical="center" shrinkToFit="1"/>
      <protection hidden="1"/>
    </xf>
    <xf numFmtId="22" fontId="0" fillId="0" borderId="13" xfId="0" applyNumberFormat="1" applyBorder="1" applyAlignment="1" applyProtection="1">
      <alignment horizontal="center" vertical="center" shrinkToFit="1"/>
      <protection hidden="1"/>
    </xf>
    <xf numFmtId="22" fontId="0" fillId="0" borderId="14" xfId="0" applyNumberFormat="1" applyBorder="1" applyAlignment="1" applyProtection="1">
      <alignment horizontal="center" vertical="center" shrinkToFit="1"/>
      <protection hidden="1"/>
    </xf>
    <xf numFmtId="22" fontId="0" fillId="0" borderId="15" xfId="0" applyNumberFormat="1" applyBorder="1" applyAlignment="1" applyProtection="1">
      <alignment horizontal="center" vertical="center" shrinkToFit="1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0" fillId="5" borderId="0" xfId="0" applyFill="1" applyAlignment="1" applyProtection="1">
      <alignment horizontal="center" vertical="center" shrinkToFit="1"/>
      <protection hidden="1"/>
    </xf>
    <xf numFmtId="0" fontId="0" fillId="0" borderId="13" xfId="0" applyBorder="1" applyAlignment="1" applyProtection="1">
      <alignment horizontal="left" shrinkToFit="1"/>
      <protection hidden="1"/>
    </xf>
    <xf numFmtId="0" fontId="0" fillId="0" borderId="14" xfId="0" applyBorder="1" applyAlignment="1" applyProtection="1">
      <alignment horizontal="left" shrinkToFit="1"/>
      <protection hidden="1"/>
    </xf>
    <xf numFmtId="0" fontId="0" fillId="0" borderId="15" xfId="0" applyBorder="1" applyAlignment="1" applyProtection="1">
      <alignment horizontal="left" shrinkToFit="1"/>
      <protection hidden="1"/>
    </xf>
    <xf numFmtId="38" fontId="0" fillId="0" borderId="4" xfId="0" applyNumberFormat="1" applyBorder="1" applyAlignment="1" applyProtection="1">
      <alignment horizontal="right" vertical="center" shrinkToFit="1"/>
      <protection hidden="1"/>
    </xf>
    <xf numFmtId="165" fontId="0" fillId="0" borderId="13" xfId="0" applyNumberFormat="1" applyBorder="1" applyAlignment="1" applyProtection="1">
      <alignment horizontal="right" vertical="center" shrinkToFit="1"/>
      <protection hidden="1"/>
    </xf>
    <xf numFmtId="165" fontId="0" fillId="0" borderId="14" xfId="0" applyNumberFormat="1" applyBorder="1" applyAlignment="1" applyProtection="1">
      <alignment horizontal="right" vertical="center" shrinkToFit="1"/>
      <protection hidden="1"/>
    </xf>
    <xf numFmtId="165" fontId="0" fillId="0" borderId="15" xfId="0" applyNumberFormat="1" applyBorder="1" applyAlignment="1" applyProtection="1">
      <alignment horizontal="right" vertical="center" shrinkToFit="1"/>
      <protection hidden="1"/>
    </xf>
    <xf numFmtId="40" fontId="0" fillId="0" borderId="13" xfId="0" applyNumberFormat="1" applyBorder="1" applyAlignment="1" applyProtection="1">
      <alignment horizontal="right" vertical="center" shrinkToFit="1"/>
      <protection hidden="1"/>
    </xf>
    <xf numFmtId="40" fontId="0" fillId="0" borderId="14" xfId="0" applyNumberFormat="1" applyBorder="1" applyAlignment="1" applyProtection="1">
      <alignment horizontal="right" vertical="center" shrinkToFit="1"/>
      <protection hidden="1"/>
    </xf>
    <xf numFmtId="40" fontId="0" fillId="0" borderId="15" xfId="0" applyNumberFormat="1" applyBorder="1" applyAlignment="1" applyProtection="1">
      <alignment horizontal="right" vertical="center" shrinkToFit="1"/>
      <protection hidden="1"/>
    </xf>
    <xf numFmtId="0" fontId="10" fillId="0" borderId="0" xfId="0" applyFont="1" applyAlignment="1" applyProtection="1">
      <alignment horizontal="center" shrinkToFit="1"/>
      <protection hidden="1"/>
    </xf>
    <xf numFmtId="20" fontId="0" fillId="0" borderId="4" xfId="0" applyNumberFormat="1" applyBorder="1" applyAlignment="1" applyProtection="1">
      <alignment horizontal="center" shrinkToFit="1"/>
      <protection hidden="1"/>
    </xf>
    <xf numFmtId="46" fontId="0" fillId="0" borderId="4" xfId="0" applyNumberFormat="1" applyBorder="1" applyAlignment="1" applyProtection="1">
      <alignment horizontal="center" shrinkToFit="1"/>
      <protection hidden="1"/>
    </xf>
    <xf numFmtId="20" fontId="0" fillId="0" borderId="13" xfId="0" applyNumberFormat="1" applyBorder="1" applyAlignment="1" applyProtection="1">
      <alignment horizontal="center" shrinkToFit="1"/>
      <protection hidden="1"/>
    </xf>
    <xf numFmtId="20" fontId="0" fillId="0" borderId="14" xfId="0" applyNumberFormat="1" applyBorder="1" applyAlignment="1" applyProtection="1">
      <alignment horizontal="center" shrinkToFit="1"/>
      <protection hidden="1"/>
    </xf>
    <xf numFmtId="20" fontId="0" fillId="0" borderId="15" xfId="0" applyNumberFormat="1" applyBorder="1" applyAlignment="1" applyProtection="1">
      <alignment horizontal="center" shrinkToFit="1"/>
      <protection hidden="1"/>
    </xf>
    <xf numFmtId="14" fontId="0" fillId="0" borderId="13" xfId="0" applyNumberFormat="1" applyBorder="1" applyAlignment="1" applyProtection="1">
      <alignment horizontal="center" shrinkToFit="1"/>
      <protection hidden="1"/>
    </xf>
    <xf numFmtId="14" fontId="0" fillId="0" borderId="14" xfId="0" applyNumberFormat="1" applyBorder="1" applyAlignment="1" applyProtection="1">
      <alignment horizontal="center" shrinkToFit="1"/>
      <protection hidden="1"/>
    </xf>
    <xf numFmtId="14" fontId="0" fillId="0" borderId="15" xfId="0" applyNumberFormat="1" applyBorder="1" applyAlignment="1" applyProtection="1">
      <alignment horizontal="center" shrinkToFit="1"/>
      <protection hidden="1"/>
    </xf>
    <xf numFmtId="164" fontId="0" fillId="0" borderId="13" xfId="0" applyNumberFormat="1" applyBorder="1" applyAlignment="1" applyProtection="1">
      <alignment horizontal="center" shrinkToFit="1"/>
      <protection hidden="1"/>
    </xf>
    <xf numFmtId="164" fontId="0" fillId="0" borderId="14" xfId="0" applyNumberFormat="1" applyBorder="1" applyAlignment="1" applyProtection="1">
      <alignment horizontal="center" shrinkToFit="1"/>
      <protection hidden="1"/>
    </xf>
    <xf numFmtId="164" fontId="0" fillId="0" borderId="15" xfId="0" applyNumberFormat="1" applyBorder="1" applyAlignment="1" applyProtection="1">
      <alignment horizontal="center" shrinkToFit="1"/>
      <protection hidden="1"/>
    </xf>
    <xf numFmtId="0" fontId="0" fillId="0" borderId="5" xfId="0" applyBorder="1" applyAlignment="1" applyProtection="1">
      <alignment horizontal="center" shrinkToFit="1"/>
      <protection hidden="1"/>
    </xf>
    <xf numFmtId="0" fontId="0" fillId="0" borderId="6" xfId="0" applyBorder="1" applyAlignment="1" applyProtection="1">
      <alignment horizontal="center" shrinkToFit="1"/>
      <protection hidden="1"/>
    </xf>
    <xf numFmtId="0" fontId="0" fillId="0" borderId="7" xfId="0" applyBorder="1" applyAlignment="1" applyProtection="1">
      <alignment horizontal="center" shrinkToFit="1"/>
      <protection hidden="1"/>
    </xf>
    <xf numFmtId="0" fontId="0" fillId="0" borderId="11" xfId="0" applyBorder="1" applyAlignment="1" applyProtection="1">
      <alignment horizontal="center" shrinkToFit="1"/>
      <protection hidden="1"/>
    </xf>
    <xf numFmtId="0" fontId="0" fillId="0" borderId="12" xfId="0" applyBorder="1" applyAlignment="1" applyProtection="1">
      <alignment horizontal="center" shrinkToFit="1"/>
      <protection hidden="1"/>
    </xf>
    <xf numFmtId="0" fontId="0" fillId="0" borderId="8" xfId="0" applyBorder="1" applyAlignment="1" applyProtection="1">
      <alignment horizontal="center" shrinkToFit="1"/>
      <protection hidden="1"/>
    </xf>
    <xf numFmtId="0" fontId="0" fillId="0" borderId="9" xfId="0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center" shrinkToFit="1"/>
      <protection hidden="1"/>
    </xf>
    <xf numFmtId="14" fontId="0" fillId="0" borderId="4" xfId="0" applyNumberFormat="1" applyBorder="1" applyAlignment="1" applyProtection="1">
      <alignment horizontal="center" shrinkToFit="1"/>
      <protection hidden="1"/>
    </xf>
    <xf numFmtId="22" fontId="0" fillId="0" borderId="13" xfId="0" applyNumberFormat="1" applyBorder="1" applyAlignment="1" applyProtection="1">
      <alignment horizontal="center" shrinkToFit="1"/>
      <protection hidden="1"/>
    </xf>
    <xf numFmtId="22" fontId="0" fillId="0" borderId="14" xfId="0" applyNumberFormat="1" applyBorder="1" applyAlignment="1" applyProtection="1">
      <alignment horizontal="center" shrinkToFit="1"/>
      <protection hidden="1"/>
    </xf>
    <xf numFmtId="22" fontId="0" fillId="0" borderId="4" xfId="0" applyNumberFormat="1" applyBorder="1" applyAlignment="1" applyProtection="1">
      <alignment horizontal="center" vertical="center" shrinkToFit="1"/>
      <protection hidden="1"/>
    </xf>
    <xf numFmtId="22" fontId="0" fillId="0" borderId="14" xfId="0" applyNumberFormat="1" applyBorder="1" applyAlignment="1" applyProtection="1">
      <alignment vertical="center" shrinkToFit="1"/>
      <protection hidden="1"/>
    </xf>
    <xf numFmtId="22" fontId="0" fillId="0" borderId="15" xfId="0" applyNumberFormat="1" applyBorder="1" applyAlignment="1" applyProtection="1">
      <alignment vertical="center" shrinkToFit="1"/>
      <protection hidden="1"/>
    </xf>
    <xf numFmtId="166" fontId="0" fillId="0" borderId="13" xfId="0" applyNumberFormat="1" applyBorder="1" applyAlignment="1" applyProtection="1">
      <alignment horizontal="center" vertical="center" shrinkToFit="1"/>
      <protection hidden="1"/>
    </xf>
    <xf numFmtId="166" fontId="0" fillId="0" borderId="7" xfId="0" applyNumberFormat="1" applyBorder="1" applyAlignment="1" applyProtection="1">
      <alignment horizontal="center" vertical="center" shrinkToFit="1"/>
      <protection hidden="1"/>
    </xf>
    <xf numFmtId="166" fontId="0" fillId="0" borderId="14" xfId="0" applyNumberFormat="1" applyBorder="1" applyAlignment="1" applyProtection="1">
      <alignment horizontal="center" vertical="center" shrinkToFit="1"/>
      <protection hidden="1"/>
    </xf>
    <xf numFmtId="166" fontId="0" fillId="0" borderId="12" xfId="0" applyNumberFormat="1" applyBorder="1" applyAlignment="1" applyProtection="1">
      <alignment horizontal="center" vertical="center" shrinkToFit="1"/>
      <protection hidden="1"/>
    </xf>
    <xf numFmtId="166" fontId="0" fillId="0" borderId="15" xfId="0" applyNumberFormat="1" applyBorder="1" applyAlignment="1" applyProtection="1">
      <alignment horizontal="center" vertical="center" shrinkToFit="1"/>
      <protection hidden="1"/>
    </xf>
    <xf numFmtId="166" fontId="0" fillId="0" borderId="10" xfId="0" applyNumberFormat="1" applyBorder="1" applyAlignment="1" applyProtection="1">
      <alignment horizontal="center" vertical="center" shrinkToFit="1"/>
      <protection hidden="1"/>
    </xf>
    <xf numFmtId="22" fontId="15" fillId="0" borderId="4" xfId="0" applyNumberFormat="1" applyFont="1" applyBorder="1" applyAlignment="1" applyProtection="1">
      <alignment horizontal="center" vertical="center" shrinkToFit="1"/>
      <protection hidden="1"/>
    </xf>
    <xf numFmtId="0" fontId="0" fillId="8" borderId="0" xfId="0" applyFill="1" applyAlignment="1" applyProtection="1">
      <alignment shrinkToFit="1"/>
      <protection hidden="1"/>
    </xf>
    <xf numFmtId="22" fontId="18" fillId="8" borderId="0" xfId="0" applyNumberFormat="1" applyFont="1" applyFill="1" applyAlignment="1" applyProtection="1">
      <alignment horizontal="center" shrinkToFit="1"/>
      <protection hidden="1"/>
    </xf>
    <xf numFmtId="0" fontId="18" fillId="8" borderId="0" xfId="0" applyFont="1" applyFill="1" applyAlignment="1" applyProtection="1">
      <alignment horizontal="center" shrinkToFit="1"/>
      <protection hidden="1"/>
    </xf>
    <xf numFmtId="38" fontId="18" fillId="8" borderId="0" xfId="0" applyNumberFormat="1" applyFont="1" applyFill="1" applyAlignment="1" applyProtection="1">
      <alignment shrinkToFit="1"/>
      <protection hidden="1"/>
    </xf>
    <xf numFmtId="38" fontId="0" fillId="0" borderId="1" xfId="0" applyNumberFormat="1" applyBorder="1" applyAlignment="1" applyProtection="1">
      <alignment horizontal="center" shrinkToFit="1"/>
      <protection hidden="1"/>
    </xf>
    <xf numFmtId="38" fontId="0" fillId="0" borderId="2" xfId="0" applyNumberFormat="1" applyBorder="1" applyAlignment="1" applyProtection="1">
      <alignment horizontal="center" shrinkToFit="1"/>
      <protection hidden="1"/>
    </xf>
    <xf numFmtId="38" fontId="0" fillId="0" borderId="3" xfId="0" applyNumberFormat="1" applyBorder="1" applyAlignment="1" applyProtection="1">
      <alignment horizontal="center" shrinkToFit="1"/>
      <protection hidden="1"/>
    </xf>
    <xf numFmtId="38" fontId="0" fillId="0" borderId="11" xfId="0" applyNumberFormat="1" applyBorder="1" applyAlignment="1" applyProtection="1">
      <alignment horizontal="center" shrinkToFit="1"/>
      <protection hidden="1"/>
    </xf>
    <xf numFmtId="38" fontId="0" fillId="0" borderId="0" xfId="0" applyNumberFormat="1" applyAlignment="1" applyProtection="1">
      <alignment horizontal="center" shrinkToFit="1"/>
      <protection hidden="1"/>
    </xf>
    <xf numFmtId="38" fontId="0" fillId="0" borderId="12" xfId="0" applyNumberFormat="1" applyBorder="1" applyAlignment="1" applyProtection="1">
      <alignment horizontal="center" shrinkToFit="1"/>
      <protection hidden="1"/>
    </xf>
    <xf numFmtId="38" fontId="0" fillId="0" borderId="8" xfId="0" applyNumberFormat="1" applyBorder="1" applyAlignment="1" applyProtection="1">
      <alignment horizontal="center" shrinkToFit="1"/>
      <protection hidden="1"/>
    </xf>
    <xf numFmtId="38" fontId="0" fillId="0" borderId="9" xfId="0" applyNumberFormat="1" applyBorder="1" applyAlignment="1" applyProtection="1">
      <alignment horizontal="center" shrinkToFit="1"/>
      <protection hidden="1"/>
    </xf>
    <xf numFmtId="38" fontId="0" fillId="0" borderId="10" xfId="0" applyNumberFormat="1" applyBorder="1" applyAlignment="1" applyProtection="1">
      <alignment horizontal="center" shrinkToFit="1"/>
      <protection hidden="1"/>
    </xf>
    <xf numFmtId="38" fontId="0" fillId="0" borderId="5" xfId="0" applyNumberFormat="1" applyBorder="1" applyAlignment="1" applyProtection="1">
      <alignment horizontal="right" shrinkToFit="1"/>
      <protection hidden="1"/>
    </xf>
    <xf numFmtId="38" fontId="0" fillId="0" borderId="6" xfId="0" applyNumberFormat="1" applyBorder="1" applyAlignment="1" applyProtection="1">
      <alignment horizontal="right" shrinkToFit="1"/>
      <protection hidden="1"/>
    </xf>
    <xf numFmtId="38" fontId="0" fillId="0" borderId="7" xfId="0" applyNumberFormat="1" applyBorder="1" applyAlignment="1" applyProtection="1">
      <alignment horizontal="right" shrinkToFit="1"/>
      <protection hidden="1"/>
    </xf>
    <xf numFmtId="38" fontId="0" fillId="0" borderId="11" xfId="0" applyNumberFormat="1" applyBorder="1" applyAlignment="1" applyProtection="1">
      <alignment horizontal="right" shrinkToFit="1"/>
      <protection hidden="1"/>
    </xf>
    <xf numFmtId="38" fontId="0" fillId="0" borderId="0" xfId="0" applyNumberFormat="1" applyAlignment="1" applyProtection="1">
      <alignment horizontal="right" shrinkToFit="1"/>
      <protection hidden="1"/>
    </xf>
    <xf numFmtId="38" fontId="0" fillId="0" borderId="12" xfId="0" applyNumberFormat="1" applyBorder="1" applyAlignment="1" applyProtection="1">
      <alignment horizontal="right" shrinkToFit="1"/>
      <protection hidden="1"/>
    </xf>
    <xf numFmtId="38" fontId="0" fillId="0" borderId="8" xfId="0" applyNumberFormat="1" applyBorder="1" applyAlignment="1" applyProtection="1">
      <alignment horizontal="right" shrinkToFit="1"/>
      <protection hidden="1"/>
    </xf>
    <xf numFmtId="38" fontId="0" fillId="0" borderId="9" xfId="0" applyNumberFormat="1" applyBorder="1" applyAlignment="1" applyProtection="1">
      <alignment horizontal="right" shrinkToFit="1"/>
      <protection hidden="1"/>
    </xf>
    <xf numFmtId="38" fontId="0" fillId="0" borderId="10" xfId="0" applyNumberFormat="1" applyBorder="1" applyAlignment="1" applyProtection="1">
      <alignment horizontal="right" shrinkToFit="1"/>
      <protection hidden="1"/>
    </xf>
    <xf numFmtId="38" fontId="0" fillId="0" borderId="13" xfId="0" applyNumberFormat="1" applyBorder="1" applyAlignment="1" applyProtection="1">
      <alignment horizontal="right" shrinkToFit="1"/>
      <protection hidden="1"/>
    </xf>
    <xf numFmtId="38" fontId="0" fillId="0" borderId="14" xfId="0" applyNumberFormat="1" applyBorder="1" applyAlignment="1" applyProtection="1">
      <alignment horizontal="right" shrinkToFit="1"/>
      <protection hidden="1"/>
    </xf>
    <xf numFmtId="38" fontId="0" fillId="0" borderId="15" xfId="0" applyNumberFormat="1" applyBorder="1" applyAlignment="1" applyProtection="1">
      <alignment horizontal="right" shrinkToFit="1"/>
      <protection hidden="1"/>
    </xf>
    <xf numFmtId="165" fontId="0" fillId="0" borderId="5" xfId="0" applyNumberFormat="1" applyBorder="1" applyAlignment="1" applyProtection="1">
      <alignment horizontal="right" shrinkToFit="1"/>
      <protection hidden="1"/>
    </xf>
    <xf numFmtId="165" fontId="0" fillId="0" borderId="6" xfId="0" applyNumberFormat="1" applyBorder="1" applyAlignment="1" applyProtection="1">
      <alignment horizontal="right" shrinkToFit="1"/>
      <protection hidden="1"/>
    </xf>
    <xf numFmtId="165" fontId="0" fillId="0" borderId="7" xfId="0" applyNumberFormat="1" applyBorder="1" applyAlignment="1" applyProtection="1">
      <alignment horizontal="right" shrinkToFit="1"/>
      <protection hidden="1"/>
    </xf>
    <xf numFmtId="165" fontId="0" fillId="0" borderId="11" xfId="0" applyNumberFormat="1" applyBorder="1" applyAlignment="1" applyProtection="1">
      <alignment horizontal="right" shrinkToFit="1"/>
      <protection hidden="1"/>
    </xf>
    <xf numFmtId="165" fontId="0" fillId="0" borderId="0" xfId="0" applyNumberFormat="1" applyAlignment="1" applyProtection="1">
      <alignment horizontal="right" shrinkToFit="1"/>
      <protection hidden="1"/>
    </xf>
    <xf numFmtId="165" fontId="0" fillId="0" borderId="12" xfId="0" applyNumberFormat="1" applyBorder="1" applyAlignment="1" applyProtection="1">
      <alignment horizontal="right" shrinkToFit="1"/>
      <protection hidden="1"/>
    </xf>
    <xf numFmtId="165" fontId="0" fillId="0" borderId="8" xfId="0" applyNumberFormat="1" applyBorder="1" applyAlignment="1" applyProtection="1">
      <alignment horizontal="right" shrinkToFit="1"/>
      <protection hidden="1"/>
    </xf>
    <xf numFmtId="165" fontId="0" fillId="0" borderId="9" xfId="0" applyNumberFormat="1" applyBorder="1" applyAlignment="1" applyProtection="1">
      <alignment horizontal="right" shrinkToFit="1"/>
      <protection hidden="1"/>
    </xf>
    <xf numFmtId="165" fontId="0" fillId="0" borderId="10" xfId="0" applyNumberFormat="1" applyBorder="1" applyAlignment="1" applyProtection="1">
      <alignment horizontal="right" shrinkToFit="1"/>
      <protection hidden="1"/>
    </xf>
    <xf numFmtId="166" fontId="0" fillId="0" borderId="4" xfId="0" applyNumberFormat="1" applyBorder="1" applyAlignment="1" applyProtection="1">
      <alignment horizontal="center" shrinkToFit="1"/>
      <protection hidden="1"/>
    </xf>
    <xf numFmtId="0" fontId="1" fillId="3" borderId="6" xfId="0" applyFont="1" applyFill="1" applyBorder="1" applyAlignment="1" applyProtection="1">
      <alignment horizontal="center" shrinkToFit="1"/>
      <protection hidden="1"/>
    </xf>
    <xf numFmtId="0" fontId="1" fillId="3" borderId="7" xfId="0" applyFont="1" applyFill="1" applyBorder="1" applyAlignment="1" applyProtection="1">
      <alignment horizontal="center" shrinkToFit="1"/>
      <protection hidden="1"/>
    </xf>
    <xf numFmtId="0" fontId="0" fillId="4" borderId="0" xfId="0" applyFill="1" applyAlignment="1" applyProtection="1">
      <alignment horizontal="center" shrinkToFit="1"/>
      <protection hidden="1"/>
    </xf>
    <xf numFmtId="0" fontId="1" fillId="3" borderId="5" xfId="0" applyFont="1" applyFill="1" applyBorder="1" applyAlignment="1" applyProtection="1">
      <alignment horizontal="center" shrinkToFit="1"/>
      <protection hidden="1"/>
    </xf>
    <xf numFmtId="0" fontId="18" fillId="8" borderId="0" xfId="0" applyFont="1" applyFill="1" applyAlignment="1" applyProtection="1">
      <alignment shrinkToFit="1"/>
      <protection hidden="1"/>
    </xf>
    <xf numFmtId="164" fontId="0" fillId="0" borderId="4" xfId="0" applyNumberFormat="1" applyBorder="1" applyAlignment="1" applyProtection="1">
      <alignment horizontal="center" shrinkToFit="1"/>
      <protection hidden="1"/>
    </xf>
    <xf numFmtId="22" fontId="0" fillId="0" borderId="13" xfId="0" applyNumberFormat="1" applyBorder="1" applyAlignment="1" applyProtection="1">
      <alignment vertical="center" shrinkToFit="1"/>
      <protection hidden="1"/>
    </xf>
    <xf numFmtId="164" fontId="0" fillId="0" borderId="13" xfId="0" applyNumberFormat="1" applyBorder="1" applyAlignment="1" applyProtection="1">
      <alignment horizontal="center" vertical="center" shrinkToFit="1"/>
      <protection hidden="1"/>
    </xf>
    <xf numFmtId="164" fontId="0" fillId="0" borderId="14" xfId="0" applyNumberFormat="1" applyBorder="1" applyAlignment="1" applyProtection="1">
      <alignment horizontal="center" vertical="center" shrinkToFit="1"/>
      <protection hidden="1"/>
    </xf>
    <xf numFmtId="164" fontId="0" fillId="0" borderId="15" xfId="0" applyNumberFormat="1" applyBorder="1" applyAlignment="1" applyProtection="1">
      <alignment horizontal="center" vertical="center" shrinkToFit="1"/>
      <protection hidden="1"/>
    </xf>
    <xf numFmtId="166" fontId="0" fillId="0" borderId="13" xfId="0" applyNumberFormat="1" applyBorder="1" applyAlignment="1" applyProtection="1">
      <alignment horizontal="right" shrinkToFit="1"/>
      <protection hidden="1"/>
    </xf>
    <xf numFmtId="166" fontId="0" fillId="0" borderId="14" xfId="0" applyNumberFormat="1" applyBorder="1" applyAlignment="1" applyProtection="1">
      <alignment horizontal="right" shrinkToFit="1"/>
      <protection hidden="1"/>
    </xf>
    <xf numFmtId="166" fontId="0" fillId="0" borderId="15" xfId="0" applyNumberFormat="1" applyBorder="1" applyAlignment="1" applyProtection="1">
      <alignment horizontal="right" shrinkToFit="1"/>
      <protection hidden="1"/>
    </xf>
    <xf numFmtId="166" fontId="0" fillId="0" borderId="7" xfId="0" applyNumberFormat="1" applyBorder="1" applyAlignment="1" applyProtection="1">
      <alignment horizontal="right" shrinkToFit="1"/>
      <protection hidden="1"/>
    </xf>
    <xf numFmtId="166" fontId="0" fillId="0" borderId="12" xfId="0" applyNumberFormat="1" applyBorder="1" applyAlignment="1" applyProtection="1">
      <alignment horizontal="right" shrinkToFit="1"/>
      <protection hidden="1"/>
    </xf>
    <xf numFmtId="166" fontId="0" fillId="0" borderId="10" xfId="0" applyNumberFormat="1" applyBorder="1" applyAlignment="1" applyProtection="1">
      <alignment horizontal="right" shrinkToFit="1"/>
      <protection hidden="1"/>
    </xf>
    <xf numFmtId="0" fontId="0" fillId="4" borderId="0" xfId="0" applyFill="1" applyAlignment="1" applyProtection="1">
      <alignment shrinkToFit="1"/>
      <protection hidden="1"/>
    </xf>
    <xf numFmtId="38" fontId="0" fillId="0" borderId="4" xfId="0" applyNumberFormat="1" applyBorder="1" applyAlignment="1" applyProtection="1">
      <alignment horizontal="right" shrinkToFit="1"/>
      <protection hidden="1"/>
    </xf>
    <xf numFmtId="14" fontId="15" fillId="0" borderId="4" xfId="0" applyNumberFormat="1" applyFont="1" applyBorder="1" applyAlignment="1" applyProtection="1">
      <alignment horizontal="center" vertical="center" shrinkToFit="1"/>
      <protection hidden="1"/>
    </xf>
    <xf numFmtId="38" fontId="15" fillId="0" borderId="4" xfId="0" applyNumberFormat="1" applyFont="1" applyBorder="1" applyAlignment="1" applyProtection="1">
      <alignment horizontal="right" vertical="center" shrinkToFit="1"/>
      <protection hidden="1"/>
    </xf>
    <xf numFmtId="166" fontId="15" fillId="0" borderId="4" xfId="0" applyNumberFormat="1" applyFont="1" applyBorder="1" applyAlignment="1" applyProtection="1">
      <alignment horizontal="right" vertical="center" shrinkToFit="1"/>
      <protection hidden="1"/>
    </xf>
    <xf numFmtId="14" fontId="15" fillId="0" borderId="13" xfId="0" applyNumberFormat="1" applyFont="1" applyBorder="1" applyAlignment="1" applyProtection="1">
      <alignment horizontal="center" vertical="center" shrinkToFit="1"/>
      <protection hidden="1"/>
    </xf>
    <xf numFmtId="38" fontId="15" fillId="0" borderId="13" xfId="0" applyNumberFormat="1" applyFont="1" applyBorder="1" applyAlignment="1" applyProtection="1">
      <alignment horizontal="right" vertical="center" shrinkToFit="1"/>
      <protection hidden="1"/>
    </xf>
    <xf numFmtId="166" fontId="15" fillId="0" borderId="13" xfId="0" applyNumberFormat="1" applyFont="1" applyBorder="1" applyAlignment="1" applyProtection="1">
      <alignment horizontal="right" vertical="center" shrinkToFit="1"/>
      <protection hidden="1"/>
    </xf>
    <xf numFmtId="14" fontId="15" fillId="0" borderId="14" xfId="0" applyNumberFormat="1" applyFont="1" applyBorder="1" applyAlignment="1" applyProtection="1">
      <alignment horizontal="center" vertical="center" shrinkToFit="1"/>
      <protection hidden="1"/>
    </xf>
    <xf numFmtId="38" fontId="15" fillId="0" borderId="14" xfId="0" applyNumberFormat="1" applyFont="1" applyBorder="1" applyAlignment="1" applyProtection="1">
      <alignment horizontal="right" vertical="center" shrinkToFit="1"/>
      <protection hidden="1"/>
    </xf>
    <xf numFmtId="166" fontId="15" fillId="0" borderId="14" xfId="0" applyNumberFormat="1" applyFont="1" applyBorder="1" applyAlignment="1" applyProtection="1">
      <alignment horizontal="right" vertical="center" shrinkToFit="1"/>
      <protection hidden="1"/>
    </xf>
    <xf numFmtId="169" fontId="0" fillId="0" borderId="14" xfId="0" applyNumberFormat="1" applyBorder="1" applyAlignment="1" applyProtection="1">
      <alignment horizontal="center" shrinkToFit="1"/>
      <protection hidden="1"/>
    </xf>
    <xf numFmtId="169" fontId="0" fillId="0" borderId="15" xfId="0" applyNumberFormat="1" applyBorder="1" applyAlignment="1" applyProtection="1">
      <alignment horizontal="center" shrinkToFit="1"/>
      <protection hidden="1"/>
    </xf>
    <xf numFmtId="0" fontId="0" fillId="5" borderId="0" xfId="0" applyFill="1" applyAlignment="1" applyProtection="1">
      <alignment horizontal="center" shrinkToFit="1"/>
      <protection hidden="1"/>
    </xf>
    <xf numFmtId="0" fontId="27" fillId="5" borderId="0" xfId="0" applyFont="1" applyFill="1" applyAlignment="1" applyProtection="1">
      <alignment horizontal="center" shrinkToFit="1"/>
      <protection hidden="1"/>
    </xf>
    <xf numFmtId="0" fontId="25" fillId="8" borderId="0" xfId="0" applyFont="1" applyFill="1" applyAlignment="1" applyProtection="1">
      <alignment shrinkToFit="1"/>
      <protection hidden="1"/>
    </xf>
    <xf numFmtId="0" fontId="0" fillId="0" borderId="4" xfId="0" applyBorder="1" applyAlignment="1" applyProtection="1">
      <alignment horizontal="left" shrinkToFit="1"/>
      <protection hidden="1"/>
    </xf>
    <xf numFmtId="14" fontId="15" fillId="0" borderId="5" xfId="0" applyNumberFormat="1" applyFont="1" applyBorder="1" applyAlignment="1" applyProtection="1">
      <alignment horizontal="center" vertical="center" shrinkToFit="1"/>
      <protection locked="0"/>
    </xf>
    <xf numFmtId="38" fontId="15" fillId="0" borderId="6" xfId="0" applyNumberFormat="1" applyFont="1" applyBorder="1" applyAlignment="1" applyProtection="1">
      <alignment horizontal="right" vertical="center" shrinkToFit="1"/>
      <protection locked="0"/>
    </xf>
    <xf numFmtId="166" fontId="15" fillId="0" borderId="6" xfId="0" applyNumberFormat="1" applyFont="1" applyBorder="1" applyAlignment="1" applyProtection="1">
      <alignment horizontal="right" vertical="center" shrinkToFit="1"/>
      <protection locked="0"/>
    </xf>
    <xf numFmtId="166" fontId="15" fillId="0" borderId="7" xfId="0" applyNumberFormat="1" applyFont="1" applyBorder="1" applyAlignment="1" applyProtection="1">
      <alignment horizontal="right" vertical="center" shrinkToFit="1"/>
      <protection locked="0"/>
    </xf>
    <xf numFmtId="14" fontId="15" fillId="0" borderId="11" xfId="0" applyNumberFormat="1" applyFont="1" applyBorder="1" applyAlignment="1" applyProtection="1">
      <alignment horizontal="center" vertical="center" shrinkToFit="1"/>
      <protection locked="0"/>
    </xf>
    <xf numFmtId="38" fontId="15" fillId="0" borderId="0" xfId="0" applyNumberFormat="1" applyFont="1" applyAlignment="1" applyProtection="1">
      <alignment horizontal="right" vertical="center" shrinkToFit="1"/>
      <protection locked="0"/>
    </xf>
    <xf numFmtId="166" fontId="15" fillId="0" borderId="0" xfId="0" applyNumberFormat="1" applyFont="1" applyAlignment="1" applyProtection="1">
      <alignment horizontal="right" vertical="center" shrinkToFit="1"/>
      <protection locked="0"/>
    </xf>
    <xf numFmtId="166" fontId="15" fillId="0" borderId="12" xfId="0" applyNumberFormat="1" applyFont="1" applyBorder="1" applyAlignment="1" applyProtection="1">
      <alignment horizontal="right" vertical="center" shrinkToFit="1"/>
      <protection locked="0"/>
    </xf>
    <xf numFmtId="14" fontId="15" fillId="0" borderId="8" xfId="0" applyNumberFormat="1" applyFont="1" applyBorder="1" applyAlignment="1" applyProtection="1">
      <alignment horizontal="center" vertical="center" shrinkToFit="1"/>
      <protection locked="0"/>
    </xf>
    <xf numFmtId="38" fontId="15" fillId="0" borderId="9" xfId="0" applyNumberFormat="1" applyFont="1" applyBorder="1" applyAlignment="1" applyProtection="1">
      <alignment horizontal="right" vertical="center" shrinkToFit="1"/>
      <protection locked="0"/>
    </xf>
    <xf numFmtId="166" fontId="15" fillId="0" borderId="9" xfId="0" applyNumberFormat="1" applyFont="1" applyBorder="1" applyAlignment="1" applyProtection="1">
      <alignment horizontal="right" vertical="center" shrinkToFit="1"/>
      <protection locked="0"/>
    </xf>
    <xf numFmtId="166" fontId="15" fillId="0" borderId="10" xfId="0" applyNumberFormat="1" applyFont="1" applyBorder="1" applyAlignment="1" applyProtection="1">
      <alignment horizontal="right" vertical="center" shrinkToFit="1"/>
      <protection locked="0"/>
    </xf>
    <xf numFmtId="166" fontId="0" fillId="0" borderId="4" xfId="0" applyNumberFormat="1" applyBorder="1" applyAlignment="1" applyProtection="1">
      <alignment horizontal="right" shrinkToFit="1"/>
      <protection hidden="1"/>
    </xf>
    <xf numFmtId="10" fontId="0" fillId="0" borderId="13" xfId="0" applyNumberFormat="1" applyBorder="1" applyAlignment="1" applyProtection="1">
      <alignment horizontal="right" shrinkToFit="1"/>
      <protection hidden="1"/>
    </xf>
    <xf numFmtId="10" fontId="0" fillId="0" borderId="14" xfId="0" applyNumberFormat="1" applyBorder="1" applyAlignment="1" applyProtection="1">
      <alignment horizontal="right" shrinkToFit="1"/>
      <protection hidden="1"/>
    </xf>
    <xf numFmtId="10" fontId="0" fillId="0" borderId="15" xfId="0" applyNumberFormat="1" applyBorder="1" applyAlignment="1" applyProtection="1">
      <alignment horizontal="right" shrinkToFit="1"/>
      <protection hidden="1"/>
    </xf>
    <xf numFmtId="14" fontId="0" fillId="0" borderId="13" xfId="0" applyNumberFormat="1" applyBorder="1" applyAlignment="1" applyProtection="1">
      <alignment horizontal="center" vertical="center" shrinkToFit="1"/>
      <protection hidden="1"/>
    </xf>
    <xf numFmtId="14" fontId="0" fillId="0" borderId="14" xfId="0" applyNumberFormat="1" applyBorder="1" applyAlignment="1" applyProtection="1">
      <alignment horizontal="center" vertical="center" shrinkToFit="1"/>
      <protection hidden="1"/>
    </xf>
    <xf numFmtId="14" fontId="0" fillId="0" borderId="15" xfId="0" applyNumberFormat="1" applyBorder="1" applyAlignment="1" applyProtection="1">
      <alignment horizontal="center" vertical="center" shrinkToFit="1"/>
      <protection hidden="1"/>
    </xf>
    <xf numFmtId="14" fontId="0" fillId="0" borderId="0" xfId="0" applyNumberFormat="1" applyAlignment="1" applyProtection="1">
      <alignment horizontal="center" shrinkToFit="1"/>
      <protection hidden="1"/>
    </xf>
    <xf numFmtId="10" fontId="0" fillId="0" borderId="13" xfId="0" applyNumberFormat="1" applyBorder="1" applyAlignment="1" applyProtection="1">
      <alignment horizontal="right" vertical="center" shrinkToFit="1"/>
      <protection hidden="1"/>
    </xf>
    <xf numFmtId="10" fontId="0" fillId="0" borderId="14" xfId="0" applyNumberFormat="1" applyBorder="1" applyAlignment="1" applyProtection="1">
      <alignment horizontal="right" vertical="center" shrinkToFit="1"/>
      <protection hidden="1"/>
    </xf>
    <xf numFmtId="10" fontId="0" fillId="0" borderId="15" xfId="0" applyNumberFormat="1" applyBorder="1" applyAlignment="1" applyProtection="1">
      <alignment horizontal="right" vertical="center" shrinkToFit="1"/>
      <protection hidden="1"/>
    </xf>
    <xf numFmtId="14" fontId="0" fillId="0" borderId="4" xfId="0" applyNumberFormat="1" applyBorder="1" applyAlignment="1" applyProtection="1">
      <alignment horizontal="center" vertical="center" shrinkToFit="1"/>
      <protection hidden="1"/>
    </xf>
    <xf numFmtId="0" fontId="5" fillId="5" borderId="0" xfId="0" applyFont="1" applyFill="1" applyAlignment="1" applyProtection="1">
      <alignment horizontal="center" vertical="center" shrinkToFit="1"/>
      <protection hidden="1"/>
    </xf>
    <xf numFmtId="0" fontId="31" fillId="2" borderId="6" xfId="0" applyFont="1" applyFill="1" applyBorder="1" applyAlignment="1" applyProtection="1">
      <alignment shrinkToFit="1"/>
      <protection hidden="1"/>
    </xf>
    <xf numFmtId="0" fontId="15" fillId="0" borderId="13" xfId="0" applyFont="1" applyBorder="1" applyAlignment="1" applyProtection="1">
      <alignment horizontal="left" vertical="center" shrinkToFit="1"/>
      <protection hidden="1"/>
    </xf>
    <xf numFmtId="0" fontId="15" fillId="0" borderId="14" xfId="0" applyFont="1" applyBorder="1" applyAlignment="1" applyProtection="1">
      <alignment horizontal="left" vertical="center" shrinkToFit="1"/>
      <protection hidden="1"/>
    </xf>
    <xf numFmtId="0" fontId="15" fillId="0" borderId="6" xfId="0" applyFont="1" applyBorder="1" applyAlignment="1" applyProtection="1">
      <alignment horizontal="left" vertical="center" shrinkToFit="1"/>
      <protection locked="0"/>
    </xf>
    <xf numFmtId="0" fontId="15" fillId="0" borderId="0" xfId="0" applyFont="1" applyAlignment="1" applyProtection="1">
      <alignment horizontal="left" vertical="center" shrinkToFit="1"/>
      <protection locked="0"/>
    </xf>
    <xf numFmtId="0" fontId="15" fillId="0" borderId="9" xfId="0" applyFont="1" applyBorder="1" applyAlignment="1" applyProtection="1">
      <alignment horizontal="left" vertical="center" shrinkToFit="1"/>
      <protection locked="0"/>
    </xf>
    <xf numFmtId="165" fontId="0" fillId="0" borderId="5" xfId="0" applyNumberFormat="1" applyBorder="1" applyAlignment="1" applyProtection="1">
      <alignment horizontal="right" vertical="center" shrinkToFit="1"/>
      <protection hidden="1"/>
    </xf>
    <xf numFmtId="165" fontId="0" fillId="0" borderId="7" xfId="0" applyNumberFormat="1" applyBorder="1" applyAlignment="1" applyProtection="1">
      <alignment horizontal="right" vertical="center" shrinkToFit="1"/>
      <protection hidden="1"/>
    </xf>
    <xf numFmtId="165" fontId="0" fillId="0" borderId="11" xfId="0" applyNumberFormat="1" applyBorder="1" applyAlignment="1" applyProtection="1">
      <alignment horizontal="right" vertical="center" shrinkToFit="1"/>
      <protection hidden="1"/>
    </xf>
    <xf numFmtId="165" fontId="0" fillId="0" borderId="12" xfId="0" applyNumberFormat="1" applyBorder="1" applyAlignment="1" applyProtection="1">
      <alignment horizontal="right" vertical="center" shrinkToFit="1"/>
      <protection hidden="1"/>
    </xf>
    <xf numFmtId="165" fontId="0" fillId="0" borderId="8" xfId="0" applyNumberFormat="1" applyBorder="1" applyAlignment="1" applyProtection="1">
      <alignment horizontal="right" vertical="center" shrinkToFit="1"/>
      <protection hidden="1"/>
    </xf>
    <xf numFmtId="165" fontId="0" fillId="0" borderId="10" xfId="0" applyNumberFormat="1" applyBorder="1" applyAlignment="1" applyProtection="1">
      <alignment horizontal="right" vertical="center" shrinkToFit="1"/>
      <protection hidden="1"/>
    </xf>
    <xf numFmtId="0" fontId="0" fillId="8" borderId="9" xfId="0" applyFill="1" applyBorder="1" applyAlignment="1" applyProtection="1">
      <alignment shrinkToFit="1"/>
      <protection hidden="1"/>
    </xf>
    <xf numFmtId="170" fontId="0" fillId="0" borderId="4" xfId="0" applyNumberFormat="1" applyBorder="1" applyAlignment="1" applyProtection="1">
      <alignment horizontal="right" shrinkToFit="1"/>
      <protection hidden="1"/>
    </xf>
    <xf numFmtId="170" fontId="0" fillId="0" borderId="4" xfId="0" applyNumberFormat="1" applyBorder="1" applyAlignment="1" applyProtection="1">
      <alignment horizontal="center" shrinkToFit="1"/>
      <protection hidden="1"/>
    </xf>
    <xf numFmtId="170" fontId="15" fillId="0" borderId="4" xfId="0" applyNumberFormat="1" applyFont="1" applyBorder="1" applyAlignment="1" applyProtection="1">
      <alignment horizontal="right" vertical="center" shrinkToFit="1"/>
      <protection hidden="1"/>
    </xf>
    <xf numFmtId="170" fontId="15" fillId="0" borderId="13" xfId="0" applyNumberFormat="1" applyFont="1" applyBorder="1" applyAlignment="1" applyProtection="1">
      <alignment horizontal="right" vertical="center" shrinkToFit="1"/>
      <protection hidden="1"/>
    </xf>
    <xf numFmtId="170" fontId="15" fillId="0" borderId="14" xfId="0" applyNumberFormat="1" applyFont="1" applyBorder="1" applyAlignment="1" applyProtection="1">
      <alignment horizontal="right" vertical="center" shrinkToFit="1"/>
      <protection hidden="1"/>
    </xf>
    <xf numFmtId="170" fontId="0" fillId="0" borderId="14" xfId="0" applyNumberFormat="1" applyBorder="1" applyAlignment="1" applyProtection="1">
      <alignment horizontal="right" shrinkToFit="1"/>
      <protection hidden="1"/>
    </xf>
    <xf numFmtId="170" fontId="0" fillId="0" borderId="15" xfId="0" applyNumberFormat="1" applyBorder="1" applyAlignment="1" applyProtection="1">
      <alignment horizontal="right" shrinkToFit="1"/>
      <protection hidden="1"/>
    </xf>
    <xf numFmtId="170" fontId="15" fillId="0" borderId="6" xfId="0" applyNumberFormat="1" applyFont="1" applyBorder="1" applyAlignment="1" applyProtection="1">
      <alignment horizontal="right" vertical="center" shrinkToFit="1"/>
      <protection locked="0"/>
    </xf>
    <xf numFmtId="170" fontId="15" fillId="0" borderId="0" xfId="0" applyNumberFormat="1" applyFont="1" applyAlignment="1" applyProtection="1">
      <alignment horizontal="right" vertical="center" shrinkToFit="1"/>
      <protection locked="0"/>
    </xf>
    <xf numFmtId="170" fontId="15" fillId="0" borderId="9" xfId="0" applyNumberFormat="1" applyFont="1" applyBorder="1" applyAlignment="1" applyProtection="1">
      <alignment horizontal="right" vertical="center" shrinkToFit="1"/>
      <protection locked="0"/>
    </xf>
    <xf numFmtId="0" fontId="0" fillId="8" borderId="0" xfId="0" applyFill="1" applyAlignment="1" applyProtection="1">
      <alignment horizontal="center" shrinkToFit="1"/>
      <protection hidden="1"/>
    </xf>
    <xf numFmtId="0" fontId="0" fillId="0" borderId="4" xfId="0" applyBorder="1" applyAlignment="1" applyProtection="1">
      <alignment vertical="center" shrinkToFit="1"/>
      <protection hidden="1"/>
    </xf>
    <xf numFmtId="0" fontId="0" fillId="2" borderId="15" xfId="0" applyFill="1" applyBorder="1" applyAlignment="1" applyProtection="1">
      <alignment horizontal="center" shrinkToFit="1"/>
      <protection hidden="1"/>
    </xf>
    <xf numFmtId="0" fontId="0" fillId="2" borderId="8" xfId="0" applyFill="1" applyBorder="1" applyAlignment="1" applyProtection="1">
      <alignment horizontal="center" shrinkToFit="1"/>
      <protection hidden="1"/>
    </xf>
    <xf numFmtId="0" fontId="0" fillId="2" borderId="9" xfId="0" applyFill="1" applyBorder="1" applyAlignment="1" applyProtection="1">
      <alignment horizontal="center" shrinkToFit="1"/>
      <protection hidden="1"/>
    </xf>
    <xf numFmtId="0" fontId="0" fillId="2" borderId="10" xfId="0" applyFill="1" applyBorder="1" applyAlignment="1" applyProtection="1">
      <alignment horizontal="center" shrinkToFit="1"/>
      <protection hidden="1"/>
    </xf>
    <xf numFmtId="0" fontId="0" fillId="2" borderId="1" xfId="0" applyFill="1" applyBorder="1" applyAlignment="1" applyProtection="1">
      <alignment horizontal="center" shrinkToFit="1"/>
      <protection hidden="1"/>
    </xf>
    <xf numFmtId="0" fontId="0" fillId="2" borderId="2" xfId="0" applyFill="1" applyBorder="1" applyAlignment="1" applyProtection="1">
      <alignment horizontal="center" shrinkToFit="1"/>
      <protection hidden="1"/>
    </xf>
    <xf numFmtId="0" fontId="0" fillId="2" borderId="3" xfId="0" applyFill="1" applyBorder="1" applyAlignment="1" applyProtection="1">
      <alignment horizontal="center" shrinkToFit="1"/>
      <protection hidden="1"/>
    </xf>
    <xf numFmtId="9" fontId="0" fillId="0" borderId="0" xfId="0" applyNumberFormat="1" applyAlignment="1" applyProtection="1">
      <alignment shrinkToFit="1"/>
      <protection hidden="1"/>
    </xf>
    <xf numFmtId="9" fontId="0" fillId="0" borderId="14" xfId="0" applyNumberFormat="1" applyBorder="1" applyAlignment="1" applyProtection="1">
      <alignment horizontal="center" shrinkToFit="1"/>
      <protection hidden="1"/>
    </xf>
    <xf numFmtId="9" fontId="0" fillId="0" borderId="15" xfId="0" applyNumberFormat="1" applyBorder="1" applyAlignment="1" applyProtection="1">
      <alignment horizontal="center" shrinkToFit="1"/>
      <protection hidden="1"/>
    </xf>
    <xf numFmtId="9" fontId="0" fillId="0" borderId="1" xfId="0" applyNumberFormat="1" applyBorder="1" applyAlignment="1" applyProtection="1">
      <alignment horizontal="center" shrinkToFit="1"/>
      <protection hidden="1"/>
    </xf>
    <xf numFmtId="38" fontId="0" fillId="0" borderId="4" xfId="0" applyNumberFormat="1" applyBorder="1" applyAlignment="1" applyProtection="1">
      <alignment horizontal="center" shrinkToFit="1"/>
      <protection hidden="1"/>
    </xf>
    <xf numFmtId="38" fontId="0" fillId="0" borderId="13" xfId="0" applyNumberFormat="1" applyBorder="1" applyAlignment="1" applyProtection="1">
      <alignment horizontal="center" shrinkToFit="1"/>
      <protection hidden="1"/>
    </xf>
    <xf numFmtId="170" fontId="0" fillId="0" borderId="0" xfId="0" applyNumberFormat="1" applyAlignment="1" applyProtection="1">
      <alignment shrinkToFit="1"/>
      <protection hidden="1"/>
    </xf>
    <xf numFmtId="170" fontId="0" fillId="0" borderId="13" xfId="0" applyNumberFormat="1" applyBorder="1" applyAlignment="1" applyProtection="1">
      <alignment horizontal="right" shrinkToFit="1"/>
      <protection hidden="1"/>
    </xf>
    <xf numFmtId="0" fontId="0" fillId="0" borderId="4" xfId="0" applyBorder="1" applyAlignment="1" applyProtection="1">
      <alignment shrinkToFit="1"/>
      <protection hidden="1"/>
    </xf>
    <xf numFmtId="0" fontId="1" fillId="6" borderId="1" xfId="0" applyFont="1" applyFill="1" applyBorder="1" applyAlignment="1" applyProtection="1">
      <alignment horizontal="center" shrinkToFit="1"/>
      <protection hidden="1"/>
    </xf>
    <xf numFmtId="0" fontId="1" fillId="6" borderId="2" xfId="0" applyFont="1" applyFill="1" applyBorder="1" applyAlignment="1" applyProtection="1">
      <alignment horizontal="center" shrinkToFit="1"/>
      <protection hidden="1"/>
    </xf>
    <xf numFmtId="0" fontId="1" fillId="6" borderId="3" xfId="0" applyFont="1" applyFill="1" applyBorder="1" applyAlignment="1" applyProtection="1">
      <alignment horizontal="center" shrinkToFit="1"/>
      <protection hidden="1"/>
    </xf>
    <xf numFmtId="0" fontId="0" fillId="8" borderId="0" xfId="0" applyFill="1" applyAlignment="1" applyProtection="1">
      <alignment horizontal="center" shrinkToFit="1"/>
      <protection hidden="1"/>
    </xf>
    <xf numFmtId="0" fontId="18" fillId="8" borderId="0" xfId="0" applyFont="1" applyFill="1" applyAlignment="1" applyProtection="1">
      <alignment horizontal="center" shrinkToFit="1"/>
      <protection hidden="1"/>
    </xf>
    <xf numFmtId="0" fontId="0" fillId="8" borderId="0" xfId="0" applyFill="1" applyAlignment="1" applyProtection="1">
      <alignment horizontal="center" vertical="center" shrinkToFit="1"/>
      <protection hidden="1"/>
    </xf>
    <xf numFmtId="0" fontId="3" fillId="0" borderId="13" xfId="0" applyFont="1" applyBorder="1" applyAlignment="1" applyProtection="1">
      <alignment horizontal="center" vertical="center" shrinkToFit="1"/>
      <protection hidden="1"/>
    </xf>
    <xf numFmtId="0" fontId="3" fillId="0" borderId="15" xfId="0" applyFont="1" applyBorder="1" applyAlignment="1" applyProtection="1">
      <alignment horizontal="center" vertical="center" shrinkToFit="1"/>
      <protection hidden="1"/>
    </xf>
    <xf numFmtId="38" fontId="12" fillId="0" borderId="5" xfId="0" applyNumberFormat="1" applyFont="1" applyBorder="1" applyAlignment="1" applyProtection="1">
      <alignment horizontal="right" vertical="center" shrinkToFit="1"/>
      <protection hidden="1"/>
    </xf>
    <xf numFmtId="38" fontId="12" fillId="0" borderId="6" xfId="0" applyNumberFormat="1" applyFont="1" applyBorder="1" applyAlignment="1" applyProtection="1">
      <alignment horizontal="right" vertical="center" shrinkToFit="1"/>
      <protection hidden="1"/>
    </xf>
    <xf numFmtId="38" fontId="12" fillId="0" borderId="7" xfId="0" applyNumberFormat="1" applyFont="1" applyBorder="1" applyAlignment="1" applyProtection="1">
      <alignment horizontal="right" vertical="center" shrinkToFit="1"/>
      <protection hidden="1"/>
    </xf>
    <xf numFmtId="38" fontId="12" fillId="0" borderId="8" xfId="0" applyNumberFormat="1" applyFont="1" applyBorder="1" applyAlignment="1" applyProtection="1">
      <alignment horizontal="right" vertical="center" shrinkToFit="1"/>
      <protection hidden="1"/>
    </xf>
    <xf numFmtId="38" fontId="12" fillId="0" borderId="9" xfId="0" applyNumberFormat="1" applyFont="1" applyBorder="1" applyAlignment="1" applyProtection="1">
      <alignment horizontal="right" vertical="center" shrinkToFit="1"/>
      <protection hidden="1"/>
    </xf>
    <xf numFmtId="38" fontId="12" fillId="0" borderId="10" xfId="0" applyNumberFormat="1" applyFont="1" applyBorder="1" applyAlignment="1" applyProtection="1">
      <alignment horizontal="right" vertical="center" shrinkToFit="1"/>
      <protection hidden="1"/>
    </xf>
    <xf numFmtId="38" fontId="3" fillId="0" borderId="5" xfId="0" applyNumberFormat="1" applyFont="1" applyBorder="1" applyAlignment="1" applyProtection="1">
      <alignment horizontal="right" vertical="center" shrinkToFit="1"/>
      <protection hidden="1"/>
    </xf>
    <xf numFmtId="38" fontId="3" fillId="0" borderId="6" xfId="0" applyNumberFormat="1" applyFont="1" applyBorder="1" applyAlignment="1" applyProtection="1">
      <alignment horizontal="right" vertical="center" shrinkToFit="1"/>
      <protection hidden="1"/>
    </xf>
    <xf numFmtId="38" fontId="3" fillId="0" borderId="7" xfId="0" applyNumberFormat="1" applyFont="1" applyBorder="1" applyAlignment="1" applyProtection="1">
      <alignment horizontal="right" vertical="center" shrinkToFit="1"/>
      <protection hidden="1"/>
    </xf>
    <xf numFmtId="38" fontId="3" fillId="0" borderId="8" xfId="0" applyNumberFormat="1" applyFont="1" applyBorder="1" applyAlignment="1" applyProtection="1">
      <alignment horizontal="right" vertical="center" shrinkToFit="1"/>
      <protection hidden="1"/>
    </xf>
    <xf numFmtId="38" fontId="3" fillId="0" borderId="9" xfId="0" applyNumberFormat="1" applyFont="1" applyBorder="1" applyAlignment="1" applyProtection="1">
      <alignment horizontal="right" vertical="center" shrinkToFit="1"/>
      <protection hidden="1"/>
    </xf>
    <xf numFmtId="38" fontId="3" fillId="0" borderId="10" xfId="0" applyNumberFormat="1" applyFont="1" applyBorder="1" applyAlignment="1" applyProtection="1">
      <alignment horizontal="right" vertical="center" shrinkToFit="1"/>
      <protection hidden="1"/>
    </xf>
    <xf numFmtId="166" fontId="12" fillId="0" borderId="5" xfId="0" applyNumberFormat="1" applyFont="1" applyBorder="1" applyAlignment="1" applyProtection="1">
      <alignment horizontal="center" vertical="center" shrinkToFit="1"/>
      <protection hidden="1"/>
    </xf>
    <xf numFmtId="166" fontId="12" fillId="0" borderId="6" xfId="0" applyNumberFormat="1" applyFont="1" applyBorder="1" applyAlignment="1" applyProtection="1">
      <alignment horizontal="center" vertical="center" shrinkToFit="1"/>
      <protection hidden="1"/>
    </xf>
    <xf numFmtId="166" fontId="12" fillId="0" borderId="7" xfId="0" applyNumberFormat="1" applyFont="1" applyBorder="1" applyAlignment="1" applyProtection="1">
      <alignment horizontal="center" vertical="center" shrinkToFit="1"/>
      <protection hidden="1"/>
    </xf>
    <xf numFmtId="166" fontId="12" fillId="0" borderId="8" xfId="0" applyNumberFormat="1" applyFont="1" applyBorder="1" applyAlignment="1" applyProtection="1">
      <alignment horizontal="center" vertical="center" shrinkToFit="1"/>
      <protection hidden="1"/>
    </xf>
    <xf numFmtId="166" fontId="12" fillId="0" borderId="9" xfId="0" applyNumberFormat="1" applyFont="1" applyBorder="1" applyAlignment="1" applyProtection="1">
      <alignment horizontal="center" vertical="center" shrinkToFit="1"/>
      <protection hidden="1"/>
    </xf>
    <xf numFmtId="166" fontId="12" fillId="0" borderId="10" xfId="0" applyNumberFormat="1" applyFont="1" applyBorder="1" applyAlignment="1" applyProtection="1">
      <alignment horizontal="center" vertical="center" shrinkToFit="1"/>
      <protection hidden="1"/>
    </xf>
    <xf numFmtId="0" fontId="24" fillId="0" borderId="5" xfId="0" applyFont="1" applyBorder="1" applyAlignment="1" applyProtection="1">
      <alignment horizontal="center" vertical="center" shrinkToFit="1"/>
      <protection hidden="1"/>
    </xf>
    <xf numFmtId="0" fontId="24" fillId="0" borderId="6" xfId="0" applyFont="1" applyBorder="1" applyAlignment="1" applyProtection="1">
      <alignment horizontal="center" vertical="center" shrinkToFit="1"/>
      <protection hidden="1"/>
    </xf>
    <xf numFmtId="0" fontId="24" fillId="0" borderId="8" xfId="0" applyFont="1" applyBorder="1" applyAlignment="1" applyProtection="1">
      <alignment horizontal="center" vertical="center" shrinkToFit="1"/>
      <protection hidden="1"/>
    </xf>
    <xf numFmtId="0" fontId="24" fillId="0" borderId="9" xfId="0" applyFont="1" applyBorder="1" applyAlignment="1" applyProtection="1">
      <alignment horizontal="center" vertical="center" shrinkToFit="1"/>
      <protection hidden="1"/>
    </xf>
    <xf numFmtId="0" fontId="1" fillId="6" borderId="5" xfId="0" applyFont="1" applyFill="1" applyBorder="1" applyAlignment="1" applyProtection="1">
      <alignment horizontal="center" shrinkToFit="1"/>
      <protection hidden="1"/>
    </xf>
    <xf numFmtId="0" fontId="1" fillId="6" borderId="6" xfId="0" applyFont="1" applyFill="1" applyBorder="1" applyAlignment="1" applyProtection="1">
      <alignment horizontal="center" shrinkToFit="1"/>
      <protection hidden="1"/>
    </xf>
    <xf numFmtId="0" fontId="1" fillId="6" borderId="7" xfId="0" applyFont="1" applyFill="1" applyBorder="1" applyAlignment="1" applyProtection="1">
      <alignment horizontal="center" shrinkToFit="1"/>
      <protection hidden="1"/>
    </xf>
    <xf numFmtId="0" fontId="17" fillId="8" borderId="0" xfId="0" applyFont="1" applyFill="1" applyAlignment="1" applyProtection="1">
      <alignment horizontal="center" vertical="center" shrinkToFit="1"/>
      <protection hidden="1"/>
    </xf>
    <xf numFmtId="170" fontId="29" fillId="0" borderId="5" xfId="0" applyNumberFormat="1" applyFont="1" applyBorder="1" applyAlignment="1" applyProtection="1">
      <alignment horizontal="center" vertical="center" shrinkToFit="1"/>
      <protection hidden="1"/>
    </xf>
    <xf numFmtId="170" fontId="29" fillId="0" borderId="6" xfId="0" applyNumberFormat="1" applyFont="1" applyBorder="1" applyAlignment="1" applyProtection="1">
      <alignment horizontal="center" vertical="center" shrinkToFit="1"/>
      <protection hidden="1"/>
    </xf>
    <xf numFmtId="170" fontId="29" fillId="0" borderId="7" xfId="0" applyNumberFormat="1" applyFont="1" applyBorder="1" applyAlignment="1" applyProtection="1">
      <alignment horizontal="center" vertical="center" shrinkToFit="1"/>
      <protection hidden="1"/>
    </xf>
    <xf numFmtId="170" fontId="29" fillId="0" borderId="8" xfId="0" applyNumberFormat="1" applyFont="1" applyBorder="1" applyAlignment="1" applyProtection="1">
      <alignment horizontal="center" vertical="center" shrinkToFit="1"/>
      <protection hidden="1"/>
    </xf>
    <xf numFmtId="170" fontId="29" fillId="0" borderId="9" xfId="0" applyNumberFormat="1" applyFont="1" applyBorder="1" applyAlignment="1" applyProtection="1">
      <alignment horizontal="center" vertical="center" shrinkToFit="1"/>
      <protection hidden="1"/>
    </xf>
    <xf numFmtId="170" fontId="29" fillId="0" borderId="10" xfId="0" applyNumberFormat="1" applyFont="1" applyBorder="1" applyAlignment="1" applyProtection="1">
      <alignment horizontal="center" vertical="center" shrinkToFit="1"/>
      <protection hidden="1"/>
    </xf>
    <xf numFmtId="22" fontId="18" fillId="8" borderId="0" xfId="0" applyNumberFormat="1" applyFont="1" applyFill="1" applyAlignment="1" applyProtection="1">
      <alignment horizontal="center" shrinkToFit="1"/>
      <protection hidden="1"/>
    </xf>
    <xf numFmtId="0" fontId="0" fillId="8" borderId="6" xfId="0" applyFill="1" applyBorder="1" applyAlignment="1" applyProtection="1">
      <alignment horizontal="center" shrinkToFit="1"/>
      <protection hidden="1"/>
    </xf>
    <xf numFmtId="0" fontId="12" fillId="2" borderId="11" xfId="0" applyFont="1" applyFill="1" applyBorder="1" applyAlignment="1" applyProtection="1">
      <alignment horizontal="center" vertical="center" shrinkToFit="1"/>
      <protection hidden="1"/>
    </xf>
    <xf numFmtId="0" fontId="12" fillId="2" borderId="12" xfId="0" applyFont="1" applyFill="1" applyBorder="1" applyAlignment="1" applyProtection="1">
      <alignment horizontal="center" vertical="center" shrinkToFit="1"/>
      <protection hidden="1"/>
    </xf>
    <xf numFmtId="0" fontId="12" fillId="2" borderId="8" xfId="0" applyFont="1" applyFill="1" applyBorder="1" applyAlignment="1" applyProtection="1">
      <alignment horizontal="center" vertical="center" shrinkToFit="1"/>
      <protection hidden="1"/>
    </xf>
    <xf numFmtId="0" fontId="12" fillId="2" borderId="10" xfId="0" applyFont="1" applyFill="1" applyBorder="1" applyAlignment="1" applyProtection="1">
      <alignment horizontal="center" vertical="center" shrinkToFit="1"/>
      <protection hidden="1"/>
    </xf>
    <xf numFmtId="0" fontId="2" fillId="5" borderId="0" xfId="0" applyFont="1" applyFill="1" applyAlignment="1" applyProtection="1">
      <alignment horizontal="right" shrinkToFit="1"/>
      <protection hidden="1"/>
    </xf>
    <xf numFmtId="164" fontId="9" fillId="2" borderId="5" xfId="0" applyNumberFormat="1" applyFont="1" applyFill="1" applyBorder="1" applyAlignment="1" applyProtection="1">
      <alignment horizontal="center" vertical="center" shrinkToFit="1"/>
      <protection hidden="1"/>
    </xf>
    <xf numFmtId="164" fontId="9" fillId="2" borderId="6" xfId="0" applyNumberFormat="1" applyFont="1" applyFill="1" applyBorder="1" applyAlignment="1" applyProtection="1">
      <alignment horizontal="center" vertical="center" shrinkToFit="1"/>
      <protection hidden="1"/>
    </xf>
    <xf numFmtId="164" fontId="9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5" fillId="5" borderId="0" xfId="0" applyFont="1" applyFill="1" applyAlignment="1" applyProtection="1">
      <alignment horizontal="center" vertical="center" shrinkToFit="1"/>
      <protection hidden="1"/>
    </xf>
    <xf numFmtId="0" fontId="0" fillId="0" borderId="11" xfId="0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0" borderId="12" xfId="0" applyBorder="1" applyAlignment="1" applyProtection="1">
      <alignment horizontal="center" vertical="center" shrinkToFit="1"/>
      <protection hidden="1"/>
    </xf>
    <xf numFmtId="164" fontId="9" fillId="2" borderId="11" xfId="0" applyNumberFormat="1" applyFont="1" applyFill="1" applyBorder="1" applyAlignment="1" applyProtection="1">
      <alignment horizontal="center" vertical="center" shrinkToFit="1"/>
      <protection hidden="1"/>
    </xf>
    <xf numFmtId="164" fontId="9" fillId="2" borderId="0" xfId="0" applyNumberFormat="1" applyFont="1" applyFill="1" applyAlignment="1" applyProtection="1">
      <alignment horizontal="center" vertical="center" shrinkToFit="1"/>
      <protection hidden="1"/>
    </xf>
    <xf numFmtId="164" fontId="9" fillId="2" borderId="1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shrinkToFit="1"/>
      <protection locked="0"/>
    </xf>
    <xf numFmtId="38" fontId="3" fillId="0" borderId="0" xfId="0" applyNumberFormat="1" applyFont="1" applyAlignment="1" applyProtection="1">
      <alignment horizontal="right" vertical="center" shrinkToFit="1"/>
      <protection locked="0"/>
    </xf>
    <xf numFmtId="0" fontId="3" fillId="0" borderId="11" xfId="0" applyFont="1" applyBorder="1" applyAlignment="1" applyProtection="1">
      <alignment horizontal="center" vertical="center" shrinkToFit="1"/>
      <protection locked="0"/>
    </xf>
    <xf numFmtId="0" fontId="3" fillId="0" borderId="12" xfId="0" applyFont="1" applyBorder="1" applyAlignment="1" applyProtection="1">
      <alignment horizontal="center" vertical="center" shrinkToFit="1"/>
      <protection locked="0"/>
    </xf>
    <xf numFmtId="0" fontId="0" fillId="0" borderId="2" xfId="0" applyBorder="1" applyAlignment="1" applyProtection="1">
      <alignment horizontal="center" shrinkToFit="1"/>
      <protection hidden="1"/>
    </xf>
    <xf numFmtId="0" fontId="6" fillId="0" borderId="9" xfId="0" applyFont="1" applyBorder="1" applyAlignment="1" applyProtection="1">
      <alignment horizontal="center" shrinkToFit="1"/>
      <protection hidden="1"/>
    </xf>
    <xf numFmtId="0" fontId="0" fillId="0" borderId="5" xfId="0" applyBorder="1" applyAlignment="1" applyProtection="1">
      <alignment horizontal="center" vertical="center" shrinkToFit="1"/>
      <protection hidden="1"/>
    </xf>
    <xf numFmtId="0" fontId="0" fillId="0" borderId="7" xfId="0" applyBorder="1" applyAlignment="1" applyProtection="1">
      <alignment horizontal="center" vertical="center" shrinkToFit="1"/>
      <protection hidden="1"/>
    </xf>
    <xf numFmtId="0" fontId="0" fillId="0" borderId="6" xfId="0" applyBorder="1" applyAlignment="1" applyProtection="1">
      <alignment horizontal="center" vertical="center" shrinkToFit="1"/>
      <protection hidden="1"/>
    </xf>
    <xf numFmtId="0" fontId="0" fillId="0" borderId="1" xfId="0" applyBorder="1" applyAlignment="1" applyProtection="1">
      <alignment horizontal="center" shrinkToFit="1"/>
      <protection hidden="1"/>
    </xf>
    <xf numFmtId="0" fontId="0" fillId="0" borderId="3" xfId="0" applyBorder="1" applyAlignment="1" applyProtection="1">
      <alignment horizontal="center" shrinkToFit="1"/>
      <protection hidden="1"/>
    </xf>
    <xf numFmtId="0" fontId="16" fillId="6" borderId="1" xfId="0" applyFont="1" applyFill="1" applyBorder="1" applyAlignment="1" applyProtection="1">
      <alignment horizontal="center" shrinkToFit="1"/>
      <protection hidden="1"/>
    </xf>
    <xf numFmtId="0" fontId="16" fillId="6" borderId="3" xfId="0" applyFont="1" applyFill="1" applyBorder="1" applyAlignment="1" applyProtection="1">
      <alignment horizontal="center" shrinkToFit="1"/>
      <protection hidden="1"/>
    </xf>
    <xf numFmtId="0" fontId="12" fillId="2" borderId="5" xfId="0" applyFont="1" applyFill="1" applyBorder="1" applyAlignment="1" applyProtection="1">
      <alignment horizontal="center" vertical="center" shrinkToFit="1"/>
      <protection hidden="1"/>
    </xf>
    <xf numFmtId="0" fontId="12" fillId="2" borderId="7" xfId="0" applyFont="1" applyFill="1" applyBorder="1" applyAlignment="1" applyProtection="1">
      <alignment horizontal="center" vertical="center" shrinkToFit="1"/>
      <protection hidden="1"/>
    </xf>
    <xf numFmtId="0" fontId="1" fillId="3" borderId="1" xfId="0" applyFont="1" applyFill="1" applyBorder="1" applyAlignment="1" applyProtection="1">
      <alignment horizontal="center" shrinkToFit="1"/>
      <protection hidden="1"/>
    </xf>
    <xf numFmtId="0" fontId="1" fillId="3" borderId="2" xfId="0" applyFont="1" applyFill="1" applyBorder="1" applyAlignment="1" applyProtection="1">
      <alignment horizontal="center" shrinkToFit="1"/>
      <protection hidden="1"/>
    </xf>
    <xf numFmtId="0" fontId="1" fillId="3" borderId="3" xfId="0" applyFont="1" applyFill="1" applyBorder="1" applyAlignment="1" applyProtection="1">
      <alignment horizontal="center" shrinkToFit="1"/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9" xfId="0" applyBorder="1" applyAlignment="1" applyProtection="1">
      <alignment horizontal="center" vertical="center" shrinkToFit="1"/>
      <protection hidden="1"/>
    </xf>
    <xf numFmtId="0" fontId="0" fillId="0" borderId="10" xfId="0" applyBorder="1" applyAlignment="1" applyProtection="1">
      <alignment horizontal="center" vertical="center" shrinkToFit="1"/>
      <protection hidden="1"/>
    </xf>
    <xf numFmtId="0" fontId="2" fillId="0" borderId="1" xfId="0" applyFont="1" applyBorder="1" applyAlignment="1" applyProtection="1">
      <alignment horizontal="center" shrinkToFit="1"/>
      <protection hidden="1"/>
    </xf>
    <xf numFmtId="0" fontId="2" fillId="0" borderId="2" xfId="0" applyFont="1" applyBorder="1" applyAlignment="1" applyProtection="1">
      <alignment horizontal="center" shrinkToFit="1"/>
      <protection hidden="1"/>
    </xf>
    <xf numFmtId="0" fontId="2" fillId="0" borderId="3" xfId="0" applyFont="1" applyBorder="1" applyAlignment="1" applyProtection="1">
      <alignment horizontal="center" shrinkToFit="1"/>
      <protection hidden="1"/>
    </xf>
    <xf numFmtId="164" fontId="9" fillId="2" borderId="8" xfId="0" applyNumberFormat="1" applyFont="1" applyFill="1" applyBorder="1" applyAlignment="1" applyProtection="1">
      <alignment horizontal="center" vertical="center" shrinkToFit="1"/>
      <protection hidden="1"/>
    </xf>
    <xf numFmtId="164" fontId="9" fillId="2" borderId="9" xfId="0" applyNumberFormat="1" applyFont="1" applyFill="1" applyBorder="1" applyAlignment="1" applyProtection="1">
      <alignment horizontal="center" vertical="center" shrinkToFit="1"/>
      <protection hidden="1"/>
    </xf>
    <xf numFmtId="164" fontId="9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9" xfId="0" applyFont="1" applyBorder="1" applyAlignment="1" applyProtection="1">
      <alignment horizontal="center" vertical="center" shrinkToFit="1"/>
      <protection locked="0"/>
    </xf>
    <xf numFmtId="38" fontId="3" fillId="0" borderId="9" xfId="0" applyNumberFormat="1" applyFont="1" applyBorder="1" applyAlignment="1" applyProtection="1">
      <alignment horizontal="right" vertical="center" shrinkToFit="1"/>
      <protection locked="0"/>
    </xf>
    <xf numFmtId="0" fontId="3" fillId="0" borderId="8" xfId="0" applyFont="1" applyBorder="1" applyAlignment="1" applyProtection="1">
      <alignment horizontal="center" vertical="center" shrinkToFit="1"/>
      <protection locked="0"/>
    </xf>
    <xf numFmtId="0" fontId="3" fillId="0" borderId="10" xfId="0" applyFont="1" applyBorder="1" applyAlignment="1" applyProtection="1">
      <alignment horizontal="center" vertical="center" shrinkToFit="1"/>
      <protection locked="0"/>
    </xf>
    <xf numFmtId="0" fontId="1" fillId="6" borderId="8" xfId="0" applyFont="1" applyFill="1" applyBorder="1" applyAlignment="1" applyProtection="1">
      <alignment horizontal="center" shrinkToFit="1"/>
      <protection hidden="1"/>
    </xf>
    <xf numFmtId="0" fontId="1" fillId="6" borderId="9" xfId="0" applyFont="1" applyFill="1" applyBorder="1" applyAlignment="1" applyProtection="1">
      <alignment horizontal="center" shrinkToFit="1"/>
      <protection hidden="1"/>
    </xf>
    <xf numFmtId="0" fontId="1" fillId="6" borderId="10" xfId="0" applyFont="1" applyFill="1" applyBorder="1" applyAlignment="1" applyProtection="1">
      <alignment horizontal="center" shrinkToFit="1"/>
      <protection hidden="1"/>
    </xf>
    <xf numFmtId="165" fontId="3" fillId="0" borderId="5" xfId="0" applyNumberFormat="1" applyFont="1" applyBorder="1" applyAlignment="1" applyProtection="1">
      <alignment horizontal="right" vertical="center" shrinkToFit="1"/>
      <protection hidden="1"/>
    </xf>
    <xf numFmtId="165" fontId="3" fillId="0" borderId="6" xfId="0" applyNumberFormat="1" applyFont="1" applyBorder="1" applyAlignment="1" applyProtection="1">
      <alignment horizontal="right" vertical="center" shrinkToFit="1"/>
      <protection hidden="1"/>
    </xf>
    <xf numFmtId="165" fontId="3" fillId="0" borderId="7" xfId="0" applyNumberFormat="1" applyFont="1" applyBorder="1" applyAlignment="1" applyProtection="1">
      <alignment horizontal="right" vertical="center" shrinkToFit="1"/>
      <protection hidden="1"/>
    </xf>
    <xf numFmtId="165" fontId="3" fillId="0" borderId="8" xfId="0" applyNumberFormat="1" applyFont="1" applyBorder="1" applyAlignment="1" applyProtection="1">
      <alignment horizontal="right" vertical="center" shrinkToFit="1"/>
      <protection hidden="1"/>
    </xf>
    <xf numFmtId="165" fontId="3" fillId="0" borderId="9" xfId="0" applyNumberFormat="1" applyFont="1" applyBorder="1" applyAlignment="1" applyProtection="1">
      <alignment horizontal="right" vertical="center" shrinkToFit="1"/>
      <protection hidden="1"/>
    </xf>
    <xf numFmtId="165" fontId="3" fillId="0" borderId="10" xfId="0" applyNumberFormat="1" applyFont="1" applyBorder="1" applyAlignment="1" applyProtection="1">
      <alignment horizontal="right" vertical="center" shrinkToFit="1"/>
      <protection hidden="1"/>
    </xf>
    <xf numFmtId="0" fontId="21" fillId="8" borderId="9" xfId="0" applyFont="1" applyFill="1" applyBorder="1" applyAlignment="1" applyProtection="1">
      <alignment horizontal="center" shrinkToFit="1"/>
      <protection hidden="1"/>
    </xf>
    <xf numFmtId="22" fontId="0" fillId="0" borderId="1" xfId="0" applyNumberFormat="1" applyBorder="1" applyAlignment="1" applyProtection="1">
      <alignment horizontal="center" shrinkToFit="1"/>
      <protection hidden="1"/>
    </xf>
    <xf numFmtId="22" fontId="0" fillId="0" borderId="2" xfId="0" applyNumberFormat="1" applyBorder="1" applyAlignment="1" applyProtection="1">
      <alignment horizontal="center" shrinkToFit="1"/>
      <protection hidden="1"/>
    </xf>
    <xf numFmtId="22" fontId="0" fillId="0" borderId="3" xfId="0" applyNumberFormat="1" applyBorder="1" applyAlignment="1" applyProtection="1">
      <alignment horizontal="center" shrinkToFit="1"/>
      <protection hidden="1"/>
    </xf>
    <xf numFmtId="165" fontId="0" fillId="2" borderId="1" xfId="0" applyNumberFormat="1" applyFill="1" applyBorder="1" applyAlignment="1" applyProtection="1">
      <alignment horizontal="right" shrinkToFit="1"/>
      <protection hidden="1"/>
    </xf>
    <xf numFmtId="165" fontId="0" fillId="2" borderId="2" xfId="0" applyNumberFormat="1" applyFill="1" applyBorder="1" applyAlignment="1" applyProtection="1">
      <alignment horizontal="right" shrinkToFit="1"/>
      <protection hidden="1"/>
    </xf>
    <xf numFmtId="165" fontId="0" fillId="2" borderId="3" xfId="0" applyNumberFormat="1" applyFill="1" applyBorder="1" applyAlignment="1" applyProtection="1">
      <alignment horizontal="right" shrinkToFit="1"/>
      <protection hidden="1"/>
    </xf>
    <xf numFmtId="170" fontId="0" fillId="0" borderId="1" xfId="0" applyNumberFormat="1" applyBorder="1" applyAlignment="1" applyProtection="1">
      <alignment horizontal="right" shrinkToFit="1"/>
      <protection hidden="1"/>
    </xf>
    <xf numFmtId="170" fontId="0" fillId="0" borderId="2" xfId="0" applyNumberFormat="1" applyBorder="1" applyAlignment="1" applyProtection="1">
      <alignment horizontal="right" shrinkToFit="1"/>
      <protection hidden="1"/>
    </xf>
    <xf numFmtId="170" fontId="0" fillId="0" borderId="3" xfId="0" applyNumberFormat="1" applyBorder="1" applyAlignment="1" applyProtection="1">
      <alignment horizontal="right" shrinkToFit="1"/>
      <protection hidden="1"/>
    </xf>
    <xf numFmtId="165" fontId="0" fillId="0" borderId="1" xfId="0" applyNumberFormat="1" applyBorder="1" applyAlignment="1" applyProtection="1">
      <alignment horizontal="right" shrinkToFit="1"/>
      <protection hidden="1"/>
    </xf>
    <xf numFmtId="165" fontId="0" fillId="0" borderId="2" xfId="0" applyNumberFormat="1" applyBorder="1" applyAlignment="1" applyProtection="1">
      <alignment horizontal="right" shrinkToFit="1"/>
      <protection hidden="1"/>
    </xf>
    <xf numFmtId="165" fontId="0" fillId="0" borderId="3" xfId="0" applyNumberFormat="1" applyBorder="1" applyAlignment="1" applyProtection="1">
      <alignment horizontal="right" shrinkToFit="1"/>
      <protection hidden="1"/>
    </xf>
    <xf numFmtId="0" fontId="0" fillId="0" borderId="1" xfId="0" applyBorder="1" applyAlignment="1" applyProtection="1">
      <alignment horizontal="center" shrinkToFit="1"/>
      <protection locked="0"/>
    </xf>
    <xf numFmtId="0" fontId="0" fillId="0" borderId="2" xfId="0" applyBorder="1" applyAlignment="1" applyProtection="1">
      <alignment horizontal="center" shrinkToFit="1"/>
      <protection locked="0"/>
    </xf>
    <xf numFmtId="0" fontId="0" fillId="0" borderId="3" xfId="0" applyBorder="1" applyAlignment="1" applyProtection="1">
      <alignment horizontal="center" shrinkToFit="1"/>
      <protection locked="0"/>
    </xf>
    <xf numFmtId="0" fontId="18" fillId="8" borderId="9" xfId="0" applyFont="1" applyFill="1" applyBorder="1" applyAlignment="1" applyProtection="1">
      <alignment horizontal="center" shrinkToFit="1"/>
      <protection hidden="1"/>
    </xf>
    <xf numFmtId="0" fontId="21" fillId="8" borderId="0" xfId="0" applyFont="1" applyFill="1" applyAlignment="1" applyProtection="1">
      <alignment horizontal="center" shrinkToFit="1"/>
      <protection hidden="1"/>
    </xf>
    <xf numFmtId="0" fontId="24" fillId="8" borderId="0" xfId="0" applyFont="1" applyFill="1" applyAlignment="1" applyProtection="1">
      <alignment horizontal="center" vertical="center" shrinkToFit="1"/>
      <protection hidden="1"/>
    </xf>
    <xf numFmtId="0" fontId="0" fillId="0" borderId="4" xfId="0" applyBorder="1" applyAlignment="1" applyProtection="1">
      <alignment horizontal="center" vertical="center" shrinkToFit="1"/>
      <protection hidden="1"/>
    </xf>
    <xf numFmtId="0" fontId="23" fillId="8" borderId="0" xfId="0" applyFont="1" applyFill="1" applyAlignment="1" applyProtection="1">
      <alignment horizontal="center" shrinkToFit="1"/>
      <protection hidden="1"/>
    </xf>
    <xf numFmtId="0" fontId="2" fillId="0" borderId="5" xfId="0" applyFont="1" applyBorder="1" applyAlignment="1" applyProtection="1">
      <alignment horizontal="center" vertical="center" shrinkToFit="1"/>
      <protection hidden="1"/>
    </xf>
    <xf numFmtId="0" fontId="2" fillId="0" borderId="6" xfId="0" applyFont="1" applyBorder="1" applyAlignment="1" applyProtection="1">
      <alignment horizontal="center" vertical="center" shrinkToFit="1"/>
      <protection hidden="1"/>
    </xf>
    <xf numFmtId="0" fontId="2" fillId="0" borderId="7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 shrinkToFit="1"/>
      <protection hidden="1"/>
    </xf>
    <xf numFmtId="0" fontId="2" fillId="0" borderId="9" xfId="0" applyFont="1" applyBorder="1" applyAlignment="1" applyProtection="1">
      <alignment horizontal="center" vertical="center" shrinkToFit="1"/>
      <protection hidden="1"/>
    </xf>
    <xf numFmtId="0" fontId="2" fillId="0" borderId="10" xfId="0" applyFont="1" applyBorder="1" applyAlignment="1" applyProtection="1">
      <alignment horizontal="center" vertical="center" shrinkToFit="1"/>
      <protection hidden="1"/>
    </xf>
    <xf numFmtId="0" fontId="19" fillId="8" borderId="0" xfId="0" applyFont="1" applyFill="1" applyAlignment="1" applyProtection="1">
      <alignment horizontal="center" shrinkToFit="1"/>
      <protection hidden="1"/>
    </xf>
    <xf numFmtId="0" fontId="20" fillId="8" borderId="0" xfId="0" applyFont="1" applyFill="1" applyAlignment="1" applyProtection="1">
      <alignment horizontal="center" vertical="center" shrinkToFit="1"/>
      <protection hidden="1"/>
    </xf>
    <xf numFmtId="167" fontId="18" fillId="8" borderId="0" xfId="0" applyNumberFormat="1" applyFont="1" applyFill="1" applyAlignment="1" applyProtection="1">
      <alignment horizontal="right" shrinkToFit="1"/>
      <protection hidden="1"/>
    </xf>
    <xf numFmtId="38" fontId="18" fillId="8" borderId="0" xfId="0" applyNumberFormat="1" applyFont="1" applyFill="1" applyAlignment="1" applyProtection="1">
      <alignment horizontal="right" shrinkToFit="1"/>
      <protection hidden="1"/>
    </xf>
    <xf numFmtId="38" fontId="3" fillId="8" borderId="0" xfId="0" applyNumberFormat="1" applyFont="1" applyFill="1" applyAlignment="1" applyProtection="1">
      <alignment horizontal="right" vertical="center" shrinkToFit="1"/>
      <protection hidden="1"/>
    </xf>
    <xf numFmtId="0" fontId="0" fillId="0" borderId="13" xfId="0" applyBorder="1" applyAlignment="1" applyProtection="1">
      <alignment horizontal="center" vertical="center" shrinkToFit="1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22" fontId="21" fillId="8" borderId="9" xfId="0" applyNumberFormat="1" applyFont="1" applyFill="1" applyBorder="1" applyAlignment="1" applyProtection="1">
      <alignment horizontal="center" shrinkToFit="1"/>
      <protection hidden="1"/>
    </xf>
    <xf numFmtId="38" fontId="22" fillId="0" borderId="5" xfId="0" applyNumberFormat="1" applyFont="1" applyBorder="1" applyAlignment="1" applyProtection="1">
      <alignment horizontal="right" vertical="center" shrinkToFit="1"/>
      <protection hidden="1"/>
    </xf>
    <xf numFmtId="38" fontId="22" fillId="0" borderId="6" xfId="0" applyNumberFormat="1" applyFont="1" applyBorder="1" applyAlignment="1" applyProtection="1">
      <alignment horizontal="right" vertical="center" shrinkToFit="1"/>
      <protection hidden="1"/>
    </xf>
    <xf numFmtId="38" fontId="22" fillId="0" borderId="7" xfId="0" applyNumberFormat="1" applyFont="1" applyBorder="1" applyAlignment="1" applyProtection="1">
      <alignment horizontal="right" vertical="center" shrinkToFit="1"/>
      <protection hidden="1"/>
    </xf>
    <xf numFmtId="38" fontId="22" fillId="0" borderId="8" xfId="0" applyNumberFormat="1" applyFont="1" applyBorder="1" applyAlignment="1" applyProtection="1">
      <alignment horizontal="right" vertical="center" shrinkToFit="1"/>
      <protection hidden="1"/>
    </xf>
    <xf numFmtId="38" fontId="22" fillId="0" borderId="9" xfId="0" applyNumberFormat="1" applyFont="1" applyBorder="1" applyAlignment="1" applyProtection="1">
      <alignment horizontal="right" vertical="center" shrinkToFit="1"/>
      <protection hidden="1"/>
    </xf>
    <xf numFmtId="38" fontId="22" fillId="0" borderId="10" xfId="0" applyNumberFormat="1" applyFont="1" applyBorder="1" applyAlignment="1" applyProtection="1">
      <alignment horizontal="right" vertical="center" shrinkToFit="1"/>
      <protection hidden="1"/>
    </xf>
    <xf numFmtId="38" fontId="18" fillId="0" borderId="1" xfId="0" applyNumberFormat="1" applyFont="1" applyBorder="1" applyAlignment="1" applyProtection="1">
      <alignment horizontal="right" shrinkToFit="1"/>
      <protection hidden="1"/>
    </xf>
    <xf numFmtId="38" fontId="18" fillId="0" borderId="2" xfId="0" applyNumberFormat="1" applyFont="1" applyBorder="1" applyAlignment="1" applyProtection="1">
      <alignment horizontal="right" shrinkToFit="1"/>
      <protection hidden="1"/>
    </xf>
    <xf numFmtId="38" fontId="18" fillId="0" borderId="3" xfId="0" applyNumberFormat="1" applyFont="1" applyBorder="1" applyAlignment="1" applyProtection="1">
      <alignment horizontal="right" shrinkToFit="1"/>
      <protection hidden="1"/>
    </xf>
    <xf numFmtId="22" fontId="1" fillId="6" borderId="1" xfId="0" applyNumberFormat="1" applyFont="1" applyFill="1" applyBorder="1" applyAlignment="1" applyProtection="1">
      <alignment horizontal="center" shrinkToFit="1"/>
      <protection hidden="1"/>
    </xf>
    <xf numFmtId="22" fontId="1" fillId="6" borderId="2" xfId="0" applyNumberFormat="1" applyFont="1" applyFill="1" applyBorder="1" applyAlignment="1" applyProtection="1">
      <alignment horizontal="center" shrinkToFit="1"/>
      <protection hidden="1"/>
    </xf>
    <xf numFmtId="22" fontId="1" fillId="6" borderId="3" xfId="0" applyNumberFormat="1" applyFont="1" applyFill="1" applyBorder="1" applyAlignment="1" applyProtection="1">
      <alignment horizontal="center" shrinkToFit="1"/>
      <protection hidden="1"/>
    </xf>
    <xf numFmtId="22" fontId="18" fillId="8" borderId="9" xfId="0" applyNumberFormat="1" applyFont="1" applyFill="1" applyBorder="1" applyAlignment="1" applyProtection="1">
      <alignment horizontal="center" shrinkToFit="1"/>
      <protection hidden="1"/>
    </xf>
    <xf numFmtId="166" fontId="0" fillId="0" borderId="1" xfId="0" applyNumberFormat="1" applyBorder="1" applyAlignment="1" applyProtection="1">
      <alignment horizontal="center" shrinkToFit="1"/>
      <protection locked="0"/>
    </xf>
    <xf numFmtId="166" fontId="0" fillId="0" borderId="3" xfId="0" applyNumberFormat="1" applyBorder="1" applyAlignment="1" applyProtection="1">
      <alignment horizontal="center" shrinkToFit="1"/>
      <protection locked="0"/>
    </xf>
    <xf numFmtId="0" fontId="21" fillId="8" borderId="6" xfId="0" applyFont="1" applyFill="1" applyBorder="1" applyAlignment="1" applyProtection="1">
      <alignment horizontal="center" vertical="center" shrinkToFit="1"/>
      <protection hidden="1"/>
    </xf>
    <xf numFmtId="170" fontId="0" fillId="0" borderId="13" xfId="0" applyNumberFormat="1" applyBorder="1" applyAlignment="1" applyProtection="1">
      <alignment horizontal="right" vertical="center" shrinkToFit="1"/>
      <protection hidden="1"/>
    </xf>
    <xf numFmtId="170" fontId="0" fillId="0" borderId="15" xfId="0" applyNumberFormat="1" applyBorder="1" applyAlignment="1" applyProtection="1">
      <alignment horizontal="right" vertical="center" shrinkToFit="1"/>
      <protection hidden="1"/>
    </xf>
    <xf numFmtId="0" fontId="11" fillId="3" borderId="5" xfId="0" applyFont="1" applyFill="1" applyBorder="1" applyAlignment="1" applyProtection="1">
      <alignment horizontal="center" vertical="center" shrinkToFit="1"/>
      <protection hidden="1"/>
    </xf>
    <xf numFmtId="0" fontId="11" fillId="3" borderId="7" xfId="0" applyFont="1" applyFill="1" applyBorder="1" applyAlignment="1" applyProtection="1">
      <alignment horizontal="center" vertical="center" shrinkToFit="1"/>
      <protection hidden="1"/>
    </xf>
    <xf numFmtId="0" fontId="11" fillId="3" borderId="8" xfId="0" applyFont="1" applyFill="1" applyBorder="1" applyAlignment="1" applyProtection="1">
      <alignment horizontal="center" vertical="center" shrinkToFit="1"/>
      <protection hidden="1"/>
    </xf>
    <xf numFmtId="0" fontId="11" fillId="3" borderId="10" xfId="0" applyFont="1" applyFill="1" applyBorder="1" applyAlignment="1" applyProtection="1">
      <alignment horizontal="center" vertical="center" shrinkToFit="1"/>
      <protection hidden="1"/>
    </xf>
    <xf numFmtId="0" fontId="3" fillId="0" borderId="5" xfId="0" applyFont="1" applyBorder="1" applyAlignment="1" applyProtection="1">
      <alignment horizontal="center" vertical="center" shrinkToFit="1"/>
      <protection locked="0"/>
    </xf>
    <xf numFmtId="0" fontId="3" fillId="0" borderId="6" xfId="0" applyFont="1" applyBorder="1" applyAlignment="1" applyProtection="1">
      <alignment horizontal="center" vertical="center" shrinkToFit="1"/>
      <protection locked="0"/>
    </xf>
    <xf numFmtId="0" fontId="3" fillId="0" borderId="7" xfId="0" applyFont="1" applyBorder="1" applyAlignment="1" applyProtection="1">
      <alignment horizontal="center" vertical="center" shrinkToFit="1"/>
      <protection locked="0"/>
    </xf>
    <xf numFmtId="165" fontId="3" fillId="8" borderId="0" xfId="0" applyNumberFormat="1" applyFont="1" applyFill="1" applyAlignment="1" applyProtection="1">
      <alignment horizontal="center" vertical="center" shrinkToFit="1"/>
      <protection hidden="1"/>
    </xf>
    <xf numFmtId="0" fontId="32" fillId="6" borderId="5" xfId="0" applyFont="1" applyFill="1" applyBorder="1" applyAlignment="1" applyProtection="1">
      <alignment horizontal="center" vertical="center" wrapText="1"/>
      <protection hidden="1"/>
    </xf>
    <xf numFmtId="0" fontId="32" fillId="6" borderId="6" xfId="0" applyFont="1" applyFill="1" applyBorder="1" applyAlignment="1" applyProtection="1">
      <alignment horizontal="center" vertical="center" wrapText="1"/>
      <protection hidden="1"/>
    </xf>
    <xf numFmtId="0" fontId="32" fillId="6" borderId="7" xfId="0" applyFont="1" applyFill="1" applyBorder="1" applyAlignment="1" applyProtection="1">
      <alignment horizontal="center" vertical="center" wrapText="1"/>
      <protection hidden="1"/>
    </xf>
    <xf numFmtId="0" fontId="32" fillId="6" borderId="8" xfId="0" applyFont="1" applyFill="1" applyBorder="1" applyAlignment="1" applyProtection="1">
      <alignment horizontal="center" vertical="center" wrapText="1"/>
      <protection hidden="1"/>
    </xf>
    <xf numFmtId="0" fontId="32" fillId="6" borderId="9" xfId="0" applyFont="1" applyFill="1" applyBorder="1" applyAlignment="1" applyProtection="1">
      <alignment horizontal="center" vertical="center" wrapText="1"/>
      <protection hidden="1"/>
    </xf>
    <xf numFmtId="0" fontId="32" fillId="6" borderId="10" xfId="0" applyFont="1" applyFill="1" applyBorder="1" applyAlignment="1" applyProtection="1">
      <alignment horizontal="center" vertical="center" wrapText="1"/>
      <protection hidden="1"/>
    </xf>
    <xf numFmtId="0" fontId="32" fillId="9" borderId="5" xfId="0" applyFont="1" applyFill="1" applyBorder="1" applyAlignment="1" applyProtection="1">
      <alignment horizontal="center" vertical="center" wrapText="1"/>
      <protection hidden="1"/>
    </xf>
    <xf numFmtId="0" fontId="32" fillId="9" borderId="6" xfId="0" applyFont="1" applyFill="1" applyBorder="1" applyAlignment="1" applyProtection="1">
      <alignment horizontal="center" vertical="center" wrapText="1"/>
      <protection hidden="1"/>
    </xf>
    <xf numFmtId="0" fontId="32" fillId="9" borderId="7" xfId="0" applyFont="1" applyFill="1" applyBorder="1" applyAlignment="1" applyProtection="1">
      <alignment horizontal="center" vertical="center" wrapText="1"/>
      <protection hidden="1"/>
    </xf>
    <xf numFmtId="0" fontId="32" fillId="9" borderId="8" xfId="0" applyFont="1" applyFill="1" applyBorder="1" applyAlignment="1" applyProtection="1">
      <alignment horizontal="center" vertical="center" wrapText="1"/>
      <protection hidden="1"/>
    </xf>
    <xf numFmtId="0" fontId="32" fillId="9" borderId="9" xfId="0" applyFont="1" applyFill="1" applyBorder="1" applyAlignment="1" applyProtection="1">
      <alignment horizontal="center" vertical="center" wrapText="1"/>
      <protection hidden="1"/>
    </xf>
    <xf numFmtId="0" fontId="32" fillId="9" borderId="10" xfId="0" applyFont="1" applyFill="1" applyBorder="1" applyAlignment="1" applyProtection="1">
      <alignment horizontal="center" vertical="center" wrapText="1"/>
      <protection hidden="1"/>
    </xf>
    <xf numFmtId="0" fontId="32" fillId="3" borderId="5" xfId="0" applyFont="1" applyFill="1" applyBorder="1" applyAlignment="1" applyProtection="1">
      <alignment horizontal="center" vertical="center" wrapText="1"/>
      <protection hidden="1"/>
    </xf>
    <xf numFmtId="0" fontId="32" fillId="3" borderId="6" xfId="0" applyFont="1" applyFill="1" applyBorder="1" applyAlignment="1" applyProtection="1">
      <alignment horizontal="center" vertical="center" wrapText="1"/>
      <protection hidden="1"/>
    </xf>
    <xf numFmtId="0" fontId="32" fillId="3" borderId="7" xfId="0" applyFont="1" applyFill="1" applyBorder="1" applyAlignment="1" applyProtection="1">
      <alignment horizontal="center" vertical="center" wrapText="1"/>
      <protection hidden="1"/>
    </xf>
    <xf numFmtId="0" fontId="32" fillId="3" borderId="8" xfId="0" applyFont="1" applyFill="1" applyBorder="1" applyAlignment="1" applyProtection="1">
      <alignment horizontal="center" vertical="center" wrapText="1"/>
      <protection hidden="1"/>
    </xf>
    <xf numFmtId="0" fontId="32" fillId="3" borderId="9" xfId="0" applyFont="1" applyFill="1" applyBorder="1" applyAlignment="1" applyProtection="1">
      <alignment horizontal="center" vertical="center" wrapText="1"/>
      <protection hidden="1"/>
    </xf>
    <xf numFmtId="0" fontId="32" fillId="3" borderId="10" xfId="0" applyFont="1" applyFill="1" applyBorder="1" applyAlignment="1" applyProtection="1">
      <alignment horizontal="center" vertical="center" wrapText="1"/>
      <protection hidden="1"/>
    </xf>
    <xf numFmtId="0" fontId="32" fillId="11" borderId="5" xfId="0" applyFont="1" applyFill="1" applyBorder="1" applyAlignment="1" applyProtection="1">
      <alignment horizontal="center" vertical="center" wrapText="1"/>
      <protection hidden="1"/>
    </xf>
    <xf numFmtId="0" fontId="32" fillId="11" borderId="6" xfId="0" applyFont="1" applyFill="1" applyBorder="1" applyAlignment="1" applyProtection="1">
      <alignment horizontal="center" vertical="center" wrapText="1"/>
      <protection hidden="1"/>
    </xf>
    <xf numFmtId="0" fontId="32" fillId="11" borderId="7" xfId="0" applyFont="1" applyFill="1" applyBorder="1" applyAlignment="1" applyProtection="1">
      <alignment horizontal="center" vertical="center" wrapText="1"/>
      <protection hidden="1"/>
    </xf>
    <xf numFmtId="0" fontId="32" fillId="11" borderId="8" xfId="0" applyFont="1" applyFill="1" applyBorder="1" applyAlignment="1" applyProtection="1">
      <alignment horizontal="center" vertical="center" wrapText="1"/>
      <protection hidden="1"/>
    </xf>
    <xf numFmtId="0" fontId="32" fillId="11" borderId="9" xfId="0" applyFont="1" applyFill="1" applyBorder="1" applyAlignment="1" applyProtection="1">
      <alignment horizontal="center" vertical="center" wrapText="1"/>
      <protection hidden="1"/>
    </xf>
    <xf numFmtId="0" fontId="32" fillId="11" borderId="10" xfId="0" applyFont="1" applyFill="1" applyBorder="1" applyAlignment="1" applyProtection="1">
      <alignment horizontal="center" vertical="center" wrapText="1"/>
      <protection hidden="1"/>
    </xf>
    <xf numFmtId="0" fontId="33" fillId="10" borderId="5" xfId="0" applyFont="1" applyFill="1" applyBorder="1" applyAlignment="1" applyProtection="1">
      <alignment horizontal="center" vertical="center" wrapText="1"/>
      <protection hidden="1"/>
    </xf>
    <xf numFmtId="0" fontId="33" fillId="10" borderId="6" xfId="0" applyFont="1" applyFill="1" applyBorder="1" applyAlignment="1" applyProtection="1">
      <alignment horizontal="center" vertical="center" wrapText="1"/>
      <protection hidden="1"/>
    </xf>
    <xf numFmtId="0" fontId="33" fillId="10" borderId="7" xfId="0" applyFont="1" applyFill="1" applyBorder="1" applyAlignment="1" applyProtection="1">
      <alignment horizontal="center" vertical="center" wrapText="1"/>
      <protection hidden="1"/>
    </xf>
    <xf numFmtId="0" fontId="33" fillId="10" borderId="8" xfId="0" applyFont="1" applyFill="1" applyBorder="1" applyAlignment="1" applyProtection="1">
      <alignment horizontal="center" vertical="center" wrapText="1"/>
      <protection hidden="1"/>
    </xf>
    <xf numFmtId="0" fontId="33" fillId="10" borderId="9" xfId="0" applyFont="1" applyFill="1" applyBorder="1" applyAlignment="1" applyProtection="1">
      <alignment horizontal="center" vertical="center" wrapText="1"/>
      <protection hidden="1"/>
    </xf>
    <xf numFmtId="0" fontId="33" fillId="10" borderId="10" xfId="0" applyFont="1" applyFill="1" applyBorder="1" applyAlignment="1" applyProtection="1">
      <alignment horizontal="center" vertical="center" wrapText="1"/>
      <protection hidden="1"/>
    </xf>
    <xf numFmtId="0" fontId="32" fillId="12" borderId="5" xfId="0" applyFont="1" applyFill="1" applyBorder="1" applyAlignment="1" applyProtection="1">
      <alignment horizontal="center" vertical="center" wrapText="1"/>
      <protection hidden="1"/>
    </xf>
    <xf numFmtId="0" fontId="32" fillId="12" borderId="6" xfId="0" applyFont="1" applyFill="1" applyBorder="1" applyAlignment="1" applyProtection="1">
      <alignment horizontal="center" vertical="center" wrapText="1"/>
      <protection hidden="1"/>
    </xf>
    <xf numFmtId="0" fontId="32" fillId="12" borderId="7" xfId="0" applyFont="1" applyFill="1" applyBorder="1" applyAlignment="1" applyProtection="1">
      <alignment horizontal="center" vertical="center" wrapText="1"/>
      <protection hidden="1"/>
    </xf>
    <xf numFmtId="0" fontId="32" fillId="12" borderId="8" xfId="0" applyFont="1" applyFill="1" applyBorder="1" applyAlignment="1" applyProtection="1">
      <alignment horizontal="center" vertical="center" wrapText="1"/>
      <protection hidden="1"/>
    </xf>
    <xf numFmtId="0" fontId="32" fillId="12" borderId="9" xfId="0" applyFont="1" applyFill="1" applyBorder="1" applyAlignment="1" applyProtection="1">
      <alignment horizontal="center" vertical="center" wrapText="1"/>
      <protection hidden="1"/>
    </xf>
    <xf numFmtId="0" fontId="32" fillId="12" borderId="10" xfId="0" applyFont="1" applyFill="1" applyBorder="1" applyAlignment="1" applyProtection="1">
      <alignment horizontal="center" vertical="center" wrapText="1"/>
      <protection hidden="1"/>
    </xf>
    <xf numFmtId="0" fontId="34" fillId="8" borderId="0" xfId="0" applyFont="1" applyFill="1" applyAlignment="1" applyProtection="1">
      <alignment horizontal="center" vertical="center" shrinkToFit="1"/>
      <protection hidden="1"/>
    </xf>
    <xf numFmtId="0" fontId="4" fillId="8" borderId="0" xfId="0" applyFont="1" applyFill="1" applyAlignment="1" applyProtection="1">
      <alignment horizontal="center" vertical="center" shrinkToFit="1"/>
      <protection hidden="1"/>
    </xf>
    <xf numFmtId="0" fontId="11" fillId="6" borderId="5" xfId="0" applyFont="1" applyFill="1" applyBorder="1" applyAlignment="1" applyProtection="1">
      <alignment horizontal="center" vertical="center" shrinkToFit="1"/>
      <protection hidden="1"/>
    </xf>
    <xf numFmtId="0" fontId="11" fillId="6" borderId="7" xfId="0" applyFont="1" applyFill="1" applyBorder="1" applyAlignment="1" applyProtection="1">
      <alignment horizontal="center" vertical="center" shrinkToFit="1"/>
      <protection hidden="1"/>
    </xf>
    <xf numFmtId="0" fontId="11" fillId="6" borderId="8" xfId="0" applyFont="1" applyFill="1" applyBorder="1" applyAlignment="1" applyProtection="1">
      <alignment horizontal="center" vertical="center" shrinkToFit="1"/>
      <protection hidden="1"/>
    </xf>
    <xf numFmtId="0" fontId="11" fillId="6" borderId="10" xfId="0" applyFont="1" applyFill="1" applyBorder="1" applyAlignment="1" applyProtection="1">
      <alignment horizontal="center" vertical="center" shrinkToFit="1"/>
      <protection hidden="1"/>
    </xf>
    <xf numFmtId="166" fontId="3" fillId="8" borderId="0" xfId="0" applyNumberFormat="1" applyFont="1" applyFill="1" applyAlignment="1" applyProtection="1">
      <alignment horizontal="right" vertical="center" shrinkToFit="1"/>
      <protection hidden="1"/>
    </xf>
    <xf numFmtId="171" fontId="18" fillId="8" borderId="0" xfId="0" applyNumberFormat="1" applyFont="1" applyFill="1" applyAlignment="1" applyProtection="1">
      <alignment horizontal="right" shrinkToFit="1"/>
      <protection hidden="1"/>
    </xf>
    <xf numFmtId="0" fontId="21" fillId="8" borderId="0" xfId="0" applyFont="1" applyFill="1" applyAlignment="1" applyProtection="1">
      <alignment horizontal="center" vertical="center" shrinkToFit="1"/>
      <protection hidden="1"/>
    </xf>
    <xf numFmtId="0" fontId="1" fillId="6" borderId="0" xfId="0" applyFont="1" applyFill="1" applyAlignment="1" applyProtection="1">
      <alignment horizontal="center" shrinkToFit="1"/>
      <protection hidden="1"/>
    </xf>
    <xf numFmtId="0" fontId="26" fillId="0" borderId="5" xfId="0" applyFont="1" applyBorder="1" applyAlignment="1" applyProtection="1">
      <alignment horizontal="center" vertical="center" shrinkToFit="1"/>
      <protection locked="0"/>
    </xf>
    <xf numFmtId="0" fontId="26" fillId="0" borderId="6" xfId="0" applyFont="1" applyBorder="1" applyAlignment="1" applyProtection="1">
      <alignment horizontal="center" vertical="center" shrinkToFit="1"/>
      <protection locked="0"/>
    </xf>
    <xf numFmtId="0" fontId="26" fillId="0" borderId="7" xfId="0" applyFont="1" applyBorder="1" applyAlignment="1" applyProtection="1">
      <alignment horizontal="center" vertical="center" shrinkToFit="1"/>
      <protection locked="0"/>
    </xf>
    <xf numFmtId="0" fontId="26" fillId="0" borderId="8" xfId="0" applyFont="1" applyBorder="1" applyAlignment="1" applyProtection="1">
      <alignment horizontal="center" vertical="center" shrinkToFit="1"/>
      <protection locked="0"/>
    </xf>
    <xf numFmtId="0" fontId="26" fillId="0" borderId="9" xfId="0" applyFont="1" applyBorder="1" applyAlignment="1" applyProtection="1">
      <alignment horizontal="center" vertical="center" shrinkToFit="1"/>
      <protection locked="0"/>
    </xf>
    <xf numFmtId="0" fontId="26" fillId="0" borderId="10" xfId="0" applyFont="1" applyBorder="1" applyAlignment="1" applyProtection="1">
      <alignment horizontal="center" vertical="center" shrinkToFit="1"/>
      <protection locked="0"/>
    </xf>
    <xf numFmtId="0" fontId="11" fillId="3" borderId="6" xfId="0" applyFont="1" applyFill="1" applyBorder="1" applyAlignment="1" applyProtection="1">
      <alignment horizontal="center" vertical="center" shrinkToFit="1"/>
      <protection hidden="1"/>
    </xf>
    <xf numFmtId="0" fontId="11" fillId="3" borderId="9" xfId="0" applyFont="1" applyFill="1" applyBorder="1" applyAlignment="1" applyProtection="1">
      <alignment horizontal="center" vertical="center" shrinkToFit="1"/>
      <protection hidden="1"/>
    </xf>
    <xf numFmtId="168" fontId="3" fillId="8" borderId="0" xfId="0" applyNumberFormat="1" applyFont="1" applyFill="1" applyAlignment="1" applyProtection="1">
      <alignment horizontal="right" vertical="center" shrinkToFit="1"/>
      <protection hidden="1"/>
    </xf>
    <xf numFmtId="0" fontId="15" fillId="8" borderId="0" xfId="0" applyFont="1" applyFill="1" applyAlignment="1" applyProtection="1">
      <alignment horizontal="center" vertical="center" shrinkToFit="1"/>
      <protection hidden="1"/>
    </xf>
    <xf numFmtId="0" fontId="2" fillId="0" borderId="0" xfId="0" applyFont="1" applyAlignment="1" applyProtection="1">
      <alignment horizontal="right" shrinkToFit="1"/>
      <protection hidden="1"/>
    </xf>
    <xf numFmtId="0" fontId="2" fillId="0" borderId="0" xfId="0" applyFont="1" applyAlignment="1" applyProtection="1">
      <alignment horizontal="center" shrinkToFit="1"/>
      <protection hidden="1"/>
    </xf>
    <xf numFmtId="0" fontId="28" fillId="5" borderId="0" xfId="0" applyFont="1" applyFill="1" applyAlignment="1" applyProtection="1">
      <alignment horizontal="center" shrinkToFit="1"/>
      <protection hidden="1"/>
    </xf>
    <xf numFmtId="0" fontId="0" fillId="5" borderId="0" xfId="0" applyFill="1" applyAlignment="1" applyProtection="1">
      <alignment horizontal="center" shrinkToFit="1"/>
      <protection hidden="1"/>
    </xf>
    <xf numFmtId="0" fontId="11" fillId="6" borderId="6" xfId="0" applyFont="1" applyFill="1" applyBorder="1" applyAlignment="1" applyProtection="1">
      <alignment horizontal="center" vertical="center" shrinkToFit="1"/>
      <protection hidden="1"/>
    </xf>
    <xf numFmtId="0" fontId="11" fillId="6" borderId="9" xfId="0" applyFont="1" applyFill="1" applyBorder="1" applyAlignment="1" applyProtection="1">
      <alignment horizontal="center" vertical="center" shrinkToFit="1"/>
      <protection hidden="1"/>
    </xf>
    <xf numFmtId="10" fontId="26" fillId="0" borderId="5" xfId="0" applyNumberFormat="1" applyFont="1" applyBorder="1" applyAlignment="1" applyProtection="1">
      <alignment horizontal="center" vertical="center" shrinkToFit="1"/>
      <protection hidden="1"/>
    </xf>
    <xf numFmtId="10" fontId="26" fillId="0" borderId="6" xfId="0" applyNumberFormat="1" applyFont="1" applyBorder="1" applyAlignment="1" applyProtection="1">
      <alignment horizontal="center" vertical="center" shrinkToFit="1"/>
      <protection hidden="1"/>
    </xf>
    <xf numFmtId="10" fontId="26" fillId="0" borderId="7" xfId="0" applyNumberFormat="1" applyFont="1" applyBorder="1" applyAlignment="1" applyProtection="1">
      <alignment horizontal="center" vertical="center" shrinkToFit="1"/>
      <protection hidden="1"/>
    </xf>
    <xf numFmtId="10" fontId="26" fillId="0" borderId="8" xfId="0" applyNumberFormat="1" applyFont="1" applyBorder="1" applyAlignment="1" applyProtection="1">
      <alignment horizontal="center" vertical="center" shrinkToFit="1"/>
      <protection hidden="1"/>
    </xf>
    <xf numFmtId="10" fontId="26" fillId="0" borderId="9" xfId="0" applyNumberFormat="1" applyFont="1" applyBorder="1" applyAlignment="1" applyProtection="1">
      <alignment horizontal="center" vertical="center" shrinkToFit="1"/>
      <protection hidden="1"/>
    </xf>
    <xf numFmtId="10" fontId="26" fillId="0" borderId="10" xfId="0" applyNumberFormat="1" applyFont="1" applyBorder="1" applyAlignment="1" applyProtection="1">
      <alignment horizontal="center" vertical="center" shrinkToFit="1"/>
      <protection hidden="1"/>
    </xf>
    <xf numFmtId="170" fontId="12" fillId="0" borderId="5" xfId="0" applyNumberFormat="1" applyFont="1" applyBorder="1" applyAlignment="1" applyProtection="1">
      <alignment horizontal="center" vertical="center" shrinkToFit="1"/>
      <protection hidden="1"/>
    </xf>
    <xf numFmtId="170" fontId="12" fillId="0" borderId="6" xfId="0" applyNumberFormat="1" applyFont="1" applyBorder="1" applyAlignment="1" applyProtection="1">
      <alignment horizontal="center" vertical="center" shrinkToFit="1"/>
      <protection hidden="1"/>
    </xf>
    <xf numFmtId="170" fontId="12" fillId="0" borderId="7" xfId="0" applyNumberFormat="1" applyFont="1" applyBorder="1" applyAlignment="1" applyProtection="1">
      <alignment horizontal="center" vertical="center" shrinkToFit="1"/>
      <protection hidden="1"/>
    </xf>
    <xf numFmtId="170" fontId="12" fillId="0" borderId="8" xfId="0" applyNumberFormat="1" applyFont="1" applyBorder="1" applyAlignment="1" applyProtection="1">
      <alignment horizontal="center" vertical="center" shrinkToFit="1"/>
      <protection hidden="1"/>
    </xf>
    <xf numFmtId="170" fontId="12" fillId="0" borderId="9" xfId="0" applyNumberFormat="1" applyFont="1" applyBorder="1" applyAlignment="1" applyProtection="1">
      <alignment horizontal="center" vertical="center" shrinkToFit="1"/>
      <protection hidden="1"/>
    </xf>
    <xf numFmtId="170" fontId="12" fillId="0" borderId="10" xfId="0" applyNumberFormat="1" applyFont="1" applyBorder="1" applyAlignment="1" applyProtection="1">
      <alignment horizontal="center" vertical="center" shrinkToFit="1"/>
      <protection hidden="1"/>
    </xf>
    <xf numFmtId="0" fontId="3" fillId="0" borderId="5" xfId="0" applyFont="1" applyBorder="1" applyAlignment="1" applyProtection="1">
      <alignment horizontal="center" vertical="center" shrinkToFit="1"/>
      <protection hidden="1"/>
    </xf>
    <xf numFmtId="0" fontId="3" fillId="0" borderId="6" xfId="0" applyFont="1" applyBorder="1" applyAlignment="1" applyProtection="1">
      <alignment horizontal="center" vertical="center" shrinkToFit="1"/>
      <protection hidden="1"/>
    </xf>
    <xf numFmtId="0" fontId="3" fillId="0" borderId="7" xfId="0" applyFont="1" applyBorder="1" applyAlignment="1" applyProtection="1">
      <alignment horizontal="center" vertical="center" shrinkToFit="1"/>
      <protection hidden="1"/>
    </xf>
    <xf numFmtId="0" fontId="3" fillId="0" borderId="8" xfId="0" applyFont="1" applyBorder="1" applyAlignment="1" applyProtection="1">
      <alignment horizontal="center" vertical="center" shrinkToFit="1"/>
      <protection hidden="1"/>
    </xf>
    <xf numFmtId="0" fontId="3" fillId="0" borderId="9" xfId="0" applyFont="1" applyBorder="1" applyAlignment="1" applyProtection="1">
      <alignment horizontal="center" vertical="center" shrinkToFit="1"/>
      <protection hidden="1"/>
    </xf>
    <xf numFmtId="0" fontId="3" fillId="0" borderId="10" xfId="0" applyFont="1" applyBorder="1" applyAlignment="1" applyProtection="1">
      <alignment horizontal="center" vertical="center" shrinkToFit="1"/>
      <protection hidden="1"/>
    </xf>
    <xf numFmtId="14" fontId="26" fillId="0" borderId="5" xfId="0" applyNumberFormat="1" applyFont="1" applyBorder="1" applyAlignment="1" applyProtection="1">
      <alignment horizontal="center" vertical="center" shrinkToFit="1"/>
      <protection locked="0"/>
    </xf>
    <xf numFmtId="14" fontId="26" fillId="0" borderId="6" xfId="0" applyNumberFormat="1" applyFont="1" applyBorder="1" applyAlignment="1" applyProtection="1">
      <alignment horizontal="center" vertical="center" shrinkToFit="1"/>
      <protection locked="0"/>
    </xf>
    <xf numFmtId="14" fontId="26" fillId="0" borderId="7" xfId="0" applyNumberFormat="1" applyFont="1" applyBorder="1" applyAlignment="1" applyProtection="1">
      <alignment horizontal="center" vertical="center" shrinkToFit="1"/>
      <protection locked="0"/>
    </xf>
    <xf numFmtId="14" fontId="26" fillId="0" borderId="8" xfId="0" applyNumberFormat="1" applyFont="1" applyBorder="1" applyAlignment="1" applyProtection="1">
      <alignment horizontal="center" vertical="center" shrinkToFit="1"/>
      <protection locked="0"/>
    </xf>
    <xf numFmtId="14" fontId="26" fillId="0" borderId="9" xfId="0" applyNumberFormat="1" applyFont="1" applyBorder="1" applyAlignment="1" applyProtection="1">
      <alignment horizontal="center" vertical="center" shrinkToFit="1"/>
      <protection locked="0"/>
    </xf>
    <xf numFmtId="14" fontId="26" fillId="0" borderId="10" xfId="0" applyNumberFormat="1" applyFont="1" applyBorder="1" applyAlignment="1" applyProtection="1">
      <alignment horizontal="center" vertical="center" shrinkToFit="1"/>
      <protection locked="0"/>
    </xf>
    <xf numFmtId="14" fontId="3" fillId="0" borderId="5" xfId="0" applyNumberFormat="1" applyFont="1" applyBorder="1" applyAlignment="1" applyProtection="1">
      <alignment horizontal="center" vertical="center" shrinkToFit="1"/>
      <protection hidden="1"/>
    </xf>
    <xf numFmtId="14" fontId="3" fillId="0" borderId="6" xfId="0" applyNumberFormat="1" applyFont="1" applyBorder="1" applyAlignment="1" applyProtection="1">
      <alignment horizontal="center" vertical="center" shrinkToFit="1"/>
      <protection hidden="1"/>
    </xf>
    <xf numFmtId="14" fontId="3" fillId="0" borderId="7" xfId="0" applyNumberFormat="1" applyFont="1" applyBorder="1" applyAlignment="1" applyProtection="1">
      <alignment horizontal="center" vertical="center" shrinkToFit="1"/>
      <protection hidden="1"/>
    </xf>
    <xf numFmtId="14" fontId="3" fillId="0" borderId="8" xfId="0" applyNumberFormat="1" applyFont="1" applyBorder="1" applyAlignment="1" applyProtection="1">
      <alignment horizontal="center" vertical="center" shrinkToFit="1"/>
      <protection hidden="1"/>
    </xf>
    <xf numFmtId="14" fontId="3" fillId="0" borderId="9" xfId="0" applyNumberFormat="1" applyFont="1" applyBorder="1" applyAlignment="1" applyProtection="1">
      <alignment horizontal="center" vertical="center" shrinkToFit="1"/>
      <protection hidden="1"/>
    </xf>
    <xf numFmtId="14" fontId="3" fillId="0" borderId="10" xfId="0" applyNumberFormat="1" applyFont="1" applyBorder="1" applyAlignment="1" applyProtection="1">
      <alignment horizontal="center" vertical="center" shrinkToFit="1"/>
      <protection hidden="1"/>
    </xf>
    <xf numFmtId="0" fontId="1" fillId="7" borderId="1" xfId="0" applyFont="1" applyFill="1" applyBorder="1" applyAlignment="1" applyProtection="1">
      <alignment horizontal="center" shrinkToFit="1"/>
      <protection hidden="1"/>
    </xf>
    <xf numFmtId="0" fontId="1" fillId="7" borderId="2" xfId="0" applyFont="1" applyFill="1" applyBorder="1" applyAlignment="1" applyProtection="1">
      <alignment horizontal="center" shrinkToFit="1"/>
      <protection hidden="1"/>
    </xf>
    <xf numFmtId="0" fontId="1" fillId="7" borderId="3" xfId="0" applyFont="1" applyFill="1" applyBorder="1" applyAlignment="1" applyProtection="1">
      <alignment horizontal="center" shrinkToFit="1"/>
      <protection hidden="1"/>
    </xf>
    <xf numFmtId="0" fontId="0" fillId="4" borderId="5" xfId="0" applyFill="1" applyBorder="1" applyAlignment="1" applyProtection="1">
      <alignment horizontal="center" shrinkToFit="1"/>
      <protection hidden="1"/>
    </xf>
    <xf numFmtId="0" fontId="0" fillId="4" borderId="6" xfId="0" applyFill="1" applyBorder="1" applyAlignment="1" applyProtection="1">
      <alignment horizontal="center" shrinkToFit="1"/>
      <protection hidden="1"/>
    </xf>
    <xf numFmtId="0" fontId="0" fillId="4" borderId="7" xfId="0" applyFill="1" applyBorder="1" applyAlignment="1" applyProtection="1">
      <alignment horizontal="center" shrinkToFit="1"/>
      <protection hidden="1"/>
    </xf>
    <xf numFmtId="0" fontId="0" fillId="4" borderId="11" xfId="0" applyFill="1" applyBorder="1" applyAlignment="1" applyProtection="1">
      <alignment horizontal="center" shrinkToFit="1"/>
      <protection hidden="1"/>
    </xf>
    <xf numFmtId="0" fontId="0" fillId="4" borderId="0" xfId="0" applyFill="1" applyAlignment="1" applyProtection="1">
      <alignment horizontal="center" shrinkToFit="1"/>
      <protection hidden="1"/>
    </xf>
    <xf numFmtId="0" fontId="0" fillId="4" borderId="12" xfId="0" applyFill="1" applyBorder="1" applyAlignment="1" applyProtection="1">
      <alignment horizontal="center" shrinkToFit="1"/>
      <protection hidden="1"/>
    </xf>
    <xf numFmtId="0" fontId="0" fillId="4" borderId="8" xfId="0" applyFill="1" applyBorder="1" applyAlignment="1" applyProtection="1">
      <alignment horizontal="center" shrinkToFit="1"/>
      <protection hidden="1"/>
    </xf>
    <xf numFmtId="0" fontId="0" fillId="4" borderId="9" xfId="0" applyFill="1" applyBorder="1" applyAlignment="1" applyProtection="1">
      <alignment horizontal="center" shrinkToFit="1"/>
      <protection hidden="1"/>
    </xf>
    <xf numFmtId="0" fontId="0" fillId="4" borderId="10" xfId="0" applyFill="1" applyBorder="1" applyAlignment="1" applyProtection="1">
      <alignment horizontal="center" shrinkToFit="1"/>
      <protection hidden="1"/>
    </xf>
    <xf numFmtId="0" fontId="37" fillId="2" borderId="6" xfId="0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 applyProtection="1">
      <alignment horizontal="center" shrinkToFit="1"/>
      <protection hidden="1"/>
    </xf>
    <xf numFmtId="0" fontId="11" fillId="7" borderId="5" xfId="0" applyFont="1" applyFill="1" applyBorder="1" applyAlignment="1" applyProtection="1">
      <alignment horizontal="center" vertical="center" shrinkToFit="1"/>
      <protection hidden="1"/>
    </xf>
    <xf numFmtId="0" fontId="11" fillId="7" borderId="6" xfId="0" applyFont="1" applyFill="1" applyBorder="1" applyAlignment="1" applyProtection="1">
      <alignment horizontal="center" vertical="center" shrinkToFit="1"/>
      <protection hidden="1"/>
    </xf>
    <xf numFmtId="0" fontId="11" fillId="7" borderId="7" xfId="0" applyFont="1" applyFill="1" applyBorder="1" applyAlignment="1" applyProtection="1">
      <alignment horizontal="center" vertical="center" shrinkToFit="1"/>
      <protection hidden="1"/>
    </xf>
    <xf numFmtId="0" fontId="11" fillId="7" borderId="8" xfId="0" applyFont="1" applyFill="1" applyBorder="1" applyAlignment="1" applyProtection="1">
      <alignment horizontal="center" vertical="center" shrinkToFit="1"/>
      <protection hidden="1"/>
    </xf>
    <xf numFmtId="0" fontId="11" fillId="7" borderId="9" xfId="0" applyFont="1" applyFill="1" applyBorder="1" applyAlignment="1" applyProtection="1">
      <alignment horizontal="center" vertical="center" shrinkToFit="1"/>
      <protection hidden="1"/>
    </xf>
    <xf numFmtId="0" fontId="11" fillId="7" borderId="10" xfId="0" applyFont="1" applyFill="1" applyBorder="1" applyAlignment="1" applyProtection="1">
      <alignment horizontal="center" vertical="center" shrinkToFit="1"/>
      <protection hidden="1"/>
    </xf>
    <xf numFmtId="170" fontId="3" fillId="0" borderId="5" xfId="0" applyNumberFormat="1" applyFont="1" applyBorder="1" applyAlignment="1" applyProtection="1">
      <alignment horizontal="center" vertical="center" shrinkToFit="1"/>
      <protection locked="0"/>
    </xf>
    <xf numFmtId="170" fontId="3" fillId="0" borderId="6" xfId="0" applyNumberFormat="1" applyFont="1" applyBorder="1" applyAlignment="1" applyProtection="1">
      <alignment horizontal="center" vertical="center" shrinkToFit="1"/>
      <protection locked="0"/>
    </xf>
    <xf numFmtId="170" fontId="3" fillId="0" borderId="7" xfId="0" applyNumberFormat="1" applyFont="1" applyBorder="1" applyAlignment="1" applyProtection="1">
      <alignment horizontal="center" vertical="center" shrinkToFit="1"/>
      <protection locked="0"/>
    </xf>
    <xf numFmtId="170" fontId="3" fillId="0" borderId="8" xfId="0" applyNumberFormat="1" applyFont="1" applyBorder="1" applyAlignment="1" applyProtection="1">
      <alignment horizontal="center" vertical="center" shrinkToFit="1"/>
      <protection locked="0"/>
    </xf>
    <xf numFmtId="170" fontId="3" fillId="0" borderId="9" xfId="0" applyNumberFormat="1" applyFont="1" applyBorder="1" applyAlignment="1" applyProtection="1">
      <alignment horizontal="center" vertical="center" shrinkToFit="1"/>
      <protection locked="0"/>
    </xf>
    <xf numFmtId="170" fontId="3" fillId="0" borderId="10" xfId="0" applyNumberFormat="1" applyFont="1" applyBorder="1" applyAlignment="1" applyProtection="1">
      <alignment horizontal="center" vertical="center" shrinkToFit="1"/>
      <protection locked="0"/>
    </xf>
    <xf numFmtId="0" fontId="12" fillId="2" borderId="0" xfId="0" applyFont="1" applyFill="1" applyAlignment="1" applyProtection="1">
      <alignment horizontal="center" vertical="center" shrinkToFit="1"/>
      <protection hidden="1"/>
    </xf>
    <xf numFmtId="0" fontId="14" fillId="13" borderId="5" xfId="1" applyFont="1" applyFill="1" applyBorder="1" applyAlignment="1" applyProtection="1">
      <alignment horizontal="center" vertical="center" wrapText="1"/>
      <protection hidden="1"/>
    </xf>
    <xf numFmtId="0" fontId="14" fillId="13" borderId="6" xfId="1" applyFont="1" applyFill="1" applyBorder="1" applyAlignment="1" applyProtection="1">
      <alignment horizontal="center" vertical="center" wrapText="1"/>
      <protection hidden="1"/>
    </xf>
    <xf numFmtId="0" fontId="14" fillId="13" borderId="7" xfId="1" applyFont="1" applyFill="1" applyBorder="1" applyAlignment="1" applyProtection="1">
      <alignment horizontal="center" vertical="center" wrapText="1"/>
      <protection hidden="1"/>
    </xf>
    <xf numFmtId="0" fontId="14" fillId="13" borderId="11" xfId="1" applyFont="1" applyFill="1" applyBorder="1" applyAlignment="1" applyProtection="1">
      <alignment horizontal="center" vertical="center" wrapText="1"/>
      <protection hidden="1"/>
    </xf>
    <xf numFmtId="0" fontId="14" fillId="13" borderId="0" xfId="1" applyFont="1" applyFill="1" applyBorder="1" applyAlignment="1" applyProtection="1">
      <alignment horizontal="center" vertical="center" wrapText="1"/>
      <protection hidden="1"/>
    </xf>
    <xf numFmtId="0" fontId="14" fillId="13" borderId="12" xfId="1" applyFont="1" applyFill="1" applyBorder="1" applyAlignment="1" applyProtection="1">
      <alignment horizontal="center" vertical="center" wrapText="1"/>
      <protection hidden="1"/>
    </xf>
    <xf numFmtId="0" fontId="14" fillId="13" borderId="8" xfId="1" applyFont="1" applyFill="1" applyBorder="1" applyAlignment="1" applyProtection="1">
      <alignment horizontal="center" vertical="center" wrapText="1"/>
      <protection hidden="1"/>
    </xf>
    <xf numFmtId="0" fontId="14" fillId="13" borderId="9" xfId="1" applyFont="1" applyFill="1" applyBorder="1" applyAlignment="1" applyProtection="1">
      <alignment horizontal="center" vertical="center" wrapText="1"/>
      <protection hidden="1"/>
    </xf>
    <xf numFmtId="0" fontId="14" fillId="13" borderId="10" xfId="1" applyFont="1" applyFill="1" applyBorder="1" applyAlignment="1" applyProtection="1">
      <alignment horizontal="center" vertical="center" wrapText="1"/>
      <protection hidden="1"/>
    </xf>
    <xf numFmtId="0" fontId="2" fillId="2" borderId="9" xfId="0" applyFont="1" applyFill="1" applyBorder="1" applyAlignment="1" applyProtection="1">
      <alignment horizontal="center" shrinkToFit="1"/>
      <protection hidden="1"/>
    </xf>
    <xf numFmtId="38" fontId="3" fillId="0" borderId="5" xfId="0" applyNumberFormat="1" applyFont="1" applyBorder="1" applyAlignment="1" applyProtection="1">
      <alignment horizontal="center" vertical="center" shrinkToFit="1"/>
      <protection locked="0"/>
    </xf>
    <xf numFmtId="38" fontId="3" fillId="0" borderId="6" xfId="0" applyNumberFormat="1" applyFont="1" applyBorder="1" applyAlignment="1" applyProtection="1">
      <alignment horizontal="center" vertical="center" shrinkToFit="1"/>
      <protection locked="0"/>
    </xf>
    <xf numFmtId="38" fontId="3" fillId="0" borderId="7" xfId="0" applyNumberFormat="1" applyFont="1" applyBorder="1" applyAlignment="1" applyProtection="1">
      <alignment horizontal="center" vertical="center" shrinkToFit="1"/>
      <protection locked="0"/>
    </xf>
    <xf numFmtId="38" fontId="3" fillId="0" borderId="8" xfId="0" applyNumberFormat="1" applyFont="1" applyBorder="1" applyAlignment="1" applyProtection="1">
      <alignment horizontal="center" vertical="center" shrinkToFit="1"/>
      <protection locked="0"/>
    </xf>
    <xf numFmtId="38" fontId="3" fillId="0" borderId="9" xfId="0" applyNumberFormat="1" applyFont="1" applyBorder="1" applyAlignment="1" applyProtection="1">
      <alignment horizontal="center" vertical="center" shrinkToFit="1"/>
      <protection locked="0"/>
    </xf>
    <xf numFmtId="38" fontId="3" fillId="0" borderId="10" xfId="0" applyNumberFormat="1" applyFont="1" applyBorder="1" applyAlignment="1" applyProtection="1">
      <alignment horizontal="center" vertical="center" shrinkToFit="1"/>
      <protection locked="0"/>
    </xf>
    <xf numFmtId="0" fontId="2" fillId="2" borderId="0" xfId="0" applyFont="1" applyFill="1" applyAlignment="1" applyProtection="1">
      <alignment horizontal="center" shrinkToFit="1"/>
      <protection hidden="1"/>
    </xf>
    <xf numFmtId="0" fontId="4" fillId="2" borderId="0" xfId="0" applyFont="1" applyFill="1" applyAlignment="1" applyProtection="1">
      <alignment horizontal="center" vertical="center" shrinkToFit="1"/>
      <protection hidden="1"/>
    </xf>
    <xf numFmtId="14" fontId="3" fillId="0" borderId="5" xfId="0" applyNumberFormat="1" applyFont="1" applyBorder="1" applyAlignment="1" applyProtection="1">
      <alignment horizontal="center" vertical="center" shrinkToFit="1"/>
      <protection locked="0"/>
    </xf>
    <xf numFmtId="14" fontId="3" fillId="0" borderId="6" xfId="0" applyNumberFormat="1" applyFont="1" applyBorder="1" applyAlignment="1" applyProtection="1">
      <alignment horizontal="center" vertical="center" shrinkToFit="1"/>
      <protection locked="0"/>
    </xf>
    <xf numFmtId="14" fontId="3" fillId="0" borderId="7" xfId="0" applyNumberFormat="1" applyFont="1" applyBorder="1" applyAlignment="1" applyProtection="1">
      <alignment horizontal="center" vertical="center" shrinkToFit="1"/>
      <protection locked="0"/>
    </xf>
    <xf numFmtId="14" fontId="3" fillId="0" borderId="8" xfId="0" applyNumberFormat="1" applyFont="1" applyBorder="1" applyAlignment="1" applyProtection="1">
      <alignment horizontal="center" vertical="center" shrinkToFit="1"/>
      <protection locked="0"/>
    </xf>
    <xf numFmtId="14" fontId="3" fillId="0" borderId="9" xfId="0" applyNumberFormat="1" applyFont="1" applyBorder="1" applyAlignment="1" applyProtection="1">
      <alignment horizontal="center" vertical="center" shrinkToFit="1"/>
      <protection locked="0"/>
    </xf>
    <xf numFmtId="14" fontId="3" fillId="0" borderId="10" xfId="0" applyNumberFormat="1" applyFont="1" applyBorder="1" applyAlignment="1" applyProtection="1">
      <alignment horizontal="center" vertical="center" shrinkToFit="1"/>
      <protection locked="0"/>
    </xf>
    <xf numFmtId="0" fontId="31" fillId="2" borderId="6" xfId="0" applyFont="1" applyFill="1" applyBorder="1" applyAlignment="1" applyProtection="1">
      <alignment horizontal="center" shrinkToFit="1"/>
      <protection hidden="1"/>
    </xf>
    <xf numFmtId="0" fontId="31" fillId="2" borderId="6" xfId="0" applyFont="1" applyFill="1" applyBorder="1" applyAlignment="1" applyProtection="1">
      <alignment horizontal="right" shrinkToFit="1"/>
      <protection hidden="1"/>
    </xf>
    <xf numFmtId="0" fontId="0" fillId="0" borderId="8" xfId="0" applyBorder="1" applyAlignment="1" applyProtection="1">
      <alignment horizontal="center" shrinkToFit="1"/>
      <protection locked="0"/>
    </xf>
    <xf numFmtId="0" fontId="0" fillId="0" borderId="9" xfId="0" applyBorder="1" applyAlignment="1" applyProtection="1">
      <alignment horizontal="center" shrinkToFit="1"/>
      <protection locked="0"/>
    </xf>
    <xf numFmtId="0" fontId="0" fillId="0" borderId="10" xfId="0" applyBorder="1" applyAlignment="1" applyProtection="1">
      <alignment horizontal="center" shrinkToFit="1"/>
      <protection locked="0"/>
    </xf>
    <xf numFmtId="0" fontId="1" fillId="3" borderId="5" xfId="0" applyFont="1" applyFill="1" applyBorder="1" applyAlignment="1" applyProtection="1">
      <alignment horizontal="center" shrinkToFit="1"/>
      <protection hidden="1"/>
    </xf>
    <xf numFmtId="0" fontId="1" fillId="3" borderId="6" xfId="0" applyFont="1" applyFill="1" applyBorder="1" applyAlignment="1" applyProtection="1">
      <alignment horizontal="center" shrinkToFit="1"/>
      <protection hidden="1"/>
    </xf>
    <xf numFmtId="0" fontId="1" fillId="3" borderId="7" xfId="0" applyFont="1" applyFill="1" applyBorder="1" applyAlignment="1" applyProtection="1">
      <alignment horizontal="center" shrinkToFit="1"/>
      <protection hidden="1"/>
    </xf>
    <xf numFmtId="0" fontId="0" fillId="0" borderId="5" xfId="0" applyBorder="1" applyAlignment="1" applyProtection="1">
      <alignment horizontal="center" shrinkToFit="1"/>
      <protection locked="0"/>
    </xf>
    <xf numFmtId="0" fontId="0" fillId="0" borderId="6" xfId="0" applyBorder="1" applyAlignment="1" applyProtection="1">
      <alignment horizontal="center" shrinkToFit="1"/>
      <protection locked="0"/>
    </xf>
    <xf numFmtId="0" fontId="0" fillId="0" borderId="7" xfId="0" applyBorder="1" applyAlignment="1" applyProtection="1">
      <alignment horizontal="center" shrinkToFit="1"/>
      <protection locked="0"/>
    </xf>
    <xf numFmtId="0" fontId="0" fillId="0" borderId="11" xfId="0" applyBorder="1" applyAlignment="1" applyProtection="1">
      <alignment horizontal="center" shrinkToFit="1"/>
      <protection locked="0"/>
    </xf>
    <xf numFmtId="0" fontId="0" fillId="0" borderId="0" xfId="0" applyAlignment="1" applyProtection="1">
      <alignment horizontal="center" shrinkToFit="1"/>
      <protection locked="0"/>
    </xf>
    <xf numFmtId="0" fontId="0" fillId="0" borderId="12" xfId="0" applyBorder="1" applyAlignment="1" applyProtection="1">
      <alignment horizontal="center" shrinkToFit="1"/>
      <protection locked="0"/>
    </xf>
    <xf numFmtId="9" fontId="0" fillId="0" borderId="2" xfId="0" applyNumberFormat="1" applyBorder="1" applyAlignment="1" applyProtection="1">
      <alignment horizontal="center" shrinkToFit="1"/>
      <protection locked="0"/>
    </xf>
    <xf numFmtId="9" fontId="0" fillId="0" borderId="3" xfId="0" applyNumberFormat="1" applyBorder="1" applyAlignment="1" applyProtection="1">
      <alignment horizontal="center" shrinkToFit="1"/>
      <protection locked="0"/>
    </xf>
    <xf numFmtId="0" fontId="0" fillId="0" borderId="11" xfId="0" applyBorder="1" applyAlignment="1" applyProtection="1">
      <alignment horizontal="center" shrinkToFit="1"/>
      <protection hidden="1"/>
    </xf>
    <xf numFmtId="0" fontId="0" fillId="0" borderId="12" xfId="0" applyBorder="1" applyAlignment="1" applyProtection="1">
      <alignment horizontal="center" shrinkToFit="1"/>
      <protection hidden="1"/>
    </xf>
    <xf numFmtId="9" fontId="0" fillId="0" borderId="1" xfId="0" applyNumberFormat="1" applyBorder="1" applyAlignment="1" applyProtection="1">
      <alignment horizontal="center" shrinkToFit="1"/>
      <protection locked="0"/>
    </xf>
    <xf numFmtId="0" fontId="16" fillId="4" borderId="9" xfId="0" applyFont="1" applyFill="1" applyBorder="1" applyAlignment="1" applyProtection="1">
      <alignment horizontal="center" shrinkToFit="1"/>
      <protection hidden="1"/>
    </xf>
    <xf numFmtId="166" fontId="0" fillId="0" borderId="2" xfId="0" applyNumberFormat="1" applyBorder="1" applyAlignment="1" applyProtection="1">
      <alignment horizontal="center" shrinkToFit="1"/>
      <protection locked="0"/>
    </xf>
    <xf numFmtId="0" fontId="0" fillId="4" borderId="2" xfId="0" applyFill="1" applyBorder="1" applyAlignment="1" applyProtection="1">
      <alignment horizontal="center" shrinkToFit="1"/>
      <protection hidden="1"/>
    </xf>
    <xf numFmtId="166" fontId="0" fillId="2" borderId="1" xfId="0" applyNumberFormat="1" applyFill="1" applyBorder="1" applyAlignment="1" applyProtection="1">
      <alignment horizontal="center" shrinkToFit="1"/>
      <protection hidden="1"/>
    </xf>
    <xf numFmtId="166" fontId="0" fillId="2" borderId="2" xfId="0" applyNumberFormat="1" applyFill="1" applyBorder="1" applyAlignment="1" applyProtection="1">
      <alignment horizontal="center" shrinkToFit="1"/>
      <protection hidden="1"/>
    </xf>
    <xf numFmtId="166" fontId="0" fillId="2" borderId="3" xfId="0" applyNumberFormat="1" applyFill="1" applyBorder="1" applyAlignment="1" applyProtection="1">
      <alignment horizontal="center" shrinkToFit="1"/>
      <protection hidden="1"/>
    </xf>
    <xf numFmtId="0" fontId="0" fillId="0" borderId="5" xfId="0" applyBorder="1" applyAlignment="1" applyProtection="1">
      <alignment horizontal="center" shrinkToFit="1"/>
      <protection hidden="1"/>
    </xf>
    <xf numFmtId="0" fontId="0" fillId="0" borderId="7" xfId="0" applyBorder="1" applyAlignment="1" applyProtection="1">
      <alignment horizontal="center" shrinkToFit="1"/>
      <protection hidden="1"/>
    </xf>
    <xf numFmtId="0" fontId="0" fillId="0" borderId="0" xfId="0" applyAlignment="1" applyProtection="1">
      <alignment horizontal="left" shrinkToFit="1"/>
      <protection locked="0"/>
    </xf>
    <xf numFmtId="0" fontId="0" fillId="0" borderId="9" xfId="0" applyBorder="1" applyAlignment="1" applyProtection="1">
      <alignment horizontal="left" shrinkToFit="1"/>
      <protection locked="0"/>
    </xf>
    <xf numFmtId="0" fontId="0" fillId="0" borderId="6" xfId="0" applyBorder="1" applyAlignment="1" applyProtection="1">
      <alignment horizontal="left" shrinkToFit="1"/>
      <protection locked="0"/>
    </xf>
    <xf numFmtId="0" fontId="13" fillId="2" borderId="6" xfId="0" applyFont="1" applyFill="1" applyBorder="1" applyAlignment="1" applyProtection="1">
      <alignment horizontal="center" vertical="center" shrinkToFit="1"/>
      <protection hidden="1"/>
    </xf>
    <xf numFmtId="0" fontId="0" fillId="0" borderId="8" xfId="0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center" shrinkToFit="1"/>
      <protection hidden="1"/>
    </xf>
    <xf numFmtId="0" fontId="14" fillId="7" borderId="5" xfId="0" applyFont="1" applyFill="1" applyBorder="1" applyAlignment="1" applyProtection="1">
      <alignment horizontal="center" vertical="center" shrinkToFit="1"/>
      <protection hidden="1"/>
    </xf>
    <xf numFmtId="0" fontId="14" fillId="7" borderId="6" xfId="0" applyFont="1" applyFill="1" applyBorder="1" applyAlignment="1" applyProtection="1">
      <alignment horizontal="center" vertical="center" shrinkToFit="1"/>
      <protection hidden="1"/>
    </xf>
    <xf numFmtId="0" fontId="14" fillId="7" borderId="7" xfId="0" applyFont="1" applyFill="1" applyBorder="1" applyAlignment="1" applyProtection="1">
      <alignment horizontal="center" vertical="center" shrinkToFit="1"/>
      <protection hidden="1"/>
    </xf>
    <xf numFmtId="0" fontId="14" fillId="7" borderId="8" xfId="0" applyFont="1" applyFill="1" applyBorder="1" applyAlignment="1" applyProtection="1">
      <alignment horizontal="center" vertical="center" shrinkToFit="1"/>
      <protection hidden="1"/>
    </xf>
    <xf numFmtId="0" fontId="14" fillId="7" borderId="9" xfId="0" applyFont="1" applyFill="1" applyBorder="1" applyAlignment="1" applyProtection="1">
      <alignment horizontal="center" vertical="center" shrinkToFit="1"/>
      <protection hidden="1"/>
    </xf>
    <xf numFmtId="0" fontId="14" fillId="7" borderId="10" xfId="0" applyFont="1" applyFill="1" applyBorder="1" applyAlignment="1" applyProtection="1">
      <alignment horizontal="center" vertical="center" shrinkToFit="1"/>
      <protection hidden="1"/>
    </xf>
  </cellXfs>
  <cellStyles count="2">
    <cellStyle name="Hyperlink" xfId="1" builtinId="8"/>
    <cellStyle name="Normal" xfId="0" builtinId="0"/>
  </cellStyles>
  <dxfs count="167"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theme="8" tint="0.59996337778862885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  <color theme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color rgb="FF0000FF"/>
      </font>
    </dxf>
    <dxf>
      <font>
        <color rgb="FFFF0000"/>
      </font>
    </dxf>
    <dxf>
      <font>
        <color rgb="FF00B050"/>
      </font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  <border>
        <vertical/>
        <horizontal/>
      </border>
    </dxf>
    <dxf>
      <font>
        <color rgb="FF0000FF"/>
      </font>
      <border>
        <vertical/>
        <horizontal/>
      </border>
    </dxf>
    <dxf>
      <font>
        <color rgb="FF00B050"/>
      </font>
      <border>
        <vertical/>
        <horizontal/>
      </border>
    </dxf>
    <dxf>
      <font>
        <color rgb="FFC9EFDA"/>
      </font>
      <fill>
        <patternFill>
          <bgColor rgb="FFC9EFDA"/>
        </patternFill>
      </fill>
    </dxf>
    <dxf>
      <font>
        <b/>
        <i val="0"/>
        <color theme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b/>
        <i val="0"/>
        <color theme="0"/>
      </font>
      <fill>
        <patternFill>
          <bgColor rgb="FF00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207144"/>
      <color rgb="FFC9EFDA"/>
      <color rgb="FFB42117"/>
      <color rgb="FFFF00FF"/>
      <color rgb="FFF8CBC8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Dashboard!$BC$5</c:f>
          <c:strCache>
            <c:ptCount val="1"/>
            <c:pt idx="0">
              <c:v>All money combined as ₩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spPr>
            <a:solidFill>
              <a:srgbClr val="207144"/>
            </a:solidFill>
            <a:ln>
              <a:noFill/>
            </a:ln>
            <a:effectLst/>
          </c:spPr>
          <c:val>
            <c:numRef>
              <c:f>Dashboard!$BE$7:$BE$175</c:f>
              <c:numCache>
                <c:formatCode>General</c:formatCode>
                <c:ptCount val="169"/>
                <c:pt idx="0" formatCode="#,##0_);[Red]\(#,##0\)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4-430E-81EF-BEBC1792F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0085200"/>
        <c:axId val="1830088560"/>
      </c:areaChart>
      <c:catAx>
        <c:axId val="183008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830088560"/>
        <c:crosses val="autoZero"/>
        <c:auto val="1"/>
        <c:lblAlgn val="ctr"/>
        <c:lblOffset val="100"/>
        <c:noMultiLvlLbl val="0"/>
      </c:catAx>
      <c:valAx>
        <c:axId val="183008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0085200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20714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F9E-4015-B156-644CCE69D37E}"/>
              </c:ext>
            </c:extLst>
          </c:dPt>
          <c:dPt>
            <c:idx val="1"/>
            <c:bubble3D val="0"/>
            <c:spPr>
              <a:solidFill>
                <a:srgbClr val="B42117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9E-4015-B156-644CCE69D37E}"/>
              </c:ext>
            </c:extLst>
          </c:dPt>
          <c:dPt>
            <c:idx val="2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9E-4015-B156-644CCE69D37E}"/>
              </c:ext>
            </c:extLst>
          </c:dPt>
          <c:dPt>
            <c:idx val="3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9E-4015-B156-644CCE69D37E}"/>
              </c:ext>
            </c:extLst>
          </c:dPt>
          <c:dPt>
            <c:idx val="4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F9E-4015-B156-644CCE69D37E}"/>
              </c:ext>
            </c:extLst>
          </c:dPt>
          <c:dPt>
            <c:idx val="5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9E-4015-B156-644CCE69D37E}"/>
              </c:ext>
            </c:extLst>
          </c:dPt>
          <c:dPt>
            <c:idx val="6"/>
            <c:bubble3D val="0"/>
            <c:spPr>
              <a:solidFill>
                <a:schemeClr val="bg1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F9E-4015-B156-644CCE69D3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Wallet!$CF$12:$CF$18</c:f>
              <c:strCache>
                <c:ptCount val="7"/>
                <c:pt idx="6">
                  <c:v>All Others</c:v>
                </c:pt>
              </c:strCache>
            </c:strRef>
          </c:cat>
          <c:val>
            <c:numRef>
              <c:f>Wallet!$CG$12:$CG$18</c:f>
              <c:numCache>
                <c:formatCode>0.0%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E-4015-B156-644CCE69D3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Comparison!$AH$4</c:f>
              <c:strCache>
                <c:ptCount val="1"/>
              </c:strCache>
            </c:strRef>
          </c:tx>
          <c:spPr>
            <a:ln w="25400" cap="rnd">
              <a:solidFill>
                <a:srgbClr val="207144"/>
              </a:solidFill>
              <a:round/>
            </a:ln>
            <a:effectLst/>
          </c:spPr>
          <c:marker>
            <c:symbol val="none"/>
          </c:marker>
          <c:val>
            <c:numRef>
              <c:f>Comparison!$AH$5:$AH$172</c:f>
              <c:numCache>
                <c:formatCode>General</c:formatCode>
                <c:ptCount val="1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8-48F5-97F6-631B378C5988}"/>
            </c:ext>
          </c:extLst>
        </c:ser>
        <c:ser>
          <c:idx val="1"/>
          <c:order val="1"/>
          <c:tx>
            <c:strRef>
              <c:f>Comparison!$AI$4</c:f>
              <c:strCache>
                <c:ptCount val="1"/>
              </c:strCache>
            </c:strRef>
          </c:tx>
          <c:spPr>
            <a:ln w="25400" cap="rnd">
              <a:solidFill>
                <a:srgbClr val="B42117"/>
              </a:solidFill>
              <a:round/>
            </a:ln>
            <a:effectLst/>
          </c:spPr>
          <c:marker>
            <c:symbol val="none"/>
          </c:marker>
          <c:val>
            <c:numRef>
              <c:f>Comparison!$AI$5:$AI$172</c:f>
              <c:numCache>
                <c:formatCode>General</c:formatCode>
                <c:ptCount val="1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8-48F5-97F6-631B378C5988}"/>
            </c:ext>
          </c:extLst>
        </c:ser>
        <c:ser>
          <c:idx val="2"/>
          <c:order val="2"/>
          <c:tx>
            <c:strRef>
              <c:f>Comparison!$AJ$4</c:f>
              <c:strCache>
                <c:ptCount val="1"/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val>
            <c:numRef>
              <c:f>Comparison!$AJ$5:$AJ$172</c:f>
              <c:numCache>
                <c:formatCode>General</c:formatCode>
                <c:ptCount val="1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8-48F5-97F6-631B378C5988}"/>
            </c:ext>
          </c:extLst>
        </c:ser>
        <c:ser>
          <c:idx val="3"/>
          <c:order val="3"/>
          <c:tx>
            <c:strRef>
              <c:f>Comparison!$AK$4</c:f>
              <c:strCache>
                <c:ptCount val="1"/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val>
            <c:numRef>
              <c:f>Comparison!$AK$5:$AK$172</c:f>
              <c:numCache>
                <c:formatCode>General</c:formatCode>
                <c:ptCount val="1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98-48F5-97F6-631B378C5988}"/>
            </c:ext>
          </c:extLst>
        </c:ser>
        <c:ser>
          <c:idx val="4"/>
          <c:order val="4"/>
          <c:tx>
            <c:strRef>
              <c:f>Comparison!$AL$4</c:f>
              <c:strCache>
                <c:ptCount val="1"/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Comparison!$AL$5:$AL$172</c:f>
              <c:numCache>
                <c:formatCode>General</c:formatCode>
                <c:ptCount val="1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98-48F5-97F6-631B378C5988}"/>
            </c:ext>
          </c:extLst>
        </c:ser>
        <c:ser>
          <c:idx val="5"/>
          <c:order val="5"/>
          <c:tx>
            <c:strRef>
              <c:f>Comparison!$AM$4</c:f>
              <c:strCache>
                <c:ptCount val="1"/>
              </c:strCache>
            </c:strRef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Comparison!$AM$5:$AM$172</c:f>
              <c:numCache>
                <c:formatCode>General</c:formatCode>
                <c:ptCount val="1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98-48F5-97F6-631B378C5988}"/>
            </c:ext>
          </c:extLst>
        </c:ser>
        <c:ser>
          <c:idx val="8"/>
          <c:order val="6"/>
          <c:tx>
            <c:strRef>
              <c:f>Comparison!$AN$4</c:f>
              <c:strCache>
                <c:ptCount val="1"/>
                <c:pt idx="0">
                  <c:v>₩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Comparison!$AN$5:$AN$172</c:f>
              <c:numCache>
                <c:formatCode>General</c:formatCode>
                <c:ptCount val="16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98-48F5-97F6-631B378C5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536336"/>
        <c:axId val="359527216"/>
      </c:lineChart>
      <c:catAx>
        <c:axId val="359536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359527216"/>
        <c:crosses val="autoZero"/>
        <c:auto val="1"/>
        <c:lblAlgn val="ctr"/>
        <c:lblOffset val="100"/>
        <c:noMultiLvlLbl val="0"/>
      </c:catAx>
      <c:valAx>
        <c:axId val="35952721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5953633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Overall Progress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rgbClr val="207144"/>
              </a:solidFill>
              <a:round/>
            </a:ln>
            <a:effectLst/>
          </c:spPr>
          <c:marker>
            <c:symbol val="none"/>
          </c:marker>
          <c:val>
            <c:numRef>
              <c:f>Currency!$BF$7:$BF$175</c:f>
              <c:numCache>
                <c:formatCode>General</c:formatCode>
                <c:ptCount val="1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5-4DD8-9EBE-23A311DB9484}"/>
            </c:ext>
          </c:extLst>
        </c:ser>
        <c:ser>
          <c:idx val="1"/>
          <c:order val="1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Currency!$BG$7:$BG$175</c:f>
              <c:numCache>
                <c:formatCode>General</c:formatCode>
                <c:ptCount val="1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7-4979-9C51-1722DE701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6897663"/>
        <c:axId val="2036897183"/>
      </c:lineChart>
      <c:catAx>
        <c:axId val="203689766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36897183"/>
        <c:crosses val="autoZero"/>
        <c:auto val="1"/>
        <c:lblAlgn val="ctr"/>
        <c:lblOffset val="100"/>
        <c:noMultiLvlLbl val="0"/>
      </c:catAx>
      <c:valAx>
        <c:axId val="2036897183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036897663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Last 12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Currency!$AZ$7</c:f>
              <c:strCache>
                <c:ptCount val="1"/>
                <c:pt idx="0">
                  <c:v>▼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4C1A346-66DC-4B31-84AC-43336316D41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8B8-488E-AEAA-A2F830FFD5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6352C7B-000F-4925-A98A-F6860FA10F5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F8B8-488E-AEAA-A2F830FFD5B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94EAA1F-C33B-43FA-B719-768DEF99052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8B8-488E-AEAA-A2F830FFD5B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9490AC5-0622-456B-8998-C43BA41DF2C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8B8-488E-AEAA-A2F830FFD5B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DD22953-DA20-49F2-8B3B-B232FDCC26E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8B8-488E-AEAA-A2F830FFD5B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991D02D-A550-4360-8450-9F2963BE2B8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8B8-488E-AEAA-A2F830FFD5B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B89BF15-8F86-45EF-AD8C-465C559F05C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8B8-488E-AEAA-A2F830FFD5B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7DF6359-C95B-489A-8B95-D982261279D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F8B8-488E-AEAA-A2F830FFD5B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A9AD072-4AE9-4222-AD0D-A6CD2519916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F8B8-488E-AEAA-A2F830FFD5B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4F84B1C-3913-4FDD-8F0A-A58E9830155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F8B8-488E-AEAA-A2F830FFD5B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566FB23-FC70-4BB9-A014-CEFE809CEF3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F8B8-488E-AEAA-A2F830FFD5B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37AD42D-0AA5-40A7-A396-29D205E5ACE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F8B8-488E-AEAA-A2F830FFD5B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DDD5DDC-D9C3-49E2-8153-60E46386AD6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F8B8-488E-AEAA-A2F830FFD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Currency!$AZ$8:$AZ$20</c:f>
              <c:numCache>
                <c:formatCode>#,##0_ ;[Red]\-#,##0\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Currency!$AW$8:$AW$20</c15:f>
                <c15:dlblRangeCache>
                  <c:ptCount val="13"/>
                </c15:dlblRangeCache>
              </c15:datalabelsRange>
            </c:ext>
            <c:ext xmlns:c16="http://schemas.microsoft.com/office/drawing/2014/chart" uri="{C3380CC4-5D6E-409C-BE32-E72D297353CC}">
              <c16:uniqueId val="{00000000-F8B8-488E-AEAA-A2F830FFD5B9}"/>
            </c:ext>
          </c:extLst>
        </c:ser>
        <c:ser>
          <c:idx val="1"/>
          <c:order val="1"/>
          <c:tx>
            <c:strRef>
              <c:f>Currency!$BA$7</c:f>
              <c:strCache>
                <c:ptCount val="1"/>
                <c:pt idx="0">
                  <c:v>►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val>
            <c:numRef>
              <c:f>Currency!$BA$8:$BA$20</c:f>
              <c:numCache>
                <c:formatCode>#,##0_ ;[Red]\-#,##0\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B8-488E-AEAA-A2F830FFD5B9}"/>
            </c:ext>
          </c:extLst>
        </c:ser>
        <c:ser>
          <c:idx val="2"/>
          <c:order val="2"/>
          <c:tx>
            <c:strRef>
              <c:f>Currency!$BB$7</c:f>
              <c:strCache>
                <c:ptCount val="1"/>
                <c:pt idx="0">
                  <c:v>▲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val>
            <c:numRef>
              <c:f>Currency!$BB$8:$BB$20</c:f>
              <c:numCache>
                <c:formatCode>#,##0_ ;[Red]\-#,##0\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B8-488E-AEAA-A2F830FFD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4509919"/>
        <c:axId val="1384516159"/>
      </c:barChart>
      <c:lineChart>
        <c:grouping val="standard"/>
        <c:varyColors val="0"/>
        <c:ser>
          <c:idx val="3"/>
          <c:order val="3"/>
          <c:tx>
            <c:strRef>
              <c:f>Currency!$BC$7</c:f>
              <c:strCache>
                <c:ptCount val="1"/>
                <c:pt idx="0">
                  <c:v>₩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Currency!$BC$8:$BC$20</c:f>
              <c:numCache>
                <c:formatCode>#,##0_ ;[Red]\-#,##0\ 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8B8-488E-AEAA-A2F830FFD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509919"/>
        <c:axId val="1384516159"/>
      </c:lineChart>
      <c:catAx>
        <c:axId val="138450991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84516159"/>
        <c:crosses val="autoZero"/>
        <c:auto val="1"/>
        <c:lblAlgn val="ctr"/>
        <c:lblOffset val="100"/>
        <c:noMultiLvlLbl val="0"/>
      </c:catAx>
      <c:valAx>
        <c:axId val="1384516159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crossAx val="138450991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Currency in Wallet v</a:t>
            </a:r>
            <a:r>
              <a:rPr lang="en-GB" sz="1200" b="1" baseline="0"/>
              <a:t> Currency Rating</a:t>
            </a:r>
            <a:endParaRPr lang="en-GB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Currency!$BI$6</c:f>
              <c:strCache>
                <c:ptCount val="1"/>
                <c:pt idx="0">
                  <c:v>Holding</c:v>
                </c:pt>
              </c:strCache>
            </c:strRef>
          </c:tx>
          <c:spPr>
            <a:solidFill>
              <a:srgbClr val="207144">
                <a:alpha val="70000"/>
              </a:srgbClr>
            </a:solidFill>
            <a:ln>
              <a:noFill/>
            </a:ln>
            <a:effectLst/>
          </c:spPr>
          <c:val>
            <c:numRef>
              <c:f>Currency!$BI$7:$BI$175</c:f>
              <c:numCache>
                <c:formatCode>#,##0_);[Red]\(#,##0\)</c:formatCode>
                <c:ptCount val="1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E-4002-9E01-97A72C9BD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573648"/>
        <c:axId val="1172575568"/>
      </c:areaChart>
      <c:lineChart>
        <c:grouping val="standard"/>
        <c:varyColors val="0"/>
        <c:ser>
          <c:idx val="1"/>
          <c:order val="1"/>
          <c:tx>
            <c:strRef>
              <c:f>Currency!$BJ$6</c:f>
              <c:strCache>
                <c:ptCount val="1"/>
                <c:pt idx="0">
                  <c:v>Rating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Currency!$BJ$7:$BJ$175</c:f>
              <c:numCache>
                <c:formatCode>General</c:formatCode>
                <c:ptCount val="1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E-4002-9E01-97A72C9BD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466688"/>
        <c:axId val="1212479168"/>
      </c:lineChart>
      <c:catAx>
        <c:axId val="1172573648"/>
        <c:scaling>
          <c:orientation val="minMax"/>
        </c:scaling>
        <c:delete val="1"/>
        <c:axPos val="b"/>
        <c:majorTickMark val="none"/>
        <c:minorTickMark val="none"/>
        <c:tickLblPos val="nextTo"/>
        <c:crossAx val="1172575568"/>
        <c:crosses val="autoZero"/>
        <c:auto val="1"/>
        <c:lblAlgn val="ctr"/>
        <c:lblOffset val="100"/>
        <c:noMultiLvlLbl val="0"/>
      </c:catAx>
      <c:valAx>
        <c:axId val="117257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573648"/>
        <c:crosses val="autoZero"/>
        <c:crossBetween val="between"/>
      </c:valAx>
      <c:valAx>
        <c:axId val="12124791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466688"/>
        <c:crosses val="max"/>
        <c:crossBetween val="between"/>
      </c:valAx>
      <c:catAx>
        <c:axId val="121246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1247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spreadsheetsolutions.biz/terms-conditions/" TargetMode="External"/><Relationship Id="rId2" Type="http://schemas.openxmlformats.org/officeDocument/2006/relationships/image" Target="../media/image21.jpeg"/><Relationship Id="rId1" Type="http://schemas.openxmlformats.org/officeDocument/2006/relationships/hyperlink" Target="https://spreadsheetsolutions.biz/" TargetMode="External"/><Relationship Id="rId6" Type="http://schemas.openxmlformats.org/officeDocument/2006/relationships/image" Target="../media/image23.jpeg"/><Relationship Id="rId5" Type="http://schemas.openxmlformats.org/officeDocument/2006/relationships/hyperlink" Target="https://spreadsheetsolutions.biz/how-to-not-ruin-your-spreadsheet/" TargetMode="External"/><Relationship Id="rId4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spreadsheetsolutions.biz/terms-conditions/" TargetMode="External"/><Relationship Id="rId2" Type="http://schemas.openxmlformats.org/officeDocument/2006/relationships/image" Target="../media/image21.jpeg"/><Relationship Id="rId1" Type="http://schemas.openxmlformats.org/officeDocument/2006/relationships/hyperlink" Target="https://spreadsheetsolutions.biz/" TargetMode="External"/><Relationship Id="rId6" Type="http://schemas.openxmlformats.org/officeDocument/2006/relationships/image" Target="../media/image23.jpeg"/><Relationship Id="rId5" Type="http://schemas.openxmlformats.org/officeDocument/2006/relationships/hyperlink" Target="https://spreadsheetsolutions.biz/how-to-not-ruin-your-spreadsheet/" TargetMode="External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59</xdr:row>
      <xdr:rowOff>185736</xdr:rowOff>
    </xdr:from>
    <xdr:to>
      <xdr:col>20</xdr:col>
      <xdr:colOff>190499</xdr:colOff>
      <xdr:row>76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72DECA-ABDA-ADC2-3569-AAFBF8D912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93</xdr:row>
      <xdr:rowOff>4762</xdr:rowOff>
    </xdr:from>
    <xdr:to>
      <xdr:col>21</xdr:col>
      <xdr:colOff>0</xdr:colOff>
      <xdr:row>108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9A2AA0-ADDE-2E6B-9238-86C048C619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190499</xdr:rowOff>
    </xdr:from>
    <xdr:to>
      <xdr:col>21</xdr:col>
      <xdr:colOff>0</xdr:colOff>
      <xdr:row>34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DFF510-6162-448E-B9CA-ACE290C08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21</xdr:col>
      <xdr:colOff>0</xdr:colOff>
      <xdr:row>34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DA8FBD-7F04-45B8-AB5B-F0CC4971C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</xdr:row>
      <xdr:rowOff>4762</xdr:rowOff>
    </xdr:from>
    <xdr:to>
      <xdr:col>21</xdr:col>
      <xdr:colOff>0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6A4E15-583C-934C-74AB-39BADED870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21</xdr:col>
      <xdr:colOff>0</xdr:colOff>
      <xdr:row>70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0FD097-67F2-4BDF-99C1-BCFB6C17F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52894</xdr:colOff>
      <xdr:row>43</xdr:row>
      <xdr:rowOff>25581</xdr:rowOff>
    </xdr:from>
    <xdr:to>
      <xdr:col>19</xdr:col>
      <xdr:colOff>168402</xdr:colOff>
      <xdr:row>48</xdr:row>
      <xdr:rowOff>159385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DE5A69-C9F1-43C6-843A-FDC237A00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94" y="8026581"/>
          <a:ext cx="3699956" cy="108884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38</xdr:row>
      <xdr:rowOff>92208</xdr:rowOff>
    </xdr:from>
    <xdr:to>
      <xdr:col>20</xdr:col>
      <xdr:colOff>113030</xdr:colOff>
      <xdr:row>41</xdr:row>
      <xdr:rowOff>89469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946DD8-E15E-4FF1-8350-7414A136D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7331208"/>
          <a:ext cx="3656330" cy="56876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35</xdr:row>
      <xdr:rowOff>108567</xdr:rowOff>
    </xdr:from>
    <xdr:to>
      <xdr:col>20</xdr:col>
      <xdr:colOff>122555</xdr:colOff>
      <xdr:row>37</xdr:row>
      <xdr:rowOff>187455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DA539E6-B621-4044-B680-2BD0E5A6F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" y="6776067"/>
          <a:ext cx="3656331" cy="4598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52895</xdr:colOff>
      <xdr:row>25</xdr:row>
      <xdr:rowOff>114300</xdr:rowOff>
    </xdr:from>
    <xdr:to>
      <xdr:col>68</xdr:col>
      <xdr:colOff>133349</xdr:colOff>
      <xdr:row>29</xdr:row>
      <xdr:rowOff>104775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C92A99-3931-401F-9887-09CE8F34D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1395" y="4876800"/>
          <a:ext cx="2556954" cy="752475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20</xdr:row>
      <xdr:rowOff>158884</xdr:rowOff>
    </xdr:from>
    <xdr:to>
      <xdr:col>69</xdr:col>
      <xdr:colOff>9525</xdr:colOff>
      <xdr:row>22</xdr:row>
      <xdr:rowOff>176516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2CDC69-C528-4CFC-A6E1-917AF7312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0" y="3968884"/>
          <a:ext cx="2676525" cy="398632"/>
        </a:xfrm>
        <a:prstGeom prst="rect">
          <a:avLst/>
        </a:prstGeom>
      </xdr:spPr>
    </xdr:pic>
    <xdr:clientData/>
  </xdr:twoCellAnchor>
  <xdr:twoCellAnchor editAs="oneCell">
    <xdr:from>
      <xdr:col>54</xdr:col>
      <xdr:colOff>190499</xdr:colOff>
      <xdr:row>18</xdr:row>
      <xdr:rowOff>32367</xdr:rowOff>
    </xdr:from>
    <xdr:to>
      <xdr:col>69</xdr:col>
      <xdr:colOff>9524</xdr:colOff>
      <xdr:row>19</xdr:row>
      <xdr:rowOff>164041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9AE404-EBF2-47A6-AB46-3D19CF6DC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499" y="3461367"/>
          <a:ext cx="2676525" cy="322174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0">
  <rv s="0">
    <v>0</v>
    <v>4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4</v>
  </rv>
  <rv s="0">
    <v>11</v>
    <v>4</v>
  </rv>
  <rv s="0">
    <v>12</v>
    <v>4</v>
  </rv>
  <rv s="0">
    <v>13</v>
    <v>4</v>
  </rv>
  <rv s="0">
    <v>14</v>
    <v>4</v>
  </rv>
  <rv s="0">
    <v>15</v>
    <v>4</v>
  </rv>
  <rv s="0">
    <v>16</v>
    <v>4</v>
  </rv>
  <rv s="0">
    <v>17</v>
    <v>4</v>
  </rv>
  <rv s="0">
    <v>18</v>
    <v>4</v>
  </rv>
  <rv s="0">
    <v>19</v>
    <v>4</v>
  </rv>
  <rv s="0">
    <v>0</v>
    <v>5</v>
  </rv>
  <rv s="0">
    <v>4</v>
    <v>5</v>
  </rv>
  <rv s="0">
    <v>8</v>
    <v>5</v>
  </rv>
  <rv s="0">
    <v>12</v>
    <v>5</v>
  </rv>
  <rv s="0">
    <v>16</v>
    <v>5</v>
  </rv>
  <rv s="0">
    <v>1</v>
    <v>5</v>
  </rv>
  <rv s="0">
    <v>5</v>
    <v>5</v>
  </rv>
  <rv s="0">
    <v>9</v>
    <v>5</v>
  </rv>
  <rv s="0">
    <v>13</v>
    <v>5</v>
  </rv>
  <rv s="0">
    <v>17</v>
    <v>5</v>
  </rv>
  <rv s="0">
    <v>2</v>
    <v>5</v>
  </rv>
  <rv s="0">
    <v>6</v>
    <v>5</v>
  </rv>
  <rv s="0">
    <v>10</v>
    <v>5</v>
  </rv>
  <rv s="0">
    <v>14</v>
    <v>5</v>
  </rv>
  <rv s="0">
    <v>18</v>
    <v>5</v>
  </rv>
  <rv s="0">
    <v>3</v>
    <v>5</v>
  </rv>
  <rv s="0">
    <v>7</v>
    <v>5</v>
  </rv>
  <rv s="0">
    <v>11</v>
    <v>5</v>
  </rv>
  <rv s="0">
    <v>15</v>
    <v>5</v>
  </rv>
  <rv s="0">
    <v>19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spreadsheetsolutions.biz/currency-trading-mobile-game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A59DB-EB15-4397-80FE-92033D15582E}">
  <sheetPr>
    <tabColor rgb="FF207144"/>
    <pageSetUpPr autoPageBreaks="0"/>
  </sheetPr>
  <dimension ref="A1:BE175"/>
  <sheetViews>
    <sheetView showRowColHeaders="0" tabSelected="1" zoomScaleNormal="100" workbookViewId="0"/>
  </sheetViews>
  <sheetFormatPr defaultColWidth="0" defaultRowHeight="15" customHeight="1" zeroHeight="1" x14ac:dyDescent="0.25"/>
  <cols>
    <col min="1" max="22" width="2.85546875" style="2" customWidth="1"/>
    <col min="23" max="29" width="2.85546875" style="2" hidden="1" customWidth="1"/>
    <col min="30" max="30" width="4.28515625" style="2" hidden="1" customWidth="1"/>
    <col min="31" max="31" width="2.85546875" style="2" hidden="1" customWidth="1"/>
    <col min="32" max="32" width="4.28515625" style="2" hidden="1" customWidth="1"/>
    <col min="33" max="34" width="2.85546875" style="2" hidden="1" customWidth="1"/>
    <col min="35" max="35" width="4.28515625" style="2" hidden="1" customWidth="1"/>
    <col min="36" max="36" width="2.85546875" style="2" hidden="1" customWidth="1"/>
    <col min="37" max="37" width="4.28515625" style="2" hidden="1" customWidth="1"/>
    <col min="38" max="40" width="2.85546875" style="2" hidden="1" customWidth="1"/>
    <col min="41" max="41" width="4.28515625" style="2" hidden="1" customWidth="1"/>
    <col min="42" max="42" width="2.85546875" style="2" hidden="1" customWidth="1"/>
    <col min="43" max="43" width="4.28515625" style="2" hidden="1" customWidth="1"/>
    <col min="44" max="45" width="2.85546875" style="2" hidden="1" customWidth="1"/>
    <col min="46" max="46" width="4.28515625" style="2" hidden="1" customWidth="1"/>
    <col min="47" max="47" width="2.85546875" style="2" hidden="1" customWidth="1"/>
    <col min="48" max="48" width="4.28515625" style="2" hidden="1" customWidth="1"/>
    <col min="49" max="50" width="2.85546875" style="2" hidden="1" customWidth="1"/>
    <col min="51" max="51" width="8.5703125" style="2" hidden="1" customWidth="1"/>
    <col min="52" max="52" width="2.85546875" style="2" hidden="1" customWidth="1"/>
    <col min="53" max="55" width="54.28515625" style="2" hidden="1" customWidth="1"/>
    <col min="56" max="56" width="2.85546875" style="2" hidden="1" customWidth="1"/>
    <col min="57" max="57" width="14.28515625" style="2" hidden="1" customWidth="1"/>
    <col min="58" max="16384" width="2.85546875" style="2" hidden="1"/>
  </cols>
  <sheetData>
    <row r="1" spans="1:57" ht="15" customHeight="1" x14ac:dyDescent="0.25">
      <c r="A1" s="144"/>
      <c r="B1" s="245" t="s">
        <v>166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144"/>
    </row>
    <row r="2" spans="1:57" ht="15" customHeight="1" x14ac:dyDescent="0.25">
      <c r="A2" s="144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144"/>
    </row>
    <row r="3" spans="1:57" ht="15" customHeight="1" x14ac:dyDescent="0.25">
      <c r="A3" s="78"/>
      <c r="B3" s="252">
        <f ca="1">Trades!$AE$32</f>
        <v>45993.747065162039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78"/>
      <c r="AF3" s="12">
        <v>25</v>
      </c>
      <c r="AG3" s="12">
        <v>4</v>
      </c>
      <c r="AH3" s="12">
        <v>1</v>
      </c>
    </row>
    <row r="4" spans="1:57" ht="15" customHeight="1" x14ac:dyDescent="0.25">
      <c r="A4" s="78"/>
      <c r="B4" s="212" t="s">
        <v>169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4"/>
      <c r="V4" s="78"/>
    </row>
    <row r="5" spans="1:57" ht="15" customHeight="1" x14ac:dyDescent="0.25">
      <c r="A5" s="78"/>
      <c r="B5" s="253" t="str">
        <f ca="1">IF($AY5="", "", $BA5)</f>
        <v/>
      </c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78"/>
      <c r="AY5" s="12" t="str">
        <f ca="1">IF(COUNTIF($AY$6:$AY$12, "X")=0, "X", "")</f>
        <v/>
      </c>
      <c r="BA5" s="145" t="s">
        <v>170</v>
      </c>
      <c r="BC5" s="12" t="s">
        <v>249</v>
      </c>
    </row>
    <row r="6" spans="1:57" ht="15" customHeight="1" x14ac:dyDescent="0.25">
      <c r="A6" s="78"/>
      <c r="B6" s="215" t="str">
        <f t="shared" ref="B6:B11" si="0">IF($AY6="", "", $BA6)</f>
        <v/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78"/>
      <c r="AY6" s="12" t="str">
        <f>IF(Trades!$BJ$3=0, "", "X")</f>
        <v/>
      </c>
      <c r="BA6" s="145" t="s">
        <v>171</v>
      </c>
      <c r="BE6" s="8" t="s">
        <v>114</v>
      </c>
    </row>
    <row r="7" spans="1:57" ht="15" customHeight="1" x14ac:dyDescent="0.25">
      <c r="A7" s="78"/>
      <c r="B7" s="215" t="str">
        <f t="shared" si="0"/>
        <v/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78"/>
      <c r="AY7" s="12" t="str">
        <f>IF(Trades!$AY$2=0, "", "X")</f>
        <v/>
      </c>
      <c r="BA7" s="145" t="s">
        <v>172</v>
      </c>
      <c r="BE7" s="208" t="e">
        <f>IF('Game Setup'!$NM8="", NA(), 'Game Setup'!$PE8)</f>
        <v>#N/A</v>
      </c>
    </row>
    <row r="8" spans="1:57" ht="15" customHeight="1" x14ac:dyDescent="0.25">
      <c r="A8" s="78"/>
      <c r="B8" s="215" t="str">
        <f t="shared" si="0"/>
        <v/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78"/>
      <c r="AY8" s="12" t="str">
        <f>Completed!$V$2</f>
        <v/>
      </c>
      <c r="BA8" s="145" t="s">
        <v>173</v>
      </c>
      <c r="BE8" s="10" t="e">
        <f>IF('Game Setup'!$NM9="", NA(), 'Game Setup'!$PE9)</f>
        <v>#N/A</v>
      </c>
    </row>
    <row r="9" spans="1:57" ht="15" customHeight="1" x14ac:dyDescent="0.25">
      <c r="A9" s="78"/>
      <c r="B9" s="215" t="str">
        <f t="shared" si="0"/>
        <v>Please fix the issues on the Game Setup tab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78"/>
      <c r="AY9" s="12" t="str">
        <f>IF('Game Setup'!$AE$2=0, "", "X")</f>
        <v>X</v>
      </c>
      <c r="BA9" s="145" t="s">
        <v>179</v>
      </c>
      <c r="BE9" s="10" t="e">
        <f>IF('Game Setup'!$NM10="", NA(), 'Game Setup'!$PE10)</f>
        <v>#N/A</v>
      </c>
    </row>
    <row r="10" spans="1:57" ht="15" customHeight="1" x14ac:dyDescent="0.25">
      <c r="A10" s="78"/>
      <c r="B10" s="215" t="str">
        <f t="shared" si="0"/>
        <v/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78"/>
      <c r="AY10" s="12" t="str">
        <f>IF('Dev Settings'!$BU$6=0, "", "X")</f>
        <v/>
      </c>
      <c r="BA10" s="145" t="s">
        <v>174</v>
      </c>
      <c r="BE10" s="10" t="e">
        <f>IF('Game Setup'!$NM11="", NA(), 'Game Setup'!$PE11)</f>
        <v>#N/A</v>
      </c>
    </row>
    <row r="11" spans="1:57" ht="15" customHeight="1" x14ac:dyDescent="0.25">
      <c r="A11" s="78"/>
      <c r="B11" s="215" t="str">
        <f t="shared" si="0"/>
        <v/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78"/>
      <c r="AB11" s="12" t="s">
        <v>50</v>
      </c>
      <c r="AY11" s="12" t="str">
        <f>IF(AND($AY$8="", Completed!$O$6=TRUE, Trades!$AG$2&gt;0), "X", "")</f>
        <v/>
      </c>
      <c r="BA11" s="145" t="s">
        <v>175</v>
      </c>
      <c r="BE11" s="10" t="e">
        <f>IF('Game Setup'!$NM12="", NA(), 'Game Setup'!$PE12)</f>
        <v>#N/A</v>
      </c>
    </row>
    <row r="12" spans="1:57" ht="15" customHeight="1" x14ac:dyDescent="0.25">
      <c r="A12" s="78"/>
      <c r="B12" s="216" t="str">
        <f ca="1">IF($AY12="", $BC$12, IF(COUNTIF(Trades!$AG$8:$AG$307, "X")&gt;0, $BB12, $BA12))</f>
        <v>No new game scheduled</v>
      </c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78"/>
      <c r="AB12" s="9" t="s">
        <v>106</v>
      </c>
      <c r="AY12" s="12" t="str">
        <f ca="1">IF('Game Setup'!$NI$5&lt;'Game Setup'!$CD$6, "X", "")</f>
        <v>X</v>
      </c>
      <c r="BA12" s="145" t="str">
        <f>IF($BA$16="", "No new game scheduled", CONCATENATE("A game will start at 00:00 on ", TEXT('Game Setup'!$CD$6, "dd/mm/yyyy")))</f>
        <v>No new game scheduled</v>
      </c>
      <c r="BB12" s="145" t="str">
        <f>CONCATENATE($BA12, " - Clear the Trades data")</f>
        <v>No new game scheduled - Clear the Trades data</v>
      </c>
      <c r="BC12" s="12" t="str">
        <f ca="1">IF($BB$19=FALSE, IF($AY$16="X", CONCATENATE("This game will end at 00:00 on ", TEXT($BA$16, "dd/mm/yyyy")), ""), IF($BB$20=TRUE, $BC$19, $BC$20))</f>
        <v/>
      </c>
      <c r="BE12" s="10" t="e">
        <f>IF('Game Setup'!$NM13="", NA(), 'Game Setup'!$PE13)</f>
        <v>#N/A</v>
      </c>
    </row>
    <row r="13" spans="1:57" ht="15" customHeight="1" x14ac:dyDescent="0.25">
      <c r="A13" s="78"/>
      <c r="B13" s="215" t="str">
        <f>IF($AY13="", "", $BA13)</f>
        <v/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78"/>
      <c r="AB13" s="10" t="s">
        <v>107</v>
      </c>
      <c r="AY13" s="12" t="str">
        <f>'Game Setup'!$QI$3</f>
        <v/>
      </c>
      <c r="BA13" s="145" t="s">
        <v>233</v>
      </c>
      <c r="BE13" s="10" t="e">
        <f>IF('Game Setup'!$NM14="", NA(), 'Game Setup'!$PE14)</f>
        <v>#N/A</v>
      </c>
    </row>
    <row r="14" spans="1:57" ht="15" customHeight="1" x14ac:dyDescent="0.25">
      <c r="A14" s="78"/>
      <c r="B14" s="212" t="s">
        <v>232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4"/>
      <c r="V14" s="78"/>
      <c r="AB14" s="11" t="s">
        <v>108</v>
      </c>
      <c r="BE14" s="10" t="e">
        <f>IF('Game Setup'!$NM15="", NA(), 'Game Setup'!$PE15)</f>
        <v>#N/A</v>
      </c>
    </row>
    <row r="15" spans="1:57" ht="15" customHeight="1" x14ac:dyDescent="0.25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BE15" s="10" t="e">
        <f>IF('Game Setup'!$NM16="", NA(), 'Game Setup'!$PE16)</f>
        <v>#N/A</v>
      </c>
    </row>
    <row r="16" spans="1:57" ht="15" customHeight="1" x14ac:dyDescent="0.25">
      <c r="A16" s="78"/>
      <c r="B16" s="216" t="str">
        <f>IFERROR(INDEX(Trades!$DD$8:$DD$27, MATCH(AD16, Trades!$DM$8:$DM$27, 0)), "")</f>
        <v>AED</v>
      </c>
      <c r="C16" s="216"/>
      <c r="D16" s="216" t="str">
        <f>IF(B16="", "", IFERROR(INDEX(Trades!$DP$8:$DP$27, MATCH(B16, Trades!$DD$8:$DD$27, 0)), ""))</f>
        <v/>
      </c>
      <c r="E16" s="216"/>
      <c r="F16" s="78"/>
      <c r="G16" s="216" t="str">
        <f>IFERROR(INDEX(Trades!$DD$8:$DD$27, MATCH(AI16, Trades!$DM$8:$DM$27, 0)), "")</f>
        <v>CNY</v>
      </c>
      <c r="H16" s="216"/>
      <c r="I16" s="216" t="str">
        <f>IF(G16="", "", IFERROR(INDEX(Trades!$DP$8:$DP$27, MATCH(G16, Trades!$DD$8:$DD$27, 0)), ""))</f>
        <v/>
      </c>
      <c r="J16" s="216"/>
      <c r="K16" s="78"/>
      <c r="L16" s="78"/>
      <c r="M16" s="216" t="str">
        <f>IFERROR(INDEX(Trades!$DD$8:$DD$27, MATCH(AO16, Trades!$DM$8:$DM$27, 0)), "")</f>
        <v>KES</v>
      </c>
      <c r="N16" s="216"/>
      <c r="O16" s="216" t="str">
        <f>IF(M16="", "", IFERROR(INDEX(Trades!$DP$8:$DP$27, MATCH(M16, Trades!$DD$8:$DD$27, 0)), ""))</f>
        <v/>
      </c>
      <c r="P16" s="216"/>
      <c r="Q16" s="78"/>
      <c r="R16" s="216" t="str">
        <f>IFERROR(INDEX(Trades!$DD$8:$DD$27, MATCH(AT16, Trades!$DM$8:$DM$27, 0)), "")</f>
        <v>RUB</v>
      </c>
      <c r="S16" s="216"/>
      <c r="T16" s="216" t="str">
        <f>IF(R16="", "", IFERROR(INDEX(Trades!$DP$8:$DP$27, MATCH(R16, Trades!$DD$8:$DD$27, 0)), ""))</f>
        <v/>
      </c>
      <c r="U16" s="216"/>
      <c r="V16" s="78"/>
      <c r="AD16" s="12">
        <f>AD17</f>
        <v>1</v>
      </c>
      <c r="AF16" s="195" t="str">
        <f>IF(B16="", "", IFERROR(INDEX('Game Setup'!$ML$8:$NE$176, MATCH($AF$3, 'Game Setup'!$NM$8:$NM$176, 0), MATCH(B16, 'Game Setup'!$ML$7:$NE$7, 0)), ""))</f>
        <v/>
      </c>
      <c r="AI16" s="12">
        <f>AI17</f>
        <v>6</v>
      </c>
      <c r="AK16" s="195" t="str">
        <f>IF(G16="", "", IFERROR(INDEX('Game Setup'!$ML$8:$NE$176, MATCH($AF$3, 'Game Setup'!$NM$8:$NM$176, 0), MATCH(G16, 'Game Setup'!$ML$7:$NE$7, 0)), ""))</f>
        <v/>
      </c>
      <c r="AO16" s="12">
        <f>AO17</f>
        <v>11</v>
      </c>
      <c r="AQ16" s="195" t="str">
        <f>IF(M16="", "", IFERROR(INDEX('Game Setup'!$ML$8:$NE$176, MATCH($AF$3, 'Game Setup'!$NM$8:$NM$176, 0), MATCH(M16, 'Game Setup'!$ML$7:$NE$7, 0)), ""))</f>
        <v/>
      </c>
      <c r="AT16" s="12">
        <f>AT17</f>
        <v>16</v>
      </c>
      <c r="AV16" s="195" t="str">
        <f>IF(R16="", "", IFERROR(INDEX('Game Setup'!$ML$8:$NE$176, MATCH($AF$3, 'Game Setup'!$NM$8:$NM$176, 0), MATCH(R16, 'Game Setup'!$ML$7:$NE$7, 0)), ""))</f>
        <v/>
      </c>
      <c r="AY16" s="12" t="str">
        <f ca="1">IF(AND(NOT($BA$16=""), $BA$16&gt;$BA$18), "X", "")</f>
        <v/>
      </c>
      <c r="BA16" s="65" t="str">
        <f>'Game Setup'!$JE$176</f>
        <v/>
      </c>
      <c r="BE16" s="10" t="e">
        <f>IF('Game Setup'!$NM17="", NA(), 'Game Setup'!$PE17)</f>
        <v>#N/A</v>
      </c>
    </row>
    <row r="17" spans="1:57" ht="15" customHeight="1" x14ac:dyDescent="0.25">
      <c r="A17" s="78"/>
      <c r="B17" s="217" t="e" vm="1">
        <f>IF(B16="", "", IF(IFERROR(INDEX('Dev Settings'!$L$10:$L$29, MATCH(B16, 'Dev Settings'!$B$10:$B$29, 0)), "")="", "", IFERROR(INDEX('Dev Settings'!$L$10:$L$29, MATCH(B16, 'Dev Settings'!$B$10:$B$29, 0)), "")))</f>
        <v>#VALUE!</v>
      </c>
      <c r="C17" s="217"/>
      <c r="D17" s="217"/>
      <c r="E17" s="194" t="str">
        <f>IF(OR(AF18="", AF16=""), "", IF(AF18=AF16, $AB$14, IF(AF18&lt;AF16, $AB$13, IF(AF18&gt;AF16, $AB$12, ""))))</f>
        <v/>
      </c>
      <c r="F17" s="78"/>
      <c r="G17" s="217" t="e" vm="2">
        <f>IF(G16="", "", IF(IFERROR(INDEX('Dev Settings'!$L$10:$L$29, MATCH(G16, 'Dev Settings'!$B$10:$B$29, 0)), "")="", "", IFERROR(INDEX('Dev Settings'!$L$10:$L$29, MATCH(G16, 'Dev Settings'!$B$10:$B$29, 0)), "")))</f>
        <v>#VALUE!</v>
      </c>
      <c r="H17" s="217"/>
      <c r="I17" s="217"/>
      <c r="J17" s="194" t="str">
        <f>IF(OR(AK18="", AK16=""), "", IF(AK18=AK16, $AB$14, IF(AK18&lt;AK16, $AB$13, IF(AK18&gt;AK16, $AB$12, ""))))</f>
        <v/>
      </c>
      <c r="K17" s="78"/>
      <c r="L17" s="78"/>
      <c r="M17" s="217" t="e" vm="3">
        <f>IF(M16="", "", IF(IFERROR(INDEX('Dev Settings'!$L$10:$L$29, MATCH(M16, 'Dev Settings'!$B$10:$B$29, 0)), "")="", "", IFERROR(INDEX('Dev Settings'!$L$10:$L$29, MATCH(M16, 'Dev Settings'!$B$10:$B$29, 0)), "")))</f>
        <v>#VALUE!</v>
      </c>
      <c r="N17" s="217"/>
      <c r="O17" s="217"/>
      <c r="P17" s="194" t="str">
        <f>IF(OR(AQ18="", AQ16=""), "", IF(AQ18=AQ16, $AB$14, IF(AQ18&lt;AQ16, $AB$13, IF(AQ18&gt;AQ16, $AB$12, ""))))</f>
        <v/>
      </c>
      <c r="Q17" s="78"/>
      <c r="R17" s="217" t="e" vm="4">
        <f>IF(R16="", "", IF(IFERROR(INDEX('Dev Settings'!$L$10:$L$29, MATCH(R16, 'Dev Settings'!$B$10:$B$29, 0)), "")="", "", IFERROR(INDEX('Dev Settings'!$L$10:$L$29, MATCH(R16, 'Dev Settings'!$B$10:$B$29, 0)), "")))</f>
        <v>#VALUE!</v>
      </c>
      <c r="S17" s="217"/>
      <c r="T17" s="217"/>
      <c r="U17" s="194" t="str">
        <f>IF(OR(AV18="", AV16=""), "", IF(AV18=AV16, $AB$14, IF(AV18&lt;AV16, $AB$13, IF(AV18&gt;AV16, $AB$12, ""))))</f>
        <v/>
      </c>
      <c r="V17" s="78"/>
      <c r="AD17" s="218">
        <v>1</v>
      </c>
      <c r="AF17" s="195" t="str">
        <f>IF(B16="", "", IFERROR(INDEX('Game Setup'!$ML$8:$NE$176, MATCH($AG$3, 'Game Setup'!$NM$8:$NM$176, 0), MATCH(B16, 'Game Setup'!$ML$7:$NE$7, 0)), ""))</f>
        <v/>
      </c>
      <c r="AI17" s="218">
        <f>AD33+1</f>
        <v>6</v>
      </c>
      <c r="AK17" s="195" t="str">
        <f>IF(G16="", "", IFERROR(INDEX('Game Setup'!$ML$8:$NE$176, MATCH($AG$3, 'Game Setup'!$NM$8:$NM$176, 0), MATCH(G16, 'Game Setup'!$ML$7:$NE$7, 0)), ""))</f>
        <v/>
      </c>
      <c r="AO17" s="218">
        <f>AI33+1</f>
        <v>11</v>
      </c>
      <c r="AQ17" s="195" t="str">
        <f>IF(M16="", "", IFERROR(INDEX('Game Setup'!$ML$8:$NE$176, MATCH($AG$3, 'Game Setup'!$NM$8:$NM$176, 0), MATCH(M16, 'Game Setup'!$ML$7:$NE$7, 0)), ""))</f>
        <v/>
      </c>
      <c r="AT17" s="218">
        <f>AO33+1</f>
        <v>16</v>
      </c>
      <c r="AV17" s="195" t="str">
        <f>IF(R16="", "", IFERROR(INDEX('Game Setup'!$ML$8:$NE$176, MATCH($AG$3, 'Game Setup'!$NM$8:$NM$176, 0), MATCH(R16, 'Game Setup'!$ML$7:$NE$7, 0)), ""))</f>
        <v/>
      </c>
      <c r="BE17" s="10" t="e">
        <f>IF('Game Setup'!$NM18="", NA(), 'Game Setup'!$PE18)</f>
        <v>#N/A</v>
      </c>
    </row>
    <row r="18" spans="1:57" ht="15" customHeight="1" x14ac:dyDescent="0.25">
      <c r="A18" s="78"/>
      <c r="B18" s="217"/>
      <c r="C18" s="217"/>
      <c r="D18" s="217"/>
      <c r="E18" s="194" t="str">
        <f>IF(OR(AF18="", AF17=""), "", IF(AF18=AF17, $AB$14, IF(AF18&lt;AF17, $AB$13, IF(AF18&gt;AF17, $AB$12, ""))))</f>
        <v/>
      </c>
      <c r="F18" s="78"/>
      <c r="G18" s="217"/>
      <c r="H18" s="217"/>
      <c r="I18" s="217"/>
      <c r="J18" s="194" t="str">
        <f>IF(OR(AK18="", AK17=""), "", IF(AK18=AK17, $AB$14, IF(AK18&lt;AK17, $AB$13, IF(AK18&gt;AK17, $AB$12, ""))))</f>
        <v/>
      </c>
      <c r="K18" s="78"/>
      <c r="L18" s="78"/>
      <c r="M18" s="217"/>
      <c r="N18" s="217"/>
      <c r="O18" s="217"/>
      <c r="P18" s="194" t="str">
        <f>IF(OR(AQ18="", AQ17=""), "", IF(AQ18=AQ17, $AB$14, IF(AQ18&lt;AQ17, $AB$13, IF(AQ18&gt;AQ17, $AB$12, ""))))</f>
        <v/>
      </c>
      <c r="Q18" s="78"/>
      <c r="R18" s="217"/>
      <c r="S18" s="217"/>
      <c r="T18" s="217"/>
      <c r="U18" s="194" t="str">
        <f>IF(OR(AV18="", AV17=""), "", IF(AV18=AV17, $AB$14, IF(AV18&lt;AV17, $AB$13, IF(AV18&gt;AV17, $AB$12, ""))))</f>
        <v/>
      </c>
      <c r="V18" s="78"/>
      <c r="AD18" s="219"/>
      <c r="AF18" s="195" t="str">
        <f>IF(B16="", "", IFERROR(INDEX('Game Setup'!$ML$8:$NE$176, MATCH($AH$3, 'Game Setup'!$NM$8:$NM$176, 0), MATCH(B16, 'Game Setup'!$ML$7:$NE$7, 0)), ""))</f>
        <v/>
      </c>
      <c r="AI18" s="219"/>
      <c r="AK18" s="195" t="str">
        <f>IF(G16="", "", IFERROR(INDEX('Game Setup'!$ML$8:$NE$176, MATCH($AH$3, 'Game Setup'!$NM$8:$NM$176, 0), MATCH(G16, 'Game Setup'!$ML$7:$NE$7, 0)), ""))</f>
        <v/>
      </c>
      <c r="AO18" s="219"/>
      <c r="AQ18" s="195" t="str">
        <f>IF(M16="", "", IFERROR(INDEX('Game Setup'!$ML$8:$NE$176, MATCH($AH$3, 'Game Setup'!$NM$8:$NM$176, 0), MATCH(M16, 'Game Setup'!$ML$7:$NE$7, 0)), ""))</f>
        <v/>
      </c>
      <c r="AT18" s="219"/>
      <c r="AV18" s="195" t="str">
        <f>IF(R16="", "", IFERROR(INDEX('Game Setup'!$ML$8:$NE$176, MATCH($AH$3, 'Game Setup'!$NM$8:$NM$176, 0), MATCH(R16, 'Game Setup'!$ML$7:$NE$7, 0)), ""))</f>
        <v/>
      </c>
      <c r="BA18" s="65">
        <f ca="1">TODAY()</f>
        <v>45993</v>
      </c>
      <c r="BB18" s="13">
        <f ca="1">NOW()</f>
        <v>45993.747065162039</v>
      </c>
      <c r="BE18" s="10" t="e">
        <f>IF('Game Setup'!$NM19="", NA(), 'Game Setup'!$PE19)</f>
        <v>#N/A</v>
      </c>
    </row>
    <row r="19" spans="1:57" ht="15" customHeight="1" x14ac:dyDescent="0.25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BB19" s="12" t="b">
        <f ca="1">$BB$18&gt;$BA$16</f>
        <v>0</v>
      </c>
      <c r="BC19" s="9" t="s">
        <v>256</v>
      </c>
      <c r="BE19" s="10" t="e">
        <f>IF('Game Setup'!$NM20="", NA(), 'Game Setup'!$PE20)</f>
        <v>#N/A</v>
      </c>
    </row>
    <row r="20" spans="1:57" ht="15" customHeight="1" x14ac:dyDescent="0.25">
      <c r="A20" s="78"/>
      <c r="B20" s="216" t="str">
        <f>IFERROR(INDEX(Trades!$DD$8:$DD$27, MATCH(AD20, Trades!$DM$8:$DM$27, 0)), "")</f>
        <v>ARS</v>
      </c>
      <c r="C20" s="216"/>
      <c r="D20" s="216" t="str">
        <f>IF(B20="", "", IFERROR(INDEX(Trades!$DP$8:$DP$27, MATCH(B20, Trades!$DD$8:$DD$27, 0)), ""))</f>
        <v/>
      </c>
      <c r="E20" s="216"/>
      <c r="F20" s="78"/>
      <c r="G20" s="216" t="str">
        <f>IFERROR(INDEX(Trades!$DD$8:$DD$27, MATCH(AI20, Trades!$DM$8:$DM$27, 0)), "")</f>
        <v>EUR</v>
      </c>
      <c r="H20" s="216"/>
      <c r="I20" s="216" t="str">
        <f>IF(G20="", "", IFERROR(INDEX(Trades!$DP$8:$DP$27, MATCH(G20, Trades!$DD$8:$DD$27, 0)), ""))</f>
        <v/>
      </c>
      <c r="J20" s="216"/>
      <c r="K20" s="78"/>
      <c r="L20" s="78"/>
      <c r="M20" s="216" t="str">
        <f>IFERROR(INDEX(Trades!$DD$8:$DD$27, MATCH(AO20, Trades!$DM$8:$DM$27, 0)), "")</f>
        <v>MYR</v>
      </c>
      <c r="N20" s="216"/>
      <c r="O20" s="216" t="str">
        <f>IF(M20="", "", IFERROR(INDEX(Trades!$DP$8:$DP$27, MATCH(M20, Trades!$DD$8:$DD$27, 0)), ""))</f>
        <v/>
      </c>
      <c r="P20" s="216"/>
      <c r="Q20" s="78"/>
      <c r="R20" s="216" t="str">
        <f>IFERROR(INDEX(Trades!$DD$8:$DD$27, MATCH(AT20, Trades!$DM$8:$DM$27, 0)), "")</f>
        <v>SGD</v>
      </c>
      <c r="S20" s="216"/>
      <c r="T20" s="216" t="str">
        <f>IF(R20="", "", IFERROR(INDEX(Trades!$DP$8:$DP$27, MATCH(R20, Trades!$DD$8:$DD$27, 0)), ""))</f>
        <v/>
      </c>
      <c r="U20" s="216"/>
      <c r="V20" s="78"/>
      <c r="AD20" s="12">
        <f>AD21</f>
        <v>2</v>
      </c>
      <c r="AF20" s="195" t="str">
        <f>IF(B20="", "", IFERROR(INDEX('Game Setup'!$ML$8:$NE$176, MATCH($AF$3, 'Game Setup'!$NM$8:$NM$176, 0), MATCH(B20, 'Game Setup'!$ML$7:$NE$7, 0)), ""))</f>
        <v/>
      </c>
      <c r="AI20" s="12">
        <f>AI21</f>
        <v>7</v>
      </c>
      <c r="AK20" s="195" t="str">
        <f>IF(G20="", "", IFERROR(INDEX('Game Setup'!$ML$8:$NE$176, MATCH($AF$3, 'Game Setup'!$NM$8:$NM$176, 0), MATCH(G20, 'Game Setup'!$ML$7:$NE$7, 0)), ""))</f>
        <v/>
      </c>
      <c r="AO20" s="12">
        <f>AO21</f>
        <v>12</v>
      </c>
      <c r="AQ20" s="195" t="str">
        <f>IF(M20="", "", IFERROR(INDEX('Game Setup'!$ML$8:$NE$176, MATCH($AF$3, 'Game Setup'!$NM$8:$NM$176, 0), MATCH(M20, 'Game Setup'!$ML$7:$NE$7, 0)), ""))</f>
        <v/>
      </c>
      <c r="AT20" s="12">
        <f>AT21</f>
        <v>17</v>
      </c>
      <c r="AV20" s="195" t="str">
        <f>IF(R20="", "", IFERROR(INDEX('Game Setup'!$ML$8:$NE$176, MATCH($AF$3, 'Game Setup'!$NM$8:$NM$176, 0), MATCH(R20, 'Game Setup'!$ML$7:$NE$7, 0)), ""))</f>
        <v/>
      </c>
      <c r="AY20" s="207" t="str">
        <f ca="1">IF($AY$12="X", "", IF($BA$20=$BA$16, "X", ""))</f>
        <v/>
      </c>
      <c r="BA20" s="65">
        <f ca="1">$BA$18+1</f>
        <v>45994</v>
      </c>
      <c r="BB20" s="211" t="b">
        <f>Completed!$X$5&gt;0</f>
        <v>0</v>
      </c>
      <c r="BC20" s="11" t="s">
        <v>255</v>
      </c>
      <c r="BE20" s="10" t="e">
        <f>IF('Game Setup'!$NM21="", NA(), 'Game Setup'!$PE21)</f>
        <v>#N/A</v>
      </c>
    </row>
    <row r="21" spans="1:57" ht="15" customHeight="1" x14ac:dyDescent="0.25">
      <c r="A21" s="78"/>
      <c r="B21" s="217" t="e" vm="5">
        <f>IF(B20="", "", IF(IFERROR(INDEX('Dev Settings'!$L$10:$L$29, MATCH(B20, 'Dev Settings'!$B$10:$B$29, 0)), "")="", "", IFERROR(INDEX('Dev Settings'!$L$10:$L$29, MATCH(B20, 'Dev Settings'!$B$10:$B$29, 0)), "")))</f>
        <v>#VALUE!</v>
      </c>
      <c r="C21" s="217"/>
      <c r="D21" s="217"/>
      <c r="E21" s="194" t="str">
        <f>IF(OR(AF22="", AF20=""), "", IF(AF22=AF20, $AB$14, IF(AF22&lt;AF20, $AB$13, IF(AF22&gt;AF20, $AB$12, ""))))</f>
        <v/>
      </c>
      <c r="F21" s="78"/>
      <c r="G21" s="217" t="e" vm="6">
        <f>IF(G20="", "", IF(IFERROR(INDEX('Dev Settings'!$L$10:$L$29, MATCH(G20, 'Dev Settings'!$B$10:$B$29, 0)), "")="", "", IFERROR(INDEX('Dev Settings'!$L$10:$L$29, MATCH(G20, 'Dev Settings'!$B$10:$B$29, 0)), "")))</f>
        <v>#VALUE!</v>
      </c>
      <c r="H21" s="217"/>
      <c r="I21" s="217"/>
      <c r="J21" s="194" t="str">
        <f>IF(OR(AK22="", AK20=""), "", IF(AK22=AK20, $AB$14, IF(AK22&lt;AK20, $AB$13, IF(AK22&gt;AK20, $AB$12, ""))))</f>
        <v/>
      </c>
      <c r="K21" s="78"/>
      <c r="L21" s="78"/>
      <c r="M21" s="217" t="e" vm="7">
        <f>IF(M20="", "", IF(IFERROR(INDEX('Dev Settings'!$L$10:$L$29, MATCH(M20, 'Dev Settings'!$B$10:$B$29, 0)), "")="", "", IFERROR(INDEX('Dev Settings'!$L$10:$L$29, MATCH(M20, 'Dev Settings'!$B$10:$B$29, 0)), "")))</f>
        <v>#VALUE!</v>
      </c>
      <c r="N21" s="217"/>
      <c r="O21" s="217"/>
      <c r="P21" s="194" t="str">
        <f>IF(OR(AQ22="", AQ20=""), "", IF(AQ22=AQ20, $AB$14, IF(AQ22&lt;AQ20, $AB$13, IF(AQ22&gt;AQ20, $AB$12, ""))))</f>
        <v/>
      </c>
      <c r="Q21" s="78"/>
      <c r="R21" s="217" t="e" vm="8">
        <f>IF(R20="", "", IF(IFERROR(INDEX('Dev Settings'!$L$10:$L$29, MATCH(R20, 'Dev Settings'!$B$10:$B$29, 0)), "")="", "", IFERROR(INDEX('Dev Settings'!$L$10:$L$29, MATCH(R20, 'Dev Settings'!$B$10:$B$29, 0)), "")))</f>
        <v>#VALUE!</v>
      </c>
      <c r="S21" s="217"/>
      <c r="T21" s="217"/>
      <c r="U21" s="194" t="str">
        <f>IF(OR(AV22="", AV20=""), "", IF(AV22=AV20, $AB$14, IF(AV22&lt;AV20, $AB$13, IF(AV22&gt;AV20, $AB$12, ""))))</f>
        <v/>
      </c>
      <c r="V21" s="78"/>
      <c r="AD21" s="218">
        <f>AD17+1</f>
        <v>2</v>
      </c>
      <c r="AF21" s="195" t="str">
        <f>IF(B20="", "", IFERROR(INDEX('Game Setup'!$ML$8:$NE$176, MATCH($AG$3, 'Game Setup'!$NM$8:$NM$176, 0), MATCH(B20, 'Game Setup'!$ML$7:$NE$7, 0)), ""))</f>
        <v/>
      </c>
      <c r="AI21" s="218">
        <f>AI17+1</f>
        <v>7</v>
      </c>
      <c r="AK21" s="195" t="str">
        <f>IF(G20="", "", IFERROR(INDEX('Game Setup'!$ML$8:$NE$176, MATCH($AG$3, 'Game Setup'!$NM$8:$NM$176, 0), MATCH(G20, 'Game Setup'!$ML$7:$NE$7, 0)), ""))</f>
        <v/>
      </c>
      <c r="AO21" s="218">
        <f>AO17+1</f>
        <v>12</v>
      </c>
      <c r="AQ21" s="195" t="str">
        <f>IF(M20="", "", IFERROR(INDEX('Game Setup'!$ML$8:$NE$176, MATCH($AG$3, 'Game Setup'!$NM$8:$NM$176, 0), MATCH(M20, 'Game Setup'!$ML$7:$NE$7, 0)), ""))</f>
        <v/>
      </c>
      <c r="AT21" s="218">
        <f>AT17+1</f>
        <v>17</v>
      </c>
      <c r="AV21" s="195" t="str">
        <f>IF(R20="", "", IFERROR(INDEX('Game Setup'!$ML$8:$NE$176, MATCH($AG$3, 'Game Setup'!$NM$8:$NM$176, 0), MATCH(R20, 'Game Setup'!$ML$7:$NE$7, 0)), ""))</f>
        <v/>
      </c>
      <c r="BE21" s="10" t="e">
        <f>IF('Game Setup'!$NM22="", NA(), 'Game Setup'!$PE22)</f>
        <v>#N/A</v>
      </c>
    </row>
    <row r="22" spans="1:57" ht="15" customHeight="1" x14ac:dyDescent="0.25">
      <c r="A22" s="78"/>
      <c r="B22" s="217"/>
      <c r="C22" s="217"/>
      <c r="D22" s="217"/>
      <c r="E22" s="194" t="str">
        <f>IF(OR(AF22="", AF21=""), "", IF(AF22=AF21, $AB$14, IF(AF22&lt;AF21, $AB$13, IF(AF22&gt;AF21, $AB$12, ""))))</f>
        <v/>
      </c>
      <c r="F22" s="78"/>
      <c r="G22" s="217"/>
      <c r="H22" s="217"/>
      <c r="I22" s="217"/>
      <c r="J22" s="194" t="str">
        <f>IF(OR(AK22="", AK21=""), "", IF(AK22=AK21, $AB$14, IF(AK22&lt;AK21, $AB$13, IF(AK22&gt;AK21, $AB$12, ""))))</f>
        <v/>
      </c>
      <c r="K22" s="78"/>
      <c r="L22" s="78"/>
      <c r="M22" s="217"/>
      <c r="N22" s="217"/>
      <c r="O22" s="217"/>
      <c r="P22" s="194" t="str">
        <f>IF(OR(AQ22="", AQ21=""), "", IF(AQ22=AQ21, $AB$14, IF(AQ22&lt;AQ21, $AB$13, IF(AQ22&gt;AQ21, $AB$12, ""))))</f>
        <v/>
      </c>
      <c r="Q22" s="78"/>
      <c r="R22" s="217"/>
      <c r="S22" s="217"/>
      <c r="T22" s="217"/>
      <c r="U22" s="194" t="str">
        <f>IF(OR(AV22="", AV21=""), "", IF(AV22=AV21, $AB$14, IF(AV22&lt;AV21, $AB$13, IF(AV22&gt;AV21, $AB$12, ""))))</f>
        <v/>
      </c>
      <c r="V22" s="78"/>
      <c r="AD22" s="219"/>
      <c r="AF22" s="195" t="str">
        <f>IF(B20="", "", IFERROR(INDEX('Game Setup'!$ML$8:$NE$176, MATCH($AH$3, 'Game Setup'!$NM$8:$NM$176, 0), MATCH(B20, 'Game Setup'!$ML$7:$NE$7, 0)), ""))</f>
        <v/>
      </c>
      <c r="AI22" s="219"/>
      <c r="AK22" s="195" t="str">
        <f>IF(G20="", "", IFERROR(INDEX('Game Setup'!$ML$8:$NE$176, MATCH($AH$3, 'Game Setup'!$NM$8:$NM$176, 0), MATCH(G20, 'Game Setup'!$ML$7:$NE$7, 0)), ""))</f>
        <v/>
      </c>
      <c r="AO22" s="219"/>
      <c r="AQ22" s="195" t="str">
        <f>IF(M20="", "", IFERROR(INDEX('Game Setup'!$ML$8:$NE$176, MATCH($AH$3, 'Game Setup'!$NM$8:$NM$176, 0), MATCH(M20, 'Game Setup'!$ML$7:$NE$7, 0)), ""))</f>
        <v/>
      </c>
      <c r="AT22" s="219"/>
      <c r="AV22" s="195" t="str">
        <f>IF(R20="", "", IFERROR(INDEX('Game Setup'!$ML$8:$NE$176, MATCH($AH$3, 'Game Setup'!$NM$8:$NM$176, 0), MATCH(R20, 'Game Setup'!$ML$7:$NE$7, 0)), ""))</f>
        <v/>
      </c>
      <c r="BE22" s="10" t="e">
        <f>IF('Game Setup'!$NM23="", NA(), 'Game Setup'!$PE23)</f>
        <v>#N/A</v>
      </c>
    </row>
    <row r="23" spans="1:57" ht="15" customHeight="1" x14ac:dyDescent="0.25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BE23" s="10" t="e">
        <f>IF('Game Setup'!$NM24="", NA(), 'Game Setup'!$PE24)</f>
        <v>#N/A</v>
      </c>
    </row>
    <row r="24" spans="1:57" ht="15" customHeight="1" x14ac:dyDescent="0.25">
      <c r="A24" s="78"/>
      <c r="B24" s="216" t="str">
        <f>IFERROR(INDEX(Trades!$DD$8:$DD$27, MATCH(AD24, Trades!$DM$8:$DM$27, 0)), "")</f>
        <v>AUD</v>
      </c>
      <c r="C24" s="216"/>
      <c r="D24" s="216" t="str">
        <f>IF(B24="", "", IFERROR(INDEX(Trades!$DP$8:$DP$27, MATCH(B24, Trades!$DD$8:$DD$27, 0)), ""))</f>
        <v/>
      </c>
      <c r="E24" s="216"/>
      <c r="F24" s="78"/>
      <c r="G24" s="216" t="str">
        <f>IFERROR(INDEX(Trades!$DD$8:$DD$27, MATCH(AI24, Trades!$DM$8:$DM$27, 0)), "")</f>
        <v>GBP</v>
      </c>
      <c r="H24" s="216"/>
      <c r="I24" s="216" t="str">
        <f>IF(G24="", "", IFERROR(INDEX(Trades!$DP$8:$DP$27, MATCH(G24, Trades!$DD$8:$DD$27, 0)), ""))</f>
        <v/>
      </c>
      <c r="J24" s="216"/>
      <c r="K24" s="78"/>
      <c r="L24" s="78"/>
      <c r="M24" s="216" t="str">
        <f>IFERROR(INDEX(Trades!$DD$8:$DD$27, MATCH(AO24, Trades!$DM$8:$DM$27, 0)), "")</f>
        <v>NIS</v>
      </c>
      <c r="N24" s="216"/>
      <c r="O24" s="216" t="str">
        <f>IF(M24="", "", IFERROR(INDEX(Trades!$DP$8:$DP$27, MATCH(M24, Trades!$DD$8:$DD$27, 0)), ""))</f>
        <v/>
      </c>
      <c r="P24" s="216"/>
      <c r="Q24" s="78"/>
      <c r="R24" s="216" t="str">
        <f>IFERROR(INDEX(Trades!$DD$8:$DD$27, MATCH(AT24, Trades!$DM$8:$DM$27, 0)), "")</f>
        <v>TRY</v>
      </c>
      <c r="S24" s="216"/>
      <c r="T24" s="216" t="str">
        <f>IF(R24="", "", IFERROR(INDEX(Trades!$DP$8:$DP$27, MATCH(R24, Trades!$DD$8:$DD$27, 0)), ""))</f>
        <v/>
      </c>
      <c r="U24" s="216"/>
      <c r="V24" s="78"/>
      <c r="AD24" s="12">
        <f>AD25</f>
        <v>3</v>
      </c>
      <c r="AF24" s="195" t="str">
        <f>IF(B24="", "", IFERROR(INDEX('Game Setup'!$ML$8:$NE$176, MATCH($AF$3, 'Game Setup'!$NM$8:$NM$176, 0), MATCH(B24, 'Game Setup'!$ML$7:$NE$7, 0)), ""))</f>
        <v/>
      </c>
      <c r="AI24" s="12">
        <f>AI25</f>
        <v>8</v>
      </c>
      <c r="AK24" s="195" t="str">
        <f>IF(G24="", "", IFERROR(INDEX('Game Setup'!$ML$8:$NE$176, MATCH($AF$3, 'Game Setup'!$NM$8:$NM$176, 0), MATCH(G24, 'Game Setup'!$ML$7:$NE$7, 0)), ""))</f>
        <v/>
      </c>
      <c r="AO24" s="12">
        <f>AO25</f>
        <v>13</v>
      </c>
      <c r="AQ24" s="195" t="str">
        <f>IF(M24="", "", IFERROR(INDEX('Game Setup'!$ML$8:$NE$176, MATCH($AF$3, 'Game Setup'!$NM$8:$NM$176, 0), MATCH(M24, 'Game Setup'!$ML$7:$NE$7, 0)), ""))</f>
        <v/>
      </c>
      <c r="AT24" s="12">
        <f>AT25</f>
        <v>18</v>
      </c>
      <c r="AV24" s="195" t="str">
        <f>IF(R24="", "", IFERROR(INDEX('Game Setup'!$ML$8:$NE$176, MATCH($AF$3, 'Game Setup'!$NM$8:$NM$176, 0), MATCH(R24, 'Game Setup'!$ML$7:$NE$7, 0)), ""))</f>
        <v/>
      </c>
      <c r="BE24" s="10" t="e">
        <f>IF('Game Setup'!$NM25="", NA(), 'Game Setup'!$PE25)</f>
        <v>#N/A</v>
      </c>
    </row>
    <row r="25" spans="1:57" ht="15" customHeight="1" x14ac:dyDescent="0.25">
      <c r="A25" s="78"/>
      <c r="B25" s="217" t="e" vm="9">
        <f>IF(B24="", "", IF(IFERROR(INDEX('Dev Settings'!$L$10:$L$29, MATCH(B24, 'Dev Settings'!$B$10:$B$29, 0)), "")="", "", IFERROR(INDEX('Dev Settings'!$L$10:$L$29, MATCH(B24, 'Dev Settings'!$B$10:$B$29, 0)), "")))</f>
        <v>#VALUE!</v>
      </c>
      <c r="C25" s="217"/>
      <c r="D25" s="217"/>
      <c r="E25" s="194" t="str">
        <f>IF(OR(AF26="", AF24=""), "", IF(AF26=AF24, $AB$14, IF(AF26&lt;AF24, $AB$13, IF(AF26&gt;AF24, $AB$12, ""))))</f>
        <v/>
      </c>
      <c r="F25" s="78"/>
      <c r="G25" s="217" t="e" vm="10">
        <f>IF(G24="", "", IF(IFERROR(INDEX('Dev Settings'!$L$10:$L$29, MATCH(G24, 'Dev Settings'!$B$10:$B$29, 0)), "")="", "", IFERROR(INDEX('Dev Settings'!$L$10:$L$29, MATCH(G24, 'Dev Settings'!$B$10:$B$29, 0)), "")))</f>
        <v>#VALUE!</v>
      </c>
      <c r="H25" s="217"/>
      <c r="I25" s="217"/>
      <c r="J25" s="194" t="str">
        <f>IF(OR(AK26="", AK24=""), "", IF(AK26=AK24, $AB$14, IF(AK26&lt;AK24, $AB$13, IF(AK26&gt;AK24, $AB$12, ""))))</f>
        <v/>
      </c>
      <c r="K25" s="78"/>
      <c r="L25" s="78"/>
      <c r="M25" s="217" t="e" vm="11">
        <f>IF(M24="", "", IF(IFERROR(INDEX('Dev Settings'!$L$10:$L$29, MATCH(M24, 'Dev Settings'!$B$10:$B$29, 0)), "")="", "", IFERROR(INDEX('Dev Settings'!$L$10:$L$29, MATCH(M24, 'Dev Settings'!$B$10:$B$29, 0)), "")))</f>
        <v>#VALUE!</v>
      </c>
      <c r="N25" s="217"/>
      <c r="O25" s="217"/>
      <c r="P25" s="194" t="str">
        <f>IF(OR(AQ26="", AQ24=""), "", IF(AQ26=AQ24, $AB$14, IF(AQ26&lt;AQ24, $AB$13, IF(AQ26&gt;AQ24, $AB$12, ""))))</f>
        <v/>
      </c>
      <c r="Q25" s="78"/>
      <c r="R25" s="217" t="e" vm="12">
        <f>IF(R24="", "", IF(IFERROR(INDEX('Dev Settings'!$L$10:$L$29, MATCH(R24, 'Dev Settings'!$B$10:$B$29, 0)), "")="", "", IFERROR(INDEX('Dev Settings'!$L$10:$L$29, MATCH(R24, 'Dev Settings'!$B$10:$B$29, 0)), "")))</f>
        <v>#VALUE!</v>
      </c>
      <c r="S25" s="217"/>
      <c r="T25" s="217"/>
      <c r="U25" s="194" t="str">
        <f>IF(OR(AV26="", AV24=""), "", IF(AV26=AV24, $AB$14, IF(AV26&lt;AV24, $AB$13, IF(AV26&gt;AV24, $AB$12, ""))))</f>
        <v/>
      </c>
      <c r="V25" s="78"/>
      <c r="AD25" s="218">
        <f>AD21+1</f>
        <v>3</v>
      </c>
      <c r="AF25" s="195" t="str">
        <f>IF(B24="", "", IFERROR(INDEX('Game Setup'!$ML$8:$NE$176, MATCH($AG$3, 'Game Setup'!$NM$8:$NM$176, 0), MATCH(B24, 'Game Setup'!$ML$7:$NE$7, 0)), ""))</f>
        <v/>
      </c>
      <c r="AI25" s="218">
        <f>AI21+1</f>
        <v>8</v>
      </c>
      <c r="AK25" s="195" t="str">
        <f>IF(G24="", "", IFERROR(INDEX('Game Setup'!$ML$8:$NE$176, MATCH($AG$3, 'Game Setup'!$NM$8:$NM$176, 0), MATCH(G24, 'Game Setup'!$ML$7:$NE$7, 0)), ""))</f>
        <v/>
      </c>
      <c r="AO25" s="218">
        <f>AO21+1</f>
        <v>13</v>
      </c>
      <c r="AQ25" s="195" t="str">
        <f>IF(M24="", "", IFERROR(INDEX('Game Setup'!$ML$8:$NE$176, MATCH($AG$3, 'Game Setup'!$NM$8:$NM$176, 0), MATCH(M24, 'Game Setup'!$ML$7:$NE$7, 0)), ""))</f>
        <v/>
      </c>
      <c r="AT25" s="218">
        <f>AT21+1</f>
        <v>18</v>
      </c>
      <c r="AV25" s="195" t="str">
        <f>IF(R24="", "", IFERROR(INDEX('Game Setup'!$ML$8:$NE$176, MATCH($AG$3, 'Game Setup'!$NM$8:$NM$176, 0), MATCH(R24, 'Game Setup'!$ML$7:$NE$7, 0)), ""))</f>
        <v/>
      </c>
      <c r="BE25" s="10" t="e">
        <f>IF('Game Setup'!$NM26="", NA(), 'Game Setup'!$PE26)</f>
        <v>#N/A</v>
      </c>
    </row>
    <row r="26" spans="1:57" ht="15" customHeight="1" x14ac:dyDescent="0.25">
      <c r="A26" s="78"/>
      <c r="B26" s="217"/>
      <c r="C26" s="217"/>
      <c r="D26" s="217"/>
      <c r="E26" s="194" t="str">
        <f>IF(OR(AF26="", AF25=""), "", IF(AF26=AF25, $AB$14, IF(AF26&lt;AF25, $AB$13, IF(AF26&gt;AF25, $AB$12, ""))))</f>
        <v/>
      </c>
      <c r="F26" s="78"/>
      <c r="G26" s="217"/>
      <c r="H26" s="217"/>
      <c r="I26" s="217"/>
      <c r="J26" s="194" t="str">
        <f>IF(OR(AK26="", AK25=""), "", IF(AK26=AK25, $AB$14, IF(AK26&lt;AK25, $AB$13, IF(AK26&gt;AK25, $AB$12, ""))))</f>
        <v/>
      </c>
      <c r="K26" s="78"/>
      <c r="L26" s="78"/>
      <c r="M26" s="217"/>
      <c r="N26" s="217"/>
      <c r="O26" s="217"/>
      <c r="P26" s="194" t="str">
        <f>IF(OR(AQ26="", AQ25=""), "", IF(AQ26=AQ25, $AB$14, IF(AQ26&lt;AQ25, $AB$13, IF(AQ26&gt;AQ25, $AB$12, ""))))</f>
        <v/>
      </c>
      <c r="Q26" s="78"/>
      <c r="R26" s="217"/>
      <c r="S26" s="217"/>
      <c r="T26" s="217"/>
      <c r="U26" s="194" t="str">
        <f>IF(OR(AV26="", AV25=""), "", IF(AV26=AV25, $AB$14, IF(AV26&lt;AV25, $AB$13, IF(AV26&gt;AV25, $AB$12, ""))))</f>
        <v/>
      </c>
      <c r="V26" s="78"/>
      <c r="AD26" s="219"/>
      <c r="AF26" s="195" t="str">
        <f>IF(B24="", "", IFERROR(INDEX('Game Setup'!$ML$8:$NE$176, MATCH($AH$3, 'Game Setup'!$NM$8:$NM$176, 0), MATCH(B24, 'Game Setup'!$ML$7:$NE$7, 0)), ""))</f>
        <v/>
      </c>
      <c r="AI26" s="219"/>
      <c r="AK26" s="195" t="str">
        <f>IF(G24="", "", IFERROR(INDEX('Game Setup'!$ML$8:$NE$176, MATCH($AH$3, 'Game Setup'!$NM$8:$NM$176, 0), MATCH(G24, 'Game Setup'!$ML$7:$NE$7, 0)), ""))</f>
        <v/>
      </c>
      <c r="AO26" s="219"/>
      <c r="AQ26" s="195" t="str">
        <f>IF(M24="", "", IFERROR(INDEX('Game Setup'!$ML$8:$NE$176, MATCH($AH$3, 'Game Setup'!$NM$8:$NM$176, 0), MATCH(M24, 'Game Setup'!$ML$7:$NE$7, 0)), ""))</f>
        <v/>
      </c>
      <c r="AT26" s="219"/>
      <c r="AV26" s="195" t="str">
        <f>IF(R24="", "", IFERROR(INDEX('Game Setup'!$ML$8:$NE$176, MATCH($AH$3, 'Game Setup'!$NM$8:$NM$176, 0), MATCH(R24, 'Game Setup'!$ML$7:$NE$7, 0)), ""))</f>
        <v/>
      </c>
      <c r="BE26" s="10" t="e">
        <f>IF('Game Setup'!$NM27="", NA(), 'Game Setup'!$PE27)</f>
        <v>#N/A</v>
      </c>
    </row>
    <row r="27" spans="1:57" ht="15" customHeight="1" x14ac:dyDescent="0.25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BE27" s="10" t="e">
        <f>IF('Game Setup'!$NM28="", NA(), 'Game Setup'!$PE28)</f>
        <v>#N/A</v>
      </c>
    </row>
    <row r="28" spans="1:57" ht="15" customHeight="1" x14ac:dyDescent="0.25">
      <c r="A28" s="78"/>
      <c r="B28" s="216" t="str">
        <f>IFERROR(INDEX(Trades!$DD$8:$DD$27, MATCH(AD28, Trades!$DM$8:$DM$27, 0)), "")</f>
        <v>BRL</v>
      </c>
      <c r="C28" s="216"/>
      <c r="D28" s="216" t="str">
        <f>IF(B28="", "", IFERROR(INDEX(Trades!$DP$8:$DP$27, MATCH(B28, Trades!$DD$8:$DD$27, 0)), ""))</f>
        <v/>
      </c>
      <c r="E28" s="216"/>
      <c r="F28" s="78"/>
      <c r="G28" s="216" t="str">
        <f>IFERROR(INDEX(Trades!$DD$8:$DD$27, MATCH(AI28, Trades!$DM$8:$DM$27, 0)), "")</f>
        <v>INR</v>
      </c>
      <c r="H28" s="216"/>
      <c r="I28" s="216" t="str">
        <f>IF(G28="", "", IFERROR(INDEX(Trades!$DP$8:$DP$27, MATCH(G28, Trades!$DD$8:$DD$27, 0)), ""))</f>
        <v/>
      </c>
      <c r="J28" s="216"/>
      <c r="K28" s="78"/>
      <c r="L28" s="78"/>
      <c r="M28" s="216" t="str">
        <f>IFERROR(INDEX(Trades!$DD$8:$DD$27, MATCH(AO28, Trades!$DM$8:$DM$27, 0)), "")</f>
        <v>NZD</v>
      </c>
      <c r="N28" s="216"/>
      <c r="O28" s="216" t="str">
        <f>IF(M28="", "", IFERROR(INDEX(Trades!$DP$8:$DP$27, MATCH(M28, Trades!$DD$8:$DD$27, 0)), ""))</f>
        <v/>
      </c>
      <c r="P28" s="216"/>
      <c r="Q28" s="78"/>
      <c r="R28" s="216" t="str">
        <f>IFERROR(INDEX(Trades!$DD$8:$DD$27, MATCH(AT28, Trades!$DM$8:$DM$27, 0)), "")</f>
        <v>USD</v>
      </c>
      <c r="S28" s="216"/>
      <c r="T28" s="216" t="str">
        <f>IF(R28="", "", IFERROR(INDEX(Trades!$DP$8:$DP$27, MATCH(R28, Trades!$DD$8:$DD$27, 0)), ""))</f>
        <v/>
      </c>
      <c r="U28" s="216"/>
      <c r="V28" s="78"/>
      <c r="AD28" s="12">
        <f>AD29</f>
        <v>4</v>
      </c>
      <c r="AF28" s="195" t="str">
        <f>IF(B28="", "", IFERROR(INDEX('Game Setup'!$ML$8:$NE$176, MATCH($AF$3, 'Game Setup'!$NM$8:$NM$176, 0), MATCH(B28, 'Game Setup'!$ML$7:$NE$7, 0)), ""))</f>
        <v/>
      </c>
      <c r="AI28" s="12">
        <f>AI29</f>
        <v>9</v>
      </c>
      <c r="AK28" s="195" t="str">
        <f>IF(G28="", "", IFERROR(INDEX('Game Setup'!$ML$8:$NE$176, MATCH($AF$3, 'Game Setup'!$NM$8:$NM$176, 0), MATCH(G28, 'Game Setup'!$ML$7:$NE$7, 0)), ""))</f>
        <v/>
      </c>
      <c r="AO28" s="12">
        <f>AO29</f>
        <v>14</v>
      </c>
      <c r="AQ28" s="195" t="str">
        <f>IF(M28="", "", IFERROR(INDEX('Game Setup'!$ML$8:$NE$176, MATCH($AF$3, 'Game Setup'!$NM$8:$NM$176, 0), MATCH(M28, 'Game Setup'!$ML$7:$NE$7, 0)), ""))</f>
        <v/>
      </c>
      <c r="AT28" s="12">
        <f>AT29</f>
        <v>19</v>
      </c>
      <c r="AV28" s="195" t="str">
        <f>IF(R28="", "", IFERROR(INDEX('Game Setup'!$ML$8:$NE$176, MATCH($AF$3, 'Game Setup'!$NM$8:$NM$176, 0), MATCH(R28, 'Game Setup'!$ML$7:$NE$7, 0)), ""))</f>
        <v/>
      </c>
      <c r="BE28" s="10" t="e">
        <f>IF('Game Setup'!$NM29="", NA(), 'Game Setup'!$PE29)</f>
        <v>#N/A</v>
      </c>
    </row>
    <row r="29" spans="1:57" ht="15" customHeight="1" x14ac:dyDescent="0.25">
      <c r="A29" s="78"/>
      <c r="B29" s="217" t="e" vm="13">
        <f>IF(B28="", "", IF(IFERROR(INDEX('Dev Settings'!$L$10:$L$29, MATCH(B28, 'Dev Settings'!$B$10:$B$29, 0)), "")="", "", IFERROR(INDEX('Dev Settings'!$L$10:$L$29, MATCH(B28, 'Dev Settings'!$B$10:$B$29, 0)), "")))</f>
        <v>#VALUE!</v>
      </c>
      <c r="C29" s="217"/>
      <c r="D29" s="217"/>
      <c r="E29" s="194" t="str">
        <f>IF(OR(AF30="", AF28=""), "", IF(AF30=AF28, $AB$14, IF(AF30&lt;AF28, $AB$13, IF(AF30&gt;AF28, $AB$12, ""))))</f>
        <v/>
      </c>
      <c r="F29" s="78"/>
      <c r="G29" s="217" t="e" vm="14">
        <f>IF(G28="", "", IF(IFERROR(INDEX('Dev Settings'!$L$10:$L$29, MATCH(G28, 'Dev Settings'!$B$10:$B$29, 0)), "")="", "", IFERROR(INDEX('Dev Settings'!$L$10:$L$29, MATCH(G28, 'Dev Settings'!$B$10:$B$29, 0)), "")))</f>
        <v>#VALUE!</v>
      </c>
      <c r="H29" s="217"/>
      <c r="I29" s="217"/>
      <c r="J29" s="194" t="str">
        <f>IF(OR(AK30="", AK28=""), "", IF(AK30=AK28, $AB$14, IF(AK30&lt;AK28, $AB$13, IF(AK30&gt;AK28, $AB$12, ""))))</f>
        <v/>
      </c>
      <c r="K29" s="78"/>
      <c r="L29" s="78"/>
      <c r="M29" s="217" t="e" vm="15">
        <f>IF(M28="", "", IF(IFERROR(INDEX('Dev Settings'!$L$10:$L$29, MATCH(M28, 'Dev Settings'!$B$10:$B$29, 0)), "")="", "", IFERROR(INDEX('Dev Settings'!$L$10:$L$29, MATCH(M28, 'Dev Settings'!$B$10:$B$29, 0)), "")))</f>
        <v>#VALUE!</v>
      </c>
      <c r="N29" s="217"/>
      <c r="O29" s="217"/>
      <c r="P29" s="194" t="str">
        <f>IF(OR(AQ30="", AQ28=""), "", IF(AQ30=AQ28, $AB$14, IF(AQ30&lt;AQ28, $AB$13, IF(AQ30&gt;AQ28, $AB$12, ""))))</f>
        <v/>
      </c>
      <c r="Q29" s="78"/>
      <c r="R29" s="217" t="e" vm="16">
        <f>IF(R28="", "", IF(IFERROR(INDEX('Dev Settings'!$L$10:$L$29, MATCH(R28, 'Dev Settings'!$B$10:$B$29, 0)), "")="", "", IFERROR(INDEX('Dev Settings'!$L$10:$L$29, MATCH(R28, 'Dev Settings'!$B$10:$B$29, 0)), "")))</f>
        <v>#VALUE!</v>
      </c>
      <c r="S29" s="217"/>
      <c r="T29" s="217"/>
      <c r="U29" s="194" t="str">
        <f>IF(OR(AV30="", AV28=""), "", IF(AV30=AV28, $AB$14, IF(AV30&lt;AV28, $AB$13, IF(AV30&gt;AV28, $AB$12, ""))))</f>
        <v/>
      </c>
      <c r="V29" s="78"/>
      <c r="AD29" s="218">
        <f>AD25+1</f>
        <v>4</v>
      </c>
      <c r="AF29" s="195" t="str">
        <f>IF(B28="", "", IFERROR(INDEX('Game Setup'!$ML$8:$NE$176, MATCH($AG$3, 'Game Setup'!$NM$8:$NM$176, 0), MATCH(B28, 'Game Setup'!$ML$7:$NE$7, 0)), ""))</f>
        <v/>
      </c>
      <c r="AI29" s="218">
        <f>AI25+1</f>
        <v>9</v>
      </c>
      <c r="AK29" s="195" t="str">
        <f>IF(G28="", "", IFERROR(INDEX('Game Setup'!$ML$8:$NE$176, MATCH($AG$3, 'Game Setup'!$NM$8:$NM$176, 0), MATCH(G28, 'Game Setup'!$ML$7:$NE$7, 0)), ""))</f>
        <v/>
      </c>
      <c r="AO29" s="218">
        <f>AO25+1</f>
        <v>14</v>
      </c>
      <c r="AQ29" s="195" t="str">
        <f>IF(M28="", "", IFERROR(INDEX('Game Setup'!$ML$8:$NE$176, MATCH($AG$3, 'Game Setup'!$NM$8:$NM$176, 0), MATCH(M28, 'Game Setup'!$ML$7:$NE$7, 0)), ""))</f>
        <v/>
      </c>
      <c r="AT29" s="218">
        <f>AT25+1</f>
        <v>19</v>
      </c>
      <c r="AV29" s="195" t="str">
        <f>IF(R28="", "", IFERROR(INDEX('Game Setup'!$ML$8:$NE$176, MATCH($AG$3, 'Game Setup'!$NM$8:$NM$176, 0), MATCH(R28, 'Game Setup'!$ML$7:$NE$7, 0)), ""))</f>
        <v/>
      </c>
      <c r="AY29" s="12">
        <f>20-COUNTIF('Game Setup'!$HT$7:$IM$7, "")</f>
        <v>20</v>
      </c>
      <c r="BE29" s="10" t="e">
        <f>IF('Game Setup'!$NM30="", NA(), 'Game Setup'!$PE30)</f>
        <v>#N/A</v>
      </c>
    </row>
    <row r="30" spans="1:57" ht="15" customHeight="1" x14ac:dyDescent="0.25">
      <c r="A30" s="78"/>
      <c r="B30" s="217"/>
      <c r="C30" s="217"/>
      <c r="D30" s="217"/>
      <c r="E30" s="194" t="str">
        <f>IF(OR(AF30="", AF29=""), "", IF(AF30=AF29, $AB$14, IF(AF30&lt;AF29, $AB$13, IF(AF30&gt;AF29, $AB$12, ""))))</f>
        <v/>
      </c>
      <c r="F30" s="78"/>
      <c r="G30" s="217"/>
      <c r="H30" s="217"/>
      <c r="I30" s="217"/>
      <c r="J30" s="194" t="str">
        <f>IF(OR(AK30="", AK29=""), "", IF(AK30=AK29, $AB$14, IF(AK30&lt;AK29, $AB$13, IF(AK30&gt;AK29, $AB$12, ""))))</f>
        <v/>
      </c>
      <c r="K30" s="78"/>
      <c r="L30" s="78"/>
      <c r="M30" s="217"/>
      <c r="N30" s="217"/>
      <c r="O30" s="217"/>
      <c r="P30" s="194" t="str">
        <f>IF(OR(AQ30="", AQ29=""), "", IF(AQ30=AQ29, $AB$14, IF(AQ30&lt;AQ29, $AB$13, IF(AQ30&gt;AQ29, $AB$12, ""))))</f>
        <v/>
      </c>
      <c r="Q30" s="78"/>
      <c r="R30" s="217"/>
      <c r="S30" s="217"/>
      <c r="T30" s="217"/>
      <c r="U30" s="194" t="str">
        <f>IF(OR(AV30="", AV29=""), "", IF(AV30=AV29, $AB$14, IF(AV30&lt;AV29, $AB$13, IF(AV30&gt;AV29, $AB$12, ""))))</f>
        <v/>
      </c>
      <c r="V30" s="78"/>
      <c r="AD30" s="219"/>
      <c r="AF30" s="195" t="str">
        <f>IF(B28="", "", IFERROR(INDEX('Game Setup'!$ML$8:$NE$176, MATCH($AH$3, 'Game Setup'!$NM$8:$NM$176, 0), MATCH(B28, 'Game Setup'!$ML$7:$NE$7, 0)), ""))</f>
        <v/>
      </c>
      <c r="AI30" s="219"/>
      <c r="AK30" s="195" t="str">
        <f>IF(G28="", "", IFERROR(INDEX('Game Setup'!$ML$8:$NE$176, MATCH($AH$3, 'Game Setup'!$NM$8:$NM$176, 0), MATCH(G28, 'Game Setup'!$ML$7:$NE$7, 0)), ""))</f>
        <v/>
      </c>
      <c r="AO30" s="219"/>
      <c r="AQ30" s="195" t="str">
        <f>IF(M28="", "", IFERROR(INDEX('Game Setup'!$ML$8:$NE$176, MATCH($AH$3, 'Game Setup'!$NM$8:$NM$176, 0), MATCH(M28, 'Game Setup'!$ML$7:$NE$7, 0)), ""))</f>
        <v/>
      </c>
      <c r="AT30" s="219"/>
      <c r="AV30" s="195" t="str">
        <f>IF(R28="", "", IFERROR(INDEX('Game Setup'!$ML$8:$NE$176, MATCH($AH$3, 'Game Setup'!$NM$8:$NM$176, 0), MATCH(R28, 'Game Setup'!$ML$7:$NE$7, 0)), ""))</f>
        <v/>
      </c>
      <c r="BE30" s="10" t="e">
        <f>IF('Game Setup'!$NM31="", NA(), 'Game Setup'!$PE31)</f>
        <v>#N/A</v>
      </c>
    </row>
    <row r="31" spans="1:57" ht="15" customHeight="1" x14ac:dyDescent="0.25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BE31" s="10" t="e">
        <f>IF('Game Setup'!$NM32="", NA(), 'Game Setup'!$PE32)</f>
        <v>#N/A</v>
      </c>
    </row>
    <row r="32" spans="1:57" ht="15" customHeight="1" x14ac:dyDescent="0.25">
      <c r="A32" s="78"/>
      <c r="B32" s="216" t="str">
        <f>IFERROR(INDEX(Trades!$DD$8:$DD$27, MATCH(AD32, Trades!$DM$8:$DM$27, 0)), "")</f>
        <v>CAD</v>
      </c>
      <c r="C32" s="216"/>
      <c r="D32" s="216" t="str">
        <f>IF(B32="", "", IFERROR(INDEX(Trades!$DP$8:$DP$27, MATCH(B32, Trades!$DD$8:$DD$27, 0)), ""))</f>
        <v/>
      </c>
      <c r="E32" s="216"/>
      <c r="F32" s="78"/>
      <c r="G32" s="216" t="str">
        <f>IFERROR(INDEX(Trades!$DD$8:$DD$27, MATCH(AI32, Trades!$DM$8:$DM$27, 0)), "")</f>
        <v>JPY</v>
      </c>
      <c r="H32" s="216"/>
      <c r="I32" s="216" t="str">
        <f>IF(G32="", "", IFERROR(INDEX(Trades!$DP$8:$DP$27, MATCH(G32, Trades!$DD$8:$DD$27, 0)), ""))</f>
        <v/>
      </c>
      <c r="J32" s="216"/>
      <c r="K32" s="78"/>
      <c r="L32" s="78"/>
      <c r="M32" s="216" t="str">
        <f>IFERROR(INDEX(Trades!$DD$8:$DD$27, MATCH(AO32, Trades!$DM$8:$DM$27, 0)), "")</f>
        <v>PLN</v>
      </c>
      <c r="N32" s="216"/>
      <c r="O32" s="216" t="str">
        <f>IF(M32="", "", IFERROR(INDEX(Trades!$DP$8:$DP$27, MATCH(M32, Trades!$DD$8:$DD$27, 0)), ""))</f>
        <v/>
      </c>
      <c r="P32" s="216"/>
      <c r="Q32" s="78"/>
      <c r="R32" s="216" t="str">
        <f>IFERROR(INDEX(Trades!$DD$8:$DD$27, MATCH(AT32, Trades!$DM$8:$DM$27, 0)), "")</f>
        <v>ZAR</v>
      </c>
      <c r="S32" s="216"/>
      <c r="T32" s="216" t="str">
        <f>IF(R32="", "", IFERROR(INDEX(Trades!$DP$8:$DP$27, MATCH(R32, Trades!$DD$8:$DD$27, 0)), ""))</f>
        <v/>
      </c>
      <c r="U32" s="216"/>
      <c r="V32" s="78"/>
      <c r="AD32" s="12">
        <f>AD33</f>
        <v>5</v>
      </c>
      <c r="AF32" s="195" t="str">
        <f>IF(B32="", "", IFERROR(INDEX('Game Setup'!$ML$8:$NE$176, MATCH($AF$3, 'Game Setup'!$NM$8:$NM$176, 0), MATCH(B32, 'Game Setup'!$ML$7:$NE$7, 0)), ""))</f>
        <v/>
      </c>
      <c r="AI32" s="12">
        <f>AI33</f>
        <v>10</v>
      </c>
      <c r="AK32" s="195" t="str">
        <f>IF(G32="", "", IFERROR(INDEX('Game Setup'!$ML$8:$NE$176, MATCH($AF$3, 'Game Setup'!$NM$8:$NM$176, 0), MATCH(G32, 'Game Setup'!$ML$7:$NE$7, 0)), ""))</f>
        <v/>
      </c>
      <c r="AO32" s="12">
        <f>AO33</f>
        <v>15</v>
      </c>
      <c r="AQ32" s="195" t="str">
        <f>IF(M32="", "", IFERROR(INDEX('Game Setup'!$ML$8:$NE$176, MATCH($AF$3, 'Game Setup'!$NM$8:$NM$176, 0), MATCH(M32, 'Game Setup'!$ML$7:$NE$7, 0)), ""))</f>
        <v/>
      </c>
      <c r="AT32" s="12">
        <f>AT33</f>
        <v>20</v>
      </c>
      <c r="AV32" s="195" t="str">
        <f>IF(R32="", "", IFERROR(INDEX('Game Setup'!$ML$8:$NE$176, MATCH($AF$3, 'Game Setup'!$NM$8:$NM$176, 0), MATCH(R32, 'Game Setup'!$ML$7:$NE$7, 0)), ""))</f>
        <v/>
      </c>
      <c r="BE32" s="10" t="e">
        <f>IF('Game Setup'!$NM33="", NA(), 'Game Setup'!$PE33)</f>
        <v>#N/A</v>
      </c>
    </row>
    <row r="33" spans="1:57" ht="15" customHeight="1" x14ac:dyDescent="0.25">
      <c r="A33" s="78"/>
      <c r="B33" s="217" t="e" vm="17">
        <f>IF(B32="", "", IF(IFERROR(INDEX('Dev Settings'!$L$10:$L$29, MATCH(B32, 'Dev Settings'!$B$10:$B$29, 0)), "")="", "", IFERROR(INDEX('Dev Settings'!$L$10:$L$29, MATCH(B32, 'Dev Settings'!$B$10:$B$29, 0)), "")))</f>
        <v>#VALUE!</v>
      </c>
      <c r="C33" s="217"/>
      <c r="D33" s="217"/>
      <c r="E33" s="194" t="str">
        <f>IF(OR(AF34="", AF32=""), "", IF(AF34=AF32, $AB$14, IF(AF34&lt;AF32, $AB$13, IF(AF34&gt;AF32, $AB$12, ""))))</f>
        <v/>
      </c>
      <c r="F33" s="78"/>
      <c r="G33" s="217" t="e" vm="18">
        <f>IF(G32="", "", IF(IFERROR(INDEX('Dev Settings'!$L$10:$L$29, MATCH(G32, 'Dev Settings'!$B$10:$B$29, 0)), "")="", "", IFERROR(INDEX('Dev Settings'!$L$10:$L$29, MATCH(G32, 'Dev Settings'!$B$10:$B$29, 0)), "")))</f>
        <v>#VALUE!</v>
      </c>
      <c r="H33" s="217"/>
      <c r="I33" s="217"/>
      <c r="J33" s="194" t="str">
        <f>IF(OR(AK34="", AK32=""), "", IF(AK34=AK32, $AB$14, IF(AK34&lt;AK32, $AB$13, IF(AK34&gt;AK32, $AB$12, ""))))</f>
        <v/>
      </c>
      <c r="K33" s="78"/>
      <c r="L33" s="78"/>
      <c r="M33" s="217" t="e" vm="19">
        <f>IF(M32="", "", IF(IFERROR(INDEX('Dev Settings'!$L$10:$L$29, MATCH(M32, 'Dev Settings'!$B$10:$B$29, 0)), "")="", "", IFERROR(INDEX('Dev Settings'!$L$10:$L$29, MATCH(M32, 'Dev Settings'!$B$10:$B$29, 0)), "")))</f>
        <v>#VALUE!</v>
      </c>
      <c r="N33" s="217"/>
      <c r="O33" s="217"/>
      <c r="P33" s="194" t="str">
        <f>IF(OR(AQ34="", AQ32=""), "", IF(AQ34=AQ32, $AB$14, IF(AQ34&lt;AQ32, $AB$13, IF(AQ34&gt;AQ32, $AB$12, ""))))</f>
        <v/>
      </c>
      <c r="Q33" s="78"/>
      <c r="R33" s="217" t="e" vm="20">
        <f>IF(R32="", "", IF(IFERROR(INDEX('Dev Settings'!$L$10:$L$29, MATCH(R32, 'Dev Settings'!$B$10:$B$29, 0)), "")="", "", IFERROR(INDEX('Dev Settings'!$L$10:$L$29, MATCH(R32, 'Dev Settings'!$B$10:$B$29, 0)), "")))</f>
        <v>#VALUE!</v>
      </c>
      <c r="S33" s="217"/>
      <c r="T33" s="217"/>
      <c r="U33" s="194" t="str">
        <f>IF(OR(AV34="", AV32=""), "", IF(AV34=AV32, $AB$14, IF(AV34&lt;AV32, $AB$13, IF(AV34&gt;AV32, $AB$12, ""))))</f>
        <v/>
      </c>
      <c r="V33" s="78"/>
      <c r="AD33" s="218">
        <f>AD29+1</f>
        <v>5</v>
      </c>
      <c r="AF33" s="195" t="str">
        <f>IF(B32="", "", IFERROR(INDEX('Game Setup'!$ML$8:$NE$176, MATCH($AG$3, 'Game Setup'!$NM$8:$NM$176, 0), MATCH(B32, 'Game Setup'!$ML$7:$NE$7, 0)), ""))</f>
        <v/>
      </c>
      <c r="AI33" s="218">
        <f>AI29+1</f>
        <v>10</v>
      </c>
      <c r="AK33" s="195" t="str">
        <f>IF(G32="", "", IFERROR(INDEX('Game Setup'!$ML$8:$NE$176, MATCH($AG$3, 'Game Setup'!$NM$8:$NM$176, 0), MATCH(G32, 'Game Setup'!$ML$7:$NE$7, 0)), ""))</f>
        <v/>
      </c>
      <c r="AO33" s="218">
        <f>AO29+1</f>
        <v>15</v>
      </c>
      <c r="AQ33" s="195" t="str">
        <f>IF(M32="", "", IFERROR(INDEX('Game Setup'!$ML$8:$NE$176, MATCH($AG$3, 'Game Setup'!$NM$8:$NM$176, 0), MATCH(M32, 'Game Setup'!$ML$7:$NE$7, 0)), ""))</f>
        <v/>
      </c>
      <c r="AT33" s="218">
        <f>AT29+1</f>
        <v>20</v>
      </c>
      <c r="AV33" s="195" t="str">
        <f>IF(R32="", "", IFERROR(INDEX('Game Setup'!$ML$8:$NE$176, MATCH($AG$3, 'Game Setup'!$NM$8:$NM$176, 0), MATCH(R32, 'Game Setup'!$ML$7:$NE$7, 0)), ""))</f>
        <v/>
      </c>
      <c r="AY33" s="158">
        <f>'Game Setup'!$NI$2</f>
        <v>168</v>
      </c>
      <c r="BE33" s="10" t="e">
        <f>IF('Game Setup'!$NM34="", NA(), 'Game Setup'!$PE34)</f>
        <v>#N/A</v>
      </c>
    </row>
    <row r="34" spans="1:57" ht="15" customHeight="1" x14ac:dyDescent="0.25">
      <c r="A34" s="78"/>
      <c r="B34" s="217"/>
      <c r="C34" s="217"/>
      <c r="D34" s="217"/>
      <c r="E34" s="194" t="str">
        <f>IF(OR(AF34="", AF33=""), "", IF(AF34=AF33, $AB$14, IF(AF34&lt;AF33, $AB$13, IF(AF34&gt;AF33, $AB$12, ""))))</f>
        <v/>
      </c>
      <c r="F34" s="78"/>
      <c r="G34" s="217"/>
      <c r="H34" s="217"/>
      <c r="I34" s="217"/>
      <c r="J34" s="194" t="str">
        <f>IF(OR(AK34="", AK33=""), "", IF(AK34=AK33, $AB$14, IF(AK34&lt;AK33, $AB$13, IF(AK34&gt;AK33, $AB$12, ""))))</f>
        <v/>
      </c>
      <c r="K34" s="78"/>
      <c r="L34" s="78"/>
      <c r="M34" s="217"/>
      <c r="N34" s="217"/>
      <c r="O34" s="217"/>
      <c r="P34" s="194" t="str">
        <f>IF(OR(AQ34="", AQ33=""), "", IF(AQ34=AQ33, $AB$14, IF(AQ34&lt;AQ33, $AB$13, IF(AQ34&gt;AQ33, $AB$12, ""))))</f>
        <v/>
      </c>
      <c r="Q34" s="78"/>
      <c r="R34" s="217"/>
      <c r="S34" s="217"/>
      <c r="T34" s="217"/>
      <c r="U34" s="194" t="str">
        <f>IF(OR(AV34="", AV33=""), "", IF(AV34=AV33, $AB$14, IF(AV34&lt;AV33, $AB$13, IF(AV34&gt;AV33, $AB$12, ""))))</f>
        <v/>
      </c>
      <c r="V34" s="78"/>
      <c r="AD34" s="219"/>
      <c r="AF34" s="195" t="str">
        <f>IF(B32="", "", IFERROR(INDEX('Game Setup'!$ML$8:$NE$176, MATCH($AH$3, 'Game Setup'!$NM$8:$NM$176, 0), MATCH(B32, 'Game Setup'!$ML$7:$NE$7, 0)), ""))</f>
        <v/>
      </c>
      <c r="AI34" s="219"/>
      <c r="AK34" s="195" t="str">
        <f>IF(G32="", "", IFERROR(INDEX('Game Setup'!$ML$8:$NE$176, MATCH($AH$3, 'Game Setup'!$NM$8:$NM$176, 0), MATCH(G32, 'Game Setup'!$ML$7:$NE$7, 0)), ""))</f>
        <v/>
      </c>
      <c r="AO34" s="219"/>
      <c r="AQ34" s="195" t="str">
        <f>IF(M32="", "", IFERROR(INDEX('Game Setup'!$ML$8:$NE$176, MATCH($AH$3, 'Game Setup'!$NM$8:$NM$176, 0), MATCH(M32, 'Game Setup'!$ML$7:$NE$7, 0)), ""))</f>
        <v/>
      </c>
      <c r="AT34" s="219"/>
      <c r="AV34" s="195" t="str">
        <f>IF(R32="", "", IFERROR(INDEX('Game Setup'!$ML$8:$NE$176, MATCH($AH$3, 'Game Setup'!$NM$8:$NM$176, 0), MATCH(R32, 'Game Setup'!$ML$7:$NE$7, 0)), ""))</f>
        <v/>
      </c>
      <c r="AY34" s="158">
        <f>'Game Setup'!$NI$3</f>
        <v>0</v>
      </c>
      <c r="BE34" s="10" t="e">
        <f>IF('Game Setup'!$NM35="", NA(), 'Game Setup'!$PE35)</f>
        <v>#N/A</v>
      </c>
    </row>
    <row r="35" spans="1:57" ht="15" customHeight="1" x14ac:dyDescent="0.2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BE35" s="10" t="e">
        <f>IF('Game Setup'!$NM36="", NA(), 'Game Setup'!$PE36)</f>
        <v>#N/A</v>
      </c>
    </row>
    <row r="36" spans="1:57" ht="15" customHeight="1" x14ac:dyDescent="0.25">
      <c r="A36" s="78"/>
      <c r="B36" s="212" t="s">
        <v>176</v>
      </c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4"/>
      <c r="V36" s="78"/>
      <c r="BE36" s="10" t="e">
        <f>IF('Game Setup'!$NM37="", NA(), 'Game Setup'!$PE37)</f>
        <v>#N/A</v>
      </c>
    </row>
    <row r="37" spans="1:57" ht="15" customHeight="1" x14ac:dyDescent="0.25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BE37" s="10" t="e">
        <f>IF('Game Setup'!$NM38="", NA(), 'Game Setup'!$PE38)</f>
        <v>#N/A</v>
      </c>
    </row>
    <row r="38" spans="1:57" ht="15" customHeight="1" x14ac:dyDescent="0.25">
      <c r="A38" s="78"/>
      <c r="B38" s="212" t="s">
        <v>167</v>
      </c>
      <c r="C38" s="213"/>
      <c r="D38" s="213"/>
      <c r="E38" s="213"/>
      <c r="F38" s="213"/>
      <c r="G38" s="213"/>
      <c r="H38" s="213"/>
      <c r="I38" s="213"/>
      <c r="J38" s="214"/>
      <c r="K38" s="78"/>
      <c r="L38" s="78"/>
      <c r="M38" s="212" t="s">
        <v>168</v>
      </c>
      <c r="N38" s="213"/>
      <c r="O38" s="213"/>
      <c r="P38" s="213"/>
      <c r="Q38" s="213"/>
      <c r="R38" s="213"/>
      <c r="S38" s="213"/>
      <c r="T38" s="213"/>
      <c r="U38" s="214"/>
      <c r="V38" s="78"/>
      <c r="BE38" s="10" t="e">
        <f>IF('Game Setup'!$NM39="", NA(), 'Game Setup'!$PE39)</f>
        <v>#N/A</v>
      </c>
    </row>
    <row r="39" spans="1:57" ht="15" customHeight="1" x14ac:dyDescent="0.25">
      <c r="A39" s="78"/>
      <c r="B39" s="246">
        <f>IFERROR($AY$34/$AY$33, "")</f>
        <v>0</v>
      </c>
      <c r="C39" s="247"/>
      <c r="D39" s="247"/>
      <c r="E39" s="247"/>
      <c r="F39" s="247"/>
      <c r="G39" s="247"/>
      <c r="H39" s="247"/>
      <c r="I39" s="247"/>
      <c r="J39" s="248"/>
      <c r="K39" s="78"/>
      <c r="L39" s="78"/>
      <c r="M39" s="246">
        <f>COUNTIF(Trades!$BJ$8:$BJ$307, "X")/MAX(Trades!$AI$8:$AI$307)</f>
        <v>0</v>
      </c>
      <c r="N39" s="247"/>
      <c r="O39" s="247"/>
      <c r="P39" s="247"/>
      <c r="Q39" s="247"/>
      <c r="R39" s="247"/>
      <c r="S39" s="247"/>
      <c r="T39" s="247"/>
      <c r="U39" s="248"/>
      <c r="V39" s="78"/>
      <c r="BE39" s="10" t="e">
        <f>IF('Game Setup'!$NM40="", NA(), 'Game Setup'!$PE40)</f>
        <v>#N/A</v>
      </c>
    </row>
    <row r="40" spans="1:57" ht="15" customHeight="1" x14ac:dyDescent="0.25">
      <c r="A40" s="78"/>
      <c r="B40" s="249"/>
      <c r="C40" s="250"/>
      <c r="D40" s="250"/>
      <c r="E40" s="250"/>
      <c r="F40" s="250"/>
      <c r="G40" s="250"/>
      <c r="H40" s="250"/>
      <c r="I40" s="250"/>
      <c r="J40" s="251"/>
      <c r="K40" s="78"/>
      <c r="L40" s="78"/>
      <c r="M40" s="249"/>
      <c r="N40" s="250"/>
      <c r="O40" s="250"/>
      <c r="P40" s="250"/>
      <c r="Q40" s="250"/>
      <c r="R40" s="250"/>
      <c r="S40" s="250"/>
      <c r="T40" s="250"/>
      <c r="U40" s="251"/>
      <c r="V40" s="78"/>
      <c r="BE40" s="10" t="e">
        <f>IF('Game Setup'!$NM41="", NA(), 'Game Setup'!$PE41)</f>
        <v>#N/A</v>
      </c>
    </row>
    <row r="41" spans="1:57" ht="15" customHeight="1" x14ac:dyDescent="0.25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BE41" s="10" t="e">
        <f>IF('Game Setup'!$NM42="", NA(), 'Game Setup'!$PE42)</f>
        <v>#N/A</v>
      </c>
    </row>
    <row r="42" spans="1:57" ht="15" customHeight="1" x14ac:dyDescent="0.25">
      <c r="A42" s="78"/>
      <c r="B42" s="242" t="s">
        <v>177</v>
      </c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4"/>
      <c r="V42" s="78"/>
      <c r="BE42" s="10" t="e">
        <f>IF('Game Setup'!$NM43="", NA(), 'Game Setup'!$PE43)</f>
        <v>#N/A</v>
      </c>
    </row>
    <row r="43" spans="1:57" ht="15" customHeight="1" x14ac:dyDescent="0.25">
      <c r="A43" s="78"/>
      <c r="B43" s="238" t="str">
        <f>Market!$AD$11</f>
        <v>₩</v>
      </c>
      <c r="C43" s="239"/>
      <c r="D43" s="227" t="str">
        <f>IFERROR(INDEX('Game Setup'!$PE$8:$PE$176, MATCH(1, 'Game Setup'!$NM$8:$NM$176, 0)), "")</f>
        <v/>
      </c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8"/>
      <c r="V43" s="78"/>
      <c r="BE43" s="10" t="e">
        <f>IF('Game Setup'!$NM44="", NA(), 'Game Setup'!$PE44)</f>
        <v>#N/A</v>
      </c>
    </row>
    <row r="44" spans="1:57" ht="15" customHeight="1" x14ac:dyDescent="0.25">
      <c r="A44" s="78"/>
      <c r="B44" s="240"/>
      <c r="C44" s="241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1"/>
      <c r="V44" s="78"/>
      <c r="BE44" s="10" t="e">
        <f>IF('Game Setup'!$NM45="", NA(), 'Game Setup'!$PE45)</f>
        <v>#N/A</v>
      </c>
    </row>
    <row r="45" spans="1:57" ht="15" customHeight="1" x14ac:dyDescent="0.2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BE45" s="10" t="e">
        <f>IF('Game Setup'!$NM46="", NA(), 'Game Setup'!$PE46)</f>
        <v>#N/A</v>
      </c>
    </row>
    <row r="46" spans="1:57" ht="15" customHeight="1" x14ac:dyDescent="0.25">
      <c r="A46" s="78"/>
      <c r="B46" s="212" t="s">
        <v>157</v>
      </c>
      <c r="C46" s="213"/>
      <c r="D46" s="213"/>
      <c r="E46" s="214"/>
      <c r="F46" s="78"/>
      <c r="G46" s="212" t="s">
        <v>178</v>
      </c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4"/>
      <c r="V46" s="78"/>
      <c r="BE46" s="10" t="e">
        <f>IF('Game Setup'!$NM47="", NA(), 'Game Setup'!$PE47)</f>
        <v>#N/A</v>
      </c>
    </row>
    <row r="47" spans="1:57" ht="15" customHeight="1" x14ac:dyDescent="0.25">
      <c r="A47" s="78"/>
      <c r="B47" s="232">
        <f>COUNTIF(Trades!$BJ$8:$BJ$307, "X")</f>
        <v>0</v>
      </c>
      <c r="C47" s="233"/>
      <c r="D47" s="233"/>
      <c r="E47" s="234"/>
      <c r="F47" s="78"/>
      <c r="G47" s="226">
        <f>SUM(Trades!$CH$8:$CH$307)</f>
        <v>0</v>
      </c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8"/>
      <c r="V47" s="78"/>
      <c r="BE47" s="10" t="e">
        <f>IF('Game Setup'!$NM48="", NA(), 'Game Setup'!$PE48)</f>
        <v>#N/A</v>
      </c>
    </row>
    <row r="48" spans="1:57" ht="15" customHeight="1" x14ac:dyDescent="0.25">
      <c r="A48" s="78"/>
      <c r="B48" s="235"/>
      <c r="C48" s="236"/>
      <c r="D48" s="236"/>
      <c r="E48" s="237"/>
      <c r="F48" s="78"/>
      <c r="G48" s="229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1"/>
      <c r="V48" s="78"/>
      <c r="BE48" s="10" t="e">
        <f>IF('Game Setup'!$NM49="", NA(), 'Game Setup'!$PE49)</f>
        <v>#N/A</v>
      </c>
    </row>
    <row r="49" spans="1:57" ht="15" customHeight="1" x14ac:dyDescent="0.25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BE49" s="10" t="e">
        <f>IF('Game Setup'!$NM50="", NA(), 'Game Setup'!$PE50)</f>
        <v>#N/A</v>
      </c>
    </row>
    <row r="50" spans="1:57" ht="15" customHeight="1" x14ac:dyDescent="0.25">
      <c r="A50" s="78"/>
      <c r="B50" s="212" t="s">
        <v>184</v>
      </c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4"/>
      <c r="V50" s="78"/>
      <c r="BE50" s="10" t="e">
        <f>IF('Game Setup'!$NM51="", NA(), 'Game Setup'!$PE51)</f>
        <v>#N/A</v>
      </c>
    </row>
    <row r="51" spans="1:57" ht="15" customHeight="1" x14ac:dyDescent="0.25">
      <c r="A51" s="78"/>
      <c r="B51" s="226" t="str">
        <f>IFERROR($D$43-('Game Setup'!$H$20*$AY$29), "")</f>
        <v/>
      </c>
      <c r="C51" s="227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8"/>
      <c r="V51" s="78"/>
      <c r="BE51" s="10" t="e">
        <f>IF('Game Setup'!$NM52="", NA(), 'Game Setup'!$PE52)</f>
        <v>#N/A</v>
      </c>
    </row>
    <row r="52" spans="1:57" ht="15" customHeight="1" x14ac:dyDescent="0.25">
      <c r="A52" s="78"/>
      <c r="B52" s="229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1"/>
      <c r="V52" s="78"/>
      <c r="BE52" s="10" t="e">
        <f>IF('Game Setup'!$NM53="", NA(), 'Game Setup'!$PE53)</f>
        <v>#N/A</v>
      </c>
    </row>
    <row r="53" spans="1:57" ht="15" customHeight="1" x14ac:dyDescent="0.25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BE53" s="10" t="e">
        <f>IF('Game Setup'!$NM54="", NA(), 'Game Setup'!$PE54)</f>
        <v>#N/A</v>
      </c>
    </row>
    <row r="54" spans="1:57" ht="15" customHeight="1" x14ac:dyDescent="0.25">
      <c r="A54" s="78"/>
      <c r="B54" s="212" t="s">
        <v>189</v>
      </c>
      <c r="C54" s="213"/>
      <c r="D54" s="213"/>
      <c r="E54" s="213"/>
      <c r="F54" s="213"/>
      <c r="G54" s="213"/>
      <c r="H54" s="213"/>
      <c r="I54" s="213"/>
      <c r="J54" s="214"/>
      <c r="K54" s="78"/>
      <c r="L54" s="78"/>
      <c r="M54" s="212" t="s">
        <v>185</v>
      </c>
      <c r="N54" s="213"/>
      <c r="O54" s="213"/>
      <c r="P54" s="213"/>
      <c r="Q54" s="213"/>
      <c r="R54" s="213"/>
      <c r="S54" s="213"/>
      <c r="T54" s="213"/>
      <c r="U54" s="214"/>
      <c r="V54" s="78"/>
      <c r="BE54" s="10" t="e">
        <f>IF('Game Setup'!$NM55="", NA(), 'Game Setup'!$PE55)</f>
        <v>#N/A</v>
      </c>
    </row>
    <row r="55" spans="1:57" ht="15" customHeight="1" x14ac:dyDescent="0.25">
      <c r="A55" s="78"/>
      <c r="B55" s="220" t="str">
        <f>IFERROR(B51/$B$47, "")</f>
        <v/>
      </c>
      <c r="C55" s="221"/>
      <c r="D55" s="221"/>
      <c r="E55" s="221"/>
      <c r="F55" s="221"/>
      <c r="G55" s="221"/>
      <c r="H55" s="221"/>
      <c r="I55" s="221"/>
      <c r="J55" s="222"/>
      <c r="K55" s="78"/>
      <c r="L55" s="78"/>
      <c r="M55" s="220" t="str">
        <f>IFERROR(B51/$AY$34, "")</f>
        <v/>
      </c>
      <c r="N55" s="221"/>
      <c r="O55" s="221"/>
      <c r="P55" s="221"/>
      <c r="Q55" s="221"/>
      <c r="R55" s="221"/>
      <c r="S55" s="221"/>
      <c r="T55" s="221"/>
      <c r="U55" s="222"/>
      <c r="V55" s="78"/>
      <c r="BE55" s="10" t="e">
        <f>IF('Game Setup'!$NM56="", NA(), 'Game Setup'!$PE56)</f>
        <v>#N/A</v>
      </c>
    </row>
    <row r="56" spans="1:57" ht="15" customHeight="1" x14ac:dyDescent="0.25">
      <c r="A56" s="78"/>
      <c r="B56" s="223"/>
      <c r="C56" s="224"/>
      <c r="D56" s="224"/>
      <c r="E56" s="224"/>
      <c r="F56" s="224"/>
      <c r="G56" s="224"/>
      <c r="H56" s="224"/>
      <c r="I56" s="224"/>
      <c r="J56" s="225"/>
      <c r="K56" s="78"/>
      <c r="L56" s="78"/>
      <c r="M56" s="223"/>
      <c r="N56" s="224"/>
      <c r="O56" s="224"/>
      <c r="P56" s="224"/>
      <c r="Q56" s="224"/>
      <c r="R56" s="224"/>
      <c r="S56" s="224"/>
      <c r="T56" s="224"/>
      <c r="U56" s="225"/>
      <c r="V56" s="78"/>
      <c r="BE56" s="10" t="e">
        <f>IF('Game Setup'!$NM57="", NA(), 'Game Setup'!$PE57)</f>
        <v>#N/A</v>
      </c>
    </row>
    <row r="57" spans="1:57" ht="15" customHeight="1" x14ac:dyDescent="0.25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BE57" s="10" t="e">
        <f>IF('Game Setup'!$NM58="", NA(), 'Game Setup'!$PE58)</f>
        <v>#N/A</v>
      </c>
    </row>
    <row r="58" spans="1:57" ht="15" customHeight="1" x14ac:dyDescent="0.2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BE58" s="10" t="e">
        <f>IF('Game Setup'!$NM59="", NA(), 'Game Setup'!$PE59)</f>
        <v>#N/A</v>
      </c>
    </row>
    <row r="59" spans="1:57" ht="15" customHeight="1" x14ac:dyDescent="0.25">
      <c r="A59" s="78"/>
      <c r="B59" s="212" t="s">
        <v>250</v>
      </c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4"/>
      <c r="V59" s="78"/>
      <c r="BE59" s="10" t="e">
        <f>IF('Game Setup'!$NM60="", NA(), 'Game Setup'!$PE60)</f>
        <v>#N/A</v>
      </c>
    </row>
    <row r="60" spans="1:57" ht="15" customHeight="1" x14ac:dyDescent="0.25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BE60" s="10" t="e">
        <f>IF('Game Setup'!$NM61="", NA(), 'Game Setup'!$PE61)</f>
        <v>#N/A</v>
      </c>
    </row>
    <row r="61" spans="1:57" ht="15" customHeight="1" x14ac:dyDescent="0.25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BE61" s="10" t="e">
        <f>IF('Game Setup'!$NM62="", NA(), 'Game Setup'!$PE62)</f>
        <v>#N/A</v>
      </c>
    </row>
    <row r="62" spans="1:57" ht="15" customHeight="1" x14ac:dyDescent="0.2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BE62" s="10" t="e">
        <f>IF('Game Setup'!$NM63="", NA(), 'Game Setup'!$PE63)</f>
        <v>#N/A</v>
      </c>
    </row>
    <row r="63" spans="1:57" ht="15" customHeight="1" x14ac:dyDescent="0.25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BE63" s="10" t="e">
        <f>IF('Game Setup'!$NM64="", NA(), 'Game Setup'!$PE64)</f>
        <v>#N/A</v>
      </c>
    </row>
    <row r="64" spans="1:57" ht="15" customHeight="1" x14ac:dyDescent="0.25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BE64" s="10" t="e">
        <f>IF('Game Setup'!$NM65="", NA(), 'Game Setup'!$PE65)</f>
        <v>#N/A</v>
      </c>
    </row>
    <row r="65" spans="1:57" ht="15" customHeight="1" x14ac:dyDescent="0.25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BE65" s="10" t="e">
        <f>IF('Game Setup'!$NM66="", NA(), 'Game Setup'!$PE66)</f>
        <v>#N/A</v>
      </c>
    </row>
    <row r="66" spans="1:57" ht="15" customHeight="1" x14ac:dyDescent="0.2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BE66" s="10" t="e">
        <f>IF('Game Setup'!$NM67="", NA(), 'Game Setup'!$PE67)</f>
        <v>#N/A</v>
      </c>
    </row>
    <row r="67" spans="1:57" ht="15" customHeight="1" x14ac:dyDescent="0.25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BE67" s="10" t="e">
        <f>IF('Game Setup'!$NM68="", NA(), 'Game Setup'!$PE68)</f>
        <v>#N/A</v>
      </c>
    </row>
    <row r="68" spans="1:57" ht="15" customHeight="1" x14ac:dyDescent="0.25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BE68" s="10" t="e">
        <f>IF('Game Setup'!$NM69="", NA(), 'Game Setup'!$PE69)</f>
        <v>#N/A</v>
      </c>
    </row>
    <row r="69" spans="1:57" ht="15" customHeight="1" x14ac:dyDescent="0.25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BE69" s="10" t="e">
        <f>IF('Game Setup'!$NM70="", NA(), 'Game Setup'!$PE70)</f>
        <v>#N/A</v>
      </c>
    </row>
    <row r="70" spans="1:57" ht="15" customHeight="1" x14ac:dyDescent="0.25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BE70" s="10" t="e">
        <f>IF('Game Setup'!$NM71="", NA(), 'Game Setup'!$PE71)</f>
        <v>#N/A</v>
      </c>
    </row>
    <row r="71" spans="1:57" ht="15" customHeight="1" x14ac:dyDescent="0.25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BE71" s="10" t="e">
        <f>IF('Game Setup'!$NM72="", NA(), 'Game Setup'!$PE72)</f>
        <v>#N/A</v>
      </c>
    </row>
    <row r="72" spans="1:57" ht="15" customHeight="1" x14ac:dyDescent="0.25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BE72" s="10" t="e">
        <f>IF('Game Setup'!$NM73="", NA(), 'Game Setup'!$PE73)</f>
        <v>#N/A</v>
      </c>
    </row>
    <row r="73" spans="1:57" ht="15" customHeight="1" x14ac:dyDescent="0.25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BE73" s="10" t="e">
        <f>IF('Game Setup'!$NM74="", NA(), 'Game Setup'!$PE74)</f>
        <v>#N/A</v>
      </c>
    </row>
    <row r="74" spans="1:57" ht="15" customHeight="1" x14ac:dyDescent="0.25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BE74" s="10" t="e">
        <f>IF('Game Setup'!$NM75="", NA(), 'Game Setup'!$PE75)</f>
        <v>#N/A</v>
      </c>
    </row>
    <row r="75" spans="1:57" ht="15" customHeight="1" x14ac:dyDescent="0.25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BE75" s="10" t="e">
        <f>IF('Game Setup'!$NM76="", NA(), 'Game Setup'!$PE76)</f>
        <v>#N/A</v>
      </c>
    </row>
    <row r="76" spans="1:57" ht="15" customHeight="1" x14ac:dyDescent="0.25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BE76" s="10" t="e">
        <f>IF('Game Setup'!$NM77="", NA(), 'Game Setup'!$PE77)</f>
        <v>#N/A</v>
      </c>
    </row>
    <row r="77" spans="1:57" ht="15" customHeight="1" x14ac:dyDescent="0.25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BE77" s="10" t="e">
        <f>IF('Game Setup'!$NM78="", NA(), 'Game Setup'!$PE78)</f>
        <v>#N/A</v>
      </c>
    </row>
    <row r="78" spans="1:57" ht="15" customHeight="1" x14ac:dyDescent="0.25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BE78" s="10" t="e">
        <f>IF('Game Setup'!$NM79="", NA(), 'Game Setup'!$PE79)</f>
        <v>#N/A</v>
      </c>
    </row>
    <row r="79" spans="1:57" ht="15" hidden="1" customHeight="1" x14ac:dyDescent="0.25">
      <c r="BE79" s="10" t="e">
        <f>IF('Game Setup'!$NM80="", NA(), 'Game Setup'!$PE80)</f>
        <v>#N/A</v>
      </c>
    </row>
    <row r="80" spans="1:57" ht="15" hidden="1" customHeight="1" x14ac:dyDescent="0.25">
      <c r="BE80" s="10" t="e">
        <f>IF('Game Setup'!$NM81="", NA(), 'Game Setup'!$PE81)</f>
        <v>#N/A</v>
      </c>
    </row>
    <row r="81" spans="57:57" ht="15" hidden="1" customHeight="1" x14ac:dyDescent="0.25">
      <c r="BE81" s="10" t="e">
        <f>IF('Game Setup'!$NM82="", NA(), 'Game Setup'!$PE82)</f>
        <v>#N/A</v>
      </c>
    </row>
    <row r="82" spans="57:57" ht="15" hidden="1" customHeight="1" x14ac:dyDescent="0.25">
      <c r="BE82" s="10" t="e">
        <f>IF('Game Setup'!$NM83="", NA(), 'Game Setup'!$PE83)</f>
        <v>#N/A</v>
      </c>
    </row>
    <row r="83" spans="57:57" ht="15" hidden="1" customHeight="1" x14ac:dyDescent="0.25">
      <c r="BE83" s="10" t="e">
        <f>IF('Game Setup'!$NM84="", NA(), 'Game Setup'!$PE84)</f>
        <v>#N/A</v>
      </c>
    </row>
    <row r="84" spans="57:57" ht="15" hidden="1" customHeight="1" x14ac:dyDescent="0.25">
      <c r="BE84" s="10" t="e">
        <f>IF('Game Setup'!$NM85="", NA(), 'Game Setup'!$PE85)</f>
        <v>#N/A</v>
      </c>
    </row>
    <row r="85" spans="57:57" ht="15" hidden="1" customHeight="1" x14ac:dyDescent="0.25">
      <c r="BE85" s="10" t="e">
        <f>IF('Game Setup'!$NM86="", NA(), 'Game Setup'!$PE86)</f>
        <v>#N/A</v>
      </c>
    </row>
    <row r="86" spans="57:57" ht="15" hidden="1" customHeight="1" x14ac:dyDescent="0.25">
      <c r="BE86" s="10" t="e">
        <f>IF('Game Setup'!$NM87="", NA(), 'Game Setup'!$PE87)</f>
        <v>#N/A</v>
      </c>
    </row>
    <row r="87" spans="57:57" ht="15" hidden="1" customHeight="1" x14ac:dyDescent="0.25">
      <c r="BE87" s="10" t="e">
        <f>IF('Game Setup'!$NM88="", NA(), 'Game Setup'!$PE88)</f>
        <v>#N/A</v>
      </c>
    </row>
    <row r="88" spans="57:57" ht="15" hidden="1" customHeight="1" x14ac:dyDescent="0.25">
      <c r="BE88" s="10" t="e">
        <f>IF('Game Setup'!$NM89="", NA(), 'Game Setup'!$PE89)</f>
        <v>#N/A</v>
      </c>
    </row>
    <row r="89" spans="57:57" ht="15" hidden="1" customHeight="1" x14ac:dyDescent="0.25">
      <c r="BE89" s="10" t="e">
        <f>IF('Game Setup'!$NM90="", NA(), 'Game Setup'!$PE90)</f>
        <v>#N/A</v>
      </c>
    </row>
    <row r="90" spans="57:57" ht="15" hidden="1" customHeight="1" x14ac:dyDescent="0.25">
      <c r="BE90" s="10" t="e">
        <f>IF('Game Setup'!$NM91="", NA(), 'Game Setup'!$PE91)</f>
        <v>#N/A</v>
      </c>
    </row>
    <row r="91" spans="57:57" ht="15" hidden="1" customHeight="1" x14ac:dyDescent="0.25">
      <c r="BE91" s="10" t="e">
        <f>IF('Game Setup'!$NM92="", NA(), 'Game Setup'!$PE92)</f>
        <v>#N/A</v>
      </c>
    </row>
    <row r="92" spans="57:57" ht="15" hidden="1" customHeight="1" x14ac:dyDescent="0.25">
      <c r="BE92" s="10" t="e">
        <f>IF('Game Setup'!$NM93="", NA(), 'Game Setup'!$PE93)</f>
        <v>#N/A</v>
      </c>
    </row>
    <row r="93" spans="57:57" ht="15" hidden="1" customHeight="1" x14ac:dyDescent="0.25">
      <c r="BE93" s="10" t="e">
        <f>IF('Game Setup'!$NM94="", NA(), 'Game Setup'!$PE94)</f>
        <v>#N/A</v>
      </c>
    </row>
    <row r="94" spans="57:57" ht="15" hidden="1" customHeight="1" x14ac:dyDescent="0.25">
      <c r="BE94" s="10" t="e">
        <f>IF('Game Setup'!$NM95="", NA(), 'Game Setup'!$PE95)</f>
        <v>#N/A</v>
      </c>
    </row>
    <row r="95" spans="57:57" ht="15" hidden="1" customHeight="1" x14ac:dyDescent="0.25">
      <c r="BE95" s="10" t="e">
        <f>IF('Game Setup'!$NM96="", NA(), 'Game Setup'!$PE96)</f>
        <v>#N/A</v>
      </c>
    </row>
    <row r="96" spans="57:57" ht="15" hidden="1" customHeight="1" x14ac:dyDescent="0.25">
      <c r="BE96" s="10" t="e">
        <f>IF('Game Setup'!$NM97="", NA(), 'Game Setup'!$PE97)</f>
        <v>#N/A</v>
      </c>
    </row>
    <row r="97" spans="57:57" ht="15" hidden="1" customHeight="1" x14ac:dyDescent="0.25">
      <c r="BE97" s="10" t="e">
        <f>IF('Game Setup'!$NM98="", NA(), 'Game Setup'!$PE98)</f>
        <v>#N/A</v>
      </c>
    </row>
    <row r="98" spans="57:57" ht="15" hidden="1" customHeight="1" x14ac:dyDescent="0.25">
      <c r="BE98" s="10" t="e">
        <f>IF('Game Setup'!$NM99="", NA(), 'Game Setup'!$PE99)</f>
        <v>#N/A</v>
      </c>
    </row>
    <row r="99" spans="57:57" ht="15" hidden="1" customHeight="1" x14ac:dyDescent="0.25">
      <c r="BE99" s="10" t="e">
        <f>IF('Game Setup'!$NM100="", NA(), 'Game Setup'!$PE100)</f>
        <v>#N/A</v>
      </c>
    </row>
    <row r="100" spans="57:57" ht="15" hidden="1" customHeight="1" x14ac:dyDescent="0.25">
      <c r="BE100" s="10" t="e">
        <f>IF('Game Setup'!$NM101="", NA(), 'Game Setup'!$PE101)</f>
        <v>#N/A</v>
      </c>
    </row>
    <row r="101" spans="57:57" ht="15" hidden="1" customHeight="1" x14ac:dyDescent="0.25">
      <c r="BE101" s="10" t="e">
        <f>IF('Game Setup'!$NM102="", NA(), 'Game Setup'!$PE102)</f>
        <v>#N/A</v>
      </c>
    </row>
    <row r="102" spans="57:57" ht="15" hidden="1" customHeight="1" x14ac:dyDescent="0.25">
      <c r="BE102" s="10" t="e">
        <f>IF('Game Setup'!$NM103="", NA(), 'Game Setup'!$PE103)</f>
        <v>#N/A</v>
      </c>
    </row>
    <row r="103" spans="57:57" ht="15" hidden="1" customHeight="1" x14ac:dyDescent="0.25">
      <c r="BE103" s="10" t="e">
        <f>IF('Game Setup'!$NM104="", NA(), 'Game Setup'!$PE104)</f>
        <v>#N/A</v>
      </c>
    </row>
    <row r="104" spans="57:57" ht="15" hidden="1" customHeight="1" x14ac:dyDescent="0.25">
      <c r="BE104" s="10" t="e">
        <f>IF('Game Setup'!$NM105="", NA(), 'Game Setup'!$PE105)</f>
        <v>#N/A</v>
      </c>
    </row>
    <row r="105" spans="57:57" ht="15" hidden="1" customHeight="1" x14ac:dyDescent="0.25">
      <c r="BE105" s="10" t="e">
        <f>IF('Game Setup'!$NM106="", NA(), 'Game Setup'!$PE106)</f>
        <v>#N/A</v>
      </c>
    </row>
    <row r="106" spans="57:57" ht="15" hidden="1" customHeight="1" x14ac:dyDescent="0.25">
      <c r="BE106" s="10" t="e">
        <f>IF('Game Setup'!$NM107="", NA(), 'Game Setup'!$PE107)</f>
        <v>#N/A</v>
      </c>
    </row>
    <row r="107" spans="57:57" ht="15" hidden="1" customHeight="1" x14ac:dyDescent="0.25">
      <c r="BE107" s="10" t="e">
        <f>IF('Game Setup'!$NM108="", NA(), 'Game Setup'!$PE108)</f>
        <v>#N/A</v>
      </c>
    </row>
    <row r="108" spans="57:57" ht="15" hidden="1" customHeight="1" x14ac:dyDescent="0.25">
      <c r="BE108" s="10" t="e">
        <f>IF('Game Setup'!$NM109="", NA(), 'Game Setup'!$PE109)</f>
        <v>#N/A</v>
      </c>
    </row>
    <row r="109" spans="57:57" ht="15" hidden="1" customHeight="1" x14ac:dyDescent="0.25">
      <c r="BE109" s="10" t="e">
        <f>IF('Game Setup'!$NM110="", NA(), 'Game Setup'!$PE110)</f>
        <v>#N/A</v>
      </c>
    </row>
    <row r="110" spans="57:57" ht="15" hidden="1" customHeight="1" x14ac:dyDescent="0.25">
      <c r="BE110" s="10" t="e">
        <f>IF('Game Setup'!$NM111="", NA(), 'Game Setup'!$PE111)</f>
        <v>#N/A</v>
      </c>
    </row>
    <row r="111" spans="57:57" ht="15" hidden="1" customHeight="1" x14ac:dyDescent="0.25">
      <c r="BE111" s="10" t="e">
        <f>IF('Game Setup'!$NM112="", NA(), 'Game Setup'!$PE112)</f>
        <v>#N/A</v>
      </c>
    </row>
    <row r="112" spans="57:57" ht="15" hidden="1" customHeight="1" x14ac:dyDescent="0.25">
      <c r="BE112" s="10" t="e">
        <f>IF('Game Setup'!$NM113="", NA(), 'Game Setup'!$PE113)</f>
        <v>#N/A</v>
      </c>
    </row>
    <row r="113" spans="57:57" ht="15" hidden="1" customHeight="1" x14ac:dyDescent="0.25">
      <c r="BE113" s="10" t="e">
        <f>IF('Game Setup'!$NM114="", NA(), 'Game Setup'!$PE114)</f>
        <v>#N/A</v>
      </c>
    </row>
    <row r="114" spans="57:57" ht="15" hidden="1" customHeight="1" x14ac:dyDescent="0.25">
      <c r="BE114" s="10" t="e">
        <f>IF('Game Setup'!$NM115="", NA(), 'Game Setup'!$PE115)</f>
        <v>#N/A</v>
      </c>
    </row>
    <row r="115" spans="57:57" ht="15" hidden="1" customHeight="1" x14ac:dyDescent="0.25">
      <c r="BE115" s="10" t="e">
        <f>IF('Game Setup'!$NM116="", NA(), 'Game Setup'!$PE116)</f>
        <v>#N/A</v>
      </c>
    </row>
    <row r="116" spans="57:57" ht="15" hidden="1" customHeight="1" x14ac:dyDescent="0.25">
      <c r="BE116" s="10" t="e">
        <f>IF('Game Setup'!$NM117="", NA(), 'Game Setup'!$PE117)</f>
        <v>#N/A</v>
      </c>
    </row>
    <row r="117" spans="57:57" ht="15" hidden="1" customHeight="1" x14ac:dyDescent="0.25">
      <c r="BE117" s="10" t="e">
        <f>IF('Game Setup'!$NM118="", NA(), 'Game Setup'!$PE118)</f>
        <v>#N/A</v>
      </c>
    </row>
    <row r="118" spans="57:57" ht="15" hidden="1" customHeight="1" x14ac:dyDescent="0.25">
      <c r="BE118" s="10" t="e">
        <f>IF('Game Setup'!$NM119="", NA(), 'Game Setup'!$PE119)</f>
        <v>#N/A</v>
      </c>
    </row>
    <row r="119" spans="57:57" ht="15" hidden="1" customHeight="1" x14ac:dyDescent="0.25">
      <c r="BE119" s="10" t="e">
        <f>IF('Game Setup'!$NM120="", NA(), 'Game Setup'!$PE120)</f>
        <v>#N/A</v>
      </c>
    </row>
    <row r="120" spans="57:57" ht="15" hidden="1" customHeight="1" x14ac:dyDescent="0.25">
      <c r="BE120" s="10" t="e">
        <f>IF('Game Setup'!$NM121="", NA(), 'Game Setup'!$PE121)</f>
        <v>#N/A</v>
      </c>
    </row>
    <row r="121" spans="57:57" ht="15" hidden="1" customHeight="1" x14ac:dyDescent="0.25">
      <c r="BE121" s="10" t="e">
        <f>IF('Game Setup'!$NM122="", NA(), 'Game Setup'!$PE122)</f>
        <v>#N/A</v>
      </c>
    </row>
    <row r="122" spans="57:57" ht="15" hidden="1" customHeight="1" x14ac:dyDescent="0.25">
      <c r="BE122" s="10" t="e">
        <f>IF('Game Setup'!$NM123="", NA(), 'Game Setup'!$PE123)</f>
        <v>#N/A</v>
      </c>
    </row>
    <row r="123" spans="57:57" ht="15" hidden="1" customHeight="1" x14ac:dyDescent="0.25">
      <c r="BE123" s="10" t="e">
        <f>IF('Game Setup'!$NM124="", NA(), 'Game Setup'!$PE124)</f>
        <v>#N/A</v>
      </c>
    </row>
    <row r="124" spans="57:57" ht="15" hidden="1" customHeight="1" x14ac:dyDescent="0.25">
      <c r="BE124" s="10" t="e">
        <f>IF('Game Setup'!$NM125="", NA(), 'Game Setup'!$PE125)</f>
        <v>#N/A</v>
      </c>
    </row>
    <row r="125" spans="57:57" ht="15" hidden="1" customHeight="1" x14ac:dyDescent="0.25">
      <c r="BE125" s="10" t="e">
        <f>IF('Game Setup'!$NM126="", NA(), 'Game Setup'!$PE126)</f>
        <v>#N/A</v>
      </c>
    </row>
    <row r="126" spans="57:57" ht="15" hidden="1" customHeight="1" x14ac:dyDescent="0.25">
      <c r="BE126" s="10" t="e">
        <f>IF('Game Setup'!$NM127="", NA(), 'Game Setup'!$PE127)</f>
        <v>#N/A</v>
      </c>
    </row>
    <row r="127" spans="57:57" ht="15" hidden="1" customHeight="1" x14ac:dyDescent="0.25">
      <c r="BE127" s="10" t="e">
        <f>IF('Game Setup'!$NM128="", NA(), 'Game Setup'!$PE128)</f>
        <v>#N/A</v>
      </c>
    </row>
    <row r="128" spans="57:57" ht="15" hidden="1" customHeight="1" x14ac:dyDescent="0.25">
      <c r="BE128" s="10" t="e">
        <f>IF('Game Setup'!$NM129="", NA(), 'Game Setup'!$PE129)</f>
        <v>#N/A</v>
      </c>
    </row>
    <row r="129" spans="57:57" ht="15" hidden="1" customHeight="1" x14ac:dyDescent="0.25">
      <c r="BE129" s="10" t="e">
        <f>IF('Game Setup'!$NM130="", NA(), 'Game Setup'!$PE130)</f>
        <v>#N/A</v>
      </c>
    </row>
    <row r="130" spans="57:57" ht="15" hidden="1" customHeight="1" x14ac:dyDescent="0.25">
      <c r="BE130" s="10" t="e">
        <f>IF('Game Setup'!$NM131="", NA(), 'Game Setup'!$PE131)</f>
        <v>#N/A</v>
      </c>
    </row>
    <row r="131" spans="57:57" ht="15" hidden="1" customHeight="1" x14ac:dyDescent="0.25">
      <c r="BE131" s="10" t="e">
        <f>IF('Game Setup'!$NM132="", NA(), 'Game Setup'!$PE132)</f>
        <v>#N/A</v>
      </c>
    </row>
    <row r="132" spans="57:57" ht="15" hidden="1" customHeight="1" x14ac:dyDescent="0.25">
      <c r="BE132" s="10" t="e">
        <f>IF('Game Setup'!$NM133="", NA(), 'Game Setup'!$PE133)</f>
        <v>#N/A</v>
      </c>
    </row>
    <row r="133" spans="57:57" ht="15" hidden="1" customHeight="1" x14ac:dyDescent="0.25">
      <c r="BE133" s="10" t="e">
        <f>IF('Game Setup'!$NM134="", NA(), 'Game Setup'!$PE134)</f>
        <v>#N/A</v>
      </c>
    </row>
    <row r="134" spans="57:57" ht="15" hidden="1" customHeight="1" x14ac:dyDescent="0.25">
      <c r="BE134" s="10" t="e">
        <f>IF('Game Setup'!$NM135="", NA(), 'Game Setup'!$PE135)</f>
        <v>#N/A</v>
      </c>
    </row>
    <row r="135" spans="57:57" ht="15" hidden="1" customHeight="1" x14ac:dyDescent="0.25">
      <c r="BE135" s="10" t="e">
        <f>IF('Game Setup'!$NM136="", NA(), 'Game Setup'!$PE136)</f>
        <v>#N/A</v>
      </c>
    </row>
    <row r="136" spans="57:57" ht="15" hidden="1" customHeight="1" x14ac:dyDescent="0.25">
      <c r="BE136" s="10" t="e">
        <f>IF('Game Setup'!$NM137="", NA(), 'Game Setup'!$PE137)</f>
        <v>#N/A</v>
      </c>
    </row>
    <row r="137" spans="57:57" ht="15" hidden="1" customHeight="1" x14ac:dyDescent="0.25">
      <c r="BE137" s="10" t="e">
        <f>IF('Game Setup'!$NM138="", NA(), 'Game Setup'!$PE138)</f>
        <v>#N/A</v>
      </c>
    </row>
    <row r="138" spans="57:57" ht="15" hidden="1" customHeight="1" x14ac:dyDescent="0.25">
      <c r="BE138" s="10" t="e">
        <f>IF('Game Setup'!$NM139="", NA(), 'Game Setup'!$PE139)</f>
        <v>#N/A</v>
      </c>
    </row>
    <row r="139" spans="57:57" ht="15" hidden="1" customHeight="1" x14ac:dyDescent="0.25">
      <c r="BE139" s="10" t="e">
        <f>IF('Game Setup'!$NM140="", NA(), 'Game Setup'!$PE140)</f>
        <v>#N/A</v>
      </c>
    </row>
    <row r="140" spans="57:57" ht="15" hidden="1" customHeight="1" x14ac:dyDescent="0.25">
      <c r="BE140" s="10" t="e">
        <f>IF('Game Setup'!$NM141="", NA(), 'Game Setup'!$PE141)</f>
        <v>#N/A</v>
      </c>
    </row>
    <row r="141" spans="57:57" ht="15" hidden="1" customHeight="1" x14ac:dyDescent="0.25">
      <c r="BE141" s="10" t="e">
        <f>IF('Game Setup'!$NM142="", NA(), 'Game Setup'!$PE142)</f>
        <v>#N/A</v>
      </c>
    </row>
    <row r="142" spans="57:57" ht="15" hidden="1" customHeight="1" x14ac:dyDescent="0.25">
      <c r="BE142" s="10" t="e">
        <f>IF('Game Setup'!$NM143="", NA(), 'Game Setup'!$PE143)</f>
        <v>#N/A</v>
      </c>
    </row>
    <row r="143" spans="57:57" ht="15" hidden="1" customHeight="1" x14ac:dyDescent="0.25">
      <c r="BE143" s="10" t="e">
        <f>IF('Game Setup'!$NM144="", NA(), 'Game Setup'!$PE144)</f>
        <v>#N/A</v>
      </c>
    </row>
    <row r="144" spans="57:57" ht="15" hidden="1" customHeight="1" x14ac:dyDescent="0.25">
      <c r="BE144" s="10" t="e">
        <f>IF('Game Setup'!$NM145="", NA(), 'Game Setup'!$PE145)</f>
        <v>#N/A</v>
      </c>
    </row>
    <row r="145" spans="57:57" ht="15" hidden="1" customHeight="1" x14ac:dyDescent="0.25">
      <c r="BE145" s="10" t="e">
        <f>IF('Game Setup'!$NM146="", NA(), 'Game Setup'!$PE146)</f>
        <v>#N/A</v>
      </c>
    </row>
    <row r="146" spans="57:57" ht="15" hidden="1" customHeight="1" x14ac:dyDescent="0.25">
      <c r="BE146" s="10" t="e">
        <f>IF('Game Setup'!$NM147="", NA(), 'Game Setup'!$PE147)</f>
        <v>#N/A</v>
      </c>
    </row>
    <row r="147" spans="57:57" ht="15" hidden="1" customHeight="1" x14ac:dyDescent="0.25">
      <c r="BE147" s="10" t="e">
        <f>IF('Game Setup'!$NM148="", NA(), 'Game Setup'!$PE148)</f>
        <v>#N/A</v>
      </c>
    </row>
    <row r="148" spans="57:57" ht="15" hidden="1" customHeight="1" x14ac:dyDescent="0.25">
      <c r="BE148" s="10" t="e">
        <f>IF('Game Setup'!$NM149="", NA(), 'Game Setup'!$PE149)</f>
        <v>#N/A</v>
      </c>
    </row>
    <row r="149" spans="57:57" ht="15" hidden="1" customHeight="1" x14ac:dyDescent="0.25">
      <c r="BE149" s="10" t="e">
        <f>IF('Game Setup'!$NM150="", NA(), 'Game Setup'!$PE150)</f>
        <v>#N/A</v>
      </c>
    </row>
    <row r="150" spans="57:57" ht="15" hidden="1" customHeight="1" x14ac:dyDescent="0.25">
      <c r="BE150" s="10" t="e">
        <f>IF('Game Setup'!$NM151="", NA(), 'Game Setup'!$PE151)</f>
        <v>#N/A</v>
      </c>
    </row>
    <row r="151" spans="57:57" ht="15" hidden="1" customHeight="1" x14ac:dyDescent="0.25">
      <c r="BE151" s="10" t="e">
        <f>IF('Game Setup'!$NM152="", NA(), 'Game Setup'!$PE152)</f>
        <v>#N/A</v>
      </c>
    </row>
    <row r="152" spans="57:57" ht="15" hidden="1" customHeight="1" x14ac:dyDescent="0.25">
      <c r="BE152" s="10" t="e">
        <f>IF('Game Setup'!$NM153="", NA(), 'Game Setup'!$PE153)</f>
        <v>#N/A</v>
      </c>
    </row>
    <row r="153" spans="57:57" ht="15" hidden="1" customHeight="1" x14ac:dyDescent="0.25">
      <c r="BE153" s="10" t="e">
        <f>IF('Game Setup'!$NM154="", NA(), 'Game Setup'!$PE154)</f>
        <v>#N/A</v>
      </c>
    </row>
    <row r="154" spans="57:57" ht="15" hidden="1" customHeight="1" x14ac:dyDescent="0.25">
      <c r="BE154" s="10" t="e">
        <f>IF('Game Setup'!$NM155="", NA(), 'Game Setup'!$PE155)</f>
        <v>#N/A</v>
      </c>
    </row>
    <row r="155" spans="57:57" ht="15" hidden="1" customHeight="1" x14ac:dyDescent="0.25">
      <c r="BE155" s="10" t="e">
        <f>IF('Game Setup'!$NM156="", NA(), 'Game Setup'!$PE156)</f>
        <v>#N/A</v>
      </c>
    </row>
    <row r="156" spans="57:57" ht="15" hidden="1" customHeight="1" x14ac:dyDescent="0.25">
      <c r="BE156" s="10" t="e">
        <f>IF('Game Setup'!$NM157="", NA(), 'Game Setup'!$PE157)</f>
        <v>#N/A</v>
      </c>
    </row>
    <row r="157" spans="57:57" ht="15" hidden="1" customHeight="1" x14ac:dyDescent="0.25">
      <c r="BE157" s="10" t="e">
        <f>IF('Game Setup'!$NM158="", NA(), 'Game Setup'!$PE158)</f>
        <v>#N/A</v>
      </c>
    </row>
    <row r="158" spans="57:57" ht="15" hidden="1" customHeight="1" x14ac:dyDescent="0.25">
      <c r="BE158" s="10" t="e">
        <f>IF('Game Setup'!$NM159="", NA(), 'Game Setup'!$PE159)</f>
        <v>#N/A</v>
      </c>
    </row>
    <row r="159" spans="57:57" ht="15" hidden="1" customHeight="1" x14ac:dyDescent="0.25">
      <c r="BE159" s="10" t="e">
        <f>IF('Game Setup'!$NM160="", NA(), 'Game Setup'!$PE160)</f>
        <v>#N/A</v>
      </c>
    </row>
    <row r="160" spans="57:57" ht="15" hidden="1" customHeight="1" x14ac:dyDescent="0.25">
      <c r="BE160" s="10" t="e">
        <f>IF('Game Setup'!$NM161="", NA(), 'Game Setup'!$PE161)</f>
        <v>#N/A</v>
      </c>
    </row>
    <row r="161" spans="57:57" ht="15" hidden="1" customHeight="1" x14ac:dyDescent="0.25">
      <c r="BE161" s="10" t="e">
        <f>IF('Game Setup'!$NM162="", NA(), 'Game Setup'!$PE162)</f>
        <v>#N/A</v>
      </c>
    </row>
    <row r="162" spans="57:57" ht="15" hidden="1" customHeight="1" x14ac:dyDescent="0.25">
      <c r="BE162" s="10" t="e">
        <f>IF('Game Setup'!$NM163="", NA(), 'Game Setup'!$PE163)</f>
        <v>#N/A</v>
      </c>
    </row>
    <row r="163" spans="57:57" ht="15" hidden="1" customHeight="1" x14ac:dyDescent="0.25">
      <c r="BE163" s="10" t="e">
        <f>IF('Game Setup'!$NM164="", NA(), 'Game Setup'!$PE164)</f>
        <v>#N/A</v>
      </c>
    </row>
    <row r="164" spans="57:57" ht="15" hidden="1" customHeight="1" x14ac:dyDescent="0.25">
      <c r="BE164" s="10" t="e">
        <f>IF('Game Setup'!$NM165="", NA(), 'Game Setup'!$PE165)</f>
        <v>#N/A</v>
      </c>
    </row>
    <row r="165" spans="57:57" ht="15" hidden="1" customHeight="1" x14ac:dyDescent="0.25">
      <c r="BE165" s="10" t="e">
        <f>IF('Game Setup'!$NM166="", NA(), 'Game Setup'!$PE166)</f>
        <v>#N/A</v>
      </c>
    </row>
    <row r="166" spans="57:57" ht="15" hidden="1" customHeight="1" x14ac:dyDescent="0.25">
      <c r="BE166" s="10" t="e">
        <f>IF('Game Setup'!$NM167="", NA(), 'Game Setup'!$PE167)</f>
        <v>#N/A</v>
      </c>
    </row>
    <row r="167" spans="57:57" ht="15" hidden="1" customHeight="1" x14ac:dyDescent="0.25">
      <c r="BE167" s="10" t="e">
        <f>IF('Game Setup'!$NM168="", NA(), 'Game Setup'!$PE168)</f>
        <v>#N/A</v>
      </c>
    </row>
    <row r="168" spans="57:57" ht="15" hidden="1" customHeight="1" x14ac:dyDescent="0.25">
      <c r="BE168" s="10" t="e">
        <f>IF('Game Setup'!$NM169="", NA(), 'Game Setup'!$PE169)</f>
        <v>#N/A</v>
      </c>
    </row>
    <row r="169" spans="57:57" ht="15" hidden="1" customHeight="1" x14ac:dyDescent="0.25">
      <c r="BE169" s="10" t="e">
        <f>IF('Game Setup'!$NM170="", NA(), 'Game Setup'!$PE170)</f>
        <v>#N/A</v>
      </c>
    </row>
    <row r="170" spans="57:57" ht="15" hidden="1" customHeight="1" x14ac:dyDescent="0.25">
      <c r="BE170" s="10" t="e">
        <f>IF('Game Setup'!$NM171="", NA(), 'Game Setup'!$PE171)</f>
        <v>#N/A</v>
      </c>
    </row>
    <row r="171" spans="57:57" ht="15" hidden="1" customHeight="1" x14ac:dyDescent="0.25">
      <c r="BE171" s="10" t="e">
        <f>IF('Game Setup'!$NM172="", NA(), 'Game Setup'!$PE172)</f>
        <v>#N/A</v>
      </c>
    </row>
    <row r="172" spans="57:57" ht="15" hidden="1" customHeight="1" x14ac:dyDescent="0.25">
      <c r="BE172" s="10" t="e">
        <f>IF('Game Setup'!$NM173="", NA(), 'Game Setup'!$PE173)</f>
        <v>#N/A</v>
      </c>
    </row>
    <row r="173" spans="57:57" ht="15" hidden="1" customHeight="1" x14ac:dyDescent="0.25">
      <c r="BE173" s="10" t="e">
        <f>IF('Game Setup'!$NM174="", NA(), 'Game Setup'!$PE174)</f>
        <v>#N/A</v>
      </c>
    </row>
    <row r="174" spans="57:57" ht="15" hidden="1" customHeight="1" x14ac:dyDescent="0.25">
      <c r="BE174" s="10" t="e">
        <f>IF('Game Setup'!$NM175="", NA(), 'Game Setup'!$PE175)</f>
        <v>#N/A</v>
      </c>
    </row>
    <row r="175" spans="57:57" ht="15" hidden="1" customHeight="1" x14ac:dyDescent="0.25">
      <c r="BE175" s="11" t="e">
        <f>IF('Game Setup'!$NM176="", NA(), 'Game Setup'!$PE176)</f>
        <v>#N/A</v>
      </c>
    </row>
  </sheetData>
  <sheetProtection algorithmName="SHA-512" hashValue="celEJCQKpKwjIYkFXhRMnLIA0Ng/RVYlDpR/4/JL5a3ryM8UGczmGOzajDMG/1MglirvUEN3xHOqh2WkJJOPVQ==" saltValue="Xj3yJm2Y+4uMv9xna6XOPA==" spinCount="100000" sheet="1" objects="1" scenarios="1"/>
  <mergeCells count="112">
    <mergeCell ref="B1:U2"/>
    <mergeCell ref="M38:U38"/>
    <mergeCell ref="B38:J38"/>
    <mergeCell ref="B39:J40"/>
    <mergeCell ref="M39:U40"/>
    <mergeCell ref="B3:U3"/>
    <mergeCell ref="B4:U4"/>
    <mergeCell ref="B12:U12"/>
    <mergeCell ref="B17:D18"/>
    <mergeCell ref="B16:C16"/>
    <mergeCell ref="D16:E16"/>
    <mergeCell ref="G16:H16"/>
    <mergeCell ref="B5:U5"/>
    <mergeCell ref="B6:U6"/>
    <mergeCell ref="B7:U7"/>
    <mergeCell ref="B8:U8"/>
    <mergeCell ref="B9:U9"/>
    <mergeCell ref="B10:U10"/>
    <mergeCell ref="O28:P28"/>
    <mergeCell ref="B33:D34"/>
    <mergeCell ref="G20:H20"/>
    <mergeCell ref="I20:J20"/>
    <mergeCell ref="G21:I22"/>
    <mergeCell ref="G24:H24"/>
    <mergeCell ref="D43:U44"/>
    <mergeCell ref="B43:C44"/>
    <mergeCell ref="B11:U11"/>
    <mergeCell ref="B36:U36"/>
    <mergeCell ref="B42:U42"/>
    <mergeCell ref="B14:U14"/>
    <mergeCell ref="AI29:AI30"/>
    <mergeCell ref="AI33:AI34"/>
    <mergeCell ref="AD33:AD34"/>
    <mergeCell ref="AD29:AD30"/>
    <mergeCell ref="AD25:AD26"/>
    <mergeCell ref="AD21:AD22"/>
    <mergeCell ref="AD17:AD18"/>
    <mergeCell ref="D24:E24"/>
    <mergeCell ref="I16:J16"/>
    <mergeCell ref="G17:I18"/>
    <mergeCell ref="AI17:AI18"/>
    <mergeCell ref="AI21:AI22"/>
    <mergeCell ref="AI25:AI26"/>
    <mergeCell ref="M16:N16"/>
    <mergeCell ref="O16:P16"/>
    <mergeCell ref="M17:O18"/>
    <mergeCell ref="M20:N20"/>
    <mergeCell ref="O20:P20"/>
    <mergeCell ref="B54:J54"/>
    <mergeCell ref="B55:J56"/>
    <mergeCell ref="B50:U50"/>
    <mergeCell ref="B51:U52"/>
    <mergeCell ref="M54:U54"/>
    <mergeCell ref="M55:U56"/>
    <mergeCell ref="G46:U46"/>
    <mergeCell ref="G47:U48"/>
    <mergeCell ref="B46:E46"/>
    <mergeCell ref="B47:E48"/>
    <mergeCell ref="AT33:AT34"/>
    <mergeCell ref="AT29:AT30"/>
    <mergeCell ref="AT25:AT26"/>
    <mergeCell ref="AT21:AT22"/>
    <mergeCell ref="AT17:AT18"/>
    <mergeCell ref="AO33:AO34"/>
    <mergeCell ref="AO29:AO30"/>
    <mergeCell ref="AO25:AO26"/>
    <mergeCell ref="AO21:AO22"/>
    <mergeCell ref="AO17:AO18"/>
    <mergeCell ref="G32:H32"/>
    <mergeCell ref="I32:J32"/>
    <mergeCell ref="G33:I34"/>
    <mergeCell ref="B25:D26"/>
    <mergeCell ref="B28:C28"/>
    <mergeCell ref="D28:E28"/>
    <mergeCell ref="B29:D30"/>
    <mergeCell ref="B32:C32"/>
    <mergeCell ref="D32:E32"/>
    <mergeCell ref="B24:C24"/>
    <mergeCell ref="T16:U16"/>
    <mergeCell ref="R17:T18"/>
    <mergeCell ref="R20:S20"/>
    <mergeCell ref="T20:U20"/>
    <mergeCell ref="M29:O30"/>
    <mergeCell ref="I24:J24"/>
    <mergeCell ref="G25:I26"/>
    <mergeCell ref="G28:H28"/>
    <mergeCell ref="I28:J28"/>
    <mergeCell ref="G29:I30"/>
    <mergeCell ref="B59:U59"/>
    <mergeCell ref="B13:U13"/>
    <mergeCell ref="M32:N32"/>
    <mergeCell ref="O32:P32"/>
    <mergeCell ref="M33:O34"/>
    <mergeCell ref="R16:S16"/>
    <mergeCell ref="R21:T22"/>
    <mergeCell ref="R24:S24"/>
    <mergeCell ref="T24:U24"/>
    <mergeCell ref="R25:T26"/>
    <mergeCell ref="R28:S28"/>
    <mergeCell ref="T28:U28"/>
    <mergeCell ref="R29:T30"/>
    <mergeCell ref="R32:S32"/>
    <mergeCell ref="T32:U32"/>
    <mergeCell ref="R33:T34"/>
    <mergeCell ref="M21:O22"/>
    <mergeCell ref="M24:N24"/>
    <mergeCell ref="O24:P24"/>
    <mergeCell ref="M25:O26"/>
    <mergeCell ref="M28:N28"/>
    <mergeCell ref="B20:C20"/>
    <mergeCell ref="D20:E20"/>
    <mergeCell ref="B21:D22"/>
  </mergeCells>
  <conditionalFormatting sqref="B39:J40 M39:U40">
    <cfRule type="dataBar" priority="70">
      <dataBar>
        <cfvo type="num" val="0"/>
        <cfvo type="num" val="1"/>
        <color rgb="FF00B050"/>
      </dataBar>
      <extLst>
        <ext xmlns:x14="http://schemas.microsoft.com/office/spreadsheetml/2009/9/main" uri="{B025F937-C7B1-47D3-B67F-A62EFF666E3E}">
          <x14:id>{204460F8-343B-4231-9526-E26A776F58EB}</x14:id>
        </ext>
      </extLst>
    </cfRule>
  </conditionalFormatting>
  <conditionalFormatting sqref="B5:U5">
    <cfRule type="expression" dxfId="166" priority="74">
      <formula>NOT($B5="")</formula>
    </cfRule>
  </conditionalFormatting>
  <conditionalFormatting sqref="B6:U6 B9:U10">
    <cfRule type="expression" dxfId="165" priority="72">
      <formula>NOT($B6="")</formula>
    </cfRule>
  </conditionalFormatting>
  <conditionalFormatting sqref="B7:U7">
    <cfRule type="expression" dxfId="164" priority="73">
      <formula>NOT($B7="")</formula>
    </cfRule>
  </conditionalFormatting>
  <conditionalFormatting sqref="B8:U8 B11:U11">
    <cfRule type="expression" dxfId="163" priority="71">
      <formula>NOT($B8="")</formula>
    </cfRule>
  </conditionalFormatting>
  <conditionalFormatting sqref="B12:U12">
    <cfRule type="expression" dxfId="162" priority="1">
      <formula>$BC$12=$BC$20</formula>
    </cfRule>
    <cfRule type="expression" dxfId="161" priority="2">
      <formula>$BC$12=$BC$19</formula>
    </cfRule>
    <cfRule type="expression" dxfId="160" priority="3">
      <formula>$AY$20="X"</formula>
    </cfRule>
    <cfRule type="expression" dxfId="159" priority="168">
      <formula>$B12=$BA$12</formula>
    </cfRule>
    <cfRule type="expression" dxfId="158" priority="167">
      <formula>$B12=$BB$12</formula>
    </cfRule>
  </conditionalFormatting>
  <conditionalFormatting sqref="B13:U13">
    <cfRule type="expression" dxfId="157" priority="4">
      <formula>NOT($B13="")</formula>
    </cfRule>
  </conditionalFormatting>
  <conditionalFormatting sqref="E17:E18">
    <cfRule type="expression" dxfId="156" priority="66">
      <formula>E17=$AB$14</formula>
    </cfRule>
    <cfRule type="expression" dxfId="155" priority="65">
      <formula>E17=$AB$13</formula>
    </cfRule>
    <cfRule type="expression" dxfId="154" priority="64">
      <formula>E17=$AB$12</formula>
    </cfRule>
  </conditionalFormatting>
  <conditionalFormatting sqref="E21:E22">
    <cfRule type="expression" dxfId="153" priority="63">
      <formula>E21=$AB$14</formula>
    </cfRule>
    <cfRule type="expression" dxfId="152" priority="62">
      <formula>E21=$AB$13</formula>
    </cfRule>
    <cfRule type="expression" dxfId="151" priority="61">
      <formula>E21=$AB$12</formula>
    </cfRule>
  </conditionalFormatting>
  <conditionalFormatting sqref="E25:E26">
    <cfRule type="expression" dxfId="150" priority="60">
      <formula>E25=$AB$14</formula>
    </cfRule>
    <cfRule type="expression" dxfId="149" priority="59">
      <formula>E25=$AB$13</formula>
    </cfRule>
    <cfRule type="expression" dxfId="148" priority="58">
      <formula>E25=$AB$12</formula>
    </cfRule>
  </conditionalFormatting>
  <conditionalFormatting sqref="E29:E30">
    <cfRule type="expression" dxfId="147" priority="56">
      <formula>E29=$AB$13</formula>
    </cfRule>
    <cfRule type="expression" dxfId="146" priority="55">
      <formula>E29=$AB$12</formula>
    </cfRule>
    <cfRule type="expression" dxfId="145" priority="57">
      <formula>E29=$AB$14</formula>
    </cfRule>
  </conditionalFormatting>
  <conditionalFormatting sqref="E33:E34">
    <cfRule type="expression" dxfId="144" priority="53">
      <formula>E33=$AB$13</formula>
    </cfRule>
    <cfRule type="expression" dxfId="143" priority="52">
      <formula>E33=$AB$12</formula>
    </cfRule>
    <cfRule type="expression" dxfId="142" priority="54">
      <formula>E33=$AB$14</formula>
    </cfRule>
  </conditionalFormatting>
  <conditionalFormatting sqref="J17:J18">
    <cfRule type="expression" dxfId="141" priority="50">
      <formula>J17=$AB$13</formula>
    </cfRule>
    <cfRule type="expression" dxfId="140" priority="49">
      <formula>J17=$AB$12</formula>
    </cfRule>
    <cfRule type="expression" dxfId="139" priority="51">
      <formula>J17=$AB$14</formula>
    </cfRule>
  </conditionalFormatting>
  <conditionalFormatting sqref="J21:J22">
    <cfRule type="expression" dxfId="138" priority="48">
      <formula>J21=$AB$14</formula>
    </cfRule>
    <cfRule type="expression" dxfId="137" priority="47">
      <formula>J21=$AB$13</formula>
    </cfRule>
    <cfRule type="expression" dxfId="136" priority="46">
      <formula>J21=$AB$12</formula>
    </cfRule>
  </conditionalFormatting>
  <conditionalFormatting sqref="J25:J26">
    <cfRule type="expression" dxfId="135" priority="45">
      <formula>J25=$AB$14</formula>
    </cfRule>
    <cfRule type="expression" dxfId="134" priority="44">
      <formula>J25=$AB$13</formula>
    </cfRule>
    <cfRule type="expression" dxfId="133" priority="43">
      <formula>J25=$AB$12</formula>
    </cfRule>
  </conditionalFormatting>
  <conditionalFormatting sqref="J29:J30">
    <cfRule type="expression" dxfId="132" priority="42">
      <formula>J29=$AB$14</formula>
    </cfRule>
    <cfRule type="expression" dxfId="131" priority="41">
      <formula>J29=$AB$13</formula>
    </cfRule>
    <cfRule type="expression" dxfId="130" priority="40">
      <formula>J29=$AB$12</formula>
    </cfRule>
  </conditionalFormatting>
  <conditionalFormatting sqref="J33:J34">
    <cfRule type="expression" dxfId="129" priority="38">
      <formula>J33=$AB$13</formula>
    </cfRule>
    <cfRule type="expression" dxfId="128" priority="39">
      <formula>J33=$AB$14</formula>
    </cfRule>
    <cfRule type="expression" dxfId="127" priority="37">
      <formula>J33=$AB$12</formula>
    </cfRule>
  </conditionalFormatting>
  <conditionalFormatting sqref="P17:P18">
    <cfRule type="expression" dxfId="126" priority="36">
      <formula>P17=$AB$14</formula>
    </cfRule>
    <cfRule type="expression" dxfId="125" priority="35">
      <formula>P17=$AB$13</formula>
    </cfRule>
    <cfRule type="expression" dxfId="124" priority="34">
      <formula>P17=$AB$12</formula>
    </cfRule>
  </conditionalFormatting>
  <conditionalFormatting sqref="P21:P22">
    <cfRule type="expression" dxfId="123" priority="30">
      <formula>P21=$AB$14</formula>
    </cfRule>
    <cfRule type="expression" dxfId="122" priority="29">
      <formula>P21=$AB$13</formula>
    </cfRule>
    <cfRule type="expression" dxfId="121" priority="28">
      <formula>P21=$AB$12</formula>
    </cfRule>
  </conditionalFormatting>
  <conditionalFormatting sqref="P25:P26">
    <cfRule type="expression" dxfId="120" priority="24">
      <formula>P25=$AB$14</formula>
    </cfRule>
    <cfRule type="expression" dxfId="119" priority="23">
      <formula>P25=$AB$13</formula>
    </cfRule>
    <cfRule type="expression" dxfId="118" priority="22">
      <formula>P25=$AB$12</formula>
    </cfRule>
  </conditionalFormatting>
  <conditionalFormatting sqref="P29:P30">
    <cfRule type="expression" dxfId="117" priority="18">
      <formula>P29=$AB$14</formula>
    </cfRule>
    <cfRule type="expression" dxfId="116" priority="17">
      <formula>P29=$AB$13</formula>
    </cfRule>
    <cfRule type="expression" dxfId="115" priority="16">
      <formula>P29=$AB$12</formula>
    </cfRule>
  </conditionalFormatting>
  <conditionalFormatting sqref="P33:P34">
    <cfRule type="expression" dxfId="114" priority="12">
      <formula>P33=$AB$14</formula>
    </cfRule>
    <cfRule type="expression" dxfId="113" priority="11">
      <formula>P33=$AB$13</formula>
    </cfRule>
    <cfRule type="expression" dxfId="112" priority="10">
      <formula>P33=$AB$12</formula>
    </cfRule>
  </conditionalFormatting>
  <conditionalFormatting sqref="U17:U18">
    <cfRule type="expression" dxfId="111" priority="32">
      <formula>U17=$AB$13</formula>
    </cfRule>
    <cfRule type="expression" dxfId="110" priority="31">
      <formula>U17=$AB$12</formula>
    </cfRule>
    <cfRule type="expression" dxfId="109" priority="33">
      <formula>U17=$AB$14</formula>
    </cfRule>
  </conditionalFormatting>
  <conditionalFormatting sqref="U21:U22">
    <cfRule type="expression" dxfId="108" priority="27">
      <formula>U21=$AB$14</formula>
    </cfRule>
    <cfRule type="expression" dxfId="107" priority="26">
      <formula>U21=$AB$13</formula>
    </cfRule>
    <cfRule type="expression" dxfId="106" priority="25">
      <formula>U21=$AB$12</formula>
    </cfRule>
  </conditionalFormatting>
  <conditionalFormatting sqref="U25:U26">
    <cfRule type="expression" dxfId="105" priority="21">
      <formula>U25=$AB$14</formula>
    </cfRule>
    <cfRule type="expression" dxfId="104" priority="20">
      <formula>U25=$AB$13</formula>
    </cfRule>
    <cfRule type="expression" dxfId="103" priority="19">
      <formula>U25=$AB$12</formula>
    </cfRule>
  </conditionalFormatting>
  <conditionalFormatting sqref="U29:U30">
    <cfRule type="expression" dxfId="102" priority="15">
      <formula>U29=$AB$14</formula>
    </cfRule>
    <cfRule type="expression" dxfId="101" priority="14">
      <formula>U29=$AB$13</formula>
    </cfRule>
    <cfRule type="expression" dxfId="100" priority="13">
      <formula>U29=$AB$12</formula>
    </cfRule>
  </conditionalFormatting>
  <conditionalFormatting sqref="U33:U34">
    <cfRule type="expression" dxfId="99" priority="9">
      <formula>U33=$AB$14</formula>
    </cfRule>
    <cfRule type="expression" dxfId="98" priority="8">
      <formula>U33=$AB$13</formula>
    </cfRule>
    <cfRule type="expression" dxfId="97" priority="7">
      <formula>U33=$AB$12</formula>
    </cfRule>
  </conditionalFormatting>
  <pageMargins left="0.7" right="0.7" top="0.75" bottom="0.75" header="0.3" footer="0.3"/>
  <pageSetup paperSize="9" orientation="portrait" r:id="rId1"/>
  <colBreaks count="1" manualBreakCount="1">
    <brk id="22" max="33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04460F8-343B-4231-9526-E26A776F58EB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B39:J40 M39:U40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84B17-080A-47FD-9F72-28C5E84626F3}">
  <sheetPr>
    <tabColor theme="0" tint="-0.499984740745262"/>
  </sheetPr>
  <dimension ref="A1:BK310"/>
  <sheetViews>
    <sheetView showRowColHeaders="0" workbookViewId="0">
      <pane ySplit="9" topLeftCell="A10" activePane="bottomLeft" state="frozen"/>
      <selection pane="bottomLeft"/>
    </sheetView>
  </sheetViews>
  <sheetFormatPr defaultColWidth="0" defaultRowHeight="15" zeroHeight="1" x14ac:dyDescent="0.25"/>
  <cols>
    <col min="1" max="1" width="2.85546875" style="2" customWidth="1"/>
    <col min="2" max="2" width="8.5703125" style="2" customWidth="1"/>
    <col min="3" max="5" width="10" style="2" customWidth="1"/>
    <col min="6" max="7" width="4.28515625" style="2" customWidth="1"/>
    <col min="8" max="8" width="10" style="2" customWidth="1"/>
    <col min="9" max="9" width="2.85546875" style="2" customWidth="1"/>
    <col min="10" max="11" width="2.85546875" style="2" hidden="1" customWidth="1"/>
    <col min="12" max="12" width="8.5703125" style="2" hidden="1" customWidth="1"/>
    <col min="13" max="15" width="10" style="2" hidden="1" customWidth="1"/>
    <col min="16" max="17" width="4.28515625" style="2" hidden="1" customWidth="1"/>
    <col min="18" max="18" width="10" style="2" hidden="1" customWidth="1"/>
    <col min="19" max="19" width="2.85546875" style="2" hidden="1" customWidth="1"/>
    <col min="20" max="20" width="8.5703125" style="2" hidden="1" customWidth="1"/>
    <col min="21" max="21" width="2.85546875" style="2" hidden="1" customWidth="1"/>
    <col min="22" max="22" width="8.5703125" style="2" hidden="1" customWidth="1"/>
    <col min="23" max="23" width="2.85546875" style="2" hidden="1" customWidth="1"/>
    <col min="24" max="24" width="8.5703125" style="2" hidden="1" customWidth="1"/>
    <col min="25" max="25" width="2.85546875" style="2" hidden="1" customWidth="1"/>
    <col min="26" max="26" width="8.5703125" style="2" hidden="1" customWidth="1"/>
    <col min="27" max="27" width="2.85546875" style="2" hidden="1" customWidth="1"/>
    <col min="28" max="34" width="8.5703125" style="2" hidden="1" customWidth="1"/>
    <col min="35" max="35" width="2.85546875" style="2" hidden="1" customWidth="1"/>
    <col min="36" max="42" width="8.5703125" style="2" hidden="1" customWidth="1"/>
    <col min="43" max="43" width="2.85546875" style="2" hidden="1" customWidth="1"/>
    <col min="44" max="50" width="8.5703125" style="2" hidden="1" customWidth="1"/>
    <col min="51" max="51" width="2.85546875" style="2" hidden="1" customWidth="1"/>
    <col min="52" max="57" width="11.42578125" style="2" hidden="1" customWidth="1"/>
    <col min="58" max="58" width="2.85546875" style="2" hidden="1" customWidth="1"/>
    <col min="59" max="59" width="11.42578125" style="2" hidden="1" customWidth="1"/>
    <col min="60" max="60" width="2.85546875" style="2" hidden="1" customWidth="1"/>
    <col min="61" max="61" width="11.42578125" style="2" hidden="1" customWidth="1"/>
    <col min="62" max="62" width="2.85546875" style="2" hidden="1" customWidth="1"/>
    <col min="63" max="63" width="8.5703125" style="2" hidden="1" customWidth="1"/>
    <col min="64" max="16384" width="2.85546875" style="2" hidden="1"/>
  </cols>
  <sheetData>
    <row r="1" spans="1:63" ht="15" customHeight="1" x14ac:dyDescent="0.25">
      <c r="A1" s="6"/>
      <c r="B1" s="262" t="s">
        <v>165</v>
      </c>
      <c r="C1" s="262"/>
      <c r="D1" s="262"/>
      <c r="E1" s="262"/>
      <c r="F1" s="262"/>
      <c r="G1" s="262"/>
      <c r="H1" s="262"/>
      <c r="I1" s="6"/>
    </row>
    <row r="2" spans="1:63" ht="15" customHeight="1" x14ac:dyDescent="0.25">
      <c r="A2" s="6"/>
      <c r="B2" s="262"/>
      <c r="C2" s="262"/>
      <c r="D2" s="262"/>
      <c r="E2" s="262"/>
      <c r="F2" s="262"/>
      <c r="G2" s="262"/>
      <c r="H2" s="262"/>
      <c r="I2" s="6"/>
      <c r="L2" s="9" t="s">
        <v>54</v>
      </c>
      <c r="T2" s="426" t="s">
        <v>182</v>
      </c>
      <c r="U2" s="426"/>
      <c r="V2" s="12" t="str">
        <f>IF($V$5=0, "", "X")</f>
        <v/>
      </c>
      <c r="Z2" s="9" t="s">
        <v>159</v>
      </c>
      <c r="AB2" s="57" t="s">
        <v>161</v>
      </c>
      <c r="AC2" s="58" t="s">
        <v>161</v>
      </c>
      <c r="AD2" s="58" t="s">
        <v>161</v>
      </c>
      <c r="AE2" s="58" t="s">
        <v>161</v>
      </c>
      <c r="AF2" s="58" t="s">
        <v>161</v>
      </c>
      <c r="AG2" s="58" t="s">
        <v>161</v>
      </c>
      <c r="AH2" s="59" t="s">
        <v>161</v>
      </c>
    </row>
    <row r="3" spans="1:63" x14ac:dyDescent="0.25">
      <c r="A3" s="6"/>
      <c r="B3" s="428" t="str">
        <f>IF($O$6=TRUE, "Game Over", "Game in Progress")</f>
        <v>Game in Progress</v>
      </c>
      <c r="C3" s="428"/>
      <c r="D3" s="428"/>
      <c r="E3" s="428"/>
      <c r="F3" s="428"/>
      <c r="G3" s="428"/>
      <c r="H3" s="428"/>
      <c r="I3" s="6"/>
      <c r="L3" s="11" t="s">
        <v>55</v>
      </c>
      <c r="T3" s="426" t="s">
        <v>183</v>
      </c>
      <c r="U3" s="426"/>
      <c r="V3" s="12" t="str">
        <f>IF(SUM($V$6:$V$7)=0, "", "X")</f>
        <v/>
      </c>
      <c r="Z3" s="11" t="s">
        <v>160</v>
      </c>
      <c r="AB3" s="62" t="s">
        <v>160</v>
      </c>
      <c r="AC3" s="63" t="s">
        <v>160</v>
      </c>
      <c r="AD3" s="63" t="s">
        <v>160</v>
      </c>
      <c r="AE3" s="63" t="s">
        <v>160</v>
      </c>
      <c r="AF3" s="63" t="s">
        <v>160</v>
      </c>
      <c r="AG3" s="63" t="s">
        <v>160</v>
      </c>
      <c r="AH3" s="64" t="s">
        <v>160</v>
      </c>
    </row>
    <row r="4" spans="1:63" x14ac:dyDescent="0.25">
      <c r="A4" s="6"/>
      <c r="B4" s="429" t="str">
        <f>IF($X4="", "", "Please complete data below before clearing old game data")</f>
        <v/>
      </c>
      <c r="C4" s="429"/>
      <c r="D4" s="429"/>
      <c r="E4" s="429"/>
      <c r="F4" s="429"/>
      <c r="G4" s="429"/>
      <c r="H4" s="429"/>
      <c r="I4" s="6"/>
      <c r="X4" s="12" t="str">
        <f>IF($X$5=0, "", "X")</f>
        <v/>
      </c>
    </row>
    <row r="5" spans="1:63" x14ac:dyDescent="0.25">
      <c r="A5" s="6"/>
      <c r="B5" s="6"/>
      <c r="C5" s="6"/>
      <c r="D5" s="6"/>
      <c r="E5" s="6"/>
      <c r="F5" s="6"/>
      <c r="G5" s="6"/>
      <c r="H5" s="6"/>
      <c r="I5" s="6"/>
      <c r="V5" s="12">
        <f>SUM($AJ$7:$AP$7)</f>
        <v>0</v>
      </c>
      <c r="X5" s="12">
        <f>SUM(X6:X7)</f>
        <v>0</v>
      </c>
      <c r="AB5" s="3" t="s">
        <v>151</v>
      </c>
      <c r="AC5" s="4" t="s">
        <v>151</v>
      </c>
      <c r="AD5" s="4" t="s">
        <v>151</v>
      </c>
      <c r="AE5" s="4" t="s">
        <v>151</v>
      </c>
      <c r="AF5" s="4" t="s">
        <v>151</v>
      </c>
      <c r="AG5" s="4" t="s">
        <v>151</v>
      </c>
      <c r="AH5" s="5" t="s">
        <v>151</v>
      </c>
    </row>
    <row r="6" spans="1:63" x14ac:dyDescent="0.25">
      <c r="A6" s="6"/>
      <c r="B6" s="142" t="str">
        <f t="shared" ref="B6:G7" si="0">IF(AB6=0, "", IF(AB2="", "", AB2))</f>
        <v/>
      </c>
      <c r="C6" s="142" t="str">
        <f t="shared" si="0"/>
        <v/>
      </c>
      <c r="D6" s="142" t="str">
        <f t="shared" si="0"/>
        <v/>
      </c>
      <c r="E6" s="142" t="str">
        <f t="shared" si="0"/>
        <v/>
      </c>
      <c r="F6" s="142" t="str">
        <f t="shared" si="0"/>
        <v/>
      </c>
      <c r="G6" s="142" t="str">
        <f t="shared" si="0"/>
        <v/>
      </c>
      <c r="H6" s="142" t="str">
        <f t="shared" ref="H6:H7" si="1">IF(AH6=0, "", IF(AH2="", "", AH2))</f>
        <v/>
      </c>
      <c r="I6" s="6"/>
      <c r="M6" s="427" t="s">
        <v>158</v>
      </c>
      <c r="N6" s="427"/>
      <c r="O6" s="12" t="b">
        <f>'Game Setup'!$NM$176=1</f>
        <v>0</v>
      </c>
      <c r="V6" s="9">
        <f>SUM($AR6:$AX6)</f>
        <v>0</v>
      </c>
      <c r="X6" s="9">
        <f>SUM($AB6:$AH6)</f>
        <v>0</v>
      </c>
      <c r="Z6" s="9" t="s">
        <v>29</v>
      </c>
      <c r="AB6" s="12">
        <f t="shared" ref="AB6:AH7" si="2">COUNTIF(AB$10:AB$309, $Z6)</f>
        <v>0</v>
      </c>
      <c r="AC6" s="12">
        <f t="shared" si="2"/>
        <v>0</v>
      </c>
      <c r="AD6" s="12">
        <f t="shared" si="2"/>
        <v>0</v>
      </c>
      <c r="AE6" s="12">
        <f t="shared" si="2"/>
        <v>0</v>
      </c>
      <c r="AF6" s="12">
        <f t="shared" si="2"/>
        <v>0</v>
      </c>
      <c r="AG6" s="12">
        <f t="shared" si="2"/>
        <v>0</v>
      </c>
      <c r="AH6" s="12">
        <f t="shared" si="2"/>
        <v>0</v>
      </c>
      <c r="AR6" s="12">
        <f t="shared" ref="AR6:AW7" si="3">COUNTIF(AR$10:AR$309, $Z6)</f>
        <v>0</v>
      </c>
      <c r="AS6" s="12">
        <f t="shared" si="3"/>
        <v>0</v>
      </c>
      <c r="AT6" s="12">
        <f t="shared" si="3"/>
        <v>0</v>
      </c>
      <c r="AU6" s="12">
        <f t="shared" si="3"/>
        <v>0</v>
      </c>
      <c r="AV6" s="12">
        <f t="shared" si="3"/>
        <v>0</v>
      </c>
      <c r="AW6" s="12">
        <f t="shared" si="3"/>
        <v>0</v>
      </c>
      <c r="AX6" s="12">
        <f>COUNTIF(AX$10:AX$309, $Z6)</f>
        <v>0</v>
      </c>
    </row>
    <row r="7" spans="1:63" x14ac:dyDescent="0.25">
      <c r="A7" s="6"/>
      <c r="B7" s="142" t="str">
        <f t="shared" si="0"/>
        <v/>
      </c>
      <c r="C7" s="142" t="str">
        <f t="shared" si="0"/>
        <v/>
      </c>
      <c r="D7" s="142" t="str">
        <f t="shared" si="0"/>
        <v/>
      </c>
      <c r="E7" s="142" t="str">
        <f t="shared" si="0"/>
        <v/>
      </c>
      <c r="F7" s="142" t="str">
        <f t="shared" si="0"/>
        <v/>
      </c>
      <c r="G7" s="142" t="str">
        <f t="shared" si="0"/>
        <v/>
      </c>
      <c r="H7" s="142" t="str">
        <f t="shared" si="1"/>
        <v/>
      </c>
      <c r="I7" s="6"/>
      <c r="V7" s="11">
        <f>SUM($AR7:$AX7)</f>
        <v>0</v>
      </c>
      <c r="X7" s="11">
        <f>SUM($AB7:$AH7)</f>
        <v>0</v>
      </c>
      <c r="Z7" s="11" t="s">
        <v>30</v>
      </c>
      <c r="AB7" s="12">
        <f t="shared" si="2"/>
        <v>0</v>
      </c>
      <c r="AC7" s="12">
        <f t="shared" si="2"/>
        <v>0</v>
      </c>
      <c r="AD7" s="12">
        <f t="shared" si="2"/>
        <v>0</v>
      </c>
      <c r="AE7" s="12">
        <f t="shared" si="2"/>
        <v>0</v>
      </c>
      <c r="AF7" s="12">
        <f t="shared" si="2"/>
        <v>0</v>
      </c>
      <c r="AG7" s="12">
        <f t="shared" si="2"/>
        <v>0</v>
      </c>
      <c r="AH7" s="12">
        <f t="shared" si="2"/>
        <v>0</v>
      </c>
      <c r="AJ7" s="3">
        <f>COUNTIF(AJ$10:AJ$309, "X")</f>
        <v>0</v>
      </c>
      <c r="AK7" s="4">
        <f t="shared" ref="AK7:AP7" si="4">COUNTIF(AK$10:AK$309, "X")</f>
        <v>0</v>
      </c>
      <c r="AL7" s="4">
        <f t="shared" si="4"/>
        <v>0</v>
      </c>
      <c r="AM7" s="4">
        <f t="shared" si="4"/>
        <v>0</v>
      </c>
      <c r="AN7" s="4">
        <f t="shared" si="4"/>
        <v>0</v>
      </c>
      <c r="AO7" s="4">
        <f t="shared" si="4"/>
        <v>0</v>
      </c>
      <c r="AP7" s="5">
        <f t="shared" si="4"/>
        <v>0</v>
      </c>
      <c r="AR7" s="12">
        <f t="shared" si="3"/>
        <v>0</v>
      </c>
      <c r="AS7" s="12">
        <f t="shared" si="3"/>
        <v>0</v>
      </c>
      <c r="AT7" s="12">
        <f t="shared" si="3"/>
        <v>0</v>
      </c>
      <c r="AU7" s="12">
        <f t="shared" si="3"/>
        <v>0</v>
      </c>
      <c r="AV7" s="12">
        <f t="shared" si="3"/>
        <v>0</v>
      </c>
      <c r="AW7" s="12">
        <f t="shared" si="3"/>
        <v>0</v>
      </c>
      <c r="AX7" s="12">
        <f>COUNTIF(AX$10:AX$309, $Z7)</f>
        <v>0</v>
      </c>
      <c r="BB7" s="12">
        <f>'Game Setup'!$NI$2</f>
        <v>168</v>
      </c>
    </row>
    <row r="8" spans="1:63" x14ac:dyDescent="0.25">
      <c r="A8" s="6"/>
      <c r="B8" s="143" t="s">
        <v>156</v>
      </c>
      <c r="C8" s="143" t="s">
        <v>154</v>
      </c>
      <c r="D8" s="143" t="s">
        <v>114</v>
      </c>
      <c r="E8" s="143" t="s">
        <v>154</v>
      </c>
      <c r="F8" s="143" t="s">
        <v>205</v>
      </c>
      <c r="G8" s="143"/>
      <c r="H8" s="143" t="s">
        <v>146</v>
      </c>
      <c r="I8" s="6"/>
      <c r="L8" s="131" t="str">
        <f>IF('Game Setup'!$H$5="", "", 'Game Setup'!$H$5)</f>
        <v/>
      </c>
      <c r="M8" s="132">
        <f>IFERROR(SUM('Game Setup'!$NO$8:$OH$8), "")</f>
        <v>20000</v>
      </c>
      <c r="N8" s="132" t="str">
        <f>IF('Game Setup'!$H$11="", "", 'Game Setup'!$H$11)</f>
        <v>Crazy</v>
      </c>
      <c r="O8" s="132">
        <f>SUM('Game Setup'!$OJ$176:$PC$176)</f>
        <v>0</v>
      </c>
      <c r="P8" s="133">
        <f>COUNTIF(Trades!$BJ$8:$BJ$307, "X")</f>
        <v>0</v>
      </c>
      <c r="Q8" s="186">
        <f>'Game Setup'!$H$23</f>
        <v>0.01</v>
      </c>
      <c r="R8" s="132">
        <f>Trades!$CH$5</f>
        <v>0</v>
      </c>
      <c r="T8" s="8" t="s">
        <v>152</v>
      </c>
    </row>
    <row r="9" spans="1:63" x14ac:dyDescent="0.25">
      <c r="A9" s="6"/>
      <c r="B9" s="116" t="s">
        <v>153</v>
      </c>
      <c r="C9" s="113" t="s">
        <v>153</v>
      </c>
      <c r="D9" s="113" t="s">
        <v>208</v>
      </c>
      <c r="E9" s="113" t="s">
        <v>155</v>
      </c>
      <c r="F9" s="113" t="s">
        <v>204</v>
      </c>
      <c r="G9" s="113" t="s">
        <v>206</v>
      </c>
      <c r="H9" s="114" t="s">
        <v>186</v>
      </c>
      <c r="I9" s="6"/>
      <c r="L9" s="8" t="str">
        <f>B$9</f>
        <v>Start</v>
      </c>
      <c r="M9" s="8" t="str">
        <f>C$9</f>
        <v>Start</v>
      </c>
      <c r="N9" s="8" t="str">
        <f>D$9</f>
        <v>Type</v>
      </c>
      <c r="O9" s="8" t="str">
        <f>E$9</f>
        <v>End</v>
      </c>
      <c r="P9" s="8" t="str">
        <f>F$9</f>
        <v>Trd</v>
      </c>
      <c r="Q9" s="8" t="s">
        <v>207</v>
      </c>
      <c r="R9" s="8" t="str">
        <f>H$9</f>
        <v>Costs</v>
      </c>
      <c r="T9" s="12" t="s">
        <v>151</v>
      </c>
      <c r="V9" s="8" t="s">
        <v>152</v>
      </c>
      <c r="Z9" s="8" t="s">
        <v>152</v>
      </c>
      <c r="AB9" s="8" t="str">
        <f>B$9</f>
        <v>Start</v>
      </c>
      <c r="AC9" s="8" t="str">
        <f>C$9</f>
        <v>Start</v>
      </c>
      <c r="AD9" s="8" t="str">
        <f t="shared" ref="AD9:AG9" si="5">D$9</f>
        <v>Type</v>
      </c>
      <c r="AE9" s="8" t="str">
        <f t="shared" si="5"/>
        <v>End</v>
      </c>
      <c r="AF9" s="8" t="str">
        <f t="shared" si="5"/>
        <v>Trd</v>
      </c>
      <c r="AG9" s="8" t="str">
        <f t="shared" si="5"/>
        <v>Cst</v>
      </c>
      <c r="AH9" s="8" t="str">
        <f>H$9</f>
        <v>Costs</v>
      </c>
      <c r="AZ9" s="8" t="s">
        <v>187</v>
      </c>
      <c r="BA9" s="8" t="s">
        <v>43</v>
      </c>
      <c r="BB9" s="8" t="s">
        <v>188</v>
      </c>
      <c r="BC9" s="8" t="s">
        <v>190</v>
      </c>
      <c r="BD9" s="8" t="s">
        <v>191</v>
      </c>
      <c r="BE9" s="8" t="s">
        <v>192</v>
      </c>
      <c r="BI9" s="8" t="s">
        <v>147</v>
      </c>
    </row>
    <row r="10" spans="1:63" x14ac:dyDescent="0.25">
      <c r="A10" s="6"/>
      <c r="B10" s="146">
        <v>45986</v>
      </c>
      <c r="C10" s="147">
        <v>20000</v>
      </c>
      <c r="D10" s="174" t="s">
        <v>85</v>
      </c>
      <c r="E10" s="147">
        <v>48254</v>
      </c>
      <c r="F10" s="148">
        <v>118</v>
      </c>
      <c r="G10" s="191">
        <v>0.01</v>
      </c>
      <c r="H10" s="149">
        <v>3894</v>
      </c>
      <c r="I10" s="6"/>
      <c r="L10" s="134">
        <f>IF(AND($O$6=TRUE, $X10="X"), L$8, IF(B10="", "", B10))</f>
        <v>45986</v>
      </c>
      <c r="M10" s="135">
        <f t="shared" ref="M10:R10" si="6">IF(AND($O$6=TRUE, $X10="X"), M$8, IF(C10="", "", C10))</f>
        <v>20000</v>
      </c>
      <c r="N10" s="172" t="str">
        <f t="shared" si="6"/>
        <v>Crazy</v>
      </c>
      <c r="O10" s="135">
        <f t="shared" si="6"/>
        <v>48254</v>
      </c>
      <c r="P10" s="136">
        <f t="shared" si="6"/>
        <v>118</v>
      </c>
      <c r="Q10" s="187">
        <f t="shared" si="6"/>
        <v>0.01</v>
      </c>
      <c r="R10" s="135">
        <f t="shared" si="6"/>
        <v>3894</v>
      </c>
      <c r="T10" s="9" t="str">
        <f>IF(COUNTIF($B10:$H10, "")=7, "", "X")</f>
        <v>X</v>
      </c>
      <c r="V10" s="9" t="str">
        <f>IF(AND(COUNTIF($B10:$H10, "")=7, $O$6=TRUE, $T9="X"), "X", IF(AND(NOT($B10=""), $B10=$L$8), "X", IF(AND(COUNTIF($B10:$H10, "")&lt;5, COUNTIF($B10:$H10, "")&gt;0), "X", "")))</f>
        <v/>
      </c>
      <c r="X10" s="9" t="str">
        <f>IF(AND($V10="X", COUNTIF($V$10:$V10, "X")=1), "X", "")</f>
        <v/>
      </c>
      <c r="Z10" s="9" t="str">
        <f>IF($T10="X", "X", IF($O$6=TRUE, $X10, ""))</f>
        <v>X</v>
      </c>
      <c r="AB10" s="9" t="str">
        <f t="shared" ref="AB10:AB73" si="7">IF($Z10="", "", IF(AND(AB$5="X", B10=""), $Z$6, IF(AND(NOT(B10=""), OR(ISNUMBER(B10)=FALSE, COUNTIF(B$10:B$309, B10)&gt;1)), $Z$7, "")))</f>
        <v/>
      </c>
      <c r="AC10" s="9" t="str">
        <f t="shared" ref="AC10:AC25" si="8">IF($Z10="", "", IF(AND(AC$5="X", C10=""), $Z$6, IF(AND(NOT(C10=""), ISNUMBER(C10)=FALSE), $Z$7, "")))</f>
        <v/>
      </c>
      <c r="AD10" s="9" t="str">
        <f>IF($Z10="", "", IF(AND(AD$5="X", D10=""), $Z$6, ""))</f>
        <v/>
      </c>
      <c r="AE10" s="9" t="str">
        <f t="shared" ref="AE10:AE25" si="9">IF($Z10="", "", IF(AND(AE$5="X", E10=""), $Z$6, IF(AND(NOT(E10=""), ISNUMBER(E10)=FALSE), $Z$7, "")))</f>
        <v/>
      </c>
      <c r="AF10" s="9" t="str">
        <f t="shared" ref="AF10:AG25" si="10">IF($Z10="", "", IF(AND(AF$5="X", F10=""), $Z$6, IF(AND(NOT(F10=""), ISNUMBER(F10)=FALSE), $Z$7, "")))</f>
        <v/>
      </c>
      <c r="AG10" s="9" t="str">
        <f t="shared" si="10"/>
        <v/>
      </c>
      <c r="AH10" s="9" t="str">
        <f t="shared" ref="AH10:AH25" si="11">IF($Z10="", "", IF(AND(AH$5="X", H10=""), $Z$6, IF(AND(NOT(H10=""), ISNUMBER(H10)=FALSE), $Z$7, "")))</f>
        <v/>
      </c>
      <c r="AJ10" s="57" t="str">
        <f>IF($X10="", "", IF(AB10="", "", "X"))</f>
        <v/>
      </c>
      <c r="AK10" s="58" t="str">
        <f t="shared" ref="AK10:AP25" si="12">IF($X10="", "", IF(AC10="", "", "X"))</f>
        <v/>
      </c>
      <c r="AL10" s="58" t="str">
        <f t="shared" si="12"/>
        <v/>
      </c>
      <c r="AM10" s="58" t="str">
        <f t="shared" si="12"/>
        <v/>
      </c>
      <c r="AN10" s="58" t="str">
        <f t="shared" si="12"/>
        <v/>
      </c>
      <c r="AO10" s="58" t="str">
        <f t="shared" si="12"/>
        <v/>
      </c>
      <c r="AP10" s="59" t="str">
        <f t="shared" si="12"/>
        <v/>
      </c>
      <c r="AR10" s="57" t="str">
        <f>IF($X10="X", "", AB10)</f>
        <v/>
      </c>
      <c r="AS10" s="58" t="str">
        <f>IF($X10="X", "", AC10)</f>
        <v/>
      </c>
      <c r="AT10" s="58" t="str">
        <f t="shared" ref="AT10:AT73" si="13">IF($X10="X", "", AD10)</f>
        <v/>
      </c>
      <c r="AU10" s="58" t="str">
        <f t="shared" ref="AU10:AU73" si="14">IF($X10="X", "", AE10)</f>
        <v/>
      </c>
      <c r="AV10" s="58" t="str">
        <f>IF($X10="X", "", AF10)</f>
        <v/>
      </c>
      <c r="AW10" s="58" t="str">
        <f t="shared" ref="AW10:AW73" si="15">IF($X10="X", "", AG10)</f>
        <v/>
      </c>
      <c r="AX10" s="59" t="str">
        <f t="shared" ref="AX10:AX25" si="16">IF($X10="X", "", AH10)</f>
        <v/>
      </c>
      <c r="AZ10" s="51">
        <f>IF($B10="", "", IFERROR($B10+13, ""))</f>
        <v>45999</v>
      </c>
      <c r="BA10" s="100">
        <f>IF(OR($C10="", $E10=""), "", IFERROR($E10-$C10, ""))</f>
        <v>28254</v>
      </c>
      <c r="BB10" s="100">
        <f>IF($BA10="", "", IFERROR(ROUND($BA10/$BB$7, 0), ""))</f>
        <v>168</v>
      </c>
      <c r="BC10" s="100">
        <f>IF(OR($BA10="", $F10=""), "", IFERROR(ROUND($BA10/$F10, 0), ""))</f>
        <v>239</v>
      </c>
      <c r="BD10" s="159">
        <f>IFERROR($BA10/$C10, "")</f>
        <v>1.4127000000000001</v>
      </c>
      <c r="BE10" s="100">
        <f>IF(OR($H10="", $F10=""), "", IFERROR(ROUND($H10/$F10, 0), ""))</f>
        <v>33</v>
      </c>
      <c r="BG10" s="120">
        <f>IF($B10="", "", COUNTIF($B$10:$B$309, "&gt;"&amp;$B10)+1)</f>
        <v>1</v>
      </c>
      <c r="BI10" s="162">
        <f>IFERROR(INDEX($B$10:$B$309, MATCH($BK10, $BG$10:$BG$309, 0)), "")</f>
        <v>45986</v>
      </c>
      <c r="BK10" s="9">
        <v>1</v>
      </c>
    </row>
    <row r="11" spans="1:63" x14ac:dyDescent="0.25">
      <c r="A11" s="6"/>
      <c r="B11" s="150"/>
      <c r="C11" s="151"/>
      <c r="D11" s="175"/>
      <c r="E11" s="151"/>
      <c r="F11" s="152"/>
      <c r="G11" s="192"/>
      <c r="H11" s="153"/>
      <c r="I11" s="6"/>
      <c r="L11" s="137" t="str">
        <f t="shared" ref="L11:L74" si="17">IF(AND($O$6=TRUE, $X11="X"), L$8, IF(B11="", "", B11))</f>
        <v/>
      </c>
      <c r="M11" s="138" t="str">
        <f t="shared" ref="M11:N25" si="18">IF(AND($O$6=TRUE, $X11="X"), M$8, IF(C11="", "", C11))</f>
        <v/>
      </c>
      <c r="N11" s="173" t="str">
        <f t="shared" si="18"/>
        <v/>
      </c>
      <c r="O11" s="138" t="str">
        <f t="shared" ref="O11:O25" si="19">IF(AND($O$6=TRUE, $X11="X"), O$8, IF(E11="", "", E11))</f>
        <v/>
      </c>
      <c r="P11" s="139" t="str">
        <f t="shared" ref="P11:P25" si="20">IF(AND($O$6=TRUE, $X11="X"), P$8, IF(F11="", "", F11))</f>
        <v/>
      </c>
      <c r="Q11" s="188" t="str">
        <f t="shared" ref="Q11:Q74" si="21">IF(AND($O$6=TRUE, $X11="X"), Q$8, IF(G11="", "", G11))</f>
        <v/>
      </c>
      <c r="R11" s="138" t="str">
        <f t="shared" ref="R11:R25" si="22">IF(AND($O$6=TRUE, $X11="X"), R$8, IF(H11="", "", H11))</f>
        <v/>
      </c>
      <c r="T11" s="10" t="str">
        <f t="shared" ref="T11:T74" si="23">IF(COUNTIF($B11:$H11, "")=7, "", "X")</f>
        <v/>
      </c>
      <c r="V11" s="10" t="str">
        <f t="shared" ref="V11:V74" si="24">IF(AND(COUNTIF($B11:$H11, "")=7, $O$6=TRUE, $T10="X"), "X", IF(AND(NOT($B11=""), $B11=$L$8), "X", IF(AND(COUNTIF($B11:$H11, "")&lt;5, COUNTIF($B11:$H11, "")&gt;0), "X", "")))</f>
        <v/>
      </c>
      <c r="X11" s="10" t="str">
        <f>IF(AND($V11="X", COUNTIF($V$10:$V11, "X")=1), "X", "")</f>
        <v/>
      </c>
      <c r="Z11" s="10" t="str">
        <f t="shared" ref="Z11:Z74" si="25">IF($T11="X", "X", IF($O$6=TRUE, $X11, ""))</f>
        <v/>
      </c>
      <c r="AB11" s="10" t="str">
        <f t="shared" si="7"/>
        <v/>
      </c>
      <c r="AC11" s="10" t="str">
        <f t="shared" si="8"/>
        <v/>
      </c>
      <c r="AD11" s="10" t="str">
        <f t="shared" ref="AD11:AD74" si="26">IF($Z11="", "", IF(AND(AD$5="X", D11=""), $Z$6, ""))</f>
        <v/>
      </c>
      <c r="AE11" s="10" t="str">
        <f t="shared" si="9"/>
        <v/>
      </c>
      <c r="AF11" s="10" t="str">
        <f t="shared" si="10"/>
        <v/>
      </c>
      <c r="AG11" s="10" t="str">
        <f t="shared" si="10"/>
        <v/>
      </c>
      <c r="AH11" s="10" t="str">
        <f t="shared" si="11"/>
        <v/>
      </c>
      <c r="AJ11" s="60" t="str">
        <f t="shared" ref="AJ11:AJ74" si="27">IF($X11="", "", IF(AB11="", "", "X"))</f>
        <v/>
      </c>
      <c r="AK11" s="7" t="str">
        <f t="shared" si="12"/>
        <v/>
      </c>
      <c r="AL11" s="7" t="str">
        <f t="shared" si="12"/>
        <v/>
      </c>
      <c r="AM11" s="7" t="str">
        <f t="shared" si="12"/>
        <v/>
      </c>
      <c r="AN11" s="7" t="str">
        <f t="shared" si="12"/>
        <v/>
      </c>
      <c r="AO11" s="7" t="str">
        <f t="shared" si="12"/>
        <v/>
      </c>
      <c r="AP11" s="61" t="str">
        <f t="shared" si="12"/>
        <v/>
      </c>
      <c r="AR11" s="60" t="str">
        <f t="shared" ref="AR11:AR74" si="28">IF($X11="X", "", AB11)</f>
        <v/>
      </c>
      <c r="AS11" s="7" t="str">
        <f t="shared" ref="AS11:AS25" si="29">IF($X11="X", "", AC11)</f>
        <v/>
      </c>
      <c r="AT11" s="7" t="str">
        <f t="shared" si="13"/>
        <v/>
      </c>
      <c r="AU11" s="7" t="str">
        <f t="shared" si="14"/>
        <v/>
      </c>
      <c r="AV11" s="7" t="str">
        <f t="shared" ref="AV11:AV73" si="30">IF($X11="X", "", AF11)</f>
        <v/>
      </c>
      <c r="AW11" s="7" t="str">
        <f t="shared" si="15"/>
        <v/>
      </c>
      <c r="AX11" s="61" t="str">
        <f t="shared" si="16"/>
        <v/>
      </c>
      <c r="AZ11" s="52" t="str">
        <f t="shared" ref="AZ11:AZ74" si="31">IF($B11="", "", IFERROR($B11+13, ""))</f>
        <v/>
      </c>
      <c r="BA11" s="101" t="str">
        <f t="shared" ref="BA11:BA74" si="32">IF(OR($C11="", $E11=""), "", IFERROR($E11-$C11, ""))</f>
        <v/>
      </c>
      <c r="BB11" s="101" t="str">
        <f t="shared" ref="BB11:BB74" si="33">IF($BA11="", "", IFERROR(ROUND($BA11/$BB$7, 0), ""))</f>
        <v/>
      </c>
      <c r="BC11" s="101" t="str">
        <f t="shared" ref="BC11:BC74" si="34">IF(OR($BA11="", $F11=""), "", IFERROR(ROUND($BA11/$F11, 0), ""))</f>
        <v/>
      </c>
      <c r="BD11" s="160" t="str">
        <f t="shared" ref="BD11:BD74" si="35">IFERROR($BA11/$C11, "")</f>
        <v/>
      </c>
      <c r="BE11" s="101" t="str">
        <f t="shared" ref="BE11:BE74" si="36">IF(OR($H11="", $F11=""), "", IFERROR(ROUND($H11/$F11, 0), ""))</f>
        <v/>
      </c>
      <c r="BG11" s="121" t="str">
        <f t="shared" ref="BG11:BG74" si="37">IF($B11="", "", COUNTIF($B$10:$B$309, "&gt;"&amp;$B11)+1)</f>
        <v/>
      </c>
      <c r="BI11" s="163" t="str">
        <f t="shared" ref="BI11:BI74" si="38">IFERROR(INDEX($B$10:$B$309, MATCH($BK11, $BG$10:$BG$309, 0)), "")</f>
        <v/>
      </c>
      <c r="BK11" s="10">
        <v>2</v>
      </c>
    </row>
    <row r="12" spans="1:63" x14ac:dyDescent="0.25">
      <c r="A12" s="6"/>
      <c r="B12" s="150"/>
      <c r="C12" s="151"/>
      <c r="D12" s="175"/>
      <c r="E12" s="151"/>
      <c r="F12" s="152"/>
      <c r="G12" s="192"/>
      <c r="H12" s="153"/>
      <c r="I12" s="6"/>
      <c r="L12" s="137" t="str">
        <f t="shared" si="17"/>
        <v/>
      </c>
      <c r="M12" s="138" t="str">
        <f t="shared" si="18"/>
        <v/>
      </c>
      <c r="N12" s="173" t="str">
        <f t="shared" si="18"/>
        <v/>
      </c>
      <c r="O12" s="138" t="str">
        <f t="shared" si="19"/>
        <v/>
      </c>
      <c r="P12" s="139" t="str">
        <f t="shared" si="20"/>
        <v/>
      </c>
      <c r="Q12" s="188" t="str">
        <f t="shared" si="21"/>
        <v/>
      </c>
      <c r="R12" s="138" t="str">
        <f t="shared" si="22"/>
        <v/>
      </c>
      <c r="T12" s="10" t="str">
        <f t="shared" si="23"/>
        <v/>
      </c>
      <c r="V12" s="10" t="str">
        <f t="shared" si="24"/>
        <v/>
      </c>
      <c r="X12" s="10" t="str">
        <f>IF(AND($V12="X", COUNTIF($V$10:$V12, "X")=1), "X", "")</f>
        <v/>
      </c>
      <c r="Z12" s="10" t="str">
        <f t="shared" si="25"/>
        <v/>
      </c>
      <c r="AB12" s="10" t="str">
        <f t="shared" si="7"/>
        <v/>
      </c>
      <c r="AC12" s="10" t="str">
        <f t="shared" si="8"/>
        <v/>
      </c>
      <c r="AD12" s="10" t="str">
        <f t="shared" si="26"/>
        <v/>
      </c>
      <c r="AE12" s="10" t="str">
        <f t="shared" si="9"/>
        <v/>
      </c>
      <c r="AF12" s="10" t="str">
        <f t="shared" si="10"/>
        <v/>
      </c>
      <c r="AG12" s="10" t="str">
        <f t="shared" si="10"/>
        <v/>
      </c>
      <c r="AH12" s="10" t="str">
        <f t="shared" si="11"/>
        <v/>
      </c>
      <c r="AJ12" s="60" t="str">
        <f t="shared" si="27"/>
        <v/>
      </c>
      <c r="AK12" s="7" t="str">
        <f t="shared" si="12"/>
        <v/>
      </c>
      <c r="AL12" s="7" t="str">
        <f t="shared" si="12"/>
        <v/>
      </c>
      <c r="AM12" s="7" t="str">
        <f t="shared" si="12"/>
        <v/>
      </c>
      <c r="AN12" s="7" t="str">
        <f t="shared" si="12"/>
        <v/>
      </c>
      <c r="AO12" s="7" t="str">
        <f t="shared" si="12"/>
        <v/>
      </c>
      <c r="AP12" s="61" t="str">
        <f t="shared" si="12"/>
        <v/>
      </c>
      <c r="AR12" s="60" t="str">
        <f t="shared" si="28"/>
        <v/>
      </c>
      <c r="AS12" s="7" t="str">
        <f t="shared" si="29"/>
        <v/>
      </c>
      <c r="AT12" s="7" t="str">
        <f t="shared" si="13"/>
        <v/>
      </c>
      <c r="AU12" s="7" t="str">
        <f t="shared" si="14"/>
        <v/>
      </c>
      <c r="AV12" s="7" t="str">
        <f t="shared" si="30"/>
        <v/>
      </c>
      <c r="AW12" s="7" t="str">
        <f t="shared" si="15"/>
        <v/>
      </c>
      <c r="AX12" s="61" t="str">
        <f t="shared" si="16"/>
        <v/>
      </c>
      <c r="AZ12" s="52" t="str">
        <f t="shared" si="31"/>
        <v/>
      </c>
      <c r="BA12" s="101" t="str">
        <f t="shared" si="32"/>
        <v/>
      </c>
      <c r="BB12" s="101" t="str">
        <f t="shared" si="33"/>
        <v/>
      </c>
      <c r="BC12" s="101" t="str">
        <f t="shared" si="34"/>
        <v/>
      </c>
      <c r="BD12" s="160" t="str">
        <f t="shared" si="35"/>
        <v/>
      </c>
      <c r="BE12" s="101" t="str">
        <f t="shared" si="36"/>
        <v/>
      </c>
      <c r="BG12" s="121" t="str">
        <f t="shared" si="37"/>
        <v/>
      </c>
      <c r="BI12" s="163" t="str">
        <f t="shared" si="38"/>
        <v/>
      </c>
      <c r="BK12" s="10">
        <v>3</v>
      </c>
    </row>
    <row r="13" spans="1:63" x14ac:dyDescent="0.25">
      <c r="A13" s="6"/>
      <c r="B13" s="150"/>
      <c r="C13" s="151"/>
      <c r="D13" s="175"/>
      <c r="E13" s="151"/>
      <c r="F13" s="152"/>
      <c r="G13" s="192"/>
      <c r="H13" s="153"/>
      <c r="I13" s="6"/>
      <c r="L13" s="137" t="str">
        <f t="shared" si="17"/>
        <v/>
      </c>
      <c r="M13" s="138" t="str">
        <f t="shared" si="18"/>
        <v/>
      </c>
      <c r="N13" s="173" t="str">
        <f t="shared" si="18"/>
        <v/>
      </c>
      <c r="O13" s="138" t="str">
        <f t="shared" si="19"/>
        <v/>
      </c>
      <c r="P13" s="139" t="str">
        <f t="shared" si="20"/>
        <v/>
      </c>
      <c r="Q13" s="188" t="str">
        <f t="shared" si="21"/>
        <v/>
      </c>
      <c r="R13" s="138" t="str">
        <f t="shared" si="22"/>
        <v/>
      </c>
      <c r="T13" s="10" t="str">
        <f t="shared" si="23"/>
        <v/>
      </c>
      <c r="V13" s="10" t="str">
        <f t="shared" si="24"/>
        <v/>
      </c>
      <c r="X13" s="10" t="str">
        <f>IF(AND($V13="X", COUNTIF($V$10:$V13, "X")=1), "X", "")</f>
        <v/>
      </c>
      <c r="Z13" s="10" t="str">
        <f t="shared" si="25"/>
        <v/>
      </c>
      <c r="AB13" s="10" t="str">
        <f t="shared" si="7"/>
        <v/>
      </c>
      <c r="AC13" s="10" t="str">
        <f t="shared" si="8"/>
        <v/>
      </c>
      <c r="AD13" s="10" t="str">
        <f t="shared" si="26"/>
        <v/>
      </c>
      <c r="AE13" s="10" t="str">
        <f t="shared" si="9"/>
        <v/>
      </c>
      <c r="AF13" s="10" t="str">
        <f t="shared" si="10"/>
        <v/>
      </c>
      <c r="AG13" s="10" t="str">
        <f t="shared" si="10"/>
        <v/>
      </c>
      <c r="AH13" s="10" t="str">
        <f t="shared" si="11"/>
        <v/>
      </c>
      <c r="AJ13" s="60" t="str">
        <f t="shared" si="27"/>
        <v/>
      </c>
      <c r="AK13" s="7" t="str">
        <f t="shared" si="12"/>
        <v/>
      </c>
      <c r="AL13" s="7" t="str">
        <f t="shared" si="12"/>
        <v/>
      </c>
      <c r="AM13" s="7" t="str">
        <f t="shared" si="12"/>
        <v/>
      </c>
      <c r="AN13" s="7" t="str">
        <f t="shared" si="12"/>
        <v/>
      </c>
      <c r="AO13" s="7" t="str">
        <f t="shared" si="12"/>
        <v/>
      </c>
      <c r="AP13" s="61" t="str">
        <f t="shared" si="12"/>
        <v/>
      </c>
      <c r="AR13" s="60" t="str">
        <f t="shared" si="28"/>
        <v/>
      </c>
      <c r="AS13" s="7" t="str">
        <f t="shared" si="29"/>
        <v/>
      </c>
      <c r="AT13" s="7" t="str">
        <f t="shared" si="13"/>
        <v/>
      </c>
      <c r="AU13" s="7" t="str">
        <f t="shared" si="14"/>
        <v/>
      </c>
      <c r="AV13" s="7" t="str">
        <f t="shared" si="30"/>
        <v/>
      </c>
      <c r="AW13" s="7" t="str">
        <f t="shared" si="15"/>
        <v/>
      </c>
      <c r="AX13" s="61" t="str">
        <f t="shared" si="16"/>
        <v/>
      </c>
      <c r="AZ13" s="52" t="str">
        <f t="shared" si="31"/>
        <v/>
      </c>
      <c r="BA13" s="101" t="str">
        <f t="shared" si="32"/>
        <v/>
      </c>
      <c r="BB13" s="101" t="str">
        <f t="shared" si="33"/>
        <v/>
      </c>
      <c r="BC13" s="101" t="str">
        <f t="shared" si="34"/>
        <v/>
      </c>
      <c r="BD13" s="160" t="str">
        <f t="shared" si="35"/>
        <v/>
      </c>
      <c r="BE13" s="101" t="str">
        <f t="shared" si="36"/>
        <v/>
      </c>
      <c r="BG13" s="10" t="str">
        <f t="shared" si="37"/>
        <v/>
      </c>
      <c r="BI13" s="163" t="str">
        <f t="shared" si="38"/>
        <v/>
      </c>
      <c r="BK13" s="10">
        <v>4</v>
      </c>
    </row>
    <row r="14" spans="1:63" x14ac:dyDescent="0.25">
      <c r="A14" s="6"/>
      <c r="B14" s="150"/>
      <c r="C14" s="151"/>
      <c r="D14" s="175"/>
      <c r="E14" s="151"/>
      <c r="F14" s="152"/>
      <c r="G14" s="192"/>
      <c r="H14" s="153"/>
      <c r="I14" s="6"/>
      <c r="L14" s="137" t="str">
        <f t="shared" si="17"/>
        <v/>
      </c>
      <c r="M14" s="138" t="str">
        <f t="shared" si="18"/>
        <v/>
      </c>
      <c r="N14" s="173" t="str">
        <f t="shared" si="18"/>
        <v/>
      </c>
      <c r="O14" s="138" t="str">
        <f t="shared" si="19"/>
        <v/>
      </c>
      <c r="P14" s="139" t="str">
        <f t="shared" si="20"/>
        <v/>
      </c>
      <c r="Q14" s="188" t="str">
        <f t="shared" si="21"/>
        <v/>
      </c>
      <c r="R14" s="138" t="str">
        <f t="shared" si="22"/>
        <v/>
      </c>
      <c r="T14" s="10" t="str">
        <f t="shared" si="23"/>
        <v/>
      </c>
      <c r="V14" s="10" t="str">
        <f t="shared" si="24"/>
        <v/>
      </c>
      <c r="X14" s="10" t="str">
        <f>IF(AND($V14="X", COUNTIF($V$10:$V14, "X")=1), "X", "")</f>
        <v/>
      </c>
      <c r="Z14" s="10" t="str">
        <f t="shared" si="25"/>
        <v/>
      </c>
      <c r="AB14" s="10" t="str">
        <f t="shared" si="7"/>
        <v/>
      </c>
      <c r="AC14" s="10" t="str">
        <f t="shared" si="8"/>
        <v/>
      </c>
      <c r="AD14" s="10" t="str">
        <f t="shared" si="26"/>
        <v/>
      </c>
      <c r="AE14" s="10" t="str">
        <f t="shared" si="9"/>
        <v/>
      </c>
      <c r="AF14" s="10" t="str">
        <f t="shared" si="10"/>
        <v/>
      </c>
      <c r="AG14" s="10" t="str">
        <f t="shared" si="10"/>
        <v/>
      </c>
      <c r="AH14" s="10" t="str">
        <f t="shared" si="11"/>
        <v/>
      </c>
      <c r="AJ14" s="60" t="str">
        <f t="shared" si="27"/>
        <v/>
      </c>
      <c r="AK14" s="7" t="str">
        <f t="shared" si="12"/>
        <v/>
      </c>
      <c r="AL14" s="7" t="str">
        <f t="shared" si="12"/>
        <v/>
      </c>
      <c r="AM14" s="7" t="str">
        <f t="shared" si="12"/>
        <v/>
      </c>
      <c r="AN14" s="7" t="str">
        <f t="shared" si="12"/>
        <v/>
      </c>
      <c r="AO14" s="7" t="str">
        <f t="shared" si="12"/>
        <v/>
      </c>
      <c r="AP14" s="61" t="str">
        <f t="shared" si="12"/>
        <v/>
      </c>
      <c r="AR14" s="60" t="str">
        <f t="shared" si="28"/>
        <v/>
      </c>
      <c r="AS14" s="7" t="str">
        <f t="shared" si="29"/>
        <v/>
      </c>
      <c r="AT14" s="7" t="str">
        <f t="shared" si="13"/>
        <v/>
      </c>
      <c r="AU14" s="7" t="str">
        <f t="shared" si="14"/>
        <v/>
      </c>
      <c r="AV14" s="7" t="str">
        <f t="shared" si="30"/>
        <v/>
      </c>
      <c r="AW14" s="7" t="str">
        <f t="shared" si="15"/>
        <v/>
      </c>
      <c r="AX14" s="61" t="str">
        <f t="shared" si="16"/>
        <v/>
      </c>
      <c r="AZ14" s="52" t="str">
        <f t="shared" si="31"/>
        <v/>
      </c>
      <c r="BA14" s="101" t="str">
        <f t="shared" si="32"/>
        <v/>
      </c>
      <c r="BB14" s="101" t="str">
        <f t="shared" si="33"/>
        <v/>
      </c>
      <c r="BC14" s="101" t="str">
        <f t="shared" si="34"/>
        <v/>
      </c>
      <c r="BD14" s="160" t="str">
        <f t="shared" si="35"/>
        <v/>
      </c>
      <c r="BE14" s="101" t="str">
        <f t="shared" si="36"/>
        <v/>
      </c>
      <c r="BG14" s="10" t="str">
        <f t="shared" si="37"/>
        <v/>
      </c>
      <c r="BI14" s="163" t="str">
        <f t="shared" si="38"/>
        <v/>
      </c>
      <c r="BK14" s="10">
        <v>5</v>
      </c>
    </row>
    <row r="15" spans="1:63" x14ac:dyDescent="0.25">
      <c r="A15" s="6"/>
      <c r="B15" s="150"/>
      <c r="C15" s="151"/>
      <c r="D15" s="175"/>
      <c r="E15" s="151"/>
      <c r="F15" s="152"/>
      <c r="G15" s="192"/>
      <c r="H15" s="153"/>
      <c r="I15" s="6"/>
      <c r="L15" s="137" t="str">
        <f t="shared" si="17"/>
        <v/>
      </c>
      <c r="M15" s="138" t="str">
        <f t="shared" si="18"/>
        <v/>
      </c>
      <c r="N15" s="173" t="str">
        <f t="shared" si="18"/>
        <v/>
      </c>
      <c r="O15" s="138" t="str">
        <f t="shared" si="19"/>
        <v/>
      </c>
      <c r="P15" s="139" t="str">
        <f t="shared" si="20"/>
        <v/>
      </c>
      <c r="Q15" s="188" t="str">
        <f t="shared" si="21"/>
        <v/>
      </c>
      <c r="R15" s="138" t="str">
        <f t="shared" si="22"/>
        <v/>
      </c>
      <c r="T15" s="10" t="str">
        <f t="shared" si="23"/>
        <v/>
      </c>
      <c r="V15" s="10" t="str">
        <f t="shared" si="24"/>
        <v/>
      </c>
      <c r="X15" s="10" t="str">
        <f>IF(AND($V15="X", COUNTIF($V$10:$V15, "X")=1), "X", "")</f>
        <v/>
      </c>
      <c r="Z15" s="10" t="str">
        <f t="shared" si="25"/>
        <v/>
      </c>
      <c r="AB15" s="10" t="str">
        <f t="shared" si="7"/>
        <v/>
      </c>
      <c r="AC15" s="10" t="str">
        <f t="shared" si="8"/>
        <v/>
      </c>
      <c r="AD15" s="10" t="str">
        <f t="shared" si="26"/>
        <v/>
      </c>
      <c r="AE15" s="10" t="str">
        <f t="shared" si="9"/>
        <v/>
      </c>
      <c r="AF15" s="10" t="str">
        <f t="shared" si="10"/>
        <v/>
      </c>
      <c r="AG15" s="10" t="str">
        <f t="shared" si="10"/>
        <v/>
      </c>
      <c r="AH15" s="10" t="str">
        <f t="shared" si="11"/>
        <v/>
      </c>
      <c r="AJ15" s="60" t="str">
        <f t="shared" si="27"/>
        <v/>
      </c>
      <c r="AK15" s="7" t="str">
        <f t="shared" si="12"/>
        <v/>
      </c>
      <c r="AL15" s="7" t="str">
        <f t="shared" si="12"/>
        <v/>
      </c>
      <c r="AM15" s="7" t="str">
        <f t="shared" si="12"/>
        <v/>
      </c>
      <c r="AN15" s="7" t="str">
        <f t="shared" si="12"/>
        <v/>
      </c>
      <c r="AO15" s="7" t="str">
        <f t="shared" si="12"/>
        <v/>
      </c>
      <c r="AP15" s="61" t="str">
        <f t="shared" si="12"/>
        <v/>
      </c>
      <c r="AR15" s="60" t="str">
        <f t="shared" si="28"/>
        <v/>
      </c>
      <c r="AS15" s="7" t="str">
        <f t="shared" si="29"/>
        <v/>
      </c>
      <c r="AT15" s="7" t="str">
        <f t="shared" si="13"/>
        <v/>
      </c>
      <c r="AU15" s="7" t="str">
        <f t="shared" si="14"/>
        <v/>
      </c>
      <c r="AV15" s="7" t="str">
        <f t="shared" si="30"/>
        <v/>
      </c>
      <c r="AW15" s="7" t="str">
        <f t="shared" si="15"/>
        <v/>
      </c>
      <c r="AX15" s="61" t="str">
        <f t="shared" si="16"/>
        <v/>
      </c>
      <c r="AZ15" s="52" t="str">
        <f t="shared" si="31"/>
        <v/>
      </c>
      <c r="BA15" s="101" t="str">
        <f t="shared" si="32"/>
        <v/>
      </c>
      <c r="BB15" s="101" t="str">
        <f t="shared" si="33"/>
        <v/>
      </c>
      <c r="BC15" s="101" t="str">
        <f t="shared" si="34"/>
        <v/>
      </c>
      <c r="BD15" s="160" t="str">
        <f t="shared" si="35"/>
        <v/>
      </c>
      <c r="BE15" s="101" t="str">
        <f t="shared" si="36"/>
        <v/>
      </c>
      <c r="BG15" s="10" t="str">
        <f t="shared" si="37"/>
        <v/>
      </c>
      <c r="BI15" s="163" t="str">
        <f t="shared" si="38"/>
        <v/>
      </c>
      <c r="BK15" s="10">
        <v>6</v>
      </c>
    </row>
    <row r="16" spans="1:63" x14ac:dyDescent="0.25">
      <c r="A16" s="6"/>
      <c r="B16" s="150"/>
      <c r="C16" s="151"/>
      <c r="D16" s="175"/>
      <c r="E16" s="151"/>
      <c r="F16" s="152"/>
      <c r="G16" s="192"/>
      <c r="H16" s="153"/>
      <c r="I16" s="6"/>
      <c r="L16" s="137" t="str">
        <f t="shared" si="17"/>
        <v/>
      </c>
      <c r="M16" s="138" t="str">
        <f t="shared" si="18"/>
        <v/>
      </c>
      <c r="N16" s="173" t="str">
        <f t="shared" si="18"/>
        <v/>
      </c>
      <c r="O16" s="138" t="str">
        <f t="shared" si="19"/>
        <v/>
      </c>
      <c r="P16" s="139" t="str">
        <f t="shared" si="20"/>
        <v/>
      </c>
      <c r="Q16" s="188" t="str">
        <f t="shared" si="21"/>
        <v/>
      </c>
      <c r="R16" s="138" t="str">
        <f t="shared" si="22"/>
        <v/>
      </c>
      <c r="T16" s="10" t="str">
        <f t="shared" si="23"/>
        <v/>
      </c>
      <c r="V16" s="10" t="str">
        <f t="shared" si="24"/>
        <v/>
      </c>
      <c r="X16" s="10" t="str">
        <f>IF(AND($V16="X", COUNTIF($V$10:$V16, "X")=1), "X", "")</f>
        <v/>
      </c>
      <c r="Z16" s="10" t="str">
        <f t="shared" si="25"/>
        <v/>
      </c>
      <c r="AB16" s="10" t="str">
        <f t="shared" si="7"/>
        <v/>
      </c>
      <c r="AC16" s="10" t="str">
        <f t="shared" si="8"/>
        <v/>
      </c>
      <c r="AD16" s="10" t="str">
        <f t="shared" si="26"/>
        <v/>
      </c>
      <c r="AE16" s="10" t="str">
        <f t="shared" si="9"/>
        <v/>
      </c>
      <c r="AF16" s="10" t="str">
        <f t="shared" si="10"/>
        <v/>
      </c>
      <c r="AG16" s="10" t="str">
        <f t="shared" si="10"/>
        <v/>
      </c>
      <c r="AH16" s="10" t="str">
        <f t="shared" si="11"/>
        <v/>
      </c>
      <c r="AJ16" s="60" t="str">
        <f t="shared" si="27"/>
        <v/>
      </c>
      <c r="AK16" s="7" t="str">
        <f t="shared" si="12"/>
        <v/>
      </c>
      <c r="AL16" s="7" t="str">
        <f t="shared" si="12"/>
        <v/>
      </c>
      <c r="AM16" s="7" t="str">
        <f t="shared" si="12"/>
        <v/>
      </c>
      <c r="AN16" s="7" t="str">
        <f t="shared" si="12"/>
        <v/>
      </c>
      <c r="AO16" s="7" t="str">
        <f t="shared" si="12"/>
        <v/>
      </c>
      <c r="AP16" s="61" t="str">
        <f t="shared" si="12"/>
        <v/>
      </c>
      <c r="AR16" s="60" t="str">
        <f t="shared" si="28"/>
        <v/>
      </c>
      <c r="AS16" s="7" t="str">
        <f t="shared" si="29"/>
        <v/>
      </c>
      <c r="AT16" s="7" t="str">
        <f t="shared" si="13"/>
        <v/>
      </c>
      <c r="AU16" s="7" t="str">
        <f t="shared" si="14"/>
        <v/>
      </c>
      <c r="AV16" s="7" t="str">
        <f t="shared" si="30"/>
        <v/>
      </c>
      <c r="AW16" s="7" t="str">
        <f t="shared" si="15"/>
        <v/>
      </c>
      <c r="AX16" s="61" t="str">
        <f t="shared" si="16"/>
        <v/>
      </c>
      <c r="AZ16" s="52" t="str">
        <f t="shared" si="31"/>
        <v/>
      </c>
      <c r="BA16" s="101" t="str">
        <f t="shared" si="32"/>
        <v/>
      </c>
      <c r="BB16" s="101" t="str">
        <f t="shared" si="33"/>
        <v/>
      </c>
      <c r="BC16" s="101" t="str">
        <f t="shared" si="34"/>
        <v/>
      </c>
      <c r="BD16" s="160" t="str">
        <f t="shared" si="35"/>
        <v/>
      </c>
      <c r="BE16" s="101" t="str">
        <f t="shared" si="36"/>
        <v/>
      </c>
      <c r="BG16" s="10" t="str">
        <f t="shared" si="37"/>
        <v/>
      </c>
      <c r="BI16" s="163" t="str">
        <f t="shared" si="38"/>
        <v/>
      </c>
      <c r="BK16" s="10">
        <v>7</v>
      </c>
    </row>
    <row r="17" spans="1:63" x14ac:dyDescent="0.25">
      <c r="A17" s="6"/>
      <c r="B17" s="150"/>
      <c r="C17" s="151"/>
      <c r="D17" s="175"/>
      <c r="E17" s="151"/>
      <c r="F17" s="152"/>
      <c r="G17" s="192"/>
      <c r="H17" s="153"/>
      <c r="I17" s="6"/>
      <c r="L17" s="137" t="str">
        <f t="shared" si="17"/>
        <v/>
      </c>
      <c r="M17" s="138" t="str">
        <f t="shared" si="18"/>
        <v/>
      </c>
      <c r="N17" s="173" t="str">
        <f t="shared" si="18"/>
        <v/>
      </c>
      <c r="O17" s="138" t="str">
        <f t="shared" si="19"/>
        <v/>
      </c>
      <c r="P17" s="139" t="str">
        <f t="shared" si="20"/>
        <v/>
      </c>
      <c r="Q17" s="188" t="str">
        <f t="shared" si="21"/>
        <v/>
      </c>
      <c r="R17" s="138" t="str">
        <f t="shared" si="22"/>
        <v/>
      </c>
      <c r="T17" s="10" t="str">
        <f t="shared" si="23"/>
        <v/>
      </c>
      <c r="V17" s="10" t="str">
        <f t="shared" si="24"/>
        <v/>
      </c>
      <c r="X17" s="10" t="str">
        <f>IF(AND($V17="X", COUNTIF($V$10:$V17, "X")=1), "X", "")</f>
        <v/>
      </c>
      <c r="Z17" s="10" t="str">
        <f t="shared" si="25"/>
        <v/>
      </c>
      <c r="AB17" s="10" t="str">
        <f t="shared" si="7"/>
        <v/>
      </c>
      <c r="AC17" s="10" t="str">
        <f t="shared" si="8"/>
        <v/>
      </c>
      <c r="AD17" s="10" t="str">
        <f t="shared" si="26"/>
        <v/>
      </c>
      <c r="AE17" s="10" t="str">
        <f t="shared" si="9"/>
        <v/>
      </c>
      <c r="AF17" s="10" t="str">
        <f t="shared" si="10"/>
        <v/>
      </c>
      <c r="AG17" s="10" t="str">
        <f t="shared" si="10"/>
        <v/>
      </c>
      <c r="AH17" s="10" t="str">
        <f t="shared" si="11"/>
        <v/>
      </c>
      <c r="AJ17" s="60" t="str">
        <f t="shared" si="27"/>
        <v/>
      </c>
      <c r="AK17" s="7" t="str">
        <f t="shared" si="12"/>
        <v/>
      </c>
      <c r="AL17" s="7" t="str">
        <f t="shared" si="12"/>
        <v/>
      </c>
      <c r="AM17" s="7" t="str">
        <f t="shared" si="12"/>
        <v/>
      </c>
      <c r="AN17" s="7" t="str">
        <f t="shared" si="12"/>
        <v/>
      </c>
      <c r="AO17" s="7" t="str">
        <f t="shared" si="12"/>
        <v/>
      </c>
      <c r="AP17" s="61" t="str">
        <f t="shared" si="12"/>
        <v/>
      </c>
      <c r="AR17" s="60" t="str">
        <f t="shared" si="28"/>
        <v/>
      </c>
      <c r="AS17" s="7" t="str">
        <f t="shared" si="29"/>
        <v/>
      </c>
      <c r="AT17" s="7" t="str">
        <f t="shared" si="13"/>
        <v/>
      </c>
      <c r="AU17" s="7" t="str">
        <f t="shared" si="14"/>
        <v/>
      </c>
      <c r="AV17" s="7" t="str">
        <f t="shared" si="30"/>
        <v/>
      </c>
      <c r="AW17" s="7" t="str">
        <f t="shared" si="15"/>
        <v/>
      </c>
      <c r="AX17" s="61" t="str">
        <f t="shared" si="16"/>
        <v/>
      </c>
      <c r="AZ17" s="52" t="str">
        <f t="shared" si="31"/>
        <v/>
      </c>
      <c r="BA17" s="101" t="str">
        <f t="shared" si="32"/>
        <v/>
      </c>
      <c r="BB17" s="101" t="str">
        <f t="shared" si="33"/>
        <v/>
      </c>
      <c r="BC17" s="101" t="str">
        <f t="shared" si="34"/>
        <v/>
      </c>
      <c r="BD17" s="160" t="str">
        <f t="shared" si="35"/>
        <v/>
      </c>
      <c r="BE17" s="101" t="str">
        <f t="shared" si="36"/>
        <v/>
      </c>
      <c r="BG17" s="10" t="str">
        <f t="shared" si="37"/>
        <v/>
      </c>
      <c r="BI17" s="163" t="str">
        <f t="shared" si="38"/>
        <v/>
      </c>
      <c r="BK17" s="10">
        <v>8</v>
      </c>
    </row>
    <row r="18" spans="1:63" x14ac:dyDescent="0.25">
      <c r="A18" s="6"/>
      <c r="B18" s="150"/>
      <c r="C18" s="151"/>
      <c r="D18" s="175"/>
      <c r="E18" s="151"/>
      <c r="F18" s="152"/>
      <c r="G18" s="192"/>
      <c r="H18" s="153"/>
      <c r="I18" s="6"/>
      <c r="L18" s="137" t="str">
        <f t="shared" si="17"/>
        <v/>
      </c>
      <c r="M18" s="138" t="str">
        <f t="shared" si="18"/>
        <v/>
      </c>
      <c r="N18" s="173" t="str">
        <f t="shared" si="18"/>
        <v/>
      </c>
      <c r="O18" s="138" t="str">
        <f t="shared" si="19"/>
        <v/>
      </c>
      <c r="P18" s="139" t="str">
        <f t="shared" si="20"/>
        <v/>
      </c>
      <c r="Q18" s="188" t="str">
        <f t="shared" si="21"/>
        <v/>
      </c>
      <c r="R18" s="138" t="str">
        <f t="shared" si="22"/>
        <v/>
      </c>
      <c r="T18" s="10" t="str">
        <f t="shared" si="23"/>
        <v/>
      </c>
      <c r="V18" s="10" t="str">
        <f t="shared" si="24"/>
        <v/>
      </c>
      <c r="X18" s="10" t="str">
        <f>IF(AND($V18="X", COUNTIF($V$10:$V18, "X")=1), "X", "")</f>
        <v/>
      </c>
      <c r="Z18" s="10" t="str">
        <f t="shared" si="25"/>
        <v/>
      </c>
      <c r="AB18" s="10" t="str">
        <f t="shared" si="7"/>
        <v/>
      </c>
      <c r="AC18" s="10" t="str">
        <f t="shared" si="8"/>
        <v/>
      </c>
      <c r="AD18" s="10" t="str">
        <f t="shared" si="26"/>
        <v/>
      </c>
      <c r="AE18" s="10" t="str">
        <f t="shared" si="9"/>
        <v/>
      </c>
      <c r="AF18" s="10" t="str">
        <f t="shared" si="10"/>
        <v/>
      </c>
      <c r="AG18" s="10" t="str">
        <f t="shared" si="10"/>
        <v/>
      </c>
      <c r="AH18" s="10" t="str">
        <f t="shared" si="11"/>
        <v/>
      </c>
      <c r="AJ18" s="60" t="str">
        <f t="shared" si="27"/>
        <v/>
      </c>
      <c r="AK18" s="7" t="str">
        <f t="shared" si="12"/>
        <v/>
      </c>
      <c r="AL18" s="7" t="str">
        <f t="shared" si="12"/>
        <v/>
      </c>
      <c r="AM18" s="7" t="str">
        <f t="shared" si="12"/>
        <v/>
      </c>
      <c r="AN18" s="7" t="str">
        <f t="shared" si="12"/>
        <v/>
      </c>
      <c r="AO18" s="7" t="str">
        <f t="shared" si="12"/>
        <v/>
      </c>
      <c r="AP18" s="61" t="str">
        <f t="shared" si="12"/>
        <v/>
      </c>
      <c r="AR18" s="60" t="str">
        <f t="shared" si="28"/>
        <v/>
      </c>
      <c r="AS18" s="7" t="str">
        <f t="shared" si="29"/>
        <v/>
      </c>
      <c r="AT18" s="7" t="str">
        <f t="shared" si="13"/>
        <v/>
      </c>
      <c r="AU18" s="7" t="str">
        <f t="shared" si="14"/>
        <v/>
      </c>
      <c r="AV18" s="7" t="str">
        <f t="shared" si="30"/>
        <v/>
      </c>
      <c r="AW18" s="7" t="str">
        <f t="shared" si="15"/>
        <v/>
      </c>
      <c r="AX18" s="61" t="str">
        <f t="shared" si="16"/>
        <v/>
      </c>
      <c r="AZ18" s="52" t="str">
        <f t="shared" si="31"/>
        <v/>
      </c>
      <c r="BA18" s="101" t="str">
        <f t="shared" si="32"/>
        <v/>
      </c>
      <c r="BB18" s="101" t="str">
        <f t="shared" si="33"/>
        <v/>
      </c>
      <c r="BC18" s="101" t="str">
        <f t="shared" si="34"/>
        <v/>
      </c>
      <c r="BD18" s="160" t="str">
        <f t="shared" si="35"/>
        <v/>
      </c>
      <c r="BE18" s="101" t="str">
        <f t="shared" si="36"/>
        <v/>
      </c>
      <c r="BG18" s="10" t="str">
        <f t="shared" si="37"/>
        <v/>
      </c>
      <c r="BI18" s="163" t="str">
        <f t="shared" si="38"/>
        <v/>
      </c>
      <c r="BK18" s="10">
        <v>9</v>
      </c>
    </row>
    <row r="19" spans="1:63" x14ac:dyDescent="0.25">
      <c r="A19" s="6"/>
      <c r="B19" s="150"/>
      <c r="C19" s="151"/>
      <c r="D19" s="175"/>
      <c r="E19" s="151"/>
      <c r="F19" s="152"/>
      <c r="G19" s="192"/>
      <c r="H19" s="153"/>
      <c r="I19" s="6"/>
      <c r="L19" s="137" t="str">
        <f t="shared" si="17"/>
        <v/>
      </c>
      <c r="M19" s="138" t="str">
        <f t="shared" si="18"/>
        <v/>
      </c>
      <c r="N19" s="173" t="str">
        <f t="shared" si="18"/>
        <v/>
      </c>
      <c r="O19" s="138" t="str">
        <f t="shared" si="19"/>
        <v/>
      </c>
      <c r="P19" s="139" t="str">
        <f t="shared" si="20"/>
        <v/>
      </c>
      <c r="Q19" s="188" t="str">
        <f t="shared" si="21"/>
        <v/>
      </c>
      <c r="R19" s="138" t="str">
        <f t="shared" si="22"/>
        <v/>
      </c>
      <c r="T19" s="10" t="str">
        <f t="shared" si="23"/>
        <v/>
      </c>
      <c r="V19" s="10" t="str">
        <f t="shared" si="24"/>
        <v/>
      </c>
      <c r="X19" s="10" t="str">
        <f>IF(AND($V19="X", COUNTIF($V$10:$V19, "X")=1), "X", "")</f>
        <v/>
      </c>
      <c r="Z19" s="10" t="str">
        <f t="shared" si="25"/>
        <v/>
      </c>
      <c r="AB19" s="10" t="str">
        <f t="shared" si="7"/>
        <v/>
      </c>
      <c r="AC19" s="10" t="str">
        <f t="shared" si="8"/>
        <v/>
      </c>
      <c r="AD19" s="10" t="str">
        <f t="shared" si="26"/>
        <v/>
      </c>
      <c r="AE19" s="10" t="str">
        <f t="shared" si="9"/>
        <v/>
      </c>
      <c r="AF19" s="10" t="str">
        <f t="shared" si="10"/>
        <v/>
      </c>
      <c r="AG19" s="10" t="str">
        <f t="shared" si="10"/>
        <v/>
      </c>
      <c r="AH19" s="10" t="str">
        <f t="shared" si="11"/>
        <v/>
      </c>
      <c r="AJ19" s="60" t="str">
        <f t="shared" si="27"/>
        <v/>
      </c>
      <c r="AK19" s="7" t="str">
        <f t="shared" si="12"/>
        <v/>
      </c>
      <c r="AL19" s="7" t="str">
        <f t="shared" si="12"/>
        <v/>
      </c>
      <c r="AM19" s="7" t="str">
        <f t="shared" si="12"/>
        <v/>
      </c>
      <c r="AN19" s="7" t="str">
        <f t="shared" si="12"/>
        <v/>
      </c>
      <c r="AO19" s="7" t="str">
        <f t="shared" si="12"/>
        <v/>
      </c>
      <c r="AP19" s="61" t="str">
        <f t="shared" si="12"/>
        <v/>
      </c>
      <c r="AR19" s="60" t="str">
        <f t="shared" si="28"/>
        <v/>
      </c>
      <c r="AS19" s="7" t="str">
        <f t="shared" si="29"/>
        <v/>
      </c>
      <c r="AT19" s="7" t="str">
        <f t="shared" si="13"/>
        <v/>
      </c>
      <c r="AU19" s="7" t="str">
        <f t="shared" si="14"/>
        <v/>
      </c>
      <c r="AV19" s="7" t="str">
        <f t="shared" si="30"/>
        <v/>
      </c>
      <c r="AW19" s="7" t="str">
        <f t="shared" si="15"/>
        <v/>
      </c>
      <c r="AX19" s="61" t="str">
        <f t="shared" si="16"/>
        <v/>
      </c>
      <c r="AZ19" s="52" t="str">
        <f t="shared" si="31"/>
        <v/>
      </c>
      <c r="BA19" s="101" t="str">
        <f t="shared" si="32"/>
        <v/>
      </c>
      <c r="BB19" s="101" t="str">
        <f t="shared" si="33"/>
        <v/>
      </c>
      <c r="BC19" s="101" t="str">
        <f t="shared" si="34"/>
        <v/>
      </c>
      <c r="BD19" s="160" t="str">
        <f t="shared" si="35"/>
        <v/>
      </c>
      <c r="BE19" s="101" t="str">
        <f t="shared" si="36"/>
        <v/>
      </c>
      <c r="BG19" s="10" t="str">
        <f t="shared" si="37"/>
        <v/>
      </c>
      <c r="BI19" s="163" t="str">
        <f t="shared" si="38"/>
        <v/>
      </c>
      <c r="BK19" s="10">
        <v>10</v>
      </c>
    </row>
    <row r="20" spans="1:63" x14ac:dyDescent="0.25">
      <c r="A20" s="6"/>
      <c r="B20" s="150"/>
      <c r="C20" s="151"/>
      <c r="D20" s="175"/>
      <c r="E20" s="151"/>
      <c r="F20" s="152"/>
      <c r="G20" s="192"/>
      <c r="H20" s="153"/>
      <c r="I20" s="6"/>
      <c r="L20" s="137" t="str">
        <f t="shared" si="17"/>
        <v/>
      </c>
      <c r="M20" s="138" t="str">
        <f t="shared" si="18"/>
        <v/>
      </c>
      <c r="N20" s="173" t="str">
        <f t="shared" si="18"/>
        <v/>
      </c>
      <c r="O20" s="138" t="str">
        <f t="shared" si="19"/>
        <v/>
      </c>
      <c r="P20" s="139" t="str">
        <f t="shared" si="20"/>
        <v/>
      </c>
      <c r="Q20" s="188" t="str">
        <f t="shared" si="21"/>
        <v/>
      </c>
      <c r="R20" s="138" t="str">
        <f t="shared" si="22"/>
        <v/>
      </c>
      <c r="T20" s="10" t="str">
        <f t="shared" si="23"/>
        <v/>
      </c>
      <c r="V20" s="10" t="str">
        <f t="shared" si="24"/>
        <v/>
      </c>
      <c r="X20" s="10" t="str">
        <f>IF(AND($V20="X", COUNTIF($V$10:$V20, "X")=1), "X", "")</f>
        <v/>
      </c>
      <c r="Z20" s="10" t="str">
        <f t="shared" si="25"/>
        <v/>
      </c>
      <c r="AB20" s="10" t="str">
        <f t="shared" si="7"/>
        <v/>
      </c>
      <c r="AC20" s="10" t="str">
        <f t="shared" si="8"/>
        <v/>
      </c>
      <c r="AD20" s="10" t="str">
        <f t="shared" si="26"/>
        <v/>
      </c>
      <c r="AE20" s="10" t="str">
        <f t="shared" si="9"/>
        <v/>
      </c>
      <c r="AF20" s="10" t="str">
        <f t="shared" si="10"/>
        <v/>
      </c>
      <c r="AG20" s="10" t="str">
        <f t="shared" si="10"/>
        <v/>
      </c>
      <c r="AH20" s="10" t="str">
        <f t="shared" si="11"/>
        <v/>
      </c>
      <c r="AJ20" s="60" t="str">
        <f t="shared" si="27"/>
        <v/>
      </c>
      <c r="AK20" s="7" t="str">
        <f t="shared" si="12"/>
        <v/>
      </c>
      <c r="AL20" s="7" t="str">
        <f t="shared" si="12"/>
        <v/>
      </c>
      <c r="AM20" s="7" t="str">
        <f t="shared" si="12"/>
        <v/>
      </c>
      <c r="AN20" s="7" t="str">
        <f t="shared" si="12"/>
        <v/>
      </c>
      <c r="AO20" s="7" t="str">
        <f t="shared" si="12"/>
        <v/>
      </c>
      <c r="AP20" s="61" t="str">
        <f t="shared" si="12"/>
        <v/>
      </c>
      <c r="AR20" s="60" t="str">
        <f t="shared" si="28"/>
        <v/>
      </c>
      <c r="AS20" s="7" t="str">
        <f t="shared" si="29"/>
        <v/>
      </c>
      <c r="AT20" s="7" t="str">
        <f t="shared" si="13"/>
        <v/>
      </c>
      <c r="AU20" s="7" t="str">
        <f t="shared" si="14"/>
        <v/>
      </c>
      <c r="AV20" s="7" t="str">
        <f t="shared" si="30"/>
        <v/>
      </c>
      <c r="AW20" s="7" t="str">
        <f t="shared" si="15"/>
        <v/>
      </c>
      <c r="AX20" s="61" t="str">
        <f t="shared" si="16"/>
        <v/>
      </c>
      <c r="AZ20" s="52" t="str">
        <f t="shared" si="31"/>
        <v/>
      </c>
      <c r="BA20" s="101" t="str">
        <f t="shared" si="32"/>
        <v/>
      </c>
      <c r="BB20" s="101" t="str">
        <f t="shared" si="33"/>
        <v/>
      </c>
      <c r="BC20" s="101" t="str">
        <f t="shared" si="34"/>
        <v/>
      </c>
      <c r="BD20" s="160" t="str">
        <f t="shared" si="35"/>
        <v/>
      </c>
      <c r="BE20" s="101" t="str">
        <f t="shared" si="36"/>
        <v/>
      </c>
      <c r="BG20" s="10" t="str">
        <f t="shared" si="37"/>
        <v/>
      </c>
      <c r="BI20" s="163" t="str">
        <f t="shared" si="38"/>
        <v/>
      </c>
      <c r="BK20" s="10">
        <v>11</v>
      </c>
    </row>
    <row r="21" spans="1:63" x14ac:dyDescent="0.25">
      <c r="A21" s="6"/>
      <c r="B21" s="150"/>
      <c r="C21" s="151"/>
      <c r="D21" s="175"/>
      <c r="E21" s="151"/>
      <c r="F21" s="152"/>
      <c r="G21" s="192"/>
      <c r="H21" s="153"/>
      <c r="I21" s="6"/>
      <c r="L21" s="137" t="str">
        <f t="shared" si="17"/>
        <v/>
      </c>
      <c r="M21" s="138" t="str">
        <f t="shared" si="18"/>
        <v/>
      </c>
      <c r="N21" s="173" t="str">
        <f t="shared" si="18"/>
        <v/>
      </c>
      <c r="O21" s="138" t="str">
        <f t="shared" si="19"/>
        <v/>
      </c>
      <c r="P21" s="139" t="str">
        <f t="shared" si="20"/>
        <v/>
      </c>
      <c r="Q21" s="188" t="str">
        <f t="shared" si="21"/>
        <v/>
      </c>
      <c r="R21" s="138" t="str">
        <f t="shared" si="22"/>
        <v/>
      </c>
      <c r="T21" s="10" t="str">
        <f t="shared" si="23"/>
        <v/>
      </c>
      <c r="V21" s="10" t="str">
        <f t="shared" si="24"/>
        <v/>
      </c>
      <c r="X21" s="10" t="str">
        <f>IF(AND($V21="X", COUNTIF($V$10:$V21, "X")=1), "X", "")</f>
        <v/>
      </c>
      <c r="Z21" s="10" t="str">
        <f t="shared" si="25"/>
        <v/>
      </c>
      <c r="AB21" s="10" t="str">
        <f t="shared" si="7"/>
        <v/>
      </c>
      <c r="AC21" s="10" t="str">
        <f t="shared" si="8"/>
        <v/>
      </c>
      <c r="AD21" s="10" t="str">
        <f t="shared" si="26"/>
        <v/>
      </c>
      <c r="AE21" s="10" t="str">
        <f t="shared" si="9"/>
        <v/>
      </c>
      <c r="AF21" s="10" t="str">
        <f t="shared" si="10"/>
        <v/>
      </c>
      <c r="AG21" s="10" t="str">
        <f t="shared" si="10"/>
        <v/>
      </c>
      <c r="AH21" s="10" t="str">
        <f t="shared" si="11"/>
        <v/>
      </c>
      <c r="AJ21" s="60" t="str">
        <f t="shared" si="27"/>
        <v/>
      </c>
      <c r="AK21" s="7" t="str">
        <f t="shared" si="12"/>
        <v/>
      </c>
      <c r="AL21" s="7" t="str">
        <f t="shared" si="12"/>
        <v/>
      </c>
      <c r="AM21" s="7" t="str">
        <f t="shared" si="12"/>
        <v/>
      </c>
      <c r="AN21" s="7" t="str">
        <f t="shared" si="12"/>
        <v/>
      </c>
      <c r="AO21" s="7" t="str">
        <f t="shared" si="12"/>
        <v/>
      </c>
      <c r="AP21" s="61" t="str">
        <f t="shared" si="12"/>
        <v/>
      </c>
      <c r="AR21" s="60" t="str">
        <f t="shared" si="28"/>
        <v/>
      </c>
      <c r="AS21" s="7" t="str">
        <f t="shared" si="29"/>
        <v/>
      </c>
      <c r="AT21" s="7" t="str">
        <f t="shared" si="13"/>
        <v/>
      </c>
      <c r="AU21" s="7" t="str">
        <f t="shared" si="14"/>
        <v/>
      </c>
      <c r="AV21" s="7" t="str">
        <f t="shared" si="30"/>
        <v/>
      </c>
      <c r="AW21" s="7" t="str">
        <f t="shared" si="15"/>
        <v/>
      </c>
      <c r="AX21" s="61" t="str">
        <f t="shared" si="16"/>
        <v/>
      </c>
      <c r="AZ21" s="52" t="str">
        <f t="shared" si="31"/>
        <v/>
      </c>
      <c r="BA21" s="101" t="str">
        <f t="shared" si="32"/>
        <v/>
      </c>
      <c r="BB21" s="101" t="str">
        <f t="shared" si="33"/>
        <v/>
      </c>
      <c r="BC21" s="101" t="str">
        <f t="shared" si="34"/>
        <v/>
      </c>
      <c r="BD21" s="160" t="str">
        <f t="shared" si="35"/>
        <v/>
      </c>
      <c r="BE21" s="101" t="str">
        <f t="shared" si="36"/>
        <v/>
      </c>
      <c r="BG21" s="10" t="str">
        <f t="shared" si="37"/>
        <v/>
      </c>
      <c r="BI21" s="163" t="str">
        <f t="shared" si="38"/>
        <v/>
      </c>
      <c r="BK21" s="10">
        <v>12</v>
      </c>
    </row>
    <row r="22" spans="1:63" x14ac:dyDescent="0.25">
      <c r="A22" s="6"/>
      <c r="B22" s="150"/>
      <c r="C22" s="151"/>
      <c r="D22" s="175"/>
      <c r="E22" s="151"/>
      <c r="F22" s="152"/>
      <c r="G22" s="192"/>
      <c r="H22" s="153"/>
      <c r="I22" s="6"/>
      <c r="L22" s="137" t="str">
        <f t="shared" si="17"/>
        <v/>
      </c>
      <c r="M22" s="138" t="str">
        <f t="shared" si="18"/>
        <v/>
      </c>
      <c r="N22" s="173" t="str">
        <f t="shared" si="18"/>
        <v/>
      </c>
      <c r="O22" s="138" t="str">
        <f t="shared" si="19"/>
        <v/>
      </c>
      <c r="P22" s="139" t="str">
        <f t="shared" si="20"/>
        <v/>
      </c>
      <c r="Q22" s="188" t="str">
        <f t="shared" si="21"/>
        <v/>
      </c>
      <c r="R22" s="138" t="str">
        <f t="shared" si="22"/>
        <v/>
      </c>
      <c r="T22" s="10" t="str">
        <f t="shared" si="23"/>
        <v/>
      </c>
      <c r="V22" s="10" t="str">
        <f t="shared" si="24"/>
        <v/>
      </c>
      <c r="X22" s="10" t="str">
        <f>IF(AND($V22="X", COUNTIF($V$10:$V22, "X")=1), "X", "")</f>
        <v/>
      </c>
      <c r="Z22" s="10" t="str">
        <f t="shared" si="25"/>
        <v/>
      </c>
      <c r="AB22" s="10" t="str">
        <f t="shared" si="7"/>
        <v/>
      </c>
      <c r="AC22" s="10" t="str">
        <f t="shared" si="8"/>
        <v/>
      </c>
      <c r="AD22" s="10" t="str">
        <f t="shared" si="26"/>
        <v/>
      </c>
      <c r="AE22" s="10" t="str">
        <f t="shared" si="9"/>
        <v/>
      </c>
      <c r="AF22" s="10" t="str">
        <f t="shared" si="10"/>
        <v/>
      </c>
      <c r="AG22" s="10" t="str">
        <f t="shared" si="10"/>
        <v/>
      </c>
      <c r="AH22" s="10" t="str">
        <f t="shared" si="11"/>
        <v/>
      </c>
      <c r="AJ22" s="60" t="str">
        <f t="shared" si="27"/>
        <v/>
      </c>
      <c r="AK22" s="7" t="str">
        <f t="shared" si="12"/>
        <v/>
      </c>
      <c r="AL22" s="7" t="str">
        <f t="shared" si="12"/>
        <v/>
      </c>
      <c r="AM22" s="7" t="str">
        <f t="shared" si="12"/>
        <v/>
      </c>
      <c r="AN22" s="7" t="str">
        <f t="shared" si="12"/>
        <v/>
      </c>
      <c r="AO22" s="7" t="str">
        <f t="shared" si="12"/>
        <v/>
      </c>
      <c r="AP22" s="61" t="str">
        <f t="shared" si="12"/>
        <v/>
      </c>
      <c r="AR22" s="60" t="str">
        <f t="shared" si="28"/>
        <v/>
      </c>
      <c r="AS22" s="7" t="str">
        <f t="shared" si="29"/>
        <v/>
      </c>
      <c r="AT22" s="7" t="str">
        <f t="shared" si="13"/>
        <v/>
      </c>
      <c r="AU22" s="7" t="str">
        <f t="shared" si="14"/>
        <v/>
      </c>
      <c r="AV22" s="7" t="str">
        <f t="shared" si="30"/>
        <v/>
      </c>
      <c r="AW22" s="7" t="str">
        <f t="shared" si="15"/>
        <v/>
      </c>
      <c r="AX22" s="61" t="str">
        <f t="shared" si="16"/>
        <v/>
      </c>
      <c r="AZ22" s="52" t="str">
        <f t="shared" si="31"/>
        <v/>
      </c>
      <c r="BA22" s="101" t="str">
        <f t="shared" si="32"/>
        <v/>
      </c>
      <c r="BB22" s="101" t="str">
        <f t="shared" si="33"/>
        <v/>
      </c>
      <c r="BC22" s="101" t="str">
        <f t="shared" si="34"/>
        <v/>
      </c>
      <c r="BD22" s="160" t="str">
        <f t="shared" si="35"/>
        <v/>
      </c>
      <c r="BE22" s="101" t="str">
        <f t="shared" si="36"/>
        <v/>
      </c>
      <c r="BG22" s="10" t="str">
        <f t="shared" si="37"/>
        <v/>
      </c>
      <c r="BI22" s="163" t="str">
        <f t="shared" si="38"/>
        <v/>
      </c>
      <c r="BK22" s="10">
        <v>13</v>
      </c>
    </row>
    <row r="23" spans="1:63" x14ac:dyDescent="0.25">
      <c r="A23" s="6"/>
      <c r="B23" s="150"/>
      <c r="C23" s="151"/>
      <c r="D23" s="175"/>
      <c r="E23" s="151"/>
      <c r="F23" s="152"/>
      <c r="G23" s="192"/>
      <c r="H23" s="153"/>
      <c r="I23" s="6"/>
      <c r="L23" s="137" t="str">
        <f t="shared" si="17"/>
        <v/>
      </c>
      <c r="M23" s="138" t="str">
        <f t="shared" si="18"/>
        <v/>
      </c>
      <c r="N23" s="173" t="str">
        <f t="shared" si="18"/>
        <v/>
      </c>
      <c r="O23" s="138" t="str">
        <f t="shared" si="19"/>
        <v/>
      </c>
      <c r="P23" s="139" t="str">
        <f t="shared" si="20"/>
        <v/>
      </c>
      <c r="Q23" s="188" t="str">
        <f t="shared" si="21"/>
        <v/>
      </c>
      <c r="R23" s="138" t="str">
        <f t="shared" si="22"/>
        <v/>
      </c>
      <c r="T23" s="10" t="str">
        <f t="shared" si="23"/>
        <v/>
      </c>
      <c r="V23" s="10" t="str">
        <f t="shared" si="24"/>
        <v/>
      </c>
      <c r="X23" s="10" t="str">
        <f>IF(AND($V23="X", COUNTIF($V$10:$V23, "X")=1), "X", "")</f>
        <v/>
      </c>
      <c r="Z23" s="10" t="str">
        <f t="shared" si="25"/>
        <v/>
      </c>
      <c r="AB23" s="10" t="str">
        <f t="shared" si="7"/>
        <v/>
      </c>
      <c r="AC23" s="10" t="str">
        <f t="shared" si="8"/>
        <v/>
      </c>
      <c r="AD23" s="10" t="str">
        <f t="shared" si="26"/>
        <v/>
      </c>
      <c r="AE23" s="10" t="str">
        <f t="shared" si="9"/>
        <v/>
      </c>
      <c r="AF23" s="10" t="str">
        <f t="shared" si="10"/>
        <v/>
      </c>
      <c r="AG23" s="10" t="str">
        <f t="shared" si="10"/>
        <v/>
      </c>
      <c r="AH23" s="10" t="str">
        <f t="shared" si="11"/>
        <v/>
      </c>
      <c r="AJ23" s="60" t="str">
        <f t="shared" si="27"/>
        <v/>
      </c>
      <c r="AK23" s="7" t="str">
        <f t="shared" si="12"/>
        <v/>
      </c>
      <c r="AL23" s="7" t="str">
        <f t="shared" si="12"/>
        <v/>
      </c>
      <c r="AM23" s="7" t="str">
        <f t="shared" si="12"/>
        <v/>
      </c>
      <c r="AN23" s="7" t="str">
        <f t="shared" si="12"/>
        <v/>
      </c>
      <c r="AO23" s="7" t="str">
        <f t="shared" si="12"/>
        <v/>
      </c>
      <c r="AP23" s="61" t="str">
        <f t="shared" si="12"/>
        <v/>
      </c>
      <c r="AR23" s="60" t="str">
        <f t="shared" si="28"/>
        <v/>
      </c>
      <c r="AS23" s="7" t="str">
        <f t="shared" si="29"/>
        <v/>
      </c>
      <c r="AT23" s="7" t="str">
        <f t="shared" si="13"/>
        <v/>
      </c>
      <c r="AU23" s="7" t="str">
        <f t="shared" si="14"/>
        <v/>
      </c>
      <c r="AV23" s="7" t="str">
        <f t="shared" si="30"/>
        <v/>
      </c>
      <c r="AW23" s="7" t="str">
        <f t="shared" si="15"/>
        <v/>
      </c>
      <c r="AX23" s="61" t="str">
        <f t="shared" si="16"/>
        <v/>
      </c>
      <c r="AZ23" s="52" t="str">
        <f t="shared" si="31"/>
        <v/>
      </c>
      <c r="BA23" s="101" t="str">
        <f t="shared" si="32"/>
        <v/>
      </c>
      <c r="BB23" s="101" t="str">
        <f t="shared" si="33"/>
        <v/>
      </c>
      <c r="BC23" s="101" t="str">
        <f t="shared" si="34"/>
        <v/>
      </c>
      <c r="BD23" s="160" t="str">
        <f t="shared" si="35"/>
        <v/>
      </c>
      <c r="BE23" s="101" t="str">
        <f t="shared" si="36"/>
        <v/>
      </c>
      <c r="BG23" s="10" t="str">
        <f t="shared" si="37"/>
        <v/>
      </c>
      <c r="BI23" s="163" t="str">
        <f t="shared" si="38"/>
        <v/>
      </c>
      <c r="BK23" s="10">
        <v>14</v>
      </c>
    </row>
    <row r="24" spans="1:63" x14ac:dyDescent="0.25">
      <c r="A24" s="6"/>
      <c r="B24" s="150"/>
      <c r="C24" s="151"/>
      <c r="D24" s="175"/>
      <c r="E24" s="151"/>
      <c r="F24" s="152"/>
      <c r="G24" s="192"/>
      <c r="H24" s="153"/>
      <c r="I24" s="6"/>
      <c r="L24" s="137" t="str">
        <f t="shared" si="17"/>
        <v/>
      </c>
      <c r="M24" s="138" t="str">
        <f t="shared" si="18"/>
        <v/>
      </c>
      <c r="N24" s="173" t="str">
        <f t="shared" si="18"/>
        <v/>
      </c>
      <c r="O24" s="138" t="str">
        <f t="shared" si="19"/>
        <v/>
      </c>
      <c r="P24" s="139" t="str">
        <f t="shared" si="20"/>
        <v/>
      </c>
      <c r="Q24" s="188" t="str">
        <f t="shared" si="21"/>
        <v/>
      </c>
      <c r="R24" s="138" t="str">
        <f t="shared" si="22"/>
        <v/>
      </c>
      <c r="T24" s="10" t="str">
        <f t="shared" si="23"/>
        <v/>
      </c>
      <c r="V24" s="10" t="str">
        <f t="shared" si="24"/>
        <v/>
      </c>
      <c r="X24" s="10" t="str">
        <f>IF(AND($V24="X", COUNTIF($V$10:$V24, "X")=1), "X", "")</f>
        <v/>
      </c>
      <c r="Z24" s="10" t="str">
        <f t="shared" si="25"/>
        <v/>
      </c>
      <c r="AB24" s="10" t="str">
        <f t="shared" si="7"/>
        <v/>
      </c>
      <c r="AC24" s="10" t="str">
        <f t="shared" si="8"/>
        <v/>
      </c>
      <c r="AD24" s="10" t="str">
        <f t="shared" si="26"/>
        <v/>
      </c>
      <c r="AE24" s="10" t="str">
        <f t="shared" si="9"/>
        <v/>
      </c>
      <c r="AF24" s="10" t="str">
        <f t="shared" si="10"/>
        <v/>
      </c>
      <c r="AG24" s="10" t="str">
        <f t="shared" si="10"/>
        <v/>
      </c>
      <c r="AH24" s="10" t="str">
        <f t="shared" si="11"/>
        <v/>
      </c>
      <c r="AJ24" s="60" t="str">
        <f t="shared" si="27"/>
        <v/>
      </c>
      <c r="AK24" s="7" t="str">
        <f t="shared" si="12"/>
        <v/>
      </c>
      <c r="AL24" s="7" t="str">
        <f t="shared" si="12"/>
        <v/>
      </c>
      <c r="AM24" s="7" t="str">
        <f t="shared" si="12"/>
        <v/>
      </c>
      <c r="AN24" s="7" t="str">
        <f t="shared" si="12"/>
        <v/>
      </c>
      <c r="AO24" s="7" t="str">
        <f t="shared" si="12"/>
        <v/>
      </c>
      <c r="AP24" s="61" t="str">
        <f t="shared" si="12"/>
        <v/>
      </c>
      <c r="AR24" s="60" t="str">
        <f t="shared" si="28"/>
        <v/>
      </c>
      <c r="AS24" s="7" t="str">
        <f t="shared" si="29"/>
        <v/>
      </c>
      <c r="AT24" s="7" t="str">
        <f t="shared" si="13"/>
        <v/>
      </c>
      <c r="AU24" s="7" t="str">
        <f t="shared" si="14"/>
        <v/>
      </c>
      <c r="AV24" s="7" t="str">
        <f t="shared" si="30"/>
        <v/>
      </c>
      <c r="AW24" s="7" t="str">
        <f t="shared" si="15"/>
        <v/>
      </c>
      <c r="AX24" s="61" t="str">
        <f t="shared" si="16"/>
        <v/>
      </c>
      <c r="AZ24" s="52" t="str">
        <f t="shared" si="31"/>
        <v/>
      </c>
      <c r="BA24" s="101" t="str">
        <f t="shared" si="32"/>
        <v/>
      </c>
      <c r="BB24" s="101" t="str">
        <f t="shared" si="33"/>
        <v/>
      </c>
      <c r="BC24" s="101" t="str">
        <f t="shared" si="34"/>
        <v/>
      </c>
      <c r="BD24" s="160" t="str">
        <f t="shared" si="35"/>
        <v/>
      </c>
      <c r="BE24" s="101" t="str">
        <f t="shared" si="36"/>
        <v/>
      </c>
      <c r="BG24" s="10" t="str">
        <f t="shared" si="37"/>
        <v/>
      </c>
      <c r="BI24" s="163" t="str">
        <f t="shared" si="38"/>
        <v/>
      </c>
      <c r="BK24" s="10">
        <v>15</v>
      </c>
    </row>
    <row r="25" spans="1:63" x14ac:dyDescent="0.25">
      <c r="A25" s="6"/>
      <c r="B25" s="150"/>
      <c r="C25" s="151"/>
      <c r="D25" s="175"/>
      <c r="E25" s="151"/>
      <c r="F25" s="152"/>
      <c r="G25" s="192"/>
      <c r="H25" s="153"/>
      <c r="I25" s="6"/>
      <c r="L25" s="137" t="str">
        <f t="shared" si="17"/>
        <v/>
      </c>
      <c r="M25" s="138" t="str">
        <f t="shared" si="18"/>
        <v/>
      </c>
      <c r="N25" s="173" t="str">
        <f t="shared" si="18"/>
        <v/>
      </c>
      <c r="O25" s="138" t="str">
        <f t="shared" si="19"/>
        <v/>
      </c>
      <c r="P25" s="139" t="str">
        <f t="shared" si="20"/>
        <v/>
      </c>
      <c r="Q25" s="188" t="str">
        <f t="shared" si="21"/>
        <v/>
      </c>
      <c r="R25" s="138" t="str">
        <f t="shared" si="22"/>
        <v/>
      </c>
      <c r="T25" s="10" t="str">
        <f t="shared" si="23"/>
        <v/>
      </c>
      <c r="V25" s="10" t="str">
        <f t="shared" si="24"/>
        <v/>
      </c>
      <c r="X25" s="10" t="str">
        <f>IF(AND($V25="X", COUNTIF($V$10:$V25, "X")=1), "X", "")</f>
        <v/>
      </c>
      <c r="Z25" s="10" t="str">
        <f t="shared" si="25"/>
        <v/>
      </c>
      <c r="AB25" s="10" t="str">
        <f t="shared" si="7"/>
        <v/>
      </c>
      <c r="AC25" s="10" t="str">
        <f t="shared" si="8"/>
        <v/>
      </c>
      <c r="AD25" s="10" t="str">
        <f t="shared" si="26"/>
        <v/>
      </c>
      <c r="AE25" s="10" t="str">
        <f t="shared" si="9"/>
        <v/>
      </c>
      <c r="AF25" s="10" t="str">
        <f t="shared" si="10"/>
        <v/>
      </c>
      <c r="AG25" s="10" t="str">
        <f t="shared" si="10"/>
        <v/>
      </c>
      <c r="AH25" s="10" t="str">
        <f t="shared" si="11"/>
        <v/>
      </c>
      <c r="AJ25" s="60" t="str">
        <f t="shared" si="27"/>
        <v/>
      </c>
      <c r="AK25" s="7" t="str">
        <f t="shared" si="12"/>
        <v/>
      </c>
      <c r="AL25" s="7" t="str">
        <f t="shared" si="12"/>
        <v/>
      </c>
      <c r="AM25" s="7" t="str">
        <f t="shared" si="12"/>
        <v/>
      </c>
      <c r="AN25" s="7" t="str">
        <f t="shared" si="12"/>
        <v/>
      </c>
      <c r="AO25" s="7" t="str">
        <f t="shared" si="12"/>
        <v/>
      </c>
      <c r="AP25" s="61" t="str">
        <f t="shared" si="12"/>
        <v/>
      </c>
      <c r="AR25" s="60" t="str">
        <f t="shared" si="28"/>
        <v/>
      </c>
      <c r="AS25" s="7" t="str">
        <f t="shared" si="29"/>
        <v/>
      </c>
      <c r="AT25" s="7" t="str">
        <f t="shared" si="13"/>
        <v/>
      </c>
      <c r="AU25" s="7" t="str">
        <f t="shared" si="14"/>
        <v/>
      </c>
      <c r="AV25" s="7" t="str">
        <f t="shared" si="30"/>
        <v/>
      </c>
      <c r="AW25" s="7" t="str">
        <f t="shared" si="15"/>
        <v/>
      </c>
      <c r="AX25" s="61" t="str">
        <f t="shared" si="16"/>
        <v/>
      </c>
      <c r="AZ25" s="52" t="str">
        <f t="shared" si="31"/>
        <v/>
      </c>
      <c r="BA25" s="101" t="str">
        <f t="shared" si="32"/>
        <v/>
      </c>
      <c r="BB25" s="101" t="str">
        <f t="shared" si="33"/>
        <v/>
      </c>
      <c r="BC25" s="101" t="str">
        <f t="shared" si="34"/>
        <v/>
      </c>
      <c r="BD25" s="160" t="str">
        <f t="shared" si="35"/>
        <v/>
      </c>
      <c r="BE25" s="101" t="str">
        <f t="shared" si="36"/>
        <v/>
      </c>
      <c r="BG25" s="10" t="str">
        <f t="shared" si="37"/>
        <v/>
      </c>
      <c r="BI25" s="163" t="str">
        <f t="shared" si="38"/>
        <v/>
      </c>
      <c r="BK25" s="10">
        <v>16</v>
      </c>
    </row>
    <row r="26" spans="1:63" x14ac:dyDescent="0.25">
      <c r="A26" s="6"/>
      <c r="B26" s="150"/>
      <c r="C26" s="151"/>
      <c r="D26" s="175"/>
      <c r="E26" s="151"/>
      <c r="F26" s="152"/>
      <c r="G26" s="192"/>
      <c r="H26" s="153"/>
      <c r="I26" s="6"/>
      <c r="L26" s="137" t="str">
        <f t="shared" si="17"/>
        <v/>
      </c>
      <c r="M26" s="138" t="str">
        <f t="shared" ref="M26:N89" si="39">IF(AND($O$6=TRUE, $X26="X"), M$8, IF(C26="", "", C26))</f>
        <v/>
      </c>
      <c r="N26" s="173" t="str">
        <f t="shared" si="39"/>
        <v/>
      </c>
      <c r="O26" s="138" t="str">
        <f t="shared" ref="O26:O89" si="40">IF(AND($O$6=TRUE, $X26="X"), O$8, IF(E26="", "", E26))</f>
        <v/>
      </c>
      <c r="P26" s="139" t="str">
        <f t="shared" ref="P26:P89" si="41">IF(AND($O$6=TRUE, $X26="X"), P$8, IF(F26="", "", F26))</f>
        <v/>
      </c>
      <c r="Q26" s="188" t="str">
        <f t="shared" si="21"/>
        <v/>
      </c>
      <c r="R26" s="138" t="str">
        <f t="shared" ref="R26:R89" si="42">IF(AND($O$6=TRUE, $X26="X"), R$8, IF(H26="", "", H26))</f>
        <v/>
      </c>
      <c r="T26" s="10" t="str">
        <f t="shared" si="23"/>
        <v/>
      </c>
      <c r="V26" s="10" t="str">
        <f t="shared" si="24"/>
        <v/>
      </c>
      <c r="X26" s="10" t="str">
        <f>IF(AND($V26="X", COUNTIF($V$10:$V26, "X")=1), "X", "")</f>
        <v/>
      </c>
      <c r="Z26" s="10" t="str">
        <f t="shared" si="25"/>
        <v/>
      </c>
      <c r="AB26" s="10" t="str">
        <f t="shared" si="7"/>
        <v/>
      </c>
      <c r="AC26" s="10" t="str">
        <f t="shared" ref="AC26:AC89" si="43">IF($Z26="", "", IF(AND(AC$5="X", C26=""), $Z$6, IF(AND(NOT(C26=""), ISNUMBER(C26)=FALSE), $Z$7, "")))</f>
        <v/>
      </c>
      <c r="AD26" s="10" t="str">
        <f t="shared" si="26"/>
        <v/>
      </c>
      <c r="AE26" s="10" t="str">
        <f t="shared" ref="AE26:AE89" si="44">IF($Z26="", "", IF(AND(AE$5="X", E26=""), $Z$6, IF(AND(NOT(E26=""), ISNUMBER(E26)=FALSE), $Z$7, "")))</f>
        <v/>
      </c>
      <c r="AF26" s="10" t="str">
        <f t="shared" ref="AF26:AG89" si="45">IF($Z26="", "", IF(AND(AF$5="X", F26=""), $Z$6, IF(AND(NOT(F26=""), ISNUMBER(F26)=FALSE), $Z$7, "")))</f>
        <v/>
      </c>
      <c r="AG26" s="10" t="str">
        <f t="shared" si="45"/>
        <v/>
      </c>
      <c r="AH26" s="10" t="str">
        <f t="shared" ref="AH26:AH89" si="46">IF($Z26="", "", IF(AND(AH$5="X", H26=""), $Z$6, IF(AND(NOT(H26=""), ISNUMBER(H26)=FALSE), $Z$7, "")))</f>
        <v/>
      </c>
      <c r="AJ26" s="60" t="str">
        <f t="shared" si="27"/>
        <v/>
      </c>
      <c r="AK26" s="7" t="str">
        <f t="shared" ref="AK26:AK89" si="47">IF($X26="", "", IF(AC26="", "", "X"))</f>
        <v/>
      </c>
      <c r="AL26" s="7" t="str">
        <f t="shared" ref="AL26:AL89" si="48">IF($X26="", "", IF(AD26="", "", "X"))</f>
        <v/>
      </c>
      <c r="AM26" s="7" t="str">
        <f t="shared" ref="AM26:AM89" si="49">IF($X26="", "", IF(AE26="", "", "X"))</f>
        <v/>
      </c>
      <c r="AN26" s="7" t="str">
        <f t="shared" ref="AN26:AN89" si="50">IF($X26="", "", IF(AF26="", "", "X"))</f>
        <v/>
      </c>
      <c r="AO26" s="7" t="str">
        <f t="shared" ref="AO26:AO89" si="51">IF($X26="", "", IF(AG26="", "", "X"))</f>
        <v/>
      </c>
      <c r="AP26" s="61" t="str">
        <f t="shared" ref="AP26:AP89" si="52">IF($X26="", "", IF(AH26="", "", "X"))</f>
        <v/>
      </c>
      <c r="AR26" s="60" t="str">
        <f t="shared" si="28"/>
        <v/>
      </c>
      <c r="AS26" s="7" t="str">
        <f t="shared" ref="AS26:AS89" si="53">IF($X26="X", "", AC26)</f>
        <v/>
      </c>
      <c r="AT26" s="7" t="str">
        <f t="shared" si="13"/>
        <v/>
      </c>
      <c r="AU26" s="7" t="str">
        <f t="shared" si="14"/>
        <v/>
      </c>
      <c r="AV26" s="7" t="str">
        <f t="shared" si="30"/>
        <v/>
      </c>
      <c r="AW26" s="7" t="str">
        <f t="shared" si="15"/>
        <v/>
      </c>
      <c r="AX26" s="61" t="str">
        <f t="shared" ref="AX26:AX89" si="54">IF($X26="X", "", AH26)</f>
        <v/>
      </c>
      <c r="AZ26" s="52" t="str">
        <f t="shared" si="31"/>
        <v/>
      </c>
      <c r="BA26" s="101" t="str">
        <f t="shared" si="32"/>
        <v/>
      </c>
      <c r="BB26" s="101" t="str">
        <f t="shared" si="33"/>
        <v/>
      </c>
      <c r="BC26" s="101" t="str">
        <f t="shared" si="34"/>
        <v/>
      </c>
      <c r="BD26" s="160" t="str">
        <f t="shared" si="35"/>
        <v/>
      </c>
      <c r="BE26" s="101" t="str">
        <f t="shared" si="36"/>
        <v/>
      </c>
      <c r="BG26" s="10" t="str">
        <f t="shared" si="37"/>
        <v/>
      </c>
      <c r="BI26" s="163" t="str">
        <f t="shared" si="38"/>
        <v/>
      </c>
      <c r="BK26" s="10">
        <v>17</v>
      </c>
    </row>
    <row r="27" spans="1:63" x14ac:dyDescent="0.25">
      <c r="A27" s="6"/>
      <c r="B27" s="150"/>
      <c r="C27" s="151"/>
      <c r="D27" s="175"/>
      <c r="E27" s="151"/>
      <c r="F27" s="152"/>
      <c r="G27" s="192"/>
      <c r="H27" s="153"/>
      <c r="I27" s="6"/>
      <c r="L27" s="137" t="str">
        <f t="shared" si="17"/>
        <v/>
      </c>
      <c r="M27" s="138" t="str">
        <f t="shared" si="39"/>
        <v/>
      </c>
      <c r="N27" s="173" t="str">
        <f t="shared" si="39"/>
        <v/>
      </c>
      <c r="O27" s="138" t="str">
        <f t="shared" si="40"/>
        <v/>
      </c>
      <c r="P27" s="139" t="str">
        <f t="shared" si="41"/>
        <v/>
      </c>
      <c r="Q27" s="188" t="str">
        <f t="shared" si="21"/>
        <v/>
      </c>
      <c r="R27" s="138" t="str">
        <f t="shared" si="42"/>
        <v/>
      </c>
      <c r="T27" s="10" t="str">
        <f t="shared" si="23"/>
        <v/>
      </c>
      <c r="V27" s="10" t="str">
        <f t="shared" si="24"/>
        <v/>
      </c>
      <c r="X27" s="10" t="str">
        <f>IF(AND($V27="X", COUNTIF($V$10:$V27, "X")=1), "X", "")</f>
        <v/>
      </c>
      <c r="Z27" s="10" t="str">
        <f t="shared" si="25"/>
        <v/>
      </c>
      <c r="AB27" s="10" t="str">
        <f t="shared" si="7"/>
        <v/>
      </c>
      <c r="AC27" s="10" t="str">
        <f t="shared" si="43"/>
        <v/>
      </c>
      <c r="AD27" s="10" t="str">
        <f t="shared" si="26"/>
        <v/>
      </c>
      <c r="AE27" s="10" t="str">
        <f t="shared" si="44"/>
        <v/>
      </c>
      <c r="AF27" s="10" t="str">
        <f t="shared" si="45"/>
        <v/>
      </c>
      <c r="AG27" s="10" t="str">
        <f t="shared" si="45"/>
        <v/>
      </c>
      <c r="AH27" s="10" t="str">
        <f t="shared" si="46"/>
        <v/>
      </c>
      <c r="AJ27" s="60" t="str">
        <f t="shared" si="27"/>
        <v/>
      </c>
      <c r="AK27" s="7" t="str">
        <f t="shared" si="47"/>
        <v/>
      </c>
      <c r="AL27" s="7" t="str">
        <f t="shared" si="48"/>
        <v/>
      </c>
      <c r="AM27" s="7" t="str">
        <f t="shared" si="49"/>
        <v/>
      </c>
      <c r="AN27" s="7" t="str">
        <f t="shared" si="50"/>
        <v/>
      </c>
      <c r="AO27" s="7" t="str">
        <f t="shared" si="51"/>
        <v/>
      </c>
      <c r="AP27" s="61" t="str">
        <f t="shared" si="52"/>
        <v/>
      </c>
      <c r="AR27" s="60" t="str">
        <f t="shared" si="28"/>
        <v/>
      </c>
      <c r="AS27" s="7" t="str">
        <f t="shared" si="53"/>
        <v/>
      </c>
      <c r="AT27" s="7" t="str">
        <f t="shared" si="13"/>
        <v/>
      </c>
      <c r="AU27" s="7" t="str">
        <f t="shared" si="14"/>
        <v/>
      </c>
      <c r="AV27" s="7" t="str">
        <f t="shared" si="30"/>
        <v/>
      </c>
      <c r="AW27" s="7" t="str">
        <f t="shared" si="15"/>
        <v/>
      </c>
      <c r="AX27" s="61" t="str">
        <f t="shared" si="54"/>
        <v/>
      </c>
      <c r="AZ27" s="52" t="str">
        <f t="shared" si="31"/>
        <v/>
      </c>
      <c r="BA27" s="101" t="str">
        <f t="shared" si="32"/>
        <v/>
      </c>
      <c r="BB27" s="101" t="str">
        <f t="shared" si="33"/>
        <v/>
      </c>
      <c r="BC27" s="101" t="str">
        <f t="shared" si="34"/>
        <v/>
      </c>
      <c r="BD27" s="160" t="str">
        <f t="shared" si="35"/>
        <v/>
      </c>
      <c r="BE27" s="101" t="str">
        <f t="shared" si="36"/>
        <v/>
      </c>
      <c r="BG27" s="10" t="str">
        <f t="shared" si="37"/>
        <v/>
      </c>
      <c r="BI27" s="163" t="str">
        <f t="shared" si="38"/>
        <v/>
      </c>
      <c r="BK27" s="10">
        <v>18</v>
      </c>
    </row>
    <row r="28" spans="1:63" x14ac:dyDescent="0.25">
      <c r="A28" s="6"/>
      <c r="B28" s="150"/>
      <c r="C28" s="151"/>
      <c r="D28" s="175"/>
      <c r="E28" s="151"/>
      <c r="F28" s="152"/>
      <c r="G28" s="192"/>
      <c r="H28" s="153"/>
      <c r="I28" s="6"/>
      <c r="L28" s="137" t="str">
        <f t="shared" si="17"/>
        <v/>
      </c>
      <c r="M28" s="138" t="str">
        <f t="shared" si="39"/>
        <v/>
      </c>
      <c r="N28" s="173" t="str">
        <f t="shared" si="39"/>
        <v/>
      </c>
      <c r="O28" s="138" t="str">
        <f t="shared" si="40"/>
        <v/>
      </c>
      <c r="P28" s="139" t="str">
        <f t="shared" si="41"/>
        <v/>
      </c>
      <c r="Q28" s="188" t="str">
        <f t="shared" si="21"/>
        <v/>
      </c>
      <c r="R28" s="138" t="str">
        <f t="shared" si="42"/>
        <v/>
      </c>
      <c r="T28" s="10" t="str">
        <f t="shared" si="23"/>
        <v/>
      </c>
      <c r="V28" s="10" t="str">
        <f t="shared" si="24"/>
        <v/>
      </c>
      <c r="X28" s="10" t="str">
        <f>IF(AND($V28="X", COUNTIF($V$10:$V28, "X")=1), "X", "")</f>
        <v/>
      </c>
      <c r="Z28" s="10" t="str">
        <f t="shared" si="25"/>
        <v/>
      </c>
      <c r="AB28" s="10" t="str">
        <f t="shared" si="7"/>
        <v/>
      </c>
      <c r="AC28" s="10" t="str">
        <f t="shared" si="43"/>
        <v/>
      </c>
      <c r="AD28" s="10" t="str">
        <f t="shared" si="26"/>
        <v/>
      </c>
      <c r="AE28" s="10" t="str">
        <f t="shared" si="44"/>
        <v/>
      </c>
      <c r="AF28" s="10" t="str">
        <f t="shared" si="45"/>
        <v/>
      </c>
      <c r="AG28" s="10" t="str">
        <f t="shared" si="45"/>
        <v/>
      </c>
      <c r="AH28" s="10" t="str">
        <f t="shared" si="46"/>
        <v/>
      </c>
      <c r="AJ28" s="60" t="str">
        <f t="shared" si="27"/>
        <v/>
      </c>
      <c r="AK28" s="7" t="str">
        <f t="shared" si="47"/>
        <v/>
      </c>
      <c r="AL28" s="7" t="str">
        <f t="shared" si="48"/>
        <v/>
      </c>
      <c r="AM28" s="7" t="str">
        <f t="shared" si="49"/>
        <v/>
      </c>
      <c r="AN28" s="7" t="str">
        <f t="shared" si="50"/>
        <v/>
      </c>
      <c r="AO28" s="7" t="str">
        <f t="shared" si="51"/>
        <v/>
      </c>
      <c r="AP28" s="61" t="str">
        <f t="shared" si="52"/>
        <v/>
      </c>
      <c r="AR28" s="60" t="str">
        <f t="shared" si="28"/>
        <v/>
      </c>
      <c r="AS28" s="7" t="str">
        <f t="shared" si="53"/>
        <v/>
      </c>
      <c r="AT28" s="7" t="str">
        <f t="shared" si="13"/>
        <v/>
      </c>
      <c r="AU28" s="7" t="str">
        <f t="shared" si="14"/>
        <v/>
      </c>
      <c r="AV28" s="7" t="str">
        <f t="shared" si="30"/>
        <v/>
      </c>
      <c r="AW28" s="7" t="str">
        <f t="shared" si="15"/>
        <v/>
      </c>
      <c r="AX28" s="61" t="str">
        <f t="shared" si="54"/>
        <v/>
      </c>
      <c r="AZ28" s="52" t="str">
        <f t="shared" si="31"/>
        <v/>
      </c>
      <c r="BA28" s="101" t="str">
        <f t="shared" si="32"/>
        <v/>
      </c>
      <c r="BB28" s="101" t="str">
        <f t="shared" si="33"/>
        <v/>
      </c>
      <c r="BC28" s="101" t="str">
        <f t="shared" si="34"/>
        <v/>
      </c>
      <c r="BD28" s="160" t="str">
        <f t="shared" si="35"/>
        <v/>
      </c>
      <c r="BE28" s="101" t="str">
        <f t="shared" si="36"/>
        <v/>
      </c>
      <c r="BG28" s="10" t="str">
        <f t="shared" si="37"/>
        <v/>
      </c>
      <c r="BI28" s="163" t="str">
        <f t="shared" si="38"/>
        <v/>
      </c>
      <c r="BK28" s="10">
        <v>19</v>
      </c>
    </row>
    <row r="29" spans="1:63" x14ac:dyDescent="0.25">
      <c r="A29" s="6"/>
      <c r="B29" s="150"/>
      <c r="C29" s="151"/>
      <c r="D29" s="175"/>
      <c r="E29" s="151"/>
      <c r="F29" s="152"/>
      <c r="G29" s="192"/>
      <c r="H29" s="153"/>
      <c r="I29" s="6"/>
      <c r="L29" s="137" t="str">
        <f t="shared" si="17"/>
        <v/>
      </c>
      <c r="M29" s="138" t="str">
        <f t="shared" si="39"/>
        <v/>
      </c>
      <c r="N29" s="173" t="str">
        <f t="shared" si="39"/>
        <v/>
      </c>
      <c r="O29" s="138" t="str">
        <f t="shared" si="40"/>
        <v/>
      </c>
      <c r="P29" s="139" t="str">
        <f t="shared" si="41"/>
        <v/>
      </c>
      <c r="Q29" s="188" t="str">
        <f t="shared" si="21"/>
        <v/>
      </c>
      <c r="R29" s="138" t="str">
        <f t="shared" si="42"/>
        <v/>
      </c>
      <c r="T29" s="10" t="str">
        <f t="shared" si="23"/>
        <v/>
      </c>
      <c r="V29" s="10" t="str">
        <f t="shared" si="24"/>
        <v/>
      </c>
      <c r="X29" s="10" t="str">
        <f>IF(AND($V29="X", COUNTIF($V$10:$V29, "X")=1), "X", "")</f>
        <v/>
      </c>
      <c r="Z29" s="10" t="str">
        <f t="shared" si="25"/>
        <v/>
      </c>
      <c r="AB29" s="10" t="str">
        <f t="shared" si="7"/>
        <v/>
      </c>
      <c r="AC29" s="10" t="str">
        <f t="shared" si="43"/>
        <v/>
      </c>
      <c r="AD29" s="10" t="str">
        <f t="shared" si="26"/>
        <v/>
      </c>
      <c r="AE29" s="10" t="str">
        <f t="shared" si="44"/>
        <v/>
      </c>
      <c r="AF29" s="10" t="str">
        <f t="shared" si="45"/>
        <v/>
      </c>
      <c r="AG29" s="10" t="str">
        <f t="shared" si="45"/>
        <v/>
      </c>
      <c r="AH29" s="10" t="str">
        <f t="shared" si="46"/>
        <v/>
      </c>
      <c r="AJ29" s="60" t="str">
        <f t="shared" si="27"/>
        <v/>
      </c>
      <c r="AK29" s="7" t="str">
        <f t="shared" si="47"/>
        <v/>
      </c>
      <c r="AL29" s="7" t="str">
        <f t="shared" si="48"/>
        <v/>
      </c>
      <c r="AM29" s="7" t="str">
        <f t="shared" si="49"/>
        <v/>
      </c>
      <c r="AN29" s="7" t="str">
        <f t="shared" si="50"/>
        <v/>
      </c>
      <c r="AO29" s="7" t="str">
        <f t="shared" si="51"/>
        <v/>
      </c>
      <c r="AP29" s="61" t="str">
        <f t="shared" si="52"/>
        <v/>
      </c>
      <c r="AR29" s="60" t="str">
        <f t="shared" si="28"/>
        <v/>
      </c>
      <c r="AS29" s="7" t="str">
        <f t="shared" si="53"/>
        <v/>
      </c>
      <c r="AT29" s="7" t="str">
        <f t="shared" si="13"/>
        <v/>
      </c>
      <c r="AU29" s="7" t="str">
        <f t="shared" si="14"/>
        <v/>
      </c>
      <c r="AV29" s="7" t="str">
        <f t="shared" si="30"/>
        <v/>
      </c>
      <c r="AW29" s="7" t="str">
        <f t="shared" si="15"/>
        <v/>
      </c>
      <c r="AX29" s="61" t="str">
        <f t="shared" si="54"/>
        <v/>
      </c>
      <c r="AZ29" s="52" t="str">
        <f t="shared" si="31"/>
        <v/>
      </c>
      <c r="BA29" s="101" t="str">
        <f t="shared" si="32"/>
        <v/>
      </c>
      <c r="BB29" s="101" t="str">
        <f t="shared" si="33"/>
        <v/>
      </c>
      <c r="BC29" s="101" t="str">
        <f t="shared" si="34"/>
        <v/>
      </c>
      <c r="BD29" s="160" t="str">
        <f t="shared" si="35"/>
        <v/>
      </c>
      <c r="BE29" s="101" t="str">
        <f t="shared" si="36"/>
        <v/>
      </c>
      <c r="BG29" s="10" t="str">
        <f t="shared" si="37"/>
        <v/>
      </c>
      <c r="BI29" s="163" t="str">
        <f t="shared" si="38"/>
        <v/>
      </c>
      <c r="BK29" s="10">
        <v>20</v>
      </c>
    </row>
    <row r="30" spans="1:63" x14ac:dyDescent="0.25">
      <c r="A30" s="6"/>
      <c r="B30" s="150"/>
      <c r="C30" s="151"/>
      <c r="D30" s="175"/>
      <c r="E30" s="151"/>
      <c r="F30" s="152"/>
      <c r="G30" s="192"/>
      <c r="H30" s="153"/>
      <c r="I30" s="6"/>
      <c r="L30" s="137" t="str">
        <f t="shared" si="17"/>
        <v/>
      </c>
      <c r="M30" s="138" t="str">
        <f t="shared" si="39"/>
        <v/>
      </c>
      <c r="N30" s="173" t="str">
        <f t="shared" si="39"/>
        <v/>
      </c>
      <c r="O30" s="138" t="str">
        <f t="shared" si="40"/>
        <v/>
      </c>
      <c r="P30" s="139" t="str">
        <f t="shared" si="41"/>
        <v/>
      </c>
      <c r="Q30" s="188" t="str">
        <f t="shared" si="21"/>
        <v/>
      </c>
      <c r="R30" s="138" t="str">
        <f t="shared" si="42"/>
        <v/>
      </c>
      <c r="T30" s="10" t="str">
        <f t="shared" si="23"/>
        <v/>
      </c>
      <c r="V30" s="10" t="str">
        <f t="shared" si="24"/>
        <v/>
      </c>
      <c r="X30" s="10" t="str">
        <f>IF(AND($V30="X", COUNTIF($V$10:$V30, "X")=1), "X", "")</f>
        <v/>
      </c>
      <c r="Z30" s="10" t="str">
        <f t="shared" si="25"/>
        <v/>
      </c>
      <c r="AB30" s="10" t="str">
        <f t="shared" si="7"/>
        <v/>
      </c>
      <c r="AC30" s="10" t="str">
        <f t="shared" si="43"/>
        <v/>
      </c>
      <c r="AD30" s="10" t="str">
        <f t="shared" si="26"/>
        <v/>
      </c>
      <c r="AE30" s="10" t="str">
        <f t="shared" si="44"/>
        <v/>
      </c>
      <c r="AF30" s="10" t="str">
        <f t="shared" si="45"/>
        <v/>
      </c>
      <c r="AG30" s="10" t="str">
        <f t="shared" si="45"/>
        <v/>
      </c>
      <c r="AH30" s="10" t="str">
        <f t="shared" si="46"/>
        <v/>
      </c>
      <c r="AJ30" s="60" t="str">
        <f t="shared" si="27"/>
        <v/>
      </c>
      <c r="AK30" s="7" t="str">
        <f t="shared" si="47"/>
        <v/>
      </c>
      <c r="AL30" s="7" t="str">
        <f t="shared" si="48"/>
        <v/>
      </c>
      <c r="AM30" s="7" t="str">
        <f t="shared" si="49"/>
        <v/>
      </c>
      <c r="AN30" s="7" t="str">
        <f t="shared" si="50"/>
        <v/>
      </c>
      <c r="AO30" s="7" t="str">
        <f t="shared" si="51"/>
        <v/>
      </c>
      <c r="AP30" s="61" t="str">
        <f t="shared" si="52"/>
        <v/>
      </c>
      <c r="AR30" s="60" t="str">
        <f t="shared" si="28"/>
        <v/>
      </c>
      <c r="AS30" s="7" t="str">
        <f t="shared" si="53"/>
        <v/>
      </c>
      <c r="AT30" s="7" t="str">
        <f t="shared" si="13"/>
        <v/>
      </c>
      <c r="AU30" s="7" t="str">
        <f t="shared" si="14"/>
        <v/>
      </c>
      <c r="AV30" s="7" t="str">
        <f t="shared" si="30"/>
        <v/>
      </c>
      <c r="AW30" s="7" t="str">
        <f t="shared" si="15"/>
        <v/>
      </c>
      <c r="AX30" s="61" t="str">
        <f t="shared" si="54"/>
        <v/>
      </c>
      <c r="AZ30" s="52" t="str">
        <f t="shared" si="31"/>
        <v/>
      </c>
      <c r="BA30" s="101" t="str">
        <f t="shared" si="32"/>
        <v/>
      </c>
      <c r="BB30" s="101" t="str">
        <f t="shared" si="33"/>
        <v/>
      </c>
      <c r="BC30" s="101" t="str">
        <f t="shared" si="34"/>
        <v/>
      </c>
      <c r="BD30" s="160" t="str">
        <f t="shared" si="35"/>
        <v/>
      </c>
      <c r="BE30" s="101" t="str">
        <f t="shared" si="36"/>
        <v/>
      </c>
      <c r="BG30" s="10" t="str">
        <f t="shared" si="37"/>
        <v/>
      </c>
      <c r="BI30" s="163" t="str">
        <f t="shared" si="38"/>
        <v/>
      </c>
      <c r="BK30" s="10">
        <v>21</v>
      </c>
    </row>
    <row r="31" spans="1:63" x14ac:dyDescent="0.25">
      <c r="A31" s="6"/>
      <c r="B31" s="150"/>
      <c r="C31" s="151"/>
      <c r="D31" s="175"/>
      <c r="E31" s="151"/>
      <c r="F31" s="152"/>
      <c r="G31" s="192"/>
      <c r="H31" s="153"/>
      <c r="I31" s="6"/>
      <c r="L31" s="137" t="str">
        <f t="shared" si="17"/>
        <v/>
      </c>
      <c r="M31" s="138" t="str">
        <f t="shared" si="39"/>
        <v/>
      </c>
      <c r="N31" s="173" t="str">
        <f t="shared" si="39"/>
        <v/>
      </c>
      <c r="O31" s="138" t="str">
        <f t="shared" si="40"/>
        <v/>
      </c>
      <c r="P31" s="139" t="str">
        <f t="shared" si="41"/>
        <v/>
      </c>
      <c r="Q31" s="188" t="str">
        <f t="shared" si="21"/>
        <v/>
      </c>
      <c r="R31" s="138" t="str">
        <f t="shared" si="42"/>
        <v/>
      </c>
      <c r="T31" s="10" t="str">
        <f t="shared" si="23"/>
        <v/>
      </c>
      <c r="V31" s="10" t="str">
        <f t="shared" si="24"/>
        <v/>
      </c>
      <c r="X31" s="10" t="str">
        <f>IF(AND($V31="X", COUNTIF($V$10:$V31, "X")=1), "X", "")</f>
        <v/>
      </c>
      <c r="Z31" s="10" t="str">
        <f t="shared" si="25"/>
        <v/>
      </c>
      <c r="AB31" s="10" t="str">
        <f t="shared" si="7"/>
        <v/>
      </c>
      <c r="AC31" s="10" t="str">
        <f t="shared" si="43"/>
        <v/>
      </c>
      <c r="AD31" s="10" t="str">
        <f t="shared" si="26"/>
        <v/>
      </c>
      <c r="AE31" s="10" t="str">
        <f t="shared" si="44"/>
        <v/>
      </c>
      <c r="AF31" s="10" t="str">
        <f t="shared" si="45"/>
        <v/>
      </c>
      <c r="AG31" s="10" t="str">
        <f t="shared" si="45"/>
        <v/>
      </c>
      <c r="AH31" s="10" t="str">
        <f t="shared" si="46"/>
        <v/>
      </c>
      <c r="AJ31" s="60" t="str">
        <f t="shared" si="27"/>
        <v/>
      </c>
      <c r="AK31" s="7" t="str">
        <f t="shared" si="47"/>
        <v/>
      </c>
      <c r="AL31" s="7" t="str">
        <f t="shared" si="48"/>
        <v/>
      </c>
      <c r="AM31" s="7" t="str">
        <f t="shared" si="49"/>
        <v/>
      </c>
      <c r="AN31" s="7" t="str">
        <f t="shared" si="50"/>
        <v/>
      </c>
      <c r="AO31" s="7" t="str">
        <f t="shared" si="51"/>
        <v/>
      </c>
      <c r="AP31" s="61" t="str">
        <f t="shared" si="52"/>
        <v/>
      </c>
      <c r="AR31" s="60" t="str">
        <f t="shared" si="28"/>
        <v/>
      </c>
      <c r="AS31" s="7" t="str">
        <f t="shared" si="53"/>
        <v/>
      </c>
      <c r="AT31" s="7" t="str">
        <f t="shared" si="13"/>
        <v/>
      </c>
      <c r="AU31" s="7" t="str">
        <f t="shared" si="14"/>
        <v/>
      </c>
      <c r="AV31" s="7" t="str">
        <f t="shared" si="30"/>
        <v/>
      </c>
      <c r="AW31" s="7" t="str">
        <f t="shared" si="15"/>
        <v/>
      </c>
      <c r="AX31" s="61" t="str">
        <f t="shared" si="54"/>
        <v/>
      </c>
      <c r="AZ31" s="52" t="str">
        <f t="shared" si="31"/>
        <v/>
      </c>
      <c r="BA31" s="101" t="str">
        <f t="shared" si="32"/>
        <v/>
      </c>
      <c r="BB31" s="101" t="str">
        <f t="shared" si="33"/>
        <v/>
      </c>
      <c r="BC31" s="101" t="str">
        <f t="shared" si="34"/>
        <v/>
      </c>
      <c r="BD31" s="160" t="str">
        <f t="shared" si="35"/>
        <v/>
      </c>
      <c r="BE31" s="101" t="str">
        <f t="shared" si="36"/>
        <v/>
      </c>
      <c r="BG31" s="10" t="str">
        <f t="shared" si="37"/>
        <v/>
      </c>
      <c r="BI31" s="163" t="str">
        <f t="shared" si="38"/>
        <v/>
      </c>
      <c r="BK31" s="10">
        <v>22</v>
      </c>
    </row>
    <row r="32" spans="1:63" x14ac:dyDescent="0.25">
      <c r="A32" s="6"/>
      <c r="B32" s="150"/>
      <c r="C32" s="151"/>
      <c r="D32" s="175"/>
      <c r="E32" s="151"/>
      <c r="F32" s="152"/>
      <c r="G32" s="192"/>
      <c r="H32" s="153"/>
      <c r="I32" s="6"/>
      <c r="L32" s="137" t="str">
        <f t="shared" si="17"/>
        <v/>
      </c>
      <c r="M32" s="138" t="str">
        <f t="shared" si="39"/>
        <v/>
      </c>
      <c r="N32" s="173" t="str">
        <f t="shared" si="39"/>
        <v/>
      </c>
      <c r="O32" s="138" t="str">
        <f t="shared" si="40"/>
        <v/>
      </c>
      <c r="P32" s="139" t="str">
        <f t="shared" si="41"/>
        <v/>
      </c>
      <c r="Q32" s="188" t="str">
        <f t="shared" si="21"/>
        <v/>
      </c>
      <c r="R32" s="138" t="str">
        <f t="shared" si="42"/>
        <v/>
      </c>
      <c r="T32" s="10" t="str">
        <f t="shared" si="23"/>
        <v/>
      </c>
      <c r="V32" s="10" t="str">
        <f t="shared" si="24"/>
        <v/>
      </c>
      <c r="X32" s="10" t="str">
        <f>IF(AND($V32="X", COUNTIF($V$10:$V32, "X")=1), "X", "")</f>
        <v/>
      </c>
      <c r="Z32" s="10" t="str">
        <f t="shared" si="25"/>
        <v/>
      </c>
      <c r="AB32" s="10" t="str">
        <f t="shared" si="7"/>
        <v/>
      </c>
      <c r="AC32" s="10" t="str">
        <f t="shared" si="43"/>
        <v/>
      </c>
      <c r="AD32" s="10" t="str">
        <f t="shared" si="26"/>
        <v/>
      </c>
      <c r="AE32" s="10" t="str">
        <f t="shared" si="44"/>
        <v/>
      </c>
      <c r="AF32" s="10" t="str">
        <f t="shared" si="45"/>
        <v/>
      </c>
      <c r="AG32" s="10" t="str">
        <f t="shared" si="45"/>
        <v/>
      </c>
      <c r="AH32" s="10" t="str">
        <f t="shared" si="46"/>
        <v/>
      </c>
      <c r="AJ32" s="60" t="str">
        <f t="shared" si="27"/>
        <v/>
      </c>
      <c r="AK32" s="7" t="str">
        <f t="shared" si="47"/>
        <v/>
      </c>
      <c r="AL32" s="7" t="str">
        <f t="shared" si="48"/>
        <v/>
      </c>
      <c r="AM32" s="7" t="str">
        <f t="shared" si="49"/>
        <v/>
      </c>
      <c r="AN32" s="7" t="str">
        <f t="shared" si="50"/>
        <v/>
      </c>
      <c r="AO32" s="7" t="str">
        <f t="shared" si="51"/>
        <v/>
      </c>
      <c r="AP32" s="61" t="str">
        <f t="shared" si="52"/>
        <v/>
      </c>
      <c r="AR32" s="60" t="str">
        <f t="shared" si="28"/>
        <v/>
      </c>
      <c r="AS32" s="7" t="str">
        <f t="shared" si="53"/>
        <v/>
      </c>
      <c r="AT32" s="7" t="str">
        <f t="shared" si="13"/>
        <v/>
      </c>
      <c r="AU32" s="7" t="str">
        <f t="shared" si="14"/>
        <v/>
      </c>
      <c r="AV32" s="7" t="str">
        <f t="shared" si="30"/>
        <v/>
      </c>
      <c r="AW32" s="7" t="str">
        <f t="shared" si="15"/>
        <v/>
      </c>
      <c r="AX32" s="61" t="str">
        <f t="shared" si="54"/>
        <v/>
      </c>
      <c r="AZ32" s="52" t="str">
        <f t="shared" si="31"/>
        <v/>
      </c>
      <c r="BA32" s="101" t="str">
        <f t="shared" si="32"/>
        <v/>
      </c>
      <c r="BB32" s="101" t="str">
        <f t="shared" si="33"/>
        <v/>
      </c>
      <c r="BC32" s="101" t="str">
        <f t="shared" si="34"/>
        <v/>
      </c>
      <c r="BD32" s="160" t="str">
        <f t="shared" si="35"/>
        <v/>
      </c>
      <c r="BE32" s="101" t="str">
        <f t="shared" si="36"/>
        <v/>
      </c>
      <c r="BG32" s="10" t="str">
        <f t="shared" si="37"/>
        <v/>
      </c>
      <c r="BI32" s="163" t="str">
        <f t="shared" si="38"/>
        <v/>
      </c>
      <c r="BK32" s="10">
        <v>23</v>
      </c>
    </row>
    <row r="33" spans="1:63" x14ac:dyDescent="0.25">
      <c r="A33" s="6"/>
      <c r="B33" s="150"/>
      <c r="C33" s="151"/>
      <c r="D33" s="175"/>
      <c r="E33" s="151"/>
      <c r="F33" s="152"/>
      <c r="G33" s="192"/>
      <c r="H33" s="153"/>
      <c r="I33" s="6"/>
      <c r="L33" s="137" t="str">
        <f t="shared" si="17"/>
        <v/>
      </c>
      <c r="M33" s="138" t="str">
        <f t="shared" si="39"/>
        <v/>
      </c>
      <c r="N33" s="173" t="str">
        <f t="shared" si="39"/>
        <v/>
      </c>
      <c r="O33" s="138" t="str">
        <f t="shared" si="40"/>
        <v/>
      </c>
      <c r="P33" s="139" t="str">
        <f t="shared" si="41"/>
        <v/>
      </c>
      <c r="Q33" s="188" t="str">
        <f t="shared" si="21"/>
        <v/>
      </c>
      <c r="R33" s="138" t="str">
        <f t="shared" si="42"/>
        <v/>
      </c>
      <c r="T33" s="10" t="str">
        <f t="shared" si="23"/>
        <v/>
      </c>
      <c r="V33" s="10" t="str">
        <f t="shared" si="24"/>
        <v/>
      </c>
      <c r="X33" s="10" t="str">
        <f>IF(AND($V33="X", COUNTIF($V$10:$V33, "X")=1), "X", "")</f>
        <v/>
      </c>
      <c r="Z33" s="10" t="str">
        <f t="shared" si="25"/>
        <v/>
      </c>
      <c r="AB33" s="10" t="str">
        <f t="shared" si="7"/>
        <v/>
      </c>
      <c r="AC33" s="10" t="str">
        <f t="shared" si="43"/>
        <v/>
      </c>
      <c r="AD33" s="10" t="str">
        <f t="shared" si="26"/>
        <v/>
      </c>
      <c r="AE33" s="10" t="str">
        <f t="shared" si="44"/>
        <v/>
      </c>
      <c r="AF33" s="10" t="str">
        <f t="shared" si="45"/>
        <v/>
      </c>
      <c r="AG33" s="10" t="str">
        <f t="shared" si="45"/>
        <v/>
      </c>
      <c r="AH33" s="10" t="str">
        <f t="shared" si="46"/>
        <v/>
      </c>
      <c r="AJ33" s="60" t="str">
        <f t="shared" si="27"/>
        <v/>
      </c>
      <c r="AK33" s="7" t="str">
        <f t="shared" si="47"/>
        <v/>
      </c>
      <c r="AL33" s="7" t="str">
        <f t="shared" si="48"/>
        <v/>
      </c>
      <c r="AM33" s="7" t="str">
        <f t="shared" si="49"/>
        <v/>
      </c>
      <c r="AN33" s="7" t="str">
        <f t="shared" si="50"/>
        <v/>
      </c>
      <c r="AO33" s="7" t="str">
        <f t="shared" si="51"/>
        <v/>
      </c>
      <c r="AP33" s="61" t="str">
        <f t="shared" si="52"/>
        <v/>
      </c>
      <c r="AR33" s="60" t="str">
        <f t="shared" si="28"/>
        <v/>
      </c>
      <c r="AS33" s="7" t="str">
        <f t="shared" si="53"/>
        <v/>
      </c>
      <c r="AT33" s="7" t="str">
        <f t="shared" si="13"/>
        <v/>
      </c>
      <c r="AU33" s="7" t="str">
        <f t="shared" si="14"/>
        <v/>
      </c>
      <c r="AV33" s="7" t="str">
        <f t="shared" si="30"/>
        <v/>
      </c>
      <c r="AW33" s="7" t="str">
        <f t="shared" si="15"/>
        <v/>
      </c>
      <c r="AX33" s="61" t="str">
        <f t="shared" si="54"/>
        <v/>
      </c>
      <c r="AZ33" s="52" t="str">
        <f t="shared" si="31"/>
        <v/>
      </c>
      <c r="BA33" s="101" t="str">
        <f t="shared" si="32"/>
        <v/>
      </c>
      <c r="BB33" s="101" t="str">
        <f t="shared" si="33"/>
        <v/>
      </c>
      <c r="BC33" s="101" t="str">
        <f t="shared" si="34"/>
        <v/>
      </c>
      <c r="BD33" s="160" t="str">
        <f t="shared" si="35"/>
        <v/>
      </c>
      <c r="BE33" s="101" t="str">
        <f t="shared" si="36"/>
        <v/>
      </c>
      <c r="BG33" s="10" t="str">
        <f t="shared" si="37"/>
        <v/>
      </c>
      <c r="BI33" s="163" t="str">
        <f t="shared" si="38"/>
        <v/>
      </c>
      <c r="BK33" s="10">
        <v>24</v>
      </c>
    </row>
    <row r="34" spans="1:63" x14ac:dyDescent="0.25">
      <c r="A34" s="6"/>
      <c r="B34" s="150"/>
      <c r="C34" s="151"/>
      <c r="D34" s="175"/>
      <c r="E34" s="151"/>
      <c r="F34" s="152"/>
      <c r="G34" s="192"/>
      <c r="H34" s="153"/>
      <c r="I34" s="6"/>
      <c r="L34" s="137" t="str">
        <f t="shared" si="17"/>
        <v/>
      </c>
      <c r="M34" s="138" t="str">
        <f t="shared" si="39"/>
        <v/>
      </c>
      <c r="N34" s="173" t="str">
        <f t="shared" si="39"/>
        <v/>
      </c>
      <c r="O34" s="138" t="str">
        <f t="shared" si="40"/>
        <v/>
      </c>
      <c r="P34" s="139" t="str">
        <f t="shared" si="41"/>
        <v/>
      </c>
      <c r="Q34" s="188" t="str">
        <f t="shared" si="21"/>
        <v/>
      </c>
      <c r="R34" s="138" t="str">
        <f t="shared" si="42"/>
        <v/>
      </c>
      <c r="T34" s="10" t="str">
        <f t="shared" si="23"/>
        <v/>
      </c>
      <c r="V34" s="10" t="str">
        <f t="shared" si="24"/>
        <v/>
      </c>
      <c r="X34" s="10" t="str">
        <f>IF(AND($V34="X", COUNTIF($V$10:$V34, "X")=1), "X", "")</f>
        <v/>
      </c>
      <c r="Z34" s="10" t="str">
        <f t="shared" si="25"/>
        <v/>
      </c>
      <c r="AB34" s="10" t="str">
        <f t="shared" si="7"/>
        <v/>
      </c>
      <c r="AC34" s="10" t="str">
        <f t="shared" si="43"/>
        <v/>
      </c>
      <c r="AD34" s="10" t="str">
        <f t="shared" si="26"/>
        <v/>
      </c>
      <c r="AE34" s="10" t="str">
        <f t="shared" si="44"/>
        <v/>
      </c>
      <c r="AF34" s="10" t="str">
        <f t="shared" si="45"/>
        <v/>
      </c>
      <c r="AG34" s="10" t="str">
        <f t="shared" si="45"/>
        <v/>
      </c>
      <c r="AH34" s="10" t="str">
        <f t="shared" si="46"/>
        <v/>
      </c>
      <c r="AJ34" s="60" t="str">
        <f t="shared" si="27"/>
        <v/>
      </c>
      <c r="AK34" s="7" t="str">
        <f t="shared" si="47"/>
        <v/>
      </c>
      <c r="AL34" s="7" t="str">
        <f t="shared" si="48"/>
        <v/>
      </c>
      <c r="AM34" s="7" t="str">
        <f t="shared" si="49"/>
        <v/>
      </c>
      <c r="AN34" s="7" t="str">
        <f t="shared" si="50"/>
        <v/>
      </c>
      <c r="AO34" s="7" t="str">
        <f t="shared" si="51"/>
        <v/>
      </c>
      <c r="AP34" s="61" t="str">
        <f t="shared" si="52"/>
        <v/>
      </c>
      <c r="AR34" s="60" t="str">
        <f t="shared" si="28"/>
        <v/>
      </c>
      <c r="AS34" s="7" t="str">
        <f t="shared" si="53"/>
        <v/>
      </c>
      <c r="AT34" s="7" t="str">
        <f t="shared" si="13"/>
        <v/>
      </c>
      <c r="AU34" s="7" t="str">
        <f t="shared" si="14"/>
        <v/>
      </c>
      <c r="AV34" s="7" t="str">
        <f t="shared" si="30"/>
        <v/>
      </c>
      <c r="AW34" s="7" t="str">
        <f t="shared" si="15"/>
        <v/>
      </c>
      <c r="AX34" s="61" t="str">
        <f t="shared" si="54"/>
        <v/>
      </c>
      <c r="AZ34" s="52" t="str">
        <f t="shared" si="31"/>
        <v/>
      </c>
      <c r="BA34" s="101" t="str">
        <f t="shared" si="32"/>
        <v/>
      </c>
      <c r="BB34" s="101" t="str">
        <f t="shared" si="33"/>
        <v/>
      </c>
      <c r="BC34" s="101" t="str">
        <f t="shared" si="34"/>
        <v/>
      </c>
      <c r="BD34" s="160" t="str">
        <f t="shared" si="35"/>
        <v/>
      </c>
      <c r="BE34" s="101" t="str">
        <f t="shared" si="36"/>
        <v/>
      </c>
      <c r="BG34" s="10" t="str">
        <f t="shared" si="37"/>
        <v/>
      </c>
      <c r="BI34" s="163" t="str">
        <f t="shared" si="38"/>
        <v/>
      </c>
      <c r="BK34" s="10">
        <v>25</v>
      </c>
    </row>
    <row r="35" spans="1:63" x14ac:dyDescent="0.25">
      <c r="A35" s="6"/>
      <c r="B35" s="150"/>
      <c r="C35" s="151"/>
      <c r="D35" s="175"/>
      <c r="E35" s="151"/>
      <c r="F35" s="152"/>
      <c r="G35" s="192"/>
      <c r="H35" s="153"/>
      <c r="I35" s="6"/>
      <c r="L35" s="137" t="str">
        <f t="shared" si="17"/>
        <v/>
      </c>
      <c r="M35" s="138" t="str">
        <f t="shared" si="39"/>
        <v/>
      </c>
      <c r="N35" s="173" t="str">
        <f t="shared" si="39"/>
        <v/>
      </c>
      <c r="O35" s="138" t="str">
        <f t="shared" si="40"/>
        <v/>
      </c>
      <c r="P35" s="139" t="str">
        <f t="shared" si="41"/>
        <v/>
      </c>
      <c r="Q35" s="188" t="str">
        <f t="shared" si="21"/>
        <v/>
      </c>
      <c r="R35" s="138" t="str">
        <f t="shared" si="42"/>
        <v/>
      </c>
      <c r="T35" s="10" t="str">
        <f t="shared" si="23"/>
        <v/>
      </c>
      <c r="V35" s="10" t="str">
        <f t="shared" si="24"/>
        <v/>
      </c>
      <c r="X35" s="10" t="str">
        <f>IF(AND($V35="X", COUNTIF($V$10:$V35, "X")=1), "X", "")</f>
        <v/>
      </c>
      <c r="Z35" s="10" t="str">
        <f t="shared" si="25"/>
        <v/>
      </c>
      <c r="AB35" s="10" t="str">
        <f t="shared" si="7"/>
        <v/>
      </c>
      <c r="AC35" s="10" t="str">
        <f t="shared" si="43"/>
        <v/>
      </c>
      <c r="AD35" s="10" t="str">
        <f t="shared" si="26"/>
        <v/>
      </c>
      <c r="AE35" s="10" t="str">
        <f t="shared" si="44"/>
        <v/>
      </c>
      <c r="AF35" s="10" t="str">
        <f t="shared" si="45"/>
        <v/>
      </c>
      <c r="AG35" s="10" t="str">
        <f t="shared" si="45"/>
        <v/>
      </c>
      <c r="AH35" s="10" t="str">
        <f t="shared" si="46"/>
        <v/>
      </c>
      <c r="AJ35" s="60" t="str">
        <f t="shared" si="27"/>
        <v/>
      </c>
      <c r="AK35" s="7" t="str">
        <f t="shared" si="47"/>
        <v/>
      </c>
      <c r="AL35" s="7" t="str">
        <f t="shared" si="48"/>
        <v/>
      </c>
      <c r="AM35" s="7" t="str">
        <f t="shared" si="49"/>
        <v/>
      </c>
      <c r="AN35" s="7" t="str">
        <f t="shared" si="50"/>
        <v/>
      </c>
      <c r="AO35" s="7" t="str">
        <f t="shared" si="51"/>
        <v/>
      </c>
      <c r="AP35" s="61" t="str">
        <f t="shared" si="52"/>
        <v/>
      </c>
      <c r="AR35" s="60" t="str">
        <f t="shared" si="28"/>
        <v/>
      </c>
      <c r="AS35" s="7" t="str">
        <f t="shared" si="53"/>
        <v/>
      </c>
      <c r="AT35" s="7" t="str">
        <f t="shared" si="13"/>
        <v/>
      </c>
      <c r="AU35" s="7" t="str">
        <f t="shared" si="14"/>
        <v/>
      </c>
      <c r="AV35" s="7" t="str">
        <f t="shared" si="30"/>
        <v/>
      </c>
      <c r="AW35" s="7" t="str">
        <f t="shared" si="15"/>
        <v/>
      </c>
      <c r="AX35" s="61" t="str">
        <f t="shared" si="54"/>
        <v/>
      </c>
      <c r="AZ35" s="52" t="str">
        <f t="shared" si="31"/>
        <v/>
      </c>
      <c r="BA35" s="101" t="str">
        <f t="shared" si="32"/>
        <v/>
      </c>
      <c r="BB35" s="101" t="str">
        <f t="shared" si="33"/>
        <v/>
      </c>
      <c r="BC35" s="101" t="str">
        <f t="shared" si="34"/>
        <v/>
      </c>
      <c r="BD35" s="160" t="str">
        <f t="shared" si="35"/>
        <v/>
      </c>
      <c r="BE35" s="101" t="str">
        <f t="shared" si="36"/>
        <v/>
      </c>
      <c r="BG35" s="10" t="str">
        <f t="shared" si="37"/>
        <v/>
      </c>
      <c r="BI35" s="163" t="str">
        <f t="shared" si="38"/>
        <v/>
      </c>
      <c r="BK35" s="10">
        <v>26</v>
      </c>
    </row>
    <row r="36" spans="1:63" x14ac:dyDescent="0.25">
      <c r="A36" s="6"/>
      <c r="B36" s="150"/>
      <c r="C36" s="151"/>
      <c r="D36" s="175"/>
      <c r="E36" s="151"/>
      <c r="F36" s="152"/>
      <c r="G36" s="192"/>
      <c r="H36" s="153"/>
      <c r="I36" s="6"/>
      <c r="L36" s="137" t="str">
        <f t="shared" si="17"/>
        <v/>
      </c>
      <c r="M36" s="138" t="str">
        <f t="shared" si="39"/>
        <v/>
      </c>
      <c r="N36" s="173" t="str">
        <f t="shared" si="39"/>
        <v/>
      </c>
      <c r="O36" s="138" t="str">
        <f t="shared" si="40"/>
        <v/>
      </c>
      <c r="P36" s="139" t="str">
        <f t="shared" si="41"/>
        <v/>
      </c>
      <c r="Q36" s="188" t="str">
        <f t="shared" si="21"/>
        <v/>
      </c>
      <c r="R36" s="138" t="str">
        <f t="shared" si="42"/>
        <v/>
      </c>
      <c r="T36" s="10" t="str">
        <f t="shared" si="23"/>
        <v/>
      </c>
      <c r="V36" s="10" t="str">
        <f t="shared" si="24"/>
        <v/>
      </c>
      <c r="X36" s="10" t="str">
        <f>IF(AND($V36="X", COUNTIF($V$10:$V36, "X")=1), "X", "")</f>
        <v/>
      </c>
      <c r="Z36" s="10" t="str">
        <f t="shared" si="25"/>
        <v/>
      </c>
      <c r="AB36" s="10" t="str">
        <f t="shared" si="7"/>
        <v/>
      </c>
      <c r="AC36" s="10" t="str">
        <f t="shared" si="43"/>
        <v/>
      </c>
      <c r="AD36" s="10" t="str">
        <f t="shared" si="26"/>
        <v/>
      </c>
      <c r="AE36" s="10" t="str">
        <f t="shared" si="44"/>
        <v/>
      </c>
      <c r="AF36" s="10" t="str">
        <f t="shared" si="45"/>
        <v/>
      </c>
      <c r="AG36" s="10" t="str">
        <f t="shared" si="45"/>
        <v/>
      </c>
      <c r="AH36" s="10" t="str">
        <f t="shared" si="46"/>
        <v/>
      </c>
      <c r="AJ36" s="60" t="str">
        <f t="shared" si="27"/>
        <v/>
      </c>
      <c r="AK36" s="7" t="str">
        <f t="shared" si="47"/>
        <v/>
      </c>
      <c r="AL36" s="7" t="str">
        <f t="shared" si="48"/>
        <v/>
      </c>
      <c r="AM36" s="7" t="str">
        <f t="shared" si="49"/>
        <v/>
      </c>
      <c r="AN36" s="7" t="str">
        <f t="shared" si="50"/>
        <v/>
      </c>
      <c r="AO36" s="7" t="str">
        <f t="shared" si="51"/>
        <v/>
      </c>
      <c r="AP36" s="61" t="str">
        <f t="shared" si="52"/>
        <v/>
      </c>
      <c r="AR36" s="60" t="str">
        <f t="shared" si="28"/>
        <v/>
      </c>
      <c r="AS36" s="7" t="str">
        <f t="shared" si="53"/>
        <v/>
      </c>
      <c r="AT36" s="7" t="str">
        <f t="shared" si="13"/>
        <v/>
      </c>
      <c r="AU36" s="7" t="str">
        <f t="shared" si="14"/>
        <v/>
      </c>
      <c r="AV36" s="7" t="str">
        <f t="shared" si="30"/>
        <v/>
      </c>
      <c r="AW36" s="7" t="str">
        <f t="shared" si="15"/>
        <v/>
      </c>
      <c r="AX36" s="61" t="str">
        <f t="shared" si="54"/>
        <v/>
      </c>
      <c r="AZ36" s="52" t="str">
        <f t="shared" si="31"/>
        <v/>
      </c>
      <c r="BA36" s="101" t="str">
        <f t="shared" si="32"/>
        <v/>
      </c>
      <c r="BB36" s="101" t="str">
        <f t="shared" si="33"/>
        <v/>
      </c>
      <c r="BC36" s="101" t="str">
        <f t="shared" si="34"/>
        <v/>
      </c>
      <c r="BD36" s="160" t="str">
        <f t="shared" si="35"/>
        <v/>
      </c>
      <c r="BE36" s="101" t="str">
        <f t="shared" si="36"/>
        <v/>
      </c>
      <c r="BG36" s="10" t="str">
        <f t="shared" si="37"/>
        <v/>
      </c>
      <c r="BI36" s="163" t="str">
        <f t="shared" si="38"/>
        <v/>
      </c>
      <c r="BK36" s="10">
        <v>27</v>
      </c>
    </row>
    <row r="37" spans="1:63" x14ac:dyDescent="0.25">
      <c r="A37" s="6"/>
      <c r="B37" s="150"/>
      <c r="C37" s="151"/>
      <c r="D37" s="175"/>
      <c r="E37" s="151"/>
      <c r="F37" s="152"/>
      <c r="G37" s="192"/>
      <c r="H37" s="153"/>
      <c r="I37" s="6"/>
      <c r="L37" s="137" t="str">
        <f t="shared" si="17"/>
        <v/>
      </c>
      <c r="M37" s="138" t="str">
        <f t="shared" si="39"/>
        <v/>
      </c>
      <c r="N37" s="173" t="str">
        <f t="shared" si="39"/>
        <v/>
      </c>
      <c r="O37" s="138" t="str">
        <f t="shared" si="40"/>
        <v/>
      </c>
      <c r="P37" s="139" t="str">
        <f t="shared" si="41"/>
        <v/>
      </c>
      <c r="Q37" s="188" t="str">
        <f t="shared" si="21"/>
        <v/>
      </c>
      <c r="R37" s="138" t="str">
        <f t="shared" si="42"/>
        <v/>
      </c>
      <c r="T37" s="10" t="str">
        <f t="shared" si="23"/>
        <v/>
      </c>
      <c r="V37" s="10" t="str">
        <f t="shared" si="24"/>
        <v/>
      </c>
      <c r="X37" s="10" t="str">
        <f>IF(AND($V37="X", COUNTIF($V$10:$V37, "X")=1), "X", "")</f>
        <v/>
      </c>
      <c r="Z37" s="10" t="str">
        <f t="shared" si="25"/>
        <v/>
      </c>
      <c r="AB37" s="10" t="str">
        <f t="shared" si="7"/>
        <v/>
      </c>
      <c r="AC37" s="10" t="str">
        <f t="shared" si="43"/>
        <v/>
      </c>
      <c r="AD37" s="10" t="str">
        <f t="shared" si="26"/>
        <v/>
      </c>
      <c r="AE37" s="10" t="str">
        <f t="shared" si="44"/>
        <v/>
      </c>
      <c r="AF37" s="10" t="str">
        <f t="shared" si="45"/>
        <v/>
      </c>
      <c r="AG37" s="10" t="str">
        <f t="shared" si="45"/>
        <v/>
      </c>
      <c r="AH37" s="10" t="str">
        <f t="shared" si="46"/>
        <v/>
      </c>
      <c r="AJ37" s="60" t="str">
        <f t="shared" si="27"/>
        <v/>
      </c>
      <c r="AK37" s="7" t="str">
        <f t="shared" si="47"/>
        <v/>
      </c>
      <c r="AL37" s="7" t="str">
        <f t="shared" si="48"/>
        <v/>
      </c>
      <c r="AM37" s="7" t="str">
        <f t="shared" si="49"/>
        <v/>
      </c>
      <c r="AN37" s="7" t="str">
        <f t="shared" si="50"/>
        <v/>
      </c>
      <c r="AO37" s="7" t="str">
        <f t="shared" si="51"/>
        <v/>
      </c>
      <c r="AP37" s="61" t="str">
        <f t="shared" si="52"/>
        <v/>
      </c>
      <c r="AR37" s="60" t="str">
        <f t="shared" si="28"/>
        <v/>
      </c>
      <c r="AS37" s="7" t="str">
        <f t="shared" si="53"/>
        <v/>
      </c>
      <c r="AT37" s="7" t="str">
        <f t="shared" si="13"/>
        <v/>
      </c>
      <c r="AU37" s="7" t="str">
        <f t="shared" si="14"/>
        <v/>
      </c>
      <c r="AV37" s="7" t="str">
        <f t="shared" si="30"/>
        <v/>
      </c>
      <c r="AW37" s="7" t="str">
        <f t="shared" si="15"/>
        <v/>
      </c>
      <c r="AX37" s="61" t="str">
        <f t="shared" si="54"/>
        <v/>
      </c>
      <c r="AZ37" s="52" t="str">
        <f t="shared" si="31"/>
        <v/>
      </c>
      <c r="BA37" s="101" t="str">
        <f t="shared" si="32"/>
        <v/>
      </c>
      <c r="BB37" s="101" t="str">
        <f t="shared" si="33"/>
        <v/>
      </c>
      <c r="BC37" s="101" t="str">
        <f t="shared" si="34"/>
        <v/>
      </c>
      <c r="BD37" s="160" t="str">
        <f t="shared" si="35"/>
        <v/>
      </c>
      <c r="BE37" s="101" t="str">
        <f t="shared" si="36"/>
        <v/>
      </c>
      <c r="BG37" s="10" t="str">
        <f t="shared" si="37"/>
        <v/>
      </c>
      <c r="BI37" s="163" t="str">
        <f t="shared" si="38"/>
        <v/>
      </c>
      <c r="BK37" s="10">
        <v>28</v>
      </c>
    </row>
    <row r="38" spans="1:63" x14ac:dyDescent="0.25">
      <c r="A38" s="6"/>
      <c r="B38" s="150"/>
      <c r="C38" s="151"/>
      <c r="D38" s="175"/>
      <c r="E38" s="151"/>
      <c r="F38" s="152"/>
      <c r="G38" s="192"/>
      <c r="H38" s="153"/>
      <c r="I38" s="6"/>
      <c r="L38" s="137" t="str">
        <f t="shared" si="17"/>
        <v/>
      </c>
      <c r="M38" s="138" t="str">
        <f t="shared" si="39"/>
        <v/>
      </c>
      <c r="N38" s="173" t="str">
        <f t="shared" si="39"/>
        <v/>
      </c>
      <c r="O38" s="138" t="str">
        <f t="shared" si="40"/>
        <v/>
      </c>
      <c r="P38" s="139" t="str">
        <f t="shared" si="41"/>
        <v/>
      </c>
      <c r="Q38" s="188" t="str">
        <f t="shared" si="21"/>
        <v/>
      </c>
      <c r="R38" s="138" t="str">
        <f t="shared" si="42"/>
        <v/>
      </c>
      <c r="T38" s="10" t="str">
        <f t="shared" si="23"/>
        <v/>
      </c>
      <c r="V38" s="10" t="str">
        <f t="shared" si="24"/>
        <v/>
      </c>
      <c r="X38" s="10" t="str">
        <f>IF(AND($V38="X", COUNTIF($V$10:$V38, "X")=1), "X", "")</f>
        <v/>
      </c>
      <c r="Z38" s="10" t="str">
        <f t="shared" si="25"/>
        <v/>
      </c>
      <c r="AB38" s="10" t="str">
        <f t="shared" si="7"/>
        <v/>
      </c>
      <c r="AC38" s="10" t="str">
        <f t="shared" si="43"/>
        <v/>
      </c>
      <c r="AD38" s="10" t="str">
        <f t="shared" si="26"/>
        <v/>
      </c>
      <c r="AE38" s="10" t="str">
        <f t="shared" si="44"/>
        <v/>
      </c>
      <c r="AF38" s="10" t="str">
        <f t="shared" si="45"/>
        <v/>
      </c>
      <c r="AG38" s="10" t="str">
        <f t="shared" si="45"/>
        <v/>
      </c>
      <c r="AH38" s="10" t="str">
        <f t="shared" si="46"/>
        <v/>
      </c>
      <c r="AJ38" s="60" t="str">
        <f t="shared" si="27"/>
        <v/>
      </c>
      <c r="AK38" s="7" t="str">
        <f t="shared" si="47"/>
        <v/>
      </c>
      <c r="AL38" s="7" t="str">
        <f t="shared" si="48"/>
        <v/>
      </c>
      <c r="AM38" s="7" t="str">
        <f t="shared" si="49"/>
        <v/>
      </c>
      <c r="AN38" s="7" t="str">
        <f t="shared" si="50"/>
        <v/>
      </c>
      <c r="AO38" s="7" t="str">
        <f t="shared" si="51"/>
        <v/>
      </c>
      <c r="AP38" s="61" t="str">
        <f t="shared" si="52"/>
        <v/>
      </c>
      <c r="AR38" s="60" t="str">
        <f t="shared" si="28"/>
        <v/>
      </c>
      <c r="AS38" s="7" t="str">
        <f t="shared" si="53"/>
        <v/>
      </c>
      <c r="AT38" s="7" t="str">
        <f t="shared" si="13"/>
        <v/>
      </c>
      <c r="AU38" s="7" t="str">
        <f t="shared" si="14"/>
        <v/>
      </c>
      <c r="AV38" s="7" t="str">
        <f t="shared" si="30"/>
        <v/>
      </c>
      <c r="AW38" s="7" t="str">
        <f t="shared" si="15"/>
        <v/>
      </c>
      <c r="AX38" s="61" t="str">
        <f t="shared" si="54"/>
        <v/>
      </c>
      <c r="AZ38" s="52" t="str">
        <f t="shared" si="31"/>
        <v/>
      </c>
      <c r="BA38" s="101" t="str">
        <f t="shared" si="32"/>
        <v/>
      </c>
      <c r="BB38" s="101" t="str">
        <f t="shared" si="33"/>
        <v/>
      </c>
      <c r="BC38" s="101" t="str">
        <f t="shared" si="34"/>
        <v/>
      </c>
      <c r="BD38" s="160" t="str">
        <f t="shared" si="35"/>
        <v/>
      </c>
      <c r="BE38" s="101" t="str">
        <f t="shared" si="36"/>
        <v/>
      </c>
      <c r="BG38" s="10" t="str">
        <f t="shared" si="37"/>
        <v/>
      </c>
      <c r="BI38" s="163" t="str">
        <f t="shared" si="38"/>
        <v/>
      </c>
      <c r="BK38" s="10">
        <v>29</v>
      </c>
    </row>
    <row r="39" spans="1:63" x14ac:dyDescent="0.25">
      <c r="A39" s="6"/>
      <c r="B39" s="150"/>
      <c r="C39" s="151"/>
      <c r="D39" s="175"/>
      <c r="E39" s="151"/>
      <c r="F39" s="152"/>
      <c r="G39" s="192"/>
      <c r="H39" s="153"/>
      <c r="I39" s="6"/>
      <c r="L39" s="137" t="str">
        <f t="shared" si="17"/>
        <v/>
      </c>
      <c r="M39" s="138" t="str">
        <f t="shared" si="39"/>
        <v/>
      </c>
      <c r="N39" s="173" t="str">
        <f t="shared" si="39"/>
        <v/>
      </c>
      <c r="O39" s="138" t="str">
        <f t="shared" si="40"/>
        <v/>
      </c>
      <c r="P39" s="139" t="str">
        <f t="shared" si="41"/>
        <v/>
      </c>
      <c r="Q39" s="188" t="str">
        <f t="shared" si="21"/>
        <v/>
      </c>
      <c r="R39" s="138" t="str">
        <f t="shared" si="42"/>
        <v/>
      </c>
      <c r="T39" s="10" t="str">
        <f t="shared" si="23"/>
        <v/>
      </c>
      <c r="V39" s="10" t="str">
        <f t="shared" si="24"/>
        <v/>
      </c>
      <c r="X39" s="10" t="str">
        <f>IF(AND($V39="X", COUNTIF($V$10:$V39, "X")=1), "X", "")</f>
        <v/>
      </c>
      <c r="Z39" s="10" t="str">
        <f t="shared" si="25"/>
        <v/>
      </c>
      <c r="AB39" s="10" t="str">
        <f t="shared" si="7"/>
        <v/>
      </c>
      <c r="AC39" s="10" t="str">
        <f t="shared" si="43"/>
        <v/>
      </c>
      <c r="AD39" s="10" t="str">
        <f t="shared" si="26"/>
        <v/>
      </c>
      <c r="AE39" s="10" t="str">
        <f t="shared" si="44"/>
        <v/>
      </c>
      <c r="AF39" s="10" t="str">
        <f t="shared" si="45"/>
        <v/>
      </c>
      <c r="AG39" s="10" t="str">
        <f t="shared" si="45"/>
        <v/>
      </c>
      <c r="AH39" s="10" t="str">
        <f t="shared" si="46"/>
        <v/>
      </c>
      <c r="AJ39" s="60" t="str">
        <f t="shared" si="27"/>
        <v/>
      </c>
      <c r="AK39" s="7" t="str">
        <f t="shared" si="47"/>
        <v/>
      </c>
      <c r="AL39" s="7" t="str">
        <f t="shared" si="48"/>
        <v/>
      </c>
      <c r="AM39" s="7" t="str">
        <f t="shared" si="49"/>
        <v/>
      </c>
      <c r="AN39" s="7" t="str">
        <f t="shared" si="50"/>
        <v/>
      </c>
      <c r="AO39" s="7" t="str">
        <f t="shared" si="51"/>
        <v/>
      </c>
      <c r="AP39" s="61" t="str">
        <f t="shared" si="52"/>
        <v/>
      </c>
      <c r="AR39" s="60" t="str">
        <f t="shared" si="28"/>
        <v/>
      </c>
      <c r="AS39" s="7" t="str">
        <f t="shared" si="53"/>
        <v/>
      </c>
      <c r="AT39" s="7" t="str">
        <f t="shared" si="13"/>
        <v/>
      </c>
      <c r="AU39" s="7" t="str">
        <f t="shared" si="14"/>
        <v/>
      </c>
      <c r="AV39" s="7" t="str">
        <f t="shared" si="30"/>
        <v/>
      </c>
      <c r="AW39" s="7" t="str">
        <f t="shared" si="15"/>
        <v/>
      </c>
      <c r="AX39" s="61" t="str">
        <f t="shared" si="54"/>
        <v/>
      </c>
      <c r="AZ39" s="52" t="str">
        <f t="shared" si="31"/>
        <v/>
      </c>
      <c r="BA39" s="101" t="str">
        <f t="shared" si="32"/>
        <v/>
      </c>
      <c r="BB39" s="101" t="str">
        <f t="shared" si="33"/>
        <v/>
      </c>
      <c r="BC39" s="101" t="str">
        <f t="shared" si="34"/>
        <v/>
      </c>
      <c r="BD39" s="160" t="str">
        <f t="shared" si="35"/>
        <v/>
      </c>
      <c r="BE39" s="101" t="str">
        <f t="shared" si="36"/>
        <v/>
      </c>
      <c r="BG39" s="10" t="str">
        <f t="shared" si="37"/>
        <v/>
      </c>
      <c r="BI39" s="163" t="str">
        <f t="shared" si="38"/>
        <v/>
      </c>
      <c r="BK39" s="10">
        <v>30</v>
      </c>
    </row>
    <row r="40" spans="1:63" x14ac:dyDescent="0.25">
      <c r="A40" s="6"/>
      <c r="B40" s="150"/>
      <c r="C40" s="151"/>
      <c r="D40" s="175"/>
      <c r="E40" s="151"/>
      <c r="F40" s="152"/>
      <c r="G40" s="192"/>
      <c r="H40" s="153"/>
      <c r="I40" s="6"/>
      <c r="L40" s="137" t="str">
        <f t="shared" si="17"/>
        <v/>
      </c>
      <c r="M40" s="138" t="str">
        <f t="shared" si="39"/>
        <v/>
      </c>
      <c r="N40" s="173" t="str">
        <f t="shared" si="39"/>
        <v/>
      </c>
      <c r="O40" s="138" t="str">
        <f t="shared" si="40"/>
        <v/>
      </c>
      <c r="P40" s="139" t="str">
        <f t="shared" si="41"/>
        <v/>
      </c>
      <c r="Q40" s="188" t="str">
        <f t="shared" si="21"/>
        <v/>
      </c>
      <c r="R40" s="138" t="str">
        <f t="shared" si="42"/>
        <v/>
      </c>
      <c r="T40" s="10" t="str">
        <f t="shared" si="23"/>
        <v/>
      </c>
      <c r="V40" s="10" t="str">
        <f t="shared" si="24"/>
        <v/>
      </c>
      <c r="X40" s="10" t="str">
        <f>IF(AND($V40="X", COUNTIF($V$10:$V40, "X")=1), "X", "")</f>
        <v/>
      </c>
      <c r="Z40" s="10" t="str">
        <f t="shared" si="25"/>
        <v/>
      </c>
      <c r="AB40" s="10" t="str">
        <f t="shared" si="7"/>
        <v/>
      </c>
      <c r="AC40" s="10" t="str">
        <f t="shared" si="43"/>
        <v/>
      </c>
      <c r="AD40" s="10" t="str">
        <f t="shared" si="26"/>
        <v/>
      </c>
      <c r="AE40" s="10" t="str">
        <f t="shared" si="44"/>
        <v/>
      </c>
      <c r="AF40" s="10" t="str">
        <f t="shared" si="45"/>
        <v/>
      </c>
      <c r="AG40" s="10" t="str">
        <f t="shared" si="45"/>
        <v/>
      </c>
      <c r="AH40" s="10" t="str">
        <f t="shared" si="46"/>
        <v/>
      </c>
      <c r="AJ40" s="60" t="str">
        <f t="shared" si="27"/>
        <v/>
      </c>
      <c r="AK40" s="7" t="str">
        <f t="shared" si="47"/>
        <v/>
      </c>
      <c r="AL40" s="7" t="str">
        <f t="shared" si="48"/>
        <v/>
      </c>
      <c r="AM40" s="7" t="str">
        <f t="shared" si="49"/>
        <v/>
      </c>
      <c r="AN40" s="7" t="str">
        <f t="shared" si="50"/>
        <v/>
      </c>
      <c r="AO40" s="7" t="str">
        <f t="shared" si="51"/>
        <v/>
      </c>
      <c r="AP40" s="61" t="str">
        <f t="shared" si="52"/>
        <v/>
      </c>
      <c r="AR40" s="60" t="str">
        <f t="shared" si="28"/>
        <v/>
      </c>
      <c r="AS40" s="7" t="str">
        <f t="shared" si="53"/>
        <v/>
      </c>
      <c r="AT40" s="7" t="str">
        <f t="shared" si="13"/>
        <v/>
      </c>
      <c r="AU40" s="7" t="str">
        <f t="shared" si="14"/>
        <v/>
      </c>
      <c r="AV40" s="7" t="str">
        <f t="shared" si="30"/>
        <v/>
      </c>
      <c r="AW40" s="7" t="str">
        <f t="shared" si="15"/>
        <v/>
      </c>
      <c r="AX40" s="61" t="str">
        <f t="shared" si="54"/>
        <v/>
      </c>
      <c r="AZ40" s="52" t="str">
        <f t="shared" si="31"/>
        <v/>
      </c>
      <c r="BA40" s="101" t="str">
        <f t="shared" si="32"/>
        <v/>
      </c>
      <c r="BB40" s="101" t="str">
        <f t="shared" si="33"/>
        <v/>
      </c>
      <c r="BC40" s="101" t="str">
        <f t="shared" si="34"/>
        <v/>
      </c>
      <c r="BD40" s="160" t="str">
        <f t="shared" si="35"/>
        <v/>
      </c>
      <c r="BE40" s="101" t="str">
        <f t="shared" si="36"/>
        <v/>
      </c>
      <c r="BG40" s="10" t="str">
        <f t="shared" si="37"/>
        <v/>
      </c>
      <c r="BI40" s="163" t="str">
        <f t="shared" si="38"/>
        <v/>
      </c>
      <c r="BK40" s="10">
        <v>31</v>
      </c>
    </row>
    <row r="41" spans="1:63" x14ac:dyDescent="0.25">
      <c r="A41" s="6"/>
      <c r="B41" s="150"/>
      <c r="C41" s="151"/>
      <c r="D41" s="175"/>
      <c r="E41" s="151"/>
      <c r="F41" s="152"/>
      <c r="G41" s="192"/>
      <c r="H41" s="153"/>
      <c r="I41" s="6"/>
      <c r="L41" s="137" t="str">
        <f t="shared" si="17"/>
        <v/>
      </c>
      <c r="M41" s="138" t="str">
        <f t="shared" si="39"/>
        <v/>
      </c>
      <c r="N41" s="173" t="str">
        <f t="shared" si="39"/>
        <v/>
      </c>
      <c r="O41" s="138" t="str">
        <f t="shared" si="40"/>
        <v/>
      </c>
      <c r="P41" s="139" t="str">
        <f t="shared" si="41"/>
        <v/>
      </c>
      <c r="Q41" s="188" t="str">
        <f t="shared" si="21"/>
        <v/>
      </c>
      <c r="R41" s="138" t="str">
        <f t="shared" si="42"/>
        <v/>
      </c>
      <c r="T41" s="10" t="str">
        <f t="shared" si="23"/>
        <v/>
      </c>
      <c r="V41" s="10" t="str">
        <f t="shared" si="24"/>
        <v/>
      </c>
      <c r="X41" s="10" t="str">
        <f>IF(AND($V41="X", COUNTIF($V$10:$V41, "X")=1), "X", "")</f>
        <v/>
      </c>
      <c r="Z41" s="10" t="str">
        <f t="shared" si="25"/>
        <v/>
      </c>
      <c r="AB41" s="10" t="str">
        <f t="shared" si="7"/>
        <v/>
      </c>
      <c r="AC41" s="10" t="str">
        <f t="shared" si="43"/>
        <v/>
      </c>
      <c r="AD41" s="10" t="str">
        <f t="shared" si="26"/>
        <v/>
      </c>
      <c r="AE41" s="10" t="str">
        <f t="shared" si="44"/>
        <v/>
      </c>
      <c r="AF41" s="10" t="str">
        <f t="shared" si="45"/>
        <v/>
      </c>
      <c r="AG41" s="10" t="str">
        <f t="shared" si="45"/>
        <v/>
      </c>
      <c r="AH41" s="10" t="str">
        <f t="shared" si="46"/>
        <v/>
      </c>
      <c r="AJ41" s="60" t="str">
        <f t="shared" si="27"/>
        <v/>
      </c>
      <c r="AK41" s="7" t="str">
        <f t="shared" si="47"/>
        <v/>
      </c>
      <c r="AL41" s="7" t="str">
        <f t="shared" si="48"/>
        <v/>
      </c>
      <c r="AM41" s="7" t="str">
        <f t="shared" si="49"/>
        <v/>
      </c>
      <c r="AN41" s="7" t="str">
        <f t="shared" si="50"/>
        <v/>
      </c>
      <c r="AO41" s="7" t="str">
        <f t="shared" si="51"/>
        <v/>
      </c>
      <c r="AP41" s="61" t="str">
        <f t="shared" si="52"/>
        <v/>
      </c>
      <c r="AR41" s="60" t="str">
        <f t="shared" si="28"/>
        <v/>
      </c>
      <c r="AS41" s="7" t="str">
        <f t="shared" si="53"/>
        <v/>
      </c>
      <c r="AT41" s="7" t="str">
        <f t="shared" si="13"/>
        <v/>
      </c>
      <c r="AU41" s="7" t="str">
        <f t="shared" si="14"/>
        <v/>
      </c>
      <c r="AV41" s="7" t="str">
        <f t="shared" si="30"/>
        <v/>
      </c>
      <c r="AW41" s="7" t="str">
        <f t="shared" si="15"/>
        <v/>
      </c>
      <c r="AX41" s="61" t="str">
        <f t="shared" si="54"/>
        <v/>
      </c>
      <c r="AZ41" s="52" t="str">
        <f t="shared" si="31"/>
        <v/>
      </c>
      <c r="BA41" s="101" t="str">
        <f t="shared" si="32"/>
        <v/>
      </c>
      <c r="BB41" s="101" t="str">
        <f t="shared" si="33"/>
        <v/>
      </c>
      <c r="BC41" s="101" t="str">
        <f t="shared" si="34"/>
        <v/>
      </c>
      <c r="BD41" s="160" t="str">
        <f t="shared" si="35"/>
        <v/>
      </c>
      <c r="BE41" s="101" t="str">
        <f t="shared" si="36"/>
        <v/>
      </c>
      <c r="BG41" s="10" t="str">
        <f t="shared" si="37"/>
        <v/>
      </c>
      <c r="BI41" s="163" t="str">
        <f t="shared" si="38"/>
        <v/>
      </c>
      <c r="BK41" s="10">
        <v>32</v>
      </c>
    </row>
    <row r="42" spans="1:63" x14ac:dyDescent="0.25">
      <c r="A42" s="6"/>
      <c r="B42" s="150"/>
      <c r="C42" s="151"/>
      <c r="D42" s="175"/>
      <c r="E42" s="151"/>
      <c r="F42" s="152"/>
      <c r="G42" s="192"/>
      <c r="H42" s="153"/>
      <c r="I42" s="6"/>
      <c r="L42" s="137" t="str">
        <f t="shared" si="17"/>
        <v/>
      </c>
      <c r="M42" s="138" t="str">
        <f t="shared" si="39"/>
        <v/>
      </c>
      <c r="N42" s="173" t="str">
        <f t="shared" si="39"/>
        <v/>
      </c>
      <c r="O42" s="138" t="str">
        <f t="shared" si="40"/>
        <v/>
      </c>
      <c r="P42" s="139" t="str">
        <f t="shared" si="41"/>
        <v/>
      </c>
      <c r="Q42" s="188" t="str">
        <f t="shared" si="21"/>
        <v/>
      </c>
      <c r="R42" s="138" t="str">
        <f t="shared" si="42"/>
        <v/>
      </c>
      <c r="T42" s="10" t="str">
        <f t="shared" si="23"/>
        <v/>
      </c>
      <c r="V42" s="10" t="str">
        <f t="shared" si="24"/>
        <v/>
      </c>
      <c r="X42" s="10" t="str">
        <f>IF(AND($V42="X", COUNTIF($V$10:$V42, "X")=1), "X", "")</f>
        <v/>
      </c>
      <c r="Z42" s="10" t="str">
        <f t="shared" si="25"/>
        <v/>
      </c>
      <c r="AB42" s="10" t="str">
        <f t="shared" si="7"/>
        <v/>
      </c>
      <c r="AC42" s="10" t="str">
        <f t="shared" si="43"/>
        <v/>
      </c>
      <c r="AD42" s="10" t="str">
        <f t="shared" si="26"/>
        <v/>
      </c>
      <c r="AE42" s="10" t="str">
        <f t="shared" si="44"/>
        <v/>
      </c>
      <c r="AF42" s="10" t="str">
        <f t="shared" si="45"/>
        <v/>
      </c>
      <c r="AG42" s="10" t="str">
        <f t="shared" si="45"/>
        <v/>
      </c>
      <c r="AH42" s="10" t="str">
        <f t="shared" si="46"/>
        <v/>
      </c>
      <c r="AJ42" s="60" t="str">
        <f t="shared" si="27"/>
        <v/>
      </c>
      <c r="AK42" s="7" t="str">
        <f t="shared" si="47"/>
        <v/>
      </c>
      <c r="AL42" s="7" t="str">
        <f t="shared" si="48"/>
        <v/>
      </c>
      <c r="AM42" s="7" t="str">
        <f t="shared" si="49"/>
        <v/>
      </c>
      <c r="AN42" s="7" t="str">
        <f t="shared" si="50"/>
        <v/>
      </c>
      <c r="AO42" s="7" t="str">
        <f t="shared" si="51"/>
        <v/>
      </c>
      <c r="AP42" s="61" t="str">
        <f t="shared" si="52"/>
        <v/>
      </c>
      <c r="AR42" s="60" t="str">
        <f t="shared" si="28"/>
        <v/>
      </c>
      <c r="AS42" s="7" t="str">
        <f t="shared" si="53"/>
        <v/>
      </c>
      <c r="AT42" s="7" t="str">
        <f t="shared" si="13"/>
        <v/>
      </c>
      <c r="AU42" s="7" t="str">
        <f t="shared" si="14"/>
        <v/>
      </c>
      <c r="AV42" s="7" t="str">
        <f t="shared" si="30"/>
        <v/>
      </c>
      <c r="AW42" s="7" t="str">
        <f t="shared" si="15"/>
        <v/>
      </c>
      <c r="AX42" s="61" t="str">
        <f t="shared" si="54"/>
        <v/>
      </c>
      <c r="AZ42" s="52" t="str">
        <f t="shared" si="31"/>
        <v/>
      </c>
      <c r="BA42" s="101" t="str">
        <f t="shared" si="32"/>
        <v/>
      </c>
      <c r="BB42" s="101" t="str">
        <f t="shared" si="33"/>
        <v/>
      </c>
      <c r="BC42" s="101" t="str">
        <f t="shared" si="34"/>
        <v/>
      </c>
      <c r="BD42" s="160" t="str">
        <f t="shared" si="35"/>
        <v/>
      </c>
      <c r="BE42" s="101" t="str">
        <f t="shared" si="36"/>
        <v/>
      </c>
      <c r="BG42" s="10" t="str">
        <f t="shared" si="37"/>
        <v/>
      </c>
      <c r="BI42" s="163" t="str">
        <f t="shared" si="38"/>
        <v/>
      </c>
      <c r="BK42" s="10">
        <v>33</v>
      </c>
    </row>
    <row r="43" spans="1:63" x14ac:dyDescent="0.25">
      <c r="A43" s="6"/>
      <c r="B43" s="150"/>
      <c r="C43" s="151"/>
      <c r="D43" s="175"/>
      <c r="E43" s="151"/>
      <c r="F43" s="152"/>
      <c r="G43" s="192"/>
      <c r="H43" s="153"/>
      <c r="I43" s="6"/>
      <c r="L43" s="137" t="str">
        <f t="shared" si="17"/>
        <v/>
      </c>
      <c r="M43" s="138" t="str">
        <f t="shared" si="39"/>
        <v/>
      </c>
      <c r="N43" s="173" t="str">
        <f t="shared" si="39"/>
        <v/>
      </c>
      <c r="O43" s="138" t="str">
        <f t="shared" si="40"/>
        <v/>
      </c>
      <c r="P43" s="139" t="str">
        <f t="shared" si="41"/>
        <v/>
      </c>
      <c r="Q43" s="188" t="str">
        <f t="shared" si="21"/>
        <v/>
      </c>
      <c r="R43" s="138" t="str">
        <f t="shared" si="42"/>
        <v/>
      </c>
      <c r="T43" s="10" t="str">
        <f t="shared" si="23"/>
        <v/>
      </c>
      <c r="V43" s="10" t="str">
        <f t="shared" si="24"/>
        <v/>
      </c>
      <c r="X43" s="10" t="str">
        <f>IF(AND($V43="X", COUNTIF($V$10:$V43, "X")=1), "X", "")</f>
        <v/>
      </c>
      <c r="Z43" s="10" t="str">
        <f t="shared" si="25"/>
        <v/>
      </c>
      <c r="AB43" s="10" t="str">
        <f t="shared" si="7"/>
        <v/>
      </c>
      <c r="AC43" s="10" t="str">
        <f t="shared" si="43"/>
        <v/>
      </c>
      <c r="AD43" s="10" t="str">
        <f t="shared" si="26"/>
        <v/>
      </c>
      <c r="AE43" s="10" t="str">
        <f t="shared" si="44"/>
        <v/>
      </c>
      <c r="AF43" s="10" t="str">
        <f t="shared" si="45"/>
        <v/>
      </c>
      <c r="AG43" s="10" t="str">
        <f t="shared" si="45"/>
        <v/>
      </c>
      <c r="AH43" s="10" t="str">
        <f t="shared" si="46"/>
        <v/>
      </c>
      <c r="AJ43" s="60" t="str">
        <f t="shared" si="27"/>
        <v/>
      </c>
      <c r="AK43" s="7" t="str">
        <f t="shared" si="47"/>
        <v/>
      </c>
      <c r="AL43" s="7" t="str">
        <f t="shared" si="48"/>
        <v/>
      </c>
      <c r="AM43" s="7" t="str">
        <f t="shared" si="49"/>
        <v/>
      </c>
      <c r="AN43" s="7" t="str">
        <f t="shared" si="50"/>
        <v/>
      </c>
      <c r="AO43" s="7" t="str">
        <f t="shared" si="51"/>
        <v/>
      </c>
      <c r="AP43" s="61" t="str">
        <f t="shared" si="52"/>
        <v/>
      </c>
      <c r="AR43" s="60" t="str">
        <f t="shared" si="28"/>
        <v/>
      </c>
      <c r="AS43" s="7" t="str">
        <f t="shared" si="53"/>
        <v/>
      </c>
      <c r="AT43" s="7" t="str">
        <f t="shared" si="13"/>
        <v/>
      </c>
      <c r="AU43" s="7" t="str">
        <f t="shared" si="14"/>
        <v/>
      </c>
      <c r="AV43" s="7" t="str">
        <f t="shared" si="30"/>
        <v/>
      </c>
      <c r="AW43" s="7" t="str">
        <f t="shared" si="15"/>
        <v/>
      </c>
      <c r="AX43" s="61" t="str">
        <f t="shared" si="54"/>
        <v/>
      </c>
      <c r="AZ43" s="52" t="str">
        <f t="shared" si="31"/>
        <v/>
      </c>
      <c r="BA43" s="101" t="str">
        <f t="shared" si="32"/>
        <v/>
      </c>
      <c r="BB43" s="101" t="str">
        <f t="shared" si="33"/>
        <v/>
      </c>
      <c r="BC43" s="101" t="str">
        <f t="shared" si="34"/>
        <v/>
      </c>
      <c r="BD43" s="160" t="str">
        <f t="shared" si="35"/>
        <v/>
      </c>
      <c r="BE43" s="101" t="str">
        <f t="shared" si="36"/>
        <v/>
      </c>
      <c r="BG43" s="10" t="str">
        <f t="shared" si="37"/>
        <v/>
      </c>
      <c r="BI43" s="163" t="str">
        <f t="shared" si="38"/>
        <v/>
      </c>
      <c r="BK43" s="10">
        <v>34</v>
      </c>
    </row>
    <row r="44" spans="1:63" x14ac:dyDescent="0.25">
      <c r="A44" s="6"/>
      <c r="B44" s="150"/>
      <c r="C44" s="151"/>
      <c r="D44" s="175"/>
      <c r="E44" s="151"/>
      <c r="F44" s="152"/>
      <c r="G44" s="192"/>
      <c r="H44" s="153"/>
      <c r="I44" s="6"/>
      <c r="L44" s="137" t="str">
        <f t="shared" si="17"/>
        <v/>
      </c>
      <c r="M44" s="138" t="str">
        <f t="shared" si="39"/>
        <v/>
      </c>
      <c r="N44" s="173" t="str">
        <f t="shared" si="39"/>
        <v/>
      </c>
      <c r="O44" s="138" t="str">
        <f t="shared" si="40"/>
        <v/>
      </c>
      <c r="P44" s="139" t="str">
        <f t="shared" si="41"/>
        <v/>
      </c>
      <c r="Q44" s="188" t="str">
        <f t="shared" si="21"/>
        <v/>
      </c>
      <c r="R44" s="138" t="str">
        <f t="shared" si="42"/>
        <v/>
      </c>
      <c r="T44" s="10" t="str">
        <f t="shared" si="23"/>
        <v/>
      </c>
      <c r="V44" s="10" t="str">
        <f t="shared" si="24"/>
        <v/>
      </c>
      <c r="X44" s="10" t="str">
        <f>IF(AND($V44="X", COUNTIF($V$10:$V44, "X")=1), "X", "")</f>
        <v/>
      </c>
      <c r="Z44" s="10" t="str">
        <f t="shared" si="25"/>
        <v/>
      </c>
      <c r="AB44" s="10" t="str">
        <f t="shared" si="7"/>
        <v/>
      </c>
      <c r="AC44" s="10" t="str">
        <f t="shared" si="43"/>
        <v/>
      </c>
      <c r="AD44" s="10" t="str">
        <f t="shared" si="26"/>
        <v/>
      </c>
      <c r="AE44" s="10" t="str">
        <f t="shared" si="44"/>
        <v/>
      </c>
      <c r="AF44" s="10" t="str">
        <f t="shared" si="45"/>
        <v/>
      </c>
      <c r="AG44" s="10" t="str">
        <f t="shared" si="45"/>
        <v/>
      </c>
      <c r="AH44" s="10" t="str">
        <f t="shared" si="46"/>
        <v/>
      </c>
      <c r="AJ44" s="60" t="str">
        <f t="shared" si="27"/>
        <v/>
      </c>
      <c r="AK44" s="7" t="str">
        <f t="shared" si="47"/>
        <v/>
      </c>
      <c r="AL44" s="7" t="str">
        <f t="shared" si="48"/>
        <v/>
      </c>
      <c r="AM44" s="7" t="str">
        <f t="shared" si="49"/>
        <v/>
      </c>
      <c r="AN44" s="7" t="str">
        <f t="shared" si="50"/>
        <v/>
      </c>
      <c r="AO44" s="7" t="str">
        <f t="shared" si="51"/>
        <v/>
      </c>
      <c r="AP44" s="61" t="str">
        <f t="shared" si="52"/>
        <v/>
      </c>
      <c r="AR44" s="60" t="str">
        <f t="shared" si="28"/>
        <v/>
      </c>
      <c r="AS44" s="7" t="str">
        <f t="shared" si="53"/>
        <v/>
      </c>
      <c r="AT44" s="7" t="str">
        <f t="shared" si="13"/>
        <v/>
      </c>
      <c r="AU44" s="7" t="str">
        <f t="shared" si="14"/>
        <v/>
      </c>
      <c r="AV44" s="7" t="str">
        <f t="shared" si="30"/>
        <v/>
      </c>
      <c r="AW44" s="7" t="str">
        <f t="shared" si="15"/>
        <v/>
      </c>
      <c r="AX44" s="61" t="str">
        <f t="shared" si="54"/>
        <v/>
      </c>
      <c r="AZ44" s="52" t="str">
        <f t="shared" si="31"/>
        <v/>
      </c>
      <c r="BA44" s="101" t="str">
        <f t="shared" si="32"/>
        <v/>
      </c>
      <c r="BB44" s="101" t="str">
        <f t="shared" si="33"/>
        <v/>
      </c>
      <c r="BC44" s="101" t="str">
        <f t="shared" si="34"/>
        <v/>
      </c>
      <c r="BD44" s="160" t="str">
        <f t="shared" si="35"/>
        <v/>
      </c>
      <c r="BE44" s="101" t="str">
        <f t="shared" si="36"/>
        <v/>
      </c>
      <c r="BG44" s="10" t="str">
        <f t="shared" si="37"/>
        <v/>
      </c>
      <c r="BI44" s="163" t="str">
        <f t="shared" si="38"/>
        <v/>
      </c>
      <c r="BK44" s="10">
        <v>35</v>
      </c>
    </row>
    <row r="45" spans="1:63" x14ac:dyDescent="0.25">
      <c r="A45" s="6"/>
      <c r="B45" s="150"/>
      <c r="C45" s="151"/>
      <c r="D45" s="175"/>
      <c r="E45" s="151"/>
      <c r="F45" s="152"/>
      <c r="G45" s="192"/>
      <c r="H45" s="153"/>
      <c r="I45" s="6"/>
      <c r="L45" s="137" t="str">
        <f t="shared" si="17"/>
        <v/>
      </c>
      <c r="M45" s="138" t="str">
        <f t="shared" si="39"/>
        <v/>
      </c>
      <c r="N45" s="173" t="str">
        <f t="shared" si="39"/>
        <v/>
      </c>
      <c r="O45" s="138" t="str">
        <f t="shared" si="40"/>
        <v/>
      </c>
      <c r="P45" s="139" t="str">
        <f t="shared" si="41"/>
        <v/>
      </c>
      <c r="Q45" s="188" t="str">
        <f t="shared" si="21"/>
        <v/>
      </c>
      <c r="R45" s="138" t="str">
        <f t="shared" si="42"/>
        <v/>
      </c>
      <c r="T45" s="10" t="str">
        <f t="shared" si="23"/>
        <v/>
      </c>
      <c r="V45" s="10" t="str">
        <f t="shared" si="24"/>
        <v/>
      </c>
      <c r="X45" s="10" t="str">
        <f>IF(AND($V45="X", COUNTIF($V$10:$V45, "X")=1), "X", "")</f>
        <v/>
      </c>
      <c r="Z45" s="10" t="str">
        <f t="shared" si="25"/>
        <v/>
      </c>
      <c r="AB45" s="10" t="str">
        <f t="shared" si="7"/>
        <v/>
      </c>
      <c r="AC45" s="10" t="str">
        <f t="shared" si="43"/>
        <v/>
      </c>
      <c r="AD45" s="10" t="str">
        <f t="shared" si="26"/>
        <v/>
      </c>
      <c r="AE45" s="10" t="str">
        <f t="shared" si="44"/>
        <v/>
      </c>
      <c r="AF45" s="10" t="str">
        <f t="shared" si="45"/>
        <v/>
      </c>
      <c r="AG45" s="10" t="str">
        <f t="shared" si="45"/>
        <v/>
      </c>
      <c r="AH45" s="10" t="str">
        <f t="shared" si="46"/>
        <v/>
      </c>
      <c r="AJ45" s="60" t="str">
        <f t="shared" si="27"/>
        <v/>
      </c>
      <c r="AK45" s="7" t="str">
        <f t="shared" si="47"/>
        <v/>
      </c>
      <c r="AL45" s="7" t="str">
        <f t="shared" si="48"/>
        <v/>
      </c>
      <c r="AM45" s="7" t="str">
        <f t="shared" si="49"/>
        <v/>
      </c>
      <c r="AN45" s="7" t="str">
        <f t="shared" si="50"/>
        <v/>
      </c>
      <c r="AO45" s="7" t="str">
        <f t="shared" si="51"/>
        <v/>
      </c>
      <c r="AP45" s="61" t="str">
        <f t="shared" si="52"/>
        <v/>
      </c>
      <c r="AR45" s="60" t="str">
        <f t="shared" si="28"/>
        <v/>
      </c>
      <c r="AS45" s="7" t="str">
        <f t="shared" si="53"/>
        <v/>
      </c>
      <c r="AT45" s="7" t="str">
        <f t="shared" si="13"/>
        <v/>
      </c>
      <c r="AU45" s="7" t="str">
        <f t="shared" si="14"/>
        <v/>
      </c>
      <c r="AV45" s="7" t="str">
        <f t="shared" si="30"/>
        <v/>
      </c>
      <c r="AW45" s="7" t="str">
        <f t="shared" si="15"/>
        <v/>
      </c>
      <c r="AX45" s="61" t="str">
        <f t="shared" si="54"/>
        <v/>
      </c>
      <c r="AZ45" s="52" t="str">
        <f t="shared" si="31"/>
        <v/>
      </c>
      <c r="BA45" s="101" t="str">
        <f t="shared" si="32"/>
        <v/>
      </c>
      <c r="BB45" s="101" t="str">
        <f t="shared" si="33"/>
        <v/>
      </c>
      <c r="BC45" s="101" t="str">
        <f t="shared" si="34"/>
        <v/>
      </c>
      <c r="BD45" s="160" t="str">
        <f t="shared" si="35"/>
        <v/>
      </c>
      <c r="BE45" s="101" t="str">
        <f t="shared" si="36"/>
        <v/>
      </c>
      <c r="BG45" s="10" t="str">
        <f t="shared" si="37"/>
        <v/>
      </c>
      <c r="BI45" s="163" t="str">
        <f t="shared" si="38"/>
        <v/>
      </c>
      <c r="BK45" s="10">
        <v>36</v>
      </c>
    </row>
    <row r="46" spans="1:63" x14ac:dyDescent="0.25">
      <c r="A46" s="6"/>
      <c r="B46" s="150"/>
      <c r="C46" s="151"/>
      <c r="D46" s="175"/>
      <c r="E46" s="151"/>
      <c r="F46" s="152"/>
      <c r="G46" s="192"/>
      <c r="H46" s="153"/>
      <c r="I46" s="6"/>
      <c r="L46" s="137" t="str">
        <f t="shared" si="17"/>
        <v/>
      </c>
      <c r="M46" s="138" t="str">
        <f t="shared" si="39"/>
        <v/>
      </c>
      <c r="N46" s="173" t="str">
        <f t="shared" si="39"/>
        <v/>
      </c>
      <c r="O46" s="138" t="str">
        <f t="shared" si="40"/>
        <v/>
      </c>
      <c r="P46" s="139" t="str">
        <f t="shared" si="41"/>
        <v/>
      </c>
      <c r="Q46" s="188" t="str">
        <f t="shared" si="21"/>
        <v/>
      </c>
      <c r="R46" s="138" t="str">
        <f t="shared" si="42"/>
        <v/>
      </c>
      <c r="T46" s="10" t="str">
        <f t="shared" si="23"/>
        <v/>
      </c>
      <c r="V46" s="10" t="str">
        <f t="shared" si="24"/>
        <v/>
      </c>
      <c r="X46" s="10" t="str">
        <f>IF(AND($V46="X", COUNTIF($V$10:$V46, "X")=1), "X", "")</f>
        <v/>
      </c>
      <c r="Z46" s="10" t="str">
        <f t="shared" si="25"/>
        <v/>
      </c>
      <c r="AB46" s="10" t="str">
        <f t="shared" si="7"/>
        <v/>
      </c>
      <c r="AC46" s="10" t="str">
        <f t="shared" si="43"/>
        <v/>
      </c>
      <c r="AD46" s="10" t="str">
        <f t="shared" si="26"/>
        <v/>
      </c>
      <c r="AE46" s="10" t="str">
        <f t="shared" si="44"/>
        <v/>
      </c>
      <c r="AF46" s="10" t="str">
        <f t="shared" si="45"/>
        <v/>
      </c>
      <c r="AG46" s="10" t="str">
        <f t="shared" si="45"/>
        <v/>
      </c>
      <c r="AH46" s="10" t="str">
        <f t="shared" si="46"/>
        <v/>
      </c>
      <c r="AJ46" s="60" t="str">
        <f t="shared" si="27"/>
        <v/>
      </c>
      <c r="AK46" s="7" t="str">
        <f t="shared" si="47"/>
        <v/>
      </c>
      <c r="AL46" s="7" t="str">
        <f t="shared" si="48"/>
        <v/>
      </c>
      <c r="AM46" s="7" t="str">
        <f t="shared" si="49"/>
        <v/>
      </c>
      <c r="AN46" s="7" t="str">
        <f t="shared" si="50"/>
        <v/>
      </c>
      <c r="AO46" s="7" t="str">
        <f t="shared" si="51"/>
        <v/>
      </c>
      <c r="AP46" s="61" t="str">
        <f t="shared" si="52"/>
        <v/>
      </c>
      <c r="AR46" s="60" t="str">
        <f t="shared" si="28"/>
        <v/>
      </c>
      <c r="AS46" s="7" t="str">
        <f t="shared" si="53"/>
        <v/>
      </c>
      <c r="AT46" s="7" t="str">
        <f t="shared" si="13"/>
        <v/>
      </c>
      <c r="AU46" s="7" t="str">
        <f t="shared" si="14"/>
        <v/>
      </c>
      <c r="AV46" s="7" t="str">
        <f t="shared" si="30"/>
        <v/>
      </c>
      <c r="AW46" s="7" t="str">
        <f t="shared" si="15"/>
        <v/>
      </c>
      <c r="AX46" s="61" t="str">
        <f t="shared" si="54"/>
        <v/>
      </c>
      <c r="AZ46" s="52" t="str">
        <f t="shared" si="31"/>
        <v/>
      </c>
      <c r="BA46" s="101" t="str">
        <f t="shared" si="32"/>
        <v/>
      </c>
      <c r="BB46" s="101" t="str">
        <f t="shared" si="33"/>
        <v/>
      </c>
      <c r="BC46" s="101" t="str">
        <f t="shared" si="34"/>
        <v/>
      </c>
      <c r="BD46" s="160" t="str">
        <f t="shared" si="35"/>
        <v/>
      </c>
      <c r="BE46" s="101" t="str">
        <f t="shared" si="36"/>
        <v/>
      </c>
      <c r="BG46" s="10" t="str">
        <f t="shared" si="37"/>
        <v/>
      </c>
      <c r="BI46" s="163" t="str">
        <f t="shared" si="38"/>
        <v/>
      </c>
      <c r="BK46" s="10">
        <v>37</v>
      </c>
    </row>
    <row r="47" spans="1:63" x14ac:dyDescent="0.25">
      <c r="A47" s="6"/>
      <c r="B47" s="150"/>
      <c r="C47" s="151"/>
      <c r="D47" s="175"/>
      <c r="E47" s="151"/>
      <c r="F47" s="152"/>
      <c r="G47" s="192"/>
      <c r="H47" s="153"/>
      <c r="I47" s="6"/>
      <c r="L47" s="137" t="str">
        <f t="shared" si="17"/>
        <v/>
      </c>
      <c r="M47" s="138" t="str">
        <f t="shared" si="39"/>
        <v/>
      </c>
      <c r="N47" s="173" t="str">
        <f t="shared" si="39"/>
        <v/>
      </c>
      <c r="O47" s="138" t="str">
        <f t="shared" si="40"/>
        <v/>
      </c>
      <c r="P47" s="139" t="str">
        <f t="shared" si="41"/>
        <v/>
      </c>
      <c r="Q47" s="188" t="str">
        <f t="shared" si="21"/>
        <v/>
      </c>
      <c r="R47" s="138" t="str">
        <f t="shared" si="42"/>
        <v/>
      </c>
      <c r="T47" s="10" t="str">
        <f t="shared" si="23"/>
        <v/>
      </c>
      <c r="V47" s="10" t="str">
        <f t="shared" si="24"/>
        <v/>
      </c>
      <c r="X47" s="10" t="str">
        <f>IF(AND($V47="X", COUNTIF($V$10:$V47, "X")=1), "X", "")</f>
        <v/>
      </c>
      <c r="Z47" s="10" t="str">
        <f t="shared" si="25"/>
        <v/>
      </c>
      <c r="AB47" s="10" t="str">
        <f t="shared" si="7"/>
        <v/>
      </c>
      <c r="AC47" s="10" t="str">
        <f t="shared" si="43"/>
        <v/>
      </c>
      <c r="AD47" s="10" t="str">
        <f t="shared" si="26"/>
        <v/>
      </c>
      <c r="AE47" s="10" t="str">
        <f t="shared" si="44"/>
        <v/>
      </c>
      <c r="AF47" s="10" t="str">
        <f t="shared" si="45"/>
        <v/>
      </c>
      <c r="AG47" s="10" t="str">
        <f t="shared" si="45"/>
        <v/>
      </c>
      <c r="AH47" s="10" t="str">
        <f t="shared" si="46"/>
        <v/>
      </c>
      <c r="AJ47" s="60" t="str">
        <f t="shared" si="27"/>
        <v/>
      </c>
      <c r="AK47" s="7" t="str">
        <f t="shared" si="47"/>
        <v/>
      </c>
      <c r="AL47" s="7" t="str">
        <f t="shared" si="48"/>
        <v/>
      </c>
      <c r="AM47" s="7" t="str">
        <f t="shared" si="49"/>
        <v/>
      </c>
      <c r="AN47" s="7" t="str">
        <f t="shared" si="50"/>
        <v/>
      </c>
      <c r="AO47" s="7" t="str">
        <f t="shared" si="51"/>
        <v/>
      </c>
      <c r="AP47" s="61" t="str">
        <f t="shared" si="52"/>
        <v/>
      </c>
      <c r="AR47" s="60" t="str">
        <f t="shared" si="28"/>
        <v/>
      </c>
      <c r="AS47" s="7" t="str">
        <f t="shared" si="53"/>
        <v/>
      </c>
      <c r="AT47" s="7" t="str">
        <f t="shared" si="13"/>
        <v/>
      </c>
      <c r="AU47" s="7" t="str">
        <f t="shared" si="14"/>
        <v/>
      </c>
      <c r="AV47" s="7" t="str">
        <f t="shared" si="30"/>
        <v/>
      </c>
      <c r="AW47" s="7" t="str">
        <f t="shared" si="15"/>
        <v/>
      </c>
      <c r="AX47" s="61" t="str">
        <f t="shared" si="54"/>
        <v/>
      </c>
      <c r="AZ47" s="52" t="str">
        <f t="shared" si="31"/>
        <v/>
      </c>
      <c r="BA47" s="101" t="str">
        <f t="shared" si="32"/>
        <v/>
      </c>
      <c r="BB47" s="101" t="str">
        <f t="shared" si="33"/>
        <v/>
      </c>
      <c r="BC47" s="101" t="str">
        <f t="shared" si="34"/>
        <v/>
      </c>
      <c r="BD47" s="160" t="str">
        <f t="shared" si="35"/>
        <v/>
      </c>
      <c r="BE47" s="101" t="str">
        <f t="shared" si="36"/>
        <v/>
      </c>
      <c r="BG47" s="10" t="str">
        <f t="shared" si="37"/>
        <v/>
      </c>
      <c r="BI47" s="163" t="str">
        <f t="shared" si="38"/>
        <v/>
      </c>
      <c r="BK47" s="10">
        <v>38</v>
      </c>
    </row>
    <row r="48" spans="1:63" x14ac:dyDescent="0.25">
      <c r="A48" s="6"/>
      <c r="B48" s="150"/>
      <c r="C48" s="151"/>
      <c r="D48" s="175"/>
      <c r="E48" s="151"/>
      <c r="F48" s="152"/>
      <c r="G48" s="192"/>
      <c r="H48" s="153"/>
      <c r="I48" s="6"/>
      <c r="L48" s="137" t="str">
        <f t="shared" si="17"/>
        <v/>
      </c>
      <c r="M48" s="138" t="str">
        <f t="shared" si="39"/>
        <v/>
      </c>
      <c r="N48" s="173" t="str">
        <f t="shared" si="39"/>
        <v/>
      </c>
      <c r="O48" s="138" t="str">
        <f t="shared" si="40"/>
        <v/>
      </c>
      <c r="P48" s="139" t="str">
        <f t="shared" si="41"/>
        <v/>
      </c>
      <c r="Q48" s="188" t="str">
        <f t="shared" si="21"/>
        <v/>
      </c>
      <c r="R48" s="138" t="str">
        <f t="shared" si="42"/>
        <v/>
      </c>
      <c r="T48" s="10" t="str">
        <f t="shared" si="23"/>
        <v/>
      </c>
      <c r="V48" s="10" t="str">
        <f t="shared" si="24"/>
        <v/>
      </c>
      <c r="X48" s="10" t="str">
        <f>IF(AND($V48="X", COUNTIF($V$10:$V48, "X")=1), "X", "")</f>
        <v/>
      </c>
      <c r="Z48" s="10" t="str">
        <f t="shared" si="25"/>
        <v/>
      </c>
      <c r="AB48" s="10" t="str">
        <f t="shared" si="7"/>
        <v/>
      </c>
      <c r="AC48" s="10" t="str">
        <f t="shared" si="43"/>
        <v/>
      </c>
      <c r="AD48" s="10" t="str">
        <f t="shared" si="26"/>
        <v/>
      </c>
      <c r="AE48" s="10" t="str">
        <f t="shared" si="44"/>
        <v/>
      </c>
      <c r="AF48" s="10" t="str">
        <f t="shared" si="45"/>
        <v/>
      </c>
      <c r="AG48" s="10" t="str">
        <f t="shared" si="45"/>
        <v/>
      </c>
      <c r="AH48" s="10" t="str">
        <f t="shared" si="46"/>
        <v/>
      </c>
      <c r="AJ48" s="60" t="str">
        <f t="shared" si="27"/>
        <v/>
      </c>
      <c r="AK48" s="7" t="str">
        <f t="shared" si="47"/>
        <v/>
      </c>
      <c r="AL48" s="7" t="str">
        <f t="shared" si="48"/>
        <v/>
      </c>
      <c r="AM48" s="7" t="str">
        <f t="shared" si="49"/>
        <v/>
      </c>
      <c r="AN48" s="7" t="str">
        <f t="shared" si="50"/>
        <v/>
      </c>
      <c r="AO48" s="7" t="str">
        <f t="shared" si="51"/>
        <v/>
      </c>
      <c r="AP48" s="61" t="str">
        <f t="shared" si="52"/>
        <v/>
      </c>
      <c r="AR48" s="60" t="str">
        <f t="shared" si="28"/>
        <v/>
      </c>
      <c r="AS48" s="7" t="str">
        <f t="shared" si="53"/>
        <v/>
      </c>
      <c r="AT48" s="7" t="str">
        <f t="shared" si="13"/>
        <v/>
      </c>
      <c r="AU48" s="7" t="str">
        <f t="shared" si="14"/>
        <v/>
      </c>
      <c r="AV48" s="7" t="str">
        <f t="shared" si="30"/>
        <v/>
      </c>
      <c r="AW48" s="7" t="str">
        <f t="shared" si="15"/>
        <v/>
      </c>
      <c r="AX48" s="61" t="str">
        <f t="shared" si="54"/>
        <v/>
      </c>
      <c r="AZ48" s="52" t="str">
        <f t="shared" si="31"/>
        <v/>
      </c>
      <c r="BA48" s="101" t="str">
        <f t="shared" si="32"/>
        <v/>
      </c>
      <c r="BB48" s="101" t="str">
        <f t="shared" si="33"/>
        <v/>
      </c>
      <c r="BC48" s="101" t="str">
        <f t="shared" si="34"/>
        <v/>
      </c>
      <c r="BD48" s="160" t="str">
        <f t="shared" si="35"/>
        <v/>
      </c>
      <c r="BE48" s="101" t="str">
        <f t="shared" si="36"/>
        <v/>
      </c>
      <c r="BG48" s="10" t="str">
        <f t="shared" si="37"/>
        <v/>
      </c>
      <c r="BI48" s="163" t="str">
        <f t="shared" si="38"/>
        <v/>
      </c>
      <c r="BK48" s="10">
        <v>39</v>
      </c>
    </row>
    <row r="49" spans="1:63" x14ac:dyDescent="0.25">
      <c r="A49" s="6"/>
      <c r="B49" s="150"/>
      <c r="C49" s="151"/>
      <c r="D49" s="175"/>
      <c r="E49" s="151"/>
      <c r="F49" s="152"/>
      <c r="G49" s="192"/>
      <c r="H49" s="153"/>
      <c r="I49" s="6"/>
      <c r="L49" s="137" t="str">
        <f t="shared" si="17"/>
        <v/>
      </c>
      <c r="M49" s="138" t="str">
        <f t="shared" si="39"/>
        <v/>
      </c>
      <c r="N49" s="173" t="str">
        <f t="shared" si="39"/>
        <v/>
      </c>
      <c r="O49" s="138" t="str">
        <f t="shared" si="40"/>
        <v/>
      </c>
      <c r="P49" s="139" t="str">
        <f t="shared" si="41"/>
        <v/>
      </c>
      <c r="Q49" s="188" t="str">
        <f t="shared" si="21"/>
        <v/>
      </c>
      <c r="R49" s="138" t="str">
        <f t="shared" si="42"/>
        <v/>
      </c>
      <c r="T49" s="10" t="str">
        <f t="shared" si="23"/>
        <v/>
      </c>
      <c r="V49" s="10" t="str">
        <f t="shared" si="24"/>
        <v/>
      </c>
      <c r="X49" s="10" t="str">
        <f>IF(AND($V49="X", COUNTIF($V$10:$V49, "X")=1), "X", "")</f>
        <v/>
      </c>
      <c r="Z49" s="10" t="str">
        <f t="shared" si="25"/>
        <v/>
      </c>
      <c r="AB49" s="10" t="str">
        <f t="shared" si="7"/>
        <v/>
      </c>
      <c r="AC49" s="10" t="str">
        <f t="shared" si="43"/>
        <v/>
      </c>
      <c r="AD49" s="10" t="str">
        <f t="shared" si="26"/>
        <v/>
      </c>
      <c r="AE49" s="10" t="str">
        <f t="shared" si="44"/>
        <v/>
      </c>
      <c r="AF49" s="10" t="str">
        <f t="shared" si="45"/>
        <v/>
      </c>
      <c r="AG49" s="10" t="str">
        <f t="shared" si="45"/>
        <v/>
      </c>
      <c r="AH49" s="10" t="str">
        <f t="shared" si="46"/>
        <v/>
      </c>
      <c r="AJ49" s="60" t="str">
        <f t="shared" si="27"/>
        <v/>
      </c>
      <c r="AK49" s="7" t="str">
        <f t="shared" si="47"/>
        <v/>
      </c>
      <c r="AL49" s="7" t="str">
        <f t="shared" si="48"/>
        <v/>
      </c>
      <c r="AM49" s="7" t="str">
        <f t="shared" si="49"/>
        <v/>
      </c>
      <c r="AN49" s="7" t="str">
        <f t="shared" si="50"/>
        <v/>
      </c>
      <c r="AO49" s="7" t="str">
        <f t="shared" si="51"/>
        <v/>
      </c>
      <c r="AP49" s="61" t="str">
        <f t="shared" si="52"/>
        <v/>
      </c>
      <c r="AR49" s="60" t="str">
        <f t="shared" si="28"/>
        <v/>
      </c>
      <c r="AS49" s="7" t="str">
        <f t="shared" si="53"/>
        <v/>
      </c>
      <c r="AT49" s="7" t="str">
        <f t="shared" si="13"/>
        <v/>
      </c>
      <c r="AU49" s="7" t="str">
        <f t="shared" si="14"/>
        <v/>
      </c>
      <c r="AV49" s="7" t="str">
        <f t="shared" si="30"/>
        <v/>
      </c>
      <c r="AW49" s="7" t="str">
        <f t="shared" si="15"/>
        <v/>
      </c>
      <c r="AX49" s="61" t="str">
        <f t="shared" si="54"/>
        <v/>
      </c>
      <c r="AZ49" s="52" t="str">
        <f t="shared" si="31"/>
        <v/>
      </c>
      <c r="BA49" s="101" t="str">
        <f t="shared" si="32"/>
        <v/>
      </c>
      <c r="BB49" s="101" t="str">
        <f t="shared" si="33"/>
        <v/>
      </c>
      <c r="BC49" s="101" t="str">
        <f t="shared" si="34"/>
        <v/>
      </c>
      <c r="BD49" s="160" t="str">
        <f t="shared" si="35"/>
        <v/>
      </c>
      <c r="BE49" s="101" t="str">
        <f t="shared" si="36"/>
        <v/>
      </c>
      <c r="BG49" s="10" t="str">
        <f t="shared" si="37"/>
        <v/>
      </c>
      <c r="BI49" s="163" t="str">
        <f t="shared" si="38"/>
        <v/>
      </c>
      <c r="BK49" s="10">
        <v>40</v>
      </c>
    </row>
    <row r="50" spans="1:63" x14ac:dyDescent="0.25">
      <c r="A50" s="6"/>
      <c r="B50" s="150"/>
      <c r="C50" s="151"/>
      <c r="D50" s="175"/>
      <c r="E50" s="151"/>
      <c r="F50" s="152"/>
      <c r="G50" s="192"/>
      <c r="H50" s="153"/>
      <c r="I50" s="6"/>
      <c r="L50" s="137" t="str">
        <f t="shared" si="17"/>
        <v/>
      </c>
      <c r="M50" s="138" t="str">
        <f t="shared" si="39"/>
        <v/>
      </c>
      <c r="N50" s="173" t="str">
        <f t="shared" si="39"/>
        <v/>
      </c>
      <c r="O50" s="138" t="str">
        <f t="shared" si="40"/>
        <v/>
      </c>
      <c r="P50" s="139" t="str">
        <f t="shared" si="41"/>
        <v/>
      </c>
      <c r="Q50" s="188" t="str">
        <f t="shared" si="21"/>
        <v/>
      </c>
      <c r="R50" s="138" t="str">
        <f t="shared" si="42"/>
        <v/>
      </c>
      <c r="T50" s="10" t="str">
        <f t="shared" si="23"/>
        <v/>
      </c>
      <c r="V50" s="10" t="str">
        <f t="shared" si="24"/>
        <v/>
      </c>
      <c r="X50" s="10" t="str">
        <f>IF(AND($V50="X", COUNTIF($V$10:$V50, "X")=1), "X", "")</f>
        <v/>
      </c>
      <c r="Z50" s="10" t="str">
        <f t="shared" si="25"/>
        <v/>
      </c>
      <c r="AB50" s="10" t="str">
        <f t="shared" si="7"/>
        <v/>
      </c>
      <c r="AC50" s="10" t="str">
        <f t="shared" si="43"/>
        <v/>
      </c>
      <c r="AD50" s="10" t="str">
        <f t="shared" si="26"/>
        <v/>
      </c>
      <c r="AE50" s="10" t="str">
        <f t="shared" si="44"/>
        <v/>
      </c>
      <c r="AF50" s="10" t="str">
        <f t="shared" si="45"/>
        <v/>
      </c>
      <c r="AG50" s="10" t="str">
        <f t="shared" si="45"/>
        <v/>
      </c>
      <c r="AH50" s="10" t="str">
        <f t="shared" si="46"/>
        <v/>
      </c>
      <c r="AJ50" s="60" t="str">
        <f t="shared" si="27"/>
        <v/>
      </c>
      <c r="AK50" s="7" t="str">
        <f t="shared" si="47"/>
        <v/>
      </c>
      <c r="AL50" s="7" t="str">
        <f t="shared" si="48"/>
        <v/>
      </c>
      <c r="AM50" s="7" t="str">
        <f t="shared" si="49"/>
        <v/>
      </c>
      <c r="AN50" s="7" t="str">
        <f t="shared" si="50"/>
        <v/>
      </c>
      <c r="AO50" s="7" t="str">
        <f t="shared" si="51"/>
        <v/>
      </c>
      <c r="AP50" s="61" t="str">
        <f t="shared" si="52"/>
        <v/>
      </c>
      <c r="AR50" s="60" t="str">
        <f t="shared" si="28"/>
        <v/>
      </c>
      <c r="AS50" s="7" t="str">
        <f t="shared" si="53"/>
        <v/>
      </c>
      <c r="AT50" s="7" t="str">
        <f t="shared" si="13"/>
        <v/>
      </c>
      <c r="AU50" s="7" t="str">
        <f t="shared" si="14"/>
        <v/>
      </c>
      <c r="AV50" s="7" t="str">
        <f t="shared" si="30"/>
        <v/>
      </c>
      <c r="AW50" s="7" t="str">
        <f t="shared" si="15"/>
        <v/>
      </c>
      <c r="AX50" s="61" t="str">
        <f t="shared" si="54"/>
        <v/>
      </c>
      <c r="AZ50" s="52" t="str">
        <f t="shared" si="31"/>
        <v/>
      </c>
      <c r="BA50" s="101" t="str">
        <f t="shared" si="32"/>
        <v/>
      </c>
      <c r="BB50" s="101" t="str">
        <f t="shared" si="33"/>
        <v/>
      </c>
      <c r="BC50" s="101" t="str">
        <f t="shared" si="34"/>
        <v/>
      </c>
      <c r="BD50" s="160" t="str">
        <f t="shared" si="35"/>
        <v/>
      </c>
      <c r="BE50" s="101" t="str">
        <f t="shared" si="36"/>
        <v/>
      </c>
      <c r="BG50" s="10" t="str">
        <f t="shared" si="37"/>
        <v/>
      </c>
      <c r="BI50" s="163" t="str">
        <f t="shared" si="38"/>
        <v/>
      </c>
      <c r="BK50" s="10">
        <v>41</v>
      </c>
    </row>
    <row r="51" spans="1:63" x14ac:dyDescent="0.25">
      <c r="A51" s="6"/>
      <c r="B51" s="150"/>
      <c r="C51" s="151"/>
      <c r="D51" s="175"/>
      <c r="E51" s="151"/>
      <c r="F51" s="152"/>
      <c r="G51" s="192"/>
      <c r="H51" s="153"/>
      <c r="I51" s="6"/>
      <c r="L51" s="137" t="str">
        <f t="shared" si="17"/>
        <v/>
      </c>
      <c r="M51" s="138" t="str">
        <f t="shared" si="39"/>
        <v/>
      </c>
      <c r="N51" s="173" t="str">
        <f t="shared" si="39"/>
        <v/>
      </c>
      <c r="O51" s="138" t="str">
        <f t="shared" si="40"/>
        <v/>
      </c>
      <c r="P51" s="139" t="str">
        <f t="shared" si="41"/>
        <v/>
      </c>
      <c r="Q51" s="188" t="str">
        <f t="shared" si="21"/>
        <v/>
      </c>
      <c r="R51" s="138" t="str">
        <f t="shared" si="42"/>
        <v/>
      </c>
      <c r="T51" s="10" t="str">
        <f t="shared" si="23"/>
        <v/>
      </c>
      <c r="V51" s="10" t="str">
        <f t="shared" si="24"/>
        <v/>
      </c>
      <c r="X51" s="10" t="str">
        <f>IF(AND($V51="X", COUNTIF($V$10:$V51, "X")=1), "X", "")</f>
        <v/>
      </c>
      <c r="Z51" s="10" t="str">
        <f t="shared" si="25"/>
        <v/>
      </c>
      <c r="AB51" s="10" t="str">
        <f t="shared" si="7"/>
        <v/>
      </c>
      <c r="AC51" s="10" t="str">
        <f t="shared" si="43"/>
        <v/>
      </c>
      <c r="AD51" s="10" t="str">
        <f t="shared" si="26"/>
        <v/>
      </c>
      <c r="AE51" s="10" t="str">
        <f t="shared" si="44"/>
        <v/>
      </c>
      <c r="AF51" s="10" t="str">
        <f t="shared" si="45"/>
        <v/>
      </c>
      <c r="AG51" s="10" t="str">
        <f t="shared" si="45"/>
        <v/>
      </c>
      <c r="AH51" s="10" t="str">
        <f t="shared" si="46"/>
        <v/>
      </c>
      <c r="AJ51" s="60" t="str">
        <f t="shared" si="27"/>
        <v/>
      </c>
      <c r="AK51" s="7" t="str">
        <f t="shared" si="47"/>
        <v/>
      </c>
      <c r="AL51" s="7" t="str">
        <f t="shared" si="48"/>
        <v/>
      </c>
      <c r="AM51" s="7" t="str">
        <f t="shared" si="49"/>
        <v/>
      </c>
      <c r="AN51" s="7" t="str">
        <f t="shared" si="50"/>
        <v/>
      </c>
      <c r="AO51" s="7" t="str">
        <f t="shared" si="51"/>
        <v/>
      </c>
      <c r="AP51" s="61" t="str">
        <f t="shared" si="52"/>
        <v/>
      </c>
      <c r="AR51" s="60" t="str">
        <f t="shared" si="28"/>
        <v/>
      </c>
      <c r="AS51" s="7" t="str">
        <f t="shared" si="53"/>
        <v/>
      </c>
      <c r="AT51" s="7" t="str">
        <f t="shared" si="13"/>
        <v/>
      </c>
      <c r="AU51" s="7" t="str">
        <f t="shared" si="14"/>
        <v/>
      </c>
      <c r="AV51" s="7" t="str">
        <f t="shared" si="30"/>
        <v/>
      </c>
      <c r="AW51" s="7" t="str">
        <f t="shared" si="15"/>
        <v/>
      </c>
      <c r="AX51" s="61" t="str">
        <f t="shared" si="54"/>
        <v/>
      </c>
      <c r="AZ51" s="52" t="str">
        <f t="shared" si="31"/>
        <v/>
      </c>
      <c r="BA51" s="101" t="str">
        <f t="shared" si="32"/>
        <v/>
      </c>
      <c r="BB51" s="101" t="str">
        <f t="shared" si="33"/>
        <v/>
      </c>
      <c r="BC51" s="101" t="str">
        <f t="shared" si="34"/>
        <v/>
      </c>
      <c r="BD51" s="160" t="str">
        <f t="shared" si="35"/>
        <v/>
      </c>
      <c r="BE51" s="101" t="str">
        <f t="shared" si="36"/>
        <v/>
      </c>
      <c r="BG51" s="10" t="str">
        <f t="shared" si="37"/>
        <v/>
      </c>
      <c r="BI51" s="163" t="str">
        <f t="shared" si="38"/>
        <v/>
      </c>
      <c r="BK51" s="10">
        <v>42</v>
      </c>
    </row>
    <row r="52" spans="1:63" x14ac:dyDescent="0.25">
      <c r="A52" s="6"/>
      <c r="B52" s="150"/>
      <c r="C52" s="151"/>
      <c r="D52" s="175"/>
      <c r="E52" s="151"/>
      <c r="F52" s="152"/>
      <c r="G52" s="192"/>
      <c r="H52" s="153"/>
      <c r="I52" s="6"/>
      <c r="L52" s="137" t="str">
        <f t="shared" si="17"/>
        <v/>
      </c>
      <c r="M52" s="138" t="str">
        <f t="shared" si="39"/>
        <v/>
      </c>
      <c r="N52" s="173" t="str">
        <f t="shared" si="39"/>
        <v/>
      </c>
      <c r="O52" s="138" t="str">
        <f t="shared" si="40"/>
        <v/>
      </c>
      <c r="P52" s="139" t="str">
        <f t="shared" si="41"/>
        <v/>
      </c>
      <c r="Q52" s="188" t="str">
        <f t="shared" si="21"/>
        <v/>
      </c>
      <c r="R52" s="138" t="str">
        <f t="shared" si="42"/>
        <v/>
      </c>
      <c r="T52" s="10" t="str">
        <f t="shared" si="23"/>
        <v/>
      </c>
      <c r="V52" s="10" t="str">
        <f t="shared" si="24"/>
        <v/>
      </c>
      <c r="X52" s="10" t="str">
        <f>IF(AND($V52="X", COUNTIF($V$10:$V52, "X")=1), "X", "")</f>
        <v/>
      </c>
      <c r="Z52" s="10" t="str">
        <f t="shared" si="25"/>
        <v/>
      </c>
      <c r="AB52" s="10" t="str">
        <f t="shared" si="7"/>
        <v/>
      </c>
      <c r="AC52" s="10" t="str">
        <f t="shared" si="43"/>
        <v/>
      </c>
      <c r="AD52" s="10" t="str">
        <f t="shared" si="26"/>
        <v/>
      </c>
      <c r="AE52" s="10" t="str">
        <f t="shared" si="44"/>
        <v/>
      </c>
      <c r="AF52" s="10" t="str">
        <f t="shared" si="45"/>
        <v/>
      </c>
      <c r="AG52" s="10" t="str">
        <f t="shared" si="45"/>
        <v/>
      </c>
      <c r="AH52" s="10" t="str">
        <f t="shared" si="46"/>
        <v/>
      </c>
      <c r="AJ52" s="60" t="str">
        <f t="shared" si="27"/>
        <v/>
      </c>
      <c r="AK52" s="7" t="str">
        <f t="shared" si="47"/>
        <v/>
      </c>
      <c r="AL52" s="7" t="str">
        <f t="shared" si="48"/>
        <v/>
      </c>
      <c r="AM52" s="7" t="str">
        <f t="shared" si="49"/>
        <v/>
      </c>
      <c r="AN52" s="7" t="str">
        <f t="shared" si="50"/>
        <v/>
      </c>
      <c r="AO52" s="7" t="str">
        <f t="shared" si="51"/>
        <v/>
      </c>
      <c r="AP52" s="61" t="str">
        <f t="shared" si="52"/>
        <v/>
      </c>
      <c r="AR52" s="60" t="str">
        <f t="shared" si="28"/>
        <v/>
      </c>
      <c r="AS52" s="7" t="str">
        <f t="shared" si="53"/>
        <v/>
      </c>
      <c r="AT52" s="7" t="str">
        <f t="shared" si="13"/>
        <v/>
      </c>
      <c r="AU52" s="7" t="str">
        <f t="shared" si="14"/>
        <v/>
      </c>
      <c r="AV52" s="7" t="str">
        <f t="shared" si="30"/>
        <v/>
      </c>
      <c r="AW52" s="7" t="str">
        <f t="shared" si="15"/>
        <v/>
      </c>
      <c r="AX52" s="61" t="str">
        <f t="shared" si="54"/>
        <v/>
      </c>
      <c r="AZ52" s="52" t="str">
        <f t="shared" si="31"/>
        <v/>
      </c>
      <c r="BA52" s="101" t="str">
        <f t="shared" si="32"/>
        <v/>
      </c>
      <c r="BB52" s="101" t="str">
        <f t="shared" si="33"/>
        <v/>
      </c>
      <c r="BC52" s="101" t="str">
        <f t="shared" si="34"/>
        <v/>
      </c>
      <c r="BD52" s="160" t="str">
        <f t="shared" si="35"/>
        <v/>
      </c>
      <c r="BE52" s="101" t="str">
        <f t="shared" si="36"/>
        <v/>
      </c>
      <c r="BG52" s="10" t="str">
        <f t="shared" si="37"/>
        <v/>
      </c>
      <c r="BI52" s="163" t="str">
        <f t="shared" si="38"/>
        <v/>
      </c>
      <c r="BK52" s="10">
        <v>43</v>
      </c>
    </row>
    <row r="53" spans="1:63" x14ac:dyDescent="0.25">
      <c r="A53" s="6"/>
      <c r="B53" s="150"/>
      <c r="C53" s="151"/>
      <c r="D53" s="175"/>
      <c r="E53" s="151"/>
      <c r="F53" s="152"/>
      <c r="G53" s="192"/>
      <c r="H53" s="153"/>
      <c r="I53" s="6"/>
      <c r="L53" s="137" t="str">
        <f t="shared" si="17"/>
        <v/>
      </c>
      <c r="M53" s="138" t="str">
        <f t="shared" si="39"/>
        <v/>
      </c>
      <c r="N53" s="173" t="str">
        <f t="shared" si="39"/>
        <v/>
      </c>
      <c r="O53" s="138" t="str">
        <f t="shared" si="40"/>
        <v/>
      </c>
      <c r="P53" s="139" t="str">
        <f t="shared" si="41"/>
        <v/>
      </c>
      <c r="Q53" s="188" t="str">
        <f t="shared" si="21"/>
        <v/>
      </c>
      <c r="R53" s="138" t="str">
        <f t="shared" si="42"/>
        <v/>
      </c>
      <c r="T53" s="10" t="str">
        <f t="shared" si="23"/>
        <v/>
      </c>
      <c r="V53" s="10" t="str">
        <f t="shared" si="24"/>
        <v/>
      </c>
      <c r="X53" s="10" t="str">
        <f>IF(AND($V53="X", COUNTIF($V$10:$V53, "X")=1), "X", "")</f>
        <v/>
      </c>
      <c r="Z53" s="10" t="str">
        <f t="shared" si="25"/>
        <v/>
      </c>
      <c r="AB53" s="10" t="str">
        <f t="shared" si="7"/>
        <v/>
      </c>
      <c r="AC53" s="10" t="str">
        <f t="shared" si="43"/>
        <v/>
      </c>
      <c r="AD53" s="10" t="str">
        <f t="shared" si="26"/>
        <v/>
      </c>
      <c r="AE53" s="10" t="str">
        <f t="shared" si="44"/>
        <v/>
      </c>
      <c r="AF53" s="10" t="str">
        <f t="shared" si="45"/>
        <v/>
      </c>
      <c r="AG53" s="10" t="str">
        <f t="shared" si="45"/>
        <v/>
      </c>
      <c r="AH53" s="10" t="str">
        <f t="shared" si="46"/>
        <v/>
      </c>
      <c r="AJ53" s="60" t="str">
        <f t="shared" si="27"/>
        <v/>
      </c>
      <c r="AK53" s="7" t="str">
        <f t="shared" si="47"/>
        <v/>
      </c>
      <c r="AL53" s="7" t="str">
        <f t="shared" si="48"/>
        <v/>
      </c>
      <c r="AM53" s="7" t="str">
        <f t="shared" si="49"/>
        <v/>
      </c>
      <c r="AN53" s="7" t="str">
        <f t="shared" si="50"/>
        <v/>
      </c>
      <c r="AO53" s="7" t="str">
        <f t="shared" si="51"/>
        <v/>
      </c>
      <c r="AP53" s="61" t="str">
        <f t="shared" si="52"/>
        <v/>
      </c>
      <c r="AR53" s="60" t="str">
        <f t="shared" si="28"/>
        <v/>
      </c>
      <c r="AS53" s="7" t="str">
        <f t="shared" si="53"/>
        <v/>
      </c>
      <c r="AT53" s="7" t="str">
        <f t="shared" si="13"/>
        <v/>
      </c>
      <c r="AU53" s="7" t="str">
        <f t="shared" si="14"/>
        <v/>
      </c>
      <c r="AV53" s="7" t="str">
        <f t="shared" si="30"/>
        <v/>
      </c>
      <c r="AW53" s="7" t="str">
        <f t="shared" si="15"/>
        <v/>
      </c>
      <c r="AX53" s="61" t="str">
        <f t="shared" si="54"/>
        <v/>
      </c>
      <c r="AZ53" s="52" t="str">
        <f t="shared" si="31"/>
        <v/>
      </c>
      <c r="BA53" s="101" t="str">
        <f t="shared" si="32"/>
        <v/>
      </c>
      <c r="BB53" s="101" t="str">
        <f t="shared" si="33"/>
        <v/>
      </c>
      <c r="BC53" s="101" t="str">
        <f t="shared" si="34"/>
        <v/>
      </c>
      <c r="BD53" s="160" t="str">
        <f t="shared" si="35"/>
        <v/>
      </c>
      <c r="BE53" s="101" t="str">
        <f t="shared" si="36"/>
        <v/>
      </c>
      <c r="BG53" s="10" t="str">
        <f t="shared" si="37"/>
        <v/>
      </c>
      <c r="BI53" s="163" t="str">
        <f t="shared" si="38"/>
        <v/>
      </c>
      <c r="BK53" s="10">
        <v>44</v>
      </c>
    </row>
    <row r="54" spans="1:63" x14ac:dyDescent="0.25">
      <c r="A54" s="6"/>
      <c r="B54" s="150"/>
      <c r="C54" s="151"/>
      <c r="D54" s="175"/>
      <c r="E54" s="151"/>
      <c r="F54" s="152"/>
      <c r="G54" s="192"/>
      <c r="H54" s="153"/>
      <c r="I54" s="6"/>
      <c r="L54" s="137" t="str">
        <f t="shared" si="17"/>
        <v/>
      </c>
      <c r="M54" s="138" t="str">
        <f t="shared" si="39"/>
        <v/>
      </c>
      <c r="N54" s="173" t="str">
        <f t="shared" si="39"/>
        <v/>
      </c>
      <c r="O54" s="138" t="str">
        <f t="shared" si="40"/>
        <v/>
      </c>
      <c r="P54" s="139" t="str">
        <f t="shared" si="41"/>
        <v/>
      </c>
      <c r="Q54" s="188" t="str">
        <f t="shared" si="21"/>
        <v/>
      </c>
      <c r="R54" s="138" t="str">
        <f t="shared" si="42"/>
        <v/>
      </c>
      <c r="T54" s="10" t="str">
        <f t="shared" si="23"/>
        <v/>
      </c>
      <c r="V54" s="10" t="str">
        <f t="shared" si="24"/>
        <v/>
      </c>
      <c r="X54" s="10" t="str">
        <f>IF(AND($V54="X", COUNTIF($V$10:$V54, "X")=1), "X", "")</f>
        <v/>
      </c>
      <c r="Z54" s="10" t="str">
        <f t="shared" si="25"/>
        <v/>
      </c>
      <c r="AB54" s="10" t="str">
        <f t="shared" si="7"/>
        <v/>
      </c>
      <c r="AC54" s="10" t="str">
        <f t="shared" si="43"/>
        <v/>
      </c>
      <c r="AD54" s="10" t="str">
        <f t="shared" si="26"/>
        <v/>
      </c>
      <c r="AE54" s="10" t="str">
        <f t="shared" si="44"/>
        <v/>
      </c>
      <c r="AF54" s="10" t="str">
        <f t="shared" si="45"/>
        <v/>
      </c>
      <c r="AG54" s="10" t="str">
        <f t="shared" si="45"/>
        <v/>
      </c>
      <c r="AH54" s="10" t="str">
        <f t="shared" si="46"/>
        <v/>
      </c>
      <c r="AJ54" s="60" t="str">
        <f t="shared" si="27"/>
        <v/>
      </c>
      <c r="AK54" s="7" t="str">
        <f t="shared" si="47"/>
        <v/>
      </c>
      <c r="AL54" s="7" t="str">
        <f t="shared" si="48"/>
        <v/>
      </c>
      <c r="AM54" s="7" t="str">
        <f t="shared" si="49"/>
        <v/>
      </c>
      <c r="AN54" s="7" t="str">
        <f t="shared" si="50"/>
        <v/>
      </c>
      <c r="AO54" s="7" t="str">
        <f t="shared" si="51"/>
        <v/>
      </c>
      <c r="AP54" s="61" t="str">
        <f t="shared" si="52"/>
        <v/>
      </c>
      <c r="AR54" s="60" t="str">
        <f t="shared" si="28"/>
        <v/>
      </c>
      <c r="AS54" s="7" t="str">
        <f t="shared" si="53"/>
        <v/>
      </c>
      <c r="AT54" s="7" t="str">
        <f t="shared" si="13"/>
        <v/>
      </c>
      <c r="AU54" s="7" t="str">
        <f t="shared" si="14"/>
        <v/>
      </c>
      <c r="AV54" s="7" t="str">
        <f t="shared" si="30"/>
        <v/>
      </c>
      <c r="AW54" s="7" t="str">
        <f t="shared" si="15"/>
        <v/>
      </c>
      <c r="AX54" s="61" t="str">
        <f t="shared" si="54"/>
        <v/>
      </c>
      <c r="AZ54" s="52" t="str">
        <f t="shared" si="31"/>
        <v/>
      </c>
      <c r="BA54" s="101" t="str">
        <f t="shared" si="32"/>
        <v/>
      </c>
      <c r="BB54" s="101" t="str">
        <f t="shared" si="33"/>
        <v/>
      </c>
      <c r="BC54" s="101" t="str">
        <f t="shared" si="34"/>
        <v/>
      </c>
      <c r="BD54" s="160" t="str">
        <f t="shared" si="35"/>
        <v/>
      </c>
      <c r="BE54" s="101" t="str">
        <f t="shared" si="36"/>
        <v/>
      </c>
      <c r="BG54" s="10" t="str">
        <f t="shared" si="37"/>
        <v/>
      </c>
      <c r="BI54" s="163" t="str">
        <f t="shared" si="38"/>
        <v/>
      </c>
      <c r="BK54" s="10">
        <v>45</v>
      </c>
    </row>
    <row r="55" spans="1:63" x14ac:dyDescent="0.25">
      <c r="A55" s="6"/>
      <c r="B55" s="150"/>
      <c r="C55" s="151"/>
      <c r="D55" s="175"/>
      <c r="E55" s="151"/>
      <c r="F55" s="152"/>
      <c r="G55" s="192"/>
      <c r="H55" s="153"/>
      <c r="I55" s="6"/>
      <c r="L55" s="137" t="str">
        <f t="shared" si="17"/>
        <v/>
      </c>
      <c r="M55" s="138" t="str">
        <f t="shared" si="39"/>
        <v/>
      </c>
      <c r="N55" s="173" t="str">
        <f t="shared" si="39"/>
        <v/>
      </c>
      <c r="O55" s="138" t="str">
        <f t="shared" si="40"/>
        <v/>
      </c>
      <c r="P55" s="139" t="str">
        <f t="shared" si="41"/>
        <v/>
      </c>
      <c r="Q55" s="188" t="str">
        <f t="shared" si="21"/>
        <v/>
      </c>
      <c r="R55" s="138" t="str">
        <f t="shared" si="42"/>
        <v/>
      </c>
      <c r="T55" s="10" t="str">
        <f t="shared" si="23"/>
        <v/>
      </c>
      <c r="V55" s="10" t="str">
        <f t="shared" si="24"/>
        <v/>
      </c>
      <c r="X55" s="10" t="str">
        <f>IF(AND($V55="X", COUNTIF($V$10:$V55, "X")=1), "X", "")</f>
        <v/>
      </c>
      <c r="Z55" s="10" t="str">
        <f t="shared" si="25"/>
        <v/>
      </c>
      <c r="AB55" s="10" t="str">
        <f t="shared" si="7"/>
        <v/>
      </c>
      <c r="AC55" s="10" t="str">
        <f t="shared" si="43"/>
        <v/>
      </c>
      <c r="AD55" s="10" t="str">
        <f t="shared" si="26"/>
        <v/>
      </c>
      <c r="AE55" s="10" t="str">
        <f t="shared" si="44"/>
        <v/>
      </c>
      <c r="AF55" s="10" t="str">
        <f t="shared" si="45"/>
        <v/>
      </c>
      <c r="AG55" s="10" t="str">
        <f t="shared" si="45"/>
        <v/>
      </c>
      <c r="AH55" s="10" t="str">
        <f t="shared" si="46"/>
        <v/>
      </c>
      <c r="AJ55" s="60" t="str">
        <f t="shared" si="27"/>
        <v/>
      </c>
      <c r="AK55" s="7" t="str">
        <f t="shared" si="47"/>
        <v/>
      </c>
      <c r="AL55" s="7" t="str">
        <f t="shared" si="48"/>
        <v/>
      </c>
      <c r="AM55" s="7" t="str">
        <f t="shared" si="49"/>
        <v/>
      </c>
      <c r="AN55" s="7" t="str">
        <f t="shared" si="50"/>
        <v/>
      </c>
      <c r="AO55" s="7" t="str">
        <f t="shared" si="51"/>
        <v/>
      </c>
      <c r="AP55" s="61" t="str">
        <f t="shared" si="52"/>
        <v/>
      </c>
      <c r="AR55" s="60" t="str">
        <f t="shared" si="28"/>
        <v/>
      </c>
      <c r="AS55" s="7" t="str">
        <f t="shared" si="53"/>
        <v/>
      </c>
      <c r="AT55" s="7" t="str">
        <f t="shared" si="13"/>
        <v/>
      </c>
      <c r="AU55" s="7" t="str">
        <f t="shared" si="14"/>
        <v/>
      </c>
      <c r="AV55" s="7" t="str">
        <f t="shared" si="30"/>
        <v/>
      </c>
      <c r="AW55" s="7" t="str">
        <f t="shared" si="15"/>
        <v/>
      </c>
      <c r="AX55" s="61" t="str">
        <f t="shared" si="54"/>
        <v/>
      </c>
      <c r="AZ55" s="52" t="str">
        <f t="shared" si="31"/>
        <v/>
      </c>
      <c r="BA55" s="101" t="str">
        <f t="shared" si="32"/>
        <v/>
      </c>
      <c r="BB55" s="101" t="str">
        <f t="shared" si="33"/>
        <v/>
      </c>
      <c r="BC55" s="101" t="str">
        <f t="shared" si="34"/>
        <v/>
      </c>
      <c r="BD55" s="160" t="str">
        <f t="shared" si="35"/>
        <v/>
      </c>
      <c r="BE55" s="101" t="str">
        <f t="shared" si="36"/>
        <v/>
      </c>
      <c r="BG55" s="10" t="str">
        <f t="shared" si="37"/>
        <v/>
      </c>
      <c r="BI55" s="163" t="str">
        <f t="shared" si="38"/>
        <v/>
      </c>
      <c r="BK55" s="10">
        <v>46</v>
      </c>
    </row>
    <row r="56" spans="1:63" x14ac:dyDescent="0.25">
      <c r="A56" s="6"/>
      <c r="B56" s="150"/>
      <c r="C56" s="151"/>
      <c r="D56" s="175"/>
      <c r="E56" s="151"/>
      <c r="F56" s="152"/>
      <c r="G56" s="192"/>
      <c r="H56" s="153"/>
      <c r="I56" s="6"/>
      <c r="L56" s="137" t="str">
        <f t="shared" si="17"/>
        <v/>
      </c>
      <c r="M56" s="138" t="str">
        <f t="shared" si="39"/>
        <v/>
      </c>
      <c r="N56" s="173" t="str">
        <f t="shared" si="39"/>
        <v/>
      </c>
      <c r="O56" s="138" t="str">
        <f t="shared" si="40"/>
        <v/>
      </c>
      <c r="P56" s="139" t="str">
        <f t="shared" si="41"/>
        <v/>
      </c>
      <c r="Q56" s="188" t="str">
        <f t="shared" si="21"/>
        <v/>
      </c>
      <c r="R56" s="138" t="str">
        <f t="shared" si="42"/>
        <v/>
      </c>
      <c r="T56" s="10" t="str">
        <f t="shared" si="23"/>
        <v/>
      </c>
      <c r="V56" s="10" t="str">
        <f t="shared" si="24"/>
        <v/>
      </c>
      <c r="X56" s="10" t="str">
        <f>IF(AND($V56="X", COUNTIF($V$10:$V56, "X")=1), "X", "")</f>
        <v/>
      </c>
      <c r="Z56" s="10" t="str">
        <f t="shared" si="25"/>
        <v/>
      </c>
      <c r="AB56" s="10" t="str">
        <f t="shared" si="7"/>
        <v/>
      </c>
      <c r="AC56" s="10" t="str">
        <f t="shared" si="43"/>
        <v/>
      </c>
      <c r="AD56" s="10" t="str">
        <f t="shared" si="26"/>
        <v/>
      </c>
      <c r="AE56" s="10" t="str">
        <f t="shared" si="44"/>
        <v/>
      </c>
      <c r="AF56" s="10" t="str">
        <f t="shared" si="45"/>
        <v/>
      </c>
      <c r="AG56" s="10" t="str">
        <f t="shared" si="45"/>
        <v/>
      </c>
      <c r="AH56" s="10" t="str">
        <f t="shared" si="46"/>
        <v/>
      </c>
      <c r="AJ56" s="60" t="str">
        <f t="shared" si="27"/>
        <v/>
      </c>
      <c r="AK56" s="7" t="str">
        <f t="shared" si="47"/>
        <v/>
      </c>
      <c r="AL56" s="7" t="str">
        <f t="shared" si="48"/>
        <v/>
      </c>
      <c r="AM56" s="7" t="str">
        <f t="shared" si="49"/>
        <v/>
      </c>
      <c r="AN56" s="7" t="str">
        <f t="shared" si="50"/>
        <v/>
      </c>
      <c r="AO56" s="7" t="str">
        <f t="shared" si="51"/>
        <v/>
      </c>
      <c r="AP56" s="61" t="str">
        <f t="shared" si="52"/>
        <v/>
      </c>
      <c r="AR56" s="60" t="str">
        <f t="shared" si="28"/>
        <v/>
      </c>
      <c r="AS56" s="7" t="str">
        <f t="shared" si="53"/>
        <v/>
      </c>
      <c r="AT56" s="7" t="str">
        <f t="shared" si="13"/>
        <v/>
      </c>
      <c r="AU56" s="7" t="str">
        <f t="shared" si="14"/>
        <v/>
      </c>
      <c r="AV56" s="7" t="str">
        <f t="shared" si="30"/>
        <v/>
      </c>
      <c r="AW56" s="7" t="str">
        <f t="shared" si="15"/>
        <v/>
      </c>
      <c r="AX56" s="61" t="str">
        <f t="shared" si="54"/>
        <v/>
      </c>
      <c r="AZ56" s="52" t="str">
        <f t="shared" si="31"/>
        <v/>
      </c>
      <c r="BA56" s="101" t="str">
        <f t="shared" si="32"/>
        <v/>
      </c>
      <c r="BB56" s="101" t="str">
        <f t="shared" si="33"/>
        <v/>
      </c>
      <c r="BC56" s="101" t="str">
        <f t="shared" si="34"/>
        <v/>
      </c>
      <c r="BD56" s="160" t="str">
        <f t="shared" si="35"/>
        <v/>
      </c>
      <c r="BE56" s="101" t="str">
        <f t="shared" si="36"/>
        <v/>
      </c>
      <c r="BG56" s="10" t="str">
        <f t="shared" si="37"/>
        <v/>
      </c>
      <c r="BI56" s="163" t="str">
        <f t="shared" si="38"/>
        <v/>
      </c>
      <c r="BK56" s="10">
        <v>47</v>
      </c>
    </row>
    <row r="57" spans="1:63" x14ac:dyDescent="0.25">
      <c r="A57" s="6"/>
      <c r="B57" s="150"/>
      <c r="C57" s="151"/>
      <c r="D57" s="175"/>
      <c r="E57" s="151"/>
      <c r="F57" s="152"/>
      <c r="G57" s="192"/>
      <c r="H57" s="153"/>
      <c r="I57" s="6"/>
      <c r="L57" s="137" t="str">
        <f t="shared" si="17"/>
        <v/>
      </c>
      <c r="M57" s="138" t="str">
        <f t="shared" si="39"/>
        <v/>
      </c>
      <c r="N57" s="173" t="str">
        <f t="shared" si="39"/>
        <v/>
      </c>
      <c r="O57" s="138" t="str">
        <f t="shared" si="40"/>
        <v/>
      </c>
      <c r="P57" s="139" t="str">
        <f t="shared" si="41"/>
        <v/>
      </c>
      <c r="Q57" s="188" t="str">
        <f t="shared" si="21"/>
        <v/>
      </c>
      <c r="R57" s="138" t="str">
        <f t="shared" si="42"/>
        <v/>
      </c>
      <c r="T57" s="10" t="str">
        <f t="shared" si="23"/>
        <v/>
      </c>
      <c r="V57" s="10" t="str">
        <f t="shared" si="24"/>
        <v/>
      </c>
      <c r="X57" s="10" t="str">
        <f>IF(AND($V57="X", COUNTIF($V$10:$V57, "X")=1), "X", "")</f>
        <v/>
      </c>
      <c r="Z57" s="10" t="str">
        <f t="shared" si="25"/>
        <v/>
      </c>
      <c r="AB57" s="10" t="str">
        <f t="shared" si="7"/>
        <v/>
      </c>
      <c r="AC57" s="10" t="str">
        <f t="shared" si="43"/>
        <v/>
      </c>
      <c r="AD57" s="10" t="str">
        <f t="shared" si="26"/>
        <v/>
      </c>
      <c r="AE57" s="10" t="str">
        <f t="shared" si="44"/>
        <v/>
      </c>
      <c r="AF57" s="10" t="str">
        <f t="shared" si="45"/>
        <v/>
      </c>
      <c r="AG57" s="10" t="str">
        <f t="shared" si="45"/>
        <v/>
      </c>
      <c r="AH57" s="10" t="str">
        <f t="shared" si="46"/>
        <v/>
      </c>
      <c r="AJ57" s="60" t="str">
        <f t="shared" si="27"/>
        <v/>
      </c>
      <c r="AK57" s="7" t="str">
        <f t="shared" si="47"/>
        <v/>
      </c>
      <c r="AL57" s="7" t="str">
        <f t="shared" si="48"/>
        <v/>
      </c>
      <c r="AM57" s="7" t="str">
        <f t="shared" si="49"/>
        <v/>
      </c>
      <c r="AN57" s="7" t="str">
        <f t="shared" si="50"/>
        <v/>
      </c>
      <c r="AO57" s="7" t="str">
        <f t="shared" si="51"/>
        <v/>
      </c>
      <c r="AP57" s="61" t="str">
        <f t="shared" si="52"/>
        <v/>
      </c>
      <c r="AR57" s="60" t="str">
        <f t="shared" si="28"/>
        <v/>
      </c>
      <c r="AS57" s="7" t="str">
        <f t="shared" si="53"/>
        <v/>
      </c>
      <c r="AT57" s="7" t="str">
        <f t="shared" si="13"/>
        <v/>
      </c>
      <c r="AU57" s="7" t="str">
        <f t="shared" si="14"/>
        <v/>
      </c>
      <c r="AV57" s="7" t="str">
        <f t="shared" si="30"/>
        <v/>
      </c>
      <c r="AW57" s="7" t="str">
        <f t="shared" si="15"/>
        <v/>
      </c>
      <c r="AX57" s="61" t="str">
        <f t="shared" si="54"/>
        <v/>
      </c>
      <c r="AZ57" s="52" t="str">
        <f t="shared" si="31"/>
        <v/>
      </c>
      <c r="BA57" s="101" t="str">
        <f t="shared" si="32"/>
        <v/>
      </c>
      <c r="BB57" s="101" t="str">
        <f t="shared" si="33"/>
        <v/>
      </c>
      <c r="BC57" s="101" t="str">
        <f t="shared" si="34"/>
        <v/>
      </c>
      <c r="BD57" s="160" t="str">
        <f t="shared" si="35"/>
        <v/>
      </c>
      <c r="BE57" s="101" t="str">
        <f t="shared" si="36"/>
        <v/>
      </c>
      <c r="BG57" s="10" t="str">
        <f t="shared" si="37"/>
        <v/>
      </c>
      <c r="BI57" s="163" t="str">
        <f t="shared" si="38"/>
        <v/>
      </c>
      <c r="BK57" s="10">
        <v>48</v>
      </c>
    </row>
    <row r="58" spans="1:63" x14ac:dyDescent="0.25">
      <c r="A58" s="6"/>
      <c r="B58" s="150"/>
      <c r="C58" s="151"/>
      <c r="D58" s="175"/>
      <c r="E58" s="151"/>
      <c r="F58" s="152"/>
      <c r="G58" s="192"/>
      <c r="H58" s="153"/>
      <c r="I58" s="6"/>
      <c r="L58" s="137" t="str">
        <f t="shared" si="17"/>
        <v/>
      </c>
      <c r="M58" s="138" t="str">
        <f t="shared" si="39"/>
        <v/>
      </c>
      <c r="N58" s="173" t="str">
        <f t="shared" si="39"/>
        <v/>
      </c>
      <c r="O58" s="138" t="str">
        <f t="shared" si="40"/>
        <v/>
      </c>
      <c r="P58" s="139" t="str">
        <f t="shared" si="41"/>
        <v/>
      </c>
      <c r="Q58" s="188" t="str">
        <f t="shared" si="21"/>
        <v/>
      </c>
      <c r="R58" s="138" t="str">
        <f t="shared" si="42"/>
        <v/>
      </c>
      <c r="T58" s="10" t="str">
        <f t="shared" si="23"/>
        <v/>
      </c>
      <c r="V58" s="10" t="str">
        <f t="shared" si="24"/>
        <v/>
      </c>
      <c r="X58" s="10" t="str">
        <f>IF(AND($V58="X", COUNTIF($V$10:$V58, "X")=1), "X", "")</f>
        <v/>
      </c>
      <c r="Z58" s="10" t="str">
        <f t="shared" si="25"/>
        <v/>
      </c>
      <c r="AB58" s="10" t="str">
        <f t="shared" si="7"/>
        <v/>
      </c>
      <c r="AC58" s="10" t="str">
        <f t="shared" si="43"/>
        <v/>
      </c>
      <c r="AD58" s="10" t="str">
        <f t="shared" si="26"/>
        <v/>
      </c>
      <c r="AE58" s="10" t="str">
        <f t="shared" si="44"/>
        <v/>
      </c>
      <c r="AF58" s="10" t="str">
        <f t="shared" si="45"/>
        <v/>
      </c>
      <c r="AG58" s="10" t="str">
        <f t="shared" si="45"/>
        <v/>
      </c>
      <c r="AH58" s="10" t="str">
        <f t="shared" si="46"/>
        <v/>
      </c>
      <c r="AJ58" s="60" t="str">
        <f t="shared" si="27"/>
        <v/>
      </c>
      <c r="AK58" s="7" t="str">
        <f t="shared" si="47"/>
        <v/>
      </c>
      <c r="AL58" s="7" t="str">
        <f t="shared" si="48"/>
        <v/>
      </c>
      <c r="AM58" s="7" t="str">
        <f t="shared" si="49"/>
        <v/>
      </c>
      <c r="AN58" s="7" t="str">
        <f t="shared" si="50"/>
        <v/>
      </c>
      <c r="AO58" s="7" t="str">
        <f t="shared" si="51"/>
        <v/>
      </c>
      <c r="AP58" s="61" t="str">
        <f t="shared" si="52"/>
        <v/>
      </c>
      <c r="AR58" s="60" t="str">
        <f t="shared" si="28"/>
        <v/>
      </c>
      <c r="AS58" s="7" t="str">
        <f t="shared" si="53"/>
        <v/>
      </c>
      <c r="AT58" s="7" t="str">
        <f t="shared" si="13"/>
        <v/>
      </c>
      <c r="AU58" s="7" t="str">
        <f t="shared" si="14"/>
        <v/>
      </c>
      <c r="AV58" s="7" t="str">
        <f t="shared" si="30"/>
        <v/>
      </c>
      <c r="AW58" s="7" t="str">
        <f t="shared" si="15"/>
        <v/>
      </c>
      <c r="AX58" s="61" t="str">
        <f t="shared" si="54"/>
        <v/>
      </c>
      <c r="AZ58" s="52" t="str">
        <f t="shared" si="31"/>
        <v/>
      </c>
      <c r="BA58" s="101" t="str">
        <f t="shared" si="32"/>
        <v/>
      </c>
      <c r="BB58" s="101" t="str">
        <f t="shared" si="33"/>
        <v/>
      </c>
      <c r="BC58" s="101" t="str">
        <f t="shared" si="34"/>
        <v/>
      </c>
      <c r="BD58" s="160" t="str">
        <f t="shared" si="35"/>
        <v/>
      </c>
      <c r="BE58" s="101" t="str">
        <f t="shared" si="36"/>
        <v/>
      </c>
      <c r="BG58" s="10" t="str">
        <f t="shared" si="37"/>
        <v/>
      </c>
      <c r="BI58" s="163" t="str">
        <f t="shared" si="38"/>
        <v/>
      </c>
      <c r="BK58" s="10">
        <v>49</v>
      </c>
    </row>
    <row r="59" spans="1:63" x14ac:dyDescent="0.25">
      <c r="A59" s="6"/>
      <c r="B59" s="150"/>
      <c r="C59" s="151"/>
      <c r="D59" s="175"/>
      <c r="E59" s="151"/>
      <c r="F59" s="152"/>
      <c r="G59" s="192"/>
      <c r="H59" s="153"/>
      <c r="I59" s="6"/>
      <c r="L59" s="137" t="str">
        <f t="shared" si="17"/>
        <v/>
      </c>
      <c r="M59" s="138" t="str">
        <f t="shared" si="39"/>
        <v/>
      </c>
      <c r="N59" s="173" t="str">
        <f t="shared" si="39"/>
        <v/>
      </c>
      <c r="O59" s="138" t="str">
        <f t="shared" si="40"/>
        <v/>
      </c>
      <c r="P59" s="139" t="str">
        <f t="shared" si="41"/>
        <v/>
      </c>
      <c r="Q59" s="188" t="str">
        <f t="shared" si="21"/>
        <v/>
      </c>
      <c r="R59" s="138" t="str">
        <f t="shared" si="42"/>
        <v/>
      </c>
      <c r="T59" s="10" t="str">
        <f t="shared" si="23"/>
        <v/>
      </c>
      <c r="V59" s="10" t="str">
        <f t="shared" si="24"/>
        <v/>
      </c>
      <c r="X59" s="10" t="str">
        <f>IF(AND($V59="X", COUNTIF($V$10:$V59, "X")=1), "X", "")</f>
        <v/>
      </c>
      <c r="Z59" s="10" t="str">
        <f t="shared" si="25"/>
        <v/>
      </c>
      <c r="AB59" s="10" t="str">
        <f t="shared" si="7"/>
        <v/>
      </c>
      <c r="AC59" s="10" t="str">
        <f t="shared" si="43"/>
        <v/>
      </c>
      <c r="AD59" s="10" t="str">
        <f t="shared" si="26"/>
        <v/>
      </c>
      <c r="AE59" s="10" t="str">
        <f t="shared" si="44"/>
        <v/>
      </c>
      <c r="AF59" s="10" t="str">
        <f t="shared" si="45"/>
        <v/>
      </c>
      <c r="AG59" s="10" t="str">
        <f t="shared" si="45"/>
        <v/>
      </c>
      <c r="AH59" s="10" t="str">
        <f t="shared" si="46"/>
        <v/>
      </c>
      <c r="AJ59" s="60" t="str">
        <f t="shared" si="27"/>
        <v/>
      </c>
      <c r="AK59" s="7" t="str">
        <f t="shared" si="47"/>
        <v/>
      </c>
      <c r="AL59" s="7" t="str">
        <f t="shared" si="48"/>
        <v/>
      </c>
      <c r="AM59" s="7" t="str">
        <f t="shared" si="49"/>
        <v/>
      </c>
      <c r="AN59" s="7" t="str">
        <f t="shared" si="50"/>
        <v/>
      </c>
      <c r="AO59" s="7" t="str">
        <f t="shared" si="51"/>
        <v/>
      </c>
      <c r="AP59" s="61" t="str">
        <f t="shared" si="52"/>
        <v/>
      </c>
      <c r="AR59" s="60" t="str">
        <f t="shared" si="28"/>
        <v/>
      </c>
      <c r="AS59" s="7" t="str">
        <f t="shared" si="53"/>
        <v/>
      </c>
      <c r="AT59" s="7" t="str">
        <f t="shared" si="13"/>
        <v/>
      </c>
      <c r="AU59" s="7" t="str">
        <f t="shared" si="14"/>
        <v/>
      </c>
      <c r="AV59" s="7" t="str">
        <f t="shared" si="30"/>
        <v/>
      </c>
      <c r="AW59" s="7" t="str">
        <f t="shared" si="15"/>
        <v/>
      </c>
      <c r="AX59" s="61" t="str">
        <f t="shared" si="54"/>
        <v/>
      </c>
      <c r="AZ59" s="52" t="str">
        <f t="shared" si="31"/>
        <v/>
      </c>
      <c r="BA59" s="101" t="str">
        <f t="shared" si="32"/>
        <v/>
      </c>
      <c r="BB59" s="101" t="str">
        <f t="shared" si="33"/>
        <v/>
      </c>
      <c r="BC59" s="101" t="str">
        <f t="shared" si="34"/>
        <v/>
      </c>
      <c r="BD59" s="160" t="str">
        <f t="shared" si="35"/>
        <v/>
      </c>
      <c r="BE59" s="101" t="str">
        <f t="shared" si="36"/>
        <v/>
      </c>
      <c r="BG59" s="10" t="str">
        <f t="shared" si="37"/>
        <v/>
      </c>
      <c r="BI59" s="163" t="str">
        <f t="shared" si="38"/>
        <v/>
      </c>
      <c r="BK59" s="10">
        <v>50</v>
      </c>
    </row>
    <row r="60" spans="1:63" x14ac:dyDescent="0.25">
      <c r="A60" s="6"/>
      <c r="B60" s="150"/>
      <c r="C60" s="151"/>
      <c r="D60" s="175"/>
      <c r="E60" s="151"/>
      <c r="F60" s="152"/>
      <c r="G60" s="192"/>
      <c r="H60" s="153"/>
      <c r="I60" s="6"/>
      <c r="L60" s="137" t="str">
        <f t="shared" si="17"/>
        <v/>
      </c>
      <c r="M60" s="138" t="str">
        <f t="shared" si="39"/>
        <v/>
      </c>
      <c r="N60" s="173" t="str">
        <f t="shared" si="39"/>
        <v/>
      </c>
      <c r="O60" s="138" t="str">
        <f t="shared" si="40"/>
        <v/>
      </c>
      <c r="P60" s="139" t="str">
        <f t="shared" si="41"/>
        <v/>
      </c>
      <c r="Q60" s="188" t="str">
        <f t="shared" si="21"/>
        <v/>
      </c>
      <c r="R60" s="138" t="str">
        <f t="shared" si="42"/>
        <v/>
      </c>
      <c r="T60" s="10" t="str">
        <f t="shared" si="23"/>
        <v/>
      </c>
      <c r="V60" s="10" t="str">
        <f t="shared" si="24"/>
        <v/>
      </c>
      <c r="X60" s="10" t="str">
        <f>IF(AND($V60="X", COUNTIF($V$10:$V60, "X")=1), "X", "")</f>
        <v/>
      </c>
      <c r="Z60" s="10" t="str">
        <f t="shared" si="25"/>
        <v/>
      </c>
      <c r="AB60" s="10" t="str">
        <f t="shared" si="7"/>
        <v/>
      </c>
      <c r="AC60" s="10" t="str">
        <f t="shared" si="43"/>
        <v/>
      </c>
      <c r="AD60" s="10" t="str">
        <f t="shared" si="26"/>
        <v/>
      </c>
      <c r="AE60" s="10" t="str">
        <f t="shared" si="44"/>
        <v/>
      </c>
      <c r="AF60" s="10" t="str">
        <f t="shared" si="45"/>
        <v/>
      </c>
      <c r="AG60" s="10" t="str">
        <f t="shared" si="45"/>
        <v/>
      </c>
      <c r="AH60" s="10" t="str">
        <f t="shared" si="46"/>
        <v/>
      </c>
      <c r="AJ60" s="60" t="str">
        <f t="shared" si="27"/>
        <v/>
      </c>
      <c r="AK60" s="7" t="str">
        <f t="shared" si="47"/>
        <v/>
      </c>
      <c r="AL60" s="7" t="str">
        <f t="shared" si="48"/>
        <v/>
      </c>
      <c r="AM60" s="7" t="str">
        <f t="shared" si="49"/>
        <v/>
      </c>
      <c r="AN60" s="7" t="str">
        <f t="shared" si="50"/>
        <v/>
      </c>
      <c r="AO60" s="7" t="str">
        <f t="shared" si="51"/>
        <v/>
      </c>
      <c r="AP60" s="61" t="str">
        <f t="shared" si="52"/>
        <v/>
      </c>
      <c r="AR60" s="60" t="str">
        <f t="shared" si="28"/>
        <v/>
      </c>
      <c r="AS60" s="7" t="str">
        <f t="shared" si="53"/>
        <v/>
      </c>
      <c r="AT60" s="7" t="str">
        <f t="shared" si="13"/>
        <v/>
      </c>
      <c r="AU60" s="7" t="str">
        <f t="shared" si="14"/>
        <v/>
      </c>
      <c r="AV60" s="7" t="str">
        <f t="shared" si="30"/>
        <v/>
      </c>
      <c r="AW60" s="7" t="str">
        <f t="shared" si="15"/>
        <v/>
      </c>
      <c r="AX60" s="61" t="str">
        <f t="shared" si="54"/>
        <v/>
      </c>
      <c r="AZ60" s="52" t="str">
        <f t="shared" si="31"/>
        <v/>
      </c>
      <c r="BA60" s="101" t="str">
        <f t="shared" si="32"/>
        <v/>
      </c>
      <c r="BB60" s="101" t="str">
        <f t="shared" si="33"/>
        <v/>
      </c>
      <c r="BC60" s="101" t="str">
        <f t="shared" si="34"/>
        <v/>
      </c>
      <c r="BD60" s="160" t="str">
        <f t="shared" si="35"/>
        <v/>
      </c>
      <c r="BE60" s="101" t="str">
        <f t="shared" si="36"/>
        <v/>
      </c>
      <c r="BG60" s="10" t="str">
        <f t="shared" si="37"/>
        <v/>
      </c>
      <c r="BI60" s="163" t="str">
        <f t="shared" si="38"/>
        <v/>
      </c>
      <c r="BK60" s="10">
        <v>51</v>
      </c>
    </row>
    <row r="61" spans="1:63" x14ac:dyDescent="0.25">
      <c r="A61" s="6"/>
      <c r="B61" s="150"/>
      <c r="C61" s="151"/>
      <c r="D61" s="175"/>
      <c r="E61" s="151"/>
      <c r="F61" s="152"/>
      <c r="G61" s="192"/>
      <c r="H61" s="153"/>
      <c r="I61" s="6"/>
      <c r="L61" s="137" t="str">
        <f t="shared" si="17"/>
        <v/>
      </c>
      <c r="M61" s="138" t="str">
        <f t="shared" si="39"/>
        <v/>
      </c>
      <c r="N61" s="173" t="str">
        <f t="shared" si="39"/>
        <v/>
      </c>
      <c r="O61" s="138" t="str">
        <f t="shared" si="40"/>
        <v/>
      </c>
      <c r="P61" s="139" t="str">
        <f t="shared" si="41"/>
        <v/>
      </c>
      <c r="Q61" s="188" t="str">
        <f t="shared" si="21"/>
        <v/>
      </c>
      <c r="R61" s="138" t="str">
        <f t="shared" si="42"/>
        <v/>
      </c>
      <c r="T61" s="10" t="str">
        <f t="shared" si="23"/>
        <v/>
      </c>
      <c r="V61" s="10" t="str">
        <f t="shared" si="24"/>
        <v/>
      </c>
      <c r="X61" s="10" t="str">
        <f>IF(AND($V61="X", COUNTIF($V$10:$V61, "X")=1), "X", "")</f>
        <v/>
      </c>
      <c r="Z61" s="10" t="str">
        <f t="shared" si="25"/>
        <v/>
      </c>
      <c r="AB61" s="10" t="str">
        <f t="shared" si="7"/>
        <v/>
      </c>
      <c r="AC61" s="10" t="str">
        <f t="shared" si="43"/>
        <v/>
      </c>
      <c r="AD61" s="10" t="str">
        <f t="shared" si="26"/>
        <v/>
      </c>
      <c r="AE61" s="10" t="str">
        <f t="shared" si="44"/>
        <v/>
      </c>
      <c r="AF61" s="10" t="str">
        <f t="shared" si="45"/>
        <v/>
      </c>
      <c r="AG61" s="10" t="str">
        <f t="shared" si="45"/>
        <v/>
      </c>
      <c r="AH61" s="10" t="str">
        <f t="shared" si="46"/>
        <v/>
      </c>
      <c r="AJ61" s="60" t="str">
        <f t="shared" si="27"/>
        <v/>
      </c>
      <c r="AK61" s="7" t="str">
        <f t="shared" si="47"/>
        <v/>
      </c>
      <c r="AL61" s="7" t="str">
        <f t="shared" si="48"/>
        <v/>
      </c>
      <c r="AM61" s="7" t="str">
        <f t="shared" si="49"/>
        <v/>
      </c>
      <c r="AN61" s="7" t="str">
        <f t="shared" si="50"/>
        <v/>
      </c>
      <c r="AO61" s="7" t="str">
        <f t="shared" si="51"/>
        <v/>
      </c>
      <c r="AP61" s="61" t="str">
        <f t="shared" si="52"/>
        <v/>
      </c>
      <c r="AR61" s="60" t="str">
        <f t="shared" si="28"/>
        <v/>
      </c>
      <c r="AS61" s="7" t="str">
        <f t="shared" si="53"/>
        <v/>
      </c>
      <c r="AT61" s="7" t="str">
        <f t="shared" si="13"/>
        <v/>
      </c>
      <c r="AU61" s="7" t="str">
        <f t="shared" si="14"/>
        <v/>
      </c>
      <c r="AV61" s="7" t="str">
        <f t="shared" si="30"/>
        <v/>
      </c>
      <c r="AW61" s="7" t="str">
        <f t="shared" si="15"/>
        <v/>
      </c>
      <c r="AX61" s="61" t="str">
        <f t="shared" si="54"/>
        <v/>
      </c>
      <c r="AZ61" s="52" t="str">
        <f t="shared" si="31"/>
        <v/>
      </c>
      <c r="BA61" s="101" t="str">
        <f t="shared" si="32"/>
        <v/>
      </c>
      <c r="BB61" s="101" t="str">
        <f t="shared" si="33"/>
        <v/>
      </c>
      <c r="BC61" s="101" t="str">
        <f t="shared" si="34"/>
        <v/>
      </c>
      <c r="BD61" s="160" t="str">
        <f t="shared" si="35"/>
        <v/>
      </c>
      <c r="BE61" s="101" t="str">
        <f t="shared" si="36"/>
        <v/>
      </c>
      <c r="BG61" s="10" t="str">
        <f t="shared" si="37"/>
        <v/>
      </c>
      <c r="BI61" s="163" t="str">
        <f t="shared" si="38"/>
        <v/>
      </c>
      <c r="BK61" s="10">
        <v>52</v>
      </c>
    </row>
    <row r="62" spans="1:63" x14ac:dyDescent="0.25">
      <c r="A62" s="6"/>
      <c r="B62" s="150"/>
      <c r="C62" s="151"/>
      <c r="D62" s="175"/>
      <c r="E62" s="151"/>
      <c r="F62" s="152"/>
      <c r="G62" s="192"/>
      <c r="H62" s="153"/>
      <c r="I62" s="6"/>
      <c r="L62" s="137" t="str">
        <f t="shared" si="17"/>
        <v/>
      </c>
      <c r="M62" s="138" t="str">
        <f t="shared" si="39"/>
        <v/>
      </c>
      <c r="N62" s="173" t="str">
        <f t="shared" si="39"/>
        <v/>
      </c>
      <c r="O62" s="138" t="str">
        <f t="shared" si="40"/>
        <v/>
      </c>
      <c r="P62" s="139" t="str">
        <f t="shared" si="41"/>
        <v/>
      </c>
      <c r="Q62" s="188" t="str">
        <f t="shared" si="21"/>
        <v/>
      </c>
      <c r="R62" s="138" t="str">
        <f t="shared" si="42"/>
        <v/>
      </c>
      <c r="T62" s="10" t="str">
        <f t="shared" si="23"/>
        <v/>
      </c>
      <c r="V62" s="10" t="str">
        <f t="shared" si="24"/>
        <v/>
      </c>
      <c r="X62" s="10" t="str">
        <f>IF(AND($V62="X", COUNTIF($V$10:$V62, "X")=1), "X", "")</f>
        <v/>
      </c>
      <c r="Z62" s="10" t="str">
        <f t="shared" si="25"/>
        <v/>
      </c>
      <c r="AB62" s="10" t="str">
        <f t="shared" si="7"/>
        <v/>
      </c>
      <c r="AC62" s="10" t="str">
        <f t="shared" si="43"/>
        <v/>
      </c>
      <c r="AD62" s="10" t="str">
        <f t="shared" si="26"/>
        <v/>
      </c>
      <c r="AE62" s="10" t="str">
        <f t="shared" si="44"/>
        <v/>
      </c>
      <c r="AF62" s="10" t="str">
        <f t="shared" si="45"/>
        <v/>
      </c>
      <c r="AG62" s="10" t="str">
        <f t="shared" si="45"/>
        <v/>
      </c>
      <c r="AH62" s="10" t="str">
        <f t="shared" si="46"/>
        <v/>
      </c>
      <c r="AJ62" s="60" t="str">
        <f t="shared" si="27"/>
        <v/>
      </c>
      <c r="AK62" s="7" t="str">
        <f t="shared" si="47"/>
        <v/>
      </c>
      <c r="AL62" s="7" t="str">
        <f t="shared" si="48"/>
        <v/>
      </c>
      <c r="AM62" s="7" t="str">
        <f t="shared" si="49"/>
        <v/>
      </c>
      <c r="AN62" s="7" t="str">
        <f t="shared" si="50"/>
        <v/>
      </c>
      <c r="AO62" s="7" t="str">
        <f t="shared" si="51"/>
        <v/>
      </c>
      <c r="AP62" s="61" t="str">
        <f t="shared" si="52"/>
        <v/>
      </c>
      <c r="AR62" s="60" t="str">
        <f t="shared" si="28"/>
        <v/>
      </c>
      <c r="AS62" s="7" t="str">
        <f t="shared" si="53"/>
        <v/>
      </c>
      <c r="AT62" s="7" t="str">
        <f t="shared" si="13"/>
        <v/>
      </c>
      <c r="AU62" s="7" t="str">
        <f t="shared" si="14"/>
        <v/>
      </c>
      <c r="AV62" s="7" t="str">
        <f t="shared" si="30"/>
        <v/>
      </c>
      <c r="AW62" s="7" t="str">
        <f t="shared" si="15"/>
        <v/>
      </c>
      <c r="AX62" s="61" t="str">
        <f t="shared" si="54"/>
        <v/>
      </c>
      <c r="AZ62" s="52" t="str">
        <f t="shared" si="31"/>
        <v/>
      </c>
      <c r="BA62" s="101" t="str">
        <f t="shared" si="32"/>
        <v/>
      </c>
      <c r="BB62" s="101" t="str">
        <f t="shared" si="33"/>
        <v/>
      </c>
      <c r="BC62" s="101" t="str">
        <f t="shared" si="34"/>
        <v/>
      </c>
      <c r="BD62" s="160" t="str">
        <f t="shared" si="35"/>
        <v/>
      </c>
      <c r="BE62" s="101" t="str">
        <f t="shared" si="36"/>
        <v/>
      </c>
      <c r="BG62" s="10" t="str">
        <f t="shared" si="37"/>
        <v/>
      </c>
      <c r="BI62" s="163" t="str">
        <f t="shared" si="38"/>
        <v/>
      </c>
      <c r="BK62" s="10">
        <v>53</v>
      </c>
    </row>
    <row r="63" spans="1:63" x14ac:dyDescent="0.25">
      <c r="A63" s="6"/>
      <c r="B63" s="150"/>
      <c r="C63" s="151"/>
      <c r="D63" s="175"/>
      <c r="E63" s="151"/>
      <c r="F63" s="152"/>
      <c r="G63" s="192"/>
      <c r="H63" s="153"/>
      <c r="I63" s="6"/>
      <c r="L63" s="137" t="str">
        <f t="shared" si="17"/>
        <v/>
      </c>
      <c r="M63" s="138" t="str">
        <f t="shared" si="39"/>
        <v/>
      </c>
      <c r="N63" s="173" t="str">
        <f t="shared" si="39"/>
        <v/>
      </c>
      <c r="O63" s="138" t="str">
        <f t="shared" si="40"/>
        <v/>
      </c>
      <c r="P63" s="139" t="str">
        <f t="shared" si="41"/>
        <v/>
      </c>
      <c r="Q63" s="188" t="str">
        <f t="shared" si="21"/>
        <v/>
      </c>
      <c r="R63" s="138" t="str">
        <f t="shared" si="42"/>
        <v/>
      </c>
      <c r="T63" s="10" t="str">
        <f t="shared" si="23"/>
        <v/>
      </c>
      <c r="V63" s="10" t="str">
        <f t="shared" si="24"/>
        <v/>
      </c>
      <c r="X63" s="10" t="str">
        <f>IF(AND($V63="X", COUNTIF($V$10:$V63, "X")=1), "X", "")</f>
        <v/>
      </c>
      <c r="Z63" s="10" t="str">
        <f t="shared" si="25"/>
        <v/>
      </c>
      <c r="AB63" s="10" t="str">
        <f t="shared" si="7"/>
        <v/>
      </c>
      <c r="AC63" s="10" t="str">
        <f t="shared" si="43"/>
        <v/>
      </c>
      <c r="AD63" s="10" t="str">
        <f t="shared" si="26"/>
        <v/>
      </c>
      <c r="AE63" s="10" t="str">
        <f t="shared" si="44"/>
        <v/>
      </c>
      <c r="AF63" s="10" t="str">
        <f t="shared" si="45"/>
        <v/>
      </c>
      <c r="AG63" s="10" t="str">
        <f t="shared" si="45"/>
        <v/>
      </c>
      <c r="AH63" s="10" t="str">
        <f t="shared" si="46"/>
        <v/>
      </c>
      <c r="AJ63" s="60" t="str">
        <f t="shared" si="27"/>
        <v/>
      </c>
      <c r="AK63" s="7" t="str">
        <f t="shared" si="47"/>
        <v/>
      </c>
      <c r="AL63" s="7" t="str">
        <f t="shared" si="48"/>
        <v/>
      </c>
      <c r="AM63" s="7" t="str">
        <f t="shared" si="49"/>
        <v/>
      </c>
      <c r="AN63" s="7" t="str">
        <f t="shared" si="50"/>
        <v/>
      </c>
      <c r="AO63" s="7" t="str">
        <f t="shared" si="51"/>
        <v/>
      </c>
      <c r="AP63" s="61" t="str">
        <f t="shared" si="52"/>
        <v/>
      </c>
      <c r="AR63" s="60" t="str">
        <f t="shared" si="28"/>
        <v/>
      </c>
      <c r="AS63" s="7" t="str">
        <f t="shared" si="53"/>
        <v/>
      </c>
      <c r="AT63" s="7" t="str">
        <f t="shared" si="13"/>
        <v/>
      </c>
      <c r="AU63" s="7" t="str">
        <f t="shared" si="14"/>
        <v/>
      </c>
      <c r="AV63" s="7" t="str">
        <f t="shared" si="30"/>
        <v/>
      </c>
      <c r="AW63" s="7" t="str">
        <f t="shared" si="15"/>
        <v/>
      </c>
      <c r="AX63" s="61" t="str">
        <f t="shared" si="54"/>
        <v/>
      </c>
      <c r="AZ63" s="52" t="str">
        <f t="shared" si="31"/>
        <v/>
      </c>
      <c r="BA63" s="101" t="str">
        <f t="shared" si="32"/>
        <v/>
      </c>
      <c r="BB63" s="101" t="str">
        <f t="shared" si="33"/>
        <v/>
      </c>
      <c r="BC63" s="101" t="str">
        <f t="shared" si="34"/>
        <v/>
      </c>
      <c r="BD63" s="160" t="str">
        <f t="shared" si="35"/>
        <v/>
      </c>
      <c r="BE63" s="101" t="str">
        <f t="shared" si="36"/>
        <v/>
      </c>
      <c r="BG63" s="10" t="str">
        <f t="shared" si="37"/>
        <v/>
      </c>
      <c r="BI63" s="163" t="str">
        <f t="shared" si="38"/>
        <v/>
      </c>
      <c r="BK63" s="10">
        <v>54</v>
      </c>
    </row>
    <row r="64" spans="1:63" x14ac:dyDescent="0.25">
      <c r="A64" s="6"/>
      <c r="B64" s="150"/>
      <c r="C64" s="151"/>
      <c r="D64" s="175"/>
      <c r="E64" s="151"/>
      <c r="F64" s="152"/>
      <c r="G64" s="192"/>
      <c r="H64" s="153"/>
      <c r="I64" s="6"/>
      <c r="L64" s="137" t="str">
        <f t="shared" si="17"/>
        <v/>
      </c>
      <c r="M64" s="138" t="str">
        <f t="shared" si="39"/>
        <v/>
      </c>
      <c r="N64" s="173" t="str">
        <f t="shared" si="39"/>
        <v/>
      </c>
      <c r="O64" s="138" t="str">
        <f t="shared" si="40"/>
        <v/>
      </c>
      <c r="P64" s="139" t="str">
        <f t="shared" si="41"/>
        <v/>
      </c>
      <c r="Q64" s="188" t="str">
        <f t="shared" si="21"/>
        <v/>
      </c>
      <c r="R64" s="138" t="str">
        <f t="shared" si="42"/>
        <v/>
      </c>
      <c r="T64" s="10" t="str">
        <f t="shared" si="23"/>
        <v/>
      </c>
      <c r="V64" s="10" t="str">
        <f t="shared" si="24"/>
        <v/>
      </c>
      <c r="X64" s="10" t="str">
        <f>IF(AND($V64="X", COUNTIF($V$10:$V64, "X")=1), "X", "")</f>
        <v/>
      </c>
      <c r="Z64" s="10" t="str">
        <f t="shared" si="25"/>
        <v/>
      </c>
      <c r="AB64" s="10" t="str">
        <f t="shared" si="7"/>
        <v/>
      </c>
      <c r="AC64" s="10" t="str">
        <f t="shared" si="43"/>
        <v/>
      </c>
      <c r="AD64" s="10" t="str">
        <f t="shared" si="26"/>
        <v/>
      </c>
      <c r="AE64" s="10" t="str">
        <f t="shared" si="44"/>
        <v/>
      </c>
      <c r="AF64" s="10" t="str">
        <f t="shared" si="45"/>
        <v/>
      </c>
      <c r="AG64" s="10" t="str">
        <f t="shared" si="45"/>
        <v/>
      </c>
      <c r="AH64" s="10" t="str">
        <f t="shared" si="46"/>
        <v/>
      </c>
      <c r="AJ64" s="60" t="str">
        <f t="shared" si="27"/>
        <v/>
      </c>
      <c r="AK64" s="7" t="str">
        <f t="shared" si="47"/>
        <v/>
      </c>
      <c r="AL64" s="7" t="str">
        <f t="shared" si="48"/>
        <v/>
      </c>
      <c r="AM64" s="7" t="str">
        <f t="shared" si="49"/>
        <v/>
      </c>
      <c r="AN64" s="7" t="str">
        <f t="shared" si="50"/>
        <v/>
      </c>
      <c r="AO64" s="7" t="str">
        <f t="shared" si="51"/>
        <v/>
      </c>
      <c r="AP64" s="61" t="str">
        <f t="shared" si="52"/>
        <v/>
      </c>
      <c r="AR64" s="60" t="str">
        <f t="shared" si="28"/>
        <v/>
      </c>
      <c r="AS64" s="7" t="str">
        <f t="shared" si="53"/>
        <v/>
      </c>
      <c r="AT64" s="7" t="str">
        <f t="shared" si="13"/>
        <v/>
      </c>
      <c r="AU64" s="7" t="str">
        <f t="shared" si="14"/>
        <v/>
      </c>
      <c r="AV64" s="7" t="str">
        <f t="shared" si="30"/>
        <v/>
      </c>
      <c r="AW64" s="7" t="str">
        <f t="shared" si="15"/>
        <v/>
      </c>
      <c r="AX64" s="61" t="str">
        <f t="shared" si="54"/>
        <v/>
      </c>
      <c r="AZ64" s="52" t="str">
        <f t="shared" si="31"/>
        <v/>
      </c>
      <c r="BA64" s="101" t="str">
        <f t="shared" si="32"/>
        <v/>
      </c>
      <c r="BB64" s="101" t="str">
        <f t="shared" si="33"/>
        <v/>
      </c>
      <c r="BC64" s="101" t="str">
        <f t="shared" si="34"/>
        <v/>
      </c>
      <c r="BD64" s="160" t="str">
        <f t="shared" si="35"/>
        <v/>
      </c>
      <c r="BE64" s="101" t="str">
        <f t="shared" si="36"/>
        <v/>
      </c>
      <c r="BG64" s="10" t="str">
        <f t="shared" si="37"/>
        <v/>
      </c>
      <c r="BI64" s="163" t="str">
        <f t="shared" si="38"/>
        <v/>
      </c>
      <c r="BK64" s="10">
        <v>55</v>
      </c>
    </row>
    <row r="65" spans="1:63" x14ac:dyDescent="0.25">
      <c r="A65" s="6"/>
      <c r="B65" s="150"/>
      <c r="C65" s="151"/>
      <c r="D65" s="175"/>
      <c r="E65" s="151"/>
      <c r="F65" s="152"/>
      <c r="G65" s="192"/>
      <c r="H65" s="153"/>
      <c r="I65" s="6"/>
      <c r="L65" s="137" t="str">
        <f t="shared" si="17"/>
        <v/>
      </c>
      <c r="M65" s="138" t="str">
        <f t="shared" si="39"/>
        <v/>
      </c>
      <c r="N65" s="173" t="str">
        <f t="shared" si="39"/>
        <v/>
      </c>
      <c r="O65" s="138" t="str">
        <f t="shared" si="40"/>
        <v/>
      </c>
      <c r="P65" s="139" t="str">
        <f t="shared" si="41"/>
        <v/>
      </c>
      <c r="Q65" s="188" t="str">
        <f t="shared" si="21"/>
        <v/>
      </c>
      <c r="R65" s="138" t="str">
        <f t="shared" si="42"/>
        <v/>
      </c>
      <c r="T65" s="10" t="str">
        <f t="shared" si="23"/>
        <v/>
      </c>
      <c r="V65" s="10" t="str">
        <f t="shared" si="24"/>
        <v/>
      </c>
      <c r="X65" s="10" t="str">
        <f>IF(AND($V65="X", COUNTIF($V$10:$V65, "X")=1), "X", "")</f>
        <v/>
      </c>
      <c r="Z65" s="10" t="str">
        <f t="shared" si="25"/>
        <v/>
      </c>
      <c r="AB65" s="10" t="str">
        <f t="shared" si="7"/>
        <v/>
      </c>
      <c r="AC65" s="10" t="str">
        <f t="shared" si="43"/>
        <v/>
      </c>
      <c r="AD65" s="10" t="str">
        <f t="shared" si="26"/>
        <v/>
      </c>
      <c r="AE65" s="10" t="str">
        <f t="shared" si="44"/>
        <v/>
      </c>
      <c r="AF65" s="10" t="str">
        <f t="shared" si="45"/>
        <v/>
      </c>
      <c r="AG65" s="10" t="str">
        <f t="shared" si="45"/>
        <v/>
      </c>
      <c r="AH65" s="10" t="str">
        <f t="shared" si="46"/>
        <v/>
      </c>
      <c r="AJ65" s="60" t="str">
        <f t="shared" si="27"/>
        <v/>
      </c>
      <c r="AK65" s="7" t="str">
        <f t="shared" si="47"/>
        <v/>
      </c>
      <c r="AL65" s="7" t="str">
        <f t="shared" si="48"/>
        <v/>
      </c>
      <c r="AM65" s="7" t="str">
        <f t="shared" si="49"/>
        <v/>
      </c>
      <c r="AN65" s="7" t="str">
        <f t="shared" si="50"/>
        <v/>
      </c>
      <c r="AO65" s="7" t="str">
        <f t="shared" si="51"/>
        <v/>
      </c>
      <c r="AP65" s="61" t="str">
        <f t="shared" si="52"/>
        <v/>
      </c>
      <c r="AR65" s="60" t="str">
        <f t="shared" si="28"/>
        <v/>
      </c>
      <c r="AS65" s="7" t="str">
        <f t="shared" si="53"/>
        <v/>
      </c>
      <c r="AT65" s="7" t="str">
        <f t="shared" si="13"/>
        <v/>
      </c>
      <c r="AU65" s="7" t="str">
        <f t="shared" si="14"/>
        <v/>
      </c>
      <c r="AV65" s="7" t="str">
        <f t="shared" si="30"/>
        <v/>
      </c>
      <c r="AW65" s="7" t="str">
        <f t="shared" si="15"/>
        <v/>
      </c>
      <c r="AX65" s="61" t="str">
        <f t="shared" si="54"/>
        <v/>
      </c>
      <c r="AZ65" s="52" t="str">
        <f t="shared" si="31"/>
        <v/>
      </c>
      <c r="BA65" s="101" t="str">
        <f t="shared" si="32"/>
        <v/>
      </c>
      <c r="BB65" s="101" t="str">
        <f t="shared" si="33"/>
        <v/>
      </c>
      <c r="BC65" s="101" t="str">
        <f t="shared" si="34"/>
        <v/>
      </c>
      <c r="BD65" s="160" t="str">
        <f t="shared" si="35"/>
        <v/>
      </c>
      <c r="BE65" s="101" t="str">
        <f t="shared" si="36"/>
        <v/>
      </c>
      <c r="BG65" s="10" t="str">
        <f t="shared" si="37"/>
        <v/>
      </c>
      <c r="BI65" s="163" t="str">
        <f t="shared" si="38"/>
        <v/>
      </c>
      <c r="BK65" s="10">
        <v>56</v>
      </c>
    </row>
    <row r="66" spans="1:63" x14ac:dyDescent="0.25">
      <c r="A66" s="6"/>
      <c r="B66" s="150"/>
      <c r="C66" s="151"/>
      <c r="D66" s="175"/>
      <c r="E66" s="151"/>
      <c r="F66" s="152"/>
      <c r="G66" s="192"/>
      <c r="H66" s="153"/>
      <c r="I66" s="6"/>
      <c r="L66" s="137" t="str">
        <f t="shared" si="17"/>
        <v/>
      </c>
      <c r="M66" s="138" t="str">
        <f t="shared" si="39"/>
        <v/>
      </c>
      <c r="N66" s="173" t="str">
        <f t="shared" si="39"/>
        <v/>
      </c>
      <c r="O66" s="138" t="str">
        <f t="shared" si="40"/>
        <v/>
      </c>
      <c r="P66" s="139" t="str">
        <f t="shared" si="41"/>
        <v/>
      </c>
      <c r="Q66" s="188" t="str">
        <f t="shared" si="21"/>
        <v/>
      </c>
      <c r="R66" s="138" t="str">
        <f t="shared" si="42"/>
        <v/>
      </c>
      <c r="T66" s="10" t="str">
        <f t="shared" si="23"/>
        <v/>
      </c>
      <c r="V66" s="10" t="str">
        <f t="shared" si="24"/>
        <v/>
      </c>
      <c r="X66" s="10" t="str">
        <f>IF(AND($V66="X", COUNTIF($V$10:$V66, "X")=1), "X", "")</f>
        <v/>
      </c>
      <c r="Z66" s="10" t="str">
        <f t="shared" si="25"/>
        <v/>
      </c>
      <c r="AB66" s="10" t="str">
        <f t="shared" si="7"/>
        <v/>
      </c>
      <c r="AC66" s="10" t="str">
        <f t="shared" si="43"/>
        <v/>
      </c>
      <c r="AD66" s="10" t="str">
        <f t="shared" si="26"/>
        <v/>
      </c>
      <c r="AE66" s="10" t="str">
        <f t="shared" si="44"/>
        <v/>
      </c>
      <c r="AF66" s="10" t="str">
        <f t="shared" si="45"/>
        <v/>
      </c>
      <c r="AG66" s="10" t="str">
        <f t="shared" si="45"/>
        <v/>
      </c>
      <c r="AH66" s="10" t="str">
        <f t="shared" si="46"/>
        <v/>
      </c>
      <c r="AJ66" s="60" t="str">
        <f t="shared" si="27"/>
        <v/>
      </c>
      <c r="AK66" s="7" t="str">
        <f t="shared" si="47"/>
        <v/>
      </c>
      <c r="AL66" s="7" t="str">
        <f t="shared" si="48"/>
        <v/>
      </c>
      <c r="AM66" s="7" t="str">
        <f t="shared" si="49"/>
        <v/>
      </c>
      <c r="AN66" s="7" t="str">
        <f t="shared" si="50"/>
        <v/>
      </c>
      <c r="AO66" s="7" t="str">
        <f t="shared" si="51"/>
        <v/>
      </c>
      <c r="AP66" s="61" t="str">
        <f t="shared" si="52"/>
        <v/>
      </c>
      <c r="AR66" s="60" t="str">
        <f t="shared" si="28"/>
        <v/>
      </c>
      <c r="AS66" s="7" t="str">
        <f t="shared" si="53"/>
        <v/>
      </c>
      <c r="AT66" s="7" t="str">
        <f t="shared" si="13"/>
        <v/>
      </c>
      <c r="AU66" s="7" t="str">
        <f t="shared" si="14"/>
        <v/>
      </c>
      <c r="AV66" s="7" t="str">
        <f t="shared" si="30"/>
        <v/>
      </c>
      <c r="AW66" s="7" t="str">
        <f t="shared" si="15"/>
        <v/>
      </c>
      <c r="AX66" s="61" t="str">
        <f t="shared" si="54"/>
        <v/>
      </c>
      <c r="AZ66" s="52" t="str">
        <f t="shared" si="31"/>
        <v/>
      </c>
      <c r="BA66" s="101" t="str">
        <f t="shared" si="32"/>
        <v/>
      </c>
      <c r="BB66" s="101" t="str">
        <f t="shared" si="33"/>
        <v/>
      </c>
      <c r="BC66" s="101" t="str">
        <f t="shared" si="34"/>
        <v/>
      </c>
      <c r="BD66" s="160" t="str">
        <f t="shared" si="35"/>
        <v/>
      </c>
      <c r="BE66" s="101" t="str">
        <f t="shared" si="36"/>
        <v/>
      </c>
      <c r="BG66" s="10" t="str">
        <f t="shared" si="37"/>
        <v/>
      </c>
      <c r="BI66" s="163" t="str">
        <f t="shared" si="38"/>
        <v/>
      </c>
      <c r="BK66" s="10">
        <v>57</v>
      </c>
    </row>
    <row r="67" spans="1:63" x14ac:dyDescent="0.25">
      <c r="A67" s="6"/>
      <c r="B67" s="150"/>
      <c r="C67" s="151"/>
      <c r="D67" s="175"/>
      <c r="E67" s="151"/>
      <c r="F67" s="152"/>
      <c r="G67" s="192"/>
      <c r="H67" s="153"/>
      <c r="I67" s="6"/>
      <c r="L67" s="137" t="str">
        <f t="shared" si="17"/>
        <v/>
      </c>
      <c r="M67" s="138" t="str">
        <f t="shared" si="39"/>
        <v/>
      </c>
      <c r="N67" s="173" t="str">
        <f t="shared" si="39"/>
        <v/>
      </c>
      <c r="O67" s="138" t="str">
        <f t="shared" si="40"/>
        <v/>
      </c>
      <c r="P67" s="139" t="str">
        <f t="shared" si="41"/>
        <v/>
      </c>
      <c r="Q67" s="188" t="str">
        <f t="shared" si="21"/>
        <v/>
      </c>
      <c r="R67" s="138" t="str">
        <f t="shared" si="42"/>
        <v/>
      </c>
      <c r="T67" s="10" t="str">
        <f t="shared" si="23"/>
        <v/>
      </c>
      <c r="V67" s="10" t="str">
        <f t="shared" si="24"/>
        <v/>
      </c>
      <c r="X67" s="10" t="str">
        <f>IF(AND($V67="X", COUNTIF($V$10:$V67, "X")=1), "X", "")</f>
        <v/>
      </c>
      <c r="Z67" s="10" t="str">
        <f t="shared" si="25"/>
        <v/>
      </c>
      <c r="AB67" s="10" t="str">
        <f t="shared" si="7"/>
        <v/>
      </c>
      <c r="AC67" s="10" t="str">
        <f t="shared" si="43"/>
        <v/>
      </c>
      <c r="AD67" s="10" t="str">
        <f t="shared" si="26"/>
        <v/>
      </c>
      <c r="AE67" s="10" t="str">
        <f t="shared" si="44"/>
        <v/>
      </c>
      <c r="AF67" s="10" t="str">
        <f t="shared" si="45"/>
        <v/>
      </c>
      <c r="AG67" s="10" t="str">
        <f t="shared" si="45"/>
        <v/>
      </c>
      <c r="AH67" s="10" t="str">
        <f t="shared" si="46"/>
        <v/>
      </c>
      <c r="AJ67" s="60" t="str">
        <f t="shared" si="27"/>
        <v/>
      </c>
      <c r="AK67" s="7" t="str">
        <f t="shared" si="47"/>
        <v/>
      </c>
      <c r="AL67" s="7" t="str">
        <f t="shared" si="48"/>
        <v/>
      </c>
      <c r="AM67" s="7" t="str">
        <f t="shared" si="49"/>
        <v/>
      </c>
      <c r="AN67" s="7" t="str">
        <f t="shared" si="50"/>
        <v/>
      </c>
      <c r="AO67" s="7" t="str">
        <f t="shared" si="51"/>
        <v/>
      </c>
      <c r="AP67" s="61" t="str">
        <f t="shared" si="52"/>
        <v/>
      </c>
      <c r="AR67" s="60" t="str">
        <f t="shared" si="28"/>
        <v/>
      </c>
      <c r="AS67" s="7" t="str">
        <f t="shared" si="53"/>
        <v/>
      </c>
      <c r="AT67" s="7" t="str">
        <f t="shared" si="13"/>
        <v/>
      </c>
      <c r="AU67" s="7" t="str">
        <f t="shared" si="14"/>
        <v/>
      </c>
      <c r="AV67" s="7" t="str">
        <f t="shared" si="30"/>
        <v/>
      </c>
      <c r="AW67" s="7" t="str">
        <f t="shared" si="15"/>
        <v/>
      </c>
      <c r="AX67" s="61" t="str">
        <f t="shared" si="54"/>
        <v/>
      </c>
      <c r="AZ67" s="52" t="str">
        <f t="shared" si="31"/>
        <v/>
      </c>
      <c r="BA67" s="101" t="str">
        <f t="shared" si="32"/>
        <v/>
      </c>
      <c r="BB67" s="101" t="str">
        <f t="shared" si="33"/>
        <v/>
      </c>
      <c r="BC67" s="101" t="str">
        <f t="shared" si="34"/>
        <v/>
      </c>
      <c r="BD67" s="160" t="str">
        <f t="shared" si="35"/>
        <v/>
      </c>
      <c r="BE67" s="101" t="str">
        <f t="shared" si="36"/>
        <v/>
      </c>
      <c r="BG67" s="10" t="str">
        <f t="shared" si="37"/>
        <v/>
      </c>
      <c r="BI67" s="163" t="str">
        <f t="shared" si="38"/>
        <v/>
      </c>
      <c r="BK67" s="10">
        <v>58</v>
      </c>
    </row>
    <row r="68" spans="1:63" x14ac:dyDescent="0.25">
      <c r="A68" s="6"/>
      <c r="B68" s="150"/>
      <c r="C68" s="151"/>
      <c r="D68" s="175"/>
      <c r="E68" s="151"/>
      <c r="F68" s="152"/>
      <c r="G68" s="192"/>
      <c r="H68" s="153"/>
      <c r="I68" s="6"/>
      <c r="L68" s="137" t="str">
        <f t="shared" si="17"/>
        <v/>
      </c>
      <c r="M68" s="138" t="str">
        <f t="shared" si="39"/>
        <v/>
      </c>
      <c r="N68" s="173" t="str">
        <f t="shared" si="39"/>
        <v/>
      </c>
      <c r="O68" s="138" t="str">
        <f t="shared" si="40"/>
        <v/>
      </c>
      <c r="P68" s="139" t="str">
        <f t="shared" si="41"/>
        <v/>
      </c>
      <c r="Q68" s="188" t="str">
        <f t="shared" si="21"/>
        <v/>
      </c>
      <c r="R68" s="138" t="str">
        <f t="shared" si="42"/>
        <v/>
      </c>
      <c r="T68" s="10" t="str">
        <f t="shared" si="23"/>
        <v/>
      </c>
      <c r="V68" s="10" t="str">
        <f t="shared" si="24"/>
        <v/>
      </c>
      <c r="X68" s="10" t="str">
        <f>IF(AND($V68="X", COUNTIF($V$10:$V68, "X")=1), "X", "")</f>
        <v/>
      </c>
      <c r="Z68" s="10" t="str">
        <f t="shared" si="25"/>
        <v/>
      </c>
      <c r="AB68" s="10" t="str">
        <f t="shared" si="7"/>
        <v/>
      </c>
      <c r="AC68" s="10" t="str">
        <f t="shared" si="43"/>
        <v/>
      </c>
      <c r="AD68" s="10" t="str">
        <f t="shared" si="26"/>
        <v/>
      </c>
      <c r="AE68" s="10" t="str">
        <f t="shared" si="44"/>
        <v/>
      </c>
      <c r="AF68" s="10" t="str">
        <f t="shared" si="45"/>
        <v/>
      </c>
      <c r="AG68" s="10" t="str">
        <f t="shared" si="45"/>
        <v/>
      </c>
      <c r="AH68" s="10" t="str">
        <f t="shared" si="46"/>
        <v/>
      </c>
      <c r="AJ68" s="60" t="str">
        <f t="shared" si="27"/>
        <v/>
      </c>
      <c r="AK68" s="7" t="str">
        <f t="shared" si="47"/>
        <v/>
      </c>
      <c r="AL68" s="7" t="str">
        <f t="shared" si="48"/>
        <v/>
      </c>
      <c r="AM68" s="7" t="str">
        <f t="shared" si="49"/>
        <v/>
      </c>
      <c r="AN68" s="7" t="str">
        <f t="shared" si="50"/>
        <v/>
      </c>
      <c r="AO68" s="7" t="str">
        <f t="shared" si="51"/>
        <v/>
      </c>
      <c r="AP68" s="61" t="str">
        <f t="shared" si="52"/>
        <v/>
      </c>
      <c r="AR68" s="60" t="str">
        <f t="shared" si="28"/>
        <v/>
      </c>
      <c r="AS68" s="7" t="str">
        <f t="shared" si="53"/>
        <v/>
      </c>
      <c r="AT68" s="7" t="str">
        <f t="shared" si="13"/>
        <v/>
      </c>
      <c r="AU68" s="7" t="str">
        <f t="shared" si="14"/>
        <v/>
      </c>
      <c r="AV68" s="7" t="str">
        <f t="shared" si="30"/>
        <v/>
      </c>
      <c r="AW68" s="7" t="str">
        <f t="shared" si="15"/>
        <v/>
      </c>
      <c r="AX68" s="61" t="str">
        <f t="shared" si="54"/>
        <v/>
      </c>
      <c r="AZ68" s="52" t="str">
        <f t="shared" si="31"/>
        <v/>
      </c>
      <c r="BA68" s="101" t="str">
        <f t="shared" si="32"/>
        <v/>
      </c>
      <c r="BB68" s="101" t="str">
        <f t="shared" si="33"/>
        <v/>
      </c>
      <c r="BC68" s="101" t="str">
        <f t="shared" si="34"/>
        <v/>
      </c>
      <c r="BD68" s="160" t="str">
        <f t="shared" si="35"/>
        <v/>
      </c>
      <c r="BE68" s="101" t="str">
        <f t="shared" si="36"/>
        <v/>
      </c>
      <c r="BG68" s="10" t="str">
        <f t="shared" si="37"/>
        <v/>
      </c>
      <c r="BI68" s="163" t="str">
        <f t="shared" si="38"/>
        <v/>
      </c>
      <c r="BK68" s="10">
        <v>59</v>
      </c>
    </row>
    <row r="69" spans="1:63" x14ac:dyDescent="0.25">
      <c r="A69" s="6"/>
      <c r="B69" s="150"/>
      <c r="C69" s="151"/>
      <c r="D69" s="175"/>
      <c r="E69" s="151"/>
      <c r="F69" s="152"/>
      <c r="G69" s="192"/>
      <c r="H69" s="153"/>
      <c r="I69" s="6"/>
      <c r="L69" s="137" t="str">
        <f t="shared" si="17"/>
        <v/>
      </c>
      <c r="M69" s="138" t="str">
        <f t="shared" si="39"/>
        <v/>
      </c>
      <c r="N69" s="173" t="str">
        <f t="shared" si="39"/>
        <v/>
      </c>
      <c r="O69" s="138" t="str">
        <f t="shared" si="40"/>
        <v/>
      </c>
      <c r="P69" s="139" t="str">
        <f t="shared" si="41"/>
        <v/>
      </c>
      <c r="Q69" s="188" t="str">
        <f t="shared" si="21"/>
        <v/>
      </c>
      <c r="R69" s="138" t="str">
        <f t="shared" si="42"/>
        <v/>
      </c>
      <c r="T69" s="10" t="str">
        <f t="shared" si="23"/>
        <v/>
      </c>
      <c r="V69" s="10" t="str">
        <f t="shared" si="24"/>
        <v/>
      </c>
      <c r="X69" s="10" t="str">
        <f>IF(AND($V69="X", COUNTIF($V$10:$V69, "X")=1), "X", "")</f>
        <v/>
      </c>
      <c r="Z69" s="10" t="str">
        <f t="shared" si="25"/>
        <v/>
      </c>
      <c r="AB69" s="10" t="str">
        <f t="shared" si="7"/>
        <v/>
      </c>
      <c r="AC69" s="10" t="str">
        <f t="shared" si="43"/>
        <v/>
      </c>
      <c r="AD69" s="10" t="str">
        <f t="shared" si="26"/>
        <v/>
      </c>
      <c r="AE69" s="10" t="str">
        <f t="shared" si="44"/>
        <v/>
      </c>
      <c r="AF69" s="10" t="str">
        <f t="shared" si="45"/>
        <v/>
      </c>
      <c r="AG69" s="10" t="str">
        <f t="shared" si="45"/>
        <v/>
      </c>
      <c r="AH69" s="10" t="str">
        <f t="shared" si="46"/>
        <v/>
      </c>
      <c r="AJ69" s="60" t="str">
        <f t="shared" si="27"/>
        <v/>
      </c>
      <c r="AK69" s="7" t="str">
        <f t="shared" si="47"/>
        <v/>
      </c>
      <c r="AL69" s="7" t="str">
        <f t="shared" si="48"/>
        <v/>
      </c>
      <c r="AM69" s="7" t="str">
        <f t="shared" si="49"/>
        <v/>
      </c>
      <c r="AN69" s="7" t="str">
        <f t="shared" si="50"/>
        <v/>
      </c>
      <c r="AO69" s="7" t="str">
        <f t="shared" si="51"/>
        <v/>
      </c>
      <c r="AP69" s="61" t="str">
        <f t="shared" si="52"/>
        <v/>
      </c>
      <c r="AR69" s="60" t="str">
        <f t="shared" si="28"/>
        <v/>
      </c>
      <c r="AS69" s="7" t="str">
        <f t="shared" si="53"/>
        <v/>
      </c>
      <c r="AT69" s="7" t="str">
        <f t="shared" si="13"/>
        <v/>
      </c>
      <c r="AU69" s="7" t="str">
        <f t="shared" si="14"/>
        <v/>
      </c>
      <c r="AV69" s="7" t="str">
        <f t="shared" si="30"/>
        <v/>
      </c>
      <c r="AW69" s="7" t="str">
        <f t="shared" si="15"/>
        <v/>
      </c>
      <c r="AX69" s="61" t="str">
        <f t="shared" si="54"/>
        <v/>
      </c>
      <c r="AZ69" s="52" t="str">
        <f t="shared" si="31"/>
        <v/>
      </c>
      <c r="BA69" s="101" t="str">
        <f t="shared" si="32"/>
        <v/>
      </c>
      <c r="BB69" s="101" t="str">
        <f t="shared" si="33"/>
        <v/>
      </c>
      <c r="BC69" s="101" t="str">
        <f t="shared" si="34"/>
        <v/>
      </c>
      <c r="BD69" s="160" t="str">
        <f t="shared" si="35"/>
        <v/>
      </c>
      <c r="BE69" s="101" t="str">
        <f t="shared" si="36"/>
        <v/>
      </c>
      <c r="BG69" s="10" t="str">
        <f t="shared" si="37"/>
        <v/>
      </c>
      <c r="BI69" s="163" t="str">
        <f t="shared" si="38"/>
        <v/>
      </c>
      <c r="BK69" s="10">
        <v>60</v>
      </c>
    </row>
    <row r="70" spans="1:63" x14ac:dyDescent="0.25">
      <c r="A70" s="6"/>
      <c r="B70" s="150"/>
      <c r="C70" s="151"/>
      <c r="D70" s="175"/>
      <c r="E70" s="151"/>
      <c r="F70" s="152"/>
      <c r="G70" s="192"/>
      <c r="H70" s="153"/>
      <c r="I70" s="6"/>
      <c r="L70" s="137" t="str">
        <f t="shared" si="17"/>
        <v/>
      </c>
      <c r="M70" s="138" t="str">
        <f t="shared" si="39"/>
        <v/>
      </c>
      <c r="N70" s="173" t="str">
        <f t="shared" si="39"/>
        <v/>
      </c>
      <c r="O70" s="138" t="str">
        <f t="shared" si="40"/>
        <v/>
      </c>
      <c r="P70" s="139" t="str">
        <f t="shared" si="41"/>
        <v/>
      </c>
      <c r="Q70" s="188" t="str">
        <f t="shared" si="21"/>
        <v/>
      </c>
      <c r="R70" s="138" t="str">
        <f t="shared" si="42"/>
        <v/>
      </c>
      <c r="T70" s="10" t="str">
        <f t="shared" si="23"/>
        <v/>
      </c>
      <c r="V70" s="10" t="str">
        <f t="shared" si="24"/>
        <v/>
      </c>
      <c r="X70" s="10" t="str">
        <f>IF(AND($V70="X", COUNTIF($V$10:$V70, "X")=1), "X", "")</f>
        <v/>
      </c>
      <c r="Z70" s="10" t="str">
        <f t="shared" si="25"/>
        <v/>
      </c>
      <c r="AB70" s="10" t="str">
        <f t="shared" si="7"/>
        <v/>
      </c>
      <c r="AC70" s="10" t="str">
        <f t="shared" si="43"/>
        <v/>
      </c>
      <c r="AD70" s="10" t="str">
        <f t="shared" si="26"/>
        <v/>
      </c>
      <c r="AE70" s="10" t="str">
        <f t="shared" si="44"/>
        <v/>
      </c>
      <c r="AF70" s="10" t="str">
        <f t="shared" si="45"/>
        <v/>
      </c>
      <c r="AG70" s="10" t="str">
        <f t="shared" si="45"/>
        <v/>
      </c>
      <c r="AH70" s="10" t="str">
        <f t="shared" si="46"/>
        <v/>
      </c>
      <c r="AJ70" s="60" t="str">
        <f t="shared" si="27"/>
        <v/>
      </c>
      <c r="AK70" s="7" t="str">
        <f t="shared" si="47"/>
        <v/>
      </c>
      <c r="AL70" s="7" t="str">
        <f t="shared" si="48"/>
        <v/>
      </c>
      <c r="AM70" s="7" t="str">
        <f t="shared" si="49"/>
        <v/>
      </c>
      <c r="AN70" s="7" t="str">
        <f t="shared" si="50"/>
        <v/>
      </c>
      <c r="AO70" s="7" t="str">
        <f t="shared" si="51"/>
        <v/>
      </c>
      <c r="AP70" s="61" t="str">
        <f t="shared" si="52"/>
        <v/>
      </c>
      <c r="AR70" s="60" t="str">
        <f t="shared" si="28"/>
        <v/>
      </c>
      <c r="AS70" s="7" t="str">
        <f t="shared" si="53"/>
        <v/>
      </c>
      <c r="AT70" s="7" t="str">
        <f t="shared" si="13"/>
        <v/>
      </c>
      <c r="AU70" s="7" t="str">
        <f t="shared" si="14"/>
        <v/>
      </c>
      <c r="AV70" s="7" t="str">
        <f t="shared" si="30"/>
        <v/>
      </c>
      <c r="AW70" s="7" t="str">
        <f t="shared" si="15"/>
        <v/>
      </c>
      <c r="AX70" s="61" t="str">
        <f t="shared" si="54"/>
        <v/>
      </c>
      <c r="AZ70" s="52" t="str">
        <f t="shared" si="31"/>
        <v/>
      </c>
      <c r="BA70" s="101" t="str">
        <f t="shared" si="32"/>
        <v/>
      </c>
      <c r="BB70" s="101" t="str">
        <f t="shared" si="33"/>
        <v/>
      </c>
      <c r="BC70" s="101" t="str">
        <f t="shared" si="34"/>
        <v/>
      </c>
      <c r="BD70" s="160" t="str">
        <f t="shared" si="35"/>
        <v/>
      </c>
      <c r="BE70" s="101" t="str">
        <f t="shared" si="36"/>
        <v/>
      </c>
      <c r="BG70" s="10" t="str">
        <f t="shared" si="37"/>
        <v/>
      </c>
      <c r="BI70" s="163" t="str">
        <f t="shared" si="38"/>
        <v/>
      </c>
      <c r="BK70" s="10">
        <v>61</v>
      </c>
    </row>
    <row r="71" spans="1:63" x14ac:dyDescent="0.25">
      <c r="A71" s="6"/>
      <c r="B71" s="150"/>
      <c r="C71" s="151"/>
      <c r="D71" s="175"/>
      <c r="E71" s="151"/>
      <c r="F71" s="152"/>
      <c r="G71" s="192"/>
      <c r="H71" s="153"/>
      <c r="I71" s="6"/>
      <c r="L71" s="137" t="str">
        <f t="shared" si="17"/>
        <v/>
      </c>
      <c r="M71" s="138" t="str">
        <f t="shared" si="39"/>
        <v/>
      </c>
      <c r="N71" s="173" t="str">
        <f t="shared" si="39"/>
        <v/>
      </c>
      <c r="O71" s="138" t="str">
        <f t="shared" si="40"/>
        <v/>
      </c>
      <c r="P71" s="139" t="str">
        <f t="shared" si="41"/>
        <v/>
      </c>
      <c r="Q71" s="188" t="str">
        <f t="shared" si="21"/>
        <v/>
      </c>
      <c r="R71" s="138" t="str">
        <f t="shared" si="42"/>
        <v/>
      </c>
      <c r="T71" s="10" t="str">
        <f t="shared" si="23"/>
        <v/>
      </c>
      <c r="V71" s="10" t="str">
        <f t="shared" si="24"/>
        <v/>
      </c>
      <c r="X71" s="10" t="str">
        <f>IF(AND($V71="X", COUNTIF($V$10:$V71, "X")=1), "X", "")</f>
        <v/>
      </c>
      <c r="Z71" s="10" t="str">
        <f t="shared" si="25"/>
        <v/>
      </c>
      <c r="AB71" s="10" t="str">
        <f t="shared" si="7"/>
        <v/>
      </c>
      <c r="AC71" s="10" t="str">
        <f t="shared" si="43"/>
        <v/>
      </c>
      <c r="AD71" s="10" t="str">
        <f t="shared" si="26"/>
        <v/>
      </c>
      <c r="AE71" s="10" t="str">
        <f t="shared" si="44"/>
        <v/>
      </c>
      <c r="AF71" s="10" t="str">
        <f t="shared" si="45"/>
        <v/>
      </c>
      <c r="AG71" s="10" t="str">
        <f t="shared" si="45"/>
        <v/>
      </c>
      <c r="AH71" s="10" t="str">
        <f t="shared" si="46"/>
        <v/>
      </c>
      <c r="AJ71" s="60" t="str">
        <f t="shared" si="27"/>
        <v/>
      </c>
      <c r="AK71" s="7" t="str">
        <f t="shared" si="47"/>
        <v/>
      </c>
      <c r="AL71" s="7" t="str">
        <f t="shared" si="48"/>
        <v/>
      </c>
      <c r="AM71" s="7" t="str">
        <f t="shared" si="49"/>
        <v/>
      </c>
      <c r="AN71" s="7" t="str">
        <f t="shared" si="50"/>
        <v/>
      </c>
      <c r="AO71" s="7" t="str">
        <f t="shared" si="51"/>
        <v/>
      </c>
      <c r="AP71" s="61" t="str">
        <f t="shared" si="52"/>
        <v/>
      </c>
      <c r="AR71" s="60" t="str">
        <f t="shared" si="28"/>
        <v/>
      </c>
      <c r="AS71" s="7" t="str">
        <f t="shared" si="53"/>
        <v/>
      </c>
      <c r="AT71" s="7" t="str">
        <f t="shared" si="13"/>
        <v/>
      </c>
      <c r="AU71" s="7" t="str">
        <f t="shared" si="14"/>
        <v/>
      </c>
      <c r="AV71" s="7" t="str">
        <f t="shared" si="30"/>
        <v/>
      </c>
      <c r="AW71" s="7" t="str">
        <f t="shared" si="15"/>
        <v/>
      </c>
      <c r="AX71" s="61" t="str">
        <f t="shared" si="54"/>
        <v/>
      </c>
      <c r="AZ71" s="52" t="str">
        <f t="shared" si="31"/>
        <v/>
      </c>
      <c r="BA71" s="101" t="str">
        <f t="shared" si="32"/>
        <v/>
      </c>
      <c r="BB71" s="101" t="str">
        <f t="shared" si="33"/>
        <v/>
      </c>
      <c r="BC71" s="101" t="str">
        <f t="shared" si="34"/>
        <v/>
      </c>
      <c r="BD71" s="160" t="str">
        <f t="shared" si="35"/>
        <v/>
      </c>
      <c r="BE71" s="101" t="str">
        <f t="shared" si="36"/>
        <v/>
      </c>
      <c r="BG71" s="10" t="str">
        <f t="shared" si="37"/>
        <v/>
      </c>
      <c r="BI71" s="163" t="str">
        <f t="shared" si="38"/>
        <v/>
      </c>
      <c r="BK71" s="10">
        <v>62</v>
      </c>
    </row>
    <row r="72" spans="1:63" x14ac:dyDescent="0.25">
      <c r="A72" s="6"/>
      <c r="B72" s="150"/>
      <c r="C72" s="151"/>
      <c r="D72" s="175"/>
      <c r="E72" s="151"/>
      <c r="F72" s="152"/>
      <c r="G72" s="192"/>
      <c r="H72" s="153"/>
      <c r="I72" s="6"/>
      <c r="L72" s="137" t="str">
        <f t="shared" si="17"/>
        <v/>
      </c>
      <c r="M72" s="138" t="str">
        <f t="shared" si="39"/>
        <v/>
      </c>
      <c r="N72" s="173" t="str">
        <f t="shared" si="39"/>
        <v/>
      </c>
      <c r="O72" s="138" t="str">
        <f t="shared" si="40"/>
        <v/>
      </c>
      <c r="P72" s="139" t="str">
        <f t="shared" si="41"/>
        <v/>
      </c>
      <c r="Q72" s="188" t="str">
        <f t="shared" si="21"/>
        <v/>
      </c>
      <c r="R72" s="138" t="str">
        <f t="shared" si="42"/>
        <v/>
      </c>
      <c r="T72" s="10" t="str">
        <f t="shared" si="23"/>
        <v/>
      </c>
      <c r="V72" s="10" t="str">
        <f t="shared" si="24"/>
        <v/>
      </c>
      <c r="X72" s="10" t="str">
        <f>IF(AND($V72="X", COUNTIF($V$10:$V72, "X")=1), "X", "")</f>
        <v/>
      </c>
      <c r="Z72" s="10" t="str">
        <f t="shared" si="25"/>
        <v/>
      </c>
      <c r="AB72" s="10" t="str">
        <f t="shared" si="7"/>
        <v/>
      </c>
      <c r="AC72" s="10" t="str">
        <f t="shared" si="43"/>
        <v/>
      </c>
      <c r="AD72" s="10" t="str">
        <f t="shared" si="26"/>
        <v/>
      </c>
      <c r="AE72" s="10" t="str">
        <f t="shared" si="44"/>
        <v/>
      </c>
      <c r="AF72" s="10" t="str">
        <f t="shared" si="45"/>
        <v/>
      </c>
      <c r="AG72" s="10" t="str">
        <f t="shared" si="45"/>
        <v/>
      </c>
      <c r="AH72" s="10" t="str">
        <f t="shared" si="46"/>
        <v/>
      </c>
      <c r="AJ72" s="60" t="str">
        <f t="shared" si="27"/>
        <v/>
      </c>
      <c r="AK72" s="7" t="str">
        <f t="shared" si="47"/>
        <v/>
      </c>
      <c r="AL72" s="7" t="str">
        <f t="shared" si="48"/>
        <v/>
      </c>
      <c r="AM72" s="7" t="str">
        <f t="shared" si="49"/>
        <v/>
      </c>
      <c r="AN72" s="7" t="str">
        <f t="shared" si="50"/>
        <v/>
      </c>
      <c r="AO72" s="7" t="str">
        <f t="shared" si="51"/>
        <v/>
      </c>
      <c r="AP72" s="61" t="str">
        <f t="shared" si="52"/>
        <v/>
      </c>
      <c r="AR72" s="60" t="str">
        <f t="shared" si="28"/>
        <v/>
      </c>
      <c r="AS72" s="7" t="str">
        <f t="shared" si="53"/>
        <v/>
      </c>
      <c r="AT72" s="7" t="str">
        <f t="shared" si="13"/>
        <v/>
      </c>
      <c r="AU72" s="7" t="str">
        <f t="shared" si="14"/>
        <v/>
      </c>
      <c r="AV72" s="7" t="str">
        <f t="shared" si="30"/>
        <v/>
      </c>
      <c r="AW72" s="7" t="str">
        <f t="shared" si="15"/>
        <v/>
      </c>
      <c r="AX72" s="61" t="str">
        <f t="shared" si="54"/>
        <v/>
      </c>
      <c r="AZ72" s="52" t="str">
        <f t="shared" si="31"/>
        <v/>
      </c>
      <c r="BA72" s="101" t="str">
        <f t="shared" si="32"/>
        <v/>
      </c>
      <c r="BB72" s="101" t="str">
        <f t="shared" si="33"/>
        <v/>
      </c>
      <c r="BC72" s="101" t="str">
        <f t="shared" si="34"/>
        <v/>
      </c>
      <c r="BD72" s="160" t="str">
        <f t="shared" si="35"/>
        <v/>
      </c>
      <c r="BE72" s="101" t="str">
        <f t="shared" si="36"/>
        <v/>
      </c>
      <c r="BG72" s="10" t="str">
        <f t="shared" si="37"/>
        <v/>
      </c>
      <c r="BI72" s="163" t="str">
        <f t="shared" si="38"/>
        <v/>
      </c>
      <c r="BK72" s="10">
        <v>63</v>
      </c>
    </row>
    <row r="73" spans="1:63" x14ac:dyDescent="0.25">
      <c r="A73" s="6"/>
      <c r="B73" s="150"/>
      <c r="C73" s="151"/>
      <c r="D73" s="175"/>
      <c r="E73" s="151"/>
      <c r="F73" s="152"/>
      <c r="G73" s="192"/>
      <c r="H73" s="153"/>
      <c r="I73" s="6"/>
      <c r="L73" s="137" t="str">
        <f t="shared" si="17"/>
        <v/>
      </c>
      <c r="M73" s="138" t="str">
        <f t="shared" si="39"/>
        <v/>
      </c>
      <c r="N73" s="173" t="str">
        <f t="shared" si="39"/>
        <v/>
      </c>
      <c r="O73" s="138" t="str">
        <f t="shared" si="40"/>
        <v/>
      </c>
      <c r="P73" s="139" t="str">
        <f t="shared" si="41"/>
        <v/>
      </c>
      <c r="Q73" s="188" t="str">
        <f t="shared" si="21"/>
        <v/>
      </c>
      <c r="R73" s="138" t="str">
        <f t="shared" si="42"/>
        <v/>
      </c>
      <c r="T73" s="10" t="str">
        <f t="shared" si="23"/>
        <v/>
      </c>
      <c r="V73" s="10" t="str">
        <f t="shared" si="24"/>
        <v/>
      </c>
      <c r="X73" s="10" t="str">
        <f>IF(AND($V73="X", COUNTIF($V$10:$V73, "X")=1), "X", "")</f>
        <v/>
      </c>
      <c r="Z73" s="10" t="str">
        <f t="shared" si="25"/>
        <v/>
      </c>
      <c r="AB73" s="10" t="str">
        <f t="shared" si="7"/>
        <v/>
      </c>
      <c r="AC73" s="10" t="str">
        <f t="shared" si="43"/>
        <v/>
      </c>
      <c r="AD73" s="10" t="str">
        <f t="shared" si="26"/>
        <v/>
      </c>
      <c r="AE73" s="10" t="str">
        <f t="shared" si="44"/>
        <v/>
      </c>
      <c r="AF73" s="10" t="str">
        <f t="shared" si="45"/>
        <v/>
      </c>
      <c r="AG73" s="10" t="str">
        <f t="shared" si="45"/>
        <v/>
      </c>
      <c r="AH73" s="10" t="str">
        <f t="shared" si="46"/>
        <v/>
      </c>
      <c r="AJ73" s="60" t="str">
        <f t="shared" si="27"/>
        <v/>
      </c>
      <c r="AK73" s="7" t="str">
        <f t="shared" si="47"/>
        <v/>
      </c>
      <c r="AL73" s="7" t="str">
        <f t="shared" si="48"/>
        <v/>
      </c>
      <c r="AM73" s="7" t="str">
        <f t="shared" si="49"/>
        <v/>
      </c>
      <c r="AN73" s="7" t="str">
        <f t="shared" si="50"/>
        <v/>
      </c>
      <c r="AO73" s="7" t="str">
        <f t="shared" si="51"/>
        <v/>
      </c>
      <c r="AP73" s="61" t="str">
        <f t="shared" si="52"/>
        <v/>
      </c>
      <c r="AR73" s="60" t="str">
        <f t="shared" si="28"/>
        <v/>
      </c>
      <c r="AS73" s="7" t="str">
        <f t="shared" si="53"/>
        <v/>
      </c>
      <c r="AT73" s="7" t="str">
        <f t="shared" si="13"/>
        <v/>
      </c>
      <c r="AU73" s="7" t="str">
        <f t="shared" si="14"/>
        <v/>
      </c>
      <c r="AV73" s="7" t="str">
        <f t="shared" si="30"/>
        <v/>
      </c>
      <c r="AW73" s="7" t="str">
        <f t="shared" si="15"/>
        <v/>
      </c>
      <c r="AX73" s="61" t="str">
        <f t="shared" si="54"/>
        <v/>
      </c>
      <c r="AZ73" s="52" t="str">
        <f t="shared" si="31"/>
        <v/>
      </c>
      <c r="BA73" s="101" t="str">
        <f t="shared" si="32"/>
        <v/>
      </c>
      <c r="BB73" s="101" t="str">
        <f t="shared" si="33"/>
        <v/>
      </c>
      <c r="BC73" s="101" t="str">
        <f t="shared" si="34"/>
        <v/>
      </c>
      <c r="BD73" s="160" t="str">
        <f t="shared" si="35"/>
        <v/>
      </c>
      <c r="BE73" s="101" t="str">
        <f t="shared" si="36"/>
        <v/>
      </c>
      <c r="BG73" s="10" t="str">
        <f t="shared" si="37"/>
        <v/>
      </c>
      <c r="BI73" s="163" t="str">
        <f t="shared" si="38"/>
        <v/>
      </c>
      <c r="BK73" s="10">
        <v>64</v>
      </c>
    </row>
    <row r="74" spans="1:63" x14ac:dyDescent="0.25">
      <c r="A74" s="6"/>
      <c r="B74" s="150"/>
      <c r="C74" s="151"/>
      <c r="D74" s="175"/>
      <c r="E74" s="151"/>
      <c r="F74" s="152"/>
      <c r="G74" s="192"/>
      <c r="H74" s="153"/>
      <c r="I74" s="6"/>
      <c r="L74" s="137" t="str">
        <f t="shared" si="17"/>
        <v/>
      </c>
      <c r="M74" s="138" t="str">
        <f t="shared" si="39"/>
        <v/>
      </c>
      <c r="N74" s="173" t="str">
        <f t="shared" si="39"/>
        <v/>
      </c>
      <c r="O74" s="138" t="str">
        <f t="shared" si="40"/>
        <v/>
      </c>
      <c r="P74" s="139" t="str">
        <f t="shared" si="41"/>
        <v/>
      </c>
      <c r="Q74" s="188" t="str">
        <f t="shared" si="21"/>
        <v/>
      </c>
      <c r="R74" s="138" t="str">
        <f t="shared" si="42"/>
        <v/>
      </c>
      <c r="T74" s="10" t="str">
        <f t="shared" si="23"/>
        <v/>
      </c>
      <c r="V74" s="10" t="str">
        <f t="shared" si="24"/>
        <v/>
      </c>
      <c r="X74" s="10" t="str">
        <f>IF(AND($V74="X", COUNTIF($V$10:$V74, "X")=1), "X", "")</f>
        <v/>
      </c>
      <c r="Z74" s="10" t="str">
        <f t="shared" si="25"/>
        <v/>
      </c>
      <c r="AB74" s="10" t="str">
        <f t="shared" ref="AB74:AB137" si="55">IF($Z74="", "", IF(AND(AB$5="X", B74=""), $Z$6, IF(AND(NOT(B74=""), OR(ISNUMBER(B74)=FALSE, COUNTIF(B$10:B$309, B74)&gt;1)), $Z$7, "")))</f>
        <v/>
      </c>
      <c r="AC74" s="10" t="str">
        <f t="shared" si="43"/>
        <v/>
      </c>
      <c r="AD74" s="10" t="str">
        <f t="shared" si="26"/>
        <v/>
      </c>
      <c r="AE74" s="10" t="str">
        <f t="shared" si="44"/>
        <v/>
      </c>
      <c r="AF74" s="10" t="str">
        <f t="shared" si="45"/>
        <v/>
      </c>
      <c r="AG74" s="10" t="str">
        <f t="shared" si="45"/>
        <v/>
      </c>
      <c r="AH74" s="10" t="str">
        <f t="shared" si="46"/>
        <v/>
      </c>
      <c r="AJ74" s="60" t="str">
        <f t="shared" si="27"/>
        <v/>
      </c>
      <c r="AK74" s="7" t="str">
        <f t="shared" si="47"/>
        <v/>
      </c>
      <c r="AL74" s="7" t="str">
        <f t="shared" si="48"/>
        <v/>
      </c>
      <c r="AM74" s="7" t="str">
        <f t="shared" si="49"/>
        <v/>
      </c>
      <c r="AN74" s="7" t="str">
        <f t="shared" si="50"/>
        <v/>
      </c>
      <c r="AO74" s="7" t="str">
        <f t="shared" si="51"/>
        <v/>
      </c>
      <c r="AP74" s="61" t="str">
        <f t="shared" si="52"/>
        <v/>
      </c>
      <c r="AR74" s="60" t="str">
        <f t="shared" si="28"/>
        <v/>
      </c>
      <c r="AS74" s="7" t="str">
        <f t="shared" si="53"/>
        <v/>
      </c>
      <c r="AT74" s="7" t="str">
        <f t="shared" ref="AT74:AT137" si="56">IF($X74="X", "", AD74)</f>
        <v/>
      </c>
      <c r="AU74" s="7" t="str">
        <f t="shared" ref="AU74:AU137" si="57">IF($X74="X", "", AE74)</f>
        <v/>
      </c>
      <c r="AV74" s="7" t="str">
        <f t="shared" ref="AV74:AV137" si="58">IF($X74="X", "", AF74)</f>
        <v/>
      </c>
      <c r="AW74" s="7" t="str">
        <f t="shared" ref="AW74:AW137" si="59">IF($X74="X", "", AG74)</f>
        <v/>
      </c>
      <c r="AX74" s="61" t="str">
        <f t="shared" si="54"/>
        <v/>
      </c>
      <c r="AZ74" s="52" t="str">
        <f t="shared" si="31"/>
        <v/>
      </c>
      <c r="BA74" s="101" t="str">
        <f t="shared" si="32"/>
        <v/>
      </c>
      <c r="BB74" s="101" t="str">
        <f t="shared" si="33"/>
        <v/>
      </c>
      <c r="BC74" s="101" t="str">
        <f t="shared" si="34"/>
        <v/>
      </c>
      <c r="BD74" s="160" t="str">
        <f t="shared" si="35"/>
        <v/>
      </c>
      <c r="BE74" s="101" t="str">
        <f t="shared" si="36"/>
        <v/>
      </c>
      <c r="BG74" s="10" t="str">
        <f t="shared" si="37"/>
        <v/>
      </c>
      <c r="BI74" s="163" t="str">
        <f t="shared" si="38"/>
        <v/>
      </c>
      <c r="BK74" s="10">
        <v>65</v>
      </c>
    </row>
    <row r="75" spans="1:63" x14ac:dyDescent="0.25">
      <c r="A75" s="6"/>
      <c r="B75" s="150"/>
      <c r="C75" s="151"/>
      <c r="D75" s="175"/>
      <c r="E75" s="151"/>
      <c r="F75" s="152"/>
      <c r="G75" s="192"/>
      <c r="H75" s="153"/>
      <c r="I75" s="6"/>
      <c r="L75" s="137" t="str">
        <f t="shared" ref="L75:L138" si="60">IF(AND($O$6=TRUE, $X75="X"), L$8, IF(B75="", "", B75))</f>
        <v/>
      </c>
      <c r="M75" s="138" t="str">
        <f t="shared" si="39"/>
        <v/>
      </c>
      <c r="N75" s="173" t="str">
        <f t="shared" si="39"/>
        <v/>
      </c>
      <c r="O75" s="138" t="str">
        <f t="shared" si="40"/>
        <v/>
      </c>
      <c r="P75" s="139" t="str">
        <f t="shared" si="41"/>
        <v/>
      </c>
      <c r="Q75" s="188" t="str">
        <f t="shared" ref="Q75:Q138" si="61">IF(AND($O$6=TRUE, $X75="X"), Q$8, IF(G75="", "", G75))</f>
        <v/>
      </c>
      <c r="R75" s="138" t="str">
        <f t="shared" si="42"/>
        <v/>
      </c>
      <c r="T75" s="10" t="str">
        <f t="shared" ref="T75:T138" si="62">IF(COUNTIF($B75:$H75, "")=7, "", "X")</f>
        <v/>
      </c>
      <c r="V75" s="10" t="str">
        <f t="shared" ref="V75:V138" si="63">IF(AND(COUNTIF($B75:$H75, "")=7, $O$6=TRUE, $T74="X"), "X", IF(AND(NOT($B75=""), $B75=$L$8), "X", IF(AND(COUNTIF($B75:$H75, "")&lt;5, COUNTIF($B75:$H75, "")&gt;0), "X", "")))</f>
        <v/>
      </c>
      <c r="X75" s="10" t="str">
        <f>IF(AND($V75="X", COUNTIF($V$10:$V75, "X")=1), "X", "")</f>
        <v/>
      </c>
      <c r="Z75" s="10" t="str">
        <f t="shared" ref="Z75:Z138" si="64">IF($T75="X", "X", IF($O$6=TRUE, $X75, ""))</f>
        <v/>
      </c>
      <c r="AB75" s="10" t="str">
        <f t="shared" si="55"/>
        <v/>
      </c>
      <c r="AC75" s="10" t="str">
        <f t="shared" si="43"/>
        <v/>
      </c>
      <c r="AD75" s="10" t="str">
        <f t="shared" ref="AD75:AD138" si="65">IF($Z75="", "", IF(AND(AD$5="X", D75=""), $Z$6, ""))</f>
        <v/>
      </c>
      <c r="AE75" s="10" t="str">
        <f t="shared" si="44"/>
        <v/>
      </c>
      <c r="AF75" s="10" t="str">
        <f t="shared" si="45"/>
        <v/>
      </c>
      <c r="AG75" s="10" t="str">
        <f t="shared" si="45"/>
        <v/>
      </c>
      <c r="AH75" s="10" t="str">
        <f t="shared" si="46"/>
        <v/>
      </c>
      <c r="AJ75" s="60" t="str">
        <f t="shared" ref="AJ75:AJ138" si="66">IF($X75="", "", IF(AB75="", "", "X"))</f>
        <v/>
      </c>
      <c r="AK75" s="7" t="str">
        <f t="shared" si="47"/>
        <v/>
      </c>
      <c r="AL75" s="7" t="str">
        <f t="shared" si="48"/>
        <v/>
      </c>
      <c r="AM75" s="7" t="str">
        <f t="shared" si="49"/>
        <v/>
      </c>
      <c r="AN75" s="7" t="str">
        <f t="shared" si="50"/>
        <v/>
      </c>
      <c r="AO75" s="7" t="str">
        <f t="shared" si="51"/>
        <v/>
      </c>
      <c r="AP75" s="61" t="str">
        <f t="shared" si="52"/>
        <v/>
      </c>
      <c r="AR75" s="60" t="str">
        <f t="shared" ref="AR75:AR138" si="67">IF($X75="X", "", AB75)</f>
        <v/>
      </c>
      <c r="AS75" s="7" t="str">
        <f t="shared" si="53"/>
        <v/>
      </c>
      <c r="AT75" s="7" t="str">
        <f t="shared" si="56"/>
        <v/>
      </c>
      <c r="AU75" s="7" t="str">
        <f t="shared" si="57"/>
        <v/>
      </c>
      <c r="AV75" s="7" t="str">
        <f t="shared" si="58"/>
        <v/>
      </c>
      <c r="AW75" s="7" t="str">
        <f t="shared" si="59"/>
        <v/>
      </c>
      <c r="AX75" s="61" t="str">
        <f t="shared" si="54"/>
        <v/>
      </c>
      <c r="AZ75" s="52" t="str">
        <f t="shared" ref="AZ75:AZ138" si="68">IF($B75="", "", IFERROR($B75+13, ""))</f>
        <v/>
      </c>
      <c r="BA75" s="101" t="str">
        <f t="shared" ref="BA75:BA138" si="69">IF(OR($C75="", $E75=""), "", IFERROR($E75-$C75, ""))</f>
        <v/>
      </c>
      <c r="BB75" s="101" t="str">
        <f t="shared" ref="BB75:BB138" si="70">IF($BA75="", "", IFERROR(ROUND($BA75/$BB$7, 0), ""))</f>
        <v/>
      </c>
      <c r="BC75" s="101" t="str">
        <f t="shared" ref="BC75:BC138" si="71">IF(OR($BA75="", $F75=""), "", IFERROR(ROUND($BA75/$F75, 0), ""))</f>
        <v/>
      </c>
      <c r="BD75" s="160" t="str">
        <f t="shared" ref="BD75:BD138" si="72">IFERROR($BA75/$C75, "")</f>
        <v/>
      </c>
      <c r="BE75" s="101" t="str">
        <f t="shared" ref="BE75:BE138" si="73">IF(OR($H75="", $F75=""), "", IFERROR(ROUND($H75/$F75, 0), ""))</f>
        <v/>
      </c>
      <c r="BG75" s="10" t="str">
        <f t="shared" ref="BG75:BG138" si="74">IF($B75="", "", COUNTIF($B$10:$B$309, "&gt;"&amp;$B75)+1)</f>
        <v/>
      </c>
      <c r="BI75" s="163" t="str">
        <f t="shared" ref="BI75:BI138" si="75">IFERROR(INDEX($B$10:$B$309, MATCH($BK75, $BG$10:$BG$309, 0)), "")</f>
        <v/>
      </c>
      <c r="BK75" s="10">
        <v>66</v>
      </c>
    </row>
    <row r="76" spans="1:63" x14ac:dyDescent="0.25">
      <c r="A76" s="6"/>
      <c r="B76" s="150"/>
      <c r="C76" s="151"/>
      <c r="D76" s="175"/>
      <c r="E76" s="151"/>
      <c r="F76" s="152"/>
      <c r="G76" s="192"/>
      <c r="H76" s="153"/>
      <c r="I76" s="6"/>
      <c r="L76" s="137" t="str">
        <f t="shared" si="60"/>
        <v/>
      </c>
      <c r="M76" s="138" t="str">
        <f t="shared" si="39"/>
        <v/>
      </c>
      <c r="N76" s="173" t="str">
        <f t="shared" si="39"/>
        <v/>
      </c>
      <c r="O76" s="138" t="str">
        <f t="shared" si="40"/>
        <v/>
      </c>
      <c r="P76" s="139" t="str">
        <f t="shared" si="41"/>
        <v/>
      </c>
      <c r="Q76" s="188" t="str">
        <f t="shared" si="61"/>
        <v/>
      </c>
      <c r="R76" s="138" t="str">
        <f t="shared" si="42"/>
        <v/>
      </c>
      <c r="T76" s="10" t="str">
        <f t="shared" si="62"/>
        <v/>
      </c>
      <c r="V76" s="10" t="str">
        <f t="shared" si="63"/>
        <v/>
      </c>
      <c r="X76" s="10" t="str">
        <f>IF(AND($V76="X", COUNTIF($V$10:$V76, "X")=1), "X", "")</f>
        <v/>
      </c>
      <c r="Z76" s="10" t="str">
        <f t="shared" si="64"/>
        <v/>
      </c>
      <c r="AB76" s="10" t="str">
        <f t="shared" si="55"/>
        <v/>
      </c>
      <c r="AC76" s="10" t="str">
        <f t="shared" si="43"/>
        <v/>
      </c>
      <c r="AD76" s="10" t="str">
        <f t="shared" si="65"/>
        <v/>
      </c>
      <c r="AE76" s="10" t="str">
        <f t="shared" si="44"/>
        <v/>
      </c>
      <c r="AF76" s="10" t="str">
        <f t="shared" si="45"/>
        <v/>
      </c>
      <c r="AG76" s="10" t="str">
        <f t="shared" si="45"/>
        <v/>
      </c>
      <c r="AH76" s="10" t="str">
        <f t="shared" si="46"/>
        <v/>
      </c>
      <c r="AJ76" s="60" t="str">
        <f t="shared" si="66"/>
        <v/>
      </c>
      <c r="AK76" s="7" t="str">
        <f t="shared" si="47"/>
        <v/>
      </c>
      <c r="AL76" s="7" t="str">
        <f t="shared" si="48"/>
        <v/>
      </c>
      <c r="AM76" s="7" t="str">
        <f t="shared" si="49"/>
        <v/>
      </c>
      <c r="AN76" s="7" t="str">
        <f t="shared" si="50"/>
        <v/>
      </c>
      <c r="AO76" s="7" t="str">
        <f t="shared" si="51"/>
        <v/>
      </c>
      <c r="AP76" s="61" t="str">
        <f t="shared" si="52"/>
        <v/>
      </c>
      <c r="AR76" s="60" t="str">
        <f t="shared" si="67"/>
        <v/>
      </c>
      <c r="AS76" s="7" t="str">
        <f t="shared" si="53"/>
        <v/>
      </c>
      <c r="AT76" s="7" t="str">
        <f t="shared" si="56"/>
        <v/>
      </c>
      <c r="AU76" s="7" t="str">
        <f t="shared" si="57"/>
        <v/>
      </c>
      <c r="AV76" s="7" t="str">
        <f t="shared" si="58"/>
        <v/>
      </c>
      <c r="AW76" s="7" t="str">
        <f t="shared" si="59"/>
        <v/>
      </c>
      <c r="AX76" s="61" t="str">
        <f t="shared" si="54"/>
        <v/>
      </c>
      <c r="AZ76" s="52" t="str">
        <f t="shared" si="68"/>
        <v/>
      </c>
      <c r="BA76" s="101" t="str">
        <f t="shared" si="69"/>
        <v/>
      </c>
      <c r="BB76" s="101" t="str">
        <f t="shared" si="70"/>
        <v/>
      </c>
      <c r="BC76" s="101" t="str">
        <f t="shared" si="71"/>
        <v/>
      </c>
      <c r="BD76" s="160" t="str">
        <f t="shared" si="72"/>
        <v/>
      </c>
      <c r="BE76" s="101" t="str">
        <f t="shared" si="73"/>
        <v/>
      </c>
      <c r="BG76" s="10" t="str">
        <f t="shared" si="74"/>
        <v/>
      </c>
      <c r="BI76" s="163" t="str">
        <f t="shared" si="75"/>
        <v/>
      </c>
      <c r="BK76" s="10">
        <v>67</v>
      </c>
    </row>
    <row r="77" spans="1:63" x14ac:dyDescent="0.25">
      <c r="A77" s="6"/>
      <c r="B77" s="150"/>
      <c r="C77" s="151"/>
      <c r="D77" s="175"/>
      <c r="E77" s="151"/>
      <c r="F77" s="152"/>
      <c r="G77" s="192"/>
      <c r="H77" s="153"/>
      <c r="I77" s="6"/>
      <c r="L77" s="137" t="str">
        <f t="shared" si="60"/>
        <v/>
      </c>
      <c r="M77" s="138" t="str">
        <f t="shared" si="39"/>
        <v/>
      </c>
      <c r="N77" s="173" t="str">
        <f t="shared" si="39"/>
        <v/>
      </c>
      <c r="O77" s="138" t="str">
        <f t="shared" si="40"/>
        <v/>
      </c>
      <c r="P77" s="139" t="str">
        <f t="shared" si="41"/>
        <v/>
      </c>
      <c r="Q77" s="188" t="str">
        <f t="shared" si="61"/>
        <v/>
      </c>
      <c r="R77" s="138" t="str">
        <f t="shared" si="42"/>
        <v/>
      </c>
      <c r="T77" s="10" t="str">
        <f t="shared" si="62"/>
        <v/>
      </c>
      <c r="V77" s="10" t="str">
        <f t="shared" si="63"/>
        <v/>
      </c>
      <c r="X77" s="10" t="str">
        <f>IF(AND($V77="X", COUNTIF($V$10:$V77, "X")=1), "X", "")</f>
        <v/>
      </c>
      <c r="Z77" s="10" t="str">
        <f t="shared" si="64"/>
        <v/>
      </c>
      <c r="AB77" s="10" t="str">
        <f t="shared" si="55"/>
        <v/>
      </c>
      <c r="AC77" s="10" t="str">
        <f t="shared" si="43"/>
        <v/>
      </c>
      <c r="AD77" s="10" t="str">
        <f t="shared" si="65"/>
        <v/>
      </c>
      <c r="AE77" s="10" t="str">
        <f t="shared" si="44"/>
        <v/>
      </c>
      <c r="AF77" s="10" t="str">
        <f t="shared" si="45"/>
        <v/>
      </c>
      <c r="AG77" s="10" t="str">
        <f t="shared" si="45"/>
        <v/>
      </c>
      <c r="AH77" s="10" t="str">
        <f t="shared" si="46"/>
        <v/>
      </c>
      <c r="AJ77" s="60" t="str">
        <f t="shared" si="66"/>
        <v/>
      </c>
      <c r="AK77" s="7" t="str">
        <f t="shared" si="47"/>
        <v/>
      </c>
      <c r="AL77" s="7" t="str">
        <f t="shared" si="48"/>
        <v/>
      </c>
      <c r="AM77" s="7" t="str">
        <f t="shared" si="49"/>
        <v/>
      </c>
      <c r="AN77" s="7" t="str">
        <f t="shared" si="50"/>
        <v/>
      </c>
      <c r="AO77" s="7" t="str">
        <f t="shared" si="51"/>
        <v/>
      </c>
      <c r="AP77" s="61" t="str">
        <f t="shared" si="52"/>
        <v/>
      </c>
      <c r="AR77" s="60" t="str">
        <f t="shared" si="67"/>
        <v/>
      </c>
      <c r="AS77" s="7" t="str">
        <f t="shared" si="53"/>
        <v/>
      </c>
      <c r="AT77" s="7" t="str">
        <f t="shared" si="56"/>
        <v/>
      </c>
      <c r="AU77" s="7" t="str">
        <f t="shared" si="57"/>
        <v/>
      </c>
      <c r="AV77" s="7" t="str">
        <f t="shared" si="58"/>
        <v/>
      </c>
      <c r="AW77" s="7" t="str">
        <f t="shared" si="59"/>
        <v/>
      </c>
      <c r="AX77" s="61" t="str">
        <f t="shared" si="54"/>
        <v/>
      </c>
      <c r="AZ77" s="52" t="str">
        <f t="shared" si="68"/>
        <v/>
      </c>
      <c r="BA77" s="101" t="str">
        <f t="shared" si="69"/>
        <v/>
      </c>
      <c r="BB77" s="101" t="str">
        <f t="shared" si="70"/>
        <v/>
      </c>
      <c r="BC77" s="101" t="str">
        <f t="shared" si="71"/>
        <v/>
      </c>
      <c r="BD77" s="160" t="str">
        <f t="shared" si="72"/>
        <v/>
      </c>
      <c r="BE77" s="101" t="str">
        <f t="shared" si="73"/>
        <v/>
      </c>
      <c r="BG77" s="10" t="str">
        <f t="shared" si="74"/>
        <v/>
      </c>
      <c r="BI77" s="163" t="str">
        <f t="shared" si="75"/>
        <v/>
      </c>
      <c r="BK77" s="10">
        <v>68</v>
      </c>
    </row>
    <row r="78" spans="1:63" x14ac:dyDescent="0.25">
      <c r="A78" s="6"/>
      <c r="B78" s="150"/>
      <c r="C78" s="151"/>
      <c r="D78" s="175"/>
      <c r="E78" s="151"/>
      <c r="F78" s="152"/>
      <c r="G78" s="192"/>
      <c r="H78" s="153"/>
      <c r="I78" s="6"/>
      <c r="L78" s="137" t="str">
        <f t="shared" si="60"/>
        <v/>
      </c>
      <c r="M78" s="138" t="str">
        <f t="shared" si="39"/>
        <v/>
      </c>
      <c r="N78" s="173" t="str">
        <f t="shared" si="39"/>
        <v/>
      </c>
      <c r="O78" s="138" t="str">
        <f t="shared" si="40"/>
        <v/>
      </c>
      <c r="P78" s="139" t="str">
        <f t="shared" si="41"/>
        <v/>
      </c>
      <c r="Q78" s="188" t="str">
        <f t="shared" si="61"/>
        <v/>
      </c>
      <c r="R78" s="138" t="str">
        <f t="shared" si="42"/>
        <v/>
      </c>
      <c r="T78" s="10" t="str">
        <f t="shared" si="62"/>
        <v/>
      </c>
      <c r="V78" s="10" t="str">
        <f t="shared" si="63"/>
        <v/>
      </c>
      <c r="X78" s="10" t="str">
        <f>IF(AND($V78="X", COUNTIF($V$10:$V78, "X")=1), "X", "")</f>
        <v/>
      </c>
      <c r="Z78" s="10" t="str">
        <f t="shared" si="64"/>
        <v/>
      </c>
      <c r="AB78" s="10" t="str">
        <f t="shared" si="55"/>
        <v/>
      </c>
      <c r="AC78" s="10" t="str">
        <f t="shared" si="43"/>
        <v/>
      </c>
      <c r="AD78" s="10" t="str">
        <f t="shared" si="65"/>
        <v/>
      </c>
      <c r="AE78" s="10" t="str">
        <f t="shared" si="44"/>
        <v/>
      </c>
      <c r="AF78" s="10" t="str">
        <f t="shared" si="45"/>
        <v/>
      </c>
      <c r="AG78" s="10" t="str">
        <f t="shared" si="45"/>
        <v/>
      </c>
      <c r="AH78" s="10" t="str">
        <f t="shared" si="46"/>
        <v/>
      </c>
      <c r="AJ78" s="60" t="str">
        <f t="shared" si="66"/>
        <v/>
      </c>
      <c r="AK78" s="7" t="str">
        <f t="shared" si="47"/>
        <v/>
      </c>
      <c r="AL78" s="7" t="str">
        <f t="shared" si="48"/>
        <v/>
      </c>
      <c r="AM78" s="7" t="str">
        <f t="shared" si="49"/>
        <v/>
      </c>
      <c r="AN78" s="7" t="str">
        <f t="shared" si="50"/>
        <v/>
      </c>
      <c r="AO78" s="7" t="str">
        <f t="shared" si="51"/>
        <v/>
      </c>
      <c r="AP78" s="61" t="str">
        <f t="shared" si="52"/>
        <v/>
      </c>
      <c r="AR78" s="60" t="str">
        <f t="shared" si="67"/>
        <v/>
      </c>
      <c r="AS78" s="7" t="str">
        <f t="shared" si="53"/>
        <v/>
      </c>
      <c r="AT78" s="7" t="str">
        <f t="shared" si="56"/>
        <v/>
      </c>
      <c r="AU78" s="7" t="str">
        <f t="shared" si="57"/>
        <v/>
      </c>
      <c r="AV78" s="7" t="str">
        <f t="shared" si="58"/>
        <v/>
      </c>
      <c r="AW78" s="7" t="str">
        <f t="shared" si="59"/>
        <v/>
      </c>
      <c r="AX78" s="61" t="str">
        <f t="shared" si="54"/>
        <v/>
      </c>
      <c r="AZ78" s="52" t="str">
        <f t="shared" si="68"/>
        <v/>
      </c>
      <c r="BA78" s="101" t="str">
        <f t="shared" si="69"/>
        <v/>
      </c>
      <c r="BB78" s="101" t="str">
        <f t="shared" si="70"/>
        <v/>
      </c>
      <c r="BC78" s="101" t="str">
        <f t="shared" si="71"/>
        <v/>
      </c>
      <c r="BD78" s="160" t="str">
        <f t="shared" si="72"/>
        <v/>
      </c>
      <c r="BE78" s="101" t="str">
        <f t="shared" si="73"/>
        <v/>
      </c>
      <c r="BG78" s="10" t="str">
        <f t="shared" si="74"/>
        <v/>
      </c>
      <c r="BI78" s="163" t="str">
        <f t="shared" si="75"/>
        <v/>
      </c>
      <c r="BK78" s="10">
        <v>69</v>
      </c>
    </row>
    <row r="79" spans="1:63" x14ac:dyDescent="0.25">
      <c r="A79" s="6"/>
      <c r="B79" s="150"/>
      <c r="C79" s="151"/>
      <c r="D79" s="175"/>
      <c r="E79" s="151"/>
      <c r="F79" s="152"/>
      <c r="G79" s="192"/>
      <c r="H79" s="153"/>
      <c r="I79" s="6"/>
      <c r="L79" s="137" t="str">
        <f t="shared" si="60"/>
        <v/>
      </c>
      <c r="M79" s="138" t="str">
        <f t="shared" si="39"/>
        <v/>
      </c>
      <c r="N79" s="173" t="str">
        <f t="shared" si="39"/>
        <v/>
      </c>
      <c r="O79" s="138" t="str">
        <f t="shared" si="40"/>
        <v/>
      </c>
      <c r="P79" s="139" t="str">
        <f t="shared" si="41"/>
        <v/>
      </c>
      <c r="Q79" s="188" t="str">
        <f t="shared" si="61"/>
        <v/>
      </c>
      <c r="R79" s="138" t="str">
        <f t="shared" si="42"/>
        <v/>
      </c>
      <c r="T79" s="10" t="str">
        <f t="shared" si="62"/>
        <v/>
      </c>
      <c r="V79" s="10" t="str">
        <f t="shared" si="63"/>
        <v/>
      </c>
      <c r="X79" s="10" t="str">
        <f>IF(AND($V79="X", COUNTIF($V$10:$V79, "X")=1), "X", "")</f>
        <v/>
      </c>
      <c r="Z79" s="10" t="str">
        <f t="shared" si="64"/>
        <v/>
      </c>
      <c r="AB79" s="10" t="str">
        <f t="shared" si="55"/>
        <v/>
      </c>
      <c r="AC79" s="10" t="str">
        <f t="shared" si="43"/>
        <v/>
      </c>
      <c r="AD79" s="10" t="str">
        <f t="shared" si="65"/>
        <v/>
      </c>
      <c r="AE79" s="10" t="str">
        <f t="shared" si="44"/>
        <v/>
      </c>
      <c r="AF79" s="10" t="str">
        <f t="shared" si="45"/>
        <v/>
      </c>
      <c r="AG79" s="10" t="str">
        <f t="shared" si="45"/>
        <v/>
      </c>
      <c r="AH79" s="10" t="str">
        <f t="shared" si="46"/>
        <v/>
      </c>
      <c r="AJ79" s="60" t="str">
        <f t="shared" si="66"/>
        <v/>
      </c>
      <c r="AK79" s="7" t="str">
        <f t="shared" si="47"/>
        <v/>
      </c>
      <c r="AL79" s="7" t="str">
        <f t="shared" si="48"/>
        <v/>
      </c>
      <c r="AM79" s="7" t="str">
        <f t="shared" si="49"/>
        <v/>
      </c>
      <c r="AN79" s="7" t="str">
        <f t="shared" si="50"/>
        <v/>
      </c>
      <c r="AO79" s="7" t="str">
        <f t="shared" si="51"/>
        <v/>
      </c>
      <c r="AP79" s="61" t="str">
        <f t="shared" si="52"/>
        <v/>
      </c>
      <c r="AR79" s="60" t="str">
        <f t="shared" si="67"/>
        <v/>
      </c>
      <c r="AS79" s="7" t="str">
        <f t="shared" si="53"/>
        <v/>
      </c>
      <c r="AT79" s="7" t="str">
        <f t="shared" si="56"/>
        <v/>
      </c>
      <c r="AU79" s="7" t="str">
        <f t="shared" si="57"/>
        <v/>
      </c>
      <c r="AV79" s="7" t="str">
        <f t="shared" si="58"/>
        <v/>
      </c>
      <c r="AW79" s="7" t="str">
        <f t="shared" si="59"/>
        <v/>
      </c>
      <c r="AX79" s="61" t="str">
        <f t="shared" si="54"/>
        <v/>
      </c>
      <c r="AZ79" s="52" t="str">
        <f t="shared" si="68"/>
        <v/>
      </c>
      <c r="BA79" s="101" t="str">
        <f t="shared" si="69"/>
        <v/>
      </c>
      <c r="BB79" s="101" t="str">
        <f t="shared" si="70"/>
        <v/>
      </c>
      <c r="BC79" s="101" t="str">
        <f t="shared" si="71"/>
        <v/>
      </c>
      <c r="BD79" s="160" t="str">
        <f t="shared" si="72"/>
        <v/>
      </c>
      <c r="BE79" s="101" t="str">
        <f t="shared" si="73"/>
        <v/>
      </c>
      <c r="BG79" s="10" t="str">
        <f t="shared" si="74"/>
        <v/>
      </c>
      <c r="BI79" s="163" t="str">
        <f t="shared" si="75"/>
        <v/>
      </c>
      <c r="BK79" s="10">
        <v>70</v>
      </c>
    </row>
    <row r="80" spans="1:63" x14ac:dyDescent="0.25">
      <c r="A80" s="6"/>
      <c r="B80" s="150"/>
      <c r="C80" s="151"/>
      <c r="D80" s="175"/>
      <c r="E80" s="151"/>
      <c r="F80" s="152"/>
      <c r="G80" s="192"/>
      <c r="H80" s="153"/>
      <c r="I80" s="6"/>
      <c r="L80" s="137" t="str">
        <f t="shared" si="60"/>
        <v/>
      </c>
      <c r="M80" s="138" t="str">
        <f t="shared" si="39"/>
        <v/>
      </c>
      <c r="N80" s="173" t="str">
        <f t="shared" si="39"/>
        <v/>
      </c>
      <c r="O80" s="138" t="str">
        <f t="shared" si="40"/>
        <v/>
      </c>
      <c r="P80" s="139" t="str">
        <f t="shared" si="41"/>
        <v/>
      </c>
      <c r="Q80" s="188" t="str">
        <f t="shared" si="61"/>
        <v/>
      </c>
      <c r="R80" s="138" t="str">
        <f t="shared" si="42"/>
        <v/>
      </c>
      <c r="T80" s="10" t="str">
        <f t="shared" si="62"/>
        <v/>
      </c>
      <c r="V80" s="10" t="str">
        <f t="shared" si="63"/>
        <v/>
      </c>
      <c r="X80" s="10" t="str">
        <f>IF(AND($V80="X", COUNTIF($V$10:$V80, "X")=1), "X", "")</f>
        <v/>
      </c>
      <c r="Z80" s="10" t="str">
        <f t="shared" si="64"/>
        <v/>
      </c>
      <c r="AB80" s="10" t="str">
        <f t="shared" si="55"/>
        <v/>
      </c>
      <c r="AC80" s="10" t="str">
        <f t="shared" si="43"/>
        <v/>
      </c>
      <c r="AD80" s="10" t="str">
        <f t="shared" si="65"/>
        <v/>
      </c>
      <c r="AE80" s="10" t="str">
        <f t="shared" si="44"/>
        <v/>
      </c>
      <c r="AF80" s="10" t="str">
        <f t="shared" si="45"/>
        <v/>
      </c>
      <c r="AG80" s="10" t="str">
        <f t="shared" si="45"/>
        <v/>
      </c>
      <c r="AH80" s="10" t="str">
        <f t="shared" si="46"/>
        <v/>
      </c>
      <c r="AJ80" s="60" t="str">
        <f t="shared" si="66"/>
        <v/>
      </c>
      <c r="AK80" s="7" t="str">
        <f t="shared" si="47"/>
        <v/>
      </c>
      <c r="AL80" s="7" t="str">
        <f t="shared" si="48"/>
        <v/>
      </c>
      <c r="AM80" s="7" t="str">
        <f t="shared" si="49"/>
        <v/>
      </c>
      <c r="AN80" s="7" t="str">
        <f t="shared" si="50"/>
        <v/>
      </c>
      <c r="AO80" s="7" t="str">
        <f t="shared" si="51"/>
        <v/>
      </c>
      <c r="AP80" s="61" t="str">
        <f t="shared" si="52"/>
        <v/>
      </c>
      <c r="AR80" s="60" t="str">
        <f t="shared" si="67"/>
        <v/>
      </c>
      <c r="AS80" s="7" t="str">
        <f t="shared" si="53"/>
        <v/>
      </c>
      <c r="AT80" s="7" t="str">
        <f t="shared" si="56"/>
        <v/>
      </c>
      <c r="AU80" s="7" t="str">
        <f t="shared" si="57"/>
        <v/>
      </c>
      <c r="AV80" s="7" t="str">
        <f t="shared" si="58"/>
        <v/>
      </c>
      <c r="AW80" s="7" t="str">
        <f t="shared" si="59"/>
        <v/>
      </c>
      <c r="AX80" s="61" t="str">
        <f t="shared" si="54"/>
        <v/>
      </c>
      <c r="AZ80" s="52" t="str">
        <f t="shared" si="68"/>
        <v/>
      </c>
      <c r="BA80" s="101" t="str">
        <f t="shared" si="69"/>
        <v/>
      </c>
      <c r="BB80" s="101" t="str">
        <f t="shared" si="70"/>
        <v/>
      </c>
      <c r="BC80" s="101" t="str">
        <f t="shared" si="71"/>
        <v/>
      </c>
      <c r="BD80" s="160" t="str">
        <f t="shared" si="72"/>
        <v/>
      </c>
      <c r="BE80" s="101" t="str">
        <f t="shared" si="73"/>
        <v/>
      </c>
      <c r="BG80" s="10" t="str">
        <f t="shared" si="74"/>
        <v/>
      </c>
      <c r="BI80" s="163" t="str">
        <f t="shared" si="75"/>
        <v/>
      </c>
      <c r="BK80" s="10">
        <v>71</v>
      </c>
    </row>
    <row r="81" spans="1:63" x14ac:dyDescent="0.25">
      <c r="A81" s="6"/>
      <c r="B81" s="150"/>
      <c r="C81" s="151"/>
      <c r="D81" s="175"/>
      <c r="E81" s="151"/>
      <c r="F81" s="152"/>
      <c r="G81" s="192"/>
      <c r="H81" s="153"/>
      <c r="I81" s="6"/>
      <c r="L81" s="137" t="str">
        <f t="shared" si="60"/>
        <v/>
      </c>
      <c r="M81" s="138" t="str">
        <f t="shared" si="39"/>
        <v/>
      </c>
      <c r="N81" s="173" t="str">
        <f t="shared" si="39"/>
        <v/>
      </c>
      <c r="O81" s="138" t="str">
        <f t="shared" si="40"/>
        <v/>
      </c>
      <c r="P81" s="139" t="str">
        <f t="shared" si="41"/>
        <v/>
      </c>
      <c r="Q81" s="188" t="str">
        <f t="shared" si="61"/>
        <v/>
      </c>
      <c r="R81" s="138" t="str">
        <f t="shared" si="42"/>
        <v/>
      </c>
      <c r="T81" s="10" t="str">
        <f t="shared" si="62"/>
        <v/>
      </c>
      <c r="V81" s="10" t="str">
        <f t="shared" si="63"/>
        <v/>
      </c>
      <c r="X81" s="10" t="str">
        <f>IF(AND($V81="X", COUNTIF($V$10:$V81, "X")=1), "X", "")</f>
        <v/>
      </c>
      <c r="Z81" s="10" t="str">
        <f t="shared" si="64"/>
        <v/>
      </c>
      <c r="AB81" s="10" t="str">
        <f t="shared" si="55"/>
        <v/>
      </c>
      <c r="AC81" s="10" t="str">
        <f t="shared" si="43"/>
        <v/>
      </c>
      <c r="AD81" s="10" t="str">
        <f t="shared" si="65"/>
        <v/>
      </c>
      <c r="AE81" s="10" t="str">
        <f t="shared" si="44"/>
        <v/>
      </c>
      <c r="AF81" s="10" t="str">
        <f t="shared" si="45"/>
        <v/>
      </c>
      <c r="AG81" s="10" t="str">
        <f t="shared" si="45"/>
        <v/>
      </c>
      <c r="AH81" s="10" t="str">
        <f t="shared" si="46"/>
        <v/>
      </c>
      <c r="AJ81" s="60" t="str">
        <f t="shared" si="66"/>
        <v/>
      </c>
      <c r="AK81" s="7" t="str">
        <f t="shared" si="47"/>
        <v/>
      </c>
      <c r="AL81" s="7" t="str">
        <f t="shared" si="48"/>
        <v/>
      </c>
      <c r="AM81" s="7" t="str">
        <f t="shared" si="49"/>
        <v/>
      </c>
      <c r="AN81" s="7" t="str">
        <f t="shared" si="50"/>
        <v/>
      </c>
      <c r="AO81" s="7" t="str">
        <f t="shared" si="51"/>
        <v/>
      </c>
      <c r="AP81" s="61" t="str">
        <f t="shared" si="52"/>
        <v/>
      </c>
      <c r="AR81" s="60" t="str">
        <f t="shared" si="67"/>
        <v/>
      </c>
      <c r="AS81" s="7" t="str">
        <f t="shared" si="53"/>
        <v/>
      </c>
      <c r="AT81" s="7" t="str">
        <f t="shared" si="56"/>
        <v/>
      </c>
      <c r="AU81" s="7" t="str">
        <f t="shared" si="57"/>
        <v/>
      </c>
      <c r="AV81" s="7" t="str">
        <f t="shared" si="58"/>
        <v/>
      </c>
      <c r="AW81" s="7" t="str">
        <f t="shared" si="59"/>
        <v/>
      </c>
      <c r="AX81" s="61" t="str">
        <f t="shared" si="54"/>
        <v/>
      </c>
      <c r="AZ81" s="52" t="str">
        <f t="shared" si="68"/>
        <v/>
      </c>
      <c r="BA81" s="101" t="str">
        <f t="shared" si="69"/>
        <v/>
      </c>
      <c r="BB81" s="101" t="str">
        <f t="shared" si="70"/>
        <v/>
      </c>
      <c r="BC81" s="101" t="str">
        <f t="shared" si="71"/>
        <v/>
      </c>
      <c r="BD81" s="160" t="str">
        <f t="shared" si="72"/>
        <v/>
      </c>
      <c r="BE81" s="101" t="str">
        <f t="shared" si="73"/>
        <v/>
      </c>
      <c r="BG81" s="10" t="str">
        <f t="shared" si="74"/>
        <v/>
      </c>
      <c r="BI81" s="163" t="str">
        <f t="shared" si="75"/>
        <v/>
      </c>
      <c r="BK81" s="10">
        <v>72</v>
      </c>
    </row>
    <row r="82" spans="1:63" x14ac:dyDescent="0.25">
      <c r="A82" s="6"/>
      <c r="B82" s="150"/>
      <c r="C82" s="151"/>
      <c r="D82" s="175"/>
      <c r="E82" s="151"/>
      <c r="F82" s="152"/>
      <c r="G82" s="192"/>
      <c r="H82" s="153"/>
      <c r="I82" s="6"/>
      <c r="L82" s="137" t="str">
        <f t="shared" si="60"/>
        <v/>
      </c>
      <c r="M82" s="138" t="str">
        <f t="shared" si="39"/>
        <v/>
      </c>
      <c r="N82" s="173" t="str">
        <f t="shared" si="39"/>
        <v/>
      </c>
      <c r="O82" s="138" t="str">
        <f t="shared" si="40"/>
        <v/>
      </c>
      <c r="P82" s="139" t="str">
        <f t="shared" si="41"/>
        <v/>
      </c>
      <c r="Q82" s="188" t="str">
        <f t="shared" si="61"/>
        <v/>
      </c>
      <c r="R82" s="138" t="str">
        <f t="shared" si="42"/>
        <v/>
      </c>
      <c r="T82" s="10" t="str">
        <f t="shared" si="62"/>
        <v/>
      </c>
      <c r="V82" s="10" t="str">
        <f t="shared" si="63"/>
        <v/>
      </c>
      <c r="X82" s="10" t="str">
        <f>IF(AND($V82="X", COUNTIF($V$10:$V82, "X")=1), "X", "")</f>
        <v/>
      </c>
      <c r="Z82" s="10" t="str">
        <f t="shared" si="64"/>
        <v/>
      </c>
      <c r="AB82" s="10" t="str">
        <f t="shared" si="55"/>
        <v/>
      </c>
      <c r="AC82" s="10" t="str">
        <f t="shared" si="43"/>
        <v/>
      </c>
      <c r="AD82" s="10" t="str">
        <f t="shared" si="65"/>
        <v/>
      </c>
      <c r="AE82" s="10" t="str">
        <f t="shared" si="44"/>
        <v/>
      </c>
      <c r="AF82" s="10" t="str">
        <f t="shared" si="45"/>
        <v/>
      </c>
      <c r="AG82" s="10" t="str">
        <f t="shared" si="45"/>
        <v/>
      </c>
      <c r="AH82" s="10" t="str">
        <f t="shared" si="46"/>
        <v/>
      </c>
      <c r="AJ82" s="60" t="str">
        <f t="shared" si="66"/>
        <v/>
      </c>
      <c r="AK82" s="7" t="str">
        <f t="shared" si="47"/>
        <v/>
      </c>
      <c r="AL82" s="7" t="str">
        <f t="shared" si="48"/>
        <v/>
      </c>
      <c r="AM82" s="7" t="str">
        <f t="shared" si="49"/>
        <v/>
      </c>
      <c r="AN82" s="7" t="str">
        <f t="shared" si="50"/>
        <v/>
      </c>
      <c r="AO82" s="7" t="str">
        <f t="shared" si="51"/>
        <v/>
      </c>
      <c r="AP82" s="61" t="str">
        <f t="shared" si="52"/>
        <v/>
      </c>
      <c r="AR82" s="60" t="str">
        <f t="shared" si="67"/>
        <v/>
      </c>
      <c r="AS82" s="7" t="str">
        <f t="shared" si="53"/>
        <v/>
      </c>
      <c r="AT82" s="7" t="str">
        <f t="shared" si="56"/>
        <v/>
      </c>
      <c r="AU82" s="7" t="str">
        <f t="shared" si="57"/>
        <v/>
      </c>
      <c r="AV82" s="7" t="str">
        <f t="shared" si="58"/>
        <v/>
      </c>
      <c r="AW82" s="7" t="str">
        <f t="shared" si="59"/>
        <v/>
      </c>
      <c r="AX82" s="61" t="str">
        <f t="shared" si="54"/>
        <v/>
      </c>
      <c r="AZ82" s="52" t="str">
        <f t="shared" si="68"/>
        <v/>
      </c>
      <c r="BA82" s="101" t="str">
        <f t="shared" si="69"/>
        <v/>
      </c>
      <c r="BB82" s="101" t="str">
        <f t="shared" si="70"/>
        <v/>
      </c>
      <c r="BC82" s="101" t="str">
        <f t="shared" si="71"/>
        <v/>
      </c>
      <c r="BD82" s="160" t="str">
        <f t="shared" si="72"/>
        <v/>
      </c>
      <c r="BE82" s="101" t="str">
        <f t="shared" si="73"/>
        <v/>
      </c>
      <c r="BG82" s="10" t="str">
        <f t="shared" si="74"/>
        <v/>
      </c>
      <c r="BI82" s="163" t="str">
        <f t="shared" si="75"/>
        <v/>
      </c>
      <c r="BK82" s="10">
        <v>73</v>
      </c>
    </row>
    <row r="83" spans="1:63" x14ac:dyDescent="0.25">
      <c r="A83" s="6"/>
      <c r="B83" s="150"/>
      <c r="C83" s="151"/>
      <c r="D83" s="175"/>
      <c r="E83" s="151"/>
      <c r="F83" s="152"/>
      <c r="G83" s="192"/>
      <c r="H83" s="153"/>
      <c r="I83" s="6"/>
      <c r="L83" s="137" t="str">
        <f t="shared" si="60"/>
        <v/>
      </c>
      <c r="M83" s="138" t="str">
        <f t="shared" si="39"/>
        <v/>
      </c>
      <c r="N83" s="173" t="str">
        <f t="shared" si="39"/>
        <v/>
      </c>
      <c r="O83" s="138" t="str">
        <f t="shared" si="40"/>
        <v/>
      </c>
      <c r="P83" s="139" t="str">
        <f t="shared" si="41"/>
        <v/>
      </c>
      <c r="Q83" s="188" t="str">
        <f t="shared" si="61"/>
        <v/>
      </c>
      <c r="R83" s="138" t="str">
        <f t="shared" si="42"/>
        <v/>
      </c>
      <c r="T83" s="10" t="str">
        <f t="shared" si="62"/>
        <v/>
      </c>
      <c r="V83" s="10" t="str">
        <f t="shared" si="63"/>
        <v/>
      </c>
      <c r="X83" s="10" t="str">
        <f>IF(AND($V83="X", COUNTIF($V$10:$V83, "X")=1), "X", "")</f>
        <v/>
      </c>
      <c r="Z83" s="10" t="str">
        <f t="shared" si="64"/>
        <v/>
      </c>
      <c r="AB83" s="10" t="str">
        <f t="shared" si="55"/>
        <v/>
      </c>
      <c r="AC83" s="10" t="str">
        <f t="shared" si="43"/>
        <v/>
      </c>
      <c r="AD83" s="10" t="str">
        <f t="shared" si="65"/>
        <v/>
      </c>
      <c r="AE83" s="10" t="str">
        <f t="shared" si="44"/>
        <v/>
      </c>
      <c r="AF83" s="10" t="str">
        <f t="shared" si="45"/>
        <v/>
      </c>
      <c r="AG83" s="10" t="str">
        <f t="shared" si="45"/>
        <v/>
      </c>
      <c r="AH83" s="10" t="str">
        <f t="shared" si="46"/>
        <v/>
      </c>
      <c r="AJ83" s="60" t="str">
        <f t="shared" si="66"/>
        <v/>
      </c>
      <c r="AK83" s="7" t="str">
        <f t="shared" si="47"/>
        <v/>
      </c>
      <c r="AL83" s="7" t="str">
        <f t="shared" si="48"/>
        <v/>
      </c>
      <c r="AM83" s="7" t="str">
        <f t="shared" si="49"/>
        <v/>
      </c>
      <c r="AN83" s="7" t="str">
        <f t="shared" si="50"/>
        <v/>
      </c>
      <c r="AO83" s="7" t="str">
        <f t="shared" si="51"/>
        <v/>
      </c>
      <c r="AP83" s="61" t="str">
        <f t="shared" si="52"/>
        <v/>
      </c>
      <c r="AR83" s="60" t="str">
        <f t="shared" si="67"/>
        <v/>
      </c>
      <c r="AS83" s="7" t="str">
        <f t="shared" si="53"/>
        <v/>
      </c>
      <c r="AT83" s="7" t="str">
        <f t="shared" si="56"/>
        <v/>
      </c>
      <c r="AU83" s="7" t="str">
        <f t="shared" si="57"/>
        <v/>
      </c>
      <c r="AV83" s="7" t="str">
        <f t="shared" si="58"/>
        <v/>
      </c>
      <c r="AW83" s="7" t="str">
        <f t="shared" si="59"/>
        <v/>
      </c>
      <c r="AX83" s="61" t="str">
        <f t="shared" si="54"/>
        <v/>
      </c>
      <c r="AZ83" s="52" t="str">
        <f t="shared" si="68"/>
        <v/>
      </c>
      <c r="BA83" s="101" t="str">
        <f t="shared" si="69"/>
        <v/>
      </c>
      <c r="BB83" s="101" t="str">
        <f t="shared" si="70"/>
        <v/>
      </c>
      <c r="BC83" s="101" t="str">
        <f t="shared" si="71"/>
        <v/>
      </c>
      <c r="BD83" s="160" t="str">
        <f t="shared" si="72"/>
        <v/>
      </c>
      <c r="BE83" s="101" t="str">
        <f t="shared" si="73"/>
        <v/>
      </c>
      <c r="BG83" s="10" t="str">
        <f t="shared" si="74"/>
        <v/>
      </c>
      <c r="BI83" s="163" t="str">
        <f t="shared" si="75"/>
        <v/>
      </c>
      <c r="BK83" s="10">
        <v>74</v>
      </c>
    </row>
    <row r="84" spans="1:63" x14ac:dyDescent="0.25">
      <c r="A84" s="6"/>
      <c r="B84" s="150"/>
      <c r="C84" s="151"/>
      <c r="D84" s="175"/>
      <c r="E84" s="151"/>
      <c r="F84" s="152"/>
      <c r="G84" s="192"/>
      <c r="H84" s="153"/>
      <c r="I84" s="6"/>
      <c r="L84" s="137" t="str">
        <f t="shared" si="60"/>
        <v/>
      </c>
      <c r="M84" s="138" t="str">
        <f t="shared" si="39"/>
        <v/>
      </c>
      <c r="N84" s="173" t="str">
        <f t="shared" si="39"/>
        <v/>
      </c>
      <c r="O84" s="138" t="str">
        <f t="shared" si="40"/>
        <v/>
      </c>
      <c r="P84" s="139" t="str">
        <f t="shared" si="41"/>
        <v/>
      </c>
      <c r="Q84" s="188" t="str">
        <f t="shared" si="61"/>
        <v/>
      </c>
      <c r="R84" s="138" t="str">
        <f t="shared" si="42"/>
        <v/>
      </c>
      <c r="T84" s="10" t="str">
        <f t="shared" si="62"/>
        <v/>
      </c>
      <c r="V84" s="10" t="str">
        <f t="shared" si="63"/>
        <v/>
      </c>
      <c r="X84" s="10" t="str">
        <f>IF(AND($V84="X", COUNTIF($V$10:$V84, "X")=1), "X", "")</f>
        <v/>
      </c>
      <c r="Z84" s="10" t="str">
        <f t="shared" si="64"/>
        <v/>
      </c>
      <c r="AB84" s="10" t="str">
        <f t="shared" si="55"/>
        <v/>
      </c>
      <c r="AC84" s="10" t="str">
        <f t="shared" si="43"/>
        <v/>
      </c>
      <c r="AD84" s="10" t="str">
        <f t="shared" si="65"/>
        <v/>
      </c>
      <c r="AE84" s="10" t="str">
        <f t="shared" si="44"/>
        <v/>
      </c>
      <c r="AF84" s="10" t="str">
        <f t="shared" si="45"/>
        <v/>
      </c>
      <c r="AG84" s="10" t="str">
        <f t="shared" si="45"/>
        <v/>
      </c>
      <c r="AH84" s="10" t="str">
        <f t="shared" si="46"/>
        <v/>
      </c>
      <c r="AJ84" s="60" t="str">
        <f t="shared" si="66"/>
        <v/>
      </c>
      <c r="AK84" s="7" t="str">
        <f t="shared" si="47"/>
        <v/>
      </c>
      <c r="AL84" s="7" t="str">
        <f t="shared" si="48"/>
        <v/>
      </c>
      <c r="AM84" s="7" t="str">
        <f t="shared" si="49"/>
        <v/>
      </c>
      <c r="AN84" s="7" t="str">
        <f t="shared" si="50"/>
        <v/>
      </c>
      <c r="AO84" s="7" t="str">
        <f t="shared" si="51"/>
        <v/>
      </c>
      <c r="AP84" s="61" t="str">
        <f t="shared" si="52"/>
        <v/>
      </c>
      <c r="AR84" s="60" t="str">
        <f t="shared" si="67"/>
        <v/>
      </c>
      <c r="AS84" s="7" t="str">
        <f t="shared" si="53"/>
        <v/>
      </c>
      <c r="AT84" s="7" t="str">
        <f t="shared" si="56"/>
        <v/>
      </c>
      <c r="AU84" s="7" t="str">
        <f t="shared" si="57"/>
        <v/>
      </c>
      <c r="AV84" s="7" t="str">
        <f t="shared" si="58"/>
        <v/>
      </c>
      <c r="AW84" s="7" t="str">
        <f t="shared" si="59"/>
        <v/>
      </c>
      <c r="AX84" s="61" t="str">
        <f t="shared" si="54"/>
        <v/>
      </c>
      <c r="AZ84" s="52" t="str">
        <f t="shared" si="68"/>
        <v/>
      </c>
      <c r="BA84" s="101" t="str">
        <f t="shared" si="69"/>
        <v/>
      </c>
      <c r="BB84" s="101" t="str">
        <f t="shared" si="70"/>
        <v/>
      </c>
      <c r="BC84" s="101" t="str">
        <f t="shared" si="71"/>
        <v/>
      </c>
      <c r="BD84" s="160" t="str">
        <f t="shared" si="72"/>
        <v/>
      </c>
      <c r="BE84" s="101" t="str">
        <f t="shared" si="73"/>
        <v/>
      </c>
      <c r="BG84" s="10" t="str">
        <f t="shared" si="74"/>
        <v/>
      </c>
      <c r="BI84" s="163" t="str">
        <f t="shared" si="75"/>
        <v/>
      </c>
      <c r="BK84" s="10">
        <v>75</v>
      </c>
    </row>
    <row r="85" spans="1:63" x14ac:dyDescent="0.25">
      <c r="A85" s="6"/>
      <c r="B85" s="150"/>
      <c r="C85" s="151"/>
      <c r="D85" s="175"/>
      <c r="E85" s="151"/>
      <c r="F85" s="152"/>
      <c r="G85" s="192"/>
      <c r="H85" s="153"/>
      <c r="I85" s="6"/>
      <c r="L85" s="137" t="str">
        <f t="shared" si="60"/>
        <v/>
      </c>
      <c r="M85" s="138" t="str">
        <f t="shared" si="39"/>
        <v/>
      </c>
      <c r="N85" s="173" t="str">
        <f t="shared" si="39"/>
        <v/>
      </c>
      <c r="O85" s="138" t="str">
        <f t="shared" si="40"/>
        <v/>
      </c>
      <c r="P85" s="139" t="str">
        <f t="shared" si="41"/>
        <v/>
      </c>
      <c r="Q85" s="188" t="str">
        <f t="shared" si="61"/>
        <v/>
      </c>
      <c r="R85" s="138" t="str">
        <f t="shared" si="42"/>
        <v/>
      </c>
      <c r="T85" s="10" t="str">
        <f t="shared" si="62"/>
        <v/>
      </c>
      <c r="V85" s="10" t="str">
        <f t="shared" si="63"/>
        <v/>
      </c>
      <c r="X85" s="10" t="str">
        <f>IF(AND($V85="X", COUNTIF($V$10:$V85, "X")=1), "X", "")</f>
        <v/>
      </c>
      <c r="Z85" s="10" t="str">
        <f t="shared" si="64"/>
        <v/>
      </c>
      <c r="AB85" s="10" t="str">
        <f t="shared" si="55"/>
        <v/>
      </c>
      <c r="AC85" s="10" t="str">
        <f t="shared" si="43"/>
        <v/>
      </c>
      <c r="AD85" s="10" t="str">
        <f t="shared" si="65"/>
        <v/>
      </c>
      <c r="AE85" s="10" t="str">
        <f t="shared" si="44"/>
        <v/>
      </c>
      <c r="AF85" s="10" t="str">
        <f t="shared" si="45"/>
        <v/>
      </c>
      <c r="AG85" s="10" t="str">
        <f t="shared" si="45"/>
        <v/>
      </c>
      <c r="AH85" s="10" t="str">
        <f t="shared" si="46"/>
        <v/>
      </c>
      <c r="AJ85" s="60" t="str">
        <f t="shared" si="66"/>
        <v/>
      </c>
      <c r="AK85" s="7" t="str">
        <f t="shared" si="47"/>
        <v/>
      </c>
      <c r="AL85" s="7" t="str">
        <f t="shared" si="48"/>
        <v/>
      </c>
      <c r="AM85" s="7" t="str">
        <f t="shared" si="49"/>
        <v/>
      </c>
      <c r="AN85" s="7" t="str">
        <f t="shared" si="50"/>
        <v/>
      </c>
      <c r="AO85" s="7" t="str">
        <f t="shared" si="51"/>
        <v/>
      </c>
      <c r="AP85" s="61" t="str">
        <f t="shared" si="52"/>
        <v/>
      </c>
      <c r="AR85" s="60" t="str">
        <f t="shared" si="67"/>
        <v/>
      </c>
      <c r="AS85" s="7" t="str">
        <f t="shared" si="53"/>
        <v/>
      </c>
      <c r="AT85" s="7" t="str">
        <f t="shared" si="56"/>
        <v/>
      </c>
      <c r="AU85" s="7" t="str">
        <f t="shared" si="57"/>
        <v/>
      </c>
      <c r="AV85" s="7" t="str">
        <f t="shared" si="58"/>
        <v/>
      </c>
      <c r="AW85" s="7" t="str">
        <f t="shared" si="59"/>
        <v/>
      </c>
      <c r="AX85" s="61" t="str">
        <f t="shared" si="54"/>
        <v/>
      </c>
      <c r="AZ85" s="52" t="str">
        <f t="shared" si="68"/>
        <v/>
      </c>
      <c r="BA85" s="101" t="str">
        <f t="shared" si="69"/>
        <v/>
      </c>
      <c r="BB85" s="101" t="str">
        <f t="shared" si="70"/>
        <v/>
      </c>
      <c r="BC85" s="101" t="str">
        <f t="shared" si="71"/>
        <v/>
      </c>
      <c r="BD85" s="160" t="str">
        <f t="shared" si="72"/>
        <v/>
      </c>
      <c r="BE85" s="101" t="str">
        <f t="shared" si="73"/>
        <v/>
      </c>
      <c r="BG85" s="10" t="str">
        <f t="shared" si="74"/>
        <v/>
      </c>
      <c r="BI85" s="163" t="str">
        <f t="shared" si="75"/>
        <v/>
      </c>
      <c r="BK85" s="10">
        <v>76</v>
      </c>
    </row>
    <row r="86" spans="1:63" x14ac:dyDescent="0.25">
      <c r="A86" s="6"/>
      <c r="B86" s="150"/>
      <c r="C86" s="151"/>
      <c r="D86" s="175"/>
      <c r="E86" s="151"/>
      <c r="F86" s="152"/>
      <c r="G86" s="192"/>
      <c r="H86" s="153"/>
      <c r="I86" s="6"/>
      <c r="L86" s="137" t="str">
        <f t="shared" si="60"/>
        <v/>
      </c>
      <c r="M86" s="138" t="str">
        <f t="shared" si="39"/>
        <v/>
      </c>
      <c r="N86" s="173" t="str">
        <f t="shared" si="39"/>
        <v/>
      </c>
      <c r="O86" s="138" t="str">
        <f t="shared" si="40"/>
        <v/>
      </c>
      <c r="P86" s="139" t="str">
        <f t="shared" si="41"/>
        <v/>
      </c>
      <c r="Q86" s="188" t="str">
        <f t="shared" si="61"/>
        <v/>
      </c>
      <c r="R86" s="138" t="str">
        <f t="shared" si="42"/>
        <v/>
      </c>
      <c r="T86" s="10" t="str">
        <f t="shared" si="62"/>
        <v/>
      </c>
      <c r="V86" s="10" t="str">
        <f t="shared" si="63"/>
        <v/>
      </c>
      <c r="X86" s="10" t="str">
        <f>IF(AND($V86="X", COUNTIF($V$10:$V86, "X")=1), "X", "")</f>
        <v/>
      </c>
      <c r="Z86" s="10" t="str">
        <f t="shared" si="64"/>
        <v/>
      </c>
      <c r="AB86" s="10" t="str">
        <f t="shared" si="55"/>
        <v/>
      </c>
      <c r="AC86" s="10" t="str">
        <f t="shared" si="43"/>
        <v/>
      </c>
      <c r="AD86" s="10" t="str">
        <f t="shared" si="65"/>
        <v/>
      </c>
      <c r="AE86" s="10" t="str">
        <f t="shared" si="44"/>
        <v/>
      </c>
      <c r="AF86" s="10" t="str">
        <f t="shared" si="45"/>
        <v/>
      </c>
      <c r="AG86" s="10" t="str">
        <f t="shared" si="45"/>
        <v/>
      </c>
      <c r="AH86" s="10" t="str">
        <f t="shared" si="46"/>
        <v/>
      </c>
      <c r="AJ86" s="60" t="str">
        <f t="shared" si="66"/>
        <v/>
      </c>
      <c r="AK86" s="7" t="str">
        <f t="shared" si="47"/>
        <v/>
      </c>
      <c r="AL86" s="7" t="str">
        <f t="shared" si="48"/>
        <v/>
      </c>
      <c r="AM86" s="7" t="str">
        <f t="shared" si="49"/>
        <v/>
      </c>
      <c r="AN86" s="7" t="str">
        <f t="shared" si="50"/>
        <v/>
      </c>
      <c r="AO86" s="7" t="str">
        <f t="shared" si="51"/>
        <v/>
      </c>
      <c r="AP86" s="61" t="str">
        <f t="shared" si="52"/>
        <v/>
      </c>
      <c r="AR86" s="60" t="str">
        <f t="shared" si="67"/>
        <v/>
      </c>
      <c r="AS86" s="7" t="str">
        <f t="shared" si="53"/>
        <v/>
      </c>
      <c r="AT86" s="7" t="str">
        <f t="shared" si="56"/>
        <v/>
      </c>
      <c r="AU86" s="7" t="str">
        <f t="shared" si="57"/>
        <v/>
      </c>
      <c r="AV86" s="7" t="str">
        <f t="shared" si="58"/>
        <v/>
      </c>
      <c r="AW86" s="7" t="str">
        <f t="shared" si="59"/>
        <v/>
      </c>
      <c r="AX86" s="61" t="str">
        <f t="shared" si="54"/>
        <v/>
      </c>
      <c r="AZ86" s="52" t="str">
        <f t="shared" si="68"/>
        <v/>
      </c>
      <c r="BA86" s="101" t="str">
        <f t="shared" si="69"/>
        <v/>
      </c>
      <c r="BB86" s="101" t="str">
        <f t="shared" si="70"/>
        <v/>
      </c>
      <c r="BC86" s="101" t="str">
        <f t="shared" si="71"/>
        <v/>
      </c>
      <c r="BD86" s="160" t="str">
        <f t="shared" si="72"/>
        <v/>
      </c>
      <c r="BE86" s="101" t="str">
        <f t="shared" si="73"/>
        <v/>
      </c>
      <c r="BG86" s="10" t="str">
        <f t="shared" si="74"/>
        <v/>
      </c>
      <c r="BI86" s="163" t="str">
        <f t="shared" si="75"/>
        <v/>
      </c>
      <c r="BK86" s="10">
        <v>77</v>
      </c>
    </row>
    <row r="87" spans="1:63" x14ac:dyDescent="0.25">
      <c r="A87" s="6"/>
      <c r="B87" s="150"/>
      <c r="C87" s="151"/>
      <c r="D87" s="175"/>
      <c r="E87" s="151"/>
      <c r="F87" s="152"/>
      <c r="G87" s="192"/>
      <c r="H87" s="153"/>
      <c r="I87" s="6"/>
      <c r="L87" s="137" t="str">
        <f t="shared" si="60"/>
        <v/>
      </c>
      <c r="M87" s="138" t="str">
        <f t="shared" si="39"/>
        <v/>
      </c>
      <c r="N87" s="173" t="str">
        <f t="shared" si="39"/>
        <v/>
      </c>
      <c r="O87" s="138" t="str">
        <f t="shared" si="40"/>
        <v/>
      </c>
      <c r="P87" s="139" t="str">
        <f t="shared" si="41"/>
        <v/>
      </c>
      <c r="Q87" s="188" t="str">
        <f t="shared" si="61"/>
        <v/>
      </c>
      <c r="R87" s="138" t="str">
        <f t="shared" si="42"/>
        <v/>
      </c>
      <c r="T87" s="10" t="str">
        <f t="shared" si="62"/>
        <v/>
      </c>
      <c r="V87" s="10" t="str">
        <f t="shared" si="63"/>
        <v/>
      </c>
      <c r="X87" s="10" t="str">
        <f>IF(AND($V87="X", COUNTIF($V$10:$V87, "X")=1), "X", "")</f>
        <v/>
      </c>
      <c r="Z87" s="10" t="str">
        <f t="shared" si="64"/>
        <v/>
      </c>
      <c r="AB87" s="10" t="str">
        <f t="shared" si="55"/>
        <v/>
      </c>
      <c r="AC87" s="10" t="str">
        <f t="shared" si="43"/>
        <v/>
      </c>
      <c r="AD87" s="10" t="str">
        <f t="shared" si="65"/>
        <v/>
      </c>
      <c r="AE87" s="10" t="str">
        <f t="shared" si="44"/>
        <v/>
      </c>
      <c r="AF87" s="10" t="str">
        <f t="shared" si="45"/>
        <v/>
      </c>
      <c r="AG87" s="10" t="str">
        <f t="shared" si="45"/>
        <v/>
      </c>
      <c r="AH87" s="10" t="str">
        <f t="shared" si="46"/>
        <v/>
      </c>
      <c r="AJ87" s="60" t="str">
        <f t="shared" si="66"/>
        <v/>
      </c>
      <c r="AK87" s="7" t="str">
        <f t="shared" si="47"/>
        <v/>
      </c>
      <c r="AL87" s="7" t="str">
        <f t="shared" si="48"/>
        <v/>
      </c>
      <c r="AM87" s="7" t="str">
        <f t="shared" si="49"/>
        <v/>
      </c>
      <c r="AN87" s="7" t="str">
        <f t="shared" si="50"/>
        <v/>
      </c>
      <c r="AO87" s="7" t="str">
        <f t="shared" si="51"/>
        <v/>
      </c>
      <c r="AP87" s="61" t="str">
        <f t="shared" si="52"/>
        <v/>
      </c>
      <c r="AR87" s="60" t="str">
        <f t="shared" si="67"/>
        <v/>
      </c>
      <c r="AS87" s="7" t="str">
        <f t="shared" si="53"/>
        <v/>
      </c>
      <c r="AT87" s="7" t="str">
        <f t="shared" si="56"/>
        <v/>
      </c>
      <c r="AU87" s="7" t="str">
        <f t="shared" si="57"/>
        <v/>
      </c>
      <c r="AV87" s="7" t="str">
        <f t="shared" si="58"/>
        <v/>
      </c>
      <c r="AW87" s="7" t="str">
        <f t="shared" si="59"/>
        <v/>
      </c>
      <c r="AX87" s="61" t="str">
        <f t="shared" si="54"/>
        <v/>
      </c>
      <c r="AZ87" s="52" t="str">
        <f t="shared" si="68"/>
        <v/>
      </c>
      <c r="BA87" s="101" t="str">
        <f t="shared" si="69"/>
        <v/>
      </c>
      <c r="BB87" s="101" t="str">
        <f t="shared" si="70"/>
        <v/>
      </c>
      <c r="BC87" s="101" t="str">
        <f t="shared" si="71"/>
        <v/>
      </c>
      <c r="BD87" s="160" t="str">
        <f t="shared" si="72"/>
        <v/>
      </c>
      <c r="BE87" s="101" t="str">
        <f t="shared" si="73"/>
        <v/>
      </c>
      <c r="BG87" s="10" t="str">
        <f t="shared" si="74"/>
        <v/>
      </c>
      <c r="BI87" s="163" t="str">
        <f t="shared" si="75"/>
        <v/>
      </c>
      <c r="BK87" s="10">
        <v>78</v>
      </c>
    </row>
    <row r="88" spans="1:63" x14ac:dyDescent="0.25">
      <c r="A88" s="6"/>
      <c r="B88" s="150"/>
      <c r="C88" s="151"/>
      <c r="D88" s="175"/>
      <c r="E88" s="151"/>
      <c r="F88" s="152"/>
      <c r="G88" s="192"/>
      <c r="H88" s="153"/>
      <c r="I88" s="6"/>
      <c r="L88" s="137" t="str">
        <f t="shared" si="60"/>
        <v/>
      </c>
      <c r="M88" s="138" t="str">
        <f t="shared" si="39"/>
        <v/>
      </c>
      <c r="N88" s="173" t="str">
        <f t="shared" si="39"/>
        <v/>
      </c>
      <c r="O88" s="138" t="str">
        <f t="shared" si="40"/>
        <v/>
      </c>
      <c r="P88" s="139" t="str">
        <f t="shared" si="41"/>
        <v/>
      </c>
      <c r="Q88" s="188" t="str">
        <f t="shared" si="61"/>
        <v/>
      </c>
      <c r="R88" s="138" t="str">
        <f t="shared" si="42"/>
        <v/>
      </c>
      <c r="T88" s="10" t="str">
        <f t="shared" si="62"/>
        <v/>
      </c>
      <c r="V88" s="10" t="str">
        <f t="shared" si="63"/>
        <v/>
      </c>
      <c r="X88" s="10" t="str">
        <f>IF(AND($V88="X", COUNTIF($V$10:$V88, "X")=1), "X", "")</f>
        <v/>
      </c>
      <c r="Z88" s="10" t="str">
        <f t="shared" si="64"/>
        <v/>
      </c>
      <c r="AB88" s="10" t="str">
        <f t="shared" si="55"/>
        <v/>
      </c>
      <c r="AC88" s="10" t="str">
        <f t="shared" si="43"/>
        <v/>
      </c>
      <c r="AD88" s="10" t="str">
        <f t="shared" si="65"/>
        <v/>
      </c>
      <c r="AE88" s="10" t="str">
        <f t="shared" si="44"/>
        <v/>
      </c>
      <c r="AF88" s="10" t="str">
        <f t="shared" si="45"/>
        <v/>
      </c>
      <c r="AG88" s="10" t="str">
        <f t="shared" si="45"/>
        <v/>
      </c>
      <c r="AH88" s="10" t="str">
        <f t="shared" si="46"/>
        <v/>
      </c>
      <c r="AJ88" s="60" t="str">
        <f t="shared" si="66"/>
        <v/>
      </c>
      <c r="AK88" s="7" t="str">
        <f t="shared" si="47"/>
        <v/>
      </c>
      <c r="AL88" s="7" t="str">
        <f t="shared" si="48"/>
        <v/>
      </c>
      <c r="AM88" s="7" t="str">
        <f t="shared" si="49"/>
        <v/>
      </c>
      <c r="AN88" s="7" t="str">
        <f t="shared" si="50"/>
        <v/>
      </c>
      <c r="AO88" s="7" t="str">
        <f t="shared" si="51"/>
        <v/>
      </c>
      <c r="AP88" s="61" t="str">
        <f t="shared" si="52"/>
        <v/>
      </c>
      <c r="AR88" s="60" t="str">
        <f t="shared" si="67"/>
        <v/>
      </c>
      <c r="AS88" s="7" t="str">
        <f t="shared" si="53"/>
        <v/>
      </c>
      <c r="AT88" s="7" t="str">
        <f t="shared" si="56"/>
        <v/>
      </c>
      <c r="AU88" s="7" t="str">
        <f t="shared" si="57"/>
        <v/>
      </c>
      <c r="AV88" s="7" t="str">
        <f t="shared" si="58"/>
        <v/>
      </c>
      <c r="AW88" s="7" t="str">
        <f t="shared" si="59"/>
        <v/>
      </c>
      <c r="AX88" s="61" t="str">
        <f t="shared" si="54"/>
        <v/>
      </c>
      <c r="AZ88" s="52" t="str">
        <f t="shared" si="68"/>
        <v/>
      </c>
      <c r="BA88" s="101" t="str">
        <f t="shared" si="69"/>
        <v/>
      </c>
      <c r="BB88" s="101" t="str">
        <f t="shared" si="70"/>
        <v/>
      </c>
      <c r="BC88" s="101" t="str">
        <f t="shared" si="71"/>
        <v/>
      </c>
      <c r="BD88" s="160" t="str">
        <f t="shared" si="72"/>
        <v/>
      </c>
      <c r="BE88" s="101" t="str">
        <f t="shared" si="73"/>
        <v/>
      </c>
      <c r="BG88" s="10" t="str">
        <f t="shared" si="74"/>
        <v/>
      </c>
      <c r="BI88" s="163" t="str">
        <f t="shared" si="75"/>
        <v/>
      </c>
      <c r="BK88" s="10">
        <v>79</v>
      </c>
    </row>
    <row r="89" spans="1:63" x14ac:dyDescent="0.25">
      <c r="A89" s="6"/>
      <c r="B89" s="150"/>
      <c r="C89" s="151"/>
      <c r="D89" s="175"/>
      <c r="E89" s="151"/>
      <c r="F89" s="152"/>
      <c r="G89" s="192"/>
      <c r="H89" s="153"/>
      <c r="I89" s="6"/>
      <c r="L89" s="137" t="str">
        <f t="shared" si="60"/>
        <v/>
      </c>
      <c r="M89" s="138" t="str">
        <f t="shared" si="39"/>
        <v/>
      </c>
      <c r="N89" s="173" t="str">
        <f t="shared" si="39"/>
        <v/>
      </c>
      <c r="O89" s="138" t="str">
        <f t="shared" si="40"/>
        <v/>
      </c>
      <c r="P89" s="139" t="str">
        <f t="shared" si="41"/>
        <v/>
      </c>
      <c r="Q89" s="188" t="str">
        <f t="shared" si="61"/>
        <v/>
      </c>
      <c r="R89" s="138" t="str">
        <f t="shared" si="42"/>
        <v/>
      </c>
      <c r="T89" s="10" t="str">
        <f t="shared" si="62"/>
        <v/>
      </c>
      <c r="V89" s="10" t="str">
        <f t="shared" si="63"/>
        <v/>
      </c>
      <c r="X89" s="10" t="str">
        <f>IF(AND($V89="X", COUNTIF($V$10:$V89, "X")=1), "X", "")</f>
        <v/>
      </c>
      <c r="Z89" s="10" t="str">
        <f t="shared" si="64"/>
        <v/>
      </c>
      <c r="AB89" s="10" t="str">
        <f t="shared" si="55"/>
        <v/>
      </c>
      <c r="AC89" s="10" t="str">
        <f t="shared" si="43"/>
        <v/>
      </c>
      <c r="AD89" s="10" t="str">
        <f t="shared" si="65"/>
        <v/>
      </c>
      <c r="AE89" s="10" t="str">
        <f t="shared" si="44"/>
        <v/>
      </c>
      <c r="AF89" s="10" t="str">
        <f t="shared" si="45"/>
        <v/>
      </c>
      <c r="AG89" s="10" t="str">
        <f t="shared" si="45"/>
        <v/>
      </c>
      <c r="AH89" s="10" t="str">
        <f t="shared" si="46"/>
        <v/>
      </c>
      <c r="AJ89" s="60" t="str">
        <f t="shared" si="66"/>
        <v/>
      </c>
      <c r="AK89" s="7" t="str">
        <f t="shared" si="47"/>
        <v/>
      </c>
      <c r="AL89" s="7" t="str">
        <f t="shared" si="48"/>
        <v/>
      </c>
      <c r="AM89" s="7" t="str">
        <f t="shared" si="49"/>
        <v/>
      </c>
      <c r="AN89" s="7" t="str">
        <f t="shared" si="50"/>
        <v/>
      </c>
      <c r="AO89" s="7" t="str">
        <f t="shared" si="51"/>
        <v/>
      </c>
      <c r="AP89" s="61" t="str">
        <f t="shared" si="52"/>
        <v/>
      </c>
      <c r="AR89" s="60" t="str">
        <f t="shared" si="67"/>
        <v/>
      </c>
      <c r="AS89" s="7" t="str">
        <f t="shared" si="53"/>
        <v/>
      </c>
      <c r="AT89" s="7" t="str">
        <f t="shared" si="56"/>
        <v/>
      </c>
      <c r="AU89" s="7" t="str">
        <f t="shared" si="57"/>
        <v/>
      </c>
      <c r="AV89" s="7" t="str">
        <f t="shared" si="58"/>
        <v/>
      </c>
      <c r="AW89" s="7" t="str">
        <f t="shared" si="59"/>
        <v/>
      </c>
      <c r="AX89" s="61" t="str">
        <f t="shared" si="54"/>
        <v/>
      </c>
      <c r="AZ89" s="52" t="str">
        <f t="shared" si="68"/>
        <v/>
      </c>
      <c r="BA89" s="101" t="str">
        <f t="shared" si="69"/>
        <v/>
      </c>
      <c r="BB89" s="101" t="str">
        <f t="shared" si="70"/>
        <v/>
      </c>
      <c r="BC89" s="101" t="str">
        <f t="shared" si="71"/>
        <v/>
      </c>
      <c r="BD89" s="160" t="str">
        <f t="shared" si="72"/>
        <v/>
      </c>
      <c r="BE89" s="101" t="str">
        <f t="shared" si="73"/>
        <v/>
      </c>
      <c r="BG89" s="10" t="str">
        <f t="shared" si="74"/>
        <v/>
      </c>
      <c r="BI89" s="163" t="str">
        <f t="shared" si="75"/>
        <v/>
      </c>
      <c r="BK89" s="10">
        <v>80</v>
      </c>
    </row>
    <row r="90" spans="1:63" x14ac:dyDescent="0.25">
      <c r="A90" s="6"/>
      <c r="B90" s="150"/>
      <c r="C90" s="151"/>
      <c r="D90" s="175"/>
      <c r="E90" s="151"/>
      <c r="F90" s="152"/>
      <c r="G90" s="192"/>
      <c r="H90" s="153"/>
      <c r="I90" s="6"/>
      <c r="L90" s="137" t="str">
        <f t="shared" si="60"/>
        <v/>
      </c>
      <c r="M90" s="138" t="str">
        <f t="shared" ref="M90:N153" si="76">IF(AND($O$6=TRUE, $X90="X"), M$8, IF(C90="", "", C90))</f>
        <v/>
      </c>
      <c r="N90" s="173" t="str">
        <f t="shared" si="76"/>
        <v/>
      </c>
      <c r="O90" s="138" t="str">
        <f t="shared" ref="O90:O153" si="77">IF(AND($O$6=TRUE, $X90="X"), O$8, IF(E90="", "", E90))</f>
        <v/>
      </c>
      <c r="P90" s="139" t="str">
        <f t="shared" ref="P90:P153" si="78">IF(AND($O$6=TRUE, $X90="X"), P$8, IF(F90="", "", F90))</f>
        <v/>
      </c>
      <c r="Q90" s="188" t="str">
        <f t="shared" si="61"/>
        <v/>
      </c>
      <c r="R90" s="138" t="str">
        <f t="shared" ref="R90:R153" si="79">IF(AND($O$6=TRUE, $X90="X"), R$8, IF(H90="", "", H90))</f>
        <v/>
      </c>
      <c r="T90" s="10" t="str">
        <f t="shared" si="62"/>
        <v/>
      </c>
      <c r="V90" s="10" t="str">
        <f t="shared" si="63"/>
        <v/>
      </c>
      <c r="X90" s="10" t="str">
        <f>IF(AND($V90="X", COUNTIF($V$10:$V90, "X")=1), "X", "")</f>
        <v/>
      </c>
      <c r="Z90" s="10" t="str">
        <f t="shared" si="64"/>
        <v/>
      </c>
      <c r="AB90" s="10" t="str">
        <f t="shared" si="55"/>
        <v/>
      </c>
      <c r="AC90" s="10" t="str">
        <f t="shared" ref="AC90:AC153" si="80">IF($Z90="", "", IF(AND(AC$5="X", C90=""), $Z$6, IF(AND(NOT(C90=""), ISNUMBER(C90)=FALSE), $Z$7, "")))</f>
        <v/>
      </c>
      <c r="AD90" s="10" t="str">
        <f t="shared" si="65"/>
        <v/>
      </c>
      <c r="AE90" s="10" t="str">
        <f t="shared" ref="AE90:AE153" si="81">IF($Z90="", "", IF(AND(AE$5="X", E90=""), $Z$6, IF(AND(NOT(E90=""), ISNUMBER(E90)=FALSE), $Z$7, "")))</f>
        <v/>
      </c>
      <c r="AF90" s="10" t="str">
        <f t="shared" ref="AF90:AG153" si="82">IF($Z90="", "", IF(AND(AF$5="X", F90=""), $Z$6, IF(AND(NOT(F90=""), ISNUMBER(F90)=FALSE), $Z$7, "")))</f>
        <v/>
      </c>
      <c r="AG90" s="10" t="str">
        <f t="shared" si="82"/>
        <v/>
      </c>
      <c r="AH90" s="10" t="str">
        <f t="shared" ref="AH90:AH153" si="83">IF($Z90="", "", IF(AND(AH$5="X", H90=""), $Z$6, IF(AND(NOT(H90=""), ISNUMBER(H90)=FALSE), $Z$7, "")))</f>
        <v/>
      </c>
      <c r="AJ90" s="60" t="str">
        <f t="shared" si="66"/>
        <v/>
      </c>
      <c r="AK90" s="7" t="str">
        <f t="shared" ref="AK90:AK153" si="84">IF($X90="", "", IF(AC90="", "", "X"))</f>
        <v/>
      </c>
      <c r="AL90" s="7" t="str">
        <f t="shared" ref="AL90:AL153" si="85">IF($X90="", "", IF(AD90="", "", "X"))</f>
        <v/>
      </c>
      <c r="AM90" s="7" t="str">
        <f t="shared" ref="AM90:AM153" si="86">IF($X90="", "", IF(AE90="", "", "X"))</f>
        <v/>
      </c>
      <c r="AN90" s="7" t="str">
        <f t="shared" ref="AN90:AN153" si="87">IF($X90="", "", IF(AF90="", "", "X"))</f>
        <v/>
      </c>
      <c r="AO90" s="7" t="str">
        <f t="shared" ref="AO90:AO153" si="88">IF($X90="", "", IF(AG90="", "", "X"))</f>
        <v/>
      </c>
      <c r="AP90" s="61" t="str">
        <f t="shared" ref="AP90:AP153" si="89">IF($X90="", "", IF(AH90="", "", "X"))</f>
        <v/>
      </c>
      <c r="AR90" s="60" t="str">
        <f t="shared" si="67"/>
        <v/>
      </c>
      <c r="AS90" s="7" t="str">
        <f t="shared" ref="AS90:AS153" si="90">IF($X90="X", "", AC90)</f>
        <v/>
      </c>
      <c r="AT90" s="7" t="str">
        <f t="shared" si="56"/>
        <v/>
      </c>
      <c r="AU90" s="7" t="str">
        <f t="shared" si="57"/>
        <v/>
      </c>
      <c r="AV90" s="7" t="str">
        <f t="shared" si="58"/>
        <v/>
      </c>
      <c r="AW90" s="7" t="str">
        <f t="shared" si="59"/>
        <v/>
      </c>
      <c r="AX90" s="61" t="str">
        <f t="shared" ref="AX90:AX153" si="91">IF($X90="X", "", AH90)</f>
        <v/>
      </c>
      <c r="AZ90" s="52" t="str">
        <f t="shared" si="68"/>
        <v/>
      </c>
      <c r="BA90" s="101" t="str">
        <f t="shared" si="69"/>
        <v/>
      </c>
      <c r="BB90" s="101" t="str">
        <f t="shared" si="70"/>
        <v/>
      </c>
      <c r="BC90" s="101" t="str">
        <f t="shared" si="71"/>
        <v/>
      </c>
      <c r="BD90" s="160" t="str">
        <f t="shared" si="72"/>
        <v/>
      </c>
      <c r="BE90" s="101" t="str">
        <f t="shared" si="73"/>
        <v/>
      </c>
      <c r="BG90" s="10" t="str">
        <f t="shared" si="74"/>
        <v/>
      </c>
      <c r="BI90" s="163" t="str">
        <f t="shared" si="75"/>
        <v/>
      </c>
      <c r="BK90" s="10">
        <v>81</v>
      </c>
    </row>
    <row r="91" spans="1:63" x14ac:dyDescent="0.25">
      <c r="A91" s="6"/>
      <c r="B91" s="150"/>
      <c r="C91" s="151"/>
      <c r="D91" s="175"/>
      <c r="E91" s="151"/>
      <c r="F91" s="152"/>
      <c r="G91" s="192"/>
      <c r="H91" s="153"/>
      <c r="I91" s="6"/>
      <c r="L91" s="137" t="str">
        <f t="shared" si="60"/>
        <v/>
      </c>
      <c r="M91" s="138" t="str">
        <f t="shared" si="76"/>
        <v/>
      </c>
      <c r="N91" s="173" t="str">
        <f t="shared" si="76"/>
        <v/>
      </c>
      <c r="O91" s="138" t="str">
        <f t="shared" si="77"/>
        <v/>
      </c>
      <c r="P91" s="139" t="str">
        <f t="shared" si="78"/>
        <v/>
      </c>
      <c r="Q91" s="188" t="str">
        <f t="shared" si="61"/>
        <v/>
      </c>
      <c r="R91" s="138" t="str">
        <f t="shared" si="79"/>
        <v/>
      </c>
      <c r="T91" s="10" t="str">
        <f t="shared" si="62"/>
        <v/>
      </c>
      <c r="V91" s="10" t="str">
        <f t="shared" si="63"/>
        <v/>
      </c>
      <c r="X91" s="10" t="str">
        <f>IF(AND($V91="X", COUNTIF($V$10:$V91, "X")=1), "X", "")</f>
        <v/>
      </c>
      <c r="Z91" s="10" t="str">
        <f t="shared" si="64"/>
        <v/>
      </c>
      <c r="AB91" s="10" t="str">
        <f t="shared" si="55"/>
        <v/>
      </c>
      <c r="AC91" s="10" t="str">
        <f t="shared" si="80"/>
        <v/>
      </c>
      <c r="AD91" s="10" t="str">
        <f t="shared" si="65"/>
        <v/>
      </c>
      <c r="AE91" s="10" t="str">
        <f t="shared" si="81"/>
        <v/>
      </c>
      <c r="AF91" s="10" t="str">
        <f t="shared" si="82"/>
        <v/>
      </c>
      <c r="AG91" s="10" t="str">
        <f t="shared" si="82"/>
        <v/>
      </c>
      <c r="AH91" s="10" t="str">
        <f t="shared" si="83"/>
        <v/>
      </c>
      <c r="AJ91" s="60" t="str">
        <f t="shared" si="66"/>
        <v/>
      </c>
      <c r="AK91" s="7" t="str">
        <f t="shared" si="84"/>
        <v/>
      </c>
      <c r="AL91" s="7" t="str">
        <f t="shared" si="85"/>
        <v/>
      </c>
      <c r="AM91" s="7" t="str">
        <f t="shared" si="86"/>
        <v/>
      </c>
      <c r="AN91" s="7" t="str">
        <f t="shared" si="87"/>
        <v/>
      </c>
      <c r="AO91" s="7" t="str">
        <f t="shared" si="88"/>
        <v/>
      </c>
      <c r="AP91" s="61" t="str">
        <f t="shared" si="89"/>
        <v/>
      </c>
      <c r="AR91" s="60" t="str">
        <f t="shared" si="67"/>
        <v/>
      </c>
      <c r="AS91" s="7" t="str">
        <f t="shared" si="90"/>
        <v/>
      </c>
      <c r="AT91" s="7" t="str">
        <f t="shared" si="56"/>
        <v/>
      </c>
      <c r="AU91" s="7" t="str">
        <f t="shared" si="57"/>
        <v/>
      </c>
      <c r="AV91" s="7" t="str">
        <f t="shared" si="58"/>
        <v/>
      </c>
      <c r="AW91" s="7" t="str">
        <f t="shared" si="59"/>
        <v/>
      </c>
      <c r="AX91" s="61" t="str">
        <f t="shared" si="91"/>
        <v/>
      </c>
      <c r="AZ91" s="52" t="str">
        <f t="shared" si="68"/>
        <v/>
      </c>
      <c r="BA91" s="101" t="str">
        <f t="shared" si="69"/>
        <v/>
      </c>
      <c r="BB91" s="101" t="str">
        <f t="shared" si="70"/>
        <v/>
      </c>
      <c r="BC91" s="101" t="str">
        <f t="shared" si="71"/>
        <v/>
      </c>
      <c r="BD91" s="160" t="str">
        <f t="shared" si="72"/>
        <v/>
      </c>
      <c r="BE91" s="101" t="str">
        <f t="shared" si="73"/>
        <v/>
      </c>
      <c r="BG91" s="10" t="str">
        <f t="shared" si="74"/>
        <v/>
      </c>
      <c r="BI91" s="163" t="str">
        <f t="shared" si="75"/>
        <v/>
      </c>
      <c r="BK91" s="10">
        <v>82</v>
      </c>
    </row>
    <row r="92" spans="1:63" x14ac:dyDescent="0.25">
      <c r="A92" s="6"/>
      <c r="B92" s="150"/>
      <c r="C92" s="151"/>
      <c r="D92" s="175"/>
      <c r="E92" s="151"/>
      <c r="F92" s="152"/>
      <c r="G92" s="192"/>
      <c r="H92" s="153"/>
      <c r="I92" s="6"/>
      <c r="L92" s="137" t="str">
        <f t="shared" si="60"/>
        <v/>
      </c>
      <c r="M92" s="138" t="str">
        <f t="shared" si="76"/>
        <v/>
      </c>
      <c r="N92" s="173" t="str">
        <f t="shared" si="76"/>
        <v/>
      </c>
      <c r="O92" s="138" t="str">
        <f t="shared" si="77"/>
        <v/>
      </c>
      <c r="P92" s="139" t="str">
        <f t="shared" si="78"/>
        <v/>
      </c>
      <c r="Q92" s="188" t="str">
        <f t="shared" si="61"/>
        <v/>
      </c>
      <c r="R92" s="138" t="str">
        <f t="shared" si="79"/>
        <v/>
      </c>
      <c r="T92" s="10" t="str">
        <f t="shared" si="62"/>
        <v/>
      </c>
      <c r="V92" s="10" t="str">
        <f t="shared" si="63"/>
        <v/>
      </c>
      <c r="X92" s="10" t="str">
        <f>IF(AND($V92="X", COUNTIF($V$10:$V92, "X")=1), "X", "")</f>
        <v/>
      </c>
      <c r="Z92" s="10" t="str">
        <f t="shared" si="64"/>
        <v/>
      </c>
      <c r="AB92" s="10" t="str">
        <f t="shared" si="55"/>
        <v/>
      </c>
      <c r="AC92" s="10" t="str">
        <f t="shared" si="80"/>
        <v/>
      </c>
      <c r="AD92" s="10" t="str">
        <f t="shared" si="65"/>
        <v/>
      </c>
      <c r="AE92" s="10" t="str">
        <f t="shared" si="81"/>
        <v/>
      </c>
      <c r="AF92" s="10" t="str">
        <f t="shared" si="82"/>
        <v/>
      </c>
      <c r="AG92" s="10" t="str">
        <f t="shared" si="82"/>
        <v/>
      </c>
      <c r="AH92" s="10" t="str">
        <f t="shared" si="83"/>
        <v/>
      </c>
      <c r="AJ92" s="60" t="str">
        <f t="shared" si="66"/>
        <v/>
      </c>
      <c r="AK92" s="7" t="str">
        <f t="shared" si="84"/>
        <v/>
      </c>
      <c r="AL92" s="7" t="str">
        <f t="shared" si="85"/>
        <v/>
      </c>
      <c r="AM92" s="7" t="str">
        <f t="shared" si="86"/>
        <v/>
      </c>
      <c r="AN92" s="7" t="str">
        <f t="shared" si="87"/>
        <v/>
      </c>
      <c r="AO92" s="7" t="str">
        <f t="shared" si="88"/>
        <v/>
      </c>
      <c r="AP92" s="61" t="str">
        <f t="shared" si="89"/>
        <v/>
      </c>
      <c r="AR92" s="60" t="str">
        <f t="shared" si="67"/>
        <v/>
      </c>
      <c r="AS92" s="7" t="str">
        <f t="shared" si="90"/>
        <v/>
      </c>
      <c r="AT92" s="7" t="str">
        <f t="shared" si="56"/>
        <v/>
      </c>
      <c r="AU92" s="7" t="str">
        <f t="shared" si="57"/>
        <v/>
      </c>
      <c r="AV92" s="7" t="str">
        <f t="shared" si="58"/>
        <v/>
      </c>
      <c r="AW92" s="7" t="str">
        <f t="shared" si="59"/>
        <v/>
      </c>
      <c r="AX92" s="61" t="str">
        <f t="shared" si="91"/>
        <v/>
      </c>
      <c r="AZ92" s="52" t="str">
        <f t="shared" si="68"/>
        <v/>
      </c>
      <c r="BA92" s="101" t="str">
        <f t="shared" si="69"/>
        <v/>
      </c>
      <c r="BB92" s="101" t="str">
        <f t="shared" si="70"/>
        <v/>
      </c>
      <c r="BC92" s="101" t="str">
        <f t="shared" si="71"/>
        <v/>
      </c>
      <c r="BD92" s="160" t="str">
        <f t="shared" si="72"/>
        <v/>
      </c>
      <c r="BE92" s="101" t="str">
        <f t="shared" si="73"/>
        <v/>
      </c>
      <c r="BG92" s="10" t="str">
        <f t="shared" si="74"/>
        <v/>
      </c>
      <c r="BI92" s="163" t="str">
        <f t="shared" si="75"/>
        <v/>
      </c>
      <c r="BK92" s="10">
        <v>83</v>
      </c>
    </row>
    <row r="93" spans="1:63" x14ac:dyDescent="0.25">
      <c r="A93" s="6"/>
      <c r="B93" s="150"/>
      <c r="C93" s="151"/>
      <c r="D93" s="175"/>
      <c r="E93" s="151"/>
      <c r="F93" s="152"/>
      <c r="G93" s="192"/>
      <c r="H93" s="153"/>
      <c r="I93" s="6"/>
      <c r="L93" s="137" t="str">
        <f t="shared" si="60"/>
        <v/>
      </c>
      <c r="M93" s="138" t="str">
        <f t="shared" si="76"/>
        <v/>
      </c>
      <c r="N93" s="173" t="str">
        <f t="shared" si="76"/>
        <v/>
      </c>
      <c r="O93" s="138" t="str">
        <f t="shared" si="77"/>
        <v/>
      </c>
      <c r="P93" s="139" t="str">
        <f t="shared" si="78"/>
        <v/>
      </c>
      <c r="Q93" s="188" t="str">
        <f t="shared" si="61"/>
        <v/>
      </c>
      <c r="R93" s="138" t="str">
        <f t="shared" si="79"/>
        <v/>
      </c>
      <c r="T93" s="10" t="str">
        <f t="shared" si="62"/>
        <v/>
      </c>
      <c r="V93" s="10" t="str">
        <f t="shared" si="63"/>
        <v/>
      </c>
      <c r="X93" s="10" t="str">
        <f>IF(AND($V93="X", COUNTIF($V$10:$V93, "X")=1), "X", "")</f>
        <v/>
      </c>
      <c r="Z93" s="10" t="str">
        <f t="shared" si="64"/>
        <v/>
      </c>
      <c r="AB93" s="10" t="str">
        <f t="shared" si="55"/>
        <v/>
      </c>
      <c r="AC93" s="10" t="str">
        <f t="shared" si="80"/>
        <v/>
      </c>
      <c r="AD93" s="10" t="str">
        <f t="shared" si="65"/>
        <v/>
      </c>
      <c r="AE93" s="10" t="str">
        <f t="shared" si="81"/>
        <v/>
      </c>
      <c r="AF93" s="10" t="str">
        <f t="shared" si="82"/>
        <v/>
      </c>
      <c r="AG93" s="10" t="str">
        <f t="shared" si="82"/>
        <v/>
      </c>
      <c r="AH93" s="10" t="str">
        <f t="shared" si="83"/>
        <v/>
      </c>
      <c r="AJ93" s="60" t="str">
        <f t="shared" si="66"/>
        <v/>
      </c>
      <c r="AK93" s="7" t="str">
        <f t="shared" si="84"/>
        <v/>
      </c>
      <c r="AL93" s="7" t="str">
        <f t="shared" si="85"/>
        <v/>
      </c>
      <c r="AM93" s="7" t="str">
        <f t="shared" si="86"/>
        <v/>
      </c>
      <c r="AN93" s="7" t="str">
        <f t="shared" si="87"/>
        <v/>
      </c>
      <c r="AO93" s="7" t="str">
        <f t="shared" si="88"/>
        <v/>
      </c>
      <c r="AP93" s="61" t="str">
        <f t="shared" si="89"/>
        <v/>
      </c>
      <c r="AR93" s="60" t="str">
        <f t="shared" si="67"/>
        <v/>
      </c>
      <c r="AS93" s="7" t="str">
        <f t="shared" si="90"/>
        <v/>
      </c>
      <c r="AT93" s="7" t="str">
        <f t="shared" si="56"/>
        <v/>
      </c>
      <c r="AU93" s="7" t="str">
        <f t="shared" si="57"/>
        <v/>
      </c>
      <c r="AV93" s="7" t="str">
        <f t="shared" si="58"/>
        <v/>
      </c>
      <c r="AW93" s="7" t="str">
        <f t="shared" si="59"/>
        <v/>
      </c>
      <c r="AX93" s="61" t="str">
        <f t="shared" si="91"/>
        <v/>
      </c>
      <c r="AZ93" s="52" t="str">
        <f t="shared" si="68"/>
        <v/>
      </c>
      <c r="BA93" s="101" t="str">
        <f t="shared" si="69"/>
        <v/>
      </c>
      <c r="BB93" s="101" t="str">
        <f t="shared" si="70"/>
        <v/>
      </c>
      <c r="BC93" s="101" t="str">
        <f t="shared" si="71"/>
        <v/>
      </c>
      <c r="BD93" s="160" t="str">
        <f t="shared" si="72"/>
        <v/>
      </c>
      <c r="BE93" s="101" t="str">
        <f t="shared" si="73"/>
        <v/>
      </c>
      <c r="BG93" s="10" t="str">
        <f t="shared" si="74"/>
        <v/>
      </c>
      <c r="BI93" s="163" t="str">
        <f t="shared" si="75"/>
        <v/>
      </c>
      <c r="BK93" s="10">
        <v>84</v>
      </c>
    </row>
    <row r="94" spans="1:63" x14ac:dyDescent="0.25">
      <c r="A94" s="6"/>
      <c r="B94" s="150"/>
      <c r="C94" s="151"/>
      <c r="D94" s="175"/>
      <c r="E94" s="151"/>
      <c r="F94" s="152"/>
      <c r="G94" s="192"/>
      <c r="H94" s="153"/>
      <c r="I94" s="6"/>
      <c r="L94" s="137" t="str">
        <f t="shared" si="60"/>
        <v/>
      </c>
      <c r="M94" s="138" t="str">
        <f t="shared" si="76"/>
        <v/>
      </c>
      <c r="N94" s="173" t="str">
        <f t="shared" si="76"/>
        <v/>
      </c>
      <c r="O94" s="138" t="str">
        <f t="shared" si="77"/>
        <v/>
      </c>
      <c r="P94" s="139" t="str">
        <f t="shared" si="78"/>
        <v/>
      </c>
      <c r="Q94" s="188" t="str">
        <f t="shared" si="61"/>
        <v/>
      </c>
      <c r="R94" s="138" t="str">
        <f t="shared" si="79"/>
        <v/>
      </c>
      <c r="T94" s="10" t="str">
        <f t="shared" si="62"/>
        <v/>
      </c>
      <c r="V94" s="10" t="str">
        <f t="shared" si="63"/>
        <v/>
      </c>
      <c r="X94" s="10" t="str">
        <f>IF(AND($V94="X", COUNTIF($V$10:$V94, "X")=1), "X", "")</f>
        <v/>
      </c>
      <c r="Z94" s="10" t="str">
        <f t="shared" si="64"/>
        <v/>
      </c>
      <c r="AB94" s="10" t="str">
        <f t="shared" si="55"/>
        <v/>
      </c>
      <c r="AC94" s="10" t="str">
        <f t="shared" si="80"/>
        <v/>
      </c>
      <c r="AD94" s="10" t="str">
        <f t="shared" si="65"/>
        <v/>
      </c>
      <c r="AE94" s="10" t="str">
        <f t="shared" si="81"/>
        <v/>
      </c>
      <c r="AF94" s="10" t="str">
        <f t="shared" si="82"/>
        <v/>
      </c>
      <c r="AG94" s="10" t="str">
        <f t="shared" si="82"/>
        <v/>
      </c>
      <c r="AH94" s="10" t="str">
        <f t="shared" si="83"/>
        <v/>
      </c>
      <c r="AJ94" s="60" t="str">
        <f t="shared" si="66"/>
        <v/>
      </c>
      <c r="AK94" s="7" t="str">
        <f t="shared" si="84"/>
        <v/>
      </c>
      <c r="AL94" s="7" t="str">
        <f t="shared" si="85"/>
        <v/>
      </c>
      <c r="AM94" s="7" t="str">
        <f t="shared" si="86"/>
        <v/>
      </c>
      <c r="AN94" s="7" t="str">
        <f t="shared" si="87"/>
        <v/>
      </c>
      <c r="AO94" s="7" t="str">
        <f t="shared" si="88"/>
        <v/>
      </c>
      <c r="AP94" s="61" t="str">
        <f t="shared" si="89"/>
        <v/>
      </c>
      <c r="AR94" s="60" t="str">
        <f t="shared" si="67"/>
        <v/>
      </c>
      <c r="AS94" s="7" t="str">
        <f t="shared" si="90"/>
        <v/>
      </c>
      <c r="AT94" s="7" t="str">
        <f t="shared" si="56"/>
        <v/>
      </c>
      <c r="AU94" s="7" t="str">
        <f t="shared" si="57"/>
        <v/>
      </c>
      <c r="AV94" s="7" t="str">
        <f t="shared" si="58"/>
        <v/>
      </c>
      <c r="AW94" s="7" t="str">
        <f t="shared" si="59"/>
        <v/>
      </c>
      <c r="AX94" s="61" t="str">
        <f t="shared" si="91"/>
        <v/>
      </c>
      <c r="AZ94" s="52" t="str">
        <f t="shared" si="68"/>
        <v/>
      </c>
      <c r="BA94" s="101" t="str">
        <f t="shared" si="69"/>
        <v/>
      </c>
      <c r="BB94" s="101" t="str">
        <f t="shared" si="70"/>
        <v/>
      </c>
      <c r="BC94" s="101" t="str">
        <f t="shared" si="71"/>
        <v/>
      </c>
      <c r="BD94" s="160" t="str">
        <f t="shared" si="72"/>
        <v/>
      </c>
      <c r="BE94" s="101" t="str">
        <f t="shared" si="73"/>
        <v/>
      </c>
      <c r="BG94" s="10" t="str">
        <f t="shared" si="74"/>
        <v/>
      </c>
      <c r="BI94" s="163" t="str">
        <f t="shared" si="75"/>
        <v/>
      </c>
      <c r="BK94" s="10">
        <v>85</v>
      </c>
    </row>
    <row r="95" spans="1:63" x14ac:dyDescent="0.25">
      <c r="A95" s="6"/>
      <c r="B95" s="150"/>
      <c r="C95" s="151"/>
      <c r="D95" s="175"/>
      <c r="E95" s="151"/>
      <c r="F95" s="152"/>
      <c r="G95" s="192"/>
      <c r="H95" s="153"/>
      <c r="I95" s="6"/>
      <c r="L95" s="137" t="str">
        <f t="shared" si="60"/>
        <v/>
      </c>
      <c r="M95" s="138" t="str">
        <f t="shared" si="76"/>
        <v/>
      </c>
      <c r="N95" s="173" t="str">
        <f t="shared" si="76"/>
        <v/>
      </c>
      <c r="O95" s="138" t="str">
        <f t="shared" si="77"/>
        <v/>
      </c>
      <c r="P95" s="139" t="str">
        <f t="shared" si="78"/>
        <v/>
      </c>
      <c r="Q95" s="188" t="str">
        <f t="shared" si="61"/>
        <v/>
      </c>
      <c r="R95" s="138" t="str">
        <f t="shared" si="79"/>
        <v/>
      </c>
      <c r="T95" s="10" t="str">
        <f t="shared" si="62"/>
        <v/>
      </c>
      <c r="V95" s="10" t="str">
        <f t="shared" si="63"/>
        <v/>
      </c>
      <c r="X95" s="10" t="str">
        <f>IF(AND($V95="X", COUNTIF($V$10:$V95, "X")=1), "X", "")</f>
        <v/>
      </c>
      <c r="Z95" s="10" t="str">
        <f t="shared" si="64"/>
        <v/>
      </c>
      <c r="AB95" s="10" t="str">
        <f t="shared" si="55"/>
        <v/>
      </c>
      <c r="AC95" s="10" t="str">
        <f t="shared" si="80"/>
        <v/>
      </c>
      <c r="AD95" s="10" t="str">
        <f t="shared" si="65"/>
        <v/>
      </c>
      <c r="AE95" s="10" t="str">
        <f t="shared" si="81"/>
        <v/>
      </c>
      <c r="AF95" s="10" t="str">
        <f t="shared" si="82"/>
        <v/>
      </c>
      <c r="AG95" s="10" t="str">
        <f t="shared" si="82"/>
        <v/>
      </c>
      <c r="AH95" s="10" t="str">
        <f t="shared" si="83"/>
        <v/>
      </c>
      <c r="AJ95" s="60" t="str">
        <f t="shared" si="66"/>
        <v/>
      </c>
      <c r="AK95" s="7" t="str">
        <f t="shared" si="84"/>
        <v/>
      </c>
      <c r="AL95" s="7" t="str">
        <f t="shared" si="85"/>
        <v/>
      </c>
      <c r="AM95" s="7" t="str">
        <f t="shared" si="86"/>
        <v/>
      </c>
      <c r="AN95" s="7" t="str">
        <f t="shared" si="87"/>
        <v/>
      </c>
      <c r="AO95" s="7" t="str">
        <f t="shared" si="88"/>
        <v/>
      </c>
      <c r="AP95" s="61" t="str">
        <f t="shared" si="89"/>
        <v/>
      </c>
      <c r="AR95" s="60" t="str">
        <f t="shared" si="67"/>
        <v/>
      </c>
      <c r="AS95" s="7" t="str">
        <f t="shared" si="90"/>
        <v/>
      </c>
      <c r="AT95" s="7" t="str">
        <f t="shared" si="56"/>
        <v/>
      </c>
      <c r="AU95" s="7" t="str">
        <f t="shared" si="57"/>
        <v/>
      </c>
      <c r="AV95" s="7" t="str">
        <f t="shared" si="58"/>
        <v/>
      </c>
      <c r="AW95" s="7" t="str">
        <f t="shared" si="59"/>
        <v/>
      </c>
      <c r="AX95" s="61" t="str">
        <f t="shared" si="91"/>
        <v/>
      </c>
      <c r="AZ95" s="52" t="str">
        <f t="shared" si="68"/>
        <v/>
      </c>
      <c r="BA95" s="101" t="str">
        <f t="shared" si="69"/>
        <v/>
      </c>
      <c r="BB95" s="101" t="str">
        <f t="shared" si="70"/>
        <v/>
      </c>
      <c r="BC95" s="101" t="str">
        <f t="shared" si="71"/>
        <v/>
      </c>
      <c r="BD95" s="160" t="str">
        <f t="shared" si="72"/>
        <v/>
      </c>
      <c r="BE95" s="101" t="str">
        <f t="shared" si="73"/>
        <v/>
      </c>
      <c r="BG95" s="10" t="str">
        <f t="shared" si="74"/>
        <v/>
      </c>
      <c r="BI95" s="163" t="str">
        <f t="shared" si="75"/>
        <v/>
      </c>
      <c r="BK95" s="10">
        <v>86</v>
      </c>
    </row>
    <row r="96" spans="1:63" x14ac:dyDescent="0.25">
      <c r="A96" s="6"/>
      <c r="B96" s="150"/>
      <c r="C96" s="151"/>
      <c r="D96" s="175"/>
      <c r="E96" s="151"/>
      <c r="F96" s="152"/>
      <c r="G96" s="192"/>
      <c r="H96" s="153"/>
      <c r="I96" s="6"/>
      <c r="L96" s="137" t="str">
        <f t="shared" si="60"/>
        <v/>
      </c>
      <c r="M96" s="138" t="str">
        <f t="shared" si="76"/>
        <v/>
      </c>
      <c r="N96" s="173" t="str">
        <f t="shared" si="76"/>
        <v/>
      </c>
      <c r="O96" s="138" t="str">
        <f t="shared" si="77"/>
        <v/>
      </c>
      <c r="P96" s="139" t="str">
        <f t="shared" si="78"/>
        <v/>
      </c>
      <c r="Q96" s="188" t="str">
        <f t="shared" si="61"/>
        <v/>
      </c>
      <c r="R96" s="138" t="str">
        <f t="shared" si="79"/>
        <v/>
      </c>
      <c r="T96" s="10" t="str">
        <f t="shared" si="62"/>
        <v/>
      </c>
      <c r="V96" s="10" t="str">
        <f t="shared" si="63"/>
        <v/>
      </c>
      <c r="X96" s="10" t="str">
        <f>IF(AND($V96="X", COUNTIF($V$10:$V96, "X")=1), "X", "")</f>
        <v/>
      </c>
      <c r="Z96" s="10" t="str">
        <f t="shared" si="64"/>
        <v/>
      </c>
      <c r="AB96" s="10" t="str">
        <f t="shared" si="55"/>
        <v/>
      </c>
      <c r="AC96" s="10" t="str">
        <f t="shared" si="80"/>
        <v/>
      </c>
      <c r="AD96" s="10" t="str">
        <f t="shared" si="65"/>
        <v/>
      </c>
      <c r="AE96" s="10" t="str">
        <f t="shared" si="81"/>
        <v/>
      </c>
      <c r="AF96" s="10" t="str">
        <f t="shared" si="82"/>
        <v/>
      </c>
      <c r="AG96" s="10" t="str">
        <f t="shared" si="82"/>
        <v/>
      </c>
      <c r="AH96" s="10" t="str">
        <f t="shared" si="83"/>
        <v/>
      </c>
      <c r="AJ96" s="60" t="str">
        <f t="shared" si="66"/>
        <v/>
      </c>
      <c r="AK96" s="7" t="str">
        <f t="shared" si="84"/>
        <v/>
      </c>
      <c r="AL96" s="7" t="str">
        <f t="shared" si="85"/>
        <v/>
      </c>
      <c r="AM96" s="7" t="str">
        <f t="shared" si="86"/>
        <v/>
      </c>
      <c r="AN96" s="7" t="str">
        <f t="shared" si="87"/>
        <v/>
      </c>
      <c r="AO96" s="7" t="str">
        <f t="shared" si="88"/>
        <v/>
      </c>
      <c r="AP96" s="61" t="str">
        <f t="shared" si="89"/>
        <v/>
      </c>
      <c r="AR96" s="60" t="str">
        <f t="shared" si="67"/>
        <v/>
      </c>
      <c r="AS96" s="7" t="str">
        <f t="shared" si="90"/>
        <v/>
      </c>
      <c r="AT96" s="7" t="str">
        <f t="shared" si="56"/>
        <v/>
      </c>
      <c r="AU96" s="7" t="str">
        <f t="shared" si="57"/>
        <v/>
      </c>
      <c r="AV96" s="7" t="str">
        <f t="shared" si="58"/>
        <v/>
      </c>
      <c r="AW96" s="7" t="str">
        <f t="shared" si="59"/>
        <v/>
      </c>
      <c r="AX96" s="61" t="str">
        <f t="shared" si="91"/>
        <v/>
      </c>
      <c r="AZ96" s="52" t="str">
        <f t="shared" si="68"/>
        <v/>
      </c>
      <c r="BA96" s="101" t="str">
        <f t="shared" si="69"/>
        <v/>
      </c>
      <c r="BB96" s="101" t="str">
        <f t="shared" si="70"/>
        <v/>
      </c>
      <c r="BC96" s="101" t="str">
        <f t="shared" si="71"/>
        <v/>
      </c>
      <c r="BD96" s="160" t="str">
        <f t="shared" si="72"/>
        <v/>
      </c>
      <c r="BE96" s="101" t="str">
        <f t="shared" si="73"/>
        <v/>
      </c>
      <c r="BG96" s="10" t="str">
        <f t="shared" si="74"/>
        <v/>
      </c>
      <c r="BI96" s="163" t="str">
        <f t="shared" si="75"/>
        <v/>
      </c>
      <c r="BK96" s="10">
        <v>87</v>
      </c>
    </row>
    <row r="97" spans="1:63" x14ac:dyDescent="0.25">
      <c r="A97" s="6"/>
      <c r="B97" s="150"/>
      <c r="C97" s="151"/>
      <c r="D97" s="175"/>
      <c r="E97" s="151"/>
      <c r="F97" s="152"/>
      <c r="G97" s="192"/>
      <c r="H97" s="153"/>
      <c r="I97" s="6"/>
      <c r="L97" s="137" t="str">
        <f t="shared" si="60"/>
        <v/>
      </c>
      <c r="M97" s="138" t="str">
        <f t="shared" si="76"/>
        <v/>
      </c>
      <c r="N97" s="173" t="str">
        <f t="shared" si="76"/>
        <v/>
      </c>
      <c r="O97" s="138" t="str">
        <f t="shared" si="77"/>
        <v/>
      </c>
      <c r="P97" s="139" t="str">
        <f t="shared" si="78"/>
        <v/>
      </c>
      <c r="Q97" s="188" t="str">
        <f t="shared" si="61"/>
        <v/>
      </c>
      <c r="R97" s="138" t="str">
        <f t="shared" si="79"/>
        <v/>
      </c>
      <c r="T97" s="10" t="str">
        <f t="shared" si="62"/>
        <v/>
      </c>
      <c r="V97" s="10" t="str">
        <f t="shared" si="63"/>
        <v/>
      </c>
      <c r="X97" s="10" t="str">
        <f>IF(AND($V97="X", COUNTIF($V$10:$V97, "X")=1), "X", "")</f>
        <v/>
      </c>
      <c r="Z97" s="10" t="str">
        <f t="shared" si="64"/>
        <v/>
      </c>
      <c r="AB97" s="10" t="str">
        <f t="shared" si="55"/>
        <v/>
      </c>
      <c r="AC97" s="10" t="str">
        <f t="shared" si="80"/>
        <v/>
      </c>
      <c r="AD97" s="10" t="str">
        <f t="shared" si="65"/>
        <v/>
      </c>
      <c r="AE97" s="10" t="str">
        <f t="shared" si="81"/>
        <v/>
      </c>
      <c r="AF97" s="10" t="str">
        <f t="shared" si="82"/>
        <v/>
      </c>
      <c r="AG97" s="10" t="str">
        <f t="shared" si="82"/>
        <v/>
      </c>
      <c r="AH97" s="10" t="str">
        <f t="shared" si="83"/>
        <v/>
      </c>
      <c r="AJ97" s="60" t="str">
        <f t="shared" si="66"/>
        <v/>
      </c>
      <c r="AK97" s="7" t="str">
        <f t="shared" si="84"/>
        <v/>
      </c>
      <c r="AL97" s="7" t="str">
        <f t="shared" si="85"/>
        <v/>
      </c>
      <c r="AM97" s="7" t="str">
        <f t="shared" si="86"/>
        <v/>
      </c>
      <c r="AN97" s="7" t="str">
        <f t="shared" si="87"/>
        <v/>
      </c>
      <c r="AO97" s="7" t="str">
        <f t="shared" si="88"/>
        <v/>
      </c>
      <c r="AP97" s="61" t="str">
        <f t="shared" si="89"/>
        <v/>
      </c>
      <c r="AR97" s="60" t="str">
        <f t="shared" si="67"/>
        <v/>
      </c>
      <c r="AS97" s="7" t="str">
        <f t="shared" si="90"/>
        <v/>
      </c>
      <c r="AT97" s="7" t="str">
        <f t="shared" si="56"/>
        <v/>
      </c>
      <c r="AU97" s="7" t="str">
        <f t="shared" si="57"/>
        <v/>
      </c>
      <c r="AV97" s="7" t="str">
        <f t="shared" si="58"/>
        <v/>
      </c>
      <c r="AW97" s="7" t="str">
        <f t="shared" si="59"/>
        <v/>
      </c>
      <c r="AX97" s="61" t="str">
        <f t="shared" si="91"/>
        <v/>
      </c>
      <c r="AZ97" s="52" t="str">
        <f t="shared" si="68"/>
        <v/>
      </c>
      <c r="BA97" s="101" t="str">
        <f t="shared" si="69"/>
        <v/>
      </c>
      <c r="BB97" s="101" t="str">
        <f t="shared" si="70"/>
        <v/>
      </c>
      <c r="BC97" s="101" t="str">
        <f t="shared" si="71"/>
        <v/>
      </c>
      <c r="BD97" s="160" t="str">
        <f t="shared" si="72"/>
        <v/>
      </c>
      <c r="BE97" s="101" t="str">
        <f t="shared" si="73"/>
        <v/>
      </c>
      <c r="BG97" s="10" t="str">
        <f t="shared" si="74"/>
        <v/>
      </c>
      <c r="BI97" s="163" t="str">
        <f t="shared" si="75"/>
        <v/>
      </c>
      <c r="BK97" s="10">
        <v>88</v>
      </c>
    </row>
    <row r="98" spans="1:63" x14ac:dyDescent="0.25">
      <c r="A98" s="6"/>
      <c r="B98" s="150"/>
      <c r="C98" s="151"/>
      <c r="D98" s="175"/>
      <c r="E98" s="151"/>
      <c r="F98" s="152"/>
      <c r="G98" s="192"/>
      <c r="H98" s="153"/>
      <c r="I98" s="6"/>
      <c r="L98" s="137" t="str">
        <f t="shared" si="60"/>
        <v/>
      </c>
      <c r="M98" s="138" t="str">
        <f t="shared" si="76"/>
        <v/>
      </c>
      <c r="N98" s="173" t="str">
        <f t="shared" si="76"/>
        <v/>
      </c>
      <c r="O98" s="138" t="str">
        <f t="shared" si="77"/>
        <v/>
      </c>
      <c r="P98" s="139" t="str">
        <f t="shared" si="78"/>
        <v/>
      </c>
      <c r="Q98" s="188" t="str">
        <f t="shared" si="61"/>
        <v/>
      </c>
      <c r="R98" s="138" t="str">
        <f t="shared" si="79"/>
        <v/>
      </c>
      <c r="T98" s="10" t="str">
        <f t="shared" si="62"/>
        <v/>
      </c>
      <c r="V98" s="10" t="str">
        <f t="shared" si="63"/>
        <v/>
      </c>
      <c r="X98" s="10" t="str">
        <f>IF(AND($V98="X", COUNTIF($V$10:$V98, "X")=1), "X", "")</f>
        <v/>
      </c>
      <c r="Z98" s="10" t="str">
        <f t="shared" si="64"/>
        <v/>
      </c>
      <c r="AB98" s="10" t="str">
        <f t="shared" si="55"/>
        <v/>
      </c>
      <c r="AC98" s="10" t="str">
        <f t="shared" si="80"/>
        <v/>
      </c>
      <c r="AD98" s="10" t="str">
        <f t="shared" si="65"/>
        <v/>
      </c>
      <c r="AE98" s="10" t="str">
        <f t="shared" si="81"/>
        <v/>
      </c>
      <c r="AF98" s="10" t="str">
        <f t="shared" si="82"/>
        <v/>
      </c>
      <c r="AG98" s="10" t="str">
        <f t="shared" si="82"/>
        <v/>
      </c>
      <c r="AH98" s="10" t="str">
        <f t="shared" si="83"/>
        <v/>
      </c>
      <c r="AJ98" s="60" t="str">
        <f t="shared" si="66"/>
        <v/>
      </c>
      <c r="AK98" s="7" t="str">
        <f t="shared" si="84"/>
        <v/>
      </c>
      <c r="AL98" s="7" t="str">
        <f t="shared" si="85"/>
        <v/>
      </c>
      <c r="AM98" s="7" t="str">
        <f t="shared" si="86"/>
        <v/>
      </c>
      <c r="AN98" s="7" t="str">
        <f t="shared" si="87"/>
        <v/>
      </c>
      <c r="AO98" s="7" t="str">
        <f t="shared" si="88"/>
        <v/>
      </c>
      <c r="AP98" s="61" t="str">
        <f t="shared" si="89"/>
        <v/>
      </c>
      <c r="AR98" s="60" t="str">
        <f t="shared" si="67"/>
        <v/>
      </c>
      <c r="AS98" s="7" t="str">
        <f t="shared" si="90"/>
        <v/>
      </c>
      <c r="AT98" s="7" t="str">
        <f t="shared" si="56"/>
        <v/>
      </c>
      <c r="AU98" s="7" t="str">
        <f t="shared" si="57"/>
        <v/>
      </c>
      <c r="AV98" s="7" t="str">
        <f t="shared" si="58"/>
        <v/>
      </c>
      <c r="AW98" s="7" t="str">
        <f t="shared" si="59"/>
        <v/>
      </c>
      <c r="AX98" s="61" t="str">
        <f t="shared" si="91"/>
        <v/>
      </c>
      <c r="AZ98" s="52" t="str">
        <f t="shared" si="68"/>
        <v/>
      </c>
      <c r="BA98" s="101" t="str">
        <f t="shared" si="69"/>
        <v/>
      </c>
      <c r="BB98" s="101" t="str">
        <f t="shared" si="70"/>
        <v/>
      </c>
      <c r="BC98" s="101" t="str">
        <f t="shared" si="71"/>
        <v/>
      </c>
      <c r="BD98" s="160" t="str">
        <f t="shared" si="72"/>
        <v/>
      </c>
      <c r="BE98" s="101" t="str">
        <f t="shared" si="73"/>
        <v/>
      </c>
      <c r="BG98" s="10" t="str">
        <f t="shared" si="74"/>
        <v/>
      </c>
      <c r="BI98" s="163" t="str">
        <f t="shared" si="75"/>
        <v/>
      </c>
      <c r="BK98" s="10">
        <v>89</v>
      </c>
    </row>
    <row r="99" spans="1:63" x14ac:dyDescent="0.25">
      <c r="A99" s="6"/>
      <c r="B99" s="150"/>
      <c r="C99" s="151"/>
      <c r="D99" s="175"/>
      <c r="E99" s="151"/>
      <c r="F99" s="152"/>
      <c r="G99" s="192"/>
      <c r="H99" s="153"/>
      <c r="I99" s="6"/>
      <c r="L99" s="137" t="str">
        <f t="shared" si="60"/>
        <v/>
      </c>
      <c r="M99" s="138" t="str">
        <f t="shared" si="76"/>
        <v/>
      </c>
      <c r="N99" s="173" t="str">
        <f t="shared" si="76"/>
        <v/>
      </c>
      <c r="O99" s="138" t="str">
        <f t="shared" si="77"/>
        <v/>
      </c>
      <c r="P99" s="139" t="str">
        <f t="shared" si="78"/>
        <v/>
      </c>
      <c r="Q99" s="188" t="str">
        <f t="shared" si="61"/>
        <v/>
      </c>
      <c r="R99" s="138" t="str">
        <f t="shared" si="79"/>
        <v/>
      </c>
      <c r="T99" s="10" t="str">
        <f t="shared" si="62"/>
        <v/>
      </c>
      <c r="V99" s="10" t="str">
        <f t="shared" si="63"/>
        <v/>
      </c>
      <c r="X99" s="10" t="str">
        <f>IF(AND($V99="X", COUNTIF($V$10:$V99, "X")=1), "X", "")</f>
        <v/>
      </c>
      <c r="Z99" s="10" t="str">
        <f t="shared" si="64"/>
        <v/>
      </c>
      <c r="AB99" s="10" t="str">
        <f t="shared" si="55"/>
        <v/>
      </c>
      <c r="AC99" s="10" t="str">
        <f t="shared" si="80"/>
        <v/>
      </c>
      <c r="AD99" s="10" t="str">
        <f t="shared" si="65"/>
        <v/>
      </c>
      <c r="AE99" s="10" t="str">
        <f t="shared" si="81"/>
        <v/>
      </c>
      <c r="AF99" s="10" t="str">
        <f t="shared" si="82"/>
        <v/>
      </c>
      <c r="AG99" s="10" t="str">
        <f t="shared" si="82"/>
        <v/>
      </c>
      <c r="AH99" s="10" t="str">
        <f t="shared" si="83"/>
        <v/>
      </c>
      <c r="AJ99" s="60" t="str">
        <f t="shared" si="66"/>
        <v/>
      </c>
      <c r="AK99" s="7" t="str">
        <f t="shared" si="84"/>
        <v/>
      </c>
      <c r="AL99" s="7" t="str">
        <f t="shared" si="85"/>
        <v/>
      </c>
      <c r="AM99" s="7" t="str">
        <f t="shared" si="86"/>
        <v/>
      </c>
      <c r="AN99" s="7" t="str">
        <f t="shared" si="87"/>
        <v/>
      </c>
      <c r="AO99" s="7" t="str">
        <f t="shared" si="88"/>
        <v/>
      </c>
      <c r="AP99" s="61" t="str">
        <f t="shared" si="89"/>
        <v/>
      </c>
      <c r="AR99" s="60" t="str">
        <f t="shared" si="67"/>
        <v/>
      </c>
      <c r="AS99" s="7" t="str">
        <f t="shared" si="90"/>
        <v/>
      </c>
      <c r="AT99" s="7" t="str">
        <f t="shared" si="56"/>
        <v/>
      </c>
      <c r="AU99" s="7" t="str">
        <f t="shared" si="57"/>
        <v/>
      </c>
      <c r="AV99" s="7" t="str">
        <f t="shared" si="58"/>
        <v/>
      </c>
      <c r="AW99" s="7" t="str">
        <f t="shared" si="59"/>
        <v/>
      </c>
      <c r="AX99" s="61" t="str">
        <f t="shared" si="91"/>
        <v/>
      </c>
      <c r="AZ99" s="52" t="str">
        <f t="shared" si="68"/>
        <v/>
      </c>
      <c r="BA99" s="101" t="str">
        <f t="shared" si="69"/>
        <v/>
      </c>
      <c r="BB99" s="101" t="str">
        <f t="shared" si="70"/>
        <v/>
      </c>
      <c r="BC99" s="101" t="str">
        <f t="shared" si="71"/>
        <v/>
      </c>
      <c r="BD99" s="160" t="str">
        <f t="shared" si="72"/>
        <v/>
      </c>
      <c r="BE99" s="101" t="str">
        <f t="shared" si="73"/>
        <v/>
      </c>
      <c r="BG99" s="10" t="str">
        <f t="shared" si="74"/>
        <v/>
      </c>
      <c r="BI99" s="163" t="str">
        <f t="shared" si="75"/>
        <v/>
      </c>
      <c r="BK99" s="10">
        <v>90</v>
      </c>
    </row>
    <row r="100" spans="1:63" x14ac:dyDescent="0.25">
      <c r="A100" s="6"/>
      <c r="B100" s="150"/>
      <c r="C100" s="151"/>
      <c r="D100" s="175"/>
      <c r="E100" s="151"/>
      <c r="F100" s="152"/>
      <c r="G100" s="192"/>
      <c r="H100" s="153"/>
      <c r="I100" s="6"/>
      <c r="L100" s="137" t="str">
        <f t="shared" si="60"/>
        <v/>
      </c>
      <c r="M100" s="138" t="str">
        <f t="shared" si="76"/>
        <v/>
      </c>
      <c r="N100" s="173" t="str">
        <f t="shared" si="76"/>
        <v/>
      </c>
      <c r="O100" s="138" t="str">
        <f t="shared" si="77"/>
        <v/>
      </c>
      <c r="P100" s="139" t="str">
        <f t="shared" si="78"/>
        <v/>
      </c>
      <c r="Q100" s="188" t="str">
        <f t="shared" si="61"/>
        <v/>
      </c>
      <c r="R100" s="138" t="str">
        <f t="shared" si="79"/>
        <v/>
      </c>
      <c r="T100" s="10" t="str">
        <f t="shared" si="62"/>
        <v/>
      </c>
      <c r="V100" s="10" t="str">
        <f t="shared" si="63"/>
        <v/>
      </c>
      <c r="X100" s="10" t="str">
        <f>IF(AND($V100="X", COUNTIF($V$10:$V100, "X")=1), "X", "")</f>
        <v/>
      </c>
      <c r="Z100" s="10" t="str">
        <f t="shared" si="64"/>
        <v/>
      </c>
      <c r="AB100" s="10" t="str">
        <f t="shared" si="55"/>
        <v/>
      </c>
      <c r="AC100" s="10" t="str">
        <f t="shared" si="80"/>
        <v/>
      </c>
      <c r="AD100" s="10" t="str">
        <f t="shared" si="65"/>
        <v/>
      </c>
      <c r="AE100" s="10" t="str">
        <f t="shared" si="81"/>
        <v/>
      </c>
      <c r="AF100" s="10" t="str">
        <f t="shared" si="82"/>
        <v/>
      </c>
      <c r="AG100" s="10" t="str">
        <f t="shared" si="82"/>
        <v/>
      </c>
      <c r="AH100" s="10" t="str">
        <f t="shared" si="83"/>
        <v/>
      </c>
      <c r="AJ100" s="60" t="str">
        <f t="shared" si="66"/>
        <v/>
      </c>
      <c r="AK100" s="7" t="str">
        <f t="shared" si="84"/>
        <v/>
      </c>
      <c r="AL100" s="7" t="str">
        <f t="shared" si="85"/>
        <v/>
      </c>
      <c r="AM100" s="7" t="str">
        <f t="shared" si="86"/>
        <v/>
      </c>
      <c r="AN100" s="7" t="str">
        <f t="shared" si="87"/>
        <v/>
      </c>
      <c r="AO100" s="7" t="str">
        <f t="shared" si="88"/>
        <v/>
      </c>
      <c r="AP100" s="61" t="str">
        <f t="shared" si="89"/>
        <v/>
      </c>
      <c r="AR100" s="60" t="str">
        <f t="shared" si="67"/>
        <v/>
      </c>
      <c r="AS100" s="7" t="str">
        <f t="shared" si="90"/>
        <v/>
      </c>
      <c r="AT100" s="7" t="str">
        <f t="shared" si="56"/>
        <v/>
      </c>
      <c r="AU100" s="7" t="str">
        <f t="shared" si="57"/>
        <v/>
      </c>
      <c r="AV100" s="7" t="str">
        <f t="shared" si="58"/>
        <v/>
      </c>
      <c r="AW100" s="7" t="str">
        <f t="shared" si="59"/>
        <v/>
      </c>
      <c r="AX100" s="61" t="str">
        <f t="shared" si="91"/>
        <v/>
      </c>
      <c r="AZ100" s="52" t="str">
        <f t="shared" si="68"/>
        <v/>
      </c>
      <c r="BA100" s="101" t="str">
        <f t="shared" si="69"/>
        <v/>
      </c>
      <c r="BB100" s="101" t="str">
        <f t="shared" si="70"/>
        <v/>
      </c>
      <c r="BC100" s="101" t="str">
        <f t="shared" si="71"/>
        <v/>
      </c>
      <c r="BD100" s="160" t="str">
        <f t="shared" si="72"/>
        <v/>
      </c>
      <c r="BE100" s="101" t="str">
        <f t="shared" si="73"/>
        <v/>
      </c>
      <c r="BG100" s="10" t="str">
        <f t="shared" si="74"/>
        <v/>
      </c>
      <c r="BI100" s="163" t="str">
        <f t="shared" si="75"/>
        <v/>
      </c>
      <c r="BK100" s="10">
        <v>91</v>
      </c>
    </row>
    <row r="101" spans="1:63" x14ac:dyDescent="0.25">
      <c r="A101" s="6"/>
      <c r="B101" s="150"/>
      <c r="C101" s="151"/>
      <c r="D101" s="175"/>
      <c r="E101" s="151"/>
      <c r="F101" s="152"/>
      <c r="G101" s="192"/>
      <c r="H101" s="153"/>
      <c r="I101" s="6"/>
      <c r="L101" s="137" t="str">
        <f t="shared" si="60"/>
        <v/>
      </c>
      <c r="M101" s="138" t="str">
        <f t="shared" si="76"/>
        <v/>
      </c>
      <c r="N101" s="173" t="str">
        <f t="shared" si="76"/>
        <v/>
      </c>
      <c r="O101" s="138" t="str">
        <f t="shared" si="77"/>
        <v/>
      </c>
      <c r="P101" s="139" t="str">
        <f t="shared" si="78"/>
        <v/>
      </c>
      <c r="Q101" s="188" t="str">
        <f t="shared" si="61"/>
        <v/>
      </c>
      <c r="R101" s="138" t="str">
        <f t="shared" si="79"/>
        <v/>
      </c>
      <c r="T101" s="10" t="str">
        <f t="shared" si="62"/>
        <v/>
      </c>
      <c r="V101" s="10" t="str">
        <f t="shared" si="63"/>
        <v/>
      </c>
      <c r="X101" s="10" t="str">
        <f>IF(AND($V101="X", COUNTIF($V$10:$V101, "X")=1), "X", "")</f>
        <v/>
      </c>
      <c r="Z101" s="10" t="str">
        <f t="shared" si="64"/>
        <v/>
      </c>
      <c r="AB101" s="10" t="str">
        <f t="shared" si="55"/>
        <v/>
      </c>
      <c r="AC101" s="10" t="str">
        <f t="shared" si="80"/>
        <v/>
      </c>
      <c r="AD101" s="10" t="str">
        <f t="shared" si="65"/>
        <v/>
      </c>
      <c r="AE101" s="10" t="str">
        <f t="shared" si="81"/>
        <v/>
      </c>
      <c r="AF101" s="10" t="str">
        <f t="shared" si="82"/>
        <v/>
      </c>
      <c r="AG101" s="10" t="str">
        <f t="shared" si="82"/>
        <v/>
      </c>
      <c r="AH101" s="10" t="str">
        <f t="shared" si="83"/>
        <v/>
      </c>
      <c r="AJ101" s="60" t="str">
        <f t="shared" si="66"/>
        <v/>
      </c>
      <c r="AK101" s="7" t="str">
        <f t="shared" si="84"/>
        <v/>
      </c>
      <c r="AL101" s="7" t="str">
        <f t="shared" si="85"/>
        <v/>
      </c>
      <c r="AM101" s="7" t="str">
        <f t="shared" si="86"/>
        <v/>
      </c>
      <c r="AN101" s="7" t="str">
        <f t="shared" si="87"/>
        <v/>
      </c>
      <c r="AO101" s="7" t="str">
        <f t="shared" si="88"/>
        <v/>
      </c>
      <c r="AP101" s="61" t="str">
        <f t="shared" si="89"/>
        <v/>
      </c>
      <c r="AR101" s="60" t="str">
        <f t="shared" si="67"/>
        <v/>
      </c>
      <c r="AS101" s="7" t="str">
        <f t="shared" si="90"/>
        <v/>
      </c>
      <c r="AT101" s="7" t="str">
        <f t="shared" si="56"/>
        <v/>
      </c>
      <c r="AU101" s="7" t="str">
        <f t="shared" si="57"/>
        <v/>
      </c>
      <c r="AV101" s="7" t="str">
        <f t="shared" si="58"/>
        <v/>
      </c>
      <c r="AW101" s="7" t="str">
        <f t="shared" si="59"/>
        <v/>
      </c>
      <c r="AX101" s="61" t="str">
        <f t="shared" si="91"/>
        <v/>
      </c>
      <c r="AZ101" s="52" t="str">
        <f t="shared" si="68"/>
        <v/>
      </c>
      <c r="BA101" s="101" t="str">
        <f t="shared" si="69"/>
        <v/>
      </c>
      <c r="BB101" s="101" t="str">
        <f t="shared" si="70"/>
        <v/>
      </c>
      <c r="BC101" s="101" t="str">
        <f t="shared" si="71"/>
        <v/>
      </c>
      <c r="BD101" s="160" t="str">
        <f t="shared" si="72"/>
        <v/>
      </c>
      <c r="BE101" s="101" t="str">
        <f t="shared" si="73"/>
        <v/>
      </c>
      <c r="BG101" s="10" t="str">
        <f t="shared" si="74"/>
        <v/>
      </c>
      <c r="BI101" s="163" t="str">
        <f t="shared" si="75"/>
        <v/>
      </c>
      <c r="BK101" s="10">
        <v>92</v>
      </c>
    </row>
    <row r="102" spans="1:63" x14ac:dyDescent="0.25">
      <c r="A102" s="6"/>
      <c r="B102" s="150"/>
      <c r="C102" s="151"/>
      <c r="D102" s="175"/>
      <c r="E102" s="151"/>
      <c r="F102" s="152"/>
      <c r="G102" s="192"/>
      <c r="H102" s="153"/>
      <c r="I102" s="6"/>
      <c r="L102" s="137" t="str">
        <f t="shared" si="60"/>
        <v/>
      </c>
      <c r="M102" s="138" t="str">
        <f t="shared" si="76"/>
        <v/>
      </c>
      <c r="N102" s="173" t="str">
        <f t="shared" si="76"/>
        <v/>
      </c>
      <c r="O102" s="138" t="str">
        <f t="shared" si="77"/>
        <v/>
      </c>
      <c r="P102" s="139" t="str">
        <f t="shared" si="78"/>
        <v/>
      </c>
      <c r="Q102" s="188" t="str">
        <f t="shared" si="61"/>
        <v/>
      </c>
      <c r="R102" s="138" t="str">
        <f t="shared" si="79"/>
        <v/>
      </c>
      <c r="T102" s="10" t="str">
        <f t="shared" si="62"/>
        <v/>
      </c>
      <c r="V102" s="10" t="str">
        <f t="shared" si="63"/>
        <v/>
      </c>
      <c r="X102" s="10" t="str">
        <f>IF(AND($V102="X", COUNTIF($V$10:$V102, "X")=1), "X", "")</f>
        <v/>
      </c>
      <c r="Z102" s="10" t="str">
        <f t="shared" si="64"/>
        <v/>
      </c>
      <c r="AB102" s="10" t="str">
        <f t="shared" si="55"/>
        <v/>
      </c>
      <c r="AC102" s="10" t="str">
        <f t="shared" si="80"/>
        <v/>
      </c>
      <c r="AD102" s="10" t="str">
        <f t="shared" si="65"/>
        <v/>
      </c>
      <c r="AE102" s="10" t="str">
        <f t="shared" si="81"/>
        <v/>
      </c>
      <c r="AF102" s="10" t="str">
        <f t="shared" si="82"/>
        <v/>
      </c>
      <c r="AG102" s="10" t="str">
        <f t="shared" si="82"/>
        <v/>
      </c>
      <c r="AH102" s="10" t="str">
        <f t="shared" si="83"/>
        <v/>
      </c>
      <c r="AJ102" s="60" t="str">
        <f t="shared" si="66"/>
        <v/>
      </c>
      <c r="AK102" s="7" t="str">
        <f t="shared" si="84"/>
        <v/>
      </c>
      <c r="AL102" s="7" t="str">
        <f t="shared" si="85"/>
        <v/>
      </c>
      <c r="AM102" s="7" t="str">
        <f t="shared" si="86"/>
        <v/>
      </c>
      <c r="AN102" s="7" t="str">
        <f t="shared" si="87"/>
        <v/>
      </c>
      <c r="AO102" s="7" t="str">
        <f t="shared" si="88"/>
        <v/>
      </c>
      <c r="AP102" s="61" t="str">
        <f t="shared" si="89"/>
        <v/>
      </c>
      <c r="AR102" s="60" t="str">
        <f t="shared" si="67"/>
        <v/>
      </c>
      <c r="AS102" s="7" t="str">
        <f t="shared" si="90"/>
        <v/>
      </c>
      <c r="AT102" s="7" t="str">
        <f t="shared" si="56"/>
        <v/>
      </c>
      <c r="AU102" s="7" t="str">
        <f t="shared" si="57"/>
        <v/>
      </c>
      <c r="AV102" s="7" t="str">
        <f t="shared" si="58"/>
        <v/>
      </c>
      <c r="AW102" s="7" t="str">
        <f t="shared" si="59"/>
        <v/>
      </c>
      <c r="AX102" s="61" t="str">
        <f t="shared" si="91"/>
        <v/>
      </c>
      <c r="AZ102" s="52" t="str">
        <f t="shared" si="68"/>
        <v/>
      </c>
      <c r="BA102" s="101" t="str">
        <f t="shared" si="69"/>
        <v/>
      </c>
      <c r="BB102" s="101" t="str">
        <f t="shared" si="70"/>
        <v/>
      </c>
      <c r="BC102" s="101" t="str">
        <f t="shared" si="71"/>
        <v/>
      </c>
      <c r="BD102" s="160" t="str">
        <f t="shared" si="72"/>
        <v/>
      </c>
      <c r="BE102" s="101" t="str">
        <f t="shared" si="73"/>
        <v/>
      </c>
      <c r="BG102" s="10" t="str">
        <f t="shared" si="74"/>
        <v/>
      </c>
      <c r="BI102" s="163" t="str">
        <f t="shared" si="75"/>
        <v/>
      </c>
      <c r="BK102" s="10">
        <v>93</v>
      </c>
    </row>
    <row r="103" spans="1:63" x14ac:dyDescent="0.25">
      <c r="A103" s="6"/>
      <c r="B103" s="150"/>
      <c r="C103" s="151"/>
      <c r="D103" s="175"/>
      <c r="E103" s="151"/>
      <c r="F103" s="152"/>
      <c r="G103" s="192"/>
      <c r="H103" s="153"/>
      <c r="I103" s="6"/>
      <c r="L103" s="137" t="str">
        <f t="shared" si="60"/>
        <v/>
      </c>
      <c r="M103" s="138" t="str">
        <f t="shared" si="76"/>
        <v/>
      </c>
      <c r="N103" s="173" t="str">
        <f t="shared" si="76"/>
        <v/>
      </c>
      <c r="O103" s="138" t="str">
        <f t="shared" si="77"/>
        <v/>
      </c>
      <c r="P103" s="139" t="str">
        <f t="shared" si="78"/>
        <v/>
      </c>
      <c r="Q103" s="188" t="str">
        <f t="shared" si="61"/>
        <v/>
      </c>
      <c r="R103" s="138" t="str">
        <f t="shared" si="79"/>
        <v/>
      </c>
      <c r="T103" s="10" t="str">
        <f t="shared" si="62"/>
        <v/>
      </c>
      <c r="V103" s="10" t="str">
        <f t="shared" si="63"/>
        <v/>
      </c>
      <c r="X103" s="10" t="str">
        <f>IF(AND($V103="X", COUNTIF($V$10:$V103, "X")=1), "X", "")</f>
        <v/>
      </c>
      <c r="Z103" s="10" t="str">
        <f t="shared" si="64"/>
        <v/>
      </c>
      <c r="AB103" s="10" t="str">
        <f t="shared" si="55"/>
        <v/>
      </c>
      <c r="AC103" s="10" t="str">
        <f t="shared" si="80"/>
        <v/>
      </c>
      <c r="AD103" s="10" t="str">
        <f t="shared" si="65"/>
        <v/>
      </c>
      <c r="AE103" s="10" t="str">
        <f t="shared" si="81"/>
        <v/>
      </c>
      <c r="AF103" s="10" t="str">
        <f t="shared" si="82"/>
        <v/>
      </c>
      <c r="AG103" s="10" t="str">
        <f t="shared" si="82"/>
        <v/>
      </c>
      <c r="AH103" s="10" t="str">
        <f t="shared" si="83"/>
        <v/>
      </c>
      <c r="AJ103" s="60" t="str">
        <f t="shared" si="66"/>
        <v/>
      </c>
      <c r="AK103" s="7" t="str">
        <f t="shared" si="84"/>
        <v/>
      </c>
      <c r="AL103" s="7" t="str">
        <f t="shared" si="85"/>
        <v/>
      </c>
      <c r="AM103" s="7" t="str">
        <f t="shared" si="86"/>
        <v/>
      </c>
      <c r="AN103" s="7" t="str">
        <f t="shared" si="87"/>
        <v/>
      </c>
      <c r="AO103" s="7" t="str">
        <f t="shared" si="88"/>
        <v/>
      </c>
      <c r="AP103" s="61" t="str">
        <f t="shared" si="89"/>
        <v/>
      </c>
      <c r="AR103" s="60" t="str">
        <f t="shared" si="67"/>
        <v/>
      </c>
      <c r="AS103" s="7" t="str">
        <f t="shared" si="90"/>
        <v/>
      </c>
      <c r="AT103" s="7" t="str">
        <f t="shared" si="56"/>
        <v/>
      </c>
      <c r="AU103" s="7" t="str">
        <f t="shared" si="57"/>
        <v/>
      </c>
      <c r="AV103" s="7" t="str">
        <f t="shared" si="58"/>
        <v/>
      </c>
      <c r="AW103" s="7" t="str">
        <f t="shared" si="59"/>
        <v/>
      </c>
      <c r="AX103" s="61" t="str">
        <f t="shared" si="91"/>
        <v/>
      </c>
      <c r="AZ103" s="52" t="str">
        <f t="shared" si="68"/>
        <v/>
      </c>
      <c r="BA103" s="101" t="str">
        <f t="shared" si="69"/>
        <v/>
      </c>
      <c r="BB103" s="101" t="str">
        <f t="shared" si="70"/>
        <v/>
      </c>
      <c r="BC103" s="101" t="str">
        <f t="shared" si="71"/>
        <v/>
      </c>
      <c r="BD103" s="160" t="str">
        <f t="shared" si="72"/>
        <v/>
      </c>
      <c r="BE103" s="101" t="str">
        <f t="shared" si="73"/>
        <v/>
      </c>
      <c r="BG103" s="10" t="str">
        <f t="shared" si="74"/>
        <v/>
      </c>
      <c r="BI103" s="163" t="str">
        <f t="shared" si="75"/>
        <v/>
      </c>
      <c r="BK103" s="10">
        <v>94</v>
      </c>
    </row>
    <row r="104" spans="1:63" x14ac:dyDescent="0.25">
      <c r="A104" s="6"/>
      <c r="B104" s="150"/>
      <c r="C104" s="151"/>
      <c r="D104" s="175"/>
      <c r="E104" s="151"/>
      <c r="F104" s="152"/>
      <c r="G104" s="192"/>
      <c r="H104" s="153"/>
      <c r="I104" s="6"/>
      <c r="L104" s="137" t="str">
        <f t="shared" si="60"/>
        <v/>
      </c>
      <c r="M104" s="138" t="str">
        <f t="shared" si="76"/>
        <v/>
      </c>
      <c r="N104" s="173" t="str">
        <f t="shared" si="76"/>
        <v/>
      </c>
      <c r="O104" s="138" t="str">
        <f t="shared" si="77"/>
        <v/>
      </c>
      <c r="P104" s="139" t="str">
        <f t="shared" si="78"/>
        <v/>
      </c>
      <c r="Q104" s="188" t="str">
        <f t="shared" si="61"/>
        <v/>
      </c>
      <c r="R104" s="138" t="str">
        <f t="shared" si="79"/>
        <v/>
      </c>
      <c r="T104" s="10" t="str">
        <f t="shared" si="62"/>
        <v/>
      </c>
      <c r="V104" s="10" t="str">
        <f t="shared" si="63"/>
        <v/>
      </c>
      <c r="X104" s="10" t="str">
        <f>IF(AND($V104="X", COUNTIF($V$10:$V104, "X")=1), "X", "")</f>
        <v/>
      </c>
      <c r="Z104" s="10" t="str">
        <f t="shared" si="64"/>
        <v/>
      </c>
      <c r="AB104" s="10" t="str">
        <f t="shared" si="55"/>
        <v/>
      </c>
      <c r="AC104" s="10" t="str">
        <f t="shared" si="80"/>
        <v/>
      </c>
      <c r="AD104" s="10" t="str">
        <f t="shared" si="65"/>
        <v/>
      </c>
      <c r="AE104" s="10" t="str">
        <f t="shared" si="81"/>
        <v/>
      </c>
      <c r="AF104" s="10" t="str">
        <f t="shared" si="82"/>
        <v/>
      </c>
      <c r="AG104" s="10" t="str">
        <f t="shared" si="82"/>
        <v/>
      </c>
      <c r="AH104" s="10" t="str">
        <f t="shared" si="83"/>
        <v/>
      </c>
      <c r="AJ104" s="60" t="str">
        <f t="shared" si="66"/>
        <v/>
      </c>
      <c r="AK104" s="7" t="str">
        <f t="shared" si="84"/>
        <v/>
      </c>
      <c r="AL104" s="7" t="str">
        <f t="shared" si="85"/>
        <v/>
      </c>
      <c r="AM104" s="7" t="str">
        <f t="shared" si="86"/>
        <v/>
      </c>
      <c r="AN104" s="7" t="str">
        <f t="shared" si="87"/>
        <v/>
      </c>
      <c r="AO104" s="7" t="str">
        <f t="shared" si="88"/>
        <v/>
      </c>
      <c r="AP104" s="61" t="str">
        <f t="shared" si="89"/>
        <v/>
      </c>
      <c r="AR104" s="60" t="str">
        <f t="shared" si="67"/>
        <v/>
      </c>
      <c r="AS104" s="7" t="str">
        <f t="shared" si="90"/>
        <v/>
      </c>
      <c r="AT104" s="7" t="str">
        <f t="shared" si="56"/>
        <v/>
      </c>
      <c r="AU104" s="7" t="str">
        <f t="shared" si="57"/>
        <v/>
      </c>
      <c r="AV104" s="7" t="str">
        <f t="shared" si="58"/>
        <v/>
      </c>
      <c r="AW104" s="7" t="str">
        <f t="shared" si="59"/>
        <v/>
      </c>
      <c r="AX104" s="61" t="str">
        <f t="shared" si="91"/>
        <v/>
      </c>
      <c r="AZ104" s="52" t="str">
        <f t="shared" si="68"/>
        <v/>
      </c>
      <c r="BA104" s="101" t="str">
        <f t="shared" si="69"/>
        <v/>
      </c>
      <c r="BB104" s="101" t="str">
        <f t="shared" si="70"/>
        <v/>
      </c>
      <c r="BC104" s="101" t="str">
        <f t="shared" si="71"/>
        <v/>
      </c>
      <c r="BD104" s="160" t="str">
        <f t="shared" si="72"/>
        <v/>
      </c>
      <c r="BE104" s="101" t="str">
        <f t="shared" si="73"/>
        <v/>
      </c>
      <c r="BG104" s="10" t="str">
        <f t="shared" si="74"/>
        <v/>
      </c>
      <c r="BI104" s="163" t="str">
        <f t="shared" si="75"/>
        <v/>
      </c>
      <c r="BK104" s="10">
        <v>95</v>
      </c>
    </row>
    <row r="105" spans="1:63" x14ac:dyDescent="0.25">
      <c r="A105" s="6"/>
      <c r="B105" s="150"/>
      <c r="C105" s="151"/>
      <c r="D105" s="175"/>
      <c r="E105" s="151"/>
      <c r="F105" s="152"/>
      <c r="G105" s="192"/>
      <c r="H105" s="153"/>
      <c r="I105" s="6"/>
      <c r="L105" s="137" t="str">
        <f t="shared" si="60"/>
        <v/>
      </c>
      <c r="M105" s="138" t="str">
        <f t="shared" si="76"/>
        <v/>
      </c>
      <c r="N105" s="173" t="str">
        <f t="shared" si="76"/>
        <v/>
      </c>
      <c r="O105" s="138" t="str">
        <f t="shared" si="77"/>
        <v/>
      </c>
      <c r="P105" s="139" t="str">
        <f t="shared" si="78"/>
        <v/>
      </c>
      <c r="Q105" s="188" t="str">
        <f t="shared" si="61"/>
        <v/>
      </c>
      <c r="R105" s="138" t="str">
        <f t="shared" si="79"/>
        <v/>
      </c>
      <c r="T105" s="10" t="str">
        <f t="shared" si="62"/>
        <v/>
      </c>
      <c r="V105" s="10" t="str">
        <f t="shared" si="63"/>
        <v/>
      </c>
      <c r="X105" s="10" t="str">
        <f>IF(AND($V105="X", COUNTIF($V$10:$V105, "X")=1), "X", "")</f>
        <v/>
      </c>
      <c r="Z105" s="10" t="str">
        <f t="shared" si="64"/>
        <v/>
      </c>
      <c r="AB105" s="10" t="str">
        <f t="shared" si="55"/>
        <v/>
      </c>
      <c r="AC105" s="10" t="str">
        <f t="shared" si="80"/>
        <v/>
      </c>
      <c r="AD105" s="10" t="str">
        <f t="shared" si="65"/>
        <v/>
      </c>
      <c r="AE105" s="10" t="str">
        <f t="shared" si="81"/>
        <v/>
      </c>
      <c r="AF105" s="10" t="str">
        <f t="shared" si="82"/>
        <v/>
      </c>
      <c r="AG105" s="10" t="str">
        <f t="shared" si="82"/>
        <v/>
      </c>
      <c r="AH105" s="10" t="str">
        <f t="shared" si="83"/>
        <v/>
      </c>
      <c r="AJ105" s="60" t="str">
        <f t="shared" si="66"/>
        <v/>
      </c>
      <c r="AK105" s="7" t="str">
        <f t="shared" si="84"/>
        <v/>
      </c>
      <c r="AL105" s="7" t="str">
        <f t="shared" si="85"/>
        <v/>
      </c>
      <c r="AM105" s="7" t="str">
        <f t="shared" si="86"/>
        <v/>
      </c>
      <c r="AN105" s="7" t="str">
        <f t="shared" si="87"/>
        <v/>
      </c>
      <c r="AO105" s="7" t="str">
        <f t="shared" si="88"/>
        <v/>
      </c>
      <c r="AP105" s="61" t="str">
        <f t="shared" si="89"/>
        <v/>
      </c>
      <c r="AR105" s="60" t="str">
        <f t="shared" si="67"/>
        <v/>
      </c>
      <c r="AS105" s="7" t="str">
        <f t="shared" si="90"/>
        <v/>
      </c>
      <c r="AT105" s="7" t="str">
        <f t="shared" si="56"/>
        <v/>
      </c>
      <c r="AU105" s="7" t="str">
        <f t="shared" si="57"/>
        <v/>
      </c>
      <c r="AV105" s="7" t="str">
        <f t="shared" si="58"/>
        <v/>
      </c>
      <c r="AW105" s="7" t="str">
        <f t="shared" si="59"/>
        <v/>
      </c>
      <c r="AX105" s="61" t="str">
        <f t="shared" si="91"/>
        <v/>
      </c>
      <c r="AZ105" s="52" t="str">
        <f t="shared" si="68"/>
        <v/>
      </c>
      <c r="BA105" s="101" t="str">
        <f t="shared" si="69"/>
        <v/>
      </c>
      <c r="BB105" s="101" t="str">
        <f t="shared" si="70"/>
        <v/>
      </c>
      <c r="BC105" s="101" t="str">
        <f t="shared" si="71"/>
        <v/>
      </c>
      <c r="BD105" s="160" t="str">
        <f t="shared" si="72"/>
        <v/>
      </c>
      <c r="BE105" s="101" t="str">
        <f t="shared" si="73"/>
        <v/>
      </c>
      <c r="BG105" s="10" t="str">
        <f t="shared" si="74"/>
        <v/>
      </c>
      <c r="BI105" s="163" t="str">
        <f t="shared" si="75"/>
        <v/>
      </c>
      <c r="BK105" s="10">
        <v>96</v>
      </c>
    </row>
    <row r="106" spans="1:63" x14ac:dyDescent="0.25">
      <c r="A106" s="6"/>
      <c r="B106" s="150"/>
      <c r="C106" s="151"/>
      <c r="D106" s="175"/>
      <c r="E106" s="151"/>
      <c r="F106" s="152"/>
      <c r="G106" s="192"/>
      <c r="H106" s="153"/>
      <c r="I106" s="6"/>
      <c r="L106" s="137" t="str">
        <f t="shared" si="60"/>
        <v/>
      </c>
      <c r="M106" s="138" t="str">
        <f t="shared" si="76"/>
        <v/>
      </c>
      <c r="N106" s="173" t="str">
        <f t="shared" si="76"/>
        <v/>
      </c>
      <c r="O106" s="138" t="str">
        <f t="shared" si="77"/>
        <v/>
      </c>
      <c r="P106" s="139" t="str">
        <f t="shared" si="78"/>
        <v/>
      </c>
      <c r="Q106" s="188" t="str">
        <f t="shared" si="61"/>
        <v/>
      </c>
      <c r="R106" s="138" t="str">
        <f t="shared" si="79"/>
        <v/>
      </c>
      <c r="T106" s="10" t="str">
        <f t="shared" si="62"/>
        <v/>
      </c>
      <c r="V106" s="10" t="str">
        <f t="shared" si="63"/>
        <v/>
      </c>
      <c r="X106" s="10" t="str">
        <f>IF(AND($V106="X", COUNTIF($V$10:$V106, "X")=1), "X", "")</f>
        <v/>
      </c>
      <c r="Z106" s="10" t="str">
        <f t="shared" si="64"/>
        <v/>
      </c>
      <c r="AB106" s="10" t="str">
        <f t="shared" si="55"/>
        <v/>
      </c>
      <c r="AC106" s="10" t="str">
        <f t="shared" si="80"/>
        <v/>
      </c>
      <c r="AD106" s="10" t="str">
        <f t="shared" si="65"/>
        <v/>
      </c>
      <c r="AE106" s="10" t="str">
        <f t="shared" si="81"/>
        <v/>
      </c>
      <c r="AF106" s="10" t="str">
        <f t="shared" si="82"/>
        <v/>
      </c>
      <c r="AG106" s="10" t="str">
        <f t="shared" si="82"/>
        <v/>
      </c>
      <c r="AH106" s="10" t="str">
        <f t="shared" si="83"/>
        <v/>
      </c>
      <c r="AJ106" s="60" t="str">
        <f t="shared" si="66"/>
        <v/>
      </c>
      <c r="AK106" s="7" t="str">
        <f t="shared" si="84"/>
        <v/>
      </c>
      <c r="AL106" s="7" t="str">
        <f t="shared" si="85"/>
        <v/>
      </c>
      <c r="AM106" s="7" t="str">
        <f t="shared" si="86"/>
        <v/>
      </c>
      <c r="AN106" s="7" t="str">
        <f t="shared" si="87"/>
        <v/>
      </c>
      <c r="AO106" s="7" t="str">
        <f t="shared" si="88"/>
        <v/>
      </c>
      <c r="AP106" s="61" t="str">
        <f t="shared" si="89"/>
        <v/>
      </c>
      <c r="AR106" s="60" t="str">
        <f t="shared" si="67"/>
        <v/>
      </c>
      <c r="AS106" s="7" t="str">
        <f t="shared" si="90"/>
        <v/>
      </c>
      <c r="AT106" s="7" t="str">
        <f t="shared" si="56"/>
        <v/>
      </c>
      <c r="AU106" s="7" t="str">
        <f t="shared" si="57"/>
        <v/>
      </c>
      <c r="AV106" s="7" t="str">
        <f t="shared" si="58"/>
        <v/>
      </c>
      <c r="AW106" s="7" t="str">
        <f t="shared" si="59"/>
        <v/>
      </c>
      <c r="AX106" s="61" t="str">
        <f t="shared" si="91"/>
        <v/>
      </c>
      <c r="AZ106" s="52" t="str">
        <f t="shared" si="68"/>
        <v/>
      </c>
      <c r="BA106" s="101" t="str">
        <f t="shared" si="69"/>
        <v/>
      </c>
      <c r="BB106" s="101" t="str">
        <f t="shared" si="70"/>
        <v/>
      </c>
      <c r="BC106" s="101" t="str">
        <f t="shared" si="71"/>
        <v/>
      </c>
      <c r="BD106" s="160" t="str">
        <f t="shared" si="72"/>
        <v/>
      </c>
      <c r="BE106" s="101" t="str">
        <f t="shared" si="73"/>
        <v/>
      </c>
      <c r="BG106" s="10" t="str">
        <f t="shared" si="74"/>
        <v/>
      </c>
      <c r="BI106" s="163" t="str">
        <f t="shared" si="75"/>
        <v/>
      </c>
      <c r="BK106" s="10">
        <v>97</v>
      </c>
    </row>
    <row r="107" spans="1:63" x14ac:dyDescent="0.25">
      <c r="A107" s="6"/>
      <c r="B107" s="150"/>
      <c r="C107" s="151"/>
      <c r="D107" s="175"/>
      <c r="E107" s="151"/>
      <c r="F107" s="152"/>
      <c r="G107" s="192"/>
      <c r="H107" s="153"/>
      <c r="I107" s="6"/>
      <c r="L107" s="137" t="str">
        <f t="shared" si="60"/>
        <v/>
      </c>
      <c r="M107" s="138" t="str">
        <f t="shared" si="76"/>
        <v/>
      </c>
      <c r="N107" s="173" t="str">
        <f t="shared" si="76"/>
        <v/>
      </c>
      <c r="O107" s="138" t="str">
        <f t="shared" si="77"/>
        <v/>
      </c>
      <c r="P107" s="139" t="str">
        <f t="shared" si="78"/>
        <v/>
      </c>
      <c r="Q107" s="188" t="str">
        <f t="shared" si="61"/>
        <v/>
      </c>
      <c r="R107" s="138" t="str">
        <f t="shared" si="79"/>
        <v/>
      </c>
      <c r="T107" s="10" t="str">
        <f t="shared" si="62"/>
        <v/>
      </c>
      <c r="V107" s="10" t="str">
        <f t="shared" si="63"/>
        <v/>
      </c>
      <c r="X107" s="10" t="str">
        <f>IF(AND($V107="X", COUNTIF($V$10:$V107, "X")=1), "X", "")</f>
        <v/>
      </c>
      <c r="Z107" s="10" t="str">
        <f t="shared" si="64"/>
        <v/>
      </c>
      <c r="AB107" s="10" t="str">
        <f t="shared" si="55"/>
        <v/>
      </c>
      <c r="AC107" s="10" t="str">
        <f t="shared" si="80"/>
        <v/>
      </c>
      <c r="AD107" s="10" t="str">
        <f t="shared" si="65"/>
        <v/>
      </c>
      <c r="AE107" s="10" t="str">
        <f t="shared" si="81"/>
        <v/>
      </c>
      <c r="AF107" s="10" t="str">
        <f t="shared" si="82"/>
        <v/>
      </c>
      <c r="AG107" s="10" t="str">
        <f t="shared" si="82"/>
        <v/>
      </c>
      <c r="AH107" s="10" t="str">
        <f t="shared" si="83"/>
        <v/>
      </c>
      <c r="AJ107" s="60" t="str">
        <f t="shared" si="66"/>
        <v/>
      </c>
      <c r="AK107" s="7" t="str">
        <f t="shared" si="84"/>
        <v/>
      </c>
      <c r="AL107" s="7" t="str">
        <f t="shared" si="85"/>
        <v/>
      </c>
      <c r="AM107" s="7" t="str">
        <f t="shared" si="86"/>
        <v/>
      </c>
      <c r="AN107" s="7" t="str">
        <f t="shared" si="87"/>
        <v/>
      </c>
      <c r="AO107" s="7" t="str">
        <f t="shared" si="88"/>
        <v/>
      </c>
      <c r="AP107" s="61" t="str">
        <f t="shared" si="89"/>
        <v/>
      </c>
      <c r="AR107" s="60" t="str">
        <f t="shared" si="67"/>
        <v/>
      </c>
      <c r="AS107" s="7" t="str">
        <f t="shared" si="90"/>
        <v/>
      </c>
      <c r="AT107" s="7" t="str">
        <f t="shared" si="56"/>
        <v/>
      </c>
      <c r="AU107" s="7" t="str">
        <f t="shared" si="57"/>
        <v/>
      </c>
      <c r="AV107" s="7" t="str">
        <f t="shared" si="58"/>
        <v/>
      </c>
      <c r="AW107" s="7" t="str">
        <f t="shared" si="59"/>
        <v/>
      </c>
      <c r="AX107" s="61" t="str">
        <f t="shared" si="91"/>
        <v/>
      </c>
      <c r="AZ107" s="52" t="str">
        <f t="shared" si="68"/>
        <v/>
      </c>
      <c r="BA107" s="101" t="str">
        <f t="shared" si="69"/>
        <v/>
      </c>
      <c r="BB107" s="101" t="str">
        <f t="shared" si="70"/>
        <v/>
      </c>
      <c r="BC107" s="101" t="str">
        <f t="shared" si="71"/>
        <v/>
      </c>
      <c r="BD107" s="160" t="str">
        <f t="shared" si="72"/>
        <v/>
      </c>
      <c r="BE107" s="101" t="str">
        <f t="shared" si="73"/>
        <v/>
      </c>
      <c r="BG107" s="10" t="str">
        <f t="shared" si="74"/>
        <v/>
      </c>
      <c r="BI107" s="163" t="str">
        <f t="shared" si="75"/>
        <v/>
      </c>
      <c r="BK107" s="10">
        <v>98</v>
      </c>
    </row>
    <row r="108" spans="1:63" x14ac:dyDescent="0.25">
      <c r="A108" s="6"/>
      <c r="B108" s="150"/>
      <c r="C108" s="151"/>
      <c r="D108" s="175"/>
      <c r="E108" s="151"/>
      <c r="F108" s="152"/>
      <c r="G108" s="192"/>
      <c r="H108" s="153"/>
      <c r="I108" s="6"/>
      <c r="L108" s="137" t="str">
        <f t="shared" si="60"/>
        <v/>
      </c>
      <c r="M108" s="138" t="str">
        <f t="shared" si="76"/>
        <v/>
      </c>
      <c r="N108" s="173" t="str">
        <f t="shared" si="76"/>
        <v/>
      </c>
      <c r="O108" s="138" t="str">
        <f t="shared" si="77"/>
        <v/>
      </c>
      <c r="P108" s="139" t="str">
        <f t="shared" si="78"/>
        <v/>
      </c>
      <c r="Q108" s="188" t="str">
        <f t="shared" si="61"/>
        <v/>
      </c>
      <c r="R108" s="138" t="str">
        <f t="shared" si="79"/>
        <v/>
      </c>
      <c r="T108" s="10" t="str">
        <f t="shared" si="62"/>
        <v/>
      </c>
      <c r="V108" s="10" t="str">
        <f t="shared" si="63"/>
        <v/>
      </c>
      <c r="X108" s="10" t="str">
        <f>IF(AND($V108="X", COUNTIF($V$10:$V108, "X")=1), "X", "")</f>
        <v/>
      </c>
      <c r="Z108" s="10" t="str">
        <f t="shared" si="64"/>
        <v/>
      </c>
      <c r="AB108" s="10" t="str">
        <f t="shared" si="55"/>
        <v/>
      </c>
      <c r="AC108" s="10" t="str">
        <f t="shared" si="80"/>
        <v/>
      </c>
      <c r="AD108" s="10" t="str">
        <f t="shared" si="65"/>
        <v/>
      </c>
      <c r="AE108" s="10" t="str">
        <f t="shared" si="81"/>
        <v/>
      </c>
      <c r="AF108" s="10" t="str">
        <f t="shared" si="82"/>
        <v/>
      </c>
      <c r="AG108" s="10" t="str">
        <f t="shared" si="82"/>
        <v/>
      </c>
      <c r="AH108" s="10" t="str">
        <f t="shared" si="83"/>
        <v/>
      </c>
      <c r="AJ108" s="60" t="str">
        <f t="shared" si="66"/>
        <v/>
      </c>
      <c r="AK108" s="7" t="str">
        <f t="shared" si="84"/>
        <v/>
      </c>
      <c r="AL108" s="7" t="str">
        <f t="shared" si="85"/>
        <v/>
      </c>
      <c r="AM108" s="7" t="str">
        <f t="shared" si="86"/>
        <v/>
      </c>
      <c r="AN108" s="7" t="str">
        <f t="shared" si="87"/>
        <v/>
      </c>
      <c r="AO108" s="7" t="str">
        <f t="shared" si="88"/>
        <v/>
      </c>
      <c r="AP108" s="61" t="str">
        <f t="shared" si="89"/>
        <v/>
      </c>
      <c r="AR108" s="60" t="str">
        <f t="shared" si="67"/>
        <v/>
      </c>
      <c r="AS108" s="7" t="str">
        <f t="shared" si="90"/>
        <v/>
      </c>
      <c r="AT108" s="7" t="str">
        <f t="shared" si="56"/>
        <v/>
      </c>
      <c r="AU108" s="7" t="str">
        <f t="shared" si="57"/>
        <v/>
      </c>
      <c r="AV108" s="7" t="str">
        <f t="shared" si="58"/>
        <v/>
      </c>
      <c r="AW108" s="7" t="str">
        <f t="shared" si="59"/>
        <v/>
      </c>
      <c r="AX108" s="61" t="str">
        <f t="shared" si="91"/>
        <v/>
      </c>
      <c r="AZ108" s="52" t="str">
        <f t="shared" si="68"/>
        <v/>
      </c>
      <c r="BA108" s="101" t="str">
        <f t="shared" si="69"/>
        <v/>
      </c>
      <c r="BB108" s="101" t="str">
        <f t="shared" si="70"/>
        <v/>
      </c>
      <c r="BC108" s="101" t="str">
        <f t="shared" si="71"/>
        <v/>
      </c>
      <c r="BD108" s="160" t="str">
        <f t="shared" si="72"/>
        <v/>
      </c>
      <c r="BE108" s="101" t="str">
        <f t="shared" si="73"/>
        <v/>
      </c>
      <c r="BG108" s="10" t="str">
        <f t="shared" si="74"/>
        <v/>
      </c>
      <c r="BI108" s="163" t="str">
        <f t="shared" si="75"/>
        <v/>
      </c>
      <c r="BK108" s="10">
        <v>99</v>
      </c>
    </row>
    <row r="109" spans="1:63" x14ac:dyDescent="0.25">
      <c r="A109" s="6"/>
      <c r="B109" s="150"/>
      <c r="C109" s="151"/>
      <c r="D109" s="175"/>
      <c r="E109" s="151"/>
      <c r="F109" s="152"/>
      <c r="G109" s="192"/>
      <c r="H109" s="153"/>
      <c r="I109" s="6"/>
      <c r="L109" s="140" t="str">
        <f t="shared" si="60"/>
        <v/>
      </c>
      <c r="M109" s="101" t="str">
        <f t="shared" si="76"/>
        <v/>
      </c>
      <c r="N109" s="36" t="str">
        <f t="shared" si="76"/>
        <v/>
      </c>
      <c r="O109" s="101" t="str">
        <f t="shared" si="77"/>
        <v/>
      </c>
      <c r="P109" s="124" t="str">
        <f t="shared" si="78"/>
        <v/>
      </c>
      <c r="Q109" s="189" t="str">
        <f t="shared" si="61"/>
        <v/>
      </c>
      <c r="R109" s="101" t="str">
        <f t="shared" si="79"/>
        <v/>
      </c>
      <c r="T109" s="10" t="str">
        <f t="shared" si="62"/>
        <v/>
      </c>
      <c r="V109" s="10" t="str">
        <f t="shared" si="63"/>
        <v/>
      </c>
      <c r="X109" s="10" t="str">
        <f>IF(AND($V109="X", COUNTIF($V$10:$V109, "X")=1), "X", "")</f>
        <v/>
      </c>
      <c r="Z109" s="10" t="str">
        <f t="shared" si="64"/>
        <v/>
      </c>
      <c r="AB109" s="10" t="str">
        <f t="shared" si="55"/>
        <v/>
      </c>
      <c r="AC109" s="10" t="str">
        <f t="shared" si="80"/>
        <v/>
      </c>
      <c r="AD109" s="10" t="str">
        <f t="shared" si="65"/>
        <v/>
      </c>
      <c r="AE109" s="10" t="str">
        <f t="shared" si="81"/>
        <v/>
      </c>
      <c r="AF109" s="10" t="str">
        <f t="shared" si="82"/>
        <v/>
      </c>
      <c r="AG109" s="10" t="str">
        <f t="shared" si="82"/>
        <v/>
      </c>
      <c r="AH109" s="10" t="str">
        <f t="shared" si="83"/>
        <v/>
      </c>
      <c r="AJ109" s="60" t="str">
        <f t="shared" si="66"/>
        <v/>
      </c>
      <c r="AK109" s="7" t="str">
        <f t="shared" si="84"/>
        <v/>
      </c>
      <c r="AL109" s="7" t="str">
        <f t="shared" si="85"/>
        <v/>
      </c>
      <c r="AM109" s="7" t="str">
        <f t="shared" si="86"/>
        <v/>
      </c>
      <c r="AN109" s="7" t="str">
        <f t="shared" si="87"/>
        <v/>
      </c>
      <c r="AO109" s="7" t="str">
        <f t="shared" si="88"/>
        <v/>
      </c>
      <c r="AP109" s="61" t="str">
        <f t="shared" si="89"/>
        <v/>
      </c>
      <c r="AR109" s="60" t="str">
        <f t="shared" si="67"/>
        <v/>
      </c>
      <c r="AS109" s="7" t="str">
        <f t="shared" si="90"/>
        <v/>
      </c>
      <c r="AT109" s="7" t="str">
        <f t="shared" si="56"/>
        <v/>
      </c>
      <c r="AU109" s="7" t="str">
        <f t="shared" si="57"/>
        <v/>
      </c>
      <c r="AV109" s="7" t="str">
        <f t="shared" si="58"/>
        <v/>
      </c>
      <c r="AW109" s="7" t="str">
        <f t="shared" si="59"/>
        <v/>
      </c>
      <c r="AX109" s="61" t="str">
        <f t="shared" si="91"/>
        <v/>
      </c>
      <c r="AZ109" s="52" t="str">
        <f t="shared" si="68"/>
        <v/>
      </c>
      <c r="BA109" s="101" t="str">
        <f t="shared" si="69"/>
        <v/>
      </c>
      <c r="BB109" s="101" t="str">
        <f t="shared" si="70"/>
        <v/>
      </c>
      <c r="BC109" s="101" t="str">
        <f t="shared" si="71"/>
        <v/>
      </c>
      <c r="BD109" s="160" t="str">
        <f t="shared" si="72"/>
        <v/>
      </c>
      <c r="BE109" s="101" t="str">
        <f t="shared" si="73"/>
        <v/>
      </c>
      <c r="BG109" s="10" t="str">
        <f t="shared" si="74"/>
        <v/>
      </c>
      <c r="BI109" s="163" t="str">
        <f t="shared" si="75"/>
        <v/>
      </c>
      <c r="BK109" s="10">
        <v>100</v>
      </c>
    </row>
    <row r="110" spans="1:63" x14ac:dyDescent="0.25">
      <c r="A110" s="6"/>
      <c r="B110" s="150"/>
      <c r="C110" s="151"/>
      <c r="D110" s="175"/>
      <c r="E110" s="151"/>
      <c r="F110" s="152"/>
      <c r="G110" s="192"/>
      <c r="H110" s="153"/>
      <c r="I110" s="6"/>
      <c r="L110" s="140" t="str">
        <f t="shared" si="60"/>
        <v/>
      </c>
      <c r="M110" s="101" t="str">
        <f t="shared" si="76"/>
        <v/>
      </c>
      <c r="N110" s="36" t="str">
        <f t="shared" si="76"/>
        <v/>
      </c>
      <c r="O110" s="101" t="str">
        <f t="shared" si="77"/>
        <v/>
      </c>
      <c r="P110" s="124" t="str">
        <f t="shared" si="78"/>
        <v/>
      </c>
      <c r="Q110" s="189" t="str">
        <f t="shared" si="61"/>
        <v/>
      </c>
      <c r="R110" s="101" t="str">
        <f t="shared" si="79"/>
        <v/>
      </c>
      <c r="T110" s="10" t="str">
        <f t="shared" si="62"/>
        <v/>
      </c>
      <c r="V110" s="10" t="str">
        <f t="shared" si="63"/>
        <v/>
      </c>
      <c r="X110" s="10" t="str">
        <f>IF(AND($V110="X", COUNTIF($V$10:$V110, "X")=1), "X", "")</f>
        <v/>
      </c>
      <c r="Z110" s="10" t="str">
        <f t="shared" si="64"/>
        <v/>
      </c>
      <c r="AB110" s="10" t="str">
        <f t="shared" si="55"/>
        <v/>
      </c>
      <c r="AC110" s="10" t="str">
        <f t="shared" si="80"/>
        <v/>
      </c>
      <c r="AD110" s="10" t="str">
        <f t="shared" si="65"/>
        <v/>
      </c>
      <c r="AE110" s="10" t="str">
        <f t="shared" si="81"/>
        <v/>
      </c>
      <c r="AF110" s="10" t="str">
        <f t="shared" si="82"/>
        <v/>
      </c>
      <c r="AG110" s="10" t="str">
        <f t="shared" si="82"/>
        <v/>
      </c>
      <c r="AH110" s="10" t="str">
        <f t="shared" si="83"/>
        <v/>
      </c>
      <c r="AJ110" s="60" t="str">
        <f t="shared" si="66"/>
        <v/>
      </c>
      <c r="AK110" s="7" t="str">
        <f t="shared" si="84"/>
        <v/>
      </c>
      <c r="AL110" s="7" t="str">
        <f t="shared" si="85"/>
        <v/>
      </c>
      <c r="AM110" s="7" t="str">
        <f t="shared" si="86"/>
        <v/>
      </c>
      <c r="AN110" s="7" t="str">
        <f t="shared" si="87"/>
        <v/>
      </c>
      <c r="AO110" s="7" t="str">
        <f t="shared" si="88"/>
        <v/>
      </c>
      <c r="AP110" s="61" t="str">
        <f t="shared" si="89"/>
        <v/>
      </c>
      <c r="AR110" s="60" t="str">
        <f t="shared" si="67"/>
        <v/>
      </c>
      <c r="AS110" s="7" t="str">
        <f t="shared" si="90"/>
        <v/>
      </c>
      <c r="AT110" s="7" t="str">
        <f t="shared" si="56"/>
        <v/>
      </c>
      <c r="AU110" s="7" t="str">
        <f t="shared" si="57"/>
        <v/>
      </c>
      <c r="AV110" s="7" t="str">
        <f t="shared" si="58"/>
        <v/>
      </c>
      <c r="AW110" s="7" t="str">
        <f t="shared" si="59"/>
        <v/>
      </c>
      <c r="AX110" s="61" t="str">
        <f t="shared" si="91"/>
        <v/>
      </c>
      <c r="AZ110" s="52" t="str">
        <f t="shared" si="68"/>
        <v/>
      </c>
      <c r="BA110" s="101" t="str">
        <f t="shared" si="69"/>
        <v/>
      </c>
      <c r="BB110" s="101" t="str">
        <f t="shared" si="70"/>
        <v/>
      </c>
      <c r="BC110" s="101" t="str">
        <f t="shared" si="71"/>
        <v/>
      </c>
      <c r="BD110" s="160" t="str">
        <f t="shared" si="72"/>
        <v/>
      </c>
      <c r="BE110" s="101" t="str">
        <f t="shared" si="73"/>
        <v/>
      </c>
      <c r="BG110" s="10" t="str">
        <f t="shared" si="74"/>
        <v/>
      </c>
      <c r="BI110" s="163" t="str">
        <f t="shared" si="75"/>
        <v/>
      </c>
      <c r="BK110" s="10">
        <v>101</v>
      </c>
    </row>
    <row r="111" spans="1:63" x14ac:dyDescent="0.25">
      <c r="A111" s="6"/>
      <c r="B111" s="150"/>
      <c r="C111" s="151"/>
      <c r="D111" s="175"/>
      <c r="E111" s="151"/>
      <c r="F111" s="152"/>
      <c r="G111" s="192"/>
      <c r="H111" s="153"/>
      <c r="I111" s="6"/>
      <c r="L111" s="140" t="str">
        <f t="shared" si="60"/>
        <v/>
      </c>
      <c r="M111" s="101" t="str">
        <f t="shared" si="76"/>
        <v/>
      </c>
      <c r="N111" s="36" t="str">
        <f t="shared" si="76"/>
        <v/>
      </c>
      <c r="O111" s="101" t="str">
        <f t="shared" si="77"/>
        <v/>
      </c>
      <c r="P111" s="124" t="str">
        <f t="shared" si="78"/>
        <v/>
      </c>
      <c r="Q111" s="189" t="str">
        <f t="shared" si="61"/>
        <v/>
      </c>
      <c r="R111" s="101" t="str">
        <f t="shared" si="79"/>
        <v/>
      </c>
      <c r="T111" s="10" t="str">
        <f t="shared" si="62"/>
        <v/>
      </c>
      <c r="V111" s="10" t="str">
        <f t="shared" si="63"/>
        <v/>
      </c>
      <c r="X111" s="10" t="str">
        <f>IF(AND($V111="X", COUNTIF($V$10:$V111, "X")=1), "X", "")</f>
        <v/>
      </c>
      <c r="Z111" s="10" t="str">
        <f t="shared" si="64"/>
        <v/>
      </c>
      <c r="AB111" s="10" t="str">
        <f t="shared" si="55"/>
        <v/>
      </c>
      <c r="AC111" s="10" t="str">
        <f t="shared" si="80"/>
        <v/>
      </c>
      <c r="AD111" s="10" t="str">
        <f t="shared" si="65"/>
        <v/>
      </c>
      <c r="AE111" s="10" t="str">
        <f t="shared" si="81"/>
        <v/>
      </c>
      <c r="AF111" s="10" t="str">
        <f t="shared" si="82"/>
        <v/>
      </c>
      <c r="AG111" s="10" t="str">
        <f t="shared" si="82"/>
        <v/>
      </c>
      <c r="AH111" s="10" t="str">
        <f t="shared" si="83"/>
        <v/>
      </c>
      <c r="AJ111" s="60" t="str">
        <f t="shared" si="66"/>
        <v/>
      </c>
      <c r="AK111" s="7" t="str">
        <f t="shared" si="84"/>
        <v/>
      </c>
      <c r="AL111" s="7" t="str">
        <f t="shared" si="85"/>
        <v/>
      </c>
      <c r="AM111" s="7" t="str">
        <f t="shared" si="86"/>
        <v/>
      </c>
      <c r="AN111" s="7" t="str">
        <f t="shared" si="87"/>
        <v/>
      </c>
      <c r="AO111" s="7" t="str">
        <f t="shared" si="88"/>
        <v/>
      </c>
      <c r="AP111" s="61" t="str">
        <f t="shared" si="89"/>
        <v/>
      </c>
      <c r="AR111" s="60" t="str">
        <f t="shared" si="67"/>
        <v/>
      </c>
      <c r="AS111" s="7" t="str">
        <f t="shared" si="90"/>
        <v/>
      </c>
      <c r="AT111" s="7" t="str">
        <f t="shared" si="56"/>
        <v/>
      </c>
      <c r="AU111" s="7" t="str">
        <f t="shared" si="57"/>
        <v/>
      </c>
      <c r="AV111" s="7" t="str">
        <f t="shared" si="58"/>
        <v/>
      </c>
      <c r="AW111" s="7" t="str">
        <f t="shared" si="59"/>
        <v/>
      </c>
      <c r="AX111" s="61" t="str">
        <f t="shared" si="91"/>
        <v/>
      </c>
      <c r="AZ111" s="52" t="str">
        <f t="shared" si="68"/>
        <v/>
      </c>
      <c r="BA111" s="101" t="str">
        <f t="shared" si="69"/>
        <v/>
      </c>
      <c r="BB111" s="101" t="str">
        <f t="shared" si="70"/>
        <v/>
      </c>
      <c r="BC111" s="101" t="str">
        <f t="shared" si="71"/>
        <v/>
      </c>
      <c r="BD111" s="160" t="str">
        <f t="shared" si="72"/>
        <v/>
      </c>
      <c r="BE111" s="101" t="str">
        <f t="shared" si="73"/>
        <v/>
      </c>
      <c r="BG111" s="10" t="str">
        <f t="shared" si="74"/>
        <v/>
      </c>
      <c r="BI111" s="163" t="str">
        <f t="shared" si="75"/>
        <v/>
      </c>
      <c r="BK111" s="10">
        <v>102</v>
      </c>
    </row>
    <row r="112" spans="1:63" x14ac:dyDescent="0.25">
      <c r="A112" s="6"/>
      <c r="B112" s="150"/>
      <c r="C112" s="151"/>
      <c r="D112" s="175"/>
      <c r="E112" s="151"/>
      <c r="F112" s="152"/>
      <c r="G112" s="192"/>
      <c r="H112" s="153"/>
      <c r="I112" s="6"/>
      <c r="L112" s="140" t="str">
        <f t="shared" si="60"/>
        <v/>
      </c>
      <c r="M112" s="101" t="str">
        <f t="shared" si="76"/>
        <v/>
      </c>
      <c r="N112" s="36" t="str">
        <f t="shared" si="76"/>
        <v/>
      </c>
      <c r="O112" s="101" t="str">
        <f t="shared" si="77"/>
        <v/>
      </c>
      <c r="P112" s="124" t="str">
        <f t="shared" si="78"/>
        <v/>
      </c>
      <c r="Q112" s="189" t="str">
        <f t="shared" si="61"/>
        <v/>
      </c>
      <c r="R112" s="101" t="str">
        <f t="shared" si="79"/>
        <v/>
      </c>
      <c r="T112" s="10" t="str">
        <f t="shared" si="62"/>
        <v/>
      </c>
      <c r="V112" s="10" t="str">
        <f t="shared" si="63"/>
        <v/>
      </c>
      <c r="X112" s="10" t="str">
        <f>IF(AND($V112="X", COUNTIF($V$10:$V112, "X")=1), "X", "")</f>
        <v/>
      </c>
      <c r="Z112" s="10" t="str">
        <f t="shared" si="64"/>
        <v/>
      </c>
      <c r="AB112" s="10" t="str">
        <f t="shared" si="55"/>
        <v/>
      </c>
      <c r="AC112" s="10" t="str">
        <f t="shared" si="80"/>
        <v/>
      </c>
      <c r="AD112" s="10" t="str">
        <f t="shared" si="65"/>
        <v/>
      </c>
      <c r="AE112" s="10" t="str">
        <f t="shared" si="81"/>
        <v/>
      </c>
      <c r="AF112" s="10" t="str">
        <f t="shared" si="82"/>
        <v/>
      </c>
      <c r="AG112" s="10" t="str">
        <f t="shared" si="82"/>
        <v/>
      </c>
      <c r="AH112" s="10" t="str">
        <f t="shared" si="83"/>
        <v/>
      </c>
      <c r="AJ112" s="60" t="str">
        <f t="shared" si="66"/>
        <v/>
      </c>
      <c r="AK112" s="7" t="str">
        <f t="shared" si="84"/>
        <v/>
      </c>
      <c r="AL112" s="7" t="str">
        <f t="shared" si="85"/>
        <v/>
      </c>
      <c r="AM112" s="7" t="str">
        <f t="shared" si="86"/>
        <v/>
      </c>
      <c r="AN112" s="7" t="str">
        <f t="shared" si="87"/>
        <v/>
      </c>
      <c r="AO112" s="7" t="str">
        <f t="shared" si="88"/>
        <v/>
      </c>
      <c r="AP112" s="61" t="str">
        <f t="shared" si="89"/>
        <v/>
      </c>
      <c r="AR112" s="60" t="str">
        <f t="shared" si="67"/>
        <v/>
      </c>
      <c r="AS112" s="7" t="str">
        <f t="shared" si="90"/>
        <v/>
      </c>
      <c r="AT112" s="7" t="str">
        <f t="shared" si="56"/>
        <v/>
      </c>
      <c r="AU112" s="7" t="str">
        <f t="shared" si="57"/>
        <v/>
      </c>
      <c r="AV112" s="7" t="str">
        <f t="shared" si="58"/>
        <v/>
      </c>
      <c r="AW112" s="7" t="str">
        <f t="shared" si="59"/>
        <v/>
      </c>
      <c r="AX112" s="61" t="str">
        <f t="shared" si="91"/>
        <v/>
      </c>
      <c r="AZ112" s="52" t="str">
        <f t="shared" si="68"/>
        <v/>
      </c>
      <c r="BA112" s="101" t="str">
        <f t="shared" si="69"/>
        <v/>
      </c>
      <c r="BB112" s="101" t="str">
        <f t="shared" si="70"/>
        <v/>
      </c>
      <c r="BC112" s="101" t="str">
        <f t="shared" si="71"/>
        <v/>
      </c>
      <c r="BD112" s="160" t="str">
        <f t="shared" si="72"/>
        <v/>
      </c>
      <c r="BE112" s="101" t="str">
        <f t="shared" si="73"/>
        <v/>
      </c>
      <c r="BG112" s="10" t="str">
        <f t="shared" si="74"/>
        <v/>
      </c>
      <c r="BI112" s="163" t="str">
        <f t="shared" si="75"/>
        <v/>
      </c>
      <c r="BK112" s="10">
        <v>103</v>
      </c>
    </row>
    <row r="113" spans="1:63" x14ac:dyDescent="0.25">
      <c r="A113" s="6"/>
      <c r="B113" s="150"/>
      <c r="C113" s="151"/>
      <c r="D113" s="175"/>
      <c r="E113" s="151"/>
      <c r="F113" s="152"/>
      <c r="G113" s="192"/>
      <c r="H113" s="153"/>
      <c r="I113" s="6"/>
      <c r="L113" s="140" t="str">
        <f t="shared" si="60"/>
        <v/>
      </c>
      <c r="M113" s="101" t="str">
        <f t="shared" si="76"/>
        <v/>
      </c>
      <c r="N113" s="36" t="str">
        <f t="shared" si="76"/>
        <v/>
      </c>
      <c r="O113" s="101" t="str">
        <f t="shared" si="77"/>
        <v/>
      </c>
      <c r="P113" s="124" t="str">
        <f t="shared" si="78"/>
        <v/>
      </c>
      <c r="Q113" s="189" t="str">
        <f t="shared" si="61"/>
        <v/>
      </c>
      <c r="R113" s="101" t="str">
        <f t="shared" si="79"/>
        <v/>
      </c>
      <c r="T113" s="10" t="str">
        <f t="shared" si="62"/>
        <v/>
      </c>
      <c r="V113" s="10" t="str">
        <f t="shared" si="63"/>
        <v/>
      </c>
      <c r="X113" s="10" t="str">
        <f>IF(AND($V113="X", COUNTIF($V$10:$V113, "X")=1), "X", "")</f>
        <v/>
      </c>
      <c r="Z113" s="10" t="str">
        <f t="shared" si="64"/>
        <v/>
      </c>
      <c r="AB113" s="10" t="str">
        <f t="shared" si="55"/>
        <v/>
      </c>
      <c r="AC113" s="10" t="str">
        <f t="shared" si="80"/>
        <v/>
      </c>
      <c r="AD113" s="10" t="str">
        <f t="shared" si="65"/>
        <v/>
      </c>
      <c r="AE113" s="10" t="str">
        <f t="shared" si="81"/>
        <v/>
      </c>
      <c r="AF113" s="10" t="str">
        <f t="shared" si="82"/>
        <v/>
      </c>
      <c r="AG113" s="10" t="str">
        <f t="shared" si="82"/>
        <v/>
      </c>
      <c r="AH113" s="10" t="str">
        <f t="shared" si="83"/>
        <v/>
      </c>
      <c r="AJ113" s="60" t="str">
        <f t="shared" si="66"/>
        <v/>
      </c>
      <c r="AK113" s="7" t="str">
        <f t="shared" si="84"/>
        <v/>
      </c>
      <c r="AL113" s="7" t="str">
        <f t="shared" si="85"/>
        <v/>
      </c>
      <c r="AM113" s="7" t="str">
        <f t="shared" si="86"/>
        <v/>
      </c>
      <c r="AN113" s="7" t="str">
        <f t="shared" si="87"/>
        <v/>
      </c>
      <c r="AO113" s="7" t="str">
        <f t="shared" si="88"/>
        <v/>
      </c>
      <c r="AP113" s="61" t="str">
        <f t="shared" si="89"/>
        <v/>
      </c>
      <c r="AR113" s="60" t="str">
        <f t="shared" si="67"/>
        <v/>
      </c>
      <c r="AS113" s="7" t="str">
        <f t="shared" si="90"/>
        <v/>
      </c>
      <c r="AT113" s="7" t="str">
        <f t="shared" si="56"/>
        <v/>
      </c>
      <c r="AU113" s="7" t="str">
        <f t="shared" si="57"/>
        <v/>
      </c>
      <c r="AV113" s="7" t="str">
        <f t="shared" si="58"/>
        <v/>
      </c>
      <c r="AW113" s="7" t="str">
        <f t="shared" si="59"/>
        <v/>
      </c>
      <c r="AX113" s="61" t="str">
        <f t="shared" si="91"/>
        <v/>
      </c>
      <c r="AZ113" s="52" t="str">
        <f t="shared" si="68"/>
        <v/>
      </c>
      <c r="BA113" s="101" t="str">
        <f t="shared" si="69"/>
        <v/>
      </c>
      <c r="BB113" s="101" t="str">
        <f t="shared" si="70"/>
        <v/>
      </c>
      <c r="BC113" s="101" t="str">
        <f t="shared" si="71"/>
        <v/>
      </c>
      <c r="BD113" s="160" t="str">
        <f t="shared" si="72"/>
        <v/>
      </c>
      <c r="BE113" s="101" t="str">
        <f t="shared" si="73"/>
        <v/>
      </c>
      <c r="BG113" s="10" t="str">
        <f t="shared" si="74"/>
        <v/>
      </c>
      <c r="BI113" s="163" t="str">
        <f t="shared" si="75"/>
        <v/>
      </c>
      <c r="BK113" s="10">
        <v>104</v>
      </c>
    </row>
    <row r="114" spans="1:63" x14ac:dyDescent="0.25">
      <c r="A114" s="6"/>
      <c r="B114" s="150"/>
      <c r="C114" s="151"/>
      <c r="D114" s="175"/>
      <c r="E114" s="151"/>
      <c r="F114" s="152"/>
      <c r="G114" s="192"/>
      <c r="H114" s="153"/>
      <c r="I114" s="6"/>
      <c r="L114" s="140" t="str">
        <f t="shared" si="60"/>
        <v/>
      </c>
      <c r="M114" s="101" t="str">
        <f t="shared" si="76"/>
        <v/>
      </c>
      <c r="N114" s="36" t="str">
        <f t="shared" si="76"/>
        <v/>
      </c>
      <c r="O114" s="101" t="str">
        <f t="shared" si="77"/>
        <v/>
      </c>
      <c r="P114" s="124" t="str">
        <f t="shared" si="78"/>
        <v/>
      </c>
      <c r="Q114" s="189" t="str">
        <f t="shared" si="61"/>
        <v/>
      </c>
      <c r="R114" s="101" t="str">
        <f t="shared" si="79"/>
        <v/>
      </c>
      <c r="T114" s="10" t="str">
        <f t="shared" si="62"/>
        <v/>
      </c>
      <c r="V114" s="10" t="str">
        <f t="shared" si="63"/>
        <v/>
      </c>
      <c r="X114" s="10" t="str">
        <f>IF(AND($V114="X", COUNTIF($V$10:$V114, "X")=1), "X", "")</f>
        <v/>
      </c>
      <c r="Z114" s="10" t="str">
        <f t="shared" si="64"/>
        <v/>
      </c>
      <c r="AB114" s="10" t="str">
        <f t="shared" si="55"/>
        <v/>
      </c>
      <c r="AC114" s="10" t="str">
        <f t="shared" si="80"/>
        <v/>
      </c>
      <c r="AD114" s="10" t="str">
        <f t="shared" si="65"/>
        <v/>
      </c>
      <c r="AE114" s="10" t="str">
        <f t="shared" si="81"/>
        <v/>
      </c>
      <c r="AF114" s="10" t="str">
        <f t="shared" si="82"/>
        <v/>
      </c>
      <c r="AG114" s="10" t="str">
        <f t="shared" si="82"/>
        <v/>
      </c>
      <c r="AH114" s="10" t="str">
        <f t="shared" si="83"/>
        <v/>
      </c>
      <c r="AJ114" s="60" t="str">
        <f t="shared" si="66"/>
        <v/>
      </c>
      <c r="AK114" s="7" t="str">
        <f t="shared" si="84"/>
        <v/>
      </c>
      <c r="AL114" s="7" t="str">
        <f t="shared" si="85"/>
        <v/>
      </c>
      <c r="AM114" s="7" t="str">
        <f t="shared" si="86"/>
        <v/>
      </c>
      <c r="AN114" s="7" t="str">
        <f t="shared" si="87"/>
        <v/>
      </c>
      <c r="AO114" s="7" t="str">
        <f t="shared" si="88"/>
        <v/>
      </c>
      <c r="AP114" s="61" t="str">
        <f t="shared" si="89"/>
        <v/>
      </c>
      <c r="AR114" s="60" t="str">
        <f t="shared" si="67"/>
        <v/>
      </c>
      <c r="AS114" s="7" t="str">
        <f t="shared" si="90"/>
        <v/>
      </c>
      <c r="AT114" s="7" t="str">
        <f t="shared" si="56"/>
        <v/>
      </c>
      <c r="AU114" s="7" t="str">
        <f t="shared" si="57"/>
        <v/>
      </c>
      <c r="AV114" s="7" t="str">
        <f t="shared" si="58"/>
        <v/>
      </c>
      <c r="AW114" s="7" t="str">
        <f t="shared" si="59"/>
        <v/>
      </c>
      <c r="AX114" s="61" t="str">
        <f t="shared" si="91"/>
        <v/>
      </c>
      <c r="AZ114" s="52" t="str">
        <f t="shared" si="68"/>
        <v/>
      </c>
      <c r="BA114" s="101" t="str">
        <f t="shared" si="69"/>
        <v/>
      </c>
      <c r="BB114" s="101" t="str">
        <f t="shared" si="70"/>
        <v/>
      </c>
      <c r="BC114" s="101" t="str">
        <f t="shared" si="71"/>
        <v/>
      </c>
      <c r="BD114" s="160" t="str">
        <f t="shared" si="72"/>
        <v/>
      </c>
      <c r="BE114" s="101" t="str">
        <f t="shared" si="73"/>
        <v/>
      </c>
      <c r="BG114" s="10" t="str">
        <f t="shared" si="74"/>
        <v/>
      </c>
      <c r="BI114" s="163" t="str">
        <f t="shared" si="75"/>
        <v/>
      </c>
      <c r="BK114" s="10">
        <v>105</v>
      </c>
    </row>
    <row r="115" spans="1:63" x14ac:dyDescent="0.25">
      <c r="A115" s="6"/>
      <c r="B115" s="150"/>
      <c r="C115" s="151"/>
      <c r="D115" s="175"/>
      <c r="E115" s="151"/>
      <c r="F115" s="152"/>
      <c r="G115" s="192"/>
      <c r="H115" s="153"/>
      <c r="I115" s="6"/>
      <c r="L115" s="140" t="str">
        <f t="shared" si="60"/>
        <v/>
      </c>
      <c r="M115" s="101" t="str">
        <f t="shared" si="76"/>
        <v/>
      </c>
      <c r="N115" s="36" t="str">
        <f t="shared" si="76"/>
        <v/>
      </c>
      <c r="O115" s="101" t="str">
        <f t="shared" si="77"/>
        <v/>
      </c>
      <c r="P115" s="124" t="str">
        <f t="shared" si="78"/>
        <v/>
      </c>
      <c r="Q115" s="189" t="str">
        <f t="shared" si="61"/>
        <v/>
      </c>
      <c r="R115" s="101" t="str">
        <f t="shared" si="79"/>
        <v/>
      </c>
      <c r="T115" s="10" t="str">
        <f t="shared" si="62"/>
        <v/>
      </c>
      <c r="V115" s="10" t="str">
        <f t="shared" si="63"/>
        <v/>
      </c>
      <c r="X115" s="10" t="str">
        <f>IF(AND($V115="X", COUNTIF($V$10:$V115, "X")=1), "X", "")</f>
        <v/>
      </c>
      <c r="Z115" s="10" t="str">
        <f t="shared" si="64"/>
        <v/>
      </c>
      <c r="AB115" s="10" t="str">
        <f t="shared" si="55"/>
        <v/>
      </c>
      <c r="AC115" s="10" t="str">
        <f t="shared" si="80"/>
        <v/>
      </c>
      <c r="AD115" s="10" t="str">
        <f t="shared" si="65"/>
        <v/>
      </c>
      <c r="AE115" s="10" t="str">
        <f t="shared" si="81"/>
        <v/>
      </c>
      <c r="AF115" s="10" t="str">
        <f t="shared" si="82"/>
        <v/>
      </c>
      <c r="AG115" s="10" t="str">
        <f t="shared" si="82"/>
        <v/>
      </c>
      <c r="AH115" s="10" t="str">
        <f t="shared" si="83"/>
        <v/>
      </c>
      <c r="AJ115" s="60" t="str">
        <f t="shared" si="66"/>
        <v/>
      </c>
      <c r="AK115" s="7" t="str">
        <f t="shared" si="84"/>
        <v/>
      </c>
      <c r="AL115" s="7" t="str">
        <f t="shared" si="85"/>
        <v/>
      </c>
      <c r="AM115" s="7" t="str">
        <f t="shared" si="86"/>
        <v/>
      </c>
      <c r="AN115" s="7" t="str">
        <f t="shared" si="87"/>
        <v/>
      </c>
      <c r="AO115" s="7" t="str">
        <f t="shared" si="88"/>
        <v/>
      </c>
      <c r="AP115" s="61" t="str">
        <f t="shared" si="89"/>
        <v/>
      </c>
      <c r="AR115" s="60" t="str">
        <f t="shared" si="67"/>
        <v/>
      </c>
      <c r="AS115" s="7" t="str">
        <f t="shared" si="90"/>
        <v/>
      </c>
      <c r="AT115" s="7" t="str">
        <f t="shared" si="56"/>
        <v/>
      </c>
      <c r="AU115" s="7" t="str">
        <f t="shared" si="57"/>
        <v/>
      </c>
      <c r="AV115" s="7" t="str">
        <f t="shared" si="58"/>
        <v/>
      </c>
      <c r="AW115" s="7" t="str">
        <f t="shared" si="59"/>
        <v/>
      </c>
      <c r="AX115" s="61" t="str">
        <f t="shared" si="91"/>
        <v/>
      </c>
      <c r="AZ115" s="52" t="str">
        <f t="shared" si="68"/>
        <v/>
      </c>
      <c r="BA115" s="101" t="str">
        <f t="shared" si="69"/>
        <v/>
      </c>
      <c r="BB115" s="101" t="str">
        <f t="shared" si="70"/>
        <v/>
      </c>
      <c r="BC115" s="101" t="str">
        <f t="shared" si="71"/>
        <v/>
      </c>
      <c r="BD115" s="160" t="str">
        <f t="shared" si="72"/>
        <v/>
      </c>
      <c r="BE115" s="101" t="str">
        <f t="shared" si="73"/>
        <v/>
      </c>
      <c r="BG115" s="10" t="str">
        <f t="shared" si="74"/>
        <v/>
      </c>
      <c r="BI115" s="163" t="str">
        <f t="shared" si="75"/>
        <v/>
      </c>
      <c r="BK115" s="10">
        <v>106</v>
      </c>
    </row>
    <row r="116" spans="1:63" x14ac:dyDescent="0.25">
      <c r="A116" s="6"/>
      <c r="B116" s="150"/>
      <c r="C116" s="151"/>
      <c r="D116" s="175"/>
      <c r="E116" s="151"/>
      <c r="F116" s="152"/>
      <c r="G116" s="192"/>
      <c r="H116" s="153"/>
      <c r="I116" s="6"/>
      <c r="L116" s="140" t="str">
        <f t="shared" si="60"/>
        <v/>
      </c>
      <c r="M116" s="101" t="str">
        <f t="shared" si="76"/>
        <v/>
      </c>
      <c r="N116" s="36" t="str">
        <f t="shared" si="76"/>
        <v/>
      </c>
      <c r="O116" s="101" t="str">
        <f t="shared" si="77"/>
        <v/>
      </c>
      <c r="P116" s="124" t="str">
        <f t="shared" si="78"/>
        <v/>
      </c>
      <c r="Q116" s="189" t="str">
        <f t="shared" si="61"/>
        <v/>
      </c>
      <c r="R116" s="101" t="str">
        <f t="shared" si="79"/>
        <v/>
      </c>
      <c r="T116" s="10" t="str">
        <f t="shared" si="62"/>
        <v/>
      </c>
      <c r="V116" s="10" t="str">
        <f t="shared" si="63"/>
        <v/>
      </c>
      <c r="X116" s="10" t="str">
        <f>IF(AND($V116="X", COUNTIF($V$10:$V116, "X")=1), "X", "")</f>
        <v/>
      </c>
      <c r="Z116" s="10" t="str">
        <f t="shared" si="64"/>
        <v/>
      </c>
      <c r="AB116" s="10" t="str">
        <f t="shared" si="55"/>
        <v/>
      </c>
      <c r="AC116" s="10" t="str">
        <f t="shared" si="80"/>
        <v/>
      </c>
      <c r="AD116" s="10" t="str">
        <f t="shared" si="65"/>
        <v/>
      </c>
      <c r="AE116" s="10" t="str">
        <f t="shared" si="81"/>
        <v/>
      </c>
      <c r="AF116" s="10" t="str">
        <f t="shared" si="82"/>
        <v/>
      </c>
      <c r="AG116" s="10" t="str">
        <f t="shared" si="82"/>
        <v/>
      </c>
      <c r="AH116" s="10" t="str">
        <f t="shared" si="83"/>
        <v/>
      </c>
      <c r="AJ116" s="60" t="str">
        <f t="shared" si="66"/>
        <v/>
      </c>
      <c r="AK116" s="7" t="str">
        <f t="shared" si="84"/>
        <v/>
      </c>
      <c r="AL116" s="7" t="str">
        <f t="shared" si="85"/>
        <v/>
      </c>
      <c r="AM116" s="7" t="str">
        <f t="shared" si="86"/>
        <v/>
      </c>
      <c r="AN116" s="7" t="str">
        <f t="shared" si="87"/>
        <v/>
      </c>
      <c r="AO116" s="7" t="str">
        <f t="shared" si="88"/>
        <v/>
      </c>
      <c r="AP116" s="61" t="str">
        <f t="shared" si="89"/>
        <v/>
      </c>
      <c r="AR116" s="60" t="str">
        <f t="shared" si="67"/>
        <v/>
      </c>
      <c r="AS116" s="7" t="str">
        <f t="shared" si="90"/>
        <v/>
      </c>
      <c r="AT116" s="7" t="str">
        <f t="shared" si="56"/>
        <v/>
      </c>
      <c r="AU116" s="7" t="str">
        <f t="shared" si="57"/>
        <v/>
      </c>
      <c r="AV116" s="7" t="str">
        <f t="shared" si="58"/>
        <v/>
      </c>
      <c r="AW116" s="7" t="str">
        <f t="shared" si="59"/>
        <v/>
      </c>
      <c r="AX116" s="61" t="str">
        <f t="shared" si="91"/>
        <v/>
      </c>
      <c r="AZ116" s="52" t="str">
        <f t="shared" si="68"/>
        <v/>
      </c>
      <c r="BA116" s="101" t="str">
        <f t="shared" si="69"/>
        <v/>
      </c>
      <c r="BB116" s="101" t="str">
        <f t="shared" si="70"/>
        <v/>
      </c>
      <c r="BC116" s="101" t="str">
        <f t="shared" si="71"/>
        <v/>
      </c>
      <c r="BD116" s="160" t="str">
        <f t="shared" si="72"/>
        <v/>
      </c>
      <c r="BE116" s="101" t="str">
        <f t="shared" si="73"/>
        <v/>
      </c>
      <c r="BG116" s="10" t="str">
        <f t="shared" si="74"/>
        <v/>
      </c>
      <c r="BI116" s="163" t="str">
        <f t="shared" si="75"/>
        <v/>
      </c>
      <c r="BK116" s="10">
        <v>107</v>
      </c>
    </row>
    <row r="117" spans="1:63" x14ac:dyDescent="0.25">
      <c r="A117" s="6"/>
      <c r="B117" s="150"/>
      <c r="C117" s="151"/>
      <c r="D117" s="175"/>
      <c r="E117" s="151"/>
      <c r="F117" s="152"/>
      <c r="G117" s="192"/>
      <c r="H117" s="153"/>
      <c r="I117" s="6"/>
      <c r="L117" s="140" t="str">
        <f t="shared" si="60"/>
        <v/>
      </c>
      <c r="M117" s="101" t="str">
        <f t="shared" si="76"/>
        <v/>
      </c>
      <c r="N117" s="36" t="str">
        <f t="shared" si="76"/>
        <v/>
      </c>
      <c r="O117" s="101" t="str">
        <f t="shared" si="77"/>
        <v/>
      </c>
      <c r="P117" s="124" t="str">
        <f t="shared" si="78"/>
        <v/>
      </c>
      <c r="Q117" s="189" t="str">
        <f t="shared" si="61"/>
        <v/>
      </c>
      <c r="R117" s="101" t="str">
        <f t="shared" si="79"/>
        <v/>
      </c>
      <c r="T117" s="10" t="str">
        <f t="shared" si="62"/>
        <v/>
      </c>
      <c r="V117" s="10" t="str">
        <f t="shared" si="63"/>
        <v/>
      </c>
      <c r="X117" s="10" t="str">
        <f>IF(AND($V117="X", COUNTIF($V$10:$V117, "X")=1), "X", "")</f>
        <v/>
      </c>
      <c r="Z117" s="10" t="str">
        <f t="shared" si="64"/>
        <v/>
      </c>
      <c r="AB117" s="10" t="str">
        <f t="shared" si="55"/>
        <v/>
      </c>
      <c r="AC117" s="10" t="str">
        <f t="shared" si="80"/>
        <v/>
      </c>
      <c r="AD117" s="10" t="str">
        <f t="shared" si="65"/>
        <v/>
      </c>
      <c r="AE117" s="10" t="str">
        <f t="shared" si="81"/>
        <v/>
      </c>
      <c r="AF117" s="10" t="str">
        <f t="shared" si="82"/>
        <v/>
      </c>
      <c r="AG117" s="10" t="str">
        <f t="shared" si="82"/>
        <v/>
      </c>
      <c r="AH117" s="10" t="str">
        <f t="shared" si="83"/>
        <v/>
      </c>
      <c r="AJ117" s="60" t="str">
        <f t="shared" si="66"/>
        <v/>
      </c>
      <c r="AK117" s="7" t="str">
        <f t="shared" si="84"/>
        <v/>
      </c>
      <c r="AL117" s="7" t="str">
        <f t="shared" si="85"/>
        <v/>
      </c>
      <c r="AM117" s="7" t="str">
        <f t="shared" si="86"/>
        <v/>
      </c>
      <c r="AN117" s="7" t="str">
        <f t="shared" si="87"/>
        <v/>
      </c>
      <c r="AO117" s="7" t="str">
        <f t="shared" si="88"/>
        <v/>
      </c>
      <c r="AP117" s="61" t="str">
        <f t="shared" si="89"/>
        <v/>
      </c>
      <c r="AR117" s="60" t="str">
        <f t="shared" si="67"/>
        <v/>
      </c>
      <c r="AS117" s="7" t="str">
        <f t="shared" si="90"/>
        <v/>
      </c>
      <c r="AT117" s="7" t="str">
        <f t="shared" si="56"/>
        <v/>
      </c>
      <c r="AU117" s="7" t="str">
        <f t="shared" si="57"/>
        <v/>
      </c>
      <c r="AV117" s="7" t="str">
        <f t="shared" si="58"/>
        <v/>
      </c>
      <c r="AW117" s="7" t="str">
        <f t="shared" si="59"/>
        <v/>
      </c>
      <c r="AX117" s="61" t="str">
        <f t="shared" si="91"/>
        <v/>
      </c>
      <c r="AZ117" s="52" t="str">
        <f t="shared" si="68"/>
        <v/>
      </c>
      <c r="BA117" s="101" t="str">
        <f t="shared" si="69"/>
        <v/>
      </c>
      <c r="BB117" s="101" t="str">
        <f t="shared" si="70"/>
        <v/>
      </c>
      <c r="BC117" s="101" t="str">
        <f t="shared" si="71"/>
        <v/>
      </c>
      <c r="BD117" s="160" t="str">
        <f t="shared" si="72"/>
        <v/>
      </c>
      <c r="BE117" s="101" t="str">
        <f t="shared" si="73"/>
        <v/>
      </c>
      <c r="BG117" s="10" t="str">
        <f t="shared" si="74"/>
        <v/>
      </c>
      <c r="BI117" s="163" t="str">
        <f t="shared" si="75"/>
        <v/>
      </c>
      <c r="BK117" s="10">
        <v>108</v>
      </c>
    </row>
    <row r="118" spans="1:63" x14ac:dyDescent="0.25">
      <c r="A118" s="6"/>
      <c r="B118" s="150"/>
      <c r="C118" s="151"/>
      <c r="D118" s="175"/>
      <c r="E118" s="151"/>
      <c r="F118" s="152"/>
      <c r="G118" s="192"/>
      <c r="H118" s="153"/>
      <c r="I118" s="6"/>
      <c r="L118" s="140" t="str">
        <f t="shared" si="60"/>
        <v/>
      </c>
      <c r="M118" s="101" t="str">
        <f t="shared" si="76"/>
        <v/>
      </c>
      <c r="N118" s="36" t="str">
        <f t="shared" si="76"/>
        <v/>
      </c>
      <c r="O118" s="101" t="str">
        <f t="shared" si="77"/>
        <v/>
      </c>
      <c r="P118" s="124" t="str">
        <f t="shared" si="78"/>
        <v/>
      </c>
      <c r="Q118" s="189" t="str">
        <f t="shared" si="61"/>
        <v/>
      </c>
      <c r="R118" s="101" t="str">
        <f t="shared" si="79"/>
        <v/>
      </c>
      <c r="T118" s="10" t="str">
        <f t="shared" si="62"/>
        <v/>
      </c>
      <c r="V118" s="10" t="str">
        <f t="shared" si="63"/>
        <v/>
      </c>
      <c r="X118" s="10" t="str">
        <f>IF(AND($V118="X", COUNTIF($V$10:$V118, "X")=1), "X", "")</f>
        <v/>
      </c>
      <c r="Z118" s="10" t="str">
        <f t="shared" si="64"/>
        <v/>
      </c>
      <c r="AB118" s="10" t="str">
        <f t="shared" si="55"/>
        <v/>
      </c>
      <c r="AC118" s="10" t="str">
        <f t="shared" si="80"/>
        <v/>
      </c>
      <c r="AD118" s="10" t="str">
        <f t="shared" si="65"/>
        <v/>
      </c>
      <c r="AE118" s="10" t="str">
        <f t="shared" si="81"/>
        <v/>
      </c>
      <c r="AF118" s="10" t="str">
        <f t="shared" si="82"/>
        <v/>
      </c>
      <c r="AG118" s="10" t="str">
        <f t="shared" si="82"/>
        <v/>
      </c>
      <c r="AH118" s="10" t="str">
        <f t="shared" si="83"/>
        <v/>
      </c>
      <c r="AJ118" s="60" t="str">
        <f t="shared" si="66"/>
        <v/>
      </c>
      <c r="AK118" s="7" t="str">
        <f t="shared" si="84"/>
        <v/>
      </c>
      <c r="AL118" s="7" t="str">
        <f t="shared" si="85"/>
        <v/>
      </c>
      <c r="AM118" s="7" t="str">
        <f t="shared" si="86"/>
        <v/>
      </c>
      <c r="AN118" s="7" t="str">
        <f t="shared" si="87"/>
        <v/>
      </c>
      <c r="AO118" s="7" t="str">
        <f t="shared" si="88"/>
        <v/>
      </c>
      <c r="AP118" s="61" t="str">
        <f t="shared" si="89"/>
        <v/>
      </c>
      <c r="AR118" s="60" t="str">
        <f t="shared" si="67"/>
        <v/>
      </c>
      <c r="AS118" s="7" t="str">
        <f t="shared" si="90"/>
        <v/>
      </c>
      <c r="AT118" s="7" t="str">
        <f t="shared" si="56"/>
        <v/>
      </c>
      <c r="AU118" s="7" t="str">
        <f t="shared" si="57"/>
        <v/>
      </c>
      <c r="AV118" s="7" t="str">
        <f t="shared" si="58"/>
        <v/>
      </c>
      <c r="AW118" s="7" t="str">
        <f t="shared" si="59"/>
        <v/>
      </c>
      <c r="AX118" s="61" t="str">
        <f t="shared" si="91"/>
        <v/>
      </c>
      <c r="AZ118" s="52" t="str">
        <f t="shared" si="68"/>
        <v/>
      </c>
      <c r="BA118" s="101" t="str">
        <f t="shared" si="69"/>
        <v/>
      </c>
      <c r="BB118" s="101" t="str">
        <f t="shared" si="70"/>
        <v/>
      </c>
      <c r="BC118" s="101" t="str">
        <f t="shared" si="71"/>
        <v/>
      </c>
      <c r="BD118" s="160" t="str">
        <f t="shared" si="72"/>
        <v/>
      </c>
      <c r="BE118" s="101" t="str">
        <f t="shared" si="73"/>
        <v/>
      </c>
      <c r="BG118" s="10" t="str">
        <f t="shared" si="74"/>
        <v/>
      </c>
      <c r="BI118" s="163" t="str">
        <f t="shared" si="75"/>
        <v/>
      </c>
      <c r="BK118" s="10">
        <v>109</v>
      </c>
    </row>
    <row r="119" spans="1:63" x14ac:dyDescent="0.25">
      <c r="A119" s="6"/>
      <c r="B119" s="150"/>
      <c r="C119" s="151"/>
      <c r="D119" s="175"/>
      <c r="E119" s="151"/>
      <c r="F119" s="152"/>
      <c r="G119" s="192"/>
      <c r="H119" s="153"/>
      <c r="I119" s="6"/>
      <c r="L119" s="140" t="str">
        <f t="shared" si="60"/>
        <v/>
      </c>
      <c r="M119" s="101" t="str">
        <f t="shared" si="76"/>
        <v/>
      </c>
      <c r="N119" s="36" t="str">
        <f t="shared" si="76"/>
        <v/>
      </c>
      <c r="O119" s="101" t="str">
        <f t="shared" si="77"/>
        <v/>
      </c>
      <c r="P119" s="124" t="str">
        <f t="shared" si="78"/>
        <v/>
      </c>
      <c r="Q119" s="189" t="str">
        <f t="shared" si="61"/>
        <v/>
      </c>
      <c r="R119" s="101" t="str">
        <f t="shared" si="79"/>
        <v/>
      </c>
      <c r="T119" s="10" t="str">
        <f t="shared" si="62"/>
        <v/>
      </c>
      <c r="V119" s="10" t="str">
        <f t="shared" si="63"/>
        <v/>
      </c>
      <c r="X119" s="10" t="str">
        <f>IF(AND($V119="X", COUNTIF($V$10:$V119, "X")=1), "X", "")</f>
        <v/>
      </c>
      <c r="Z119" s="10" t="str">
        <f t="shared" si="64"/>
        <v/>
      </c>
      <c r="AB119" s="10" t="str">
        <f t="shared" si="55"/>
        <v/>
      </c>
      <c r="AC119" s="10" t="str">
        <f t="shared" si="80"/>
        <v/>
      </c>
      <c r="AD119" s="10" t="str">
        <f t="shared" si="65"/>
        <v/>
      </c>
      <c r="AE119" s="10" t="str">
        <f t="shared" si="81"/>
        <v/>
      </c>
      <c r="AF119" s="10" t="str">
        <f t="shared" si="82"/>
        <v/>
      </c>
      <c r="AG119" s="10" t="str">
        <f t="shared" si="82"/>
        <v/>
      </c>
      <c r="AH119" s="10" t="str">
        <f t="shared" si="83"/>
        <v/>
      </c>
      <c r="AJ119" s="60" t="str">
        <f t="shared" si="66"/>
        <v/>
      </c>
      <c r="AK119" s="7" t="str">
        <f t="shared" si="84"/>
        <v/>
      </c>
      <c r="AL119" s="7" t="str">
        <f t="shared" si="85"/>
        <v/>
      </c>
      <c r="AM119" s="7" t="str">
        <f t="shared" si="86"/>
        <v/>
      </c>
      <c r="AN119" s="7" t="str">
        <f t="shared" si="87"/>
        <v/>
      </c>
      <c r="AO119" s="7" t="str">
        <f t="shared" si="88"/>
        <v/>
      </c>
      <c r="AP119" s="61" t="str">
        <f t="shared" si="89"/>
        <v/>
      </c>
      <c r="AR119" s="60" t="str">
        <f t="shared" si="67"/>
        <v/>
      </c>
      <c r="AS119" s="7" t="str">
        <f t="shared" si="90"/>
        <v/>
      </c>
      <c r="AT119" s="7" t="str">
        <f t="shared" si="56"/>
        <v/>
      </c>
      <c r="AU119" s="7" t="str">
        <f t="shared" si="57"/>
        <v/>
      </c>
      <c r="AV119" s="7" t="str">
        <f t="shared" si="58"/>
        <v/>
      </c>
      <c r="AW119" s="7" t="str">
        <f t="shared" si="59"/>
        <v/>
      </c>
      <c r="AX119" s="61" t="str">
        <f t="shared" si="91"/>
        <v/>
      </c>
      <c r="AZ119" s="52" t="str">
        <f t="shared" si="68"/>
        <v/>
      </c>
      <c r="BA119" s="101" t="str">
        <f t="shared" si="69"/>
        <v/>
      </c>
      <c r="BB119" s="101" t="str">
        <f t="shared" si="70"/>
        <v/>
      </c>
      <c r="BC119" s="101" t="str">
        <f t="shared" si="71"/>
        <v/>
      </c>
      <c r="BD119" s="160" t="str">
        <f t="shared" si="72"/>
        <v/>
      </c>
      <c r="BE119" s="101" t="str">
        <f t="shared" si="73"/>
        <v/>
      </c>
      <c r="BG119" s="10" t="str">
        <f t="shared" si="74"/>
        <v/>
      </c>
      <c r="BI119" s="163" t="str">
        <f t="shared" si="75"/>
        <v/>
      </c>
      <c r="BK119" s="10">
        <v>110</v>
      </c>
    </row>
    <row r="120" spans="1:63" x14ac:dyDescent="0.25">
      <c r="A120" s="6"/>
      <c r="B120" s="150"/>
      <c r="C120" s="151"/>
      <c r="D120" s="175"/>
      <c r="E120" s="151"/>
      <c r="F120" s="152"/>
      <c r="G120" s="192"/>
      <c r="H120" s="153"/>
      <c r="I120" s="6"/>
      <c r="L120" s="140" t="str">
        <f t="shared" si="60"/>
        <v/>
      </c>
      <c r="M120" s="101" t="str">
        <f t="shared" si="76"/>
        <v/>
      </c>
      <c r="N120" s="36" t="str">
        <f t="shared" si="76"/>
        <v/>
      </c>
      <c r="O120" s="101" t="str">
        <f t="shared" si="77"/>
        <v/>
      </c>
      <c r="P120" s="124" t="str">
        <f t="shared" si="78"/>
        <v/>
      </c>
      <c r="Q120" s="189" t="str">
        <f t="shared" si="61"/>
        <v/>
      </c>
      <c r="R120" s="101" t="str">
        <f t="shared" si="79"/>
        <v/>
      </c>
      <c r="T120" s="10" t="str">
        <f t="shared" si="62"/>
        <v/>
      </c>
      <c r="V120" s="10" t="str">
        <f t="shared" si="63"/>
        <v/>
      </c>
      <c r="X120" s="10" t="str">
        <f>IF(AND($V120="X", COUNTIF($V$10:$V120, "X")=1), "X", "")</f>
        <v/>
      </c>
      <c r="Z120" s="10" t="str">
        <f t="shared" si="64"/>
        <v/>
      </c>
      <c r="AB120" s="10" t="str">
        <f t="shared" si="55"/>
        <v/>
      </c>
      <c r="AC120" s="10" t="str">
        <f t="shared" si="80"/>
        <v/>
      </c>
      <c r="AD120" s="10" t="str">
        <f t="shared" si="65"/>
        <v/>
      </c>
      <c r="AE120" s="10" t="str">
        <f t="shared" si="81"/>
        <v/>
      </c>
      <c r="AF120" s="10" t="str">
        <f t="shared" si="82"/>
        <v/>
      </c>
      <c r="AG120" s="10" t="str">
        <f t="shared" si="82"/>
        <v/>
      </c>
      <c r="AH120" s="10" t="str">
        <f t="shared" si="83"/>
        <v/>
      </c>
      <c r="AJ120" s="60" t="str">
        <f t="shared" si="66"/>
        <v/>
      </c>
      <c r="AK120" s="7" t="str">
        <f t="shared" si="84"/>
        <v/>
      </c>
      <c r="AL120" s="7" t="str">
        <f t="shared" si="85"/>
        <v/>
      </c>
      <c r="AM120" s="7" t="str">
        <f t="shared" si="86"/>
        <v/>
      </c>
      <c r="AN120" s="7" t="str">
        <f t="shared" si="87"/>
        <v/>
      </c>
      <c r="AO120" s="7" t="str">
        <f t="shared" si="88"/>
        <v/>
      </c>
      <c r="AP120" s="61" t="str">
        <f t="shared" si="89"/>
        <v/>
      </c>
      <c r="AR120" s="60" t="str">
        <f t="shared" si="67"/>
        <v/>
      </c>
      <c r="AS120" s="7" t="str">
        <f t="shared" si="90"/>
        <v/>
      </c>
      <c r="AT120" s="7" t="str">
        <f t="shared" si="56"/>
        <v/>
      </c>
      <c r="AU120" s="7" t="str">
        <f t="shared" si="57"/>
        <v/>
      </c>
      <c r="AV120" s="7" t="str">
        <f t="shared" si="58"/>
        <v/>
      </c>
      <c r="AW120" s="7" t="str">
        <f t="shared" si="59"/>
        <v/>
      </c>
      <c r="AX120" s="61" t="str">
        <f t="shared" si="91"/>
        <v/>
      </c>
      <c r="AZ120" s="52" t="str">
        <f t="shared" si="68"/>
        <v/>
      </c>
      <c r="BA120" s="101" t="str">
        <f t="shared" si="69"/>
        <v/>
      </c>
      <c r="BB120" s="101" t="str">
        <f t="shared" si="70"/>
        <v/>
      </c>
      <c r="BC120" s="101" t="str">
        <f t="shared" si="71"/>
        <v/>
      </c>
      <c r="BD120" s="160" t="str">
        <f t="shared" si="72"/>
        <v/>
      </c>
      <c r="BE120" s="101" t="str">
        <f t="shared" si="73"/>
        <v/>
      </c>
      <c r="BG120" s="10" t="str">
        <f t="shared" si="74"/>
        <v/>
      </c>
      <c r="BI120" s="163" t="str">
        <f t="shared" si="75"/>
        <v/>
      </c>
      <c r="BK120" s="10">
        <v>111</v>
      </c>
    </row>
    <row r="121" spans="1:63" x14ac:dyDescent="0.25">
      <c r="A121" s="6"/>
      <c r="B121" s="150"/>
      <c r="C121" s="151"/>
      <c r="D121" s="175"/>
      <c r="E121" s="151"/>
      <c r="F121" s="152"/>
      <c r="G121" s="192"/>
      <c r="H121" s="153"/>
      <c r="I121" s="6"/>
      <c r="L121" s="140" t="str">
        <f t="shared" si="60"/>
        <v/>
      </c>
      <c r="M121" s="101" t="str">
        <f t="shared" si="76"/>
        <v/>
      </c>
      <c r="N121" s="36" t="str">
        <f t="shared" si="76"/>
        <v/>
      </c>
      <c r="O121" s="101" t="str">
        <f t="shared" si="77"/>
        <v/>
      </c>
      <c r="P121" s="124" t="str">
        <f t="shared" si="78"/>
        <v/>
      </c>
      <c r="Q121" s="189" t="str">
        <f t="shared" si="61"/>
        <v/>
      </c>
      <c r="R121" s="101" t="str">
        <f t="shared" si="79"/>
        <v/>
      </c>
      <c r="T121" s="10" t="str">
        <f t="shared" si="62"/>
        <v/>
      </c>
      <c r="V121" s="10" t="str">
        <f t="shared" si="63"/>
        <v/>
      </c>
      <c r="X121" s="10" t="str">
        <f>IF(AND($V121="X", COUNTIF($V$10:$V121, "X")=1), "X", "")</f>
        <v/>
      </c>
      <c r="Z121" s="10" t="str">
        <f t="shared" si="64"/>
        <v/>
      </c>
      <c r="AB121" s="10" t="str">
        <f t="shared" si="55"/>
        <v/>
      </c>
      <c r="AC121" s="10" t="str">
        <f t="shared" si="80"/>
        <v/>
      </c>
      <c r="AD121" s="10" t="str">
        <f t="shared" si="65"/>
        <v/>
      </c>
      <c r="AE121" s="10" t="str">
        <f t="shared" si="81"/>
        <v/>
      </c>
      <c r="AF121" s="10" t="str">
        <f t="shared" si="82"/>
        <v/>
      </c>
      <c r="AG121" s="10" t="str">
        <f t="shared" si="82"/>
        <v/>
      </c>
      <c r="AH121" s="10" t="str">
        <f t="shared" si="83"/>
        <v/>
      </c>
      <c r="AJ121" s="60" t="str">
        <f t="shared" si="66"/>
        <v/>
      </c>
      <c r="AK121" s="7" t="str">
        <f t="shared" si="84"/>
        <v/>
      </c>
      <c r="AL121" s="7" t="str">
        <f t="shared" si="85"/>
        <v/>
      </c>
      <c r="AM121" s="7" t="str">
        <f t="shared" si="86"/>
        <v/>
      </c>
      <c r="AN121" s="7" t="str">
        <f t="shared" si="87"/>
        <v/>
      </c>
      <c r="AO121" s="7" t="str">
        <f t="shared" si="88"/>
        <v/>
      </c>
      <c r="AP121" s="61" t="str">
        <f t="shared" si="89"/>
        <v/>
      </c>
      <c r="AR121" s="60" t="str">
        <f t="shared" si="67"/>
        <v/>
      </c>
      <c r="AS121" s="7" t="str">
        <f t="shared" si="90"/>
        <v/>
      </c>
      <c r="AT121" s="7" t="str">
        <f t="shared" si="56"/>
        <v/>
      </c>
      <c r="AU121" s="7" t="str">
        <f t="shared" si="57"/>
        <v/>
      </c>
      <c r="AV121" s="7" t="str">
        <f t="shared" si="58"/>
        <v/>
      </c>
      <c r="AW121" s="7" t="str">
        <f t="shared" si="59"/>
        <v/>
      </c>
      <c r="AX121" s="61" t="str">
        <f t="shared" si="91"/>
        <v/>
      </c>
      <c r="AZ121" s="52" t="str">
        <f t="shared" si="68"/>
        <v/>
      </c>
      <c r="BA121" s="101" t="str">
        <f t="shared" si="69"/>
        <v/>
      </c>
      <c r="BB121" s="101" t="str">
        <f t="shared" si="70"/>
        <v/>
      </c>
      <c r="BC121" s="101" t="str">
        <f t="shared" si="71"/>
        <v/>
      </c>
      <c r="BD121" s="160" t="str">
        <f t="shared" si="72"/>
        <v/>
      </c>
      <c r="BE121" s="101" t="str">
        <f t="shared" si="73"/>
        <v/>
      </c>
      <c r="BG121" s="10" t="str">
        <f t="shared" si="74"/>
        <v/>
      </c>
      <c r="BI121" s="163" t="str">
        <f t="shared" si="75"/>
        <v/>
      </c>
      <c r="BK121" s="10">
        <v>112</v>
      </c>
    </row>
    <row r="122" spans="1:63" x14ac:dyDescent="0.25">
      <c r="A122" s="6"/>
      <c r="B122" s="150"/>
      <c r="C122" s="151"/>
      <c r="D122" s="175"/>
      <c r="E122" s="151"/>
      <c r="F122" s="152"/>
      <c r="G122" s="192"/>
      <c r="H122" s="153"/>
      <c r="I122" s="6"/>
      <c r="L122" s="140" t="str">
        <f t="shared" si="60"/>
        <v/>
      </c>
      <c r="M122" s="101" t="str">
        <f t="shared" si="76"/>
        <v/>
      </c>
      <c r="N122" s="36" t="str">
        <f t="shared" si="76"/>
        <v/>
      </c>
      <c r="O122" s="101" t="str">
        <f t="shared" si="77"/>
        <v/>
      </c>
      <c r="P122" s="124" t="str">
        <f t="shared" si="78"/>
        <v/>
      </c>
      <c r="Q122" s="189" t="str">
        <f t="shared" si="61"/>
        <v/>
      </c>
      <c r="R122" s="101" t="str">
        <f t="shared" si="79"/>
        <v/>
      </c>
      <c r="T122" s="10" t="str">
        <f t="shared" si="62"/>
        <v/>
      </c>
      <c r="V122" s="10" t="str">
        <f t="shared" si="63"/>
        <v/>
      </c>
      <c r="X122" s="10" t="str">
        <f>IF(AND($V122="X", COUNTIF($V$10:$V122, "X")=1), "X", "")</f>
        <v/>
      </c>
      <c r="Z122" s="10" t="str">
        <f t="shared" si="64"/>
        <v/>
      </c>
      <c r="AB122" s="10" t="str">
        <f t="shared" si="55"/>
        <v/>
      </c>
      <c r="AC122" s="10" t="str">
        <f t="shared" si="80"/>
        <v/>
      </c>
      <c r="AD122" s="10" t="str">
        <f t="shared" si="65"/>
        <v/>
      </c>
      <c r="AE122" s="10" t="str">
        <f t="shared" si="81"/>
        <v/>
      </c>
      <c r="AF122" s="10" t="str">
        <f t="shared" si="82"/>
        <v/>
      </c>
      <c r="AG122" s="10" t="str">
        <f t="shared" si="82"/>
        <v/>
      </c>
      <c r="AH122" s="10" t="str">
        <f t="shared" si="83"/>
        <v/>
      </c>
      <c r="AJ122" s="60" t="str">
        <f t="shared" si="66"/>
        <v/>
      </c>
      <c r="AK122" s="7" t="str">
        <f t="shared" si="84"/>
        <v/>
      </c>
      <c r="AL122" s="7" t="str">
        <f t="shared" si="85"/>
        <v/>
      </c>
      <c r="AM122" s="7" t="str">
        <f t="shared" si="86"/>
        <v/>
      </c>
      <c r="AN122" s="7" t="str">
        <f t="shared" si="87"/>
        <v/>
      </c>
      <c r="AO122" s="7" t="str">
        <f t="shared" si="88"/>
        <v/>
      </c>
      <c r="AP122" s="61" t="str">
        <f t="shared" si="89"/>
        <v/>
      </c>
      <c r="AR122" s="60" t="str">
        <f t="shared" si="67"/>
        <v/>
      </c>
      <c r="AS122" s="7" t="str">
        <f t="shared" si="90"/>
        <v/>
      </c>
      <c r="AT122" s="7" t="str">
        <f t="shared" si="56"/>
        <v/>
      </c>
      <c r="AU122" s="7" t="str">
        <f t="shared" si="57"/>
        <v/>
      </c>
      <c r="AV122" s="7" t="str">
        <f t="shared" si="58"/>
        <v/>
      </c>
      <c r="AW122" s="7" t="str">
        <f t="shared" si="59"/>
        <v/>
      </c>
      <c r="AX122" s="61" t="str">
        <f t="shared" si="91"/>
        <v/>
      </c>
      <c r="AZ122" s="52" t="str">
        <f t="shared" si="68"/>
        <v/>
      </c>
      <c r="BA122" s="101" t="str">
        <f t="shared" si="69"/>
        <v/>
      </c>
      <c r="BB122" s="101" t="str">
        <f t="shared" si="70"/>
        <v/>
      </c>
      <c r="BC122" s="101" t="str">
        <f t="shared" si="71"/>
        <v/>
      </c>
      <c r="BD122" s="160" t="str">
        <f t="shared" si="72"/>
        <v/>
      </c>
      <c r="BE122" s="101" t="str">
        <f t="shared" si="73"/>
        <v/>
      </c>
      <c r="BG122" s="10" t="str">
        <f t="shared" si="74"/>
        <v/>
      </c>
      <c r="BI122" s="163" t="str">
        <f t="shared" si="75"/>
        <v/>
      </c>
      <c r="BK122" s="10">
        <v>113</v>
      </c>
    </row>
    <row r="123" spans="1:63" x14ac:dyDescent="0.25">
      <c r="A123" s="6"/>
      <c r="B123" s="150"/>
      <c r="C123" s="151"/>
      <c r="D123" s="175"/>
      <c r="E123" s="151"/>
      <c r="F123" s="152"/>
      <c r="G123" s="192"/>
      <c r="H123" s="153"/>
      <c r="I123" s="6"/>
      <c r="L123" s="140" t="str">
        <f t="shared" si="60"/>
        <v/>
      </c>
      <c r="M123" s="101" t="str">
        <f t="shared" si="76"/>
        <v/>
      </c>
      <c r="N123" s="36" t="str">
        <f t="shared" si="76"/>
        <v/>
      </c>
      <c r="O123" s="101" t="str">
        <f t="shared" si="77"/>
        <v/>
      </c>
      <c r="P123" s="124" t="str">
        <f t="shared" si="78"/>
        <v/>
      </c>
      <c r="Q123" s="189" t="str">
        <f t="shared" si="61"/>
        <v/>
      </c>
      <c r="R123" s="101" t="str">
        <f t="shared" si="79"/>
        <v/>
      </c>
      <c r="T123" s="10" t="str">
        <f t="shared" si="62"/>
        <v/>
      </c>
      <c r="V123" s="10" t="str">
        <f t="shared" si="63"/>
        <v/>
      </c>
      <c r="X123" s="10" t="str">
        <f>IF(AND($V123="X", COUNTIF($V$10:$V123, "X")=1), "X", "")</f>
        <v/>
      </c>
      <c r="Z123" s="10" t="str">
        <f t="shared" si="64"/>
        <v/>
      </c>
      <c r="AB123" s="10" t="str">
        <f t="shared" si="55"/>
        <v/>
      </c>
      <c r="AC123" s="10" t="str">
        <f t="shared" si="80"/>
        <v/>
      </c>
      <c r="AD123" s="10" t="str">
        <f t="shared" si="65"/>
        <v/>
      </c>
      <c r="AE123" s="10" t="str">
        <f t="shared" si="81"/>
        <v/>
      </c>
      <c r="AF123" s="10" t="str">
        <f t="shared" si="82"/>
        <v/>
      </c>
      <c r="AG123" s="10" t="str">
        <f t="shared" si="82"/>
        <v/>
      </c>
      <c r="AH123" s="10" t="str">
        <f t="shared" si="83"/>
        <v/>
      </c>
      <c r="AJ123" s="60" t="str">
        <f t="shared" si="66"/>
        <v/>
      </c>
      <c r="AK123" s="7" t="str">
        <f t="shared" si="84"/>
        <v/>
      </c>
      <c r="AL123" s="7" t="str">
        <f t="shared" si="85"/>
        <v/>
      </c>
      <c r="AM123" s="7" t="str">
        <f t="shared" si="86"/>
        <v/>
      </c>
      <c r="AN123" s="7" t="str">
        <f t="shared" si="87"/>
        <v/>
      </c>
      <c r="AO123" s="7" t="str">
        <f t="shared" si="88"/>
        <v/>
      </c>
      <c r="AP123" s="61" t="str">
        <f t="shared" si="89"/>
        <v/>
      </c>
      <c r="AR123" s="60" t="str">
        <f t="shared" si="67"/>
        <v/>
      </c>
      <c r="AS123" s="7" t="str">
        <f t="shared" si="90"/>
        <v/>
      </c>
      <c r="AT123" s="7" t="str">
        <f t="shared" si="56"/>
        <v/>
      </c>
      <c r="AU123" s="7" t="str">
        <f t="shared" si="57"/>
        <v/>
      </c>
      <c r="AV123" s="7" t="str">
        <f t="shared" si="58"/>
        <v/>
      </c>
      <c r="AW123" s="7" t="str">
        <f t="shared" si="59"/>
        <v/>
      </c>
      <c r="AX123" s="61" t="str">
        <f t="shared" si="91"/>
        <v/>
      </c>
      <c r="AZ123" s="52" t="str">
        <f t="shared" si="68"/>
        <v/>
      </c>
      <c r="BA123" s="101" t="str">
        <f t="shared" si="69"/>
        <v/>
      </c>
      <c r="BB123" s="101" t="str">
        <f t="shared" si="70"/>
        <v/>
      </c>
      <c r="BC123" s="101" t="str">
        <f t="shared" si="71"/>
        <v/>
      </c>
      <c r="BD123" s="160" t="str">
        <f t="shared" si="72"/>
        <v/>
      </c>
      <c r="BE123" s="101" t="str">
        <f t="shared" si="73"/>
        <v/>
      </c>
      <c r="BG123" s="10" t="str">
        <f t="shared" si="74"/>
        <v/>
      </c>
      <c r="BI123" s="163" t="str">
        <f t="shared" si="75"/>
        <v/>
      </c>
      <c r="BK123" s="10">
        <v>114</v>
      </c>
    </row>
    <row r="124" spans="1:63" x14ac:dyDescent="0.25">
      <c r="A124" s="6"/>
      <c r="B124" s="150"/>
      <c r="C124" s="151"/>
      <c r="D124" s="175"/>
      <c r="E124" s="151"/>
      <c r="F124" s="152"/>
      <c r="G124" s="192"/>
      <c r="H124" s="153"/>
      <c r="I124" s="6"/>
      <c r="L124" s="140" t="str">
        <f t="shared" si="60"/>
        <v/>
      </c>
      <c r="M124" s="101" t="str">
        <f t="shared" si="76"/>
        <v/>
      </c>
      <c r="N124" s="36" t="str">
        <f t="shared" si="76"/>
        <v/>
      </c>
      <c r="O124" s="101" t="str">
        <f t="shared" si="77"/>
        <v/>
      </c>
      <c r="P124" s="124" t="str">
        <f t="shared" si="78"/>
        <v/>
      </c>
      <c r="Q124" s="189" t="str">
        <f t="shared" si="61"/>
        <v/>
      </c>
      <c r="R124" s="101" t="str">
        <f t="shared" si="79"/>
        <v/>
      </c>
      <c r="T124" s="10" t="str">
        <f t="shared" si="62"/>
        <v/>
      </c>
      <c r="V124" s="10" t="str">
        <f t="shared" si="63"/>
        <v/>
      </c>
      <c r="X124" s="10" t="str">
        <f>IF(AND($V124="X", COUNTIF($V$10:$V124, "X")=1), "X", "")</f>
        <v/>
      </c>
      <c r="Z124" s="10" t="str">
        <f t="shared" si="64"/>
        <v/>
      </c>
      <c r="AB124" s="10" t="str">
        <f t="shared" si="55"/>
        <v/>
      </c>
      <c r="AC124" s="10" t="str">
        <f t="shared" si="80"/>
        <v/>
      </c>
      <c r="AD124" s="10" t="str">
        <f t="shared" si="65"/>
        <v/>
      </c>
      <c r="AE124" s="10" t="str">
        <f t="shared" si="81"/>
        <v/>
      </c>
      <c r="AF124" s="10" t="str">
        <f t="shared" si="82"/>
        <v/>
      </c>
      <c r="AG124" s="10" t="str">
        <f t="shared" si="82"/>
        <v/>
      </c>
      <c r="AH124" s="10" t="str">
        <f t="shared" si="83"/>
        <v/>
      </c>
      <c r="AJ124" s="60" t="str">
        <f t="shared" si="66"/>
        <v/>
      </c>
      <c r="AK124" s="7" t="str">
        <f t="shared" si="84"/>
        <v/>
      </c>
      <c r="AL124" s="7" t="str">
        <f t="shared" si="85"/>
        <v/>
      </c>
      <c r="AM124" s="7" t="str">
        <f t="shared" si="86"/>
        <v/>
      </c>
      <c r="AN124" s="7" t="str">
        <f t="shared" si="87"/>
        <v/>
      </c>
      <c r="AO124" s="7" t="str">
        <f t="shared" si="88"/>
        <v/>
      </c>
      <c r="AP124" s="61" t="str">
        <f t="shared" si="89"/>
        <v/>
      </c>
      <c r="AR124" s="60" t="str">
        <f t="shared" si="67"/>
        <v/>
      </c>
      <c r="AS124" s="7" t="str">
        <f t="shared" si="90"/>
        <v/>
      </c>
      <c r="AT124" s="7" t="str">
        <f t="shared" si="56"/>
        <v/>
      </c>
      <c r="AU124" s="7" t="str">
        <f t="shared" si="57"/>
        <v/>
      </c>
      <c r="AV124" s="7" t="str">
        <f t="shared" si="58"/>
        <v/>
      </c>
      <c r="AW124" s="7" t="str">
        <f t="shared" si="59"/>
        <v/>
      </c>
      <c r="AX124" s="61" t="str">
        <f t="shared" si="91"/>
        <v/>
      </c>
      <c r="AZ124" s="52" t="str">
        <f t="shared" si="68"/>
        <v/>
      </c>
      <c r="BA124" s="101" t="str">
        <f t="shared" si="69"/>
        <v/>
      </c>
      <c r="BB124" s="101" t="str">
        <f t="shared" si="70"/>
        <v/>
      </c>
      <c r="BC124" s="101" t="str">
        <f t="shared" si="71"/>
        <v/>
      </c>
      <c r="BD124" s="160" t="str">
        <f t="shared" si="72"/>
        <v/>
      </c>
      <c r="BE124" s="101" t="str">
        <f t="shared" si="73"/>
        <v/>
      </c>
      <c r="BG124" s="10" t="str">
        <f t="shared" si="74"/>
        <v/>
      </c>
      <c r="BI124" s="163" t="str">
        <f t="shared" si="75"/>
        <v/>
      </c>
      <c r="BK124" s="10">
        <v>115</v>
      </c>
    </row>
    <row r="125" spans="1:63" x14ac:dyDescent="0.25">
      <c r="A125" s="6"/>
      <c r="B125" s="150"/>
      <c r="C125" s="151"/>
      <c r="D125" s="175"/>
      <c r="E125" s="151"/>
      <c r="F125" s="152"/>
      <c r="G125" s="192"/>
      <c r="H125" s="153"/>
      <c r="I125" s="6"/>
      <c r="L125" s="140" t="str">
        <f t="shared" si="60"/>
        <v/>
      </c>
      <c r="M125" s="101" t="str">
        <f t="shared" si="76"/>
        <v/>
      </c>
      <c r="N125" s="36" t="str">
        <f t="shared" si="76"/>
        <v/>
      </c>
      <c r="O125" s="101" t="str">
        <f t="shared" si="77"/>
        <v/>
      </c>
      <c r="P125" s="124" t="str">
        <f t="shared" si="78"/>
        <v/>
      </c>
      <c r="Q125" s="189" t="str">
        <f t="shared" si="61"/>
        <v/>
      </c>
      <c r="R125" s="101" t="str">
        <f t="shared" si="79"/>
        <v/>
      </c>
      <c r="T125" s="10" t="str">
        <f t="shared" si="62"/>
        <v/>
      </c>
      <c r="V125" s="10" t="str">
        <f t="shared" si="63"/>
        <v/>
      </c>
      <c r="X125" s="10" t="str">
        <f>IF(AND($V125="X", COUNTIF($V$10:$V125, "X")=1), "X", "")</f>
        <v/>
      </c>
      <c r="Z125" s="10" t="str">
        <f t="shared" si="64"/>
        <v/>
      </c>
      <c r="AB125" s="10" t="str">
        <f t="shared" si="55"/>
        <v/>
      </c>
      <c r="AC125" s="10" t="str">
        <f t="shared" si="80"/>
        <v/>
      </c>
      <c r="AD125" s="10" t="str">
        <f t="shared" si="65"/>
        <v/>
      </c>
      <c r="AE125" s="10" t="str">
        <f t="shared" si="81"/>
        <v/>
      </c>
      <c r="AF125" s="10" t="str">
        <f t="shared" si="82"/>
        <v/>
      </c>
      <c r="AG125" s="10" t="str">
        <f t="shared" si="82"/>
        <v/>
      </c>
      <c r="AH125" s="10" t="str">
        <f t="shared" si="83"/>
        <v/>
      </c>
      <c r="AJ125" s="60" t="str">
        <f t="shared" si="66"/>
        <v/>
      </c>
      <c r="AK125" s="7" t="str">
        <f t="shared" si="84"/>
        <v/>
      </c>
      <c r="AL125" s="7" t="str">
        <f t="shared" si="85"/>
        <v/>
      </c>
      <c r="AM125" s="7" t="str">
        <f t="shared" si="86"/>
        <v/>
      </c>
      <c r="AN125" s="7" t="str">
        <f t="shared" si="87"/>
        <v/>
      </c>
      <c r="AO125" s="7" t="str">
        <f t="shared" si="88"/>
        <v/>
      </c>
      <c r="AP125" s="61" t="str">
        <f t="shared" si="89"/>
        <v/>
      </c>
      <c r="AR125" s="60" t="str">
        <f t="shared" si="67"/>
        <v/>
      </c>
      <c r="AS125" s="7" t="str">
        <f t="shared" si="90"/>
        <v/>
      </c>
      <c r="AT125" s="7" t="str">
        <f t="shared" si="56"/>
        <v/>
      </c>
      <c r="AU125" s="7" t="str">
        <f t="shared" si="57"/>
        <v/>
      </c>
      <c r="AV125" s="7" t="str">
        <f t="shared" si="58"/>
        <v/>
      </c>
      <c r="AW125" s="7" t="str">
        <f t="shared" si="59"/>
        <v/>
      </c>
      <c r="AX125" s="61" t="str">
        <f t="shared" si="91"/>
        <v/>
      </c>
      <c r="AZ125" s="52" t="str">
        <f t="shared" si="68"/>
        <v/>
      </c>
      <c r="BA125" s="101" t="str">
        <f t="shared" si="69"/>
        <v/>
      </c>
      <c r="BB125" s="101" t="str">
        <f t="shared" si="70"/>
        <v/>
      </c>
      <c r="BC125" s="101" t="str">
        <f t="shared" si="71"/>
        <v/>
      </c>
      <c r="BD125" s="160" t="str">
        <f t="shared" si="72"/>
        <v/>
      </c>
      <c r="BE125" s="101" t="str">
        <f t="shared" si="73"/>
        <v/>
      </c>
      <c r="BG125" s="10" t="str">
        <f t="shared" si="74"/>
        <v/>
      </c>
      <c r="BI125" s="163" t="str">
        <f t="shared" si="75"/>
        <v/>
      </c>
      <c r="BK125" s="10">
        <v>116</v>
      </c>
    </row>
    <row r="126" spans="1:63" x14ac:dyDescent="0.25">
      <c r="A126" s="6"/>
      <c r="B126" s="150"/>
      <c r="C126" s="151"/>
      <c r="D126" s="175"/>
      <c r="E126" s="151"/>
      <c r="F126" s="152"/>
      <c r="G126" s="192"/>
      <c r="H126" s="153"/>
      <c r="I126" s="6"/>
      <c r="L126" s="140" t="str">
        <f t="shared" si="60"/>
        <v/>
      </c>
      <c r="M126" s="101" t="str">
        <f t="shared" si="76"/>
        <v/>
      </c>
      <c r="N126" s="36" t="str">
        <f t="shared" si="76"/>
        <v/>
      </c>
      <c r="O126" s="101" t="str">
        <f t="shared" si="77"/>
        <v/>
      </c>
      <c r="P126" s="124" t="str">
        <f t="shared" si="78"/>
        <v/>
      </c>
      <c r="Q126" s="189" t="str">
        <f t="shared" si="61"/>
        <v/>
      </c>
      <c r="R126" s="101" t="str">
        <f t="shared" si="79"/>
        <v/>
      </c>
      <c r="T126" s="10" t="str">
        <f t="shared" si="62"/>
        <v/>
      </c>
      <c r="V126" s="10" t="str">
        <f t="shared" si="63"/>
        <v/>
      </c>
      <c r="X126" s="10" t="str">
        <f>IF(AND($V126="X", COUNTIF($V$10:$V126, "X")=1), "X", "")</f>
        <v/>
      </c>
      <c r="Z126" s="10" t="str">
        <f t="shared" si="64"/>
        <v/>
      </c>
      <c r="AB126" s="10" t="str">
        <f t="shared" si="55"/>
        <v/>
      </c>
      <c r="AC126" s="10" t="str">
        <f t="shared" si="80"/>
        <v/>
      </c>
      <c r="AD126" s="10" t="str">
        <f t="shared" si="65"/>
        <v/>
      </c>
      <c r="AE126" s="10" t="str">
        <f t="shared" si="81"/>
        <v/>
      </c>
      <c r="AF126" s="10" t="str">
        <f t="shared" si="82"/>
        <v/>
      </c>
      <c r="AG126" s="10" t="str">
        <f t="shared" si="82"/>
        <v/>
      </c>
      <c r="AH126" s="10" t="str">
        <f t="shared" si="83"/>
        <v/>
      </c>
      <c r="AJ126" s="60" t="str">
        <f t="shared" si="66"/>
        <v/>
      </c>
      <c r="AK126" s="7" t="str">
        <f t="shared" si="84"/>
        <v/>
      </c>
      <c r="AL126" s="7" t="str">
        <f t="shared" si="85"/>
        <v/>
      </c>
      <c r="AM126" s="7" t="str">
        <f t="shared" si="86"/>
        <v/>
      </c>
      <c r="AN126" s="7" t="str">
        <f t="shared" si="87"/>
        <v/>
      </c>
      <c r="AO126" s="7" t="str">
        <f t="shared" si="88"/>
        <v/>
      </c>
      <c r="AP126" s="61" t="str">
        <f t="shared" si="89"/>
        <v/>
      </c>
      <c r="AR126" s="60" t="str">
        <f t="shared" si="67"/>
        <v/>
      </c>
      <c r="AS126" s="7" t="str">
        <f t="shared" si="90"/>
        <v/>
      </c>
      <c r="AT126" s="7" t="str">
        <f t="shared" si="56"/>
        <v/>
      </c>
      <c r="AU126" s="7" t="str">
        <f t="shared" si="57"/>
        <v/>
      </c>
      <c r="AV126" s="7" t="str">
        <f t="shared" si="58"/>
        <v/>
      </c>
      <c r="AW126" s="7" t="str">
        <f t="shared" si="59"/>
        <v/>
      </c>
      <c r="AX126" s="61" t="str">
        <f t="shared" si="91"/>
        <v/>
      </c>
      <c r="AZ126" s="52" t="str">
        <f t="shared" si="68"/>
        <v/>
      </c>
      <c r="BA126" s="101" t="str">
        <f t="shared" si="69"/>
        <v/>
      </c>
      <c r="BB126" s="101" t="str">
        <f t="shared" si="70"/>
        <v/>
      </c>
      <c r="BC126" s="101" t="str">
        <f t="shared" si="71"/>
        <v/>
      </c>
      <c r="BD126" s="160" t="str">
        <f t="shared" si="72"/>
        <v/>
      </c>
      <c r="BE126" s="101" t="str">
        <f t="shared" si="73"/>
        <v/>
      </c>
      <c r="BG126" s="10" t="str">
        <f t="shared" si="74"/>
        <v/>
      </c>
      <c r="BI126" s="163" t="str">
        <f t="shared" si="75"/>
        <v/>
      </c>
      <c r="BK126" s="10">
        <v>117</v>
      </c>
    </row>
    <row r="127" spans="1:63" x14ac:dyDescent="0.25">
      <c r="A127" s="6"/>
      <c r="B127" s="150"/>
      <c r="C127" s="151"/>
      <c r="D127" s="175"/>
      <c r="E127" s="151"/>
      <c r="F127" s="152"/>
      <c r="G127" s="192"/>
      <c r="H127" s="153"/>
      <c r="I127" s="6"/>
      <c r="L127" s="140" t="str">
        <f t="shared" si="60"/>
        <v/>
      </c>
      <c r="M127" s="101" t="str">
        <f t="shared" si="76"/>
        <v/>
      </c>
      <c r="N127" s="36" t="str">
        <f t="shared" si="76"/>
        <v/>
      </c>
      <c r="O127" s="101" t="str">
        <f t="shared" si="77"/>
        <v/>
      </c>
      <c r="P127" s="124" t="str">
        <f t="shared" si="78"/>
        <v/>
      </c>
      <c r="Q127" s="189" t="str">
        <f t="shared" si="61"/>
        <v/>
      </c>
      <c r="R127" s="101" t="str">
        <f t="shared" si="79"/>
        <v/>
      </c>
      <c r="T127" s="10" t="str">
        <f t="shared" si="62"/>
        <v/>
      </c>
      <c r="V127" s="10" t="str">
        <f t="shared" si="63"/>
        <v/>
      </c>
      <c r="X127" s="10" t="str">
        <f>IF(AND($V127="X", COUNTIF($V$10:$V127, "X")=1), "X", "")</f>
        <v/>
      </c>
      <c r="Z127" s="10" t="str">
        <f t="shared" si="64"/>
        <v/>
      </c>
      <c r="AB127" s="10" t="str">
        <f t="shared" si="55"/>
        <v/>
      </c>
      <c r="AC127" s="10" t="str">
        <f t="shared" si="80"/>
        <v/>
      </c>
      <c r="AD127" s="10" t="str">
        <f t="shared" si="65"/>
        <v/>
      </c>
      <c r="AE127" s="10" t="str">
        <f t="shared" si="81"/>
        <v/>
      </c>
      <c r="AF127" s="10" t="str">
        <f t="shared" si="82"/>
        <v/>
      </c>
      <c r="AG127" s="10" t="str">
        <f t="shared" si="82"/>
        <v/>
      </c>
      <c r="AH127" s="10" t="str">
        <f t="shared" si="83"/>
        <v/>
      </c>
      <c r="AJ127" s="60" t="str">
        <f t="shared" si="66"/>
        <v/>
      </c>
      <c r="AK127" s="7" t="str">
        <f t="shared" si="84"/>
        <v/>
      </c>
      <c r="AL127" s="7" t="str">
        <f t="shared" si="85"/>
        <v/>
      </c>
      <c r="AM127" s="7" t="str">
        <f t="shared" si="86"/>
        <v/>
      </c>
      <c r="AN127" s="7" t="str">
        <f t="shared" si="87"/>
        <v/>
      </c>
      <c r="AO127" s="7" t="str">
        <f t="shared" si="88"/>
        <v/>
      </c>
      <c r="AP127" s="61" t="str">
        <f t="shared" si="89"/>
        <v/>
      </c>
      <c r="AR127" s="60" t="str">
        <f t="shared" si="67"/>
        <v/>
      </c>
      <c r="AS127" s="7" t="str">
        <f t="shared" si="90"/>
        <v/>
      </c>
      <c r="AT127" s="7" t="str">
        <f t="shared" si="56"/>
        <v/>
      </c>
      <c r="AU127" s="7" t="str">
        <f t="shared" si="57"/>
        <v/>
      </c>
      <c r="AV127" s="7" t="str">
        <f t="shared" si="58"/>
        <v/>
      </c>
      <c r="AW127" s="7" t="str">
        <f t="shared" si="59"/>
        <v/>
      </c>
      <c r="AX127" s="61" t="str">
        <f t="shared" si="91"/>
        <v/>
      </c>
      <c r="AZ127" s="52" t="str">
        <f t="shared" si="68"/>
        <v/>
      </c>
      <c r="BA127" s="101" t="str">
        <f t="shared" si="69"/>
        <v/>
      </c>
      <c r="BB127" s="101" t="str">
        <f t="shared" si="70"/>
        <v/>
      </c>
      <c r="BC127" s="101" t="str">
        <f t="shared" si="71"/>
        <v/>
      </c>
      <c r="BD127" s="160" t="str">
        <f t="shared" si="72"/>
        <v/>
      </c>
      <c r="BE127" s="101" t="str">
        <f t="shared" si="73"/>
        <v/>
      </c>
      <c r="BG127" s="10" t="str">
        <f t="shared" si="74"/>
        <v/>
      </c>
      <c r="BI127" s="163" t="str">
        <f t="shared" si="75"/>
        <v/>
      </c>
      <c r="BK127" s="10">
        <v>118</v>
      </c>
    </row>
    <row r="128" spans="1:63" x14ac:dyDescent="0.25">
      <c r="A128" s="6"/>
      <c r="B128" s="150"/>
      <c r="C128" s="151"/>
      <c r="D128" s="175"/>
      <c r="E128" s="151"/>
      <c r="F128" s="152"/>
      <c r="G128" s="192"/>
      <c r="H128" s="153"/>
      <c r="I128" s="6"/>
      <c r="L128" s="140" t="str">
        <f t="shared" si="60"/>
        <v/>
      </c>
      <c r="M128" s="101" t="str">
        <f t="shared" si="76"/>
        <v/>
      </c>
      <c r="N128" s="36" t="str">
        <f t="shared" si="76"/>
        <v/>
      </c>
      <c r="O128" s="101" t="str">
        <f t="shared" si="77"/>
        <v/>
      </c>
      <c r="P128" s="124" t="str">
        <f t="shared" si="78"/>
        <v/>
      </c>
      <c r="Q128" s="189" t="str">
        <f t="shared" si="61"/>
        <v/>
      </c>
      <c r="R128" s="101" t="str">
        <f t="shared" si="79"/>
        <v/>
      </c>
      <c r="T128" s="10" t="str">
        <f t="shared" si="62"/>
        <v/>
      </c>
      <c r="V128" s="10" t="str">
        <f t="shared" si="63"/>
        <v/>
      </c>
      <c r="X128" s="10" t="str">
        <f>IF(AND($V128="X", COUNTIF($V$10:$V128, "X")=1), "X", "")</f>
        <v/>
      </c>
      <c r="Z128" s="10" t="str">
        <f t="shared" si="64"/>
        <v/>
      </c>
      <c r="AB128" s="10" t="str">
        <f t="shared" si="55"/>
        <v/>
      </c>
      <c r="AC128" s="10" t="str">
        <f t="shared" si="80"/>
        <v/>
      </c>
      <c r="AD128" s="10" t="str">
        <f t="shared" si="65"/>
        <v/>
      </c>
      <c r="AE128" s="10" t="str">
        <f t="shared" si="81"/>
        <v/>
      </c>
      <c r="AF128" s="10" t="str">
        <f t="shared" si="82"/>
        <v/>
      </c>
      <c r="AG128" s="10" t="str">
        <f t="shared" si="82"/>
        <v/>
      </c>
      <c r="AH128" s="10" t="str">
        <f t="shared" si="83"/>
        <v/>
      </c>
      <c r="AJ128" s="60" t="str">
        <f t="shared" si="66"/>
        <v/>
      </c>
      <c r="AK128" s="7" t="str">
        <f t="shared" si="84"/>
        <v/>
      </c>
      <c r="AL128" s="7" t="str">
        <f t="shared" si="85"/>
        <v/>
      </c>
      <c r="AM128" s="7" t="str">
        <f t="shared" si="86"/>
        <v/>
      </c>
      <c r="AN128" s="7" t="str">
        <f t="shared" si="87"/>
        <v/>
      </c>
      <c r="AO128" s="7" t="str">
        <f t="shared" si="88"/>
        <v/>
      </c>
      <c r="AP128" s="61" t="str">
        <f t="shared" si="89"/>
        <v/>
      </c>
      <c r="AR128" s="60" t="str">
        <f t="shared" si="67"/>
        <v/>
      </c>
      <c r="AS128" s="7" t="str">
        <f t="shared" si="90"/>
        <v/>
      </c>
      <c r="AT128" s="7" t="str">
        <f t="shared" si="56"/>
        <v/>
      </c>
      <c r="AU128" s="7" t="str">
        <f t="shared" si="57"/>
        <v/>
      </c>
      <c r="AV128" s="7" t="str">
        <f t="shared" si="58"/>
        <v/>
      </c>
      <c r="AW128" s="7" t="str">
        <f t="shared" si="59"/>
        <v/>
      </c>
      <c r="AX128" s="61" t="str">
        <f t="shared" si="91"/>
        <v/>
      </c>
      <c r="AZ128" s="52" t="str">
        <f t="shared" si="68"/>
        <v/>
      </c>
      <c r="BA128" s="101" t="str">
        <f t="shared" si="69"/>
        <v/>
      </c>
      <c r="BB128" s="101" t="str">
        <f t="shared" si="70"/>
        <v/>
      </c>
      <c r="BC128" s="101" t="str">
        <f t="shared" si="71"/>
        <v/>
      </c>
      <c r="BD128" s="160" t="str">
        <f t="shared" si="72"/>
        <v/>
      </c>
      <c r="BE128" s="101" t="str">
        <f t="shared" si="73"/>
        <v/>
      </c>
      <c r="BG128" s="10" t="str">
        <f t="shared" si="74"/>
        <v/>
      </c>
      <c r="BI128" s="163" t="str">
        <f t="shared" si="75"/>
        <v/>
      </c>
      <c r="BK128" s="10">
        <v>119</v>
      </c>
    </row>
    <row r="129" spans="1:63" x14ac:dyDescent="0.25">
      <c r="A129" s="6"/>
      <c r="B129" s="150"/>
      <c r="C129" s="151"/>
      <c r="D129" s="175"/>
      <c r="E129" s="151"/>
      <c r="F129" s="152"/>
      <c r="G129" s="192"/>
      <c r="H129" s="153"/>
      <c r="I129" s="6"/>
      <c r="L129" s="140" t="str">
        <f t="shared" si="60"/>
        <v/>
      </c>
      <c r="M129" s="101" t="str">
        <f t="shared" si="76"/>
        <v/>
      </c>
      <c r="N129" s="36" t="str">
        <f t="shared" si="76"/>
        <v/>
      </c>
      <c r="O129" s="101" t="str">
        <f t="shared" si="77"/>
        <v/>
      </c>
      <c r="P129" s="124" t="str">
        <f t="shared" si="78"/>
        <v/>
      </c>
      <c r="Q129" s="189" t="str">
        <f t="shared" si="61"/>
        <v/>
      </c>
      <c r="R129" s="101" t="str">
        <f t="shared" si="79"/>
        <v/>
      </c>
      <c r="T129" s="10" t="str">
        <f t="shared" si="62"/>
        <v/>
      </c>
      <c r="V129" s="10" t="str">
        <f t="shared" si="63"/>
        <v/>
      </c>
      <c r="X129" s="10" t="str">
        <f>IF(AND($V129="X", COUNTIF($V$10:$V129, "X")=1), "X", "")</f>
        <v/>
      </c>
      <c r="Z129" s="10" t="str">
        <f t="shared" si="64"/>
        <v/>
      </c>
      <c r="AB129" s="10" t="str">
        <f t="shared" si="55"/>
        <v/>
      </c>
      <c r="AC129" s="10" t="str">
        <f t="shared" si="80"/>
        <v/>
      </c>
      <c r="AD129" s="10" t="str">
        <f t="shared" si="65"/>
        <v/>
      </c>
      <c r="AE129" s="10" t="str">
        <f t="shared" si="81"/>
        <v/>
      </c>
      <c r="AF129" s="10" t="str">
        <f t="shared" si="82"/>
        <v/>
      </c>
      <c r="AG129" s="10" t="str">
        <f t="shared" si="82"/>
        <v/>
      </c>
      <c r="AH129" s="10" t="str">
        <f t="shared" si="83"/>
        <v/>
      </c>
      <c r="AJ129" s="60" t="str">
        <f t="shared" si="66"/>
        <v/>
      </c>
      <c r="AK129" s="7" t="str">
        <f t="shared" si="84"/>
        <v/>
      </c>
      <c r="AL129" s="7" t="str">
        <f t="shared" si="85"/>
        <v/>
      </c>
      <c r="AM129" s="7" t="str">
        <f t="shared" si="86"/>
        <v/>
      </c>
      <c r="AN129" s="7" t="str">
        <f t="shared" si="87"/>
        <v/>
      </c>
      <c r="AO129" s="7" t="str">
        <f t="shared" si="88"/>
        <v/>
      </c>
      <c r="AP129" s="61" t="str">
        <f t="shared" si="89"/>
        <v/>
      </c>
      <c r="AR129" s="60" t="str">
        <f t="shared" si="67"/>
        <v/>
      </c>
      <c r="AS129" s="7" t="str">
        <f t="shared" si="90"/>
        <v/>
      </c>
      <c r="AT129" s="7" t="str">
        <f t="shared" si="56"/>
        <v/>
      </c>
      <c r="AU129" s="7" t="str">
        <f t="shared" si="57"/>
        <v/>
      </c>
      <c r="AV129" s="7" t="str">
        <f t="shared" si="58"/>
        <v/>
      </c>
      <c r="AW129" s="7" t="str">
        <f t="shared" si="59"/>
        <v/>
      </c>
      <c r="AX129" s="61" t="str">
        <f t="shared" si="91"/>
        <v/>
      </c>
      <c r="AZ129" s="52" t="str">
        <f t="shared" si="68"/>
        <v/>
      </c>
      <c r="BA129" s="101" t="str">
        <f t="shared" si="69"/>
        <v/>
      </c>
      <c r="BB129" s="101" t="str">
        <f t="shared" si="70"/>
        <v/>
      </c>
      <c r="BC129" s="101" t="str">
        <f t="shared" si="71"/>
        <v/>
      </c>
      <c r="BD129" s="160" t="str">
        <f t="shared" si="72"/>
        <v/>
      </c>
      <c r="BE129" s="101" t="str">
        <f t="shared" si="73"/>
        <v/>
      </c>
      <c r="BG129" s="10" t="str">
        <f t="shared" si="74"/>
        <v/>
      </c>
      <c r="BI129" s="163" t="str">
        <f t="shared" si="75"/>
        <v/>
      </c>
      <c r="BK129" s="10">
        <v>120</v>
      </c>
    </row>
    <row r="130" spans="1:63" x14ac:dyDescent="0.25">
      <c r="A130" s="6"/>
      <c r="B130" s="150"/>
      <c r="C130" s="151"/>
      <c r="D130" s="175"/>
      <c r="E130" s="151"/>
      <c r="F130" s="152"/>
      <c r="G130" s="192"/>
      <c r="H130" s="153"/>
      <c r="I130" s="6"/>
      <c r="L130" s="140" t="str">
        <f t="shared" si="60"/>
        <v/>
      </c>
      <c r="M130" s="101" t="str">
        <f t="shared" si="76"/>
        <v/>
      </c>
      <c r="N130" s="36" t="str">
        <f t="shared" si="76"/>
        <v/>
      </c>
      <c r="O130" s="101" t="str">
        <f t="shared" si="77"/>
        <v/>
      </c>
      <c r="P130" s="124" t="str">
        <f t="shared" si="78"/>
        <v/>
      </c>
      <c r="Q130" s="189" t="str">
        <f t="shared" si="61"/>
        <v/>
      </c>
      <c r="R130" s="101" t="str">
        <f t="shared" si="79"/>
        <v/>
      </c>
      <c r="T130" s="10" t="str">
        <f t="shared" si="62"/>
        <v/>
      </c>
      <c r="V130" s="10" t="str">
        <f t="shared" si="63"/>
        <v/>
      </c>
      <c r="X130" s="10" t="str">
        <f>IF(AND($V130="X", COUNTIF($V$10:$V130, "X")=1), "X", "")</f>
        <v/>
      </c>
      <c r="Z130" s="10" t="str">
        <f t="shared" si="64"/>
        <v/>
      </c>
      <c r="AB130" s="10" t="str">
        <f t="shared" si="55"/>
        <v/>
      </c>
      <c r="AC130" s="10" t="str">
        <f t="shared" si="80"/>
        <v/>
      </c>
      <c r="AD130" s="10" t="str">
        <f t="shared" si="65"/>
        <v/>
      </c>
      <c r="AE130" s="10" t="str">
        <f t="shared" si="81"/>
        <v/>
      </c>
      <c r="AF130" s="10" t="str">
        <f t="shared" si="82"/>
        <v/>
      </c>
      <c r="AG130" s="10" t="str">
        <f t="shared" si="82"/>
        <v/>
      </c>
      <c r="AH130" s="10" t="str">
        <f t="shared" si="83"/>
        <v/>
      </c>
      <c r="AJ130" s="60" t="str">
        <f t="shared" si="66"/>
        <v/>
      </c>
      <c r="AK130" s="7" t="str">
        <f t="shared" si="84"/>
        <v/>
      </c>
      <c r="AL130" s="7" t="str">
        <f t="shared" si="85"/>
        <v/>
      </c>
      <c r="AM130" s="7" t="str">
        <f t="shared" si="86"/>
        <v/>
      </c>
      <c r="AN130" s="7" t="str">
        <f t="shared" si="87"/>
        <v/>
      </c>
      <c r="AO130" s="7" t="str">
        <f t="shared" si="88"/>
        <v/>
      </c>
      <c r="AP130" s="61" t="str">
        <f t="shared" si="89"/>
        <v/>
      </c>
      <c r="AR130" s="60" t="str">
        <f t="shared" si="67"/>
        <v/>
      </c>
      <c r="AS130" s="7" t="str">
        <f t="shared" si="90"/>
        <v/>
      </c>
      <c r="AT130" s="7" t="str">
        <f t="shared" si="56"/>
        <v/>
      </c>
      <c r="AU130" s="7" t="str">
        <f t="shared" si="57"/>
        <v/>
      </c>
      <c r="AV130" s="7" t="str">
        <f t="shared" si="58"/>
        <v/>
      </c>
      <c r="AW130" s="7" t="str">
        <f t="shared" si="59"/>
        <v/>
      </c>
      <c r="AX130" s="61" t="str">
        <f t="shared" si="91"/>
        <v/>
      </c>
      <c r="AZ130" s="52" t="str">
        <f t="shared" si="68"/>
        <v/>
      </c>
      <c r="BA130" s="101" t="str">
        <f t="shared" si="69"/>
        <v/>
      </c>
      <c r="BB130" s="101" t="str">
        <f t="shared" si="70"/>
        <v/>
      </c>
      <c r="BC130" s="101" t="str">
        <f t="shared" si="71"/>
        <v/>
      </c>
      <c r="BD130" s="160" t="str">
        <f t="shared" si="72"/>
        <v/>
      </c>
      <c r="BE130" s="101" t="str">
        <f t="shared" si="73"/>
        <v/>
      </c>
      <c r="BG130" s="10" t="str">
        <f t="shared" si="74"/>
        <v/>
      </c>
      <c r="BI130" s="163" t="str">
        <f t="shared" si="75"/>
        <v/>
      </c>
      <c r="BK130" s="10">
        <v>121</v>
      </c>
    </row>
    <row r="131" spans="1:63" x14ac:dyDescent="0.25">
      <c r="A131" s="6"/>
      <c r="B131" s="150"/>
      <c r="C131" s="151"/>
      <c r="D131" s="175"/>
      <c r="E131" s="151"/>
      <c r="F131" s="152"/>
      <c r="G131" s="192"/>
      <c r="H131" s="153"/>
      <c r="I131" s="6"/>
      <c r="L131" s="140" t="str">
        <f t="shared" si="60"/>
        <v/>
      </c>
      <c r="M131" s="101" t="str">
        <f t="shared" si="76"/>
        <v/>
      </c>
      <c r="N131" s="36" t="str">
        <f t="shared" si="76"/>
        <v/>
      </c>
      <c r="O131" s="101" t="str">
        <f t="shared" si="77"/>
        <v/>
      </c>
      <c r="P131" s="124" t="str">
        <f t="shared" si="78"/>
        <v/>
      </c>
      <c r="Q131" s="189" t="str">
        <f t="shared" si="61"/>
        <v/>
      </c>
      <c r="R131" s="101" t="str">
        <f t="shared" si="79"/>
        <v/>
      </c>
      <c r="T131" s="10" t="str">
        <f t="shared" si="62"/>
        <v/>
      </c>
      <c r="V131" s="10" t="str">
        <f t="shared" si="63"/>
        <v/>
      </c>
      <c r="X131" s="10" t="str">
        <f>IF(AND($V131="X", COUNTIF($V$10:$V131, "X")=1), "X", "")</f>
        <v/>
      </c>
      <c r="Z131" s="10" t="str">
        <f t="shared" si="64"/>
        <v/>
      </c>
      <c r="AB131" s="10" t="str">
        <f t="shared" si="55"/>
        <v/>
      </c>
      <c r="AC131" s="10" t="str">
        <f t="shared" si="80"/>
        <v/>
      </c>
      <c r="AD131" s="10" t="str">
        <f t="shared" si="65"/>
        <v/>
      </c>
      <c r="AE131" s="10" t="str">
        <f t="shared" si="81"/>
        <v/>
      </c>
      <c r="AF131" s="10" t="str">
        <f t="shared" si="82"/>
        <v/>
      </c>
      <c r="AG131" s="10" t="str">
        <f t="shared" si="82"/>
        <v/>
      </c>
      <c r="AH131" s="10" t="str">
        <f t="shared" si="83"/>
        <v/>
      </c>
      <c r="AJ131" s="60" t="str">
        <f t="shared" si="66"/>
        <v/>
      </c>
      <c r="AK131" s="7" t="str">
        <f t="shared" si="84"/>
        <v/>
      </c>
      <c r="AL131" s="7" t="str">
        <f t="shared" si="85"/>
        <v/>
      </c>
      <c r="AM131" s="7" t="str">
        <f t="shared" si="86"/>
        <v/>
      </c>
      <c r="AN131" s="7" t="str">
        <f t="shared" si="87"/>
        <v/>
      </c>
      <c r="AO131" s="7" t="str">
        <f t="shared" si="88"/>
        <v/>
      </c>
      <c r="AP131" s="61" t="str">
        <f t="shared" si="89"/>
        <v/>
      </c>
      <c r="AR131" s="60" t="str">
        <f t="shared" si="67"/>
        <v/>
      </c>
      <c r="AS131" s="7" t="str">
        <f t="shared" si="90"/>
        <v/>
      </c>
      <c r="AT131" s="7" t="str">
        <f t="shared" si="56"/>
        <v/>
      </c>
      <c r="AU131" s="7" t="str">
        <f t="shared" si="57"/>
        <v/>
      </c>
      <c r="AV131" s="7" t="str">
        <f t="shared" si="58"/>
        <v/>
      </c>
      <c r="AW131" s="7" t="str">
        <f t="shared" si="59"/>
        <v/>
      </c>
      <c r="AX131" s="61" t="str">
        <f t="shared" si="91"/>
        <v/>
      </c>
      <c r="AZ131" s="52" t="str">
        <f t="shared" si="68"/>
        <v/>
      </c>
      <c r="BA131" s="101" t="str">
        <f t="shared" si="69"/>
        <v/>
      </c>
      <c r="BB131" s="101" t="str">
        <f t="shared" si="70"/>
        <v/>
      </c>
      <c r="BC131" s="101" t="str">
        <f t="shared" si="71"/>
        <v/>
      </c>
      <c r="BD131" s="160" t="str">
        <f t="shared" si="72"/>
        <v/>
      </c>
      <c r="BE131" s="101" t="str">
        <f t="shared" si="73"/>
        <v/>
      </c>
      <c r="BG131" s="10" t="str">
        <f t="shared" si="74"/>
        <v/>
      </c>
      <c r="BI131" s="163" t="str">
        <f t="shared" si="75"/>
        <v/>
      </c>
      <c r="BK131" s="10">
        <v>122</v>
      </c>
    </row>
    <row r="132" spans="1:63" x14ac:dyDescent="0.25">
      <c r="A132" s="6"/>
      <c r="B132" s="150"/>
      <c r="C132" s="151"/>
      <c r="D132" s="175"/>
      <c r="E132" s="151"/>
      <c r="F132" s="152"/>
      <c r="G132" s="192"/>
      <c r="H132" s="153"/>
      <c r="I132" s="6"/>
      <c r="L132" s="140" t="str">
        <f t="shared" si="60"/>
        <v/>
      </c>
      <c r="M132" s="101" t="str">
        <f t="shared" si="76"/>
        <v/>
      </c>
      <c r="N132" s="36" t="str">
        <f t="shared" si="76"/>
        <v/>
      </c>
      <c r="O132" s="101" t="str">
        <f t="shared" si="77"/>
        <v/>
      </c>
      <c r="P132" s="124" t="str">
        <f t="shared" si="78"/>
        <v/>
      </c>
      <c r="Q132" s="189" t="str">
        <f t="shared" si="61"/>
        <v/>
      </c>
      <c r="R132" s="101" t="str">
        <f t="shared" si="79"/>
        <v/>
      </c>
      <c r="T132" s="10" t="str">
        <f t="shared" si="62"/>
        <v/>
      </c>
      <c r="V132" s="10" t="str">
        <f t="shared" si="63"/>
        <v/>
      </c>
      <c r="X132" s="10" t="str">
        <f>IF(AND($V132="X", COUNTIF($V$10:$V132, "X")=1), "X", "")</f>
        <v/>
      </c>
      <c r="Z132" s="10" t="str">
        <f t="shared" si="64"/>
        <v/>
      </c>
      <c r="AB132" s="10" t="str">
        <f t="shared" si="55"/>
        <v/>
      </c>
      <c r="AC132" s="10" t="str">
        <f t="shared" si="80"/>
        <v/>
      </c>
      <c r="AD132" s="10" t="str">
        <f t="shared" si="65"/>
        <v/>
      </c>
      <c r="AE132" s="10" t="str">
        <f t="shared" si="81"/>
        <v/>
      </c>
      <c r="AF132" s="10" t="str">
        <f t="shared" si="82"/>
        <v/>
      </c>
      <c r="AG132" s="10" t="str">
        <f t="shared" si="82"/>
        <v/>
      </c>
      <c r="AH132" s="10" t="str">
        <f t="shared" si="83"/>
        <v/>
      </c>
      <c r="AJ132" s="60" t="str">
        <f t="shared" si="66"/>
        <v/>
      </c>
      <c r="AK132" s="7" t="str">
        <f t="shared" si="84"/>
        <v/>
      </c>
      <c r="AL132" s="7" t="str">
        <f t="shared" si="85"/>
        <v/>
      </c>
      <c r="AM132" s="7" t="str">
        <f t="shared" si="86"/>
        <v/>
      </c>
      <c r="AN132" s="7" t="str">
        <f t="shared" si="87"/>
        <v/>
      </c>
      <c r="AO132" s="7" t="str">
        <f t="shared" si="88"/>
        <v/>
      </c>
      <c r="AP132" s="61" t="str">
        <f t="shared" si="89"/>
        <v/>
      </c>
      <c r="AR132" s="60" t="str">
        <f t="shared" si="67"/>
        <v/>
      </c>
      <c r="AS132" s="7" t="str">
        <f t="shared" si="90"/>
        <v/>
      </c>
      <c r="AT132" s="7" t="str">
        <f t="shared" si="56"/>
        <v/>
      </c>
      <c r="AU132" s="7" t="str">
        <f t="shared" si="57"/>
        <v/>
      </c>
      <c r="AV132" s="7" t="str">
        <f t="shared" si="58"/>
        <v/>
      </c>
      <c r="AW132" s="7" t="str">
        <f t="shared" si="59"/>
        <v/>
      </c>
      <c r="AX132" s="61" t="str">
        <f t="shared" si="91"/>
        <v/>
      </c>
      <c r="AZ132" s="52" t="str">
        <f t="shared" si="68"/>
        <v/>
      </c>
      <c r="BA132" s="101" t="str">
        <f t="shared" si="69"/>
        <v/>
      </c>
      <c r="BB132" s="101" t="str">
        <f t="shared" si="70"/>
        <v/>
      </c>
      <c r="BC132" s="101" t="str">
        <f t="shared" si="71"/>
        <v/>
      </c>
      <c r="BD132" s="160" t="str">
        <f t="shared" si="72"/>
        <v/>
      </c>
      <c r="BE132" s="101" t="str">
        <f t="shared" si="73"/>
        <v/>
      </c>
      <c r="BG132" s="10" t="str">
        <f t="shared" si="74"/>
        <v/>
      </c>
      <c r="BI132" s="163" t="str">
        <f t="shared" si="75"/>
        <v/>
      </c>
      <c r="BK132" s="10">
        <v>123</v>
      </c>
    </row>
    <row r="133" spans="1:63" x14ac:dyDescent="0.25">
      <c r="A133" s="6"/>
      <c r="B133" s="150"/>
      <c r="C133" s="151"/>
      <c r="D133" s="175"/>
      <c r="E133" s="151"/>
      <c r="F133" s="152"/>
      <c r="G133" s="192"/>
      <c r="H133" s="153"/>
      <c r="I133" s="6"/>
      <c r="L133" s="140" t="str">
        <f t="shared" si="60"/>
        <v/>
      </c>
      <c r="M133" s="101" t="str">
        <f t="shared" si="76"/>
        <v/>
      </c>
      <c r="N133" s="36" t="str">
        <f t="shared" si="76"/>
        <v/>
      </c>
      <c r="O133" s="101" t="str">
        <f t="shared" si="77"/>
        <v/>
      </c>
      <c r="P133" s="124" t="str">
        <f t="shared" si="78"/>
        <v/>
      </c>
      <c r="Q133" s="189" t="str">
        <f t="shared" si="61"/>
        <v/>
      </c>
      <c r="R133" s="101" t="str">
        <f t="shared" si="79"/>
        <v/>
      </c>
      <c r="T133" s="10" t="str">
        <f t="shared" si="62"/>
        <v/>
      </c>
      <c r="V133" s="10" t="str">
        <f t="shared" si="63"/>
        <v/>
      </c>
      <c r="X133" s="10" t="str">
        <f>IF(AND($V133="X", COUNTIF($V$10:$V133, "X")=1), "X", "")</f>
        <v/>
      </c>
      <c r="Z133" s="10" t="str">
        <f t="shared" si="64"/>
        <v/>
      </c>
      <c r="AB133" s="10" t="str">
        <f t="shared" si="55"/>
        <v/>
      </c>
      <c r="AC133" s="10" t="str">
        <f t="shared" si="80"/>
        <v/>
      </c>
      <c r="AD133" s="10" t="str">
        <f t="shared" si="65"/>
        <v/>
      </c>
      <c r="AE133" s="10" t="str">
        <f t="shared" si="81"/>
        <v/>
      </c>
      <c r="AF133" s="10" t="str">
        <f t="shared" si="82"/>
        <v/>
      </c>
      <c r="AG133" s="10" t="str">
        <f t="shared" si="82"/>
        <v/>
      </c>
      <c r="AH133" s="10" t="str">
        <f t="shared" si="83"/>
        <v/>
      </c>
      <c r="AJ133" s="60" t="str">
        <f t="shared" si="66"/>
        <v/>
      </c>
      <c r="AK133" s="7" t="str">
        <f t="shared" si="84"/>
        <v/>
      </c>
      <c r="AL133" s="7" t="str">
        <f t="shared" si="85"/>
        <v/>
      </c>
      <c r="AM133" s="7" t="str">
        <f t="shared" si="86"/>
        <v/>
      </c>
      <c r="AN133" s="7" t="str">
        <f t="shared" si="87"/>
        <v/>
      </c>
      <c r="AO133" s="7" t="str">
        <f t="shared" si="88"/>
        <v/>
      </c>
      <c r="AP133" s="61" t="str">
        <f t="shared" si="89"/>
        <v/>
      </c>
      <c r="AR133" s="60" t="str">
        <f t="shared" si="67"/>
        <v/>
      </c>
      <c r="AS133" s="7" t="str">
        <f t="shared" si="90"/>
        <v/>
      </c>
      <c r="AT133" s="7" t="str">
        <f t="shared" si="56"/>
        <v/>
      </c>
      <c r="AU133" s="7" t="str">
        <f t="shared" si="57"/>
        <v/>
      </c>
      <c r="AV133" s="7" t="str">
        <f t="shared" si="58"/>
        <v/>
      </c>
      <c r="AW133" s="7" t="str">
        <f t="shared" si="59"/>
        <v/>
      </c>
      <c r="AX133" s="61" t="str">
        <f t="shared" si="91"/>
        <v/>
      </c>
      <c r="AZ133" s="52" t="str">
        <f t="shared" si="68"/>
        <v/>
      </c>
      <c r="BA133" s="101" t="str">
        <f t="shared" si="69"/>
        <v/>
      </c>
      <c r="BB133" s="101" t="str">
        <f t="shared" si="70"/>
        <v/>
      </c>
      <c r="BC133" s="101" t="str">
        <f t="shared" si="71"/>
        <v/>
      </c>
      <c r="BD133" s="160" t="str">
        <f t="shared" si="72"/>
        <v/>
      </c>
      <c r="BE133" s="101" t="str">
        <f t="shared" si="73"/>
        <v/>
      </c>
      <c r="BG133" s="10" t="str">
        <f t="shared" si="74"/>
        <v/>
      </c>
      <c r="BI133" s="163" t="str">
        <f t="shared" si="75"/>
        <v/>
      </c>
      <c r="BK133" s="10">
        <v>124</v>
      </c>
    </row>
    <row r="134" spans="1:63" x14ac:dyDescent="0.25">
      <c r="A134" s="6"/>
      <c r="B134" s="150"/>
      <c r="C134" s="151"/>
      <c r="D134" s="175"/>
      <c r="E134" s="151"/>
      <c r="F134" s="152"/>
      <c r="G134" s="192"/>
      <c r="H134" s="153"/>
      <c r="I134" s="6"/>
      <c r="L134" s="140" t="str">
        <f t="shared" si="60"/>
        <v/>
      </c>
      <c r="M134" s="101" t="str">
        <f t="shared" si="76"/>
        <v/>
      </c>
      <c r="N134" s="36" t="str">
        <f t="shared" si="76"/>
        <v/>
      </c>
      <c r="O134" s="101" t="str">
        <f t="shared" si="77"/>
        <v/>
      </c>
      <c r="P134" s="124" t="str">
        <f t="shared" si="78"/>
        <v/>
      </c>
      <c r="Q134" s="189" t="str">
        <f t="shared" si="61"/>
        <v/>
      </c>
      <c r="R134" s="101" t="str">
        <f t="shared" si="79"/>
        <v/>
      </c>
      <c r="T134" s="10" t="str">
        <f t="shared" si="62"/>
        <v/>
      </c>
      <c r="V134" s="10" t="str">
        <f t="shared" si="63"/>
        <v/>
      </c>
      <c r="X134" s="10" t="str">
        <f>IF(AND($V134="X", COUNTIF($V$10:$V134, "X")=1), "X", "")</f>
        <v/>
      </c>
      <c r="Z134" s="10" t="str">
        <f t="shared" si="64"/>
        <v/>
      </c>
      <c r="AB134" s="10" t="str">
        <f t="shared" si="55"/>
        <v/>
      </c>
      <c r="AC134" s="10" t="str">
        <f t="shared" si="80"/>
        <v/>
      </c>
      <c r="AD134" s="10" t="str">
        <f t="shared" si="65"/>
        <v/>
      </c>
      <c r="AE134" s="10" t="str">
        <f t="shared" si="81"/>
        <v/>
      </c>
      <c r="AF134" s="10" t="str">
        <f t="shared" si="82"/>
        <v/>
      </c>
      <c r="AG134" s="10" t="str">
        <f t="shared" si="82"/>
        <v/>
      </c>
      <c r="AH134" s="10" t="str">
        <f t="shared" si="83"/>
        <v/>
      </c>
      <c r="AJ134" s="60" t="str">
        <f t="shared" si="66"/>
        <v/>
      </c>
      <c r="AK134" s="7" t="str">
        <f t="shared" si="84"/>
        <v/>
      </c>
      <c r="AL134" s="7" t="str">
        <f t="shared" si="85"/>
        <v/>
      </c>
      <c r="AM134" s="7" t="str">
        <f t="shared" si="86"/>
        <v/>
      </c>
      <c r="AN134" s="7" t="str">
        <f t="shared" si="87"/>
        <v/>
      </c>
      <c r="AO134" s="7" t="str">
        <f t="shared" si="88"/>
        <v/>
      </c>
      <c r="AP134" s="61" t="str">
        <f t="shared" si="89"/>
        <v/>
      </c>
      <c r="AR134" s="60" t="str">
        <f t="shared" si="67"/>
        <v/>
      </c>
      <c r="AS134" s="7" t="str">
        <f t="shared" si="90"/>
        <v/>
      </c>
      <c r="AT134" s="7" t="str">
        <f t="shared" si="56"/>
        <v/>
      </c>
      <c r="AU134" s="7" t="str">
        <f t="shared" si="57"/>
        <v/>
      </c>
      <c r="AV134" s="7" t="str">
        <f t="shared" si="58"/>
        <v/>
      </c>
      <c r="AW134" s="7" t="str">
        <f t="shared" si="59"/>
        <v/>
      </c>
      <c r="AX134" s="61" t="str">
        <f t="shared" si="91"/>
        <v/>
      </c>
      <c r="AZ134" s="52" t="str">
        <f t="shared" si="68"/>
        <v/>
      </c>
      <c r="BA134" s="101" t="str">
        <f t="shared" si="69"/>
        <v/>
      </c>
      <c r="BB134" s="101" t="str">
        <f t="shared" si="70"/>
        <v/>
      </c>
      <c r="BC134" s="101" t="str">
        <f t="shared" si="71"/>
        <v/>
      </c>
      <c r="BD134" s="160" t="str">
        <f t="shared" si="72"/>
        <v/>
      </c>
      <c r="BE134" s="101" t="str">
        <f t="shared" si="73"/>
        <v/>
      </c>
      <c r="BG134" s="10" t="str">
        <f t="shared" si="74"/>
        <v/>
      </c>
      <c r="BI134" s="163" t="str">
        <f t="shared" si="75"/>
        <v/>
      </c>
      <c r="BK134" s="10">
        <v>125</v>
      </c>
    </row>
    <row r="135" spans="1:63" x14ac:dyDescent="0.25">
      <c r="A135" s="6"/>
      <c r="B135" s="150"/>
      <c r="C135" s="151"/>
      <c r="D135" s="175"/>
      <c r="E135" s="151"/>
      <c r="F135" s="152"/>
      <c r="G135" s="192"/>
      <c r="H135" s="153"/>
      <c r="I135" s="6"/>
      <c r="L135" s="140" t="str">
        <f t="shared" si="60"/>
        <v/>
      </c>
      <c r="M135" s="101" t="str">
        <f t="shared" si="76"/>
        <v/>
      </c>
      <c r="N135" s="36" t="str">
        <f t="shared" si="76"/>
        <v/>
      </c>
      <c r="O135" s="101" t="str">
        <f t="shared" si="77"/>
        <v/>
      </c>
      <c r="P135" s="124" t="str">
        <f t="shared" si="78"/>
        <v/>
      </c>
      <c r="Q135" s="189" t="str">
        <f t="shared" si="61"/>
        <v/>
      </c>
      <c r="R135" s="101" t="str">
        <f t="shared" si="79"/>
        <v/>
      </c>
      <c r="T135" s="10" t="str">
        <f t="shared" si="62"/>
        <v/>
      </c>
      <c r="V135" s="10" t="str">
        <f t="shared" si="63"/>
        <v/>
      </c>
      <c r="X135" s="10" t="str">
        <f>IF(AND($V135="X", COUNTIF($V$10:$V135, "X")=1), "X", "")</f>
        <v/>
      </c>
      <c r="Z135" s="10" t="str">
        <f t="shared" si="64"/>
        <v/>
      </c>
      <c r="AB135" s="10" t="str">
        <f t="shared" si="55"/>
        <v/>
      </c>
      <c r="AC135" s="10" t="str">
        <f t="shared" si="80"/>
        <v/>
      </c>
      <c r="AD135" s="10" t="str">
        <f t="shared" si="65"/>
        <v/>
      </c>
      <c r="AE135" s="10" t="str">
        <f t="shared" si="81"/>
        <v/>
      </c>
      <c r="AF135" s="10" t="str">
        <f t="shared" si="82"/>
        <v/>
      </c>
      <c r="AG135" s="10" t="str">
        <f t="shared" si="82"/>
        <v/>
      </c>
      <c r="AH135" s="10" t="str">
        <f t="shared" si="83"/>
        <v/>
      </c>
      <c r="AJ135" s="60" t="str">
        <f t="shared" si="66"/>
        <v/>
      </c>
      <c r="AK135" s="7" t="str">
        <f t="shared" si="84"/>
        <v/>
      </c>
      <c r="AL135" s="7" t="str">
        <f t="shared" si="85"/>
        <v/>
      </c>
      <c r="AM135" s="7" t="str">
        <f t="shared" si="86"/>
        <v/>
      </c>
      <c r="AN135" s="7" t="str">
        <f t="shared" si="87"/>
        <v/>
      </c>
      <c r="AO135" s="7" t="str">
        <f t="shared" si="88"/>
        <v/>
      </c>
      <c r="AP135" s="61" t="str">
        <f t="shared" si="89"/>
        <v/>
      </c>
      <c r="AR135" s="60" t="str">
        <f t="shared" si="67"/>
        <v/>
      </c>
      <c r="AS135" s="7" t="str">
        <f t="shared" si="90"/>
        <v/>
      </c>
      <c r="AT135" s="7" t="str">
        <f t="shared" si="56"/>
        <v/>
      </c>
      <c r="AU135" s="7" t="str">
        <f t="shared" si="57"/>
        <v/>
      </c>
      <c r="AV135" s="7" t="str">
        <f t="shared" si="58"/>
        <v/>
      </c>
      <c r="AW135" s="7" t="str">
        <f t="shared" si="59"/>
        <v/>
      </c>
      <c r="AX135" s="61" t="str">
        <f t="shared" si="91"/>
        <v/>
      </c>
      <c r="AZ135" s="52" t="str">
        <f t="shared" si="68"/>
        <v/>
      </c>
      <c r="BA135" s="101" t="str">
        <f t="shared" si="69"/>
        <v/>
      </c>
      <c r="BB135" s="101" t="str">
        <f t="shared" si="70"/>
        <v/>
      </c>
      <c r="BC135" s="101" t="str">
        <f t="shared" si="71"/>
        <v/>
      </c>
      <c r="BD135" s="160" t="str">
        <f t="shared" si="72"/>
        <v/>
      </c>
      <c r="BE135" s="101" t="str">
        <f t="shared" si="73"/>
        <v/>
      </c>
      <c r="BG135" s="10" t="str">
        <f t="shared" si="74"/>
        <v/>
      </c>
      <c r="BI135" s="163" t="str">
        <f t="shared" si="75"/>
        <v/>
      </c>
      <c r="BK135" s="10">
        <v>126</v>
      </c>
    </row>
    <row r="136" spans="1:63" x14ac:dyDescent="0.25">
      <c r="A136" s="6"/>
      <c r="B136" s="150"/>
      <c r="C136" s="151"/>
      <c r="D136" s="175"/>
      <c r="E136" s="151"/>
      <c r="F136" s="152"/>
      <c r="G136" s="192"/>
      <c r="H136" s="153"/>
      <c r="I136" s="6"/>
      <c r="L136" s="140" t="str">
        <f t="shared" si="60"/>
        <v/>
      </c>
      <c r="M136" s="101" t="str">
        <f t="shared" si="76"/>
        <v/>
      </c>
      <c r="N136" s="36" t="str">
        <f t="shared" si="76"/>
        <v/>
      </c>
      <c r="O136" s="101" t="str">
        <f t="shared" si="77"/>
        <v/>
      </c>
      <c r="P136" s="124" t="str">
        <f t="shared" si="78"/>
        <v/>
      </c>
      <c r="Q136" s="189" t="str">
        <f t="shared" si="61"/>
        <v/>
      </c>
      <c r="R136" s="101" t="str">
        <f t="shared" si="79"/>
        <v/>
      </c>
      <c r="T136" s="10" t="str">
        <f t="shared" si="62"/>
        <v/>
      </c>
      <c r="V136" s="10" t="str">
        <f t="shared" si="63"/>
        <v/>
      </c>
      <c r="X136" s="10" t="str">
        <f>IF(AND($V136="X", COUNTIF($V$10:$V136, "X")=1), "X", "")</f>
        <v/>
      </c>
      <c r="Z136" s="10" t="str">
        <f t="shared" si="64"/>
        <v/>
      </c>
      <c r="AB136" s="10" t="str">
        <f t="shared" si="55"/>
        <v/>
      </c>
      <c r="AC136" s="10" t="str">
        <f t="shared" si="80"/>
        <v/>
      </c>
      <c r="AD136" s="10" t="str">
        <f t="shared" si="65"/>
        <v/>
      </c>
      <c r="AE136" s="10" t="str">
        <f t="shared" si="81"/>
        <v/>
      </c>
      <c r="AF136" s="10" t="str">
        <f t="shared" si="82"/>
        <v/>
      </c>
      <c r="AG136" s="10" t="str">
        <f t="shared" si="82"/>
        <v/>
      </c>
      <c r="AH136" s="10" t="str">
        <f t="shared" si="83"/>
        <v/>
      </c>
      <c r="AJ136" s="60" t="str">
        <f t="shared" si="66"/>
        <v/>
      </c>
      <c r="AK136" s="7" t="str">
        <f t="shared" si="84"/>
        <v/>
      </c>
      <c r="AL136" s="7" t="str">
        <f t="shared" si="85"/>
        <v/>
      </c>
      <c r="AM136" s="7" t="str">
        <f t="shared" si="86"/>
        <v/>
      </c>
      <c r="AN136" s="7" t="str">
        <f t="shared" si="87"/>
        <v/>
      </c>
      <c r="AO136" s="7" t="str">
        <f t="shared" si="88"/>
        <v/>
      </c>
      <c r="AP136" s="61" t="str">
        <f t="shared" si="89"/>
        <v/>
      </c>
      <c r="AR136" s="60" t="str">
        <f t="shared" si="67"/>
        <v/>
      </c>
      <c r="AS136" s="7" t="str">
        <f t="shared" si="90"/>
        <v/>
      </c>
      <c r="AT136" s="7" t="str">
        <f t="shared" si="56"/>
        <v/>
      </c>
      <c r="AU136" s="7" t="str">
        <f t="shared" si="57"/>
        <v/>
      </c>
      <c r="AV136" s="7" t="str">
        <f t="shared" si="58"/>
        <v/>
      </c>
      <c r="AW136" s="7" t="str">
        <f t="shared" si="59"/>
        <v/>
      </c>
      <c r="AX136" s="61" t="str">
        <f t="shared" si="91"/>
        <v/>
      </c>
      <c r="AZ136" s="52" t="str">
        <f t="shared" si="68"/>
        <v/>
      </c>
      <c r="BA136" s="101" t="str">
        <f t="shared" si="69"/>
        <v/>
      </c>
      <c r="BB136" s="101" t="str">
        <f t="shared" si="70"/>
        <v/>
      </c>
      <c r="BC136" s="101" t="str">
        <f t="shared" si="71"/>
        <v/>
      </c>
      <c r="BD136" s="160" t="str">
        <f t="shared" si="72"/>
        <v/>
      </c>
      <c r="BE136" s="101" t="str">
        <f t="shared" si="73"/>
        <v/>
      </c>
      <c r="BG136" s="10" t="str">
        <f t="shared" si="74"/>
        <v/>
      </c>
      <c r="BI136" s="163" t="str">
        <f t="shared" si="75"/>
        <v/>
      </c>
      <c r="BK136" s="10">
        <v>127</v>
      </c>
    </row>
    <row r="137" spans="1:63" x14ac:dyDescent="0.25">
      <c r="A137" s="6"/>
      <c r="B137" s="150"/>
      <c r="C137" s="151"/>
      <c r="D137" s="175"/>
      <c r="E137" s="151"/>
      <c r="F137" s="152"/>
      <c r="G137" s="192"/>
      <c r="H137" s="153"/>
      <c r="I137" s="6"/>
      <c r="L137" s="140" t="str">
        <f t="shared" si="60"/>
        <v/>
      </c>
      <c r="M137" s="101" t="str">
        <f t="shared" si="76"/>
        <v/>
      </c>
      <c r="N137" s="36" t="str">
        <f t="shared" si="76"/>
        <v/>
      </c>
      <c r="O137" s="101" t="str">
        <f t="shared" si="77"/>
        <v/>
      </c>
      <c r="P137" s="124" t="str">
        <f t="shared" si="78"/>
        <v/>
      </c>
      <c r="Q137" s="189" t="str">
        <f t="shared" si="61"/>
        <v/>
      </c>
      <c r="R137" s="101" t="str">
        <f t="shared" si="79"/>
        <v/>
      </c>
      <c r="T137" s="10" t="str">
        <f t="shared" si="62"/>
        <v/>
      </c>
      <c r="V137" s="10" t="str">
        <f t="shared" si="63"/>
        <v/>
      </c>
      <c r="X137" s="10" t="str">
        <f>IF(AND($V137="X", COUNTIF($V$10:$V137, "X")=1), "X", "")</f>
        <v/>
      </c>
      <c r="Z137" s="10" t="str">
        <f t="shared" si="64"/>
        <v/>
      </c>
      <c r="AB137" s="10" t="str">
        <f t="shared" si="55"/>
        <v/>
      </c>
      <c r="AC137" s="10" t="str">
        <f t="shared" si="80"/>
        <v/>
      </c>
      <c r="AD137" s="10" t="str">
        <f t="shared" si="65"/>
        <v/>
      </c>
      <c r="AE137" s="10" t="str">
        <f t="shared" si="81"/>
        <v/>
      </c>
      <c r="AF137" s="10" t="str">
        <f t="shared" si="82"/>
        <v/>
      </c>
      <c r="AG137" s="10" t="str">
        <f t="shared" si="82"/>
        <v/>
      </c>
      <c r="AH137" s="10" t="str">
        <f t="shared" si="83"/>
        <v/>
      </c>
      <c r="AJ137" s="60" t="str">
        <f t="shared" si="66"/>
        <v/>
      </c>
      <c r="AK137" s="7" t="str">
        <f t="shared" si="84"/>
        <v/>
      </c>
      <c r="AL137" s="7" t="str">
        <f t="shared" si="85"/>
        <v/>
      </c>
      <c r="AM137" s="7" t="str">
        <f t="shared" si="86"/>
        <v/>
      </c>
      <c r="AN137" s="7" t="str">
        <f t="shared" si="87"/>
        <v/>
      </c>
      <c r="AO137" s="7" t="str">
        <f t="shared" si="88"/>
        <v/>
      </c>
      <c r="AP137" s="61" t="str">
        <f t="shared" si="89"/>
        <v/>
      </c>
      <c r="AR137" s="60" t="str">
        <f t="shared" si="67"/>
        <v/>
      </c>
      <c r="AS137" s="7" t="str">
        <f t="shared" si="90"/>
        <v/>
      </c>
      <c r="AT137" s="7" t="str">
        <f t="shared" si="56"/>
        <v/>
      </c>
      <c r="AU137" s="7" t="str">
        <f t="shared" si="57"/>
        <v/>
      </c>
      <c r="AV137" s="7" t="str">
        <f t="shared" si="58"/>
        <v/>
      </c>
      <c r="AW137" s="7" t="str">
        <f t="shared" si="59"/>
        <v/>
      </c>
      <c r="AX137" s="61" t="str">
        <f t="shared" si="91"/>
        <v/>
      </c>
      <c r="AZ137" s="52" t="str">
        <f t="shared" si="68"/>
        <v/>
      </c>
      <c r="BA137" s="101" t="str">
        <f t="shared" si="69"/>
        <v/>
      </c>
      <c r="BB137" s="101" t="str">
        <f t="shared" si="70"/>
        <v/>
      </c>
      <c r="BC137" s="101" t="str">
        <f t="shared" si="71"/>
        <v/>
      </c>
      <c r="BD137" s="160" t="str">
        <f t="shared" si="72"/>
        <v/>
      </c>
      <c r="BE137" s="101" t="str">
        <f t="shared" si="73"/>
        <v/>
      </c>
      <c r="BG137" s="10" t="str">
        <f t="shared" si="74"/>
        <v/>
      </c>
      <c r="BI137" s="163" t="str">
        <f t="shared" si="75"/>
        <v/>
      </c>
      <c r="BK137" s="10">
        <v>128</v>
      </c>
    </row>
    <row r="138" spans="1:63" x14ac:dyDescent="0.25">
      <c r="A138" s="6"/>
      <c r="B138" s="150"/>
      <c r="C138" s="151"/>
      <c r="D138" s="175"/>
      <c r="E138" s="151"/>
      <c r="F138" s="152"/>
      <c r="G138" s="192"/>
      <c r="H138" s="153"/>
      <c r="I138" s="6"/>
      <c r="L138" s="140" t="str">
        <f t="shared" si="60"/>
        <v/>
      </c>
      <c r="M138" s="101" t="str">
        <f t="shared" si="76"/>
        <v/>
      </c>
      <c r="N138" s="36" t="str">
        <f t="shared" si="76"/>
        <v/>
      </c>
      <c r="O138" s="101" t="str">
        <f t="shared" si="77"/>
        <v/>
      </c>
      <c r="P138" s="124" t="str">
        <f t="shared" si="78"/>
        <v/>
      </c>
      <c r="Q138" s="189" t="str">
        <f t="shared" si="61"/>
        <v/>
      </c>
      <c r="R138" s="101" t="str">
        <f t="shared" si="79"/>
        <v/>
      </c>
      <c r="T138" s="10" t="str">
        <f t="shared" si="62"/>
        <v/>
      </c>
      <c r="V138" s="10" t="str">
        <f t="shared" si="63"/>
        <v/>
      </c>
      <c r="X138" s="10" t="str">
        <f>IF(AND($V138="X", COUNTIF($V$10:$V138, "X")=1), "X", "")</f>
        <v/>
      </c>
      <c r="Z138" s="10" t="str">
        <f t="shared" si="64"/>
        <v/>
      </c>
      <c r="AB138" s="10" t="str">
        <f t="shared" ref="AB138:AB201" si="92">IF($Z138="", "", IF(AND(AB$5="X", B138=""), $Z$6, IF(AND(NOT(B138=""), OR(ISNUMBER(B138)=FALSE, COUNTIF(B$10:B$309, B138)&gt;1)), $Z$7, "")))</f>
        <v/>
      </c>
      <c r="AC138" s="10" t="str">
        <f t="shared" si="80"/>
        <v/>
      </c>
      <c r="AD138" s="10" t="str">
        <f t="shared" si="65"/>
        <v/>
      </c>
      <c r="AE138" s="10" t="str">
        <f t="shared" si="81"/>
        <v/>
      </c>
      <c r="AF138" s="10" t="str">
        <f t="shared" si="82"/>
        <v/>
      </c>
      <c r="AG138" s="10" t="str">
        <f t="shared" si="82"/>
        <v/>
      </c>
      <c r="AH138" s="10" t="str">
        <f t="shared" si="83"/>
        <v/>
      </c>
      <c r="AJ138" s="60" t="str">
        <f t="shared" si="66"/>
        <v/>
      </c>
      <c r="AK138" s="7" t="str">
        <f t="shared" si="84"/>
        <v/>
      </c>
      <c r="AL138" s="7" t="str">
        <f t="shared" si="85"/>
        <v/>
      </c>
      <c r="AM138" s="7" t="str">
        <f t="shared" si="86"/>
        <v/>
      </c>
      <c r="AN138" s="7" t="str">
        <f t="shared" si="87"/>
        <v/>
      </c>
      <c r="AO138" s="7" t="str">
        <f t="shared" si="88"/>
        <v/>
      </c>
      <c r="AP138" s="61" t="str">
        <f t="shared" si="89"/>
        <v/>
      </c>
      <c r="AR138" s="60" t="str">
        <f t="shared" si="67"/>
        <v/>
      </c>
      <c r="AS138" s="7" t="str">
        <f t="shared" si="90"/>
        <v/>
      </c>
      <c r="AT138" s="7" t="str">
        <f t="shared" ref="AT138:AT201" si="93">IF($X138="X", "", AD138)</f>
        <v/>
      </c>
      <c r="AU138" s="7" t="str">
        <f t="shared" ref="AU138:AU201" si="94">IF($X138="X", "", AE138)</f>
        <v/>
      </c>
      <c r="AV138" s="7" t="str">
        <f t="shared" ref="AV138:AV201" si="95">IF($X138="X", "", AF138)</f>
        <v/>
      </c>
      <c r="AW138" s="7" t="str">
        <f t="shared" ref="AW138:AW201" si="96">IF($X138="X", "", AG138)</f>
        <v/>
      </c>
      <c r="AX138" s="61" t="str">
        <f t="shared" si="91"/>
        <v/>
      </c>
      <c r="AZ138" s="52" t="str">
        <f t="shared" si="68"/>
        <v/>
      </c>
      <c r="BA138" s="101" t="str">
        <f t="shared" si="69"/>
        <v/>
      </c>
      <c r="BB138" s="101" t="str">
        <f t="shared" si="70"/>
        <v/>
      </c>
      <c r="BC138" s="101" t="str">
        <f t="shared" si="71"/>
        <v/>
      </c>
      <c r="BD138" s="160" t="str">
        <f t="shared" si="72"/>
        <v/>
      </c>
      <c r="BE138" s="101" t="str">
        <f t="shared" si="73"/>
        <v/>
      </c>
      <c r="BG138" s="10" t="str">
        <f t="shared" si="74"/>
        <v/>
      </c>
      <c r="BI138" s="163" t="str">
        <f t="shared" si="75"/>
        <v/>
      </c>
      <c r="BK138" s="10">
        <v>129</v>
      </c>
    </row>
    <row r="139" spans="1:63" x14ac:dyDescent="0.25">
      <c r="A139" s="6"/>
      <c r="B139" s="150"/>
      <c r="C139" s="151"/>
      <c r="D139" s="175"/>
      <c r="E139" s="151"/>
      <c r="F139" s="152"/>
      <c r="G139" s="192"/>
      <c r="H139" s="153"/>
      <c r="I139" s="6"/>
      <c r="L139" s="140" t="str">
        <f t="shared" ref="L139:L202" si="97">IF(AND($O$6=TRUE, $X139="X"), L$8, IF(B139="", "", B139))</f>
        <v/>
      </c>
      <c r="M139" s="101" t="str">
        <f t="shared" si="76"/>
        <v/>
      </c>
      <c r="N139" s="36" t="str">
        <f t="shared" si="76"/>
        <v/>
      </c>
      <c r="O139" s="101" t="str">
        <f t="shared" si="77"/>
        <v/>
      </c>
      <c r="P139" s="124" t="str">
        <f t="shared" si="78"/>
        <v/>
      </c>
      <c r="Q139" s="189" t="str">
        <f t="shared" ref="Q139:Q202" si="98">IF(AND($O$6=TRUE, $X139="X"), Q$8, IF(G139="", "", G139))</f>
        <v/>
      </c>
      <c r="R139" s="101" t="str">
        <f t="shared" si="79"/>
        <v/>
      </c>
      <c r="T139" s="10" t="str">
        <f t="shared" ref="T139:T202" si="99">IF(COUNTIF($B139:$H139, "")=7, "", "X")</f>
        <v/>
      </c>
      <c r="V139" s="10" t="str">
        <f t="shared" ref="V139:V202" si="100">IF(AND(COUNTIF($B139:$H139, "")=7, $O$6=TRUE, $T138="X"), "X", IF(AND(NOT($B139=""), $B139=$L$8), "X", IF(AND(COUNTIF($B139:$H139, "")&lt;5, COUNTIF($B139:$H139, "")&gt;0), "X", "")))</f>
        <v/>
      </c>
      <c r="X139" s="10" t="str">
        <f>IF(AND($V139="X", COUNTIF($V$10:$V139, "X")=1), "X", "")</f>
        <v/>
      </c>
      <c r="Z139" s="10" t="str">
        <f t="shared" ref="Z139:Z202" si="101">IF($T139="X", "X", IF($O$6=TRUE, $X139, ""))</f>
        <v/>
      </c>
      <c r="AB139" s="10" t="str">
        <f t="shared" si="92"/>
        <v/>
      </c>
      <c r="AC139" s="10" t="str">
        <f t="shared" si="80"/>
        <v/>
      </c>
      <c r="AD139" s="10" t="str">
        <f t="shared" ref="AD139:AD202" si="102">IF($Z139="", "", IF(AND(AD$5="X", D139=""), $Z$6, ""))</f>
        <v/>
      </c>
      <c r="AE139" s="10" t="str">
        <f t="shared" si="81"/>
        <v/>
      </c>
      <c r="AF139" s="10" t="str">
        <f t="shared" si="82"/>
        <v/>
      </c>
      <c r="AG139" s="10" t="str">
        <f t="shared" si="82"/>
        <v/>
      </c>
      <c r="AH139" s="10" t="str">
        <f t="shared" si="83"/>
        <v/>
      </c>
      <c r="AJ139" s="60" t="str">
        <f t="shared" ref="AJ139:AJ202" si="103">IF($X139="", "", IF(AB139="", "", "X"))</f>
        <v/>
      </c>
      <c r="AK139" s="7" t="str">
        <f t="shared" si="84"/>
        <v/>
      </c>
      <c r="AL139" s="7" t="str">
        <f t="shared" si="85"/>
        <v/>
      </c>
      <c r="AM139" s="7" t="str">
        <f t="shared" si="86"/>
        <v/>
      </c>
      <c r="AN139" s="7" t="str">
        <f t="shared" si="87"/>
        <v/>
      </c>
      <c r="AO139" s="7" t="str">
        <f t="shared" si="88"/>
        <v/>
      </c>
      <c r="AP139" s="61" t="str">
        <f t="shared" si="89"/>
        <v/>
      </c>
      <c r="AR139" s="60" t="str">
        <f t="shared" ref="AR139:AR202" si="104">IF($X139="X", "", AB139)</f>
        <v/>
      </c>
      <c r="AS139" s="7" t="str">
        <f t="shared" si="90"/>
        <v/>
      </c>
      <c r="AT139" s="7" t="str">
        <f t="shared" si="93"/>
        <v/>
      </c>
      <c r="AU139" s="7" t="str">
        <f t="shared" si="94"/>
        <v/>
      </c>
      <c r="AV139" s="7" t="str">
        <f t="shared" si="95"/>
        <v/>
      </c>
      <c r="AW139" s="7" t="str">
        <f t="shared" si="96"/>
        <v/>
      </c>
      <c r="AX139" s="61" t="str">
        <f t="shared" si="91"/>
        <v/>
      </c>
      <c r="AZ139" s="52" t="str">
        <f t="shared" ref="AZ139:AZ202" si="105">IF($B139="", "", IFERROR($B139+13, ""))</f>
        <v/>
      </c>
      <c r="BA139" s="101" t="str">
        <f t="shared" ref="BA139:BA202" si="106">IF(OR($C139="", $E139=""), "", IFERROR($E139-$C139, ""))</f>
        <v/>
      </c>
      <c r="BB139" s="101" t="str">
        <f t="shared" ref="BB139:BB202" si="107">IF($BA139="", "", IFERROR(ROUND($BA139/$BB$7, 0), ""))</f>
        <v/>
      </c>
      <c r="BC139" s="101" t="str">
        <f t="shared" ref="BC139:BC202" si="108">IF(OR($BA139="", $F139=""), "", IFERROR(ROUND($BA139/$F139, 0), ""))</f>
        <v/>
      </c>
      <c r="BD139" s="160" t="str">
        <f t="shared" ref="BD139:BD202" si="109">IFERROR($BA139/$C139, "")</f>
        <v/>
      </c>
      <c r="BE139" s="101" t="str">
        <f t="shared" ref="BE139:BE202" si="110">IF(OR($H139="", $F139=""), "", IFERROR(ROUND($H139/$F139, 0), ""))</f>
        <v/>
      </c>
      <c r="BG139" s="10" t="str">
        <f t="shared" ref="BG139:BG202" si="111">IF($B139="", "", COUNTIF($B$10:$B$309, "&gt;"&amp;$B139)+1)</f>
        <v/>
      </c>
      <c r="BI139" s="163" t="str">
        <f t="shared" ref="BI139:BI202" si="112">IFERROR(INDEX($B$10:$B$309, MATCH($BK139, $BG$10:$BG$309, 0)), "")</f>
        <v/>
      </c>
      <c r="BK139" s="10">
        <v>130</v>
      </c>
    </row>
    <row r="140" spans="1:63" x14ac:dyDescent="0.25">
      <c r="A140" s="6"/>
      <c r="B140" s="150"/>
      <c r="C140" s="151"/>
      <c r="D140" s="175"/>
      <c r="E140" s="151"/>
      <c r="F140" s="152"/>
      <c r="G140" s="192"/>
      <c r="H140" s="153"/>
      <c r="I140" s="6"/>
      <c r="L140" s="140" t="str">
        <f t="shared" si="97"/>
        <v/>
      </c>
      <c r="M140" s="101" t="str">
        <f t="shared" si="76"/>
        <v/>
      </c>
      <c r="N140" s="36" t="str">
        <f t="shared" si="76"/>
        <v/>
      </c>
      <c r="O140" s="101" t="str">
        <f t="shared" si="77"/>
        <v/>
      </c>
      <c r="P140" s="124" t="str">
        <f t="shared" si="78"/>
        <v/>
      </c>
      <c r="Q140" s="189" t="str">
        <f t="shared" si="98"/>
        <v/>
      </c>
      <c r="R140" s="101" t="str">
        <f t="shared" si="79"/>
        <v/>
      </c>
      <c r="T140" s="10" t="str">
        <f t="shared" si="99"/>
        <v/>
      </c>
      <c r="V140" s="10" t="str">
        <f t="shared" si="100"/>
        <v/>
      </c>
      <c r="X140" s="10" t="str">
        <f>IF(AND($V140="X", COUNTIF($V$10:$V140, "X")=1), "X", "")</f>
        <v/>
      </c>
      <c r="Z140" s="10" t="str">
        <f t="shared" si="101"/>
        <v/>
      </c>
      <c r="AB140" s="10" t="str">
        <f t="shared" si="92"/>
        <v/>
      </c>
      <c r="AC140" s="10" t="str">
        <f t="shared" si="80"/>
        <v/>
      </c>
      <c r="AD140" s="10" t="str">
        <f t="shared" si="102"/>
        <v/>
      </c>
      <c r="AE140" s="10" t="str">
        <f t="shared" si="81"/>
        <v/>
      </c>
      <c r="AF140" s="10" t="str">
        <f t="shared" si="82"/>
        <v/>
      </c>
      <c r="AG140" s="10" t="str">
        <f t="shared" si="82"/>
        <v/>
      </c>
      <c r="AH140" s="10" t="str">
        <f t="shared" si="83"/>
        <v/>
      </c>
      <c r="AJ140" s="60" t="str">
        <f t="shared" si="103"/>
        <v/>
      </c>
      <c r="AK140" s="7" t="str">
        <f t="shared" si="84"/>
        <v/>
      </c>
      <c r="AL140" s="7" t="str">
        <f t="shared" si="85"/>
        <v/>
      </c>
      <c r="AM140" s="7" t="str">
        <f t="shared" si="86"/>
        <v/>
      </c>
      <c r="AN140" s="7" t="str">
        <f t="shared" si="87"/>
        <v/>
      </c>
      <c r="AO140" s="7" t="str">
        <f t="shared" si="88"/>
        <v/>
      </c>
      <c r="AP140" s="61" t="str">
        <f t="shared" si="89"/>
        <v/>
      </c>
      <c r="AR140" s="60" t="str">
        <f t="shared" si="104"/>
        <v/>
      </c>
      <c r="AS140" s="7" t="str">
        <f t="shared" si="90"/>
        <v/>
      </c>
      <c r="AT140" s="7" t="str">
        <f t="shared" si="93"/>
        <v/>
      </c>
      <c r="AU140" s="7" t="str">
        <f t="shared" si="94"/>
        <v/>
      </c>
      <c r="AV140" s="7" t="str">
        <f t="shared" si="95"/>
        <v/>
      </c>
      <c r="AW140" s="7" t="str">
        <f t="shared" si="96"/>
        <v/>
      </c>
      <c r="AX140" s="61" t="str">
        <f t="shared" si="91"/>
        <v/>
      </c>
      <c r="AZ140" s="52" t="str">
        <f t="shared" si="105"/>
        <v/>
      </c>
      <c r="BA140" s="101" t="str">
        <f t="shared" si="106"/>
        <v/>
      </c>
      <c r="BB140" s="101" t="str">
        <f t="shared" si="107"/>
        <v/>
      </c>
      <c r="BC140" s="101" t="str">
        <f t="shared" si="108"/>
        <v/>
      </c>
      <c r="BD140" s="160" t="str">
        <f t="shared" si="109"/>
        <v/>
      </c>
      <c r="BE140" s="101" t="str">
        <f t="shared" si="110"/>
        <v/>
      </c>
      <c r="BG140" s="10" t="str">
        <f t="shared" si="111"/>
        <v/>
      </c>
      <c r="BI140" s="163" t="str">
        <f t="shared" si="112"/>
        <v/>
      </c>
      <c r="BK140" s="10">
        <v>131</v>
      </c>
    </row>
    <row r="141" spans="1:63" x14ac:dyDescent="0.25">
      <c r="A141" s="6"/>
      <c r="B141" s="150"/>
      <c r="C141" s="151"/>
      <c r="D141" s="175"/>
      <c r="E141" s="151"/>
      <c r="F141" s="152"/>
      <c r="G141" s="192"/>
      <c r="H141" s="153"/>
      <c r="I141" s="6"/>
      <c r="L141" s="140" t="str">
        <f t="shared" si="97"/>
        <v/>
      </c>
      <c r="M141" s="101" t="str">
        <f t="shared" si="76"/>
        <v/>
      </c>
      <c r="N141" s="36" t="str">
        <f t="shared" si="76"/>
        <v/>
      </c>
      <c r="O141" s="101" t="str">
        <f t="shared" si="77"/>
        <v/>
      </c>
      <c r="P141" s="124" t="str">
        <f t="shared" si="78"/>
        <v/>
      </c>
      <c r="Q141" s="189" t="str">
        <f t="shared" si="98"/>
        <v/>
      </c>
      <c r="R141" s="101" t="str">
        <f t="shared" si="79"/>
        <v/>
      </c>
      <c r="T141" s="10" t="str">
        <f t="shared" si="99"/>
        <v/>
      </c>
      <c r="V141" s="10" t="str">
        <f t="shared" si="100"/>
        <v/>
      </c>
      <c r="X141" s="10" t="str">
        <f>IF(AND($V141="X", COUNTIF($V$10:$V141, "X")=1), "X", "")</f>
        <v/>
      </c>
      <c r="Z141" s="10" t="str">
        <f t="shared" si="101"/>
        <v/>
      </c>
      <c r="AB141" s="10" t="str">
        <f t="shared" si="92"/>
        <v/>
      </c>
      <c r="AC141" s="10" t="str">
        <f t="shared" si="80"/>
        <v/>
      </c>
      <c r="AD141" s="10" t="str">
        <f t="shared" si="102"/>
        <v/>
      </c>
      <c r="AE141" s="10" t="str">
        <f t="shared" si="81"/>
        <v/>
      </c>
      <c r="AF141" s="10" t="str">
        <f t="shared" si="82"/>
        <v/>
      </c>
      <c r="AG141" s="10" t="str">
        <f t="shared" si="82"/>
        <v/>
      </c>
      <c r="AH141" s="10" t="str">
        <f t="shared" si="83"/>
        <v/>
      </c>
      <c r="AJ141" s="60" t="str">
        <f t="shared" si="103"/>
        <v/>
      </c>
      <c r="AK141" s="7" t="str">
        <f t="shared" si="84"/>
        <v/>
      </c>
      <c r="AL141" s="7" t="str">
        <f t="shared" si="85"/>
        <v/>
      </c>
      <c r="AM141" s="7" t="str">
        <f t="shared" si="86"/>
        <v/>
      </c>
      <c r="AN141" s="7" t="str">
        <f t="shared" si="87"/>
        <v/>
      </c>
      <c r="AO141" s="7" t="str">
        <f t="shared" si="88"/>
        <v/>
      </c>
      <c r="AP141" s="61" t="str">
        <f t="shared" si="89"/>
        <v/>
      </c>
      <c r="AR141" s="60" t="str">
        <f t="shared" si="104"/>
        <v/>
      </c>
      <c r="AS141" s="7" t="str">
        <f t="shared" si="90"/>
        <v/>
      </c>
      <c r="AT141" s="7" t="str">
        <f t="shared" si="93"/>
        <v/>
      </c>
      <c r="AU141" s="7" t="str">
        <f t="shared" si="94"/>
        <v/>
      </c>
      <c r="AV141" s="7" t="str">
        <f t="shared" si="95"/>
        <v/>
      </c>
      <c r="AW141" s="7" t="str">
        <f t="shared" si="96"/>
        <v/>
      </c>
      <c r="AX141" s="61" t="str">
        <f t="shared" si="91"/>
        <v/>
      </c>
      <c r="AZ141" s="52" t="str">
        <f t="shared" si="105"/>
        <v/>
      </c>
      <c r="BA141" s="101" t="str">
        <f t="shared" si="106"/>
        <v/>
      </c>
      <c r="BB141" s="101" t="str">
        <f t="shared" si="107"/>
        <v/>
      </c>
      <c r="BC141" s="101" t="str">
        <f t="shared" si="108"/>
        <v/>
      </c>
      <c r="BD141" s="160" t="str">
        <f t="shared" si="109"/>
        <v/>
      </c>
      <c r="BE141" s="101" t="str">
        <f t="shared" si="110"/>
        <v/>
      </c>
      <c r="BG141" s="10" t="str">
        <f t="shared" si="111"/>
        <v/>
      </c>
      <c r="BI141" s="163" t="str">
        <f t="shared" si="112"/>
        <v/>
      </c>
      <c r="BK141" s="10">
        <v>132</v>
      </c>
    </row>
    <row r="142" spans="1:63" x14ac:dyDescent="0.25">
      <c r="A142" s="6"/>
      <c r="B142" s="150"/>
      <c r="C142" s="151"/>
      <c r="D142" s="175"/>
      <c r="E142" s="151"/>
      <c r="F142" s="152"/>
      <c r="G142" s="192"/>
      <c r="H142" s="153"/>
      <c r="I142" s="6"/>
      <c r="L142" s="140" t="str">
        <f t="shared" si="97"/>
        <v/>
      </c>
      <c r="M142" s="101" t="str">
        <f t="shared" si="76"/>
        <v/>
      </c>
      <c r="N142" s="36" t="str">
        <f t="shared" si="76"/>
        <v/>
      </c>
      <c r="O142" s="101" t="str">
        <f t="shared" si="77"/>
        <v/>
      </c>
      <c r="P142" s="124" t="str">
        <f t="shared" si="78"/>
        <v/>
      </c>
      <c r="Q142" s="189" t="str">
        <f t="shared" si="98"/>
        <v/>
      </c>
      <c r="R142" s="101" t="str">
        <f t="shared" si="79"/>
        <v/>
      </c>
      <c r="T142" s="10" t="str">
        <f t="shared" si="99"/>
        <v/>
      </c>
      <c r="V142" s="10" t="str">
        <f t="shared" si="100"/>
        <v/>
      </c>
      <c r="X142" s="10" t="str">
        <f>IF(AND($V142="X", COUNTIF($V$10:$V142, "X")=1), "X", "")</f>
        <v/>
      </c>
      <c r="Z142" s="10" t="str">
        <f t="shared" si="101"/>
        <v/>
      </c>
      <c r="AB142" s="10" t="str">
        <f t="shared" si="92"/>
        <v/>
      </c>
      <c r="AC142" s="10" t="str">
        <f t="shared" si="80"/>
        <v/>
      </c>
      <c r="AD142" s="10" t="str">
        <f t="shared" si="102"/>
        <v/>
      </c>
      <c r="AE142" s="10" t="str">
        <f t="shared" si="81"/>
        <v/>
      </c>
      <c r="AF142" s="10" t="str">
        <f t="shared" si="82"/>
        <v/>
      </c>
      <c r="AG142" s="10" t="str">
        <f t="shared" si="82"/>
        <v/>
      </c>
      <c r="AH142" s="10" t="str">
        <f t="shared" si="83"/>
        <v/>
      </c>
      <c r="AJ142" s="60" t="str">
        <f t="shared" si="103"/>
        <v/>
      </c>
      <c r="AK142" s="7" t="str">
        <f t="shared" si="84"/>
        <v/>
      </c>
      <c r="AL142" s="7" t="str">
        <f t="shared" si="85"/>
        <v/>
      </c>
      <c r="AM142" s="7" t="str">
        <f t="shared" si="86"/>
        <v/>
      </c>
      <c r="AN142" s="7" t="str">
        <f t="shared" si="87"/>
        <v/>
      </c>
      <c r="AO142" s="7" t="str">
        <f t="shared" si="88"/>
        <v/>
      </c>
      <c r="AP142" s="61" t="str">
        <f t="shared" si="89"/>
        <v/>
      </c>
      <c r="AR142" s="60" t="str">
        <f t="shared" si="104"/>
        <v/>
      </c>
      <c r="AS142" s="7" t="str">
        <f t="shared" si="90"/>
        <v/>
      </c>
      <c r="AT142" s="7" t="str">
        <f t="shared" si="93"/>
        <v/>
      </c>
      <c r="AU142" s="7" t="str">
        <f t="shared" si="94"/>
        <v/>
      </c>
      <c r="AV142" s="7" t="str">
        <f t="shared" si="95"/>
        <v/>
      </c>
      <c r="AW142" s="7" t="str">
        <f t="shared" si="96"/>
        <v/>
      </c>
      <c r="AX142" s="61" t="str">
        <f t="shared" si="91"/>
        <v/>
      </c>
      <c r="AZ142" s="52" t="str">
        <f t="shared" si="105"/>
        <v/>
      </c>
      <c r="BA142" s="101" t="str">
        <f t="shared" si="106"/>
        <v/>
      </c>
      <c r="BB142" s="101" t="str">
        <f t="shared" si="107"/>
        <v/>
      </c>
      <c r="BC142" s="101" t="str">
        <f t="shared" si="108"/>
        <v/>
      </c>
      <c r="BD142" s="160" t="str">
        <f t="shared" si="109"/>
        <v/>
      </c>
      <c r="BE142" s="101" t="str">
        <f t="shared" si="110"/>
        <v/>
      </c>
      <c r="BG142" s="10" t="str">
        <f t="shared" si="111"/>
        <v/>
      </c>
      <c r="BI142" s="163" t="str">
        <f t="shared" si="112"/>
        <v/>
      </c>
      <c r="BK142" s="10">
        <v>133</v>
      </c>
    </row>
    <row r="143" spans="1:63" x14ac:dyDescent="0.25">
      <c r="A143" s="6"/>
      <c r="B143" s="150"/>
      <c r="C143" s="151"/>
      <c r="D143" s="175"/>
      <c r="E143" s="151"/>
      <c r="F143" s="152"/>
      <c r="G143" s="192"/>
      <c r="H143" s="153"/>
      <c r="I143" s="6"/>
      <c r="L143" s="140" t="str">
        <f t="shared" si="97"/>
        <v/>
      </c>
      <c r="M143" s="101" t="str">
        <f t="shared" si="76"/>
        <v/>
      </c>
      <c r="N143" s="36" t="str">
        <f t="shared" si="76"/>
        <v/>
      </c>
      <c r="O143" s="101" t="str">
        <f t="shared" si="77"/>
        <v/>
      </c>
      <c r="P143" s="124" t="str">
        <f t="shared" si="78"/>
        <v/>
      </c>
      <c r="Q143" s="189" t="str">
        <f t="shared" si="98"/>
        <v/>
      </c>
      <c r="R143" s="101" t="str">
        <f t="shared" si="79"/>
        <v/>
      </c>
      <c r="T143" s="10" t="str">
        <f t="shared" si="99"/>
        <v/>
      </c>
      <c r="V143" s="10" t="str">
        <f t="shared" si="100"/>
        <v/>
      </c>
      <c r="X143" s="10" t="str">
        <f>IF(AND($V143="X", COUNTIF($V$10:$V143, "X")=1), "X", "")</f>
        <v/>
      </c>
      <c r="Z143" s="10" t="str">
        <f t="shared" si="101"/>
        <v/>
      </c>
      <c r="AB143" s="10" t="str">
        <f t="shared" si="92"/>
        <v/>
      </c>
      <c r="AC143" s="10" t="str">
        <f t="shared" si="80"/>
        <v/>
      </c>
      <c r="AD143" s="10" t="str">
        <f t="shared" si="102"/>
        <v/>
      </c>
      <c r="AE143" s="10" t="str">
        <f t="shared" si="81"/>
        <v/>
      </c>
      <c r="AF143" s="10" t="str">
        <f t="shared" si="82"/>
        <v/>
      </c>
      <c r="AG143" s="10" t="str">
        <f t="shared" si="82"/>
        <v/>
      </c>
      <c r="AH143" s="10" t="str">
        <f t="shared" si="83"/>
        <v/>
      </c>
      <c r="AJ143" s="60" t="str">
        <f t="shared" si="103"/>
        <v/>
      </c>
      <c r="AK143" s="7" t="str">
        <f t="shared" si="84"/>
        <v/>
      </c>
      <c r="AL143" s="7" t="str">
        <f t="shared" si="85"/>
        <v/>
      </c>
      <c r="AM143" s="7" t="str">
        <f t="shared" si="86"/>
        <v/>
      </c>
      <c r="AN143" s="7" t="str">
        <f t="shared" si="87"/>
        <v/>
      </c>
      <c r="AO143" s="7" t="str">
        <f t="shared" si="88"/>
        <v/>
      </c>
      <c r="AP143" s="61" t="str">
        <f t="shared" si="89"/>
        <v/>
      </c>
      <c r="AR143" s="60" t="str">
        <f t="shared" si="104"/>
        <v/>
      </c>
      <c r="AS143" s="7" t="str">
        <f t="shared" si="90"/>
        <v/>
      </c>
      <c r="AT143" s="7" t="str">
        <f t="shared" si="93"/>
        <v/>
      </c>
      <c r="AU143" s="7" t="str">
        <f t="shared" si="94"/>
        <v/>
      </c>
      <c r="AV143" s="7" t="str">
        <f t="shared" si="95"/>
        <v/>
      </c>
      <c r="AW143" s="7" t="str">
        <f t="shared" si="96"/>
        <v/>
      </c>
      <c r="AX143" s="61" t="str">
        <f t="shared" si="91"/>
        <v/>
      </c>
      <c r="AZ143" s="52" t="str">
        <f t="shared" si="105"/>
        <v/>
      </c>
      <c r="BA143" s="101" t="str">
        <f t="shared" si="106"/>
        <v/>
      </c>
      <c r="BB143" s="101" t="str">
        <f t="shared" si="107"/>
        <v/>
      </c>
      <c r="BC143" s="101" t="str">
        <f t="shared" si="108"/>
        <v/>
      </c>
      <c r="BD143" s="160" t="str">
        <f t="shared" si="109"/>
        <v/>
      </c>
      <c r="BE143" s="101" t="str">
        <f t="shared" si="110"/>
        <v/>
      </c>
      <c r="BG143" s="10" t="str">
        <f t="shared" si="111"/>
        <v/>
      </c>
      <c r="BI143" s="163" t="str">
        <f t="shared" si="112"/>
        <v/>
      </c>
      <c r="BK143" s="10">
        <v>134</v>
      </c>
    </row>
    <row r="144" spans="1:63" x14ac:dyDescent="0.25">
      <c r="A144" s="6"/>
      <c r="B144" s="150"/>
      <c r="C144" s="151"/>
      <c r="D144" s="175"/>
      <c r="E144" s="151"/>
      <c r="F144" s="152"/>
      <c r="G144" s="192"/>
      <c r="H144" s="153"/>
      <c r="I144" s="6"/>
      <c r="L144" s="140" t="str">
        <f t="shared" si="97"/>
        <v/>
      </c>
      <c r="M144" s="101" t="str">
        <f t="shared" si="76"/>
        <v/>
      </c>
      <c r="N144" s="36" t="str">
        <f t="shared" si="76"/>
        <v/>
      </c>
      <c r="O144" s="101" t="str">
        <f t="shared" si="77"/>
        <v/>
      </c>
      <c r="P144" s="124" t="str">
        <f t="shared" si="78"/>
        <v/>
      </c>
      <c r="Q144" s="189" t="str">
        <f t="shared" si="98"/>
        <v/>
      </c>
      <c r="R144" s="101" t="str">
        <f t="shared" si="79"/>
        <v/>
      </c>
      <c r="T144" s="10" t="str">
        <f t="shared" si="99"/>
        <v/>
      </c>
      <c r="V144" s="10" t="str">
        <f t="shared" si="100"/>
        <v/>
      </c>
      <c r="X144" s="10" t="str">
        <f>IF(AND($V144="X", COUNTIF($V$10:$V144, "X")=1), "X", "")</f>
        <v/>
      </c>
      <c r="Z144" s="10" t="str">
        <f t="shared" si="101"/>
        <v/>
      </c>
      <c r="AB144" s="10" t="str">
        <f t="shared" si="92"/>
        <v/>
      </c>
      <c r="AC144" s="10" t="str">
        <f t="shared" si="80"/>
        <v/>
      </c>
      <c r="AD144" s="10" t="str">
        <f t="shared" si="102"/>
        <v/>
      </c>
      <c r="AE144" s="10" t="str">
        <f t="shared" si="81"/>
        <v/>
      </c>
      <c r="AF144" s="10" t="str">
        <f t="shared" si="82"/>
        <v/>
      </c>
      <c r="AG144" s="10" t="str">
        <f t="shared" si="82"/>
        <v/>
      </c>
      <c r="AH144" s="10" t="str">
        <f t="shared" si="83"/>
        <v/>
      </c>
      <c r="AJ144" s="60" t="str">
        <f t="shared" si="103"/>
        <v/>
      </c>
      <c r="AK144" s="7" t="str">
        <f t="shared" si="84"/>
        <v/>
      </c>
      <c r="AL144" s="7" t="str">
        <f t="shared" si="85"/>
        <v/>
      </c>
      <c r="AM144" s="7" t="str">
        <f t="shared" si="86"/>
        <v/>
      </c>
      <c r="AN144" s="7" t="str">
        <f t="shared" si="87"/>
        <v/>
      </c>
      <c r="AO144" s="7" t="str">
        <f t="shared" si="88"/>
        <v/>
      </c>
      <c r="AP144" s="61" t="str">
        <f t="shared" si="89"/>
        <v/>
      </c>
      <c r="AR144" s="60" t="str">
        <f t="shared" si="104"/>
        <v/>
      </c>
      <c r="AS144" s="7" t="str">
        <f t="shared" si="90"/>
        <v/>
      </c>
      <c r="AT144" s="7" t="str">
        <f t="shared" si="93"/>
        <v/>
      </c>
      <c r="AU144" s="7" t="str">
        <f t="shared" si="94"/>
        <v/>
      </c>
      <c r="AV144" s="7" t="str">
        <f t="shared" si="95"/>
        <v/>
      </c>
      <c r="AW144" s="7" t="str">
        <f t="shared" si="96"/>
        <v/>
      </c>
      <c r="AX144" s="61" t="str">
        <f t="shared" si="91"/>
        <v/>
      </c>
      <c r="AZ144" s="52" t="str">
        <f t="shared" si="105"/>
        <v/>
      </c>
      <c r="BA144" s="101" t="str">
        <f t="shared" si="106"/>
        <v/>
      </c>
      <c r="BB144" s="101" t="str">
        <f t="shared" si="107"/>
        <v/>
      </c>
      <c r="BC144" s="101" t="str">
        <f t="shared" si="108"/>
        <v/>
      </c>
      <c r="BD144" s="160" t="str">
        <f t="shared" si="109"/>
        <v/>
      </c>
      <c r="BE144" s="101" t="str">
        <f t="shared" si="110"/>
        <v/>
      </c>
      <c r="BG144" s="10" t="str">
        <f t="shared" si="111"/>
        <v/>
      </c>
      <c r="BI144" s="163" t="str">
        <f t="shared" si="112"/>
        <v/>
      </c>
      <c r="BK144" s="10">
        <v>135</v>
      </c>
    </row>
    <row r="145" spans="1:63" x14ac:dyDescent="0.25">
      <c r="A145" s="6"/>
      <c r="B145" s="150"/>
      <c r="C145" s="151"/>
      <c r="D145" s="175"/>
      <c r="E145" s="151"/>
      <c r="F145" s="152"/>
      <c r="G145" s="192"/>
      <c r="H145" s="153"/>
      <c r="I145" s="6"/>
      <c r="L145" s="140" t="str">
        <f t="shared" si="97"/>
        <v/>
      </c>
      <c r="M145" s="101" t="str">
        <f t="shared" si="76"/>
        <v/>
      </c>
      <c r="N145" s="36" t="str">
        <f t="shared" si="76"/>
        <v/>
      </c>
      <c r="O145" s="101" t="str">
        <f t="shared" si="77"/>
        <v/>
      </c>
      <c r="P145" s="124" t="str">
        <f t="shared" si="78"/>
        <v/>
      </c>
      <c r="Q145" s="189" t="str">
        <f t="shared" si="98"/>
        <v/>
      </c>
      <c r="R145" s="101" t="str">
        <f t="shared" si="79"/>
        <v/>
      </c>
      <c r="T145" s="10" t="str">
        <f t="shared" si="99"/>
        <v/>
      </c>
      <c r="V145" s="10" t="str">
        <f t="shared" si="100"/>
        <v/>
      </c>
      <c r="X145" s="10" t="str">
        <f>IF(AND($V145="X", COUNTIF($V$10:$V145, "X")=1), "X", "")</f>
        <v/>
      </c>
      <c r="Z145" s="10" t="str">
        <f t="shared" si="101"/>
        <v/>
      </c>
      <c r="AB145" s="10" t="str">
        <f t="shared" si="92"/>
        <v/>
      </c>
      <c r="AC145" s="10" t="str">
        <f t="shared" si="80"/>
        <v/>
      </c>
      <c r="AD145" s="10" t="str">
        <f t="shared" si="102"/>
        <v/>
      </c>
      <c r="AE145" s="10" t="str">
        <f t="shared" si="81"/>
        <v/>
      </c>
      <c r="AF145" s="10" t="str">
        <f t="shared" si="82"/>
        <v/>
      </c>
      <c r="AG145" s="10" t="str">
        <f t="shared" si="82"/>
        <v/>
      </c>
      <c r="AH145" s="10" t="str">
        <f t="shared" si="83"/>
        <v/>
      </c>
      <c r="AJ145" s="60" t="str">
        <f t="shared" si="103"/>
        <v/>
      </c>
      <c r="AK145" s="7" t="str">
        <f t="shared" si="84"/>
        <v/>
      </c>
      <c r="AL145" s="7" t="str">
        <f t="shared" si="85"/>
        <v/>
      </c>
      <c r="AM145" s="7" t="str">
        <f t="shared" si="86"/>
        <v/>
      </c>
      <c r="AN145" s="7" t="str">
        <f t="shared" si="87"/>
        <v/>
      </c>
      <c r="AO145" s="7" t="str">
        <f t="shared" si="88"/>
        <v/>
      </c>
      <c r="AP145" s="61" t="str">
        <f t="shared" si="89"/>
        <v/>
      </c>
      <c r="AR145" s="60" t="str">
        <f t="shared" si="104"/>
        <v/>
      </c>
      <c r="AS145" s="7" t="str">
        <f t="shared" si="90"/>
        <v/>
      </c>
      <c r="AT145" s="7" t="str">
        <f t="shared" si="93"/>
        <v/>
      </c>
      <c r="AU145" s="7" t="str">
        <f t="shared" si="94"/>
        <v/>
      </c>
      <c r="AV145" s="7" t="str">
        <f t="shared" si="95"/>
        <v/>
      </c>
      <c r="AW145" s="7" t="str">
        <f t="shared" si="96"/>
        <v/>
      </c>
      <c r="AX145" s="61" t="str">
        <f t="shared" si="91"/>
        <v/>
      </c>
      <c r="AZ145" s="52" t="str">
        <f t="shared" si="105"/>
        <v/>
      </c>
      <c r="BA145" s="101" t="str">
        <f t="shared" si="106"/>
        <v/>
      </c>
      <c r="BB145" s="101" t="str">
        <f t="shared" si="107"/>
        <v/>
      </c>
      <c r="BC145" s="101" t="str">
        <f t="shared" si="108"/>
        <v/>
      </c>
      <c r="BD145" s="160" t="str">
        <f t="shared" si="109"/>
        <v/>
      </c>
      <c r="BE145" s="101" t="str">
        <f t="shared" si="110"/>
        <v/>
      </c>
      <c r="BG145" s="10" t="str">
        <f t="shared" si="111"/>
        <v/>
      </c>
      <c r="BI145" s="163" t="str">
        <f t="shared" si="112"/>
        <v/>
      </c>
      <c r="BK145" s="10">
        <v>136</v>
      </c>
    </row>
    <row r="146" spans="1:63" x14ac:dyDescent="0.25">
      <c r="A146" s="6"/>
      <c r="B146" s="150"/>
      <c r="C146" s="151"/>
      <c r="D146" s="175"/>
      <c r="E146" s="151"/>
      <c r="F146" s="152"/>
      <c r="G146" s="192"/>
      <c r="H146" s="153"/>
      <c r="I146" s="6"/>
      <c r="L146" s="140" t="str">
        <f t="shared" si="97"/>
        <v/>
      </c>
      <c r="M146" s="101" t="str">
        <f t="shared" si="76"/>
        <v/>
      </c>
      <c r="N146" s="36" t="str">
        <f t="shared" si="76"/>
        <v/>
      </c>
      <c r="O146" s="101" t="str">
        <f t="shared" si="77"/>
        <v/>
      </c>
      <c r="P146" s="124" t="str">
        <f t="shared" si="78"/>
        <v/>
      </c>
      <c r="Q146" s="189" t="str">
        <f t="shared" si="98"/>
        <v/>
      </c>
      <c r="R146" s="101" t="str">
        <f t="shared" si="79"/>
        <v/>
      </c>
      <c r="T146" s="10" t="str">
        <f t="shared" si="99"/>
        <v/>
      </c>
      <c r="V146" s="10" t="str">
        <f t="shared" si="100"/>
        <v/>
      </c>
      <c r="X146" s="10" t="str">
        <f>IF(AND($V146="X", COUNTIF($V$10:$V146, "X")=1), "X", "")</f>
        <v/>
      </c>
      <c r="Z146" s="10" t="str">
        <f t="shared" si="101"/>
        <v/>
      </c>
      <c r="AB146" s="10" t="str">
        <f t="shared" si="92"/>
        <v/>
      </c>
      <c r="AC146" s="10" t="str">
        <f t="shared" si="80"/>
        <v/>
      </c>
      <c r="AD146" s="10" t="str">
        <f t="shared" si="102"/>
        <v/>
      </c>
      <c r="AE146" s="10" t="str">
        <f t="shared" si="81"/>
        <v/>
      </c>
      <c r="AF146" s="10" t="str">
        <f t="shared" si="82"/>
        <v/>
      </c>
      <c r="AG146" s="10" t="str">
        <f t="shared" si="82"/>
        <v/>
      </c>
      <c r="AH146" s="10" t="str">
        <f t="shared" si="83"/>
        <v/>
      </c>
      <c r="AJ146" s="60" t="str">
        <f t="shared" si="103"/>
        <v/>
      </c>
      <c r="AK146" s="7" t="str">
        <f t="shared" si="84"/>
        <v/>
      </c>
      <c r="AL146" s="7" t="str">
        <f t="shared" si="85"/>
        <v/>
      </c>
      <c r="AM146" s="7" t="str">
        <f t="shared" si="86"/>
        <v/>
      </c>
      <c r="AN146" s="7" t="str">
        <f t="shared" si="87"/>
        <v/>
      </c>
      <c r="AO146" s="7" t="str">
        <f t="shared" si="88"/>
        <v/>
      </c>
      <c r="AP146" s="61" t="str">
        <f t="shared" si="89"/>
        <v/>
      </c>
      <c r="AR146" s="60" t="str">
        <f t="shared" si="104"/>
        <v/>
      </c>
      <c r="AS146" s="7" t="str">
        <f t="shared" si="90"/>
        <v/>
      </c>
      <c r="AT146" s="7" t="str">
        <f t="shared" si="93"/>
        <v/>
      </c>
      <c r="AU146" s="7" t="str">
        <f t="shared" si="94"/>
        <v/>
      </c>
      <c r="AV146" s="7" t="str">
        <f t="shared" si="95"/>
        <v/>
      </c>
      <c r="AW146" s="7" t="str">
        <f t="shared" si="96"/>
        <v/>
      </c>
      <c r="AX146" s="61" t="str">
        <f t="shared" si="91"/>
        <v/>
      </c>
      <c r="AZ146" s="52" t="str">
        <f t="shared" si="105"/>
        <v/>
      </c>
      <c r="BA146" s="101" t="str">
        <f t="shared" si="106"/>
        <v/>
      </c>
      <c r="BB146" s="101" t="str">
        <f t="shared" si="107"/>
        <v/>
      </c>
      <c r="BC146" s="101" t="str">
        <f t="shared" si="108"/>
        <v/>
      </c>
      <c r="BD146" s="160" t="str">
        <f t="shared" si="109"/>
        <v/>
      </c>
      <c r="BE146" s="101" t="str">
        <f t="shared" si="110"/>
        <v/>
      </c>
      <c r="BG146" s="10" t="str">
        <f t="shared" si="111"/>
        <v/>
      </c>
      <c r="BI146" s="163" t="str">
        <f t="shared" si="112"/>
        <v/>
      </c>
      <c r="BK146" s="10">
        <v>137</v>
      </c>
    </row>
    <row r="147" spans="1:63" x14ac:dyDescent="0.25">
      <c r="A147" s="6"/>
      <c r="B147" s="150"/>
      <c r="C147" s="151"/>
      <c r="D147" s="175"/>
      <c r="E147" s="151"/>
      <c r="F147" s="152"/>
      <c r="G147" s="192"/>
      <c r="H147" s="153"/>
      <c r="I147" s="6"/>
      <c r="L147" s="140" t="str">
        <f t="shared" si="97"/>
        <v/>
      </c>
      <c r="M147" s="101" t="str">
        <f t="shared" si="76"/>
        <v/>
      </c>
      <c r="N147" s="36" t="str">
        <f t="shared" si="76"/>
        <v/>
      </c>
      <c r="O147" s="101" t="str">
        <f t="shared" si="77"/>
        <v/>
      </c>
      <c r="P147" s="124" t="str">
        <f t="shared" si="78"/>
        <v/>
      </c>
      <c r="Q147" s="189" t="str">
        <f t="shared" si="98"/>
        <v/>
      </c>
      <c r="R147" s="101" t="str">
        <f t="shared" si="79"/>
        <v/>
      </c>
      <c r="T147" s="10" t="str">
        <f t="shared" si="99"/>
        <v/>
      </c>
      <c r="V147" s="10" t="str">
        <f t="shared" si="100"/>
        <v/>
      </c>
      <c r="X147" s="10" t="str">
        <f>IF(AND($V147="X", COUNTIF($V$10:$V147, "X")=1), "X", "")</f>
        <v/>
      </c>
      <c r="Z147" s="10" t="str">
        <f t="shared" si="101"/>
        <v/>
      </c>
      <c r="AB147" s="10" t="str">
        <f t="shared" si="92"/>
        <v/>
      </c>
      <c r="AC147" s="10" t="str">
        <f t="shared" si="80"/>
        <v/>
      </c>
      <c r="AD147" s="10" t="str">
        <f t="shared" si="102"/>
        <v/>
      </c>
      <c r="AE147" s="10" t="str">
        <f t="shared" si="81"/>
        <v/>
      </c>
      <c r="AF147" s="10" t="str">
        <f t="shared" si="82"/>
        <v/>
      </c>
      <c r="AG147" s="10" t="str">
        <f t="shared" si="82"/>
        <v/>
      </c>
      <c r="AH147" s="10" t="str">
        <f t="shared" si="83"/>
        <v/>
      </c>
      <c r="AJ147" s="60" t="str">
        <f t="shared" si="103"/>
        <v/>
      </c>
      <c r="AK147" s="7" t="str">
        <f t="shared" si="84"/>
        <v/>
      </c>
      <c r="AL147" s="7" t="str">
        <f t="shared" si="85"/>
        <v/>
      </c>
      <c r="AM147" s="7" t="str">
        <f t="shared" si="86"/>
        <v/>
      </c>
      <c r="AN147" s="7" t="str">
        <f t="shared" si="87"/>
        <v/>
      </c>
      <c r="AO147" s="7" t="str">
        <f t="shared" si="88"/>
        <v/>
      </c>
      <c r="AP147" s="61" t="str">
        <f t="shared" si="89"/>
        <v/>
      </c>
      <c r="AR147" s="60" t="str">
        <f t="shared" si="104"/>
        <v/>
      </c>
      <c r="AS147" s="7" t="str">
        <f t="shared" si="90"/>
        <v/>
      </c>
      <c r="AT147" s="7" t="str">
        <f t="shared" si="93"/>
        <v/>
      </c>
      <c r="AU147" s="7" t="str">
        <f t="shared" si="94"/>
        <v/>
      </c>
      <c r="AV147" s="7" t="str">
        <f t="shared" si="95"/>
        <v/>
      </c>
      <c r="AW147" s="7" t="str">
        <f t="shared" si="96"/>
        <v/>
      </c>
      <c r="AX147" s="61" t="str">
        <f t="shared" si="91"/>
        <v/>
      </c>
      <c r="AZ147" s="52" t="str">
        <f t="shared" si="105"/>
        <v/>
      </c>
      <c r="BA147" s="101" t="str">
        <f t="shared" si="106"/>
        <v/>
      </c>
      <c r="BB147" s="101" t="str">
        <f t="shared" si="107"/>
        <v/>
      </c>
      <c r="BC147" s="101" t="str">
        <f t="shared" si="108"/>
        <v/>
      </c>
      <c r="BD147" s="160" t="str">
        <f t="shared" si="109"/>
        <v/>
      </c>
      <c r="BE147" s="101" t="str">
        <f t="shared" si="110"/>
        <v/>
      </c>
      <c r="BG147" s="10" t="str">
        <f t="shared" si="111"/>
        <v/>
      </c>
      <c r="BI147" s="163" t="str">
        <f t="shared" si="112"/>
        <v/>
      </c>
      <c r="BK147" s="10">
        <v>138</v>
      </c>
    </row>
    <row r="148" spans="1:63" x14ac:dyDescent="0.25">
      <c r="A148" s="6"/>
      <c r="B148" s="150"/>
      <c r="C148" s="151"/>
      <c r="D148" s="175"/>
      <c r="E148" s="151"/>
      <c r="F148" s="152"/>
      <c r="G148" s="192"/>
      <c r="H148" s="153"/>
      <c r="I148" s="6"/>
      <c r="L148" s="140" t="str">
        <f t="shared" si="97"/>
        <v/>
      </c>
      <c r="M148" s="101" t="str">
        <f t="shared" si="76"/>
        <v/>
      </c>
      <c r="N148" s="36" t="str">
        <f t="shared" si="76"/>
        <v/>
      </c>
      <c r="O148" s="101" t="str">
        <f t="shared" si="77"/>
        <v/>
      </c>
      <c r="P148" s="124" t="str">
        <f t="shared" si="78"/>
        <v/>
      </c>
      <c r="Q148" s="189" t="str">
        <f t="shared" si="98"/>
        <v/>
      </c>
      <c r="R148" s="101" t="str">
        <f t="shared" si="79"/>
        <v/>
      </c>
      <c r="T148" s="10" t="str">
        <f t="shared" si="99"/>
        <v/>
      </c>
      <c r="V148" s="10" t="str">
        <f t="shared" si="100"/>
        <v/>
      </c>
      <c r="X148" s="10" t="str">
        <f>IF(AND($V148="X", COUNTIF($V$10:$V148, "X")=1), "X", "")</f>
        <v/>
      </c>
      <c r="Z148" s="10" t="str">
        <f t="shared" si="101"/>
        <v/>
      </c>
      <c r="AB148" s="10" t="str">
        <f t="shared" si="92"/>
        <v/>
      </c>
      <c r="AC148" s="10" t="str">
        <f t="shared" si="80"/>
        <v/>
      </c>
      <c r="AD148" s="10" t="str">
        <f t="shared" si="102"/>
        <v/>
      </c>
      <c r="AE148" s="10" t="str">
        <f t="shared" si="81"/>
        <v/>
      </c>
      <c r="AF148" s="10" t="str">
        <f t="shared" si="82"/>
        <v/>
      </c>
      <c r="AG148" s="10" t="str">
        <f t="shared" si="82"/>
        <v/>
      </c>
      <c r="AH148" s="10" t="str">
        <f t="shared" si="83"/>
        <v/>
      </c>
      <c r="AJ148" s="60" t="str">
        <f t="shared" si="103"/>
        <v/>
      </c>
      <c r="AK148" s="7" t="str">
        <f t="shared" si="84"/>
        <v/>
      </c>
      <c r="AL148" s="7" t="str">
        <f t="shared" si="85"/>
        <v/>
      </c>
      <c r="AM148" s="7" t="str">
        <f t="shared" si="86"/>
        <v/>
      </c>
      <c r="AN148" s="7" t="str">
        <f t="shared" si="87"/>
        <v/>
      </c>
      <c r="AO148" s="7" t="str">
        <f t="shared" si="88"/>
        <v/>
      </c>
      <c r="AP148" s="61" t="str">
        <f t="shared" si="89"/>
        <v/>
      </c>
      <c r="AR148" s="60" t="str">
        <f t="shared" si="104"/>
        <v/>
      </c>
      <c r="AS148" s="7" t="str">
        <f t="shared" si="90"/>
        <v/>
      </c>
      <c r="AT148" s="7" t="str">
        <f t="shared" si="93"/>
        <v/>
      </c>
      <c r="AU148" s="7" t="str">
        <f t="shared" si="94"/>
        <v/>
      </c>
      <c r="AV148" s="7" t="str">
        <f t="shared" si="95"/>
        <v/>
      </c>
      <c r="AW148" s="7" t="str">
        <f t="shared" si="96"/>
        <v/>
      </c>
      <c r="AX148" s="61" t="str">
        <f t="shared" si="91"/>
        <v/>
      </c>
      <c r="AZ148" s="52" t="str">
        <f t="shared" si="105"/>
        <v/>
      </c>
      <c r="BA148" s="101" t="str">
        <f t="shared" si="106"/>
        <v/>
      </c>
      <c r="BB148" s="101" t="str">
        <f t="shared" si="107"/>
        <v/>
      </c>
      <c r="BC148" s="101" t="str">
        <f t="shared" si="108"/>
        <v/>
      </c>
      <c r="BD148" s="160" t="str">
        <f t="shared" si="109"/>
        <v/>
      </c>
      <c r="BE148" s="101" t="str">
        <f t="shared" si="110"/>
        <v/>
      </c>
      <c r="BG148" s="10" t="str">
        <f t="shared" si="111"/>
        <v/>
      </c>
      <c r="BI148" s="163" t="str">
        <f t="shared" si="112"/>
        <v/>
      </c>
      <c r="BK148" s="10">
        <v>139</v>
      </c>
    </row>
    <row r="149" spans="1:63" x14ac:dyDescent="0.25">
      <c r="A149" s="6"/>
      <c r="B149" s="150"/>
      <c r="C149" s="151"/>
      <c r="D149" s="175"/>
      <c r="E149" s="151"/>
      <c r="F149" s="152"/>
      <c r="G149" s="192"/>
      <c r="H149" s="153"/>
      <c r="I149" s="6"/>
      <c r="L149" s="140" t="str">
        <f t="shared" si="97"/>
        <v/>
      </c>
      <c r="M149" s="101" t="str">
        <f t="shared" si="76"/>
        <v/>
      </c>
      <c r="N149" s="36" t="str">
        <f t="shared" si="76"/>
        <v/>
      </c>
      <c r="O149" s="101" t="str">
        <f t="shared" si="77"/>
        <v/>
      </c>
      <c r="P149" s="124" t="str">
        <f t="shared" si="78"/>
        <v/>
      </c>
      <c r="Q149" s="189" t="str">
        <f t="shared" si="98"/>
        <v/>
      </c>
      <c r="R149" s="101" t="str">
        <f t="shared" si="79"/>
        <v/>
      </c>
      <c r="T149" s="10" t="str">
        <f t="shared" si="99"/>
        <v/>
      </c>
      <c r="V149" s="10" t="str">
        <f t="shared" si="100"/>
        <v/>
      </c>
      <c r="X149" s="10" t="str">
        <f>IF(AND($V149="X", COUNTIF($V$10:$V149, "X")=1), "X", "")</f>
        <v/>
      </c>
      <c r="Z149" s="10" t="str">
        <f t="shared" si="101"/>
        <v/>
      </c>
      <c r="AB149" s="10" t="str">
        <f t="shared" si="92"/>
        <v/>
      </c>
      <c r="AC149" s="10" t="str">
        <f t="shared" si="80"/>
        <v/>
      </c>
      <c r="AD149" s="10" t="str">
        <f t="shared" si="102"/>
        <v/>
      </c>
      <c r="AE149" s="10" t="str">
        <f t="shared" si="81"/>
        <v/>
      </c>
      <c r="AF149" s="10" t="str">
        <f t="shared" si="82"/>
        <v/>
      </c>
      <c r="AG149" s="10" t="str">
        <f t="shared" si="82"/>
        <v/>
      </c>
      <c r="AH149" s="10" t="str">
        <f t="shared" si="83"/>
        <v/>
      </c>
      <c r="AJ149" s="60" t="str">
        <f t="shared" si="103"/>
        <v/>
      </c>
      <c r="AK149" s="7" t="str">
        <f t="shared" si="84"/>
        <v/>
      </c>
      <c r="AL149" s="7" t="str">
        <f t="shared" si="85"/>
        <v/>
      </c>
      <c r="AM149" s="7" t="str">
        <f t="shared" si="86"/>
        <v/>
      </c>
      <c r="AN149" s="7" t="str">
        <f t="shared" si="87"/>
        <v/>
      </c>
      <c r="AO149" s="7" t="str">
        <f t="shared" si="88"/>
        <v/>
      </c>
      <c r="AP149" s="61" t="str">
        <f t="shared" si="89"/>
        <v/>
      </c>
      <c r="AR149" s="60" t="str">
        <f t="shared" si="104"/>
        <v/>
      </c>
      <c r="AS149" s="7" t="str">
        <f t="shared" si="90"/>
        <v/>
      </c>
      <c r="AT149" s="7" t="str">
        <f t="shared" si="93"/>
        <v/>
      </c>
      <c r="AU149" s="7" t="str">
        <f t="shared" si="94"/>
        <v/>
      </c>
      <c r="AV149" s="7" t="str">
        <f t="shared" si="95"/>
        <v/>
      </c>
      <c r="AW149" s="7" t="str">
        <f t="shared" si="96"/>
        <v/>
      </c>
      <c r="AX149" s="61" t="str">
        <f t="shared" si="91"/>
        <v/>
      </c>
      <c r="AZ149" s="52" t="str">
        <f t="shared" si="105"/>
        <v/>
      </c>
      <c r="BA149" s="101" t="str">
        <f t="shared" si="106"/>
        <v/>
      </c>
      <c r="BB149" s="101" t="str">
        <f t="shared" si="107"/>
        <v/>
      </c>
      <c r="BC149" s="101" t="str">
        <f t="shared" si="108"/>
        <v/>
      </c>
      <c r="BD149" s="160" t="str">
        <f t="shared" si="109"/>
        <v/>
      </c>
      <c r="BE149" s="101" t="str">
        <f t="shared" si="110"/>
        <v/>
      </c>
      <c r="BG149" s="10" t="str">
        <f t="shared" si="111"/>
        <v/>
      </c>
      <c r="BI149" s="163" t="str">
        <f t="shared" si="112"/>
        <v/>
      </c>
      <c r="BK149" s="10">
        <v>140</v>
      </c>
    </row>
    <row r="150" spans="1:63" x14ac:dyDescent="0.25">
      <c r="A150" s="6"/>
      <c r="B150" s="150"/>
      <c r="C150" s="151"/>
      <c r="D150" s="175"/>
      <c r="E150" s="151"/>
      <c r="F150" s="152"/>
      <c r="G150" s="192"/>
      <c r="H150" s="153"/>
      <c r="I150" s="6"/>
      <c r="L150" s="140" t="str">
        <f t="shared" si="97"/>
        <v/>
      </c>
      <c r="M150" s="101" t="str">
        <f t="shared" si="76"/>
        <v/>
      </c>
      <c r="N150" s="36" t="str">
        <f t="shared" si="76"/>
        <v/>
      </c>
      <c r="O150" s="101" t="str">
        <f t="shared" si="77"/>
        <v/>
      </c>
      <c r="P150" s="124" t="str">
        <f t="shared" si="78"/>
        <v/>
      </c>
      <c r="Q150" s="189" t="str">
        <f t="shared" si="98"/>
        <v/>
      </c>
      <c r="R150" s="101" t="str">
        <f t="shared" si="79"/>
        <v/>
      </c>
      <c r="T150" s="10" t="str">
        <f t="shared" si="99"/>
        <v/>
      </c>
      <c r="V150" s="10" t="str">
        <f t="shared" si="100"/>
        <v/>
      </c>
      <c r="X150" s="10" t="str">
        <f>IF(AND($V150="X", COUNTIF($V$10:$V150, "X")=1), "X", "")</f>
        <v/>
      </c>
      <c r="Z150" s="10" t="str">
        <f t="shared" si="101"/>
        <v/>
      </c>
      <c r="AB150" s="10" t="str">
        <f t="shared" si="92"/>
        <v/>
      </c>
      <c r="AC150" s="10" t="str">
        <f t="shared" si="80"/>
        <v/>
      </c>
      <c r="AD150" s="10" t="str">
        <f t="shared" si="102"/>
        <v/>
      </c>
      <c r="AE150" s="10" t="str">
        <f t="shared" si="81"/>
        <v/>
      </c>
      <c r="AF150" s="10" t="str">
        <f t="shared" si="82"/>
        <v/>
      </c>
      <c r="AG150" s="10" t="str">
        <f t="shared" si="82"/>
        <v/>
      </c>
      <c r="AH150" s="10" t="str">
        <f t="shared" si="83"/>
        <v/>
      </c>
      <c r="AJ150" s="60" t="str">
        <f t="shared" si="103"/>
        <v/>
      </c>
      <c r="AK150" s="7" t="str">
        <f t="shared" si="84"/>
        <v/>
      </c>
      <c r="AL150" s="7" t="str">
        <f t="shared" si="85"/>
        <v/>
      </c>
      <c r="AM150" s="7" t="str">
        <f t="shared" si="86"/>
        <v/>
      </c>
      <c r="AN150" s="7" t="str">
        <f t="shared" si="87"/>
        <v/>
      </c>
      <c r="AO150" s="7" t="str">
        <f t="shared" si="88"/>
        <v/>
      </c>
      <c r="AP150" s="61" t="str">
        <f t="shared" si="89"/>
        <v/>
      </c>
      <c r="AR150" s="60" t="str">
        <f t="shared" si="104"/>
        <v/>
      </c>
      <c r="AS150" s="7" t="str">
        <f t="shared" si="90"/>
        <v/>
      </c>
      <c r="AT150" s="7" t="str">
        <f t="shared" si="93"/>
        <v/>
      </c>
      <c r="AU150" s="7" t="str">
        <f t="shared" si="94"/>
        <v/>
      </c>
      <c r="AV150" s="7" t="str">
        <f t="shared" si="95"/>
        <v/>
      </c>
      <c r="AW150" s="7" t="str">
        <f t="shared" si="96"/>
        <v/>
      </c>
      <c r="AX150" s="61" t="str">
        <f t="shared" si="91"/>
        <v/>
      </c>
      <c r="AZ150" s="52" t="str">
        <f t="shared" si="105"/>
        <v/>
      </c>
      <c r="BA150" s="101" t="str">
        <f t="shared" si="106"/>
        <v/>
      </c>
      <c r="BB150" s="101" t="str">
        <f t="shared" si="107"/>
        <v/>
      </c>
      <c r="BC150" s="101" t="str">
        <f t="shared" si="108"/>
        <v/>
      </c>
      <c r="BD150" s="160" t="str">
        <f t="shared" si="109"/>
        <v/>
      </c>
      <c r="BE150" s="101" t="str">
        <f t="shared" si="110"/>
        <v/>
      </c>
      <c r="BG150" s="10" t="str">
        <f t="shared" si="111"/>
        <v/>
      </c>
      <c r="BI150" s="163" t="str">
        <f t="shared" si="112"/>
        <v/>
      </c>
      <c r="BK150" s="10">
        <v>141</v>
      </c>
    </row>
    <row r="151" spans="1:63" x14ac:dyDescent="0.25">
      <c r="A151" s="6"/>
      <c r="B151" s="150"/>
      <c r="C151" s="151"/>
      <c r="D151" s="175"/>
      <c r="E151" s="151"/>
      <c r="F151" s="152"/>
      <c r="G151" s="192"/>
      <c r="H151" s="153"/>
      <c r="I151" s="6"/>
      <c r="L151" s="140" t="str">
        <f t="shared" si="97"/>
        <v/>
      </c>
      <c r="M151" s="101" t="str">
        <f t="shared" si="76"/>
        <v/>
      </c>
      <c r="N151" s="36" t="str">
        <f t="shared" si="76"/>
        <v/>
      </c>
      <c r="O151" s="101" t="str">
        <f t="shared" si="77"/>
        <v/>
      </c>
      <c r="P151" s="124" t="str">
        <f t="shared" si="78"/>
        <v/>
      </c>
      <c r="Q151" s="189" t="str">
        <f t="shared" si="98"/>
        <v/>
      </c>
      <c r="R151" s="101" t="str">
        <f t="shared" si="79"/>
        <v/>
      </c>
      <c r="T151" s="10" t="str">
        <f t="shared" si="99"/>
        <v/>
      </c>
      <c r="V151" s="10" t="str">
        <f t="shared" si="100"/>
        <v/>
      </c>
      <c r="X151" s="10" t="str">
        <f>IF(AND($V151="X", COUNTIF($V$10:$V151, "X")=1), "X", "")</f>
        <v/>
      </c>
      <c r="Z151" s="10" t="str">
        <f t="shared" si="101"/>
        <v/>
      </c>
      <c r="AB151" s="10" t="str">
        <f t="shared" si="92"/>
        <v/>
      </c>
      <c r="AC151" s="10" t="str">
        <f t="shared" si="80"/>
        <v/>
      </c>
      <c r="AD151" s="10" t="str">
        <f t="shared" si="102"/>
        <v/>
      </c>
      <c r="AE151" s="10" t="str">
        <f t="shared" si="81"/>
        <v/>
      </c>
      <c r="AF151" s="10" t="str">
        <f t="shared" si="82"/>
        <v/>
      </c>
      <c r="AG151" s="10" t="str">
        <f t="shared" si="82"/>
        <v/>
      </c>
      <c r="AH151" s="10" t="str">
        <f t="shared" si="83"/>
        <v/>
      </c>
      <c r="AJ151" s="60" t="str">
        <f t="shared" si="103"/>
        <v/>
      </c>
      <c r="AK151" s="7" t="str">
        <f t="shared" si="84"/>
        <v/>
      </c>
      <c r="AL151" s="7" t="str">
        <f t="shared" si="85"/>
        <v/>
      </c>
      <c r="AM151" s="7" t="str">
        <f t="shared" si="86"/>
        <v/>
      </c>
      <c r="AN151" s="7" t="str">
        <f t="shared" si="87"/>
        <v/>
      </c>
      <c r="AO151" s="7" t="str">
        <f t="shared" si="88"/>
        <v/>
      </c>
      <c r="AP151" s="61" t="str">
        <f t="shared" si="89"/>
        <v/>
      </c>
      <c r="AR151" s="60" t="str">
        <f t="shared" si="104"/>
        <v/>
      </c>
      <c r="AS151" s="7" t="str">
        <f t="shared" si="90"/>
        <v/>
      </c>
      <c r="AT151" s="7" t="str">
        <f t="shared" si="93"/>
        <v/>
      </c>
      <c r="AU151" s="7" t="str">
        <f t="shared" si="94"/>
        <v/>
      </c>
      <c r="AV151" s="7" t="str">
        <f t="shared" si="95"/>
        <v/>
      </c>
      <c r="AW151" s="7" t="str">
        <f t="shared" si="96"/>
        <v/>
      </c>
      <c r="AX151" s="61" t="str">
        <f t="shared" si="91"/>
        <v/>
      </c>
      <c r="AZ151" s="52" t="str">
        <f t="shared" si="105"/>
        <v/>
      </c>
      <c r="BA151" s="101" t="str">
        <f t="shared" si="106"/>
        <v/>
      </c>
      <c r="BB151" s="101" t="str">
        <f t="shared" si="107"/>
        <v/>
      </c>
      <c r="BC151" s="101" t="str">
        <f t="shared" si="108"/>
        <v/>
      </c>
      <c r="BD151" s="160" t="str">
        <f t="shared" si="109"/>
        <v/>
      </c>
      <c r="BE151" s="101" t="str">
        <f t="shared" si="110"/>
        <v/>
      </c>
      <c r="BG151" s="10" t="str">
        <f t="shared" si="111"/>
        <v/>
      </c>
      <c r="BI151" s="163" t="str">
        <f t="shared" si="112"/>
        <v/>
      </c>
      <c r="BK151" s="10">
        <v>142</v>
      </c>
    </row>
    <row r="152" spans="1:63" x14ac:dyDescent="0.25">
      <c r="A152" s="6"/>
      <c r="B152" s="150"/>
      <c r="C152" s="151"/>
      <c r="D152" s="175"/>
      <c r="E152" s="151"/>
      <c r="F152" s="152"/>
      <c r="G152" s="192"/>
      <c r="H152" s="153"/>
      <c r="I152" s="6"/>
      <c r="L152" s="140" t="str">
        <f t="shared" si="97"/>
        <v/>
      </c>
      <c r="M152" s="101" t="str">
        <f t="shared" si="76"/>
        <v/>
      </c>
      <c r="N152" s="36" t="str">
        <f t="shared" si="76"/>
        <v/>
      </c>
      <c r="O152" s="101" t="str">
        <f t="shared" si="77"/>
        <v/>
      </c>
      <c r="P152" s="124" t="str">
        <f t="shared" si="78"/>
        <v/>
      </c>
      <c r="Q152" s="189" t="str">
        <f t="shared" si="98"/>
        <v/>
      </c>
      <c r="R152" s="101" t="str">
        <f t="shared" si="79"/>
        <v/>
      </c>
      <c r="T152" s="10" t="str">
        <f t="shared" si="99"/>
        <v/>
      </c>
      <c r="V152" s="10" t="str">
        <f t="shared" si="100"/>
        <v/>
      </c>
      <c r="X152" s="10" t="str">
        <f>IF(AND($V152="X", COUNTIF($V$10:$V152, "X")=1), "X", "")</f>
        <v/>
      </c>
      <c r="Z152" s="10" t="str">
        <f t="shared" si="101"/>
        <v/>
      </c>
      <c r="AB152" s="10" t="str">
        <f t="shared" si="92"/>
        <v/>
      </c>
      <c r="AC152" s="10" t="str">
        <f t="shared" si="80"/>
        <v/>
      </c>
      <c r="AD152" s="10" t="str">
        <f t="shared" si="102"/>
        <v/>
      </c>
      <c r="AE152" s="10" t="str">
        <f t="shared" si="81"/>
        <v/>
      </c>
      <c r="AF152" s="10" t="str">
        <f t="shared" si="82"/>
        <v/>
      </c>
      <c r="AG152" s="10" t="str">
        <f t="shared" si="82"/>
        <v/>
      </c>
      <c r="AH152" s="10" t="str">
        <f t="shared" si="83"/>
        <v/>
      </c>
      <c r="AJ152" s="60" t="str">
        <f t="shared" si="103"/>
        <v/>
      </c>
      <c r="AK152" s="7" t="str">
        <f t="shared" si="84"/>
        <v/>
      </c>
      <c r="AL152" s="7" t="str">
        <f t="shared" si="85"/>
        <v/>
      </c>
      <c r="AM152" s="7" t="str">
        <f t="shared" si="86"/>
        <v/>
      </c>
      <c r="AN152" s="7" t="str">
        <f t="shared" si="87"/>
        <v/>
      </c>
      <c r="AO152" s="7" t="str">
        <f t="shared" si="88"/>
        <v/>
      </c>
      <c r="AP152" s="61" t="str">
        <f t="shared" si="89"/>
        <v/>
      </c>
      <c r="AR152" s="60" t="str">
        <f t="shared" si="104"/>
        <v/>
      </c>
      <c r="AS152" s="7" t="str">
        <f t="shared" si="90"/>
        <v/>
      </c>
      <c r="AT152" s="7" t="str">
        <f t="shared" si="93"/>
        <v/>
      </c>
      <c r="AU152" s="7" t="str">
        <f t="shared" si="94"/>
        <v/>
      </c>
      <c r="AV152" s="7" t="str">
        <f t="shared" si="95"/>
        <v/>
      </c>
      <c r="AW152" s="7" t="str">
        <f t="shared" si="96"/>
        <v/>
      </c>
      <c r="AX152" s="61" t="str">
        <f t="shared" si="91"/>
        <v/>
      </c>
      <c r="AZ152" s="52" t="str">
        <f t="shared" si="105"/>
        <v/>
      </c>
      <c r="BA152" s="101" t="str">
        <f t="shared" si="106"/>
        <v/>
      </c>
      <c r="BB152" s="101" t="str">
        <f t="shared" si="107"/>
        <v/>
      </c>
      <c r="BC152" s="101" t="str">
        <f t="shared" si="108"/>
        <v/>
      </c>
      <c r="BD152" s="160" t="str">
        <f t="shared" si="109"/>
        <v/>
      </c>
      <c r="BE152" s="101" t="str">
        <f t="shared" si="110"/>
        <v/>
      </c>
      <c r="BG152" s="10" t="str">
        <f t="shared" si="111"/>
        <v/>
      </c>
      <c r="BI152" s="163" t="str">
        <f t="shared" si="112"/>
        <v/>
      </c>
      <c r="BK152" s="10">
        <v>143</v>
      </c>
    </row>
    <row r="153" spans="1:63" x14ac:dyDescent="0.25">
      <c r="A153" s="6"/>
      <c r="B153" s="150"/>
      <c r="C153" s="151"/>
      <c r="D153" s="175"/>
      <c r="E153" s="151"/>
      <c r="F153" s="152"/>
      <c r="G153" s="192"/>
      <c r="H153" s="153"/>
      <c r="I153" s="6"/>
      <c r="L153" s="140" t="str">
        <f t="shared" si="97"/>
        <v/>
      </c>
      <c r="M153" s="101" t="str">
        <f t="shared" si="76"/>
        <v/>
      </c>
      <c r="N153" s="36" t="str">
        <f t="shared" si="76"/>
        <v/>
      </c>
      <c r="O153" s="101" t="str">
        <f t="shared" si="77"/>
        <v/>
      </c>
      <c r="P153" s="124" t="str">
        <f t="shared" si="78"/>
        <v/>
      </c>
      <c r="Q153" s="189" t="str">
        <f t="shared" si="98"/>
        <v/>
      </c>
      <c r="R153" s="101" t="str">
        <f t="shared" si="79"/>
        <v/>
      </c>
      <c r="T153" s="10" t="str">
        <f t="shared" si="99"/>
        <v/>
      </c>
      <c r="V153" s="10" t="str">
        <f t="shared" si="100"/>
        <v/>
      </c>
      <c r="X153" s="10" t="str">
        <f>IF(AND($V153="X", COUNTIF($V$10:$V153, "X")=1), "X", "")</f>
        <v/>
      </c>
      <c r="Z153" s="10" t="str">
        <f t="shared" si="101"/>
        <v/>
      </c>
      <c r="AB153" s="10" t="str">
        <f t="shared" si="92"/>
        <v/>
      </c>
      <c r="AC153" s="10" t="str">
        <f t="shared" si="80"/>
        <v/>
      </c>
      <c r="AD153" s="10" t="str">
        <f t="shared" si="102"/>
        <v/>
      </c>
      <c r="AE153" s="10" t="str">
        <f t="shared" si="81"/>
        <v/>
      </c>
      <c r="AF153" s="10" t="str">
        <f t="shared" si="82"/>
        <v/>
      </c>
      <c r="AG153" s="10" t="str">
        <f t="shared" si="82"/>
        <v/>
      </c>
      <c r="AH153" s="10" t="str">
        <f t="shared" si="83"/>
        <v/>
      </c>
      <c r="AJ153" s="60" t="str">
        <f t="shared" si="103"/>
        <v/>
      </c>
      <c r="AK153" s="7" t="str">
        <f t="shared" si="84"/>
        <v/>
      </c>
      <c r="AL153" s="7" t="str">
        <f t="shared" si="85"/>
        <v/>
      </c>
      <c r="AM153" s="7" t="str">
        <f t="shared" si="86"/>
        <v/>
      </c>
      <c r="AN153" s="7" t="str">
        <f t="shared" si="87"/>
        <v/>
      </c>
      <c r="AO153" s="7" t="str">
        <f t="shared" si="88"/>
        <v/>
      </c>
      <c r="AP153" s="61" t="str">
        <f t="shared" si="89"/>
        <v/>
      </c>
      <c r="AR153" s="60" t="str">
        <f t="shared" si="104"/>
        <v/>
      </c>
      <c r="AS153" s="7" t="str">
        <f t="shared" si="90"/>
        <v/>
      </c>
      <c r="AT153" s="7" t="str">
        <f t="shared" si="93"/>
        <v/>
      </c>
      <c r="AU153" s="7" t="str">
        <f t="shared" si="94"/>
        <v/>
      </c>
      <c r="AV153" s="7" t="str">
        <f t="shared" si="95"/>
        <v/>
      </c>
      <c r="AW153" s="7" t="str">
        <f t="shared" si="96"/>
        <v/>
      </c>
      <c r="AX153" s="61" t="str">
        <f t="shared" si="91"/>
        <v/>
      </c>
      <c r="AZ153" s="52" t="str">
        <f t="shared" si="105"/>
        <v/>
      </c>
      <c r="BA153" s="101" t="str">
        <f t="shared" si="106"/>
        <v/>
      </c>
      <c r="BB153" s="101" t="str">
        <f t="shared" si="107"/>
        <v/>
      </c>
      <c r="BC153" s="101" t="str">
        <f t="shared" si="108"/>
        <v/>
      </c>
      <c r="BD153" s="160" t="str">
        <f t="shared" si="109"/>
        <v/>
      </c>
      <c r="BE153" s="101" t="str">
        <f t="shared" si="110"/>
        <v/>
      </c>
      <c r="BG153" s="10" t="str">
        <f t="shared" si="111"/>
        <v/>
      </c>
      <c r="BI153" s="163" t="str">
        <f t="shared" si="112"/>
        <v/>
      </c>
      <c r="BK153" s="10">
        <v>144</v>
      </c>
    </row>
    <row r="154" spans="1:63" x14ac:dyDescent="0.25">
      <c r="A154" s="6"/>
      <c r="B154" s="150"/>
      <c r="C154" s="151"/>
      <c r="D154" s="175"/>
      <c r="E154" s="151"/>
      <c r="F154" s="152"/>
      <c r="G154" s="192"/>
      <c r="H154" s="153"/>
      <c r="I154" s="6"/>
      <c r="L154" s="140" t="str">
        <f t="shared" si="97"/>
        <v/>
      </c>
      <c r="M154" s="101" t="str">
        <f t="shared" ref="M154:N217" si="113">IF(AND($O$6=TRUE, $X154="X"), M$8, IF(C154="", "", C154))</f>
        <v/>
      </c>
      <c r="N154" s="36" t="str">
        <f t="shared" si="113"/>
        <v/>
      </c>
      <c r="O154" s="101" t="str">
        <f t="shared" ref="O154:O217" si="114">IF(AND($O$6=TRUE, $X154="X"), O$8, IF(E154="", "", E154))</f>
        <v/>
      </c>
      <c r="P154" s="124" t="str">
        <f t="shared" ref="P154:P217" si="115">IF(AND($O$6=TRUE, $X154="X"), P$8, IF(F154="", "", F154))</f>
        <v/>
      </c>
      <c r="Q154" s="189" t="str">
        <f t="shared" si="98"/>
        <v/>
      </c>
      <c r="R154" s="101" t="str">
        <f t="shared" ref="R154:R217" si="116">IF(AND($O$6=TRUE, $X154="X"), R$8, IF(H154="", "", H154))</f>
        <v/>
      </c>
      <c r="T154" s="10" t="str">
        <f t="shared" si="99"/>
        <v/>
      </c>
      <c r="V154" s="10" t="str">
        <f t="shared" si="100"/>
        <v/>
      </c>
      <c r="X154" s="10" t="str">
        <f>IF(AND($V154="X", COUNTIF($V$10:$V154, "X")=1), "X", "")</f>
        <v/>
      </c>
      <c r="Z154" s="10" t="str">
        <f t="shared" si="101"/>
        <v/>
      </c>
      <c r="AB154" s="10" t="str">
        <f t="shared" si="92"/>
        <v/>
      </c>
      <c r="AC154" s="10" t="str">
        <f t="shared" ref="AC154:AC217" si="117">IF($Z154="", "", IF(AND(AC$5="X", C154=""), $Z$6, IF(AND(NOT(C154=""), ISNUMBER(C154)=FALSE), $Z$7, "")))</f>
        <v/>
      </c>
      <c r="AD154" s="10" t="str">
        <f t="shared" si="102"/>
        <v/>
      </c>
      <c r="AE154" s="10" t="str">
        <f t="shared" ref="AE154:AE217" si="118">IF($Z154="", "", IF(AND(AE$5="X", E154=""), $Z$6, IF(AND(NOT(E154=""), ISNUMBER(E154)=FALSE), $Z$7, "")))</f>
        <v/>
      </c>
      <c r="AF154" s="10" t="str">
        <f t="shared" ref="AF154:AG217" si="119">IF($Z154="", "", IF(AND(AF$5="X", F154=""), $Z$6, IF(AND(NOT(F154=""), ISNUMBER(F154)=FALSE), $Z$7, "")))</f>
        <v/>
      </c>
      <c r="AG154" s="10" t="str">
        <f t="shared" si="119"/>
        <v/>
      </c>
      <c r="AH154" s="10" t="str">
        <f t="shared" ref="AH154:AH217" si="120">IF($Z154="", "", IF(AND(AH$5="X", H154=""), $Z$6, IF(AND(NOT(H154=""), ISNUMBER(H154)=FALSE), $Z$7, "")))</f>
        <v/>
      </c>
      <c r="AJ154" s="60" t="str">
        <f t="shared" si="103"/>
        <v/>
      </c>
      <c r="AK154" s="7" t="str">
        <f t="shared" ref="AK154:AK217" si="121">IF($X154="", "", IF(AC154="", "", "X"))</f>
        <v/>
      </c>
      <c r="AL154" s="7" t="str">
        <f t="shared" ref="AL154:AL217" si="122">IF($X154="", "", IF(AD154="", "", "X"))</f>
        <v/>
      </c>
      <c r="AM154" s="7" t="str">
        <f t="shared" ref="AM154:AM217" si="123">IF($X154="", "", IF(AE154="", "", "X"))</f>
        <v/>
      </c>
      <c r="AN154" s="7" t="str">
        <f t="shared" ref="AN154:AN217" si="124">IF($X154="", "", IF(AF154="", "", "X"))</f>
        <v/>
      </c>
      <c r="AO154" s="7" t="str">
        <f t="shared" ref="AO154:AO217" si="125">IF($X154="", "", IF(AG154="", "", "X"))</f>
        <v/>
      </c>
      <c r="AP154" s="61" t="str">
        <f t="shared" ref="AP154:AP217" si="126">IF($X154="", "", IF(AH154="", "", "X"))</f>
        <v/>
      </c>
      <c r="AR154" s="60" t="str">
        <f t="shared" si="104"/>
        <v/>
      </c>
      <c r="AS154" s="7" t="str">
        <f t="shared" ref="AS154:AS217" si="127">IF($X154="X", "", AC154)</f>
        <v/>
      </c>
      <c r="AT154" s="7" t="str">
        <f t="shared" si="93"/>
        <v/>
      </c>
      <c r="AU154" s="7" t="str">
        <f t="shared" si="94"/>
        <v/>
      </c>
      <c r="AV154" s="7" t="str">
        <f t="shared" si="95"/>
        <v/>
      </c>
      <c r="AW154" s="7" t="str">
        <f t="shared" si="96"/>
        <v/>
      </c>
      <c r="AX154" s="61" t="str">
        <f t="shared" ref="AX154:AX217" si="128">IF($X154="X", "", AH154)</f>
        <v/>
      </c>
      <c r="AZ154" s="52" t="str">
        <f t="shared" si="105"/>
        <v/>
      </c>
      <c r="BA154" s="101" t="str">
        <f t="shared" si="106"/>
        <v/>
      </c>
      <c r="BB154" s="101" t="str">
        <f t="shared" si="107"/>
        <v/>
      </c>
      <c r="BC154" s="101" t="str">
        <f t="shared" si="108"/>
        <v/>
      </c>
      <c r="BD154" s="160" t="str">
        <f t="shared" si="109"/>
        <v/>
      </c>
      <c r="BE154" s="101" t="str">
        <f t="shared" si="110"/>
        <v/>
      </c>
      <c r="BG154" s="10" t="str">
        <f t="shared" si="111"/>
        <v/>
      </c>
      <c r="BI154" s="163" t="str">
        <f t="shared" si="112"/>
        <v/>
      </c>
      <c r="BK154" s="10">
        <v>145</v>
      </c>
    </row>
    <row r="155" spans="1:63" x14ac:dyDescent="0.25">
      <c r="A155" s="6"/>
      <c r="B155" s="150"/>
      <c r="C155" s="151"/>
      <c r="D155" s="175"/>
      <c r="E155" s="151"/>
      <c r="F155" s="152"/>
      <c r="G155" s="192"/>
      <c r="H155" s="153"/>
      <c r="I155" s="6"/>
      <c r="L155" s="140" t="str">
        <f t="shared" si="97"/>
        <v/>
      </c>
      <c r="M155" s="101" t="str">
        <f t="shared" si="113"/>
        <v/>
      </c>
      <c r="N155" s="36" t="str">
        <f t="shared" si="113"/>
        <v/>
      </c>
      <c r="O155" s="101" t="str">
        <f t="shared" si="114"/>
        <v/>
      </c>
      <c r="P155" s="124" t="str">
        <f t="shared" si="115"/>
        <v/>
      </c>
      <c r="Q155" s="189" t="str">
        <f t="shared" si="98"/>
        <v/>
      </c>
      <c r="R155" s="101" t="str">
        <f t="shared" si="116"/>
        <v/>
      </c>
      <c r="T155" s="10" t="str">
        <f t="shared" si="99"/>
        <v/>
      </c>
      <c r="V155" s="10" t="str">
        <f t="shared" si="100"/>
        <v/>
      </c>
      <c r="X155" s="10" t="str">
        <f>IF(AND($V155="X", COUNTIF($V$10:$V155, "X")=1), "X", "")</f>
        <v/>
      </c>
      <c r="Z155" s="10" t="str">
        <f t="shared" si="101"/>
        <v/>
      </c>
      <c r="AB155" s="10" t="str">
        <f t="shared" si="92"/>
        <v/>
      </c>
      <c r="AC155" s="10" t="str">
        <f t="shared" si="117"/>
        <v/>
      </c>
      <c r="AD155" s="10" t="str">
        <f t="shared" si="102"/>
        <v/>
      </c>
      <c r="AE155" s="10" t="str">
        <f t="shared" si="118"/>
        <v/>
      </c>
      <c r="AF155" s="10" t="str">
        <f t="shared" si="119"/>
        <v/>
      </c>
      <c r="AG155" s="10" t="str">
        <f t="shared" si="119"/>
        <v/>
      </c>
      <c r="AH155" s="10" t="str">
        <f t="shared" si="120"/>
        <v/>
      </c>
      <c r="AJ155" s="60" t="str">
        <f t="shared" si="103"/>
        <v/>
      </c>
      <c r="AK155" s="7" t="str">
        <f t="shared" si="121"/>
        <v/>
      </c>
      <c r="AL155" s="7" t="str">
        <f t="shared" si="122"/>
        <v/>
      </c>
      <c r="AM155" s="7" t="str">
        <f t="shared" si="123"/>
        <v/>
      </c>
      <c r="AN155" s="7" t="str">
        <f t="shared" si="124"/>
        <v/>
      </c>
      <c r="AO155" s="7" t="str">
        <f t="shared" si="125"/>
        <v/>
      </c>
      <c r="AP155" s="61" t="str">
        <f t="shared" si="126"/>
        <v/>
      </c>
      <c r="AR155" s="60" t="str">
        <f t="shared" si="104"/>
        <v/>
      </c>
      <c r="AS155" s="7" t="str">
        <f t="shared" si="127"/>
        <v/>
      </c>
      <c r="AT155" s="7" t="str">
        <f t="shared" si="93"/>
        <v/>
      </c>
      <c r="AU155" s="7" t="str">
        <f t="shared" si="94"/>
        <v/>
      </c>
      <c r="AV155" s="7" t="str">
        <f t="shared" si="95"/>
        <v/>
      </c>
      <c r="AW155" s="7" t="str">
        <f t="shared" si="96"/>
        <v/>
      </c>
      <c r="AX155" s="61" t="str">
        <f t="shared" si="128"/>
        <v/>
      </c>
      <c r="AZ155" s="52" t="str">
        <f t="shared" si="105"/>
        <v/>
      </c>
      <c r="BA155" s="101" t="str">
        <f t="shared" si="106"/>
        <v/>
      </c>
      <c r="BB155" s="101" t="str">
        <f t="shared" si="107"/>
        <v/>
      </c>
      <c r="BC155" s="101" t="str">
        <f t="shared" si="108"/>
        <v/>
      </c>
      <c r="BD155" s="160" t="str">
        <f t="shared" si="109"/>
        <v/>
      </c>
      <c r="BE155" s="101" t="str">
        <f t="shared" si="110"/>
        <v/>
      </c>
      <c r="BG155" s="10" t="str">
        <f t="shared" si="111"/>
        <v/>
      </c>
      <c r="BI155" s="163" t="str">
        <f t="shared" si="112"/>
        <v/>
      </c>
      <c r="BK155" s="10">
        <v>146</v>
      </c>
    </row>
    <row r="156" spans="1:63" x14ac:dyDescent="0.25">
      <c r="A156" s="6"/>
      <c r="B156" s="150"/>
      <c r="C156" s="151"/>
      <c r="D156" s="175"/>
      <c r="E156" s="151"/>
      <c r="F156" s="152"/>
      <c r="G156" s="192"/>
      <c r="H156" s="153"/>
      <c r="I156" s="6"/>
      <c r="L156" s="140" t="str">
        <f t="shared" si="97"/>
        <v/>
      </c>
      <c r="M156" s="101" t="str">
        <f t="shared" si="113"/>
        <v/>
      </c>
      <c r="N156" s="36" t="str">
        <f t="shared" si="113"/>
        <v/>
      </c>
      <c r="O156" s="101" t="str">
        <f t="shared" si="114"/>
        <v/>
      </c>
      <c r="P156" s="124" t="str">
        <f t="shared" si="115"/>
        <v/>
      </c>
      <c r="Q156" s="189" t="str">
        <f t="shared" si="98"/>
        <v/>
      </c>
      <c r="R156" s="101" t="str">
        <f t="shared" si="116"/>
        <v/>
      </c>
      <c r="T156" s="10" t="str">
        <f t="shared" si="99"/>
        <v/>
      </c>
      <c r="V156" s="10" t="str">
        <f t="shared" si="100"/>
        <v/>
      </c>
      <c r="X156" s="10" t="str">
        <f>IF(AND($V156="X", COUNTIF($V$10:$V156, "X")=1), "X", "")</f>
        <v/>
      </c>
      <c r="Z156" s="10" t="str">
        <f t="shared" si="101"/>
        <v/>
      </c>
      <c r="AB156" s="10" t="str">
        <f t="shared" si="92"/>
        <v/>
      </c>
      <c r="AC156" s="10" t="str">
        <f t="shared" si="117"/>
        <v/>
      </c>
      <c r="AD156" s="10" t="str">
        <f t="shared" si="102"/>
        <v/>
      </c>
      <c r="AE156" s="10" t="str">
        <f t="shared" si="118"/>
        <v/>
      </c>
      <c r="AF156" s="10" t="str">
        <f t="shared" si="119"/>
        <v/>
      </c>
      <c r="AG156" s="10" t="str">
        <f t="shared" si="119"/>
        <v/>
      </c>
      <c r="AH156" s="10" t="str">
        <f t="shared" si="120"/>
        <v/>
      </c>
      <c r="AJ156" s="60" t="str">
        <f t="shared" si="103"/>
        <v/>
      </c>
      <c r="AK156" s="7" t="str">
        <f t="shared" si="121"/>
        <v/>
      </c>
      <c r="AL156" s="7" t="str">
        <f t="shared" si="122"/>
        <v/>
      </c>
      <c r="AM156" s="7" t="str">
        <f t="shared" si="123"/>
        <v/>
      </c>
      <c r="AN156" s="7" t="str">
        <f t="shared" si="124"/>
        <v/>
      </c>
      <c r="AO156" s="7" t="str">
        <f t="shared" si="125"/>
        <v/>
      </c>
      <c r="AP156" s="61" t="str">
        <f t="shared" si="126"/>
        <v/>
      </c>
      <c r="AR156" s="60" t="str">
        <f t="shared" si="104"/>
        <v/>
      </c>
      <c r="AS156" s="7" t="str">
        <f t="shared" si="127"/>
        <v/>
      </c>
      <c r="AT156" s="7" t="str">
        <f t="shared" si="93"/>
        <v/>
      </c>
      <c r="AU156" s="7" t="str">
        <f t="shared" si="94"/>
        <v/>
      </c>
      <c r="AV156" s="7" t="str">
        <f t="shared" si="95"/>
        <v/>
      </c>
      <c r="AW156" s="7" t="str">
        <f t="shared" si="96"/>
        <v/>
      </c>
      <c r="AX156" s="61" t="str">
        <f t="shared" si="128"/>
        <v/>
      </c>
      <c r="AZ156" s="52" t="str">
        <f t="shared" si="105"/>
        <v/>
      </c>
      <c r="BA156" s="101" t="str">
        <f t="shared" si="106"/>
        <v/>
      </c>
      <c r="BB156" s="101" t="str">
        <f t="shared" si="107"/>
        <v/>
      </c>
      <c r="BC156" s="101" t="str">
        <f t="shared" si="108"/>
        <v/>
      </c>
      <c r="BD156" s="160" t="str">
        <f t="shared" si="109"/>
        <v/>
      </c>
      <c r="BE156" s="101" t="str">
        <f t="shared" si="110"/>
        <v/>
      </c>
      <c r="BG156" s="10" t="str">
        <f t="shared" si="111"/>
        <v/>
      </c>
      <c r="BI156" s="163" t="str">
        <f t="shared" si="112"/>
        <v/>
      </c>
      <c r="BK156" s="10">
        <v>147</v>
      </c>
    </row>
    <row r="157" spans="1:63" x14ac:dyDescent="0.25">
      <c r="A157" s="6"/>
      <c r="B157" s="150"/>
      <c r="C157" s="151"/>
      <c r="D157" s="175"/>
      <c r="E157" s="151"/>
      <c r="F157" s="152"/>
      <c r="G157" s="192"/>
      <c r="H157" s="153"/>
      <c r="I157" s="6"/>
      <c r="L157" s="140" t="str">
        <f t="shared" si="97"/>
        <v/>
      </c>
      <c r="M157" s="101" t="str">
        <f t="shared" si="113"/>
        <v/>
      </c>
      <c r="N157" s="36" t="str">
        <f t="shared" si="113"/>
        <v/>
      </c>
      <c r="O157" s="101" t="str">
        <f t="shared" si="114"/>
        <v/>
      </c>
      <c r="P157" s="124" t="str">
        <f t="shared" si="115"/>
        <v/>
      </c>
      <c r="Q157" s="189" t="str">
        <f t="shared" si="98"/>
        <v/>
      </c>
      <c r="R157" s="101" t="str">
        <f t="shared" si="116"/>
        <v/>
      </c>
      <c r="T157" s="10" t="str">
        <f t="shared" si="99"/>
        <v/>
      </c>
      <c r="V157" s="10" t="str">
        <f t="shared" si="100"/>
        <v/>
      </c>
      <c r="X157" s="10" t="str">
        <f>IF(AND($V157="X", COUNTIF($V$10:$V157, "X")=1), "X", "")</f>
        <v/>
      </c>
      <c r="Z157" s="10" t="str">
        <f t="shared" si="101"/>
        <v/>
      </c>
      <c r="AB157" s="10" t="str">
        <f t="shared" si="92"/>
        <v/>
      </c>
      <c r="AC157" s="10" t="str">
        <f t="shared" si="117"/>
        <v/>
      </c>
      <c r="AD157" s="10" t="str">
        <f t="shared" si="102"/>
        <v/>
      </c>
      <c r="AE157" s="10" t="str">
        <f t="shared" si="118"/>
        <v/>
      </c>
      <c r="AF157" s="10" t="str">
        <f t="shared" si="119"/>
        <v/>
      </c>
      <c r="AG157" s="10" t="str">
        <f t="shared" si="119"/>
        <v/>
      </c>
      <c r="AH157" s="10" t="str">
        <f t="shared" si="120"/>
        <v/>
      </c>
      <c r="AJ157" s="60" t="str">
        <f t="shared" si="103"/>
        <v/>
      </c>
      <c r="AK157" s="7" t="str">
        <f t="shared" si="121"/>
        <v/>
      </c>
      <c r="AL157" s="7" t="str">
        <f t="shared" si="122"/>
        <v/>
      </c>
      <c r="AM157" s="7" t="str">
        <f t="shared" si="123"/>
        <v/>
      </c>
      <c r="AN157" s="7" t="str">
        <f t="shared" si="124"/>
        <v/>
      </c>
      <c r="AO157" s="7" t="str">
        <f t="shared" si="125"/>
        <v/>
      </c>
      <c r="AP157" s="61" t="str">
        <f t="shared" si="126"/>
        <v/>
      </c>
      <c r="AR157" s="60" t="str">
        <f t="shared" si="104"/>
        <v/>
      </c>
      <c r="AS157" s="7" t="str">
        <f t="shared" si="127"/>
        <v/>
      </c>
      <c r="AT157" s="7" t="str">
        <f t="shared" si="93"/>
        <v/>
      </c>
      <c r="AU157" s="7" t="str">
        <f t="shared" si="94"/>
        <v/>
      </c>
      <c r="AV157" s="7" t="str">
        <f t="shared" si="95"/>
        <v/>
      </c>
      <c r="AW157" s="7" t="str">
        <f t="shared" si="96"/>
        <v/>
      </c>
      <c r="AX157" s="61" t="str">
        <f t="shared" si="128"/>
        <v/>
      </c>
      <c r="AZ157" s="52" t="str">
        <f t="shared" si="105"/>
        <v/>
      </c>
      <c r="BA157" s="101" t="str">
        <f t="shared" si="106"/>
        <v/>
      </c>
      <c r="BB157" s="101" t="str">
        <f t="shared" si="107"/>
        <v/>
      </c>
      <c r="BC157" s="101" t="str">
        <f t="shared" si="108"/>
        <v/>
      </c>
      <c r="BD157" s="160" t="str">
        <f t="shared" si="109"/>
        <v/>
      </c>
      <c r="BE157" s="101" t="str">
        <f t="shared" si="110"/>
        <v/>
      </c>
      <c r="BG157" s="10" t="str">
        <f t="shared" si="111"/>
        <v/>
      </c>
      <c r="BI157" s="163" t="str">
        <f t="shared" si="112"/>
        <v/>
      </c>
      <c r="BK157" s="10">
        <v>148</v>
      </c>
    </row>
    <row r="158" spans="1:63" x14ac:dyDescent="0.25">
      <c r="A158" s="6"/>
      <c r="B158" s="150"/>
      <c r="C158" s="151"/>
      <c r="D158" s="175"/>
      <c r="E158" s="151"/>
      <c r="F158" s="152"/>
      <c r="G158" s="192"/>
      <c r="H158" s="153"/>
      <c r="I158" s="6"/>
      <c r="L158" s="140" t="str">
        <f t="shared" si="97"/>
        <v/>
      </c>
      <c r="M158" s="101" t="str">
        <f t="shared" si="113"/>
        <v/>
      </c>
      <c r="N158" s="36" t="str">
        <f t="shared" si="113"/>
        <v/>
      </c>
      <c r="O158" s="101" t="str">
        <f t="shared" si="114"/>
        <v/>
      </c>
      <c r="P158" s="124" t="str">
        <f t="shared" si="115"/>
        <v/>
      </c>
      <c r="Q158" s="189" t="str">
        <f t="shared" si="98"/>
        <v/>
      </c>
      <c r="R158" s="101" t="str">
        <f t="shared" si="116"/>
        <v/>
      </c>
      <c r="T158" s="10" t="str">
        <f t="shared" si="99"/>
        <v/>
      </c>
      <c r="V158" s="10" t="str">
        <f t="shared" si="100"/>
        <v/>
      </c>
      <c r="X158" s="10" t="str">
        <f>IF(AND($V158="X", COUNTIF($V$10:$V158, "X")=1), "X", "")</f>
        <v/>
      </c>
      <c r="Z158" s="10" t="str">
        <f t="shared" si="101"/>
        <v/>
      </c>
      <c r="AB158" s="10" t="str">
        <f t="shared" si="92"/>
        <v/>
      </c>
      <c r="AC158" s="10" t="str">
        <f t="shared" si="117"/>
        <v/>
      </c>
      <c r="AD158" s="10" t="str">
        <f t="shared" si="102"/>
        <v/>
      </c>
      <c r="AE158" s="10" t="str">
        <f t="shared" si="118"/>
        <v/>
      </c>
      <c r="AF158" s="10" t="str">
        <f t="shared" si="119"/>
        <v/>
      </c>
      <c r="AG158" s="10" t="str">
        <f t="shared" si="119"/>
        <v/>
      </c>
      <c r="AH158" s="10" t="str">
        <f t="shared" si="120"/>
        <v/>
      </c>
      <c r="AJ158" s="60" t="str">
        <f t="shared" si="103"/>
        <v/>
      </c>
      <c r="AK158" s="7" t="str">
        <f t="shared" si="121"/>
        <v/>
      </c>
      <c r="AL158" s="7" t="str">
        <f t="shared" si="122"/>
        <v/>
      </c>
      <c r="AM158" s="7" t="str">
        <f t="shared" si="123"/>
        <v/>
      </c>
      <c r="AN158" s="7" t="str">
        <f t="shared" si="124"/>
        <v/>
      </c>
      <c r="AO158" s="7" t="str">
        <f t="shared" si="125"/>
        <v/>
      </c>
      <c r="AP158" s="61" t="str">
        <f t="shared" si="126"/>
        <v/>
      </c>
      <c r="AR158" s="60" t="str">
        <f t="shared" si="104"/>
        <v/>
      </c>
      <c r="AS158" s="7" t="str">
        <f t="shared" si="127"/>
        <v/>
      </c>
      <c r="AT158" s="7" t="str">
        <f t="shared" si="93"/>
        <v/>
      </c>
      <c r="AU158" s="7" t="str">
        <f t="shared" si="94"/>
        <v/>
      </c>
      <c r="AV158" s="7" t="str">
        <f t="shared" si="95"/>
        <v/>
      </c>
      <c r="AW158" s="7" t="str">
        <f t="shared" si="96"/>
        <v/>
      </c>
      <c r="AX158" s="61" t="str">
        <f t="shared" si="128"/>
        <v/>
      </c>
      <c r="AZ158" s="52" t="str">
        <f t="shared" si="105"/>
        <v/>
      </c>
      <c r="BA158" s="101" t="str">
        <f t="shared" si="106"/>
        <v/>
      </c>
      <c r="BB158" s="101" t="str">
        <f t="shared" si="107"/>
        <v/>
      </c>
      <c r="BC158" s="101" t="str">
        <f t="shared" si="108"/>
        <v/>
      </c>
      <c r="BD158" s="160" t="str">
        <f t="shared" si="109"/>
        <v/>
      </c>
      <c r="BE158" s="101" t="str">
        <f t="shared" si="110"/>
        <v/>
      </c>
      <c r="BG158" s="10" t="str">
        <f t="shared" si="111"/>
        <v/>
      </c>
      <c r="BI158" s="163" t="str">
        <f t="shared" si="112"/>
        <v/>
      </c>
      <c r="BK158" s="10">
        <v>149</v>
      </c>
    </row>
    <row r="159" spans="1:63" x14ac:dyDescent="0.25">
      <c r="A159" s="6"/>
      <c r="B159" s="150"/>
      <c r="C159" s="151"/>
      <c r="D159" s="175"/>
      <c r="E159" s="151"/>
      <c r="F159" s="152"/>
      <c r="G159" s="192"/>
      <c r="H159" s="153"/>
      <c r="I159" s="6"/>
      <c r="L159" s="140" t="str">
        <f t="shared" si="97"/>
        <v/>
      </c>
      <c r="M159" s="101" t="str">
        <f t="shared" si="113"/>
        <v/>
      </c>
      <c r="N159" s="36" t="str">
        <f t="shared" si="113"/>
        <v/>
      </c>
      <c r="O159" s="101" t="str">
        <f t="shared" si="114"/>
        <v/>
      </c>
      <c r="P159" s="124" t="str">
        <f t="shared" si="115"/>
        <v/>
      </c>
      <c r="Q159" s="189" t="str">
        <f t="shared" si="98"/>
        <v/>
      </c>
      <c r="R159" s="101" t="str">
        <f t="shared" si="116"/>
        <v/>
      </c>
      <c r="T159" s="10" t="str">
        <f t="shared" si="99"/>
        <v/>
      </c>
      <c r="V159" s="10" t="str">
        <f t="shared" si="100"/>
        <v/>
      </c>
      <c r="X159" s="10" t="str">
        <f>IF(AND($V159="X", COUNTIF($V$10:$V159, "X")=1), "X", "")</f>
        <v/>
      </c>
      <c r="Z159" s="10" t="str">
        <f t="shared" si="101"/>
        <v/>
      </c>
      <c r="AB159" s="10" t="str">
        <f t="shared" si="92"/>
        <v/>
      </c>
      <c r="AC159" s="10" t="str">
        <f t="shared" si="117"/>
        <v/>
      </c>
      <c r="AD159" s="10" t="str">
        <f t="shared" si="102"/>
        <v/>
      </c>
      <c r="AE159" s="10" t="str">
        <f t="shared" si="118"/>
        <v/>
      </c>
      <c r="AF159" s="10" t="str">
        <f t="shared" si="119"/>
        <v/>
      </c>
      <c r="AG159" s="10" t="str">
        <f t="shared" si="119"/>
        <v/>
      </c>
      <c r="AH159" s="10" t="str">
        <f t="shared" si="120"/>
        <v/>
      </c>
      <c r="AJ159" s="60" t="str">
        <f t="shared" si="103"/>
        <v/>
      </c>
      <c r="AK159" s="7" t="str">
        <f t="shared" si="121"/>
        <v/>
      </c>
      <c r="AL159" s="7" t="str">
        <f t="shared" si="122"/>
        <v/>
      </c>
      <c r="AM159" s="7" t="str">
        <f t="shared" si="123"/>
        <v/>
      </c>
      <c r="AN159" s="7" t="str">
        <f t="shared" si="124"/>
        <v/>
      </c>
      <c r="AO159" s="7" t="str">
        <f t="shared" si="125"/>
        <v/>
      </c>
      <c r="AP159" s="61" t="str">
        <f t="shared" si="126"/>
        <v/>
      </c>
      <c r="AR159" s="60" t="str">
        <f t="shared" si="104"/>
        <v/>
      </c>
      <c r="AS159" s="7" t="str">
        <f t="shared" si="127"/>
        <v/>
      </c>
      <c r="AT159" s="7" t="str">
        <f t="shared" si="93"/>
        <v/>
      </c>
      <c r="AU159" s="7" t="str">
        <f t="shared" si="94"/>
        <v/>
      </c>
      <c r="AV159" s="7" t="str">
        <f t="shared" si="95"/>
        <v/>
      </c>
      <c r="AW159" s="7" t="str">
        <f t="shared" si="96"/>
        <v/>
      </c>
      <c r="AX159" s="61" t="str">
        <f t="shared" si="128"/>
        <v/>
      </c>
      <c r="AZ159" s="52" t="str">
        <f t="shared" si="105"/>
        <v/>
      </c>
      <c r="BA159" s="101" t="str">
        <f t="shared" si="106"/>
        <v/>
      </c>
      <c r="BB159" s="101" t="str">
        <f t="shared" si="107"/>
        <v/>
      </c>
      <c r="BC159" s="101" t="str">
        <f t="shared" si="108"/>
        <v/>
      </c>
      <c r="BD159" s="160" t="str">
        <f t="shared" si="109"/>
        <v/>
      </c>
      <c r="BE159" s="101" t="str">
        <f t="shared" si="110"/>
        <v/>
      </c>
      <c r="BG159" s="10" t="str">
        <f t="shared" si="111"/>
        <v/>
      </c>
      <c r="BI159" s="163" t="str">
        <f t="shared" si="112"/>
        <v/>
      </c>
      <c r="BK159" s="10">
        <v>150</v>
      </c>
    </row>
    <row r="160" spans="1:63" x14ac:dyDescent="0.25">
      <c r="A160" s="6"/>
      <c r="B160" s="150"/>
      <c r="C160" s="151"/>
      <c r="D160" s="175"/>
      <c r="E160" s="151"/>
      <c r="F160" s="152"/>
      <c r="G160" s="192"/>
      <c r="H160" s="153"/>
      <c r="I160" s="6"/>
      <c r="L160" s="140" t="str">
        <f t="shared" si="97"/>
        <v/>
      </c>
      <c r="M160" s="101" t="str">
        <f t="shared" si="113"/>
        <v/>
      </c>
      <c r="N160" s="36" t="str">
        <f t="shared" si="113"/>
        <v/>
      </c>
      <c r="O160" s="101" t="str">
        <f t="shared" si="114"/>
        <v/>
      </c>
      <c r="P160" s="124" t="str">
        <f t="shared" si="115"/>
        <v/>
      </c>
      <c r="Q160" s="189" t="str">
        <f t="shared" si="98"/>
        <v/>
      </c>
      <c r="R160" s="101" t="str">
        <f t="shared" si="116"/>
        <v/>
      </c>
      <c r="T160" s="10" t="str">
        <f t="shared" si="99"/>
        <v/>
      </c>
      <c r="V160" s="10" t="str">
        <f t="shared" si="100"/>
        <v/>
      </c>
      <c r="X160" s="10" t="str">
        <f>IF(AND($V160="X", COUNTIF($V$10:$V160, "X")=1), "X", "")</f>
        <v/>
      </c>
      <c r="Z160" s="10" t="str">
        <f t="shared" si="101"/>
        <v/>
      </c>
      <c r="AB160" s="10" t="str">
        <f t="shared" si="92"/>
        <v/>
      </c>
      <c r="AC160" s="10" t="str">
        <f t="shared" si="117"/>
        <v/>
      </c>
      <c r="AD160" s="10" t="str">
        <f t="shared" si="102"/>
        <v/>
      </c>
      <c r="AE160" s="10" t="str">
        <f t="shared" si="118"/>
        <v/>
      </c>
      <c r="AF160" s="10" t="str">
        <f t="shared" si="119"/>
        <v/>
      </c>
      <c r="AG160" s="10" t="str">
        <f t="shared" si="119"/>
        <v/>
      </c>
      <c r="AH160" s="10" t="str">
        <f t="shared" si="120"/>
        <v/>
      </c>
      <c r="AJ160" s="60" t="str">
        <f t="shared" si="103"/>
        <v/>
      </c>
      <c r="AK160" s="7" t="str">
        <f t="shared" si="121"/>
        <v/>
      </c>
      <c r="AL160" s="7" t="str">
        <f t="shared" si="122"/>
        <v/>
      </c>
      <c r="AM160" s="7" t="str">
        <f t="shared" si="123"/>
        <v/>
      </c>
      <c r="AN160" s="7" t="str">
        <f t="shared" si="124"/>
        <v/>
      </c>
      <c r="AO160" s="7" t="str">
        <f t="shared" si="125"/>
        <v/>
      </c>
      <c r="AP160" s="61" t="str">
        <f t="shared" si="126"/>
        <v/>
      </c>
      <c r="AR160" s="60" t="str">
        <f t="shared" si="104"/>
        <v/>
      </c>
      <c r="AS160" s="7" t="str">
        <f t="shared" si="127"/>
        <v/>
      </c>
      <c r="AT160" s="7" t="str">
        <f t="shared" si="93"/>
        <v/>
      </c>
      <c r="AU160" s="7" t="str">
        <f t="shared" si="94"/>
        <v/>
      </c>
      <c r="AV160" s="7" t="str">
        <f t="shared" si="95"/>
        <v/>
      </c>
      <c r="AW160" s="7" t="str">
        <f t="shared" si="96"/>
        <v/>
      </c>
      <c r="AX160" s="61" t="str">
        <f t="shared" si="128"/>
        <v/>
      </c>
      <c r="AZ160" s="52" t="str">
        <f t="shared" si="105"/>
        <v/>
      </c>
      <c r="BA160" s="101" t="str">
        <f t="shared" si="106"/>
        <v/>
      </c>
      <c r="BB160" s="101" t="str">
        <f t="shared" si="107"/>
        <v/>
      </c>
      <c r="BC160" s="101" t="str">
        <f t="shared" si="108"/>
        <v/>
      </c>
      <c r="BD160" s="160" t="str">
        <f t="shared" si="109"/>
        <v/>
      </c>
      <c r="BE160" s="101" t="str">
        <f t="shared" si="110"/>
        <v/>
      </c>
      <c r="BG160" s="10" t="str">
        <f t="shared" si="111"/>
        <v/>
      </c>
      <c r="BI160" s="163" t="str">
        <f t="shared" si="112"/>
        <v/>
      </c>
      <c r="BK160" s="10">
        <v>151</v>
      </c>
    </row>
    <row r="161" spans="1:63" x14ac:dyDescent="0.25">
      <c r="A161" s="6"/>
      <c r="B161" s="150"/>
      <c r="C161" s="151"/>
      <c r="D161" s="175"/>
      <c r="E161" s="151"/>
      <c r="F161" s="152"/>
      <c r="G161" s="192"/>
      <c r="H161" s="153"/>
      <c r="I161" s="6"/>
      <c r="L161" s="140" t="str">
        <f t="shared" si="97"/>
        <v/>
      </c>
      <c r="M161" s="101" t="str">
        <f t="shared" si="113"/>
        <v/>
      </c>
      <c r="N161" s="36" t="str">
        <f t="shared" si="113"/>
        <v/>
      </c>
      <c r="O161" s="101" t="str">
        <f t="shared" si="114"/>
        <v/>
      </c>
      <c r="P161" s="124" t="str">
        <f t="shared" si="115"/>
        <v/>
      </c>
      <c r="Q161" s="189" t="str">
        <f t="shared" si="98"/>
        <v/>
      </c>
      <c r="R161" s="101" t="str">
        <f t="shared" si="116"/>
        <v/>
      </c>
      <c r="T161" s="10" t="str">
        <f t="shared" si="99"/>
        <v/>
      </c>
      <c r="V161" s="10" t="str">
        <f t="shared" si="100"/>
        <v/>
      </c>
      <c r="X161" s="10" t="str">
        <f>IF(AND($V161="X", COUNTIF($V$10:$V161, "X")=1), "X", "")</f>
        <v/>
      </c>
      <c r="Z161" s="10" t="str">
        <f t="shared" si="101"/>
        <v/>
      </c>
      <c r="AB161" s="10" t="str">
        <f t="shared" si="92"/>
        <v/>
      </c>
      <c r="AC161" s="10" t="str">
        <f t="shared" si="117"/>
        <v/>
      </c>
      <c r="AD161" s="10" t="str">
        <f t="shared" si="102"/>
        <v/>
      </c>
      <c r="AE161" s="10" t="str">
        <f t="shared" si="118"/>
        <v/>
      </c>
      <c r="AF161" s="10" t="str">
        <f t="shared" si="119"/>
        <v/>
      </c>
      <c r="AG161" s="10" t="str">
        <f t="shared" si="119"/>
        <v/>
      </c>
      <c r="AH161" s="10" t="str">
        <f t="shared" si="120"/>
        <v/>
      </c>
      <c r="AJ161" s="60" t="str">
        <f t="shared" si="103"/>
        <v/>
      </c>
      <c r="AK161" s="7" t="str">
        <f t="shared" si="121"/>
        <v/>
      </c>
      <c r="AL161" s="7" t="str">
        <f t="shared" si="122"/>
        <v/>
      </c>
      <c r="AM161" s="7" t="str">
        <f t="shared" si="123"/>
        <v/>
      </c>
      <c r="AN161" s="7" t="str">
        <f t="shared" si="124"/>
        <v/>
      </c>
      <c r="AO161" s="7" t="str">
        <f t="shared" si="125"/>
        <v/>
      </c>
      <c r="AP161" s="61" t="str">
        <f t="shared" si="126"/>
        <v/>
      </c>
      <c r="AR161" s="60" t="str">
        <f t="shared" si="104"/>
        <v/>
      </c>
      <c r="AS161" s="7" t="str">
        <f t="shared" si="127"/>
        <v/>
      </c>
      <c r="AT161" s="7" t="str">
        <f t="shared" si="93"/>
        <v/>
      </c>
      <c r="AU161" s="7" t="str">
        <f t="shared" si="94"/>
        <v/>
      </c>
      <c r="AV161" s="7" t="str">
        <f t="shared" si="95"/>
        <v/>
      </c>
      <c r="AW161" s="7" t="str">
        <f t="shared" si="96"/>
        <v/>
      </c>
      <c r="AX161" s="61" t="str">
        <f t="shared" si="128"/>
        <v/>
      </c>
      <c r="AZ161" s="52" t="str">
        <f t="shared" si="105"/>
        <v/>
      </c>
      <c r="BA161" s="101" t="str">
        <f t="shared" si="106"/>
        <v/>
      </c>
      <c r="BB161" s="101" t="str">
        <f t="shared" si="107"/>
        <v/>
      </c>
      <c r="BC161" s="101" t="str">
        <f t="shared" si="108"/>
        <v/>
      </c>
      <c r="BD161" s="160" t="str">
        <f t="shared" si="109"/>
        <v/>
      </c>
      <c r="BE161" s="101" t="str">
        <f t="shared" si="110"/>
        <v/>
      </c>
      <c r="BG161" s="10" t="str">
        <f t="shared" si="111"/>
        <v/>
      </c>
      <c r="BI161" s="163" t="str">
        <f t="shared" si="112"/>
        <v/>
      </c>
      <c r="BK161" s="10">
        <v>152</v>
      </c>
    </row>
    <row r="162" spans="1:63" x14ac:dyDescent="0.25">
      <c r="A162" s="6"/>
      <c r="B162" s="150"/>
      <c r="C162" s="151"/>
      <c r="D162" s="175"/>
      <c r="E162" s="151"/>
      <c r="F162" s="152"/>
      <c r="G162" s="192"/>
      <c r="H162" s="153"/>
      <c r="I162" s="6"/>
      <c r="L162" s="140" t="str">
        <f t="shared" si="97"/>
        <v/>
      </c>
      <c r="M162" s="101" t="str">
        <f t="shared" si="113"/>
        <v/>
      </c>
      <c r="N162" s="36" t="str">
        <f t="shared" si="113"/>
        <v/>
      </c>
      <c r="O162" s="101" t="str">
        <f t="shared" si="114"/>
        <v/>
      </c>
      <c r="P162" s="124" t="str">
        <f t="shared" si="115"/>
        <v/>
      </c>
      <c r="Q162" s="189" t="str">
        <f t="shared" si="98"/>
        <v/>
      </c>
      <c r="R162" s="101" t="str">
        <f t="shared" si="116"/>
        <v/>
      </c>
      <c r="T162" s="10" t="str">
        <f t="shared" si="99"/>
        <v/>
      </c>
      <c r="V162" s="10" t="str">
        <f t="shared" si="100"/>
        <v/>
      </c>
      <c r="X162" s="10" t="str">
        <f>IF(AND($V162="X", COUNTIF($V$10:$V162, "X")=1), "X", "")</f>
        <v/>
      </c>
      <c r="Z162" s="10" t="str">
        <f t="shared" si="101"/>
        <v/>
      </c>
      <c r="AB162" s="10" t="str">
        <f t="shared" si="92"/>
        <v/>
      </c>
      <c r="AC162" s="10" t="str">
        <f t="shared" si="117"/>
        <v/>
      </c>
      <c r="AD162" s="10" t="str">
        <f t="shared" si="102"/>
        <v/>
      </c>
      <c r="AE162" s="10" t="str">
        <f t="shared" si="118"/>
        <v/>
      </c>
      <c r="AF162" s="10" t="str">
        <f t="shared" si="119"/>
        <v/>
      </c>
      <c r="AG162" s="10" t="str">
        <f t="shared" si="119"/>
        <v/>
      </c>
      <c r="AH162" s="10" t="str">
        <f t="shared" si="120"/>
        <v/>
      </c>
      <c r="AJ162" s="60" t="str">
        <f t="shared" si="103"/>
        <v/>
      </c>
      <c r="AK162" s="7" t="str">
        <f t="shared" si="121"/>
        <v/>
      </c>
      <c r="AL162" s="7" t="str">
        <f t="shared" si="122"/>
        <v/>
      </c>
      <c r="AM162" s="7" t="str">
        <f t="shared" si="123"/>
        <v/>
      </c>
      <c r="AN162" s="7" t="str">
        <f t="shared" si="124"/>
        <v/>
      </c>
      <c r="AO162" s="7" t="str">
        <f t="shared" si="125"/>
        <v/>
      </c>
      <c r="AP162" s="61" t="str">
        <f t="shared" si="126"/>
        <v/>
      </c>
      <c r="AR162" s="60" t="str">
        <f t="shared" si="104"/>
        <v/>
      </c>
      <c r="AS162" s="7" t="str">
        <f t="shared" si="127"/>
        <v/>
      </c>
      <c r="AT162" s="7" t="str">
        <f t="shared" si="93"/>
        <v/>
      </c>
      <c r="AU162" s="7" t="str">
        <f t="shared" si="94"/>
        <v/>
      </c>
      <c r="AV162" s="7" t="str">
        <f t="shared" si="95"/>
        <v/>
      </c>
      <c r="AW162" s="7" t="str">
        <f t="shared" si="96"/>
        <v/>
      </c>
      <c r="AX162" s="61" t="str">
        <f t="shared" si="128"/>
        <v/>
      </c>
      <c r="AZ162" s="52" t="str">
        <f t="shared" si="105"/>
        <v/>
      </c>
      <c r="BA162" s="101" t="str">
        <f t="shared" si="106"/>
        <v/>
      </c>
      <c r="BB162" s="101" t="str">
        <f t="shared" si="107"/>
        <v/>
      </c>
      <c r="BC162" s="101" t="str">
        <f t="shared" si="108"/>
        <v/>
      </c>
      <c r="BD162" s="160" t="str">
        <f t="shared" si="109"/>
        <v/>
      </c>
      <c r="BE162" s="101" t="str">
        <f t="shared" si="110"/>
        <v/>
      </c>
      <c r="BG162" s="10" t="str">
        <f t="shared" si="111"/>
        <v/>
      </c>
      <c r="BI162" s="163" t="str">
        <f t="shared" si="112"/>
        <v/>
      </c>
      <c r="BK162" s="10">
        <v>153</v>
      </c>
    </row>
    <row r="163" spans="1:63" x14ac:dyDescent="0.25">
      <c r="A163" s="6"/>
      <c r="B163" s="150"/>
      <c r="C163" s="151"/>
      <c r="D163" s="175"/>
      <c r="E163" s="151"/>
      <c r="F163" s="152"/>
      <c r="G163" s="192"/>
      <c r="H163" s="153"/>
      <c r="I163" s="6"/>
      <c r="L163" s="140" t="str">
        <f t="shared" si="97"/>
        <v/>
      </c>
      <c r="M163" s="101" t="str">
        <f t="shared" si="113"/>
        <v/>
      </c>
      <c r="N163" s="36" t="str">
        <f t="shared" si="113"/>
        <v/>
      </c>
      <c r="O163" s="101" t="str">
        <f t="shared" si="114"/>
        <v/>
      </c>
      <c r="P163" s="124" t="str">
        <f t="shared" si="115"/>
        <v/>
      </c>
      <c r="Q163" s="189" t="str">
        <f t="shared" si="98"/>
        <v/>
      </c>
      <c r="R163" s="101" t="str">
        <f t="shared" si="116"/>
        <v/>
      </c>
      <c r="T163" s="10" t="str">
        <f t="shared" si="99"/>
        <v/>
      </c>
      <c r="V163" s="10" t="str">
        <f t="shared" si="100"/>
        <v/>
      </c>
      <c r="X163" s="10" t="str">
        <f>IF(AND($V163="X", COUNTIF($V$10:$V163, "X")=1), "X", "")</f>
        <v/>
      </c>
      <c r="Z163" s="10" t="str">
        <f t="shared" si="101"/>
        <v/>
      </c>
      <c r="AB163" s="10" t="str">
        <f t="shared" si="92"/>
        <v/>
      </c>
      <c r="AC163" s="10" t="str">
        <f t="shared" si="117"/>
        <v/>
      </c>
      <c r="AD163" s="10" t="str">
        <f t="shared" si="102"/>
        <v/>
      </c>
      <c r="AE163" s="10" t="str">
        <f t="shared" si="118"/>
        <v/>
      </c>
      <c r="AF163" s="10" t="str">
        <f t="shared" si="119"/>
        <v/>
      </c>
      <c r="AG163" s="10" t="str">
        <f t="shared" si="119"/>
        <v/>
      </c>
      <c r="AH163" s="10" t="str">
        <f t="shared" si="120"/>
        <v/>
      </c>
      <c r="AJ163" s="60" t="str">
        <f t="shared" si="103"/>
        <v/>
      </c>
      <c r="AK163" s="7" t="str">
        <f t="shared" si="121"/>
        <v/>
      </c>
      <c r="AL163" s="7" t="str">
        <f t="shared" si="122"/>
        <v/>
      </c>
      <c r="AM163" s="7" t="str">
        <f t="shared" si="123"/>
        <v/>
      </c>
      <c r="AN163" s="7" t="str">
        <f t="shared" si="124"/>
        <v/>
      </c>
      <c r="AO163" s="7" t="str">
        <f t="shared" si="125"/>
        <v/>
      </c>
      <c r="AP163" s="61" t="str">
        <f t="shared" si="126"/>
        <v/>
      </c>
      <c r="AR163" s="60" t="str">
        <f t="shared" si="104"/>
        <v/>
      </c>
      <c r="AS163" s="7" t="str">
        <f t="shared" si="127"/>
        <v/>
      </c>
      <c r="AT163" s="7" t="str">
        <f t="shared" si="93"/>
        <v/>
      </c>
      <c r="AU163" s="7" t="str">
        <f t="shared" si="94"/>
        <v/>
      </c>
      <c r="AV163" s="7" t="str">
        <f t="shared" si="95"/>
        <v/>
      </c>
      <c r="AW163" s="7" t="str">
        <f t="shared" si="96"/>
        <v/>
      </c>
      <c r="AX163" s="61" t="str">
        <f t="shared" si="128"/>
        <v/>
      </c>
      <c r="AZ163" s="52" t="str">
        <f t="shared" si="105"/>
        <v/>
      </c>
      <c r="BA163" s="101" t="str">
        <f t="shared" si="106"/>
        <v/>
      </c>
      <c r="BB163" s="101" t="str">
        <f t="shared" si="107"/>
        <v/>
      </c>
      <c r="BC163" s="101" t="str">
        <f t="shared" si="108"/>
        <v/>
      </c>
      <c r="BD163" s="160" t="str">
        <f t="shared" si="109"/>
        <v/>
      </c>
      <c r="BE163" s="101" t="str">
        <f t="shared" si="110"/>
        <v/>
      </c>
      <c r="BG163" s="10" t="str">
        <f t="shared" si="111"/>
        <v/>
      </c>
      <c r="BI163" s="163" t="str">
        <f t="shared" si="112"/>
        <v/>
      </c>
      <c r="BK163" s="10">
        <v>154</v>
      </c>
    </row>
    <row r="164" spans="1:63" x14ac:dyDescent="0.25">
      <c r="A164" s="6"/>
      <c r="B164" s="150"/>
      <c r="C164" s="151"/>
      <c r="D164" s="175"/>
      <c r="E164" s="151"/>
      <c r="F164" s="152"/>
      <c r="G164" s="192"/>
      <c r="H164" s="153"/>
      <c r="I164" s="6"/>
      <c r="L164" s="140" t="str">
        <f t="shared" si="97"/>
        <v/>
      </c>
      <c r="M164" s="101" t="str">
        <f t="shared" si="113"/>
        <v/>
      </c>
      <c r="N164" s="36" t="str">
        <f t="shared" si="113"/>
        <v/>
      </c>
      <c r="O164" s="101" t="str">
        <f t="shared" si="114"/>
        <v/>
      </c>
      <c r="P164" s="124" t="str">
        <f t="shared" si="115"/>
        <v/>
      </c>
      <c r="Q164" s="189" t="str">
        <f t="shared" si="98"/>
        <v/>
      </c>
      <c r="R164" s="101" t="str">
        <f t="shared" si="116"/>
        <v/>
      </c>
      <c r="T164" s="10" t="str">
        <f t="shared" si="99"/>
        <v/>
      </c>
      <c r="V164" s="10" t="str">
        <f t="shared" si="100"/>
        <v/>
      </c>
      <c r="X164" s="10" t="str">
        <f>IF(AND($V164="X", COUNTIF($V$10:$V164, "X")=1), "X", "")</f>
        <v/>
      </c>
      <c r="Z164" s="10" t="str">
        <f t="shared" si="101"/>
        <v/>
      </c>
      <c r="AB164" s="10" t="str">
        <f t="shared" si="92"/>
        <v/>
      </c>
      <c r="AC164" s="10" t="str">
        <f t="shared" si="117"/>
        <v/>
      </c>
      <c r="AD164" s="10" t="str">
        <f t="shared" si="102"/>
        <v/>
      </c>
      <c r="AE164" s="10" t="str">
        <f t="shared" si="118"/>
        <v/>
      </c>
      <c r="AF164" s="10" t="str">
        <f t="shared" si="119"/>
        <v/>
      </c>
      <c r="AG164" s="10" t="str">
        <f t="shared" si="119"/>
        <v/>
      </c>
      <c r="AH164" s="10" t="str">
        <f t="shared" si="120"/>
        <v/>
      </c>
      <c r="AJ164" s="60" t="str">
        <f t="shared" si="103"/>
        <v/>
      </c>
      <c r="AK164" s="7" t="str">
        <f t="shared" si="121"/>
        <v/>
      </c>
      <c r="AL164" s="7" t="str">
        <f t="shared" si="122"/>
        <v/>
      </c>
      <c r="AM164" s="7" t="str">
        <f t="shared" si="123"/>
        <v/>
      </c>
      <c r="AN164" s="7" t="str">
        <f t="shared" si="124"/>
        <v/>
      </c>
      <c r="AO164" s="7" t="str">
        <f t="shared" si="125"/>
        <v/>
      </c>
      <c r="AP164" s="61" t="str">
        <f t="shared" si="126"/>
        <v/>
      </c>
      <c r="AR164" s="60" t="str">
        <f t="shared" si="104"/>
        <v/>
      </c>
      <c r="AS164" s="7" t="str">
        <f t="shared" si="127"/>
        <v/>
      </c>
      <c r="AT164" s="7" t="str">
        <f t="shared" si="93"/>
        <v/>
      </c>
      <c r="AU164" s="7" t="str">
        <f t="shared" si="94"/>
        <v/>
      </c>
      <c r="AV164" s="7" t="str">
        <f t="shared" si="95"/>
        <v/>
      </c>
      <c r="AW164" s="7" t="str">
        <f t="shared" si="96"/>
        <v/>
      </c>
      <c r="AX164" s="61" t="str">
        <f t="shared" si="128"/>
        <v/>
      </c>
      <c r="AZ164" s="52" t="str">
        <f t="shared" si="105"/>
        <v/>
      </c>
      <c r="BA164" s="101" t="str">
        <f t="shared" si="106"/>
        <v/>
      </c>
      <c r="BB164" s="101" t="str">
        <f t="shared" si="107"/>
        <v/>
      </c>
      <c r="BC164" s="101" t="str">
        <f t="shared" si="108"/>
        <v/>
      </c>
      <c r="BD164" s="160" t="str">
        <f t="shared" si="109"/>
        <v/>
      </c>
      <c r="BE164" s="101" t="str">
        <f t="shared" si="110"/>
        <v/>
      </c>
      <c r="BG164" s="10" t="str">
        <f t="shared" si="111"/>
        <v/>
      </c>
      <c r="BI164" s="163" t="str">
        <f t="shared" si="112"/>
        <v/>
      </c>
      <c r="BK164" s="10">
        <v>155</v>
      </c>
    </row>
    <row r="165" spans="1:63" x14ac:dyDescent="0.25">
      <c r="A165" s="6"/>
      <c r="B165" s="150"/>
      <c r="C165" s="151"/>
      <c r="D165" s="175"/>
      <c r="E165" s="151"/>
      <c r="F165" s="152"/>
      <c r="G165" s="192"/>
      <c r="H165" s="153"/>
      <c r="I165" s="6"/>
      <c r="L165" s="140" t="str">
        <f t="shared" si="97"/>
        <v/>
      </c>
      <c r="M165" s="101" t="str">
        <f t="shared" si="113"/>
        <v/>
      </c>
      <c r="N165" s="36" t="str">
        <f t="shared" si="113"/>
        <v/>
      </c>
      <c r="O165" s="101" t="str">
        <f t="shared" si="114"/>
        <v/>
      </c>
      <c r="P165" s="124" t="str">
        <f t="shared" si="115"/>
        <v/>
      </c>
      <c r="Q165" s="189" t="str">
        <f t="shared" si="98"/>
        <v/>
      </c>
      <c r="R165" s="101" t="str">
        <f t="shared" si="116"/>
        <v/>
      </c>
      <c r="T165" s="10" t="str">
        <f t="shared" si="99"/>
        <v/>
      </c>
      <c r="V165" s="10" t="str">
        <f t="shared" si="100"/>
        <v/>
      </c>
      <c r="X165" s="10" t="str">
        <f>IF(AND($V165="X", COUNTIF($V$10:$V165, "X")=1), "X", "")</f>
        <v/>
      </c>
      <c r="Z165" s="10" t="str">
        <f t="shared" si="101"/>
        <v/>
      </c>
      <c r="AB165" s="10" t="str">
        <f t="shared" si="92"/>
        <v/>
      </c>
      <c r="AC165" s="10" t="str">
        <f t="shared" si="117"/>
        <v/>
      </c>
      <c r="AD165" s="10" t="str">
        <f t="shared" si="102"/>
        <v/>
      </c>
      <c r="AE165" s="10" t="str">
        <f t="shared" si="118"/>
        <v/>
      </c>
      <c r="AF165" s="10" t="str">
        <f t="shared" si="119"/>
        <v/>
      </c>
      <c r="AG165" s="10" t="str">
        <f t="shared" si="119"/>
        <v/>
      </c>
      <c r="AH165" s="10" t="str">
        <f t="shared" si="120"/>
        <v/>
      </c>
      <c r="AJ165" s="60" t="str">
        <f t="shared" si="103"/>
        <v/>
      </c>
      <c r="AK165" s="7" t="str">
        <f t="shared" si="121"/>
        <v/>
      </c>
      <c r="AL165" s="7" t="str">
        <f t="shared" si="122"/>
        <v/>
      </c>
      <c r="AM165" s="7" t="str">
        <f t="shared" si="123"/>
        <v/>
      </c>
      <c r="AN165" s="7" t="str">
        <f t="shared" si="124"/>
        <v/>
      </c>
      <c r="AO165" s="7" t="str">
        <f t="shared" si="125"/>
        <v/>
      </c>
      <c r="AP165" s="61" t="str">
        <f t="shared" si="126"/>
        <v/>
      </c>
      <c r="AR165" s="60" t="str">
        <f t="shared" si="104"/>
        <v/>
      </c>
      <c r="AS165" s="7" t="str">
        <f t="shared" si="127"/>
        <v/>
      </c>
      <c r="AT165" s="7" t="str">
        <f t="shared" si="93"/>
        <v/>
      </c>
      <c r="AU165" s="7" t="str">
        <f t="shared" si="94"/>
        <v/>
      </c>
      <c r="AV165" s="7" t="str">
        <f t="shared" si="95"/>
        <v/>
      </c>
      <c r="AW165" s="7" t="str">
        <f t="shared" si="96"/>
        <v/>
      </c>
      <c r="AX165" s="61" t="str">
        <f t="shared" si="128"/>
        <v/>
      </c>
      <c r="AZ165" s="52" t="str">
        <f t="shared" si="105"/>
        <v/>
      </c>
      <c r="BA165" s="101" t="str">
        <f t="shared" si="106"/>
        <v/>
      </c>
      <c r="BB165" s="101" t="str">
        <f t="shared" si="107"/>
        <v/>
      </c>
      <c r="BC165" s="101" t="str">
        <f t="shared" si="108"/>
        <v/>
      </c>
      <c r="BD165" s="160" t="str">
        <f t="shared" si="109"/>
        <v/>
      </c>
      <c r="BE165" s="101" t="str">
        <f t="shared" si="110"/>
        <v/>
      </c>
      <c r="BG165" s="10" t="str">
        <f t="shared" si="111"/>
        <v/>
      </c>
      <c r="BI165" s="163" t="str">
        <f t="shared" si="112"/>
        <v/>
      </c>
      <c r="BK165" s="10">
        <v>156</v>
      </c>
    </row>
    <row r="166" spans="1:63" x14ac:dyDescent="0.25">
      <c r="A166" s="6"/>
      <c r="B166" s="150"/>
      <c r="C166" s="151"/>
      <c r="D166" s="175"/>
      <c r="E166" s="151"/>
      <c r="F166" s="152"/>
      <c r="G166" s="192"/>
      <c r="H166" s="153"/>
      <c r="I166" s="6"/>
      <c r="L166" s="140" t="str">
        <f t="shared" si="97"/>
        <v/>
      </c>
      <c r="M166" s="101" t="str">
        <f t="shared" si="113"/>
        <v/>
      </c>
      <c r="N166" s="36" t="str">
        <f t="shared" si="113"/>
        <v/>
      </c>
      <c r="O166" s="101" t="str">
        <f t="shared" si="114"/>
        <v/>
      </c>
      <c r="P166" s="124" t="str">
        <f t="shared" si="115"/>
        <v/>
      </c>
      <c r="Q166" s="189" t="str">
        <f t="shared" si="98"/>
        <v/>
      </c>
      <c r="R166" s="101" t="str">
        <f t="shared" si="116"/>
        <v/>
      </c>
      <c r="T166" s="10" t="str">
        <f t="shared" si="99"/>
        <v/>
      </c>
      <c r="V166" s="10" t="str">
        <f t="shared" si="100"/>
        <v/>
      </c>
      <c r="X166" s="10" t="str">
        <f>IF(AND($V166="X", COUNTIF($V$10:$V166, "X")=1), "X", "")</f>
        <v/>
      </c>
      <c r="Z166" s="10" t="str">
        <f t="shared" si="101"/>
        <v/>
      </c>
      <c r="AB166" s="10" t="str">
        <f t="shared" si="92"/>
        <v/>
      </c>
      <c r="AC166" s="10" t="str">
        <f t="shared" si="117"/>
        <v/>
      </c>
      <c r="AD166" s="10" t="str">
        <f t="shared" si="102"/>
        <v/>
      </c>
      <c r="AE166" s="10" t="str">
        <f t="shared" si="118"/>
        <v/>
      </c>
      <c r="AF166" s="10" t="str">
        <f t="shared" si="119"/>
        <v/>
      </c>
      <c r="AG166" s="10" t="str">
        <f t="shared" si="119"/>
        <v/>
      </c>
      <c r="AH166" s="10" t="str">
        <f t="shared" si="120"/>
        <v/>
      </c>
      <c r="AJ166" s="60" t="str">
        <f t="shared" si="103"/>
        <v/>
      </c>
      <c r="AK166" s="7" t="str">
        <f t="shared" si="121"/>
        <v/>
      </c>
      <c r="AL166" s="7" t="str">
        <f t="shared" si="122"/>
        <v/>
      </c>
      <c r="AM166" s="7" t="str">
        <f t="shared" si="123"/>
        <v/>
      </c>
      <c r="AN166" s="7" t="str">
        <f t="shared" si="124"/>
        <v/>
      </c>
      <c r="AO166" s="7" t="str">
        <f t="shared" si="125"/>
        <v/>
      </c>
      <c r="AP166" s="61" t="str">
        <f t="shared" si="126"/>
        <v/>
      </c>
      <c r="AR166" s="60" t="str">
        <f t="shared" si="104"/>
        <v/>
      </c>
      <c r="AS166" s="7" t="str">
        <f t="shared" si="127"/>
        <v/>
      </c>
      <c r="AT166" s="7" t="str">
        <f t="shared" si="93"/>
        <v/>
      </c>
      <c r="AU166" s="7" t="str">
        <f t="shared" si="94"/>
        <v/>
      </c>
      <c r="AV166" s="7" t="str">
        <f t="shared" si="95"/>
        <v/>
      </c>
      <c r="AW166" s="7" t="str">
        <f t="shared" si="96"/>
        <v/>
      </c>
      <c r="AX166" s="61" t="str">
        <f t="shared" si="128"/>
        <v/>
      </c>
      <c r="AZ166" s="52" t="str">
        <f t="shared" si="105"/>
        <v/>
      </c>
      <c r="BA166" s="101" t="str">
        <f t="shared" si="106"/>
        <v/>
      </c>
      <c r="BB166" s="101" t="str">
        <f t="shared" si="107"/>
        <v/>
      </c>
      <c r="BC166" s="101" t="str">
        <f t="shared" si="108"/>
        <v/>
      </c>
      <c r="BD166" s="160" t="str">
        <f t="shared" si="109"/>
        <v/>
      </c>
      <c r="BE166" s="101" t="str">
        <f t="shared" si="110"/>
        <v/>
      </c>
      <c r="BG166" s="10" t="str">
        <f t="shared" si="111"/>
        <v/>
      </c>
      <c r="BI166" s="163" t="str">
        <f t="shared" si="112"/>
        <v/>
      </c>
      <c r="BK166" s="10">
        <v>157</v>
      </c>
    </row>
    <row r="167" spans="1:63" x14ac:dyDescent="0.25">
      <c r="A167" s="6"/>
      <c r="B167" s="150"/>
      <c r="C167" s="151"/>
      <c r="D167" s="175"/>
      <c r="E167" s="151"/>
      <c r="F167" s="152"/>
      <c r="G167" s="192"/>
      <c r="H167" s="153"/>
      <c r="I167" s="6"/>
      <c r="L167" s="140" t="str">
        <f t="shared" si="97"/>
        <v/>
      </c>
      <c r="M167" s="101" t="str">
        <f t="shared" si="113"/>
        <v/>
      </c>
      <c r="N167" s="36" t="str">
        <f t="shared" si="113"/>
        <v/>
      </c>
      <c r="O167" s="101" t="str">
        <f t="shared" si="114"/>
        <v/>
      </c>
      <c r="P167" s="124" t="str">
        <f t="shared" si="115"/>
        <v/>
      </c>
      <c r="Q167" s="189" t="str">
        <f t="shared" si="98"/>
        <v/>
      </c>
      <c r="R167" s="101" t="str">
        <f t="shared" si="116"/>
        <v/>
      </c>
      <c r="T167" s="10" t="str">
        <f t="shared" si="99"/>
        <v/>
      </c>
      <c r="V167" s="10" t="str">
        <f t="shared" si="100"/>
        <v/>
      </c>
      <c r="X167" s="10" t="str">
        <f>IF(AND($V167="X", COUNTIF($V$10:$V167, "X")=1), "X", "")</f>
        <v/>
      </c>
      <c r="Z167" s="10" t="str">
        <f t="shared" si="101"/>
        <v/>
      </c>
      <c r="AB167" s="10" t="str">
        <f t="shared" si="92"/>
        <v/>
      </c>
      <c r="AC167" s="10" t="str">
        <f t="shared" si="117"/>
        <v/>
      </c>
      <c r="AD167" s="10" t="str">
        <f t="shared" si="102"/>
        <v/>
      </c>
      <c r="AE167" s="10" t="str">
        <f t="shared" si="118"/>
        <v/>
      </c>
      <c r="AF167" s="10" t="str">
        <f t="shared" si="119"/>
        <v/>
      </c>
      <c r="AG167" s="10" t="str">
        <f t="shared" si="119"/>
        <v/>
      </c>
      <c r="AH167" s="10" t="str">
        <f t="shared" si="120"/>
        <v/>
      </c>
      <c r="AJ167" s="60" t="str">
        <f t="shared" si="103"/>
        <v/>
      </c>
      <c r="AK167" s="7" t="str">
        <f t="shared" si="121"/>
        <v/>
      </c>
      <c r="AL167" s="7" t="str">
        <f t="shared" si="122"/>
        <v/>
      </c>
      <c r="AM167" s="7" t="str">
        <f t="shared" si="123"/>
        <v/>
      </c>
      <c r="AN167" s="7" t="str">
        <f t="shared" si="124"/>
        <v/>
      </c>
      <c r="AO167" s="7" t="str">
        <f t="shared" si="125"/>
        <v/>
      </c>
      <c r="AP167" s="61" t="str">
        <f t="shared" si="126"/>
        <v/>
      </c>
      <c r="AR167" s="60" t="str">
        <f t="shared" si="104"/>
        <v/>
      </c>
      <c r="AS167" s="7" t="str">
        <f t="shared" si="127"/>
        <v/>
      </c>
      <c r="AT167" s="7" t="str">
        <f t="shared" si="93"/>
        <v/>
      </c>
      <c r="AU167" s="7" t="str">
        <f t="shared" si="94"/>
        <v/>
      </c>
      <c r="AV167" s="7" t="str">
        <f t="shared" si="95"/>
        <v/>
      </c>
      <c r="AW167" s="7" t="str">
        <f t="shared" si="96"/>
        <v/>
      </c>
      <c r="AX167" s="61" t="str">
        <f t="shared" si="128"/>
        <v/>
      </c>
      <c r="AZ167" s="52" t="str">
        <f t="shared" si="105"/>
        <v/>
      </c>
      <c r="BA167" s="101" t="str">
        <f t="shared" si="106"/>
        <v/>
      </c>
      <c r="BB167" s="101" t="str">
        <f t="shared" si="107"/>
        <v/>
      </c>
      <c r="BC167" s="101" t="str">
        <f t="shared" si="108"/>
        <v/>
      </c>
      <c r="BD167" s="160" t="str">
        <f t="shared" si="109"/>
        <v/>
      </c>
      <c r="BE167" s="101" t="str">
        <f t="shared" si="110"/>
        <v/>
      </c>
      <c r="BG167" s="10" t="str">
        <f t="shared" si="111"/>
        <v/>
      </c>
      <c r="BI167" s="163" t="str">
        <f t="shared" si="112"/>
        <v/>
      </c>
      <c r="BK167" s="10">
        <v>158</v>
      </c>
    </row>
    <row r="168" spans="1:63" x14ac:dyDescent="0.25">
      <c r="A168" s="6"/>
      <c r="B168" s="150"/>
      <c r="C168" s="151"/>
      <c r="D168" s="175"/>
      <c r="E168" s="151"/>
      <c r="F168" s="152"/>
      <c r="G168" s="192"/>
      <c r="H168" s="153"/>
      <c r="I168" s="6"/>
      <c r="L168" s="140" t="str">
        <f t="shared" si="97"/>
        <v/>
      </c>
      <c r="M168" s="101" t="str">
        <f t="shared" si="113"/>
        <v/>
      </c>
      <c r="N168" s="36" t="str">
        <f t="shared" si="113"/>
        <v/>
      </c>
      <c r="O168" s="101" t="str">
        <f t="shared" si="114"/>
        <v/>
      </c>
      <c r="P168" s="124" t="str">
        <f t="shared" si="115"/>
        <v/>
      </c>
      <c r="Q168" s="189" t="str">
        <f t="shared" si="98"/>
        <v/>
      </c>
      <c r="R168" s="101" t="str">
        <f t="shared" si="116"/>
        <v/>
      </c>
      <c r="T168" s="10" t="str">
        <f t="shared" si="99"/>
        <v/>
      </c>
      <c r="V168" s="10" t="str">
        <f t="shared" si="100"/>
        <v/>
      </c>
      <c r="X168" s="10" t="str">
        <f>IF(AND($V168="X", COUNTIF($V$10:$V168, "X")=1), "X", "")</f>
        <v/>
      </c>
      <c r="Z168" s="10" t="str">
        <f t="shared" si="101"/>
        <v/>
      </c>
      <c r="AB168" s="10" t="str">
        <f t="shared" si="92"/>
        <v/>
      </c>
      <c r="AC168" s="10" t="str">
        <f t="shared" si="117"/>
        <v/>
      </c>
      <c r="AD168" s="10" t="str">
        <f t="shared" si="102"/>
        <v/>
      </c>
      <c r="AE168" s="10" t="str">
        <f t="shared" si="118"/>
        <v/>
      </c>
      <c r="AF168" s="10" t="str">
        <f t="shared" si="119"/>
        <v/>
      </c>
      <c r="AG168" s="10" t="str">
        <f t="shared" si="119"/>
        <v/>
      </c>
      <c r="AH168" s="10" t="str">
        <f t="shared" si="120"/>
        <v/>
      </c>
      <c r="AJ168" s="60" t="str">
        <f t="shared" si="103"/>
        <v/>
      </c>
      <c r="AK168" s="7" t="str">
        <f t="shared" si="121"/>
        <v/>
      </c>
      <c r="AL168" s="7" t="str">
        <f t="shared" si="122"/>
        <v/>
      </c>
      <c r="AM168" s="7" t="str">
        <f t="shared" si="123"/>
        <v/>
      </c>
      <c r="AN168" s="7" t="str">
        <f t="shared" si="124"/>
        <v/>
      </c>
      <c r="AO168" s="7" t="str">
        <f t="shared" si="125"/>
        <v/>
      </c>
      <c r="AP168" s="61" t="str">
        <f t="shared" si="126"/>
        <v/>
      </c>
      <c r="AR168" s="60" t="str">
        <f t="shared" si="104"/>
        <v/>
      </c>
      <c r="AS168" s="7" t="str">
        <f t="shared" si="127"/>
        <v/>
      </c>
      <c r="AT168" s="7" t="str">
        <f t="shared" si="93"/>
        <v/>
      </c>
      <c r="AU168" s="7" t="str">
        <f t="shared" si="94"/>
        <v/>
      </c>
      <c r="AV168" s="7" t="str">
        <f t="shared" si="95"/>
        <v/>
      </c>
      <c r="AW168" s="7" t="str">
        <f t="shared" si="96"/>
        <v/>
      </c>
      <c r="AX168" s="61" t="str">
        <f t="shared" si="128"/>
        <v/>
      </c>
      <c r="AZ168" s="52" t="str">
        <f t="shared" si="105"/>
        <v/>
      </c>
      <c r="BA168" s="101" t="str">
        <f t="shared" si="106"/>
        <v/>
      </c>
      <c r="BB168" s="101" t="str">
        <f t="shared" si="107"/>
        <v/>
      </c>
      <c r="BC168" s="101" t="str">
        <f t="shared" si="108"/>
        <v/>
      </c>
      <c r="BD168" s="160" t="str">
        <f t="shared" si="109"/>
        <v/>
      </c>
      <c r="BE168" s="101" t="str">
        <f t="shared" si="110"/>
        <v/>
      </c>
      <c r="BG168" s="10" t="str">
        <f t="shared" si="111"/>
        <v/>
      </c>
      <c r="BI168" s="163" t="str">
        <f t="shared" si="112"/>
        <v/>
      </c>
      <c r="BK168" s="10">
        <v>159</v>
      </c>
    </row>
    <row r="169" spans="1:63" x14ac:dyDescent="0.25">
      <c r="A169" s="6"/>
      <c r="B169" s="150"/>
      <c r="C169" s="151"/>
      <c r="D169" s="175"/>
      <c r="E169" s="151"/>
      <c r="F169" s="152"/>
      <c r="G169" s="192"/>
      <c r="H169" s="153"/>
      <c r="I169" s="6"/>
      <c r="L169" s="140" t="str">
        <f t="shared" si="97"/>
        <v/>
      </c>
      <c r="M169" s="101" t="str">
        <f t="shared" si="113"/>
        <v/>
      </c>
      <c r="N169" s="36" t="str">
        <f t="shared" si="113"/>
        <v/>
      </c>
      <c r="O169" s="101" t="str">
        <f t="shared" si="114"/>
        <v/>
      </c>
      <c r="P169" s="124" t="str">
        <f t="shared" si="115"/>
        <v/>
      </c>
      <c r="Q169" s="189" t="str">
        <f t="shared" si="98"/>
        <v/>
      </c>
      <c r="R169" s="101" t="str">
        <f t="shared" si="116"/>
        <v/>
      </c>
      <c r="T169" s="10" t="str">
        <f t="shared" si="99"/>
        <v/>
      </c>
      <c r="V169" s="10" t="str">
        <f t="shared" si="100"/>
        <v/>
      </c>
      <c r="X169" s="10" t="str">
        <f>IF(AND($V169="X", COUNTIF($V$10:$V169, "X")=1), "X", "")</f>
        <v/>
      </c>
      <c r="Z169" s="10" t="str">
        <f t="shared" si="101"/>
        <v/>
      </c>
      <c r="AB169" s="10" t="str">
        <f t="shared" si="92"/>
        <v/>
      </c>
      <c r="AC169" s="10" t="str">
        <f t="shared" si="117"/>
        <v/>
      </c>
      <c r="AD169" s="10" t="str">
        <f t="shared" si="102"/>
        <v/>
      </c>
      <c r="AE169" s="10" t="str">
        <f t="shared" si="118"/>
        <v/>
      </c>
      <c r="AF169" s="10" t="str">
        <f t="shared" si="119"/>
        <v/>
      </c>
      <c r="AG169" s="10" t="str">
        <f t="shared" si="119"/>
        <v/>
      </c>
      <c r="AH169" s="10" t="str">
        <f t="shared" si="120"/>
        <v/>
      </c>
      <c r="AJ169" s="60" t="str">
        <f t="shared" si="103"/>
        <v/>
      </c>
      <c r="AK169" s="7" t="str">
        <f t="shared" si="121"/>
        <v/>
      </c>
      <c r="AL169" s="7" t="str">
        <f t="shared" si="122"/>
        <v/>
      </c>
      <c r="AM169" s="7" t="str">
        <f t="shared" si="123"/>
        <v/>
      </c>
      <c r="AN169" s="7" t="str">
        <f t="shared" si="124"/>
        <v/>
      </c>
      <c r="AO169" s="7" t="str">
        <f t="shared" si="125"/>
        <v/>
      </c>
      <c r="AP169" s="61" t="str">
        <f t="shared" si="126"/>
        <v/>
      </c>
      <c r="AR169" s="60" t="str">
        <f t="shared" si="104"/>
        <v/>
      </c>
      <c r="AS169" s="7" t="str">
        <f t="shared" si="127"/>
        <v/>
      </c>
      <c r="AT169" s="7" t="str">
        <f t="shared" si="93"/>
        <v/>
      </c>
      <c r="AU169" s="7" t="str">
        <f t="shared" si="94"/>
        <v/>
      </c>
      <c r="AV169" s="7" t="str">
        <f t="shared" si="95"/>
        <v/>
      </c>
      <c r="AW169" s="7" t="str">
        <f t="shared" si="96"/>
        <v/>
      </c>
      <c r="AX169" s="61" t="str">
        <f t="shared" si="128"/>
        <v/>
      </c>
      <c r="AZ169" s="52" t="str">
        <f t="shared" si="105"/>
        <v/>
      </c>
      <c r="BA169" s="101" t="str">
        <f t="shared" si="106"/>
        <v/>
      </c>
      <c r="BB169" s="101" t="str">
        <f t="shared" si="107"/>
        <v/>
      </c>
      <c r="BC169" s="101" t="str">
        <f t="shared" si="108"/>
        <v/>
      </c>
      <c r="BD169" s="160" t="str">
        <f t="shared" si="109"/>
        <v/>
      </c>
      <c r="BE169" s="101" t="str">
        <f t="shared" si="110"/>
        <v/>
      </c>
      <c r="BG169" s="10" t="str">
        <f t="shared" si="111"/>
        <v/>
      </c>
      <c r="BI169" s="163" t="str">
        <f t="shared" si="112"/>
        <v/>
      </c>
      <c r="BK169" s="10">
        <v>160</v>
      </c>
    </row>
    <row r="170" spans="1:63" x14ac:dyDescent="0.25">
      <c r="A170" s="6"/>
      <c r="B170" s="150"/>
      <c r="C170" s="151"/>
      <c r="D170" s="175"/>
      <c r="E170" s="151"/>
      <c r="F170" s="152"/>
      <c r="G170" s="192"/>
      <c r="H170" s="153"/>
      <c r="I170" s="6"/>
      <c r="L170" s="140" t="str">
        <f t="shared" si="97"/>
        <v/>
      </c>
      <c r="M170" s="101" t="str">
        <f t="shared" si="113"/>
        <v/>
      </c>
      <c r="N170" s="36" t="str">
        <f t="shared" si="113"/>
        <v/>
      </c>
      <c r="O170" s="101" t="str">
        <f t="shared" si="114"/>
        <v/>
      </c>
      <c r="P170" s="124" t="str">
        <f t="shared" si="115"/>
        <v/>
      </c>
      <c r="Q170" s="189" t="str">
        <f t="shared" si="98"/>
        <v/>
      </c>
      <c r="R170" s="101" t="str">
        <f t="shared" si="116"/>
        <v/>
      </c>
      <c r="T170" s="10" t="str">
        <f t="shared" si="99"/>
        <v/>
      </c>
      <c r="V170" s="10" t="str">
        <f t="shared" si="100"/>
        <v/>
      </c>
      <c r="X170" s="10" t="str">
        <f>IF(AND($V170="X", COUNTIF($V$10:$V170, "X")=1), "X", "")</f>
        <v/>
      </c>
      <c r="Z170" s="10" t="str">
        <f t="shared" si="101"/>
        <v/>
      </c>
      <c r="AB170" s="10" t="str">
        <f t="shared" si="92"/>
        <v/>
      </c>
      <c r="AC170" s="10" t="str">
        <f t="shared" si="117"/>
        <v/>
      </c>
      <c r="AD170" s="10" t="str">
        <f t="shared" si="102"/>
        <v/>
      </c>
      <c r="AE170" s="10" t="str">
        <f t="shared" si="118"/>
        <v/>
      </c>
      <c r="AF170" s="10" t="str">
        <f t="shared" si="119"/>
        <v/>
      </c>
      <c r="AG170" s="10" t="str">
        <f t="shared" si="119"/>
        <v/>
      </c>
      <c r="AH170" s="10" t="str">
        <f t="shared" si="120"/>
        <v/>
      </c>
      <c r="AJ170" s="60" t="str">
        <f t="shared" si="103"/>
        <v/>
      </c>
      <c r="AK170" s="7" t="str">
        <f t="shared" si="121"/>
        <v/>
      </c>
      <c r="AL170" s="7" t="str">
        <f t="shared" si="122"/>
        <v/>
      </c>
      <c r="AM170" s="7" t="str">
        <f t="shared" si="123"/>
        <v/>
      </c>
      <c r="AN170" s="7" t="str">
        <f t="shared" si="124"/>
        <v/>
      </c>
      <c r="AO170" s="7" t="str">
        <f t="shared" si="125"/>
        <v/>
      </c>
      <c r="AP170" s="61" t="str">
        <f t="shared" si="126"/>
        <v/>
      </c>
      <c r="AR170" s="60" t="str">
        <f t="shared" si="104"/>
        <v/>
      </c>
      <c r="AS170" s="7" t="str">
        <f t="shared" si="127"/>
        <v/>
      </c>
      <c r="AT170" s="7" t="str">
        <f t="shared" si="93"/>
        <v/>
      </c>
      <c r="AU170" s="7" t="str">
        <f t="shared" si="94"/>
        <v/>
      </c>
      <c r="AV170" s="7" t="str">
        <f t="shared" si="95"/>
        <v/>
      </c>
      <c r="AW170" s="7" t="str">
        <f t="shared" si="96"/>
        <v/>
      </c>
      <c r="AX170" s="61" t="str">
        <f t="shared" si="128"/>
        <v/>
      </c>
      <c r="AZ170" s="52" t="str">
        <f t="shared" si="105"/>
        <v/>
      </c>
      <c r="BA170" s="101" t="str">
        <f t="shared" si="106"/>
        <v/>
      </c>
      <c r="BB170" s="101" t="str">
        <f t="shared" si="107"/>
        <v/>
      </c>
      <c r="BC170" s="101" t="str">
        <f t="shared" si="108"/>
        <v/>
      </c>
      <c r="BD170" s="160" t="str">
        <f t="shared" si="109"/>
        <v/>
      </c>
      <c r="BE170" s="101" t="str">
        <f t="shared" si="110"/>
        <v/>
      </c>
      <c r="BG170" s="10" t="str">
        <f t="shared" si="111"/>
        <v/>
      </c>
      <c r="BI170" s="163" t="str">
        <f t="shared" si="112"/>
        <v/>
      </c>
      <c r="BK170" s="10">
        <v>161</v>
      </c>
    </row>
    <row r="171" spans="1:63" x14ac:dyDescent="0.25">
      <c r="A171" s="6"/>
      <c r="B171" s="150"/>
      <c r="C171" s="151"/>
      <c r="D171" s="175"/>
      <c r="E171" s="151"/>
      <c r="F171" s="152"/>
      <c r="G171" s="192"/>
      <c r="H171" s="153"/>
      <c r="I171" s="6"/>
      <c r="L171" s="140" t="str">
        <f t="shared" si="97"/>
        <v/>
      </c>
      <c r="M171" s="101" t="str">
        <f t="shared" si="113"/>
        <v/>
      </c>
      <c r="N171" s="36" t="str">
        <f t="shared" si="113"/>
        <v/>
      </c>
      <c r="O171" s="101" t="str">
        <f t="shared" si="114"/>
        <v/>
      </c>
      <c r="P171" s="124" t="str">
        <f t="shared" si="115"/>
        <v/>
      </c>
      <c r="Q171" s="189" t="str">
        <f t="shared" si="98"/>
        <v/>
      </c>
      <c r="R171" s="101" t="str">
        <f t="shared" si="116"/>
        <v/>
      </c>
      <c r="T171" s="10" t="str">
        <f t="shared" si="99"/>
        <v/>
      </c>
      <c r="V171" s="10" t="str">
        <f t="shared" si="100"/>
        <v/>
      </c>
      <c r="X171" s="10" t="str">
        <f>IF(AND($V171="X", COUNTIF($V$10:$V171, "X")=1), "X", "")</f>
        <v/>
      </c>
      <c r="Z171" s="10" t="str">
        <f t="shared" si="101"/>
        <v/>
      </c>
      <c r="AB171" s="10" t="str">
        <f t="shared" si="92"/>
        <v/>
      </c>
      <c r="AC171" s="10" t="str">
        <f t="shared" si="117"/>
        <v/>
      </c>
      <c r="AD171" s="10" t="str">
        <f t="shared" si="102"/>
        <v/>
      </c>
      <c r="AE171" s="10" t="str">
        <f t="shared" si="118"/>
        <v/>
      </c>
      <c r="AF171" s="10" t="str">
        <f t="shared" si="119"/>
        <v/>
      </c>
      <c r="AG171" s="10" t="str">
        <f t="shared" si="119"/>
        <v/>
      </c>
      <c r="AH171" s="10" t="str">
        <f t="shared" si="120"/>
        <v/>
      </c>
      <c r="AJ171" s="60" t="str">
        <f t="shared" si="103"/>
        <v/>
      </c>
      <c r="AK171" s="7" t="str">
        <f t="shared" si="121"/>
        <v/>
      </c>
      <c r="AL171" s="7" t="str">
        <f t="shared" si="122"/>
        <v/>
      </c>
      <c r="AM171" s="7" t="str">
        <f t="shared" si="123"/>
        <v/>
      </c>
      <c r="AN171" s="7" t="str">
        <f t="shared" si="124"/>
        <v/>
      </c>
      <c r="AO171" s="7" t="str">
        <f t="shared" si="125"/>
        <v/>
      </c>
      <c r="AP171" s="61" t="str">
        <f t="shared" si="126"/>
        <v/>
      </c>
      <c r="AR171" s="60" t="str">
        <f t="shared" si="104"/>
        <v/>
      </c>
      <c r="AS171" s="7" t="str">
        <f t="shared" si="127"/>
        <v/>
      </c>
      <c r="AT171" s="7" t="str">
        <f t="shared" si="93"/>
        <v/>
      </c>
      <c r="AU171" s="7" t="str">
        <f t="shared" si="94"/>
        <v/>
      </c>
      <c r="AV171" s="7" t="str">
        <f t="shared" si="95"/>
        <v/>
      </c>
      <c r="AW171" s="7" t="str">
        <f t="shared" si="96"/>
        <v/>
      </c>
      <c r="AX171" s="61" t="str">
        <f t="shared" si="128"/>
        <v/>
      </c>
      <c r="AZ171" s="52" t="str">
        <f t="shared" si="105"/>
        <v/>
      </c>
      <c r="BA171" s="101" t="str">
        <f t="shared" si="106"/>
        <v/>
      </c>
      <c r="BB171" s="101" t="str">
        <f t="shared" si="107"/>
        <v/>
      </c>
      <c r="BC171" s="101" t="str">
        <f t="shared" si="108"/>
        <v/>
      </c>
      <c r="BD171" s="160" t="str">
        <f t="shared" si="109"/>
        <v/>
      </c>
      <c r="BE171" s="101" t="str">
        <f t="shared" si="110"/>
        <v/>
      </c>
      <c r="BG171" s="10" t="str">
        <f t="shared" si="111"/>
        <v/>
      </c>
      <c r="BI171" s="163" t="str">
        <f t="shared" si="112"/>
        <v/>
      </c>
      <c r="BK171" s="10">
        <v>162</v>
      </c>
    </row>
    <row r="172" spans="1:63" x14ac:dyDescent="0.25">
      <c r="A172" s="6"/>
      <c r="B172" s="150"/>
      <c r="C172" s="151"/>
      <c r="D172" s="175"/>
      <c r="E172" s="151"/>
      <c r="F172" s="152"/>
      <c r="G172" s="192"/>
      <c r="H172" s="153"/>
      <c r="I172" s="6"/>
      <c r="L172" s="140" t="str">
        <f t="shared" si="97"/>
        <v/>
      </c>
      <c r="M172" s="101" t="str">
        <f t="shared" si="113"/>
        <v/>
      </c>
      <c r="N172" s="36" t="str">
        <f t="shared" si="113"/>
        <v/>
      </c>
      <c r="O172" s="101" t="str">
        <f t="shared" si="114"/>
        <v/>
      </c>
      <c r="P172" s="124" t="str">
        <f t="shared" si="115"/>
        <v/>
      </c>
      <c r="Q172" s="189" t="str">
        <f t="shared" si="98"/>
        <v/>
      </c>
      <c r="R172" s="101" t="str">
        <f t="shared" si="116"/>
        <v/>
      </c>
      <c r="T172" s="10" t="str">
        <f t="shared" si="99"/>
        <v/>
      </c>
      <c r="V172" s="10" t="str">
        <f t="shared" si="100"/>
        <v/>
      </c>
      <c r="X172" s="10" t="str">
        <f>IF(AND($V172="X", COUNTIF($V$10:$V172, "X")=1), "X", "")</f>
        <v/>
      </c>
      <c r="Z172" s="10" t="str">
        <f t="shared" si="101"/>
        <v/>
      </c>
      <c r="AB172" s="10" t="str">
        <f t="shared" si="92"/>
        <v/>
      </c>
      <c r="AC172" s="10" t="str">
        <f t="shared" si="117"/>
        <v/>
      </c>
      <c r="AD172" s="10" t="str">
        <f t="shared" si="102"/>
        <v/>
      </c>
      <c r="AE172" s="10" t="str">
        <f t="shared" si="118"/>
        <v/>
      </c>
      <c r="AF172" s="10" t="str">
        <f t="shared" si="119"/>
        <v/>
      </c>
      <c r="AG172" s="10" t="str">
        <f t="shared" si="119"/>
        <v/>
      </c>
      <c r="AH172" s="10" t="str">
        <f t="shared" si="120"/>
        <v/>
      </c>
      <c r="AJ172" s="60" t="str">
        <f t="shared" si="103"/>
        <v/>
      </c>
      <c r="AK172" s="7" t="str">
        <f t="shared" si="121"/>
        <v/>
      </c>
      <c r="AL172" s="7" t="str">
        <f t="shared" si="122"/>
        <v/>
      </c>
      <c r="AM172" s="7" t="str">
        <f t="shared" si="123"/>
        <v/>
      </c>
      <c r="AN172" s="7" t="str">
        <f t="shared" si="124"/>
        <v/>
      </c>
      <c r="AO172" s="7" t="str">
        <f t="shared" si="125"/>
        <v/>
      </c>
      <c r="AP172" s="61" t="str">
        <f t="shared" si="126"/>
        <v/>
      </c>
      <c r="AR172" s="60" t="str">
        <f t="shared" si="104"/>
        <v/>
      </c>
      <c r="AS172" s="7" t="str">
        <f t="shared" si="127"/>
        <v/>
      </c>
      <c r="AT172" s="7" t="str">
        <f t="shared" si="93"/>
        <v/>
      </c>
      <c r="AU172" s="7" t="str">
        <f t="shared" si="94"/>
        <v/>
      </c>
      <c r="AV172" s="7" t="str">
        <f t="shared" si="95"/>
        <v/>
      </c>
      <c r="AW172" s="7" t="str">
        <f t="shared" si="96"/>
        <v/>
      </c>
      <c r="AX172" s="61" t="str">
        <f t="shared" si="128"/>
        <v/>
      </c>
      <c r="AZ172" s="52" t="str">
        <f t="shared" si="105"/>
        <v/>
      </c>
      <c r="BA172" s="101" t="str">
        <f t="shared" si="106"/>
        <v/>
      </c>
      <c r="BB172" s="101" t="str">
        <f t="shared" si="107"/>
        <v/>
      </c>
      <c r="BC172" s="101" t="str">
        <f t="shared" si="108"/>
        <v/>
      </c>
      <c r="BD172" s="160" t="str">
        <f t="shared" si="109"/>
        <v/>
      </c>
      <c r="BE172" s="101" t="str">
        <f t="shared" si="110"/>
        <v/>
      </c>
      <c r="BG172" s="10" t="str">
        <f t="shared" si="111"/>
        <v/>
      </c>
      <c r="BI172" s="163" t="str">
        <f t="shared" si="112"/>
        <v/>
      </c>
      <c r="BK172" s="10">
        <v>163</v>
      </c>
    </row>
    <row r="173" spans="1:63" x14ac:dyDescent="0.25">
      <c r="A173" s="6"/>
      <c r="B173" s="150"/>
      <c r="C173" s="151"/>
      <c r="D173" s="175"/>
      <c r="E173" s="151"/>
      <c r="F173" s="152"/>
      <c r="G173" s="192"/>
      <c r="H173" s="153"/>
      <c r="I173" s="6"/>
      <c r="L173" s="140" t="str">
        <f t="shared" si="97"/>
        <v/>
      </c>
      <c r="M173" s="101" t="str">
        <f t="shared" si="113"/>
        <v/>
      </c>
      <c r="N173" s="36" t="str">
        <f t="shared" si="113"/>
        <v/>
      </c>
      <c r="O173" s="101" t="str">
        <f t="shared" si="114"/>
        <v/>
      </c>
      <c r="P173" s="124" t="str">
        <f t="shared" si="115"/>
        <v/>
      </c>
      <c r="Q173" s="189" t="str">
        <f t="shared" si="98"/>
        <v/>
      </c>
      <c r="R173" s="101" t="str">
        <f t="shared" si="116"/>
        <v/>
      </c>
      <c r="T173" s="10" t="str">
        <f t="shared" si="99"/>
        <v/>
      </c>
      <c r="V173" s="10" t="str">
        <f t="shared" si="100"/>
        <v/>
      </c>
      <c r="X173" s="10" t="str">
        <f>IF(AND($V173="X", COUNTIF($V$10:$V173, "X")=1), "X", "")</f>
        <v/>
      </c>
      <c r="Z173" s="10" t="str">
        <f t="shared" si="101"/>
        <v/>
      </c>
      <c r="AB173" s="10" t="str">
        <f t="shared" si="92"/>
        <v/>
      </c>
      <c r="AC173" s="10" t="str">
        <f t="shared" si="117"/>
        <v/>
      </c>
      <c r="AD173" s="10" t="str">
        <f t="shared" si="102"/>
        <v/>
      </c>
      <c r="AE173" s="10" t="str">
        <f t="shared" si="118"/>
        <v/>
      </c>
      <c r="AF173" s="10" t="str">
        <f t="shared" si="119"/>
        <v/>
      </c>
      <c r="AG173" s="10" t="str">
        <f t="shared" si="119"/>
        <v/>
      </c>
      <c r="AH173" s="10" t="str">
        <f t="shared" si="120"/>
        <v/>
      </c>
      <c r="AJ173" s="60" t="str">
        <f t="shared" si="103"/>
        <v/>
      </c>
      <c r="AK173" s="7" t="str">
        <f t="shared" si="121"/>
        <v/>
      </c>
      <c r="AL173" s="7" t="str">
        <f t="shared" si="122"/>
        <v/>
      </c>
      <c r="AM173" s="7" t="str">
        <f t="shared" si="123"/>
        <v/>
      </c>
      <c r="AN173" s="7" t="str">
        <f t="shared" si="124"/>
        <v/>
      </c>
      <c r="AO173" s="7" t="str">
        <f t="shared" si="125"/>
        <v/>
      </c>
      <c r="AP173" s="61" t="str">
        <f t="shared" si="126"/>
        <v/>
      </c>
      <c r="AR173" s="60" t="str">
        <f t="shared" si="104"/>
        <v/>
      </c>
      <c r="AS173" s="7" t="str">
        <f t="shared" si="127"/>
        <v/>
      </c>
      <c r="AT173" s="7" t="str">
        <f t="shared" si="93"/>
        <v/>
      </c>
      <c r="AU173" s="7" t="str">
        <f t="shared" si="94"/>
        <v/>
      </c>
      <c r="AV173" s="7" t="str">
        <f t="shared" si="95"/>
        <v/>
      </c>
      <c r="AW173" s="7" t="str">
        <f t="shared" si="96"/>
        <v/>
      </c>
      <c r="AX173" s="61" t="str">
        <f t="shared" si="128"/>
        <v/>
      </c>
      <c r="AZ173" s="52" t="str">
        <f t="shared" si="105"/>
        <v/>
      </c>
      <c r="BA173" s="101" t="str">
        <f t="shared" si="106"/>
        <v/>
      </c>
      <c r="BB173" s="101" t="str">
        <f t="shared" si="107"/>
        <v/>
      </c>
      <c r="BC173" s="101" t="str">
        <f t="shared" si="108"/>
        <v/>
      </c>
      <c r="BD173" s="160" t="str">
        <f t="shared" si="109"/>
        <v/>
      </c>
      <c r="BE173" s="101" t="str">
        <f t="shared" si="110"/>
        <v/>
      </c>
      <c r="BG173" s="10" t="str">
        <f t="shared" si="111"/>
        <v/>
      </c>
      <c r="BI173" s="163" t="str">
        <f t="shared" si="112"/>
        <v/>
      </c>
      <c r="BK173" s="10">
        <v>164</v>
      </c>
    </row>
    <row r="174" spans="1:63" x14ac:dyDescent="0.25">
      <c r="A174" s="6"/>
      <c r="B174" s="150"/>
      <c r="C174" s="151"/>
      <c r="D174" s="175"/>
      <c r="E174" s="151"/>
      <c r="F174" s="152"/>
      <c r="G174" s="192"/>
      <c r="H174" s="153"/>
      <c r="I174" s="6"/>
      <c r="L174" s="140" t="str">
        <f t="shared" si="97"/>
        <v/>
      </c>
      <c r="M174" s="101" t="str">
        <f t="shared" si="113"/>
        <v/>
      </c>
      <c r="N174" s="36" t="str">
        <f t="shared" si="113"/>
        <v/>
      </c>
      <c r="O174" s="101" t="str">
        <f t="shared" si="114"/>
        <v/>
      </c>
      <c r="P174" s="124" t="str">
        <f t="shared" si="115"/>
        <v/>
      </c>
      <c r="Q174" s="189" t="str">
        <f t="shared" si="98"/>
        <v/>
      </c>
      <c r="R174" s="101" t="str">
        <f t="shared" si="116"/>
        <v/>
      </c>
      <c r="T174" s="10" t="str">
        <f t="shared" si="99"/>
        <v/>
      </c>
      <c r="V174" s="10" t="str">
        <f t="shared" si="100"/>
        <v/>
      </c>
      <c r="X174" s="10" t="str">
        <f>IF(AND($V174="X", COUNTIF($V$10:$V174, "X")=1), "X", "")</f>
        <v/>
      </c>
      <c r="Z174" s="10" t="str">
        <f t="shared" si="101"/>
        <v/>
      </c>
      <c r="AB174" s="10" t="str">
        <f t="shared" si="92"/>
        <v/>
      </c>
      <c r="AC174" s="10" t="str">
        <f t="shared" si="117"/>
        <v/>
      </c>
      <c r="AD174" s="10" t="str">
        <f t="shared" si="102"/>
        <v/>
      </c>
      <c r="AE174" s="10" t="str">
        <f t="shared" si="118"/>
        <v/>
      </c>
      <c r="AF174" s="10" t="str">
        <f t="shared" si="119"/>
        <v/>
      </c>
      <c r="AG174" s="10" t="str">
        <f t="shared" si="119"/>
        <v/>
      </c>
      <c r="AH174" s="10" t="str">
        <f t="shared" si="120"/>
        <v/>
      </c>
      <c r="AJ174" s="60" t="str">
        <f t="shared" si="103"/>
        <v/>
      </c>
      <c r="AK174" s="7" t="str">
        <f t="shared" si="121"/>
        <v/>
      </c>
      <c r="AL174" s="7" t="str">
        <f t="shared" si="122"/>
        <v/>
      </c>
      <c r="AM174" s="7" t="str">
        <f t="shared" si="123"/>
        <v/>
      </c>
      <c r="AN174" s="7" t="str">
        <f t="shared" si="124"/>
        <v/>
      </c>
      <c r="AO174" s="7" t="str">
        <f t="shared" si="125"/>
        <v/>
      </c>
      <c r="AP174" s="61" t="str">
        <f t="shared" si="126"/>
        <v/>
      </c>
      <c r="AR174" s="60" t="str">
        <f t="shared" si="104"/>
        <v/>
      </c>
      <c r="AS174" s="7" t="str">
        <f t="shared" si="127"/>
        <v/>
      </c>
      <c r="AT174" s="7" t="str">
        <f t="shared" si="93"/>
        <v/>
      </c>
      <c r="AU174" s="7" t="str">
        <f t="shared" si="94"/>
        <v/>
      </c>
      <c r="AV174" s="7" t="str">
        <f t="shared" si="95"/>
        <v/>
      </c>
      <c r="AW174" s="7" t="str">
        <f t="shared" si="96"/>
        <v/>
      </c>
      <c r="AX174" s="61" t="str">
        <f t="shared" si="128"/>
        <v/>
      </c>
      <c r="AZ174" s="52" t="str">
        <f t="shared" si="105"/>
        <v/>
      </c>
      <c r="BA174" s="101" t="str">
        <f t="shared" si="106"/>
        <v/>
      </c>
      <c r="BB174" s="101" t="str">
        <f t="shared" si="107"/>
        <v/>
      </c>
      <c r="BC174" s="101" t="str">
        <f t="shared" si="108"/>
        <v/>
      </c>
      <c r="BD174" s="160" t="str">
        <f t="shared" si="109"/>
        <v/>
      </c>
      <c r="BE174" s="101" t="str">
        <f t="shared" si="110"/>
        <v/>
      </c>
      <c r="BG174" s="10" t="str">
        <f t="shared" si="111"/>
        <v/>
      </c>
      <c r="BI174" s="163" t="str">
        <f t="shared" si="112"/>
        <v/>
      </c>
      <c r="BK174" s="10">
        <v>165</v>
      </c>
    </row>
    <row r="175" spans="1:63" x14ac:dyDescent="0.25">
      <c r="A175" s="6"/>
      <c r="B175" s="150"/>
      <c r="C175" s="151"/>
      <c r="D175" s="175"/>
      <c r="E175" s="151"/>
      <c r="F175" s="152"/>
      <c r="G175" s="192"/>
      <c r="H175" s="153"/>
      <c r="I175" s="6"/>
      <c r="L175" s="140" t="str">
        <f t="shared" si="97"/>
        <v/>
      </c>
      <c r="M175" s="101" t="str">
        <f t="shared" si="113"/>
        <v/>
      </c>
      <c r="N175" s="36" t="str">
        <f t="shared" si="113"/>
        <v/>
      </c>
      <c r="O175" s="101" t="str">
        <f t="shared" si="114"/>
        <v/>
      </c>
      <c r="P175" s="124" t="str">
        <f t="shared" si="115"/>
        <v/>
      </c>
      <c r="Q175" s="189" t="str">
        <f t="shared" si="98"/>
        <v/>
      </c>
      <c r="R175" s="101" t="str">
        <f t="shared" si="116"/>
        <v/>
      </c>
      <c r="T175" s="10" t="str">
        <f t="shared" si="99"/>
        <v/>
      </c>
      <c r="V175" s="10" t="str">
        <f t="shared" si="100"/>
        <v/>
      </c>
      <c r="X175" s="10" t="str">
        <f>IF(AND($V175="X", COUNTIF($V$10:$V175, "X")=1), "X", "")</f>
        <v/>
      </c>
      <c r="Z175" s="10" t="str">
        <f t="shared" si="101"/>
        <v/>
      </c>
      <c r="AB175" s="10" t="str">
        <f t="shared" si="92"/>
        <v/>
      </c>
      <c r="AC175" s="10" t="str">
        <f t="shared" si="117"/>
        <v/>
      </c>
      <c r="AD175" s="10" t="str">
        <f t="shared" si="102"/>
        <v/>
      </c>
      <c r="AE175" s="10" t="str">
        <f t="shared" si="118"/>
        <v/>
      </c>
      <c r="AF175" s="10" t="str">
        <f t="shared" si="119"/>
        <v/>
      </c>
      <c r="AG175" s="10" t="str">
        <f t="shared" si="119"/>
        <v/>
      </c>
      <c r="AH175" s="10" t="str">
        <f t="shared" si="120"/>
        <v/>
      </c>
      <c r="AJ175" s="60" t="str">
        <f t="shared" si="103"/>
        <v/>
      </c>
      <c r="AK175" s="7" t="str">
        <f t="shared" si="121"/>
        <v/>
      </c>
      <c r="AL175" s="7" t="str">
        <f t="shared" si="122"/>
        <v/>
      </c>
      <c r="AM175" s="7" t="str">
        <f t="shared" si="123"/>
        <v/>
      </c>
      <c r="AN175" s="7" t="str">
        <f t="shared" si="124"/>
        <v/>
      </c>
      <c r="AO175" s="7" t="str">
        <f t="shared" si="125"/>
        <v/>
      </c>
      <c r="AP175" s="61" t="str">
        <f t="shared" si="126"/>
        <v/>
      </c>
      <c r="AR175" s="60" t="str">
        <f t="shared" si="104"/>
        <v/>
      </c>
      <c r="AS175" s="7" t="str">
        <f t="shared" si="127"/>
        <v/>
      </c>
      <c r="AT175" s="7" t="str">
        <f t="shared" si="93"/>
        <v/>
      </c>
      <c r="AU175" s="7" t="str">
        <f t="shared" si="94"/>
        <v/>
      </c>
      <c r="AV175" s="7" t="str">
        <f t="shared" si="95"/>
        <v/>
      </c>
      <c r="AW175" s="7" t="str">
        <f t="shared" si="96"/>
        <v/>
      </c>
      <c r="AX175" s="61" t="str">
        <f t="shared" si="128"/>
        <v/>
      </c>
      <c r="AZ175" s="52" t="str">
        <f t="shared" si="105"/>
        <v/>
      </c>
      <c r="BA175" s="101" t="str">
        <f t="shared" si="106"/>
        <v/>
      </c>
      <c r="BB175" s="101" t="str">
        <f t="shared" si="107"/>
        <v/>
      </c>
      <c r="BC175" s="101" t="str">
        <f t="shared" si="108"/>
        <v/>
      </c>
      <c r="BD175" s="160" t="str">
        <f t="shared" si="109"/>
        <v/>
      </c>
      <c r="BE175" s="101" t="str">
        <f t="shared" si="110"/>
        <v/>
      </c>
      <c r="BG175" s="10" t="str">
        <f t="shared" si="111"/>
        <v/>
      </c>
      <c r="BI175" s="163" t="str">
        <f t="shared" si="112"/>
        <v/>
      </c>
      <c r="BK175" s="10">
        <v>166</v>
      </c>
    </row>
    <row r="176" spans="1:63" x14ac:dyDescent="0.25">
      <c r="A176" s="6"/>
      <c r="B176" s="150"/>
      <c r="C176" s="151"/>
      <c r="D176" s="175"/>
      <c r="E176" s="151"/>
      <c r="F176" s="152"/>
      <c r="G176" s="192"/>
      <c r="H176" s="153"/>
      <c r="I176" s="6"/>
      <c r="L176" s="140" t="str">
        <f t="shared" si="97"/>
        <v/>
      </c>
      <c r="M176" s="101" t="str">
        <f t="shared" si="113"/>
        <v/>
      </c>
      <c r="N176" s="36" t="str">
        <f t="shared" si="113"/>
        <v/>
      </c>
      <c r="O176" s="101" t="str">
        <f t="shared" si="114"/>
        <v/>
      </c>
      <c r="P176" s="124" t="str">
        <f t="shared" si="115"/>
        <v/>
      </c>
      <c r="Q176" s="189" t="str">
        <f t="shared" si="98"/>
        <v/>
      </c>
      <c r="R176" s="101" t="str">
        <f t="shared" si="116"/>
        <v/>
      </c>
      <c r="T176" s="10" t="str">
        <f t="shared" si="99"/>
        <v/>
      </c>
      <c r="V176" s="10" t="str">
        <f t="shared" si="100"/>
        <v/>
      </c>
      <c r="X176" s="10" t="str">
        <f>IF(AND($V176="X", COUNTIF($V$10:$V176, "X")=1), "X", "")</f>
        <v/>
      </c>
      <c r="Z176" s="10" t="str">
        <f t="shared" si="101"/>
        <v/>
      </c>
      <c r="AB176" s="10" t="str">
        <f t="shared" si="92"/>
        <v/>
      </c>
      <c r="AC176" s="10" t="str">
        <f t="shared" si="117"/>
        <v/>
      </c>
      <c r="AD176" s="10" t="str">
        <f t="shared" si="102"/>
        <v/>
      </c>
      <c r="AE176" s="10" t="str">
        <f t="shared" si="118"/>
        <v/>
      </c>
      <c r="AF176" s="10" t="str">
        <f t="shared" si="119"/>
        <v/>
      </c>
      <c r="AG176" s="10" t="str">
        <f t="shared" si="119"/>
        <v/>
      </c>
      <c r="AH176" s="10" t="str">
        <f t="shared" si="120"/>
        <v/>
      </c>
      <c r="AJ176" s="60" t="str">
        <f t="shared" si="103"/>
        <v/>
      </c>
      <c r="AK176" s="7" t="str">
        <f t="shared" si="121"/>
        <v/>
      </c>
      <c r="AL176" s="7" t="str">
        <f t="shared" si="122"/>
        <v/>
      </c>
      <c r="AM176" s="7" t="str">
        <f t="shared" si="123"/>
        <v/>
      </c>
      <c r="AN176" s="7" t="str">
        <f t="shared" si="124"/>
        <v/>
      </c>
      <c r="AO176" s="7" t="str">
        <f t="shared" si="125"/>
        <v/>
      </c>
      <c r="AP176" s="61" t="str">
        <f t="shared" si="126"/>
        <v/>
      </c>
      <c r="AR176" s="60" t="str">
        <f t="shared" si="104"/>
        <v/>
      </c>
      <c r="AS176" s="7" t="str">
        <f t="shared" si="127"/>
        <v/>
      </c>
      <c r="AT176" s="7" t="str">
        <f t="shared" si="93"/>
        <v/>
      </c>
      <c r="AU176" s="7" t="str">
        <f t="shared" si="94"/>
        <v/>
      </c>
      <c r="AV176" s="7" t="str">
        <f t="shared" si="95"/>
        <v/>
      </c>
      <c r="AW176" s="7" t="str">
        <f t="shared" si="96"/>
        <v/>
      </c>
      <c r="AX176" s="61" t="str">
        <f t="shared" si="128"/>
        <v/>
      </c>
      <c r="AZ176" s="52" t="str">
        <f t="shared" si="105"/>
        <v/>
      </c>
      <c r="BA176" s="101" t="str">
        <f t="shared" si="106"/>
        <v/>
      </c>
      <c r="BB176" s="101" t="str">
        <f t="shared" si="107"/>
        <v/>
      </c>
      <c r="BC176" s="101" t="str">
        <f t="shared" si="108"/>
        <v/>
      </c>
      <c r="BD176" s="160" t="str">
        <f t="shared" si="109"/>
        <v/>
      </c>
      <c r="BE176" s="101" t="str">
        <f t="shared" si="110"/>
        <v/>
      </c>
      <c r="BG176" s="10" t="str">
        <f t="shared" si="111"/>
        <v/>
      </c>
      <c r="BI176" s="163" t="str">
        <f t="shared" si="112"/>
        <v/>
      </c>
      <c r="BK176" s="10">
        <v>167</v>
      </c>
    </row>
    <row r="177" spans="1:63" x14ac:dyDescent="0.25">
      <c r="A177" s="6"/>
      <c r="B177" s="150"/>
      <c r="C177" s="151"/>
      <c r="D177" s="175"/>
      <c r="E177" s="151"/>
      <c r="F177" s="152"/>
      <c r="G177" s="192"/>
      <c r="H177" s="153"/>
      <c r="I177" s="6"/>
      <c r="L177" s="140" t="str">
        <f t="shared" si="97"/>
        <v/>
      </c>
      <c r="M177" s="101" t="str">
        <f t="shared" si="113"/>
        <v/>
      </c>
      <c r="N177" s="36" t="str">
        <f t="shared" si="113"/>
        <v/>
      </c>
      <c r="O177" s="101" t="str">
        <f t="shared" si="114"/>
        <v/>
      </c>
      <c r="P177" s="124" t="str">
        <f t="shared" si="115"/>
        <v/>
      </c>
      <c r="Q177" s="189" t="str">
        <f t="shared" si="98"/>
        <v/>
      </c>
      <c r="R177" s="101" t="str">
        <f t="shared" si="116"/>
        <v/>
      </c>
      <c r="T177" s="10" t="str">
        <f t="shared" si="99"/>
        <v/>
      </c>
      <c r="V177" s="10" t="str">
        <f t="shared" si="100"/>
        <v/>
      </c>
      <c r="X177" s="10" t="str">
        <f>IF(AND($V177="X", COUNTIF($V$10:$V177, "X")=1), "X", "")</f>
        <v/>
      </c>
      <c r="Z177" s="10" t="str">
        <f t="shared" si="101"/>
        <v/>
      </c>
      <c r="AB177" s="10" t="str">
        <f t="shared" si="92"/>
        <v/>
      </c>
      <c r="AC177" s="10" t="str">
        <f t="shared" si="117"/>
        <v/>
      </c>
      <c r="AD177" s="10" t="str">
        <f t="shared" si="102"/>
        <v/>
      </c>
      <c r="AE177" s="10" t="str">
        <f t="shared" si="118"/>
        <v/>
      </c>
      <c r="AF177" s="10" t="str">
        <f t="shared" si="119"/>
        <v/>
      </c>
      <c r="AG177" s="10" t="str">
        <f t="shared" si="119"/>
        <v/>
      </c>
      <c r="AH177" s="10" t="str">
        <f t="shared" si="120"/>
        <v/>
      </c>
      <c r="AJ177" s="60" t="str">
        <f t="shared" si="103"/>
        <v/>
      </c>
      <c r="AK177" s="7" t="str">
        <f t="shared" si="121"/>
        <v/>
      </c>
      <c r="AL177" s="7" t="str">
        <f t="shared" si="122"/>
        <v/>
      </c>
      <c r="AM177" s="7" t="str">
        <f t="shared" si="123"/>
        <v/>
      </c>
      <c r="AN177" s="7" t="str">
        <f t="shared" si="124"/>
        <v/>
      </c>
      <c r="AO177" s="7" t="str">
        <f t="shared" si="125"/>
        <v/>
      </c>
      <c r="AP177" s="61" t="str">
        <f t="shared" si="126"/>
        <v/>
      </c>
      <c r="AR177" s="60" t="str">
        <f t="shared" si="104"/>
        <v/>
      </c>
      <c r="AS177" s="7" t="str">
        <f t="shared" si="127"/>
        <v/>
      </c>
      <c r="AT177" s="7" t="str">
        <f t="shared" si="93"/>
        <v/>
      </c>
      <c r="AU177" s="7" t="str">
        <f t="shared" si="94"/>
        <v/>
      </c>
      <c r="AV177" s="7" t="str">
        <f t="shared" si="95"/>
        <v/>
      </c>
      <c r="AW177" s="7" t="str">
        <f t="shared" si="96"/>
        <v/>
      </c>
      <c r="AX177" s="61" t="str">
        <f t="shared" si="128"/>
        <v/>
      </c>
      <c r="AZ177" s="52" t="str">
        <f t="shared" si="105"/>
        <v/>
      </c>
      <c r="BA177" s="101" t="str">
        <f t="shared" si="106"/>
        <v/>
      </c>
      <c r="BB177" s="101" t="str">
        <f t="shared" si="107"/>
        <v/>
      </c>
      <c r="BC177" s="101" t="str">
        <f t="shared" si="108"/>
        <v/>
      </c>
      <c r="BD177" s="160" t="str">
        <f t="shared" si="109"/>
        <v/>
      </c>
      <c r="BE177" s="101" t="str">
        <f t="shared" si="110"/>
        <v/>
      </c>
      <c r="BG177" s="10" t="str">
        <f t="shared" si="111"/>
        <v/>
      </c>
      <c r="BI177" s="163" t="str">
        <f t="shared" si="112"/>
        <v/>
      </c>
      <c r="BK177" s="10">
        <v>168</v>
      </c>
    </row>
    <row r="178" spans="1:63" x14ac:dyDescent="0.25">
      <c r="A178" s="6"/>
      <c r="B178" s="150"/>
      <c r="C178" s="151"/>
      <c r="D178" s="175"/>
      <c r="E178" s="151"/>
      <c r="F178" s="152"/>
      <c r="G178" s="192"/>
      <c r="H178" s="153"/>
      <c r="I178" s="6"/>
      <c r="L178" s="140" t="str">
        <f t="shared" si="97"/>
        <v/>
      </c>
      <c r="M178" s="101" t="str">
        <f t="shared" si="113"/>
        <v/>
      </c>
      <c r="N178" s="36" t="str">
        <f t="shared" si="113"/>
        <v/>
      </c>
      <c r="O178" s="101" t="str">
        <f t="shared" si="114"/>
        <v/>
      </c>
      <c r="P178" s="124" t="str">
        <f t="shared" si="115"/>
        <v/>
      </c>
      <c r="Q178" s="189" t="str">
        <f t="shared" si="98"/>
        <v/>
      </c>
      <c r="R178" s="101" t="str">
        <f t="shared" si="116"/>
        <v/>
      </c>
      <c r="T178" s="10" t="str">
        <f t="shared" si="99"/>
        <v/>
      </c>
      <c r="V178" s="10" t="str">
        <f t="shared" si="100"/>
        <v/>
      </c>
      <c r="X178" s="10" t="str">
        <f>IF(AND($V178="X", COUNTIF($V$10:$V178, "X")=1), "X", "")</f>
        <v/>
      </c>
      <c r="Z178" s="10" t="str">
        <f t="shared" si="101"/>
        <v/>
      </c>
      <c r="AB178" s="10" t="str">
        <f t="shared" si="92"/>
        <v/>
      </c>
      <c r="AC178" s="10" t="str">
        <f t="shared" si="117"/>
        <v/>
      </c>
      <c r="AD178" s="10" t="str">
        <f t="shared" si="102"/>
        <v/>
      </c>
      <c r="AE178" s="10" t="str">
        <f t="shared" si="118"/>
        <v/>
      </c>
      <c r="AF178" s="10" t="str">
        <f t="shared" si="119"/>
        <v/>
      </c>
      <c r="AG178" s="10" t="str">
        <f t="shared" si="119"/>
        <v/>
      </c>
      <c r="AH178" s="10" t="str">
        <f t="shared" si="120"/>
        <v/>
      </c>
      <c r="AJ178" s="60" t="str">
        <f t="shared" si="103"/>
        <v/>
      </c>
      <c r="AK178" s="7" t="str">
        <f t="shared" si="121"/>
        <v/>
      </c>
      <c r="AL178" s="7" t="str">
        <f t="shared" si="122"/>
        <v/>
      </c>
      <c r="AM178" s="7" t="str">
        <f t="shared" si="123"/>
        <v/>
      </c>
      <c r="AN178" s="7" t="str">
        <f t="shared" si="124"/>
        <v/>
      </c>
      <c r="AO178" s="7" t="str">
        <f t="shared" si="125"/>
        <v/>
      </c>
      <c r="AP178" s="61" t="str">
        <f t="shared" si="126"/>
        <v/>
      </c>
      <c r="AR178" s="60" t="str">
        <f t="shared" si="104"/>
        <v/>
      </c>
      <c r="AS178" s="7" t="str">
        <f t="shared" si="127"/>
        <v/>
      </c>
      <c r="AT178" s="7" t="str">
        <f t="shared" si="93"/>
        <v/>
      </c>
      <c r="AU178" s="7" t="str">
        <f t="shared" si="94"/>
        <v/>
      </c>
      <c r="AV178" s="7" t="str">
        <f t="shared" si="95"/>
        <v/>
      </c>
      <c r="AW178" s="7" t="str">
        <f t="shared" si="96"/>
        <v/>
      </c>
      <c r="AX178" s="61" t="str">
        <f t="shared" si="128"/>
        <v/>
      </c>
      <c r="AZ178" s="52" t="str">
        <f t="shared" si="105"/>
        <v/>
      </c>
      <c r="BA178" s="101" t="str">
        <f t="shared" si="106"/>
        <v/>
      </c>
      <c r="BB178" s="101" t="str">
        <f t="shared" si="107"/>
        <v/>
      </c>
      <c r="BC178" s="101" t="str">
        <f t="shared" si="108"/>
        <v/>
      </c>
      <c r="BD178" s="160" t="str">
        <f t="shared" si="109"/>
        <v/>
      </c>
      <c r="BE178" s="101" t="str">
        <f t="shared" si="110"/>
        <v/>
      </c>
      <c r="BG178" s="10" t="str">
        <f t="shared" si="111"/>
        <v/>
      </c>
      <c r="BI178" s="163" t="str">
        <f t="shared" si="112"/>
        <v/>
      </c>
      <c r="BK178" s="10">
        <v>169</v>
      </c>
    </row>
    <row r="179" spans="1:63" x14ac:dyDescent="0.25">
      <c r="A179" s="6"/>
      <c r="B179" s="150"/>
      <c r="C179" s="151"/>
      <c r="D179" s="175"/>
      <c r="E179" s="151"/>
      <c r="F179" s="152"/>
      <c r="G179" s="192"/>
      <c r="H179" s="153"/>
      <c r="I179" s="6"/>
      <c r="L179" s="140" t="str">
        <f t="shared" si="97"/>
        <v/>
      </c>
      <c r="M179" s="101" t="str">
        <f t="shared" si="113"/>
        <v/>
      </c>
      <c r="N179" s="36" t="str">
        <f t="shared" si="113"/>
        <v/>
      </c>
      <c r="O179" s="101" t="str">
        <f t="shared" si="114"/>
        <v/>
      </c>
      <c r="P179" s="124" t="str">
        <f t="shared" si="115"/>
        <v/>
      </c>
      <c r="Q179" s="189" t="str">
        <f t="shared" si="98"/>
        <v/>
      </c>
      <c r="R179" s="101" t="str">
        <f t="shared" si="116"/>
        <v/>
      </c>
      <c r="T179" s="10" t="str">
        <f t="shared" si="99"/>
        <v/>
      </c>
      <c r="V179" s="10" t="str">
        <f t="shared" si="100"/>
        <v/>
      </c>
      <c r="X179" s="10" t="str">
        <f>IF(AND($V179="X", COUNTIF($V$10:$V179, "X")=1), "X", "")</f>
        <v/>
      </c>
      <c r="Z179" s="10" t="str">
        <f t="shared" si="101"/>
        <v/>
      </c>
      <c r="AB179" s="10" t="str">
        <f t="shared" si="92"/>
        <v/>
      </c>
      <c r="AC179" s="10" t="str">
        <f t="shared" si="117"/>
        <v/>
      </c>
      <c r="AD179" s="10" t="str">
        <f t="shared" si="102"/>
        <v/>
      </c>
      <c r="AE179" s="10" t="str">
        <f t="shared" si="118"/>
        <v/>
      </c>
      <c r="AF179" s="10" t="str">
        <f t="shared" si="119"/>
        <v/>
      </c>
      <c r="AG179" s="10" t="str">
        <f t="shared" si="119"/>
        <v/>
      </c>
      <c r="AH179" s="10" t="str">
        <f t="shared" si="120"/>
        <v/>
      </c>
      <c r="AJ179" s="60" t="str">
        <f t="shared" si="103"/>
        <v/>
      </c>
      <c r="AK179" s="7" t="str">
        <f t="shared" si="121"/>
        <v/>
      </c>
      <c r="AL179" s="7" t="str">
        <f t="shared" si="122"/>
        <v/>
      </c>
      <c r="AM179" s="7" t="str">
        <f t="shared" si="123"/>
        <v/>
      </c>
      <c r="AN179" s="7" t="str">
        <f t="shared" si="124"/>
        <v/>
      </c>
      <c r="AO179" s="7" t="str">
        <f t="shared" si="125"/>
        <v/>
      </c>
      <c r="AP179" s="61" t="str">
        <f t="shared" si="126"/>
        <v/>
      </c>
      <c r="AR179" s="60" t="str">
        <f t="shared" si="104"/>
        <v/>
      </c>
      <c r="AS179" s="7" t="str">
        <f t="shared" si="127"/>
        <v/>
      </c>
      <c r="AT179" s="7" t="str">
        <f t="shared" si="93"/>
        <v/>
      </c>
      <c r="AU179" s="7" t="str">
        <f t="shared" si="94"/>
        <v/>
      </c>
      <c r="AV179" s="7" t="str">
        <f t="shared" si="95"/>
        <v/>
      </c>
      <c r="AW179" s="7" t="str">
        <f t="shared" si="96"/>
        <v/>
      </c>
      <c r="AX179" s="61" t="str">
        <f t="shared" si="128"/>
        <v/>
      </c>
      <c r="AZ179" s="52" t="str">
        <f t="shared" si="105"/>
        <v/>
      </c>
      <c r="BA179" s="101" t="str">
        <f t="shared" si="106"/>
        <v/>
      </c>
      <c r="BB179" s="101" t="str">
        <f t="shared" si="107"/>
        <v/>
      </c>
      <c r="BC179" s="101" t="str">
        <f t="shared" si="108"/>
        <v/>
      </c>
      <c r="BD179" s="160" t="str">
        <f t="shared" si="109"/>
        <v/>
      </c>
      <c r="BE179" s="101" t="str">
        <f t="shared" si="110"/>
        <v/>
      </c>
      <c r="BG179" s="10" t="str">
        <f t="shared" si="111"/>
        <v/>
      </c>
      <c r="BI179" s="163" t="str">
        <f t="shared" si="112"/>
        <v/>
      </c>
      <c r="BK179" s="10">
        <v>170</v>
      </c>
    </row>
    <row r="180" spans="1:63" x14ac:dyDescent="0.25">
      <c r="A180" s="6"/>
      <c r="B180" s="150"/>
      <c r="C180" s="151"/>
      <c r="D180" s="175"/>
      <c r="E180" s="151"/>
      <c r="F180" s="152"/>
      <c r="G180" s="192"/>
      <c r="H180" s="153"/>
      <c r="I180" s="6"/>
      <c r="L180" s="140" t="str">
        <f t="shared" si="97"/>
        <v/>
      </c>
      <c r="M180" s="101" t="str">
        <f t="shared" si="113"/>
        <v/>
      </c>
      <c r="N180" s="36" t="str">
        <f t="shared" si="113"/>
        <v/>
      </c>
      <c r="O180" s="101" t="str">
        <f t="shared" si="114"/>
        <v/>
      </c>
      <c r="P180" s="124" t="str">
        <f t="shared" si="115"/>
        <v/>
      </c>
      <c r="Q180" s="189" t="str">
        <f t="shared" si="98"/>
        <v/>
      </c>
      <c r="R180" s="101" t="str">
        <f t="shared" si="116"/>
        <v/>
      </c>
      <c r="T180" s="10" t="str">
        <f t="shared" si="99"/>
        <v/>
      </c>
      <c r="V180" s="10" t="str">
        <f t="shared" si="100"/>
        <v/>
      </c>
      <c r="X180" s="10" t="str">
        <f>IF(AND($V180="X", COUNTIF($V$10:$V180, "X")=1), "X", "")</f>
        <v/>
      </c>
      <c r="Z180" s="10" t="str">
        <f t="shared" si="101"/>
        <v/>
      </c>
      <c r="AB180" s="10" t="str">
        <f t="shared" si="92"/>
        <v/>
      </c>
      <c r="AC180" s="10" t="str">
        <f t="shared" si="117"/>
        <v/>
      </c>
      <c r="AD180" s="10" t="str">
        <f t="shared" si="102"/>
        <v/>
      </c>
      <c r="AE180" s="10" t="str">
        <f t="shared" si="118"/>
        <v/>
      </c>
      <c r="AF180" s="10" t="str">
        <f t="shared" si="119"/>
        <v/>
      </c>
      <c r="AG180" s="10" t="str">
        <f t="shared" si="119"/>
        <v/>
      </c>
      <c r="AH180" s="10" t="str">
        <f t="shared" si="120"/>
        <v/>
      </c>
      <c r="AJ180" s="60" t="str">
        <f t="shared" si="103"/>
        <v/>
      </c>
      <c r="AK180" s="7" t="str">
        <f t="shared" si="121"/>
        <v/>
      </c>
      <c r="AL180" s="7" t="str">
        <f t="shared" si="122"/>
        <v/>
      </c>
      <c r="AM180" s="7" t="str">
        <f t="shared" si="123"/>
        <v/>
      </c>
      <c r="AN180" s="7" t="str">
        <f t="shared" si="124"/>
        <v/>
      </c>
      <c r="AO180" s="7" t="str">
        <f t="shared" si="125"/>
        <v/>
      </c>
      <c r="AP180" s="61" t="str">
        <f t="shared" si="126"/>
        <v/>
      </c>
      <c r="AR180" s="60" t="str">
        <f t="shared" si="104"/>
        <v/>
      </c>
      <c r="AS180" s="7" t="str">
        <f t="shared" si="127"/>
        <v/>
      </c>
      <c r="AT180" s="7" t="str">
        <f t="shared" si="93"/>
        <v/>
      </c>
      <c r="AU180" s="7" t="str">
        <f t="shared" si="94"/>
        <v/>
      </c>
      <c r="AV180" s="7" t="str">
        <f t="shared" si="95"/>
        <v/>
      </c>
      <c r="AW180" s="7" t="str">
        <f t="shared" si="96"/>
        <v/>
      </c>
      <c r="AX180" s="61" t="str">
        <f t="shared" si="128"/>
        <v/>
      </c>
      <c r="AZ180" s="52" t="str">
        <f t="shared" si="105"/>
        <v/>
      </c>
      <c r="BA180" s="101" t="str">
        <f t="shared" si="106"/>
        <v/>
      </c>
      <c r="BB180" s="101" t="str">
        <f t="shared" si="107"/>
        <v/>
      </c>
      <c r="BC180" s="101" t="str">
        <f t="shared" si="108"/>
        <v/>
      </c>
      <c r="BD180" s="160" t="str">
        <f t="shared" si="109"/>
        <v/>
      </c>
      <c r="BE180" s="101" t="str">
        <f t="shared" si="110"/>
        <v/>
      </c>
      <c r="BG180" s="10" t="str">
        <f t="shared" si="111"/>
        <v/>
      </c>
      <c r="BI180" s="163" t="str">
        <f t="shared" si="112"/>
        <v/>
      </c>
      <c r="BK180" s="10">
        <v>171</v>
      </c>
    </row>
    <row r="181" spans="1:63" x14ac:dyDescent="0.25">
      <c r="A181" s="6"/>
      <c r="B181" s="150"/>
      <c r="C181" s="151"/>
      <c r="D181" s="175"/>
      <c r="E181" s="151"/>
      <c r="F181" s="152"/>
      <c r="G181" s="192"/>
      <c r="H181" s="153"/>
      <c r="I181" s="6"/>
      <c r="L181" s="140" t="str">
        <f t="shared" si="97"/>
        <v/>
      </c>
      <c r="M181" s="101" t="str">
        <f t="shared" si="113"/>
        <v/>
      </c>
      <c r="N181" s="36" t="str">
        <f t="shared" si="113"/>
        <v/>
      </c>
      <c r="O181" s="101" t="str">
        <f t="shared" si="114"/>
        <v/>
      </c>
      <c r="P181" s="124" t="str">
        <f t="shared" si="115"/>
        <v/>
      </c>
      <c r="Q181" s="189" t="str">
        <f t="shared" si="98"/>
        <v/>
      </c>
      <c r="R181" s="101" t="str">
        <f t="shared" si="116"/>
        <v/>
      </c>
      <c r="T181" s="10" t="str">
        <f t="shared" si="99"/>
        <v/>
      </c>
      <c r="V181" s="10" t="str">
        <f t="shared" si="100"/>
        <v/>
      </c>
      <c r="X181" s="10" t="str">
        <f>IF(AND($V181="X", COUNTIF($V$10:$V181, "X")=1), "X", "")</f>
        <v/>
      </c>
      <c r="Z181" s="10" t="str">
        <f t="shared" si="101"/>
        <v/>
      </c>
      <c r="AB181" s="10" t="str">
        <f t="shared" si="92"/>
        <v/>
      </c>
      <c r="AC181" s="10" t="str">
        <f t="shared" si="117"/>
        <v/>
      </c>
      <c r="AD181" s="10" t="str">
        <f t="shared" si="102"/>
        <v/>
      </c>
      <c r="AE181" s="10" t="str">
        <f t="shared" si="118"/>
        <v/>
      </c>
      <c r="AF181" s="10" t="str">
        <f t="shared" si="119"/>
        <v/>
      </c>
      <c r="AG181" s="10" t="str">
        <f t="shared" si="119"/>
        <v/>
      </c>
      <c r="AH181" s="10" t="str">
        <f t="shared" si="120"/>
        <v/>
      </c>
      <c r="AJ181" s="60" t="str">
        <f t="shared" si="103"/>
        <v/>
      </c>
      <c r="AK181" s="7" t="str">
        <f t="shared" si="121"/>
        <v/>
      </c>
      <c r="AL181" s="7" t="str">
        <f t="shared" si="122"/>
        <v/>
      </c>
      <c r="AM181" s="7" t="str">
        <f t="shared" si="123"/>
        <v/>
      </c>
      <c r="AN181" s="7" t="str">
        <f t="shared" si="124"/>
        <v/>
      </c>
      <c r="AO181" s="7" t="str">
        <f t="shared" si="125"/>
        <v/>
      </c>
      <c r="AP181" s="61" t="str">
        <f t="shared" si="126"/>
        <v/>
      </c>
      <c r="AR181" s="60" t="str">
        <f t="shared" si="104"/>
        <v/>
      </c>
      <c r="AS181" s="7" t="str">
        <f t="shared" si="127"/>
        <v/>
      </c>
      <c r="AT181" s="7" t="str">
        <f t="shared" si="93"/>
        <v/>
      </c>
      <c r="AU181" s="7" t="str">
        <f t="shared" si="94"/>
        <v/>
      </c>
      <c r="AV181" s="7" t="str">
        <f t="shared" si="95"/>
        <v/>
      </c>
      <c r="AW181" s="7" t="str">
        <f t="shared" si="96"/>
        <v/>
      </c>
      <c r="AX181" s="61" t="str">
        <f t="shared" si="128"/>
        <v/>
      </c>
      <c r="AZ181" s="52" t="str">
        <f t="shared" si="105"/>
        <v/>
      </c>
      <c r="BA181" s="101" t="str">
        <f t="shared" si="106"/>
        <v/>
      </c>
      <c r="BB181" s="101" t="str">
        <f t="shared" si="107"/>
        <v/>
      </c>
      <c r="BC181" s="101" t="str">
        <f t="shared" si="108"/>
        <v/>
      </c>
      <c r="BD181" s="160" t="str">
        <f t="shared" si="109"/>
        <v/>
      </c>
      <c r="BE181" s="101" t="str">
        <f t="shared" si="110"/>
        <v/>
      </c>
      <c r="BG181" s="10" t="str">
        <f t="shared" si="111"/>
        <v/>
      </c>
      <c r="BI181" s="163" t="str">
        <f t="shared" si="112"/>
        <v/>
      </c>
      <c r="BK181" s="10">
        <v>172</v>
      </c>
    </row>
    <row r="182" spans="1:63" x14ac:dyDescent="0.25">
      <c r="A182" s="6"/>
      <c r="B182" s="150"/>
      <c r="C182" s="151"/>
      <c r="D182" s="175"/>
      <c r="E182" s="151"/>
      <c r="F182" s="152"/>
      <c r="G182" s="192"/>
      <c r="H182" s="153"/>
      <c r="I182" s="6"/>
      <c r="L182" s="140" t="str">
        <f t="shared" si="97"/>
        <v/>
      </c>
      <c r="M182" s="101" t="str">
        <f t="shared" si="113"/>
        <v/>
      </c>
      <c r="N182" s="36" t="str">
        <f t="shared" si="113"/>
        <v/>
      </c>
      <c r="O182" s="101" t="str">
        <f t="shared" si="114"/>
        <v/>
      </c>
      <c r="P182" s="124" t="str">
        <f t="shared" si="115"/>
        <v/>
      </c>
      <c r="Q182" s="189" t="str">
        <f t="shared" si="98"/>
        <v/>
      </c>
      <c r="R182" s="101" t="str">
        <f t="shared" si="116"/>
        <v/>
      </c>
      <c r="T182" s="10" t="str">
        <f t="shared" si="99"/>
        <v/>
      </c>
      <c r="V182" s="10" t="str">
        <f t="shared" si="100"/>
        <v/>
      </c>
      <c r="X182" s="10" t="str">
        <f>IF(AND($V182="X", COUNTIF($V$10:$V182, "X")=1), "X", "")</f>
        <v/>
      </c>
      <c r="Z182" s="10" t="str">
        <f t="shared" si="101"/>
        <v/>
      </c>
      <c r="AB182" s="10" t="str">
        <f t="shared" si="92"/>
        <v/>
      </c>
      <c r="AC182" s="10" t="str">
        <f t="shared" si="117"/>
        <v/>
      </c>
      <c r="AD182" s="10" t="str">
        <f t="shared" si="102"/>
        <v/>
      </c>
      <c r="AE182" s="10" t="str">
        <f t="shared" si="118"/>
        <v/>
      </c>
      <c r="AF182" s="10" t="str">
        <f t="shared" si="119"/>
        <v/>
      </c>
      <c r="AG182" s="10" t="str">
        <f t="shared" si="119"/>
        <v/>
      </c>
      <c r="AH182" s="10" t="str">
        <f t="shared" si="120"/>
        <v/>
      </c>
      <c r="AJ182" s="60" t="str">
        <f t="shared" si="103"/>
        <v/>
      </c>
      <c r="AK182" s="7" t="str">
        <f t="shared" si="121"/>
        <v/>
      </c>
      <c r="AL182" s="7" t="str">
        <f t="shared" si="122"/>
        <v/>
      </c>
      <c r="AM182" s="7" t="str">
        <f t="shared" si="123"/>
        <v/>
      </c>
      <c r="AN182" s="7" t="str">
        <f t="shared" si="124"/>
        <v/>
      </c>
      <c r="AO182" s="7" t="str">
        <f t="shared" si="125"/>
        <v/>
      </c>
      <c r="AP182" s="61" t="str">
        <f t="shared" si="126"/>
        <v/>
      </c>
      <c r="AR182" s="60" t="str">
        <f t="shared" si="104"/>
        <v/>
      </c>
      <c r="AS182" s="7" t="str">
        <f t="shared" si="127"/>
        <v/>
      </c>
      <c r="AT182" s="7" t="str">
        <f t="shared" si="93"/>
        <v/>
      </c>
      <c r="AU182" s="7" t="str">
        <f t="shared" si="94"/>
        <v/>
      </c>
      <c r="AV182" s="7" t="str">
        <f t="shared" si="95"/>
        <v/>
      </c>
      <c r="AW182" s="7" t="str">
        <f t="shared" si="96"/>
        <v/>
      </c>
      <c r="AX182" s="61" t="str">
        <f t="shared" si="128"/>
        <v/>
      </c>
      <c r="AZ182" s="52" t="str">
        <f t="shared" si="105"/>
        <v/>
      </c>
      <c r="BA182" s="101" t="str">
        <f t="shared" si="106"/>
        <v/>
      </c>
      <c r="BB182" s="101" t="str">
        <f t="shared" si="107"/>
        <v/>
      </c>
      <c r="BC182" s="101" t="str">
        <f t="shared" si="108"/>
        <v/>
      </c>
      <c r="BD182" s="160" t="str">
        <f t="shared" si="109"/>
        <v/>
      </c>
      <c r="BE182" s="101" t="str">
        <f t="shared" si="110"/>
        <v/>
      </c>
      <c r="BG182" s="10" t="str">
        <f t="shared" si="111"/>
        <v/>
      </c>
      <c r="BI182" s="163" t="str">
        <f t="shared" si="112"/>
        <v/>
      </c>
      <c r="BK182" s="10">
        <v>173</v>
      </c>
    </row>
    <row r="183" spans="1:63" x14ac:dyDescent="0.25">
      <c r="A183" s="6"/>
      <c r="B183" s="150"/>
      <c r="C183" s="151"/>
      <c r="D183" s="175"/>
      <c r="E183" s="151"/>
      <c r="F183" s="152"/>
      <c r="G183" s="192"/>
      <c r="H183" s="153"/>
      <c r="I183" s="6"/>
      <c r="L183" s="140" t="str">
        <f t="shared" si="97"/>
        <v/>
      </c>
      <c r="M183" s="101" t="str">
        <f t="shared" si="113"/>
        <v/>
      </c>
      <c r="N183" s="36" t="str">
        <f t="shared" si="113"/>
        <v/>
      </c>
      <c r="O183" s="101" t="str">
        <f t="shared" si="114"/>
        <v/>
      </c>
      <c r="P183" s="124" t="str">
        <f t="shared" si="115"/>
        <v/>
      </c>
      <c r="Q183" s="189" t="str">
        <f t="shared" si="98"/>
        <v/>
      </c>
      <c r="R183" s="101" t="str">
        <f t="shared" si="116"/>
        <v/>
      </c>
      <c r="T183" s="10" t="str">
        <f t="shared" si="99"/>
        <v/>
      </c>
      <c r="V183" s="10" t="str">
        <f t="shared" si="100"/>
        <v/>
      </c>
      <c r="X183" s="10" t="str">
        <f>IF(AND($V183="X", COUNTIF($V$10:$V183, "X")=1), "X", "")</f>
        <v/>
      </c>
      <c r="Z183" s="10" t="str">
        <f t="shared" si="101"/>
        <v/>
      </c>
      <c r="AB183" s="10" t="str">
        <f t="shared" si="92"/>
        <v/>
      </c>
      <c r="AC183" s="10" t="str">
        <f t="shared" si="117"/>
        <v/>
      </c>
      <c r="AD183" s="10" t="str">
        <f t="shared" si="102"/>
        <v/>
      </c>
      <c r="AE183" s="10" t="str">
        <f t="shared" si="118"/>
        <v/>
      </c>
      <c r="AF183" s="10" t="str">
        <f t="shared" si="119"/>
        <v/>
      </c>
      <c r="AG183" s="10" t="str">
        <f t="shared" si="119"/>
        <v/>
      </c>
      <c r="AH183" s="10" t="str">
        <f t="shared" si="120"/>
        <v/>
      </c>
      <c r="AJ183" s="60" t="str">
        <f t="shared" si="103"/>
        <v/>
      </c>
      <c r="AK183" s="7" t="str">
        <f t="shared" si="121"/>
        <v/>
      </c>
      <c r="AL183" s="7" t="str">
        <f t="shared" si="122"/>
        <v/>
      </c>
      <c r="AM183" s="7" t="str">
        <f t="shared" si="123"/>
        <v/>
      </c>
      <c r="AN183" s="7" t="str">
        <f t="shared" si="124"/>
        <v/>
      </c>
      <c r="AO183" s="7" t="str">
        <f t="shared" si="125"/>
        <v/>
      </c>
      <c r="AP183" s="61" t="str">
        <f t="shared" si="126"/>
        <v/>
      </c>
      <c r="AR183" s="60" t="str">
        <f t="shared" si="104"/>
        <v/>
      </c>
      <c r="AS183" s="7" t="str">
        <f t="shared" si="127"/>
        <v/>
      </c>
      <c r="AT183" s="7" t="str">
        <f t="shared" si="93"/>
        <v/>
      </c>
      <c r="AU183" s="7" t="str">
        <f t="shared" si="94"/>
        <v/>
      </c>
      <c r="AV183" s="7" t="str">
        <f t="shared" si="95"/>
        <v/>
      </c>
      <c r="AW183" s="7" t="str">
        <f t="shared" si="96"/>
        <v/>
      </c>
      <c r="AX183" s="61" t="str">
        <f t="shared" si="128"/>
        <v/>
      </c>
      <c r="AZ183" s="52" t="str">
        <f t="shared" si="105"/>
        <v/>
      </c>
      <c r="BA183" s="101" t="str">
        <f t="shared" si="106"/>
        <v/>
      </c>
      <c r="BB183" s="101" t="str">
        <f t="shared" si="107"/>
        <v/>
      </c>
      <c r="BC183" s="101" t="str">
        <f t="shared" si="108"/>
        <v/>
      </c>
      <c r="BD183" s="160" t="str">
        <f t="shared" si="109"/>
        <v/>
      </c>
      <c r="BE183" s="101" t="str">
        <f t="shared" si="110"/>
        <v/>
      </c>
      <c r="BG183" s="10" t="str">
        <f t="shared" si="111"/>
        <v/>
      </c>
      <c r="BI183" s="163" t="str">
        <f t="shared" si="112"/>
        <v/>
      </c>
      <c r="BK183" s="10">
        <v>174</v>
      </c>
    </row>
    <row r="184" spans="1:63" x14ac:dyDescent="0.25">
      <c r="A184" s="6"/>
      <c r="B184" s="150"/>
      <c r="C184" s="151"/>
      <c r="D184" s="175"/>
      <c r="E184" s="151"/>
      <c r="F184" s="152"/>
      <c r="G184" s="192"/>
      <c r="H184" s="153"/>
      <c r="I184" s="6"/>
      <c r="L184" s="140" t="str">
        <f t="shared" si="97"/>
        <v/>
      </c>
      <c r="M184" s="101" t="str">
        <f t="shared" si="113"/>
        <v/>
      </c>
      <c r="N184" s="36" t="str">
        <f t="shared" si="113"/>
        <v/>
      </c>
      <c r="O184" s="101" t="str">
        <f t="shared" si="114"/>
        <v/>
      </c>
      <c r="P184" s="124" t="str">
        <f t="shared" si="115"/>
        <v/>
      </c>
      <c r="Q184" s="189" t="str">
        <f t="shared" si="98"/>
        <v/>
      </c>
      <c r="R184" s="101" t="str">
        <f t="shared" si="116"/>
        <v/>
      </c>
      <c r="T184" s="10" t="str">
        <f t="shared" si="99"/>
        <v/>
      </c>
      <c r="V184" s="10" t="str">
        <f t="shared" si="100"/>
        <v/>
      </c>
      <c r="X184" s="10" t="str">
        <f>IF(AND($V184="X", COUNTIF($V$10:$V184, "X")=1), "X", "")</f>
        <v/>
      </c>
      <c r="Z184" s="10" t="str">
        <f t="shared" si="101"/>
        <v/>
      </c>
      <c r="AB184" s="10" t="str">
        <f t="shared" si="92"/>
        <v/>
      </c>
      <c r="AC184" s="10" t="str">
        <f t="shared" si="117"/>
        <v/>
      </c>
      <c r="AD184" s="10" t="str">
        <f t="shared" si="102"/>
        <v/>
      </c>
      <c r="AE184" s="10" t="str">
        <f t="shared" si="118"/>
        <v/>
      </c>
      <c r="AF184" s="10" t="str">
        <f t="shared" si="119"/>
        <v/>
      </c>
      <c r="AG184" s="10" t="str">
        <f t="shared" si="119"/>
        <v/>
      </c>
      <c r="AH184" s="10" t="str">
        <f t="shared" si="120"/>
        <v/>
      </c>
      <c r="AJ184" s="60" t="str">
        <f t="shared" si="103"/>
        <v/>
      </c>
      <c r="AK184" s="7" t="str">
        <f t="shared" si="121"/>
        <v/>
      </c>
      <c r="AL184" s="7" t="str">
        <f t="shared" si="122"/>
        <v/>
      </c>
      <c r="AM184" s="7" t="str">
        <f t="shared" si="123"/>
        <v/>
      </c>
      <c r="AN184" s="7" t="str">
        <f t="shared" si="124"/>
        <v/>
      </c>
      <c r="AO184" s="7" t="str">
        <f t="shared" si="125"/>
        <v/>
      </c>
      <c r="AP184" s="61" t="str">
        <f t="shared" si="126"/>
        <v/>
      </c>
      <c r="AR184" s="60" t="str">
        <f t="shared" si="104"/>
        <v/>
      </c>
      <c r="AS184" s="7" t="str">
        <f t="shared" si="127"/>
        <v/>
      </c>
      <c r="AT184" s="7" t="str">
        <f t="shared" si="93"/>
        <v/>
      </c>
      <c r="AU184" s="7" t="str">
        <f t="shared" si="94"/>
        <v/>
      </c>
      <c r="AV184" s="7" t="str">
        <f t="shared" si="95"/>
        <v/>
      </c>
      <c r="AW184" s="7" t="str">
        <f t="shared" si="96"/>
        <v/>
      </c>
      <c r="AX184" s="61" t="str">
        <f t="shared" si="128"/>
        <v/>
      </c>
      <c r="AZ184" s="52" t="str">
        <f t="shared" si="105"/>
        <v/>
      </c>
      <c r="BA184" s="101" t="str">
        <f t="shared" si="106"/>
        <v/>
      </c>
      <c r="BB184" s="101" t="str">
        <f t="shared" si="107"/>
        <v/>
      </c>
      <c r="BC184" s="101" t="str">
        <f t="shared" si="108"/>
        <v/>
      </c>
      <c r="BD184" s="160" t="str">
        <f t="shared" si="109"/>
        <v/>
      </c>
      <c r="BE184" s="101" t="str">
        <f t="shared" si="110"/>
        <v/>
      </c>
      <c r="BG184" s="10" t="str">
        <f t="shared" si="111"/>
        <v/>
      </c>
      <c r="BI184" s="163" t="str">
        <f t="shared" si="112"/>
        <v/>
      </c>
      <c r="BK184" s="10">
        <v>175</v>
      </c>
    </row>
    <row r="185" spans="1:63" x14ac:dyDescent="0.25">
      <c r="A185" s="6"/>
      <c r="B185" s="150"/>
      <c r="C185" s="151"/>
      <c r="D185" s="175"/>
      <c r="E185" s="151"/>
      <c r="F185" s="152"/>
      <c r="G185" s="192"/>
      <c r="H185" s="153"/>
      <c r="I185" s="6"/>
      <c r="L185" s="140" t="str">
        <f t="shared" si="97"/>
        <v/>
      </c>
      <c r="M185" s="101" t="str">
        <f t="shared" si="113"/>
        <v/>
      </c>
      <c r="N185" s="36" t="str">
        <f t="shared" si="113"/>
        <v/>
      </c>
      <c r="O185" s="101" t="str">
        <f t="shared" si="114"/>
        <v/>
      </c>
      <c r="P185" s="124" t="str">
        <f t="shared" si="115"/>
        <v/>
      </c>
      <c r="Q185" s="189" t="str">
        <f t="shared" si="98"/>
        <v/>
      </c>
      <c r="R185" s="101" t="str">
        <f t="shared" si="116"/>
        <v/>
      </c>
      <c r="T185" s="10" t="str">
        <f t="shared" si="99"/>
        <v/>
      </c>
      <c r="V185" s="10" t="str">
        <f t="shared" si="100"/>
        <v/>
      </c>
      <c r="X185" s="10" t="str">
        <f>IF(AND($V185="X", COUNTIF($V$10:$V185, "X")=1), "X", "")</f>
        <v/>
      </c>
      <c r="Z185" s="10" t="str">
        <f t="shared" si="101"/>
        <v/>
      </c>
      <c r="AB185" s="10" t="str">
        <f t="shared" si="92"/>
        <v/>
      </c>
      <c r="AC185" s="10" t="str">
        <f t="shared" si="117"/>
        <v/>
      </c>
      <c r="AD185" s="10" t="str">
        <f t="shared" si="102"/>
        <v/>
      </c>
      <c r="AE185" s="10" t="str">
        <f t="shared" si="118"/>
        <v/>
      </c>
      <c r="AF185" s="10" t="str">
        <f t="shared" si="119"/>
        <v/>
      </c>
      <c r="AG185" s="10" t="str">
        <f t="shared" si="119"/>
        <v/>
      </c>
      <c r="AH185" s="10" t="str">
        <f t="shared" si="120"/>
        <v/>
      </c>
      <c r="AJ185" s="60" t="str">
        <f t="shared" si="103"/>
        <v/>
      </c>
      <c r="AK185" s="7" t="str">
        <f t="shared" si="121"/>
        <v/>
      </c>
      <c r="AL185" s="7" t="str">
        <f t="shared" si="122"/>
        <v/>
      </c>
      <c r="AM185" s="7" t="str">
        <f t="shared" si="123"/>
        <v/>
      </c>
      <c r="AN185" s="7" t="str">
        <f t="shared" si="124"/>
        <v/>
      </c>
      <c r="AO185" s="7" t="str">
        <f t="shared" si="125"/>
        <v/>
      </c>
      <c r="AP185" s="61" t="str">
        <f t="shared" si="126"/>
        <v/>
      </c>
      <c r="AR185" s="60" t="str">
        <f t="shared" si="104"/>
        <v/>
      </c>
      <c r="AS185" s="7" t="str">
        <f t="shared" si="127"/>
        <v/>
      </c>
      <c r="AT185" s="7" t="str">
        <f t="shared" si="93"/>
        <v/>
      </c>
      <c r="AU185" s="7" t="str">
        <f t="shared" si="94"/>
        <v/>
      </c>
      <c r="AV185" s="7" t="str">
        <f t="shared" si="95"/>
        <v/>
      </c>
      <c r="AW185" s="7" t="str">
        <f t="shared" si="96"/>
        <v/>
      </c>
      <c r="AX185" s="61" t="str">
        <f t="shared" si="128"/>
        <v/>
      </c>
      <c r="AZ185" s="52" t="str">
        <f t="shared" si="105"/>
        <v/>
      </c>
      <c r="BA185" s="101" t="str">
        <f t="shared" si="106"/>
        <v/>
      </c>
      <c r="BB185" s="101" t="str">
        <f t="shared" si="107"/>
        <v/>
      </c>
      <c r="BC185" s="101" t="str">
        <f t="shared" si="108"/>
        <v/>
      </c>
      <c r="BD185" s="160" t="str">
        <f t="shared" si="109"/>
        <v/>
      </c>
      <c r="BE185" s="101" t="str">
        <f t="shared" si="110"/>
        <v/>
      </c>
      <c r="BG185" s="10" t="str">
        <f t="shared" si="111"/>
        <v/>
      </c>
      <c r="BI185" s="163" t="str">
        <f t="shared" si="112"/>
        <v/>
      </c>
      <c r="BK185" s="10">
        <v>176</v>
      </c>
    </row>
    <row r="186" spans="1:63" x14ac:dyDescent="0.25">
      <c r="A186" s="6"/>
      <c r="B186" s="150"/>
      <c r="C186" s="151"/>
      <c r="D186" s="175"/>
      <c r="E186" s="151"/>
      <c r="F186" s="152"/>
      <c r="G186" s="192"/>
      <c r="H186" s="153"/>
      <c r="I186" s="6"/>
      <c r="L186" s="140" t="str">
        <f t="shared" si="97"/>
        <v/>
      </c>
      <c r="M186" s="101" t="str">
        <f t="shared" si="113"/>
        <v/>
      </c>
      <c r="N186" s="36" t="str">
        <f t="shared" si="113"/>
        <v/>
      </c>
      <c r="O186" s="101" t="str">
        <f t="shared" si="114"/>
        <v/>
      </c>
      <c r="P186" s="124" t="str">
        <f t="shared" si="115"/>
        <v/>
      </c>
      <c r="Q186" s="189" t="str">
        <f t="shared" si="98"/>
        <v/>
      </c>
      <c r="R186" s="101" t="str">
        <f t="shared" si="116"/>
        <v/>
      </c>
      <c r="T186" s="10" t="str">
        <f t="shared" si="99"/>
        <v/>
      </c>
      <c r="V186" s="10" t="str">
        <f t="shared" si="100"/>
        <v/>
      </c>
      <c r="X186" s="10" t="str">
        <f>IF(AND($V186="X", COUNTIF($V$10:$V186, "X")=1), "X", "")</f>
        <v/>
      </c>
      <c r="Z186" s="10" t="str">
        <f t="shared" si="101"/>
        <v/>
      </c>
      <c r="AB186" s="10" t="str">
        <f t="shared" si="92"/>
        <v/>
      </c>
      <c r="AC186" s="10" t="str">
        <f t="shared" si="117"/>
        <v/>
      </c>
      <c r="AD186" s="10" t="str">
        <f t="shared" si="102"/>
        <v/>
      </c>
      <c r="AE186" s="10" t="str">
        <f t="shared" si="118"/>
        <v/>
      </c>
      <c r="AF186" s="10" t="str">
        <f t="shared" si="119"/>
        <v/>
      </c>
      <c r="AG186" s="10" t="str">
        <f t="shared" si="119"/>
        <v/>
      </c>
      <c r="AH186" s="10" t="str">
        <f t="shared" si="120"/>
        <v/>
      </c>
      <c r="AJ186" s="60" t="str">
        <f t="shared" si="103"/>
        <v/>
      </c>
      <c r="AK186" s="7" t="str">
        <f t="shared" si="121"/>
        <v/>
      </c>
      <c r="AL186" s="7" t="str">
        <f t="shared" si="122"/>
        <v/>
      </c>
      <c r="AM186" s="7" t="str">
        <f t="shared" si="123"/>
        <v/>
      </c>
      <c r="AN186" s="7" t="str">
        <f t="shared" si="124"/>
        <v/>
      </c>
      <c r="AO186" s="7" t="str">
        <f t="shared" si="125"/>
        <v/>
      </c>
      <c r="AP186" s="61" t="str">
        <f t="shared" si="126"/>
        <v/>
      </c>
      <c r="AR186" s="60" t="str">
        <f t="shared" si="104"/>
        <v/>
      </c>
      <c r="AS186" s="7" t="str">
        <f t="shared" si="127"/>
        <v/>
      </c>
      <c r="AT186" s="7" t="str">
        <f t="shared" si="93"/>
        <v/>
      </c>
      <c r="AU186" s="7" t="str">
        <f t="shared" si="94"/>
        <v/>
      </c>
      <c r="AV186" s="7" t="str">
        <f t="shared" si="95"/>
        <v/>
      </c>
      <c r="AW186" s="7" t="str">
        <f t="shared" si="96"/>
        <v/>
      </c>
      <c r="AX186" s="61" t="str">
        <f t="shared" si="128"/>
        <v/>
      </c>
      <c r="AZ186" s="52" t="str">
        <f t="shared" si="105"/>
        <v/>
      </c>
      <c r="BA186" s="101" t="str">
        <f t="shared" si="106"/>
        <v/>
      </c>
      <c r="BB186" s="101" t="str">
        <f t="shared" si="107"/>
        <v/>
      </c>
      <c r="BC186" s="101" t="str">
        <f t="shared" si="108"/>
        <v/>
      </c>
      <c r="BD186" s="160" t="str">
        <f t="shared" si="109"/>
        <v/>
      </c>
      <c r="BE186" s="101" t="str">
        <f t="shared" si="110"/>
        <v/>
      </c>
      <c r="BG186" s="10" t="str">
        <f t="shared" si="111"/>
        <v/>
      </c>
      <c r="BI186" s="163" t="str">
        <f t="shared" si="112"/>
        <v/>
      </c>
      <c r="BK186" s="10">
        <v>177</v>
      </c>
    </row>
    <row r="187" spans="1:63" x14ac:dyDescent="0.25">
      <c r="A187" s="6"/>
      <c r="B187" s="150"/>
      <c r="C187" s="151"/>
      <c r="D187" s="175"/>
      <c r="E187" s="151"/>
      <c r="F187" s="152"/>
      <c r="G187" s="192"/>
      <c r="H187" s="153"/>
      <c r="I187" s="6"/>
      <c r="L187" s="140" t="str">
        <f t="shared" si="97"/>
        <v/>
      </c>
      <c r="M187" s="101" t="str">
        <f t="shared" si="113"/>
        <v/>
      </c>
      <c r="N187" s="36" t="str">
        <f t="shared" si="113"/>
        <v/>
      </c>
      <c r="O187" s="101" t="str">
        <f t="shared" si="114"/>
        <v/>
      </c>
      <c r="P187" s="124" t="str">
        <f t="shared" si="115"/>
        <v/>
      </c>
      <c r="Q187" s="189" t="str">
        <f t="shared" si="98"/>
        <v/>
      </c>
      <c r="R187" s="101" t="str">
        <f t="shared" si="116"/>
        <v/>
      </c>
      <c r="T187" s="10" t="str">
        <f t="shared" si="99"/>
        <v/>
      </c>
      <c r="V187" s="10" t="str">
        <f t="shared" si="100"/>
        <v/>
      </c>
      <c r="X187" s="10" t="str">
        <f>IF(AND($V187="X", COUNTIF($V$10:$V187, "X")=1), "X", "")</f>
        <v/>
      </c>
      <c r="Z187" s="10" t="str">
        <f t="shared" si="101"/>
        <v/>
      </c>
      <c r="AB187" s="10" t="str">
        <f t="shared" si="92"/>
        <v/>
      </c>
      <c r="AC187" s="10" t="str">
        <f t="shared" si="117"/>
        <v/>
      </c>
      <c r="AD187" s="10" t="str">
        <f t="shared" si="102"/>
        <v/>
      </c>
      <c r="AE187" s="10" t="str">
        <f t="shared" si="118"/>
        <v/>
      </c>
      <c r="AF187" s="10" t="str">
        <f t="shared" si="119"/>
        <v/>
      </c>
      <c r="AG187" s="10" t="str">
        <f t="shared" si="119"/>
        <v/>
      </c>
      <c r="AH187" s="10" t="str">
        <f t="shared" si="120"/>
        <v/>
      </c>
      <c r="AJ187" s="60" t="str">
        <f t="shared" si="103"/>
        <v/>
      </c>
      <c r="AK187" s="7" t="str">
        <f t="shared" si="121"/>
        <v/>
      </c>
      <c r="AL187" s="7" t="str">
        <f t="shared" si="122"/>
        <v/>
      </c>
      <c r="AM187" s="7" t="str">
        <f t="shared" si="123"/>
        <v/>
      </c>
      <c r="AN187" s="7" t="str">
        <f t="shared" si="124"/>
        <v/>
      </c>
      <c r="AO187" s="7" t="str">
        <f t="shared" si="125"/>
        <v/>
      </c>
      <c r="AP187" s="61" t="str">
        <f t="shared" si="126"/>
        <v/>
      </c>
      <c r="AR187" s="60" t="str">
        <f t="shared" si="104"/>
        <v/>
      </c>
      <c r="AS187" s="7" t="str">
        <f t="shared" si="127"/>
        <v/>
      </c>
      <c r="AT187" s="7" t="str">
        <f t="shared" si="93"/>
        <v/>
      </c>
      <c r="AU187" s="7" t="str">
        <f t="shared" si="94"/>
        <v/>
      </c>
      <c r="AV187" s="7" t="str">
        <f t="shared" si="95"/>
        <v/>
      </c>
      <c r="AW187" s="7" t="str">
        <f t="shared" si="96"/>
        <v/>
      </c>
      <c r="AX187" s="61" t="str">
        <f t="shared" si="128"/>
        <v/>
      </c>
      <c r="AZ187" s="52" t="str">
        <f t="shared" si="105"/>
        <v/>
      </c>
      <c r="BA187" s="101" t="str">
        <f t="shared" si="106"/>
        <v/>
      </c>
      <c r="BB187" s="101" t="str">
        <f t="shared" si="107"/>
        <v/>
      </c>
      <c r="BC187" s="101" t="str">
        <f t="shared" si="108"/>
        <v/>
      </c>
      <c r="BD187" s="160" t="str">
        <f t="shared" si="109"/>
        <v/>
      </c>
      <c r="BE187" s="101" t="str">
        <f t="shared" si="110"/>
        <v/>
      </c>
      <c r="BG187" s="10" t="str">
        <f t="shared" si="111"/>
        <v/>
      </c>
      <c r="BI187" s="163" t="str">
        <f t="shared" si="112"/>
        <v/>
      </c>
      <c r="BK187" s="10">
        <v>178</v>
      </c>
    </row>
    <row r="188" spans="1:63" x14ac:dyDescent="0.25">
      <c r="A188" s="6"/>
      <c r="B188" s="150"/>
      <c r="C188" s="151"/>
      <c r="D188" s="175"/>
      <c r="E188" s="151"/>
      <c r="F188" s="152"/>
      <c r="G188" s="192"/>
      <c r="H188" s="153"/>
      <c r="I188" s="6"/>
      <c r="L188" s="140" t="str">
        <f t="shared" si="97"/>
        <v/>
      </c>
      <c r="M188" s="101" t="str">
        <f t="shared" si="113"/>
        <v/>
      </c>
      <c r="N188" s="36" t="str">
        <f t="shared" si="113"/>
        <v/>
      </c>
      <c r="O188" s="101" t="str">
        <f t="shared" si="114"/>
        <v/>
      </c>
      <c r="P188" s="124" t="str">
        <f t="shared" si="115"/>
        <v/>
      </c>
      <c r="Q188" s="189" t="str">
        <f t="shared" si="98"/>
        <v/>
      </c>
      <c r="R188" s="101" t="str">
        <f t="shared" si="116"/>
        <v/>
      </c>
      <c r="T188" s="10" t="str">
        <f t="shared" si="99"/>
        <v/>
      </c>
      <c r="V188" s="10" t="str">
        <f t="shared" si="100"/>
        <v/>
      </c>
      <c r="X188" s="10" t="str">
        <f>IF(AND($V188="X", COUNTIF($V$10:$V188, "X")=1), "X", "")</f>
        <v/>
      </c>
      <c r="Z188" s="10" t="str">
        <f t="shared" si="101"/>
        <v/>
      </c>
      <c r="AB188" s="10" t="str">
        <f t="shared" si="92"/>
        <v/>
      </c>
      <c r="AC188" s="10" t="str">
        <f t="shared" si="117"/>
        <v/>
      </c>
      <c r="AD188" s="10" t="str">
        <f t="shared" si="102"/>
        <v/>
      </c>
      <c r="AE188" s="10" t="str">
        <f t="shared" si="118"/>
        <v/>
      </c>
      <c r="AF188" s="10" t="str">
        <f t="shared" si="119"/>
        <v/>
      </c>
      <c r="AG188" s="10" t="str">
        <f t="shared" si="119"/>
        <v/>
      </c>
      <c r="AH188" s="10" t="str">
        <f t="shared" si="120"/>
        <v/>
      </c>
      <c r="AJ188" s="60" t="str">
        <f t="shared" si="103"/>
        <v/>
      </c>
      <c r="AK188" s="7" t="str">
        <f t="shared" si="121"/>
        <v/>
      </c>
      <c r="AL188" s="7" t="str">
        <f t="shared" si="122"/>
        <v/>
      </c>
      <c r="AM188" s="7" t="str">
        <f t="shared" si="123"/>
        <v/>
      </c>
      <c r="AN188" s="7" t="str">
        <f t="shared" si="124"/>
        <v/>
      </c>
      <c r="AO188" s="7" t="str">
        <f t="shared" si="125"/>
        <v/>
      </c>
      <c r="AP188" s="61" t="str">
        <f t="shared" si="126"/>
        <v/>
      </c>
      <c r="AR188" s="60" t="str">
        <f t="shared" si="104"/>
        <v/>
      </c>
      <c r="AS188" s="7" t="str">
        <f t="shared" si="127"/>
        <v/>
      </c>
      <c r="AT188" s="7" t="str">
        <f t="shared" si="93"/>
        <v/>
      </c>
      <c r="AU188" s="7" t="str">
        <f t="shared" si="94"/>
        <v/>
      </c>
      <c r="AV188" s="7" t="str">
        <f t="shared" si="95"/>
        <v/>
      </c>
      <c r="AW188" s="7" t="str">
        <f t="shared" si="96"/>
        <v/>
      </c>
      <c r="AX188" s="61" t="str">
        <f t="shared" si="128"/>
        <v/>
      </c>
      <c r="AZ188" s="52" t="str">
        <f t="shared" si="105"/>
        <v/>
      </c>
      <c r="BA188" s="101" t="str">
        <f t="shared" si="106"/>
        <v/>
      </c>
      <c r="BB188" s="101" t="str">
        <f t="shared" si="107"/>
        <v/>
      </c>
      <c r="BC188" s="101" t="str">
        <f t="shared" si="108"/>
        <v/>
      </c>
      <c r="BD188" s="160" t="str">
        <f t="shared" si="109"/>
        <v/>
      </c>
      <c r="BE188" s="101" t="str">
        <f t="shared" si="110"/>
        <v/>
      </c>
      <c r="BG188" s="10" t="str">
        <f t="shared" si="111"/>
        <v/>
      </c>
      <c r="BI188" s="163" t="str">
        <f t="shared" si="112"/>
        <v/>
      </c>
      <c r="BK188" s="10">
        <v>179</v>
      </c>
    </row>
    <row r="189" spans="1:63" x14ac:dyDescent="0.25">
      <c r="A189" s="6"/>
      <c r="B189" s="150"/>
      <c r="C189" s="151"/>
      <c r="D189" s="175"/>
      <c r="E189" s="151"/>
      <c r="F189" s="152"/>
      <c r="G189" s="192"/>
      <c r="H189" s="153"/>
      <c r="I189" s="6"/>
      <c r="L189" s="140" t="str">
        <f t="shared" si="97"/>
        <v/>
      </c>
      <c r="M189" s="101" t="str">
        <f t="shared" si="113"/>
        <v/>
      </c>
      <c r="N189" s="36" t="str">
        <f t="shared" si="113"/>
        <v/>
      </c>
      <c r="O189" s="101" t="str">
        <f t="shared" si="114"/>
        <v/>
      </c>
      <c r="P189" s="124" t="str">
        <f t="shared" si="115"/>
        <v/>
      </c>
      <c r="Q189" s="189" t="str">
        <f t="shared" si="98"/>
        <v/>
      </c>
      <c r="R189" s="101" t="str">
        <f t="shared" si="116"/>
        <v/>
      </c>
      <c r="T189" s="10" t="str">
        <f t="shared" si="99"/>
        <v/>
      </c>
      <c r="V189" s="10" t="str">
        <f t="shared" si="100"/>
        <v/>
      </c>
      <c r="X189" s="10" t="str">
        <f>IF(AND($V189="X", COUNTIF($V$10:$V189, "X")=1), "X", "")</f>
        <v/>
      </c>
      <c r="Z189" s="10" t="str">
        <f t="shared" si="101"/>
        <v/>
      </c>
      <c r="AB189" s="10" t="str">
        <f t="shared" si="92"/>
        <v/>
      </c>
      <c r="AC189" s="10" t="str">
        <f t="shared" si="117"/>
        <v/>
      </c>
      <c r="AD189" s="10" t="str">
        <f t="shared" si="102"/>
        <v/>
      </c>
      <c r="AE189" s="10" t="str">
        <f t="shared" si="118"/>
        <v/>
      </c>
      <c r="AF189" s="10" t="str">
        <f t="shared" si="119"/>
        <v/>
      </c>
      <c r="AG189" s="10" t="str">
        <f t="shared" si="119"/>
        <v/>
      </c>
      <c r="AH189" s="10" t="str">
        <f t="shared" si="120"/>
        <v/>
      </c>
      <c r="AJ189" s="60" t="str">
        <f t="shared" si="103"/>
        <v/>
      </c>
      <c r="AK189" s="7" t="str">
        <f t="shared" si="121"/>
        <v/>
      </c>
      <c r="AL189" s="7" t="str">
        <f t="shared" si="122"/>
        <v/>
      </c>
      <c r="AM189" s="7" t="str">
        <f t="shared" si="123"/>
        <v/>
      </c>
      <c r="AN189" s="7" t="str">
        <f t="shared" si="124"/>
        <v/>
      </c>
      <c r="AO189" s="7" t="str">
        <f t="shared" si="125"/>
        <v/>
      </c>
      <c r="AP189" s="61" t="str">
        <f t="shared" si="126"/>
        <v/>
      </c>
      <c r="AR189" s="60" t="str">
        <f t="shared" si="104"/>
        <v/>
      </c>
      <c r="AS189" s="7" t="str">
        <f t="shared" si="127"/>
        <v/>
      </c>
      <c r="AT189" s="7" t="str">
        <f t="shared" si="93"/>
        <v/>
      </c>
      <c r="AU189" s="7" t="str">
        <f t="shared" si="94"/>
        <v/>
      </c>
      <c r="AV189" s="7" t="str">
        <f t="shared" si="95"/>
        <v/>
      </c>
      <c r="AW189" s="7" t="str">
        <f t="shared" si="96"/>
        <v/>
      </c>
      <c r="AX189" s="61" t="str">
        <f t="shared" si="128"/>
        <v/>
      </c>
      <c r="AZ189" s="52" t="str">
        <f t="shared" si="105"/>
        <v/>
      </c>
      <c r="BA189" s="101" t="str">
        <f t="shared" si="106"/>
        <v/>
      </c>
      <c r="BB189" s="101" t="str">
        <f t="shared" si="107"/>
        <v/>
      </c>
      <c r="BC189" s="101" t="str">
        <f t="shared" si="108"/>
        <v/>
      </c>
      <c r="BD189" s="160" t="str">
        <f t="shared" si="109"/>
        <v/>
      </c>
      <c r="BE189" s="101" t="str">
        <f t="shared" si="110"/>
        <v/>
      </c>
      <c r="BG189" s="10" t="str">
        <f t="shared" si="111"/>
        <v/>
      </c>
      <c r="BI189" s="163" t="str">
        <f t="shared" si="112"/>
        <v/>
      </c>
      <c r="BK189" s="10">
        <v>180</v>
      </c>
    </row>
    <row r="190" spans="1:63" x14ac:dyDescent="0.25">
      <c r="A190" s="6"/>
      <c r="B190" s="150"/>
      <c r="C190" s="151"/>
      <c r="D190" s="175"/>
      <c r="E190" s="151"/>
      <c r="F190" s="152"/>
      <c r="G190" s="192"/>
      <c r="H190" s="153"/>
      <c r="I190" s="6"/>
      <c r="L190" s="140" t="str">
        <f t="shared" si="97"/>
        <v/>
      </c>
      <c r="M190" s="101" t="str">
        <f t="shared" si="113"/>
        <v/>
      </c>
      <c r="N190" s="36" t="str">
        <f t="shared" si="113"/>
        <v/>
      </c>
      <c r="O190" s="101" t="str">
        <f t="shared" si="114"/>
        <v/>
      </c>
      <c r="P190" s="124" t="str">
        <f t="shared" si="115"/>
        <v/>
      </c>
      <c r="Q190" s="189" t="str">
        <f t="shared" si="98"/>
        <v/>
      </c>
      <c r="R190" s="101" t="str">
        <f t="shared" si="116"/>
        <v/>
      </c>
      <c r="T190" s="10" t="str">
        <f t="shared" si="99"/>
        <v/>
      </c>
      <c r="V190" s="10" t="str">
        <f t="shared" si="100"/>
        <v/>
      </c>
      <c r="X190" s="10" t="str">
        <f>IF(AND($V190="X", COUNTIF($V$10:$V190, "X")=1), "X", "")</f>
        <v/>
      </c>
      <c r="Z190" s="10" t="str">
        <f t="shared" si="101"/>
        <v/>
      </c>
      <c r="AB190" s="10" t="str">
        <f t="shared" si="92"/>
        <v/>
      </c>
      <c r="AC190" s="10" t="str">
        <f t="shared" si="117"/>
        <v/>
      </c>
      <c r="AD190" s="10" t="str">
        <f t="shared" si="102"/>
        <v/>
      </c>
      <c r="AE190" s="10" t="str">
        <f t="shared" si="118"/>
        <v/>
      </c>
      <c r="AF190" s="10" t="str">
        <f t="shared" si="119"/>
        <v/>
      </c>
      <c r="AG190" s="10" t="str">
        <f t="shared" si="119"/>
        <v/>
      </c>
      <c r="AH190" s="10" t="str">
        <f t="shared" si="120"/>
        <v/>
      </c>
      <c r="AJ190" s="60" t="str">
        <f t="shared" si="103"/>
        <v/>
      </c>
      <c r="AK190" s="7" t="str">
        <f t="shared" si="121"/>
        <v/>
      </c>
      <c r="AL190" s="7" t="str">
        <f t="shared" si="122"/>
        <v/>
      </c>
      <c r="AM190" s="7" t="str">
        <f t="shared" si="123"/>
        <v/>
      </c>
      <c r="AN190" s="7" t="str">
        <f t="shared" si="124"/>
        <v/>
      </c>
      <c r="AO190" s="7" t="str">
        <f t="shared" si="125"/>
        <v/>
      </c>
      <c r="AP190" s="61" t="str">
        <f t="shared" si="126"/>
        <v/>
      </c>
      <c r="AR190" s="60" t="str">
        <f t="shared" si="104"/>
        <v/>
      </c>
      <c r="AS190" s="7" t="str">
        <f t="shared" si="127"/>
        <v/>
      </c>
      <c r="AT190" s="7" t="str">
        <f t="shared" si="93"/>
        <v/>
      </c>
      <c r="AU190" s="7" t="str">
        <f t="shared" si="94"/>
        <v/>
      </c>
      <c r="AV190" s="7" t="str">
        <f t="shared" si="95"/>
        <v/>
      </c>
      <c r="AW190" s="7" t="str">
        <f t="shared" si="96"/>
        <v/>
      </c>
      <c r="AX190" s="61" t="str">
        <f t="shared" si="128"/>
        <v/>
      </c>
      <c r="AZ190" s="52" t="str">
        <f t="shared" si="105"/>
        <v/>
      </c>
      <c r="BA190" s="101" t="str">
        <f t="shared" si="106"/>
        <v/>
      </c>
      <c r="BB190" s="101" t="str">
        <f t="shared" si="107"/>
        <v/>
      </c>
      <c r="BC190" s="101" t="str">
        <f t="shared" si="108"/>
        <v/>
      </c>
      <c r="BD190" s="160" t="str">
        <f t="shared" si="109"/>
        <v/>
      </c>
      <c r="BE190" s="101" t="str">
        <f t="shared" si="110"/>
        <v/>
      </c>
      <c r="BG190" s="10" t="str">
        <f t="shared" si="111"/>
        <v/>
      </c>
      <c r="BI190" s="163" t="str">
        <f t="shared" si="112"/>
        <v/>
      </c>
      <c r="BK190" s="10">
        <v>181</v>
      </c>
    </row>
    <row r="191" spans="1:63" x14ac:dyDescent="0.25">
      <c r="A191" s="6"/>
      <c r="B191" s="150"/>
      <c r="C191" s="151"/>
      <c r="D191" s="175"/>
      <c r="E191" s="151"/>
      <c r="F191" s="152"/>
      <c r="G191" s="192"/>
      <c r="H191" s="153"/>
      <c r="I191" s="6"/>
      <c r="L191" s="140" t="str">
        <f t="shared" si="97"/>
        <v/>
      </c>
      <c r="M191" s="101" t="str">
        <f t="shared" si="113"/>
        <v/>
      </c>
      <c r="N191" s="36" t="str">
        <f t="shared" si="113"/>
        <v/>
      </c>
      <c r="O191" s="101" t="str">
        <f t="shared" si="114"/>
        <v/>
      </c>
      <c r="P191" s="124" t="str">
        <f t="shared" si="115"/>
        <v/>
      </c>
      <c r="Q191" s="189" t="str">
        <f t="shared" si="98"/>
        <v/>
      </c>
      <c r="R191" s="101" t="str">
        <f t="shared" si="116"/>
        <v/>
      </c>
      <c r="T191" s="10" t="str">
        <f t="shared" si="99"/>
        <v/>
      </c>
      <c r="V191" s="10" t="str">
        <f t="shared" si="100"/>
        <v/>
      </c>
      <c r="X191" s="10" t="str">
        <f>IF(AND($V191="X", COUNTIF($V$10:$V191, "X")=1), "X", "")</f>
        <v/>
      </c>
      <c r="Z191" s="10" t="str">
        <f t="shared" si="101"/>
        <v/>
      </c>
      <c r="AB191" s="10" t="str">
        <f t="shared" si="92"/>
        <v/>
      </c>
      <c r="AC191" s="10" t="str">
        <f t="shared" si="117"/>
        <v/>
      </c>
      <c r="AD191" s="10" t="str">
        <f t="shared" si="102"/>
        <v/>
      </c>
      <c r="AE191" s="10" t="str">
        <f t="shared" si="118"/>
        <v/>
      </c>
      <c r="AF191" s="10" t="str">
        <f t="shared" si="119"/>
        <v/>
      </c>
      <c r="AG191" s="10" t="str">
        <f t="shared" si="119"/>
        <v/>
      </c>
      <c r="AH191" s="10" t="str">
        <f t="shared" si="120"/>
        <v/>
      </c>
      <c r="AJ191" s="60" t="str">
        <f t="shared" si="103"/>
        <v/>
      </c>
      <c r="AK191" s="7" t="str">
        <f t="shared" si="121"/>
        <v/>
      </c>
      <c r="AL191" s="7" t="str">
        <f t="shared" si="122"/>
        <v/>
      </c>
      <c r="AM191" s="7" t="str">
        <f t="shared" si="123"/>
        <v/>
      </c>
      <c r="AN191" s="7" t="str">
        <f t="shared" si="124"/>
        <v/>
      </c>
      <c r="AO191" s="7" t="str">
        <f t="shared" si="125"/>
        <v/>
      </c>
      <c r="AP191" s="61" t="str">
        <f t="shared" si="126"/>
        <v/>
      </c>
      <c r="AR191" s="60" t="str">
        <f t="shared" si="104"/>
        <v/>
      </c>
      <c r="AS191" s="7" t="str">
        <f t="shared" si="127"/>
        <v/>
      </c>
      <c r="AT191" s="7" t="str">
        <f t="shared" si="93"/>
        <v/>
      </c>
      <c r="AU191" s="7" t="str">
        <f t="shared" si="94"/>
        <v/>
      </c>
      <c r="AV191" s="7" t="str">
        <f t="shared" si="95"/>
        <v/>
      </c>
      <c r="AW191" s="7" t="str">
        <f t="shared" si="96"/>
        <v/>
      </c>
      <c r="AX191" s="61" t="str">
        <f t="shared" si="128"/>
        <v/>
      </c>
      <c r="AZ191" s="52" t="str">
        <f t="shared" si="105"/>
        <v/>
      </c>
      <c r="BA191" s="101" t="str">
        <f t="shared" si="106"/>
        <v/>
      </c>
      <c r="BB191" s="101" t="str">
        <f t="shared" si="107"/>
        <v/>
      </c>
      <c r="BC191" s="101" t="str">
        <f t="shared" si="108"/>
        <v/>
      </c>
      <c r="BD191" s="160" t="str">
        <f t="shared" si="109"/>
        <v/>
      </c>
      <c r="BE191" s="101" t="str">
        <f t="shared" si="110"/>
        <v/>
      </c>
      <c r="BG191" s="10" t="str">
        <f t="shared" si="111"/>
        <v/>
      </c>
      <c r="BI191" s="163" t="str">
        <f t="shared" si="112"/>
        <v/>
      </c>
      <c r="BK191" s="10">
        <v>182</v>
      </c>
    </row>
    <row r="192" spans="1:63" x14ac:dyDescent="0.25">
      <c r="A192" s="6"/>
      <c r="B192" s="150"/>
      <c r="C192" s="151"/>
      <c r="D192" s="175"/>
      <c r="E192" s="151"/>
      <c r="F192" s="152"/>
      <c r="G192" s="192"/>
      <c r="H192" s="153"/>
      <c r="I192" s="6"/>
      <c r="L192" s="140" t="str">
        <f t="shared" si="97"/>
        <v/>
      </c>
      <c r="M192" s="101" t="str">
        <f t="shared" si="113"/>
        <v/>
      </c>
      <c r="N192" s="36" t="str">
        <f t="shared" si="113"/>
        <v/>
      </c>
      <c r="O192" s="101" t="str">
        <f t="shared" si="114"/>
        <v/>
      </c>
      <c r="P192" s="124" t="str">
        <f t="shared" si="115"/>
        <v/>
      </c>
      <c r="Q192" s="189" t="str">
        <f t="shared" si="98"/>
        <v/>
      </c>
      <c r="R192" s="101" t="str">
        <f t="shared" si="116"/>
        <v/>
      </c>
      <c r="T192" s="10" t="str">
        <f t="shared" si="99"/>
        <v/>
      </c>
      <c r="V192" s="10" t="str">
        <f t="shared" si="100"/>
        <v/>
      </c>
      <c r="X192" s="10" t="str">
        <f>IF(AND($V192="X", COUNTIF($V$10:$V192, "X")=1), "X", "")</f>
        <v/>
      </c>
      <c r="Z192" s="10" t="str">
        <f t="shared" si="101"/>
        <v/>
      </c>
      <c r="AB192" s="10" t="str">
        <f t="shared" si="92"/>
        <v/>
      </c>
      <c r="AC192" s="10" t="str">
        <f t="shared" si="117"/>
        <v/>
      </c>
      <c r="AD192" s="10" t="str">
        <f t="shared" si="102"/>
        <v/>
      </c>
      <c r="AE192" s="10" t="str">
        <f t="shared" si="118"/>
        <v/>
      </c>
      <c r="AF192" s="10" t="str">
        <f t="shared" si="119"/>
        <v/>
      </c>
      <c r="AG192" s="10" t="str">
        <f t="shared" si="119"/>
        <v/>
      </c>
      <c r="AH192" s="10" t="str">
        <f t="shared" si="120"/>
        <v/>
      </c>
      <c r="AJ192" s="60" t="str">
        <f t="shared" si="103"/>
        <v/>
      </c>
      <c r="AK192" s="7" t="str">
        <f t="shared" si="121"/>
        <v/>
      </c>
      <c r="AL192" s="7" t="str">
        <f t="shared" si="122"/>
        <v/>
      </c>
      <c r="AM192" s="7" t="str">
        <f t="shared" si="123"/>
        <v/>
      </c>
      <c r="AN192" s="7" t="str">
        <f t="shared" si="124"/>
        <v/>
      </c>
      <c r="AO192" s="7" t="str">
        <f t="shared" si="125"/>
        <v/>
      </c>
      <c r="AP192" s="61" t="str">
        <f t="shared" si="126"/>
        <v/>
      </c>
      <c r="AR192" s="60" t="str">
        <f t="shared" si="104"/>
        <v/>
      </c>
      <c r="AS192" s="7" t="str">
        <f t="shared" si="127"/>
        <v/>
      </c>
      <c r="AT192" s="7" t="str">
        <f t="shared" si="93"/>
        <v/>
      </c>
      <c r="AU192" s="7" t="str">
        <f t="shared" si="94"/>
        <v/>
      </c>
      <c r="AV192" s="7" t="str">
        <f t="shared" si="95"/>
        <v/>
      </c>
      <c r="AW192" s="7" t="str">
        <f t="shared" si="96"/>
        <v/>
      </c>
      <c r="AX192" s="61" t="str">
        <f t="shared" si="128"/>
        <v/>
      </c>
      <c r="AZ192" s="52" t="str">
        <f t="shared" si="105"/>
        <v/>
      </c>
      <c r="BA192" s="101" t="str">
        <f t="shared" si="106"/>
        <v/>
      </c>
      <c r="BB192" s="101" t="str">
        <f t="shared" si="107"/>
        <v/>
      </c>
      <c r="BC192" s="101" t="str">
        <f t="shared" si="108"/>
        <v/>
      </c>
      <c r="BD192" s="160" t="str">
        <f t="shared" si="109"/>
        <v/>
      </c>
      <c r="BE192" s="101" t="str">
        <f t="shared" si="110"/>
        <v/>
      </c>
      <c r="BG192" s="10" t="str">
        <f t="shared" si="111"/>
        <v/>
      </c>
      <c r="BI192" s="163" t="str">
        <f t="shared" si="112"/>
        <v/>
      </c>
      <c r="BK192" s="10">
        <v>183</v>
      </c>
    </row>
    <row r="193" spans="1:63" x14ac:dyDescent="0.25">
      <c r="A193" s="6"/>
      <c r="B193" s="150"/>
      <c r="C193" s="151"/>
      <c r="D193" s="175"/>
      <c r="E193" s="151"/>
      <c r="F193" s="152"/>
      <c r="G193" s="192"/>
      <c r="H193" s="153"/>
      <c r="I193" s="6"/>
      <c r="L193" s="140" t="str">
        <f t="shared" si="97"/>
        <v/>
      </c>
      <c r="M193" s="101" t="str">
        <f t="shared" si="113"/>
        <v/>
      </c>
      <c r="N193" s="36" t="str">
        <f t="shared" si="113"/>
        <v/>
      </c>
      <c r="O193" s="101" t="str">
        <f t="shared" si="114"/>
        <v/>
      </c>
      <c r="P193" s="124" t="str">
        <f t="shared" si="115"/>
        <v/>
      </c>
      <c r="Q193" s="189" t="str">
        <f t="shared" si="98"/>
        <v/>
      </c>
      <c r="R193" s="101" t="str">
        <f t="shared" si="116"/>
        <v/>
      </c>
      <c r="T193" s="10" t="str">
        <f t="shared" si="99"/>
        <v/>
      </c>
      <c r="V193" s="10" t="str">
        <f t="shared" si="100"/>
        <v/>
      </c>
      <c r="X193" s="10" t="str">
        <f>IF(AND($V193="X", COUNTIF($V$10:$V193, "X")=1), "X", "")</f>
        <v/>
      </c>
      <c r="Z193" s="10" t="str">
        <f t="shared" si="101"/>
        <v/>
      </c>
      <c r="AB193" s="10" t="str">
        <f t="shared" si="92"/>
        <v/>
      </c>
      <c r="AC193" s="10" t="str">
        <f t="shared" si="117"/>
        <v/>
      </c>
      <c r="AD193" s="10" t="str">
        <f t="shared" si="102"/>
        <v/>
      </c>
      <c r="AE193" s="10" t="str">
        <f t="shared" si="118"/>
        <v/>
      </c>
      <c r="AF193" s="10" t="str">
        <f t="shared" si="119"/>
        <v/>
      </c>
      <c r="AG193" s="10" t="str">
        <f t="shared" si="119"/>
        <v/>
      </c>
      <c r="AH193" s="10" t="str">
        <f t="shared" si="120"/>
        <v/>
      </c>
      <c r="AJ193" s="60" t="str">
        <f t="shared" si="103"/>
        <v/>
      </c>
      <c r="AK193" s="7" t="str">
        <f t="shared" si="121"/>
        <v/>
      </c>
      <c r="AL193" s="7" t="str">
        <f t="shared" si="122"/>
        <v/>
      </c>
      <c r="AM193" s="7" t="str">
        <f t="shared" si="123"/>
        <v/>
      </c>
      <c r="AN193" s="7" t="str">
        <f t="shared" si="124"/>
        <v/>
      </c>
      <c r="AO193" s="7" t="str">
        <f t="shared" si="125"/>
        <v/>
      </c>
      <c r="AP193" s="61" t="str">
        <f t="shared" si="126"/>
        <v/>
      </c>
      <c r="AR193" s="60" t="str">
        <f t="shared" si="104"/>
        <v/>
      </c>
      <c r="AS193" s="7" t="str">
        <f t="shared" si="127"/>
        <v/>
      </c>
      <c r="AT193" s="7" t="str">
        <f t="shared" si="93"/>
        <v/>
      </c>
      <c r="AU193" s="7" t="str">
        <f t="shared" si="94"/>
        <v/>
      </c>
      <c r="AV193" s="7" t="str">
        <f t="shared" si="95"/>
        <v/>
      </c>
      <c r="AW193" s="7" t="str">
        <f t="shared" si="96"/>
        <v/>
      </c>
      <c r="AX193" s="61" t="str">
        <f t="shared" si="128"/>
        <v/>
      </c>
      <c r="AZ193" s="52" t="str">
        <f t="shared" si="105"/>
        <v/>
      </c>
      <c r="BA193" s="101" t="str">
        <f t="shared" si="106"/>
        <v/>
      </c>
      <c r="BB193" s="101" t="str">
        <f t="shared" si="107"/>
        <v/>
      </c>
      <c r="BC193" s="101" t="str">
        <f t="shared" si="108"/>
        <v/>
      </c>
      <c r="BD193" s="160" t="str">
        <f t="shared" si="109"/>
        <v/>
      </c>
      <c r="BE193" s="101" t="str">
        <f t="shared" si="110"/>
        <v/>
      </c>
      <c r="BG193" s="10" t="str">
        <f t="shared" si="111"/>
        <v/>
      </c>
      <c r="BI193" s="163" t="str">
        <f t="shared" si="112"/>
        <v/>
      </c>
      <c r="BK193" s="10">
        <v>184</v>
      </c>
    </row>
    <row r="194" spans="1:63" x14ac:dyDescent="0.25">
      <c r="A194" s="6"/>
      <c r="B194" s="150"/>
      <c r="C194" s="151"/>
      <c r="D194" s="175"/>
      <c r="E194" s="151"/>
      <c r="F194" s="152"/>
      <c r="G194" s="192"/>
      <c r="H194" s="153"/>
      <c r="I194" s="6"/>
      <c r="L194" s="140" t="str">
        <f t="shared" si="97"/>
        <v/>
      </c>
      <c r="M194" s="101" t="str">
        <f t="shared" si="113"/>
        <v/>
      </c>
      <c r="N194" s="36" t="str">
        <f t="shared" si="113"/>
        <v/>
      </c>
      <c r="O194" s="101" t="str">
        <f t="shared" si="114"/>
        <v/>
      </c>
      <c r="P194" s="124" t="str">
        <f t="shared" si="115"/>
        <v/>
      </c>
      <c r="Q194" s="189" t="str">
        <f t="shared" si="98"/>
        <v/>
      </c>
      <c r="R194" s="101" t="str">
        <f t="shared" si="116"/>
        <v/>
      </c>
      <c r="T194" s="10" t="str">
        <f t="shared" si="99"/>
        <v/>
      </c>
      <c r="V194" s="10" t="str">
        <f t="shared" si="100"/>
        <v/>
      </c>
      <c r="X194" s="10" t="str">
        <f>IF(AND($V194="X", COUNTIF($V$10:$V194, "X")=1), "X", "")</f>
        <v/>
      </c>
      <c r="Z194" s="10" t="str">
        <f t="shared" si="101"/>
        <v/>
      </c>
      <c r="AB194" s="10" t="str">
        <f t="shared" si="92"/>
        <v/>
      </c>
      <c r="AC194" s="10" t="str">
        <f t="shared" si="117"/>
        <v/>
      </c>
      <c r="AD194" s="10" t="str">
        <f t="shared" si="102"/>
        <v/>
      </c>
      <c r="AE194" s="10" t="str">
        <f t="shared" si="118"/>
        <v/>
      </c>
      <c r="AF194" s="10" t="str">
        <f t="shared" si="119"/>
        <v/>
      </c>
      <c r="AG194" s="10" t="str">
        <f t="shared" si="119"/>
        <v/>
      </c>
      <c r="AH194" s="10" t="str">
        <f t="shared" si="120"/>
        <v/>
      </c>
      <c r="AJ194" s="60" t="str">
        <f t="shared" si="103"/>
        <v/>
      </c>
      <c r="AK194" s="7" t="str">
        <f t="shared" si="121"/>
        <v/>
      </c>
      <c r="AL194" s="7" t="str">
        <f t="shared" si="122"/>
        <v/>
      </c>
      <c r="AM194" s="7" t="str">
        <f t="shared" si="123"/>
        <v/>
      </c>
      <c r="AN194" s="7" t="str">
        <f t="shared" si="124"/>
        <v/>
      </c>
      <c r="AO194" s="7" t="str">
        <f t="shared" si="125"/>
        <v/>
      </c>
      <c r="AP194" s="61" t="str">
        <f t="shared" si="126"/>
        <v/>
      </c>
      <c r="AR194" s="60" t="str">
        <f t="shared" si="104"/>
        <v/>
      </c>
      <c r="AS194" s="7" t="str">
        <f t="shared" si="127"/>
        <v/>
      </c>
      <c r="AT194" s="7" t="str">
        <f t="shared" si="93"/>
        <v/>
      </c>
      <c r="AU194" s="7" t="str">
        <f t="shared" si="94"/>
        <v/>
      </c>
      <c r="AV194" s="7" t="str">
        <f t="shared" si="95"/>
        <v/>
      </c>
      <c r="AW194" s="7" t="str">
        <f t="shared" si="96"/>
        <v/>
      </c>
      <c r="AX194" s="61" t="str">
        <f t="shared" si="128"/>
        <v/>
      </c>
      <c r="AZ194" s="52" t="str">
        <f t="shared" si="105"/>
        <v/>
      </c>
      <c r="BA194" s="101" t="str">
        <f t="shared" si="106"/>
        <v/>
      </c>
      <c r="BB194" s="101" t="str">
        <f t="shared" si="107"/>
        <v/>
      </c>
      <c r="BC194" s="101" t="str">
        <f t="shared" si="108"/>
        <v/>
      </c>
      <c r="BD194" s="160" t="str">
        <f t="shared" si="109"/>
        <v/>
      </c>
      <c r="BE194" s="101" t="str">
        <f t="shared" si="110"/>
        <v/>
      </c>
      <c r="BG194" s="10" t="str">
        <f t="shared" si="111"/>
        <v/>
      </c>
      <c r="BI194" s="163" t="str">
        <f t="shared" si="112"/>
        <v/>
      </c>
      <c r="BK194" s="10">
        <v>185</v>
      </c>
    </row>
    <row r="195" spans="1:63" x14ac:dyDescent="0.25">
      <c r="A195" s="6"/>
      <c r="B195" s="150"/>
      <c r="C195" s="151"/>
      <c r="D195" s="175"/>
      <c r="E195" s="151"/>
      <c r="F195" s="152"/>
      <c r="G195" s="192"/>
      <c r="H195" s="153"/>
      <c r="I195" s="6"/>
      <c r="L195" s="140" t="str">
        <f t="shared" si="97"/>
        <v/>
      </c>
      <c r="M195" s="101" t="str">
        <f t="shared" si="113"/>
        <v/>
      </c>
      <c r="N195" s="36" t="str">
        <f t="shared" si="113"/>
        <v/>
      </c>
      <c r="O195" s="101" t="str">
        <f t="shared" si="114"/>
        <v/>
      </c>
      <c r="P195" s="124" t="str">
        <f t="shared" si="115"/>
        <v/>
      </c>
      <c r="Q195" s="189" t="str">
        <f t="shared" si="98"/>
        <v/>
      </c>
      <c r="R195" s="101" t="str">
        <f t="shared" si="116"/>
        <v/>
      </c>
      <c r="T195" s="10" t="str">
        <f t="shared" si="99"/>
        <v/>
      </c>
      <c r="V195" s="10" t="str">
        <f t="shared" si="100"/>
        <v/>
      </c>
      <c r="X195" s="10" t="str">
        <f>IF(AND($V195="X", COUNTIF($V$10:$V195, "X")=1), "X", "")</f>
        <v/>
      </c>
      <c r="Z195" s="10" t="str">
        <f t="shared" si="101"/>
        <v/>
      </c>
      <c r="AB195" s="10" t="str">
        <f t="shared" si="92"/>
        <v/>
      </c>
      <c r="AC195" s="10" t="str">
        <f t="shared" si="117"/>
        <v/>
      </c>
      <c r="AD195" s="10" t="str">
        <f t="shared" si="102"/>
        <v/>
      </c>
      <c r="AE195" s="10" t="str">
        <f t="shared" si="118"/>
        <v/>
      </c>
      <c r="AF195" s="10" t="str">
        <f t="shared" si="119"/>
        <v/>
      </c>
      <c r="AG195" s="10" t="str">
        <f t="shared" si="119"/>
        <v/>
      </c>
      <c r="AH195" s="10" t="str">
        <f t="shared" si="120"/>
        <v/>
      </c>
      <c r="AJ195" s="60" t="str">
        <f t="shared" si="103"/>
        <v/>
      </c>
      <c r="AK195" s="7" t="str">
        <f t="shared" si="121"/>
        <v/>
      </c>
      <c r="AL195" s="7" t="str">
        <f t="shared" si="122"/>
        <v/>
      </c>
      <c r="AM195" s="7" t="str">
        <f t="shared" si="123"/>
        <v/>
      </c>
      <c r="AN195" s="7" t="str">
        <f t="shared" si="124"/>
        <v/>
      </c>
      <c r="AO195" s="7" t="str">
        <f t="shared" si="125"/>
        <v/>
      </c>
      <c r="AP195" s="61" t="str">
        <f t="shared" si="126"/>
        <v/>
      </c>
      <c r="AR195" s="60" t="str">
        <f t="shared" si="104"/>
        <v/>
      </c>
      <c r="AS195" s="7" t="str">
        <f t="shared" si="127"/>
        <v/>
      </c>
      <c r="AT195" s="7" t="str">
        <f t="shared" si="93"/>
        <v/>
      </c>
      <c r="AU195" s="7" t="str">
        <f t="shared" si="94"/>
        <v/>
      </c>
      <c r="AV195" s="7" t="str">
        <f t="shared" si="95"/>
        <v/>
      </c>
      <c r="AW195" s="7" t="str">
        <f t="shared" si="96"/>
        <v/>
      </c>
      <c r="AX195" s="61" t="str">
        <f t="shared" si="128"/>
        <v/>
      </c>
      <c r="AZ195" s="52" t="str">
        <f t="shared" si="105"/>
        <v/>
      </c>
      <c r="BA195" s="101" t="str">
        <f t="shared" si="106"/>
        <v/>
      </c>
      <c r="BB195" s="101" t="str">
        <f t="shared" si="107"/>
        <v/>
      </c>
      <c r="BC195" s="101" t="str">
        <f t="shared" si="108"/>
        <v/>
      </c>
      <c r="BD195" s="160" t="str">
        <f t="shared" si="109"/>
        <v/>
      </c>
      <c r="BE195" s="101" t="str">
        <f t="shared" si="110"/>
        <v/>
      </c>
      <c r="BG195" s="10" t="str">
        <f t="shared" si="111"/>
        <v/>
      </c>
      <c r="BI195" s="163" t="str">
        <f t="shared" si="112"/>
        <v/>
      </c>
      <c r="BK195" s="10">
        <v>186</v>
      </c>
    </row>
    <row r="196" spans="1:63" x14ac:dyDescent="0.25">
      <c r="A196" s="6"/>
      <c r="B196" s="150"/>
      <c r="C196" s="151"/>
      <c r="D196" s="175"/>
      <c r="E196" s="151"/>
      <c r="F196" s="152"/>
      <c r="G196" s="192"/>
      <c r="H196" s="153"/>
      <c r="I196" s="6"/>
      <c r="L196" s="140" t="str">
        <f t="shared" si="97"/>
        <v/>
      </c>
      <c r="M196" s="101" t="str">
        <f t="shared" si="113"/>
        <v/>
      </c>
      <c r="N196" s="36" t="str">
        <f t="shared" si="113"/>
        <v/>
      </c>
      <c r="O196" s="101" t="str">
        <f t="shared" si="114"/>
        <v/>
      </c>
      <c r="P196" s="124" t="str">
        <f t="shared" si="115"/>
        <v/>
      </c>
      <c r="Q196" s="189" t="str">
        <f t="shared" si="98"/>
        <v/>
      </c>
      <c r="R196" s="101" t="str">
        <f t="shared" si="116"/>
        <v/>
      </c>
      <c r="T196" s="10" t="str">
        <f t="shared" si="99"/>
        <v/>
      </c>
      <c r="V196" s="10" t="str">
        <f t="shared" si="100"/>
        <v/>
      </c>
      <c r="X196" s="10" t="str">
        <f>IF(AND($V196="X", COUNTIF($V$10:$V196, "X")=1), "X", "")</f>
        <v/>
      </c>
      <c r="Z196" s="10" t="str">
        <f t="shared" si="101"/>
        <v/>
      </c>
      <c r="AB196" s="10" t="str">
        <f t="shared" si="92"/>
        <v/>
      </c>
      <c r="AC196" s="10" t="str">
        <f t="shared" si="117"/>
        <v/>
      </c>
      <c r="AD196" s="10" t="str">
        <f t="shared" si="102"/>
        <v/>
      </c>
      <c r="AE196" s="10" t="str">
        <f t="shared" si="118"/>
        <v/>
      </c>
      <c r="AF196" s="10" t="str">
        <f t="shared" si="119"/>
        <v/>
      </c>
      <c r="AG196" s="10" t="str">
        <f t="shared" si="119"/>
        <v/>
      </c>
      <c r="AH196" s="10" t="str">
        <f t="shared" si="120"/>
        <v/>
      </c>
      <c r="AJ196" s="60" t="str">
        <f t="shared" si="103"/>
        <v/>
      </c>
      <c r="AK196" s="7" t="str">
        <f t="shared" si="121"/>
        <v/>
      </c>
      <c r="AL196" s="7" t="str">
        <f t="shared" si="122"/>
        <v/>
      </c>
      <c r="AM196" s="7" t="str">
        <f t="shared" si="123"/>
        <v/>
      </c>
      <c r="AN196" s="7" t="str">
        <f t="shared" si="124"/>
        <v/>
      </c>
      <c r="AO196" s="7" t="str">
        <f t="shared" si="125"/>
        <v/>
      </c>
      <c r="AP196" s="61" t="str">
        <f t="shared" si="126"/>
        <v/>
      </c>
      <c r="AR196" s="60" t="str">
        <f t="shared" si="104"/>
        <v/>
      </c>
      <c r="AS196" s="7" t="str">
        <f t="shared" si="127"/>
        <v/>
      </c>
      <c r="AT196" s="7" t="str">
        <f t="shared" si="93"/>
        <v/>
      </c>
      <c r="AU196" s="7" t="str">
        <f t="shared" si="94"/>
        <v/>
      </c>
      <c r="AV196" s="7" t="str">
        <f t="shared" si="95"/>
        <v/>
      </c>
      <c r="AW196" s="7" t="str">
        <f t="shared" si="96"/>
        <v/>
      </c>
      <c r="AX196" s="61" t="str">
        <f t="shared" si="128"/>
        <v/>
      </c>
      <c r="AZ196" s="52" t="str">
        <f t="shared" si="105"/>
        <v/>
      </c>
      <c r="BA196" s="101" t="str">
        <f t="shared" si="106"/>
        <v/>
      </c>
      <c r="BB196" s="101" t="str">
        <f t="shared" si="107"/>
        <v/>
      </c>
      <c r="BC196" s="101" t="str">
        <f t="shared" si="108"/>
        <v/>
      </c>
      <c r="BD196" s="160" t="str">
        <f t="shared" si="109"/>
        <v/>
      </c>
      <c r="BE196" s="101" t="str">
        <f t="shared" si="110"/>
        <v/>
      </c>
      <c r="BG196" s="10" t="str">
        <f t="shared" si="111"/>
        <v/>
      </c>
      <c r="BI196" s="163" t="str">
        <f t="shared" si="112"/>
        <v/>
      </c>
      <c r="BK196" s="10">
        <v>187</v>
      </c>
    </row>
    <row r="197" spans="1:63" x14ac:dyDescent="0.25">
      <c r="A197" s="6"/>
      <c r="B197" s="150"/>
      <c r="C197" s="151"/>
      <c r="D197" s="175"/>
      <c r="E197" s="151"/>
      <c r="F197" s="152"/>
      <c r="G197" s="192"/>
      <c r="H197" s="153"/>
      <c r="I197" s="6"/>
      <c r="L197" s="140" t="str">
        <f t="shared" si="97"/>
        <v/>
      </c>
      <c r="M197" s="101" t="str">
        <f t="shared" si="113"/>
        <v/>
      </c>
      <c r="N197" s="36" t="str">
        <f t="shared" si="113"/>
        <v/>
      </c>
      <c r="O197" s="101" t="str">
        <f t="shared" si="114"/>
        <v/>
      </c>
      <c r="P197" s="124" t="str">
        <f t="shared" si="115"/>
        <v/>
      </c>
      <c r="Q197" s="189" t="str">
        <f t="shared" si="98"/>
        <v/>
      </c>
      <c r="R197" s="101" t="str">
        <f t="shared" si="116"/>
        <v/>
      </c>
      <c r="T197" s="10" t="str">
        <f t="shared" si="99"/>
        <v/>
      </c>
      <c r="V197" s="10" t="str">
        <f t="shared" si="100"/>
        <v/>
      </c>
      <c r="X197" s="10" t="str">
        <f>IF(AND($V197="X", COUNTIF($V$10:$V197, "X")=1), "X", "")</f>
        <v/>
      </c>
      <c r="Z197" s="10" t="str">
        <f t="shared" si="101"/>
        <v/>
      </c>
      <c r="AB197" s="10" t="str">
        <f t="shared" si="92"/>
        <v/>
      </c>
      <c r="AC197" s="10" t="str">
        <f t="shared" si="117"/>
        <v/>
      </c>
      <c r="AD197" s="10" t="str">
        <f t="shared" si="102"/>
        <v/>
      </c>
      <c r="AE197" s="10" t="str">
        <f t="shared" si="118"/>
        <v/>
      </c>
      <c r="AF197" s="10" t="str">
        <f t="shared" si="119"/>
        <v/>
      </c>
      <c r="AG197" s="10" t="str">
        <f t="shared" si="119"/>
        <v/>
      </c>
      <c r="AH197" s="10" t="str">
        <f t="shared" si="120"/>
        <v/>
      </c>
      <c r="AJ197" s="60" t="str">
        <f t="shared" si="103"/>
        <v/>
      </c>
      <c r="AK197" s="7" t="str">
        <f t="shared" si="121"/>
        <v/>
      </c>
      <c r="AL197" s="7" t="str">
        <f t="shared" si="122"/>
        <v/>
      </c>
      <c r="AM197" s="7" t="str">
        <f t="shared" si="123"/>
        <v/>
      </c>
      <c r="AN197" s="7" t="str">
        <f t="shared" si="124"/>
        <v/>
      </c>
      <c r="AO197" s="7" t="str">
        <f t="shared" si="125"/>
        <v/>
      </c>
      <c r="AP197" s="61" t="str">
        <f t="shared" si="126"/>
        <v/>
      </c>
      <c r="AR197" s="60" t="str">
        <f t="shared" si="104"/>
        <v/>
      </c>
      <c r="AS197" s="7" t="str">
        <f t="shared" si="127"/>
        <v/>
      </c>
      <c r="AT197" s="7" t="str">
        <f t="shared" si="93"/>
        <v/>
      </c>
      <c r="AU197" s="7" t="str">
        <f t="shared" si="94"/>
        <v/>
      </c>
      <c r="AV197" s="7" t="str">
        <f t="shared" si="95"/>
        <v/>
      </c>
      <c r="AW197" s="7" t="str">
        <f t="shared" si="96"/>
        <v/>
      </c>
      <c r="AX197" s="61" t="str">
        <f t="shared" si="128"/>
        <v/>
      </c>
      <c r="AZ197" s="52" t="str">
        <f t="shared" si="105"/>
        <v/>
      </c>
      <c r="BA197" s="101" t="str">
        <f t="shared" si="106"/>
        <v/>
      </c>
      <c r="BB197" s="101" t="str">
        <f t="shared" si="107"/>
        <v/>
      </c>
      <c r="BC197" s="101" t="str">
        <f t="shared" si="108"/>
        <v/>
      </c>
      <c r="BD197" s="160" t="str">
        <f t="shared" si="109"/>
        <v/>
      </c>
      <c r="BE197" s="101" t="str">
        <f t="shared" si="110"/>
        <v/>
      </c>
      <c r="BG197" s="10" t="str">
        <f t="shared" si="111"/>
        <v/>
      </c>
      <c r="BI197" s="163" t="str">
        <f t="shared" si="112"/>
        <v/>
      </c>
      <c r="BK197" s="10">
        <v>188</v>
      </c>
    </row>
    <row r="198" spans="1:63" x14ac:dyDescent="0.25">
      <c r="A198" s="6"/>
      <c r="B198" s="150"/>
      <c r="C198" s="151"/>
      <c r="D198" s="175"/>
      <c r="E198" s="151"/>
      <c r="F198" s="152"/>
      <c r="G198" s="192"/>
      <c r="H198" s="153"/>
      <c r="I198" s="6"/>
      <c r="L198" s="140" t="str">
        <f t="shared" si="97"/>
        <v/>
      </c>
      <c r="M198" s="101" t="str">
        <f t="shared" si="113"/>
        <v/>
      </c>
      <c r="N198" s="36" t="str">
        <f t="shared" si="113"/>
        <v/>
      </c>
      <c r="O198" s="101" t="str">
        <f t="shared" si="114"/>
        <v/>
      </c>
      <c r="P198" s="124" t="str">
        <f t="shared" si="115"/>
        <v/>
      </c>
      <c r="Q198" s="189" t="str">
        <f t="shared" si="98"/>
        <v/>
      </c>
      <c r="R198" s="101" t="str">
        <f t="shared" si="116"/>
        <v/>
      </c>
      <c r="T198" s="10" t="str">
        <f t="shared" si="99"/>
        <v/>
      </c>
      <c r="V198" s="10" t="str">
        <f t="shared" si="100"/>
        <v/>
      </c>
      <c r="X198" s="10" t="str">
        <f>IF(AND($V198="X", COUNTIF($V$10:$V198, "X")=1), "X", "")</f>
        <v/>
      </c>
      <c r="Z198" s="10" t="str">
        <f t="shared" si="101"/>
        <v/>
      </c>
      <c r="AB198" s="10" t="str">
        <f t="shared" si="92"/>
        <v/>
      </c>
      <c r="AC198" s="10" t="str">
        <f t="shared" si="117"/>
        <v/>
      </c>
      <c r="AD198" s="10" t="str">
        <f t="shared" si="102"/>
        <v/>
      </c>
      <c r="AE198" s="10" t="str">
        <f t="shared" si="118"/>
        <v/>
      </c>
      <c r="AF198" s="10" t="str">
        <f t="shared" si="119"/>
        <v/>
      </c>
      <c r="AG198" s="10" t="str">
        <f t="shared" si="119"/>
        <v/>
      </c>
      <c r="AH198" s="10" t="str">
        <f t="shared" si="120"/>
        <v/>
      </c>
      <c r="AJ198" s="60" t="str">
        <f t="shared" si="103"/>
        <v/>
      </c>
      <c r="AK198" s="7" t="str">
        <f t="shared" si="121"/>
        <v/>
      </c>
      <c r="AL198" s="7" t="str">
        <f t="shared" si="122"/>
        <v/>
      </c>
      <c r="AM198" s="7" t="str">
        <f t="shared" si="123"/>
        <v/>
      </c>
      <c r="AN198" s="7" t="str">
        <f t="shared" si="124"/>
        <v/>
      </c>
      <c r="AO198" s="7" t="str">
        <f t="shared" si="125"/>
        <v/>
      </c>
      <c r="AP198" s="61" t="str">
        <f t="shared" si="126"/>
        <v/>
      </c>
      <c r="AR198" s="60" t="str">
        <f t="shared" si="104"/>
        <v/>
      </c>
      <c r="AS198" s="7" t="str">
        <f t="shared" si="127"/>
        <v/>
      </c>
      <c r="AT198" s="7" t="str">
        <f t="shared" si="93"/>
        <v/>
      </c>
      <c r="AU198" s="7" t="str">
        <f t="shared" si="94"/>
        <v/>
      </c>
      <c r="AV198" s="7" t="str">
        <f t="shared" si="95"/>
        <v/>
      </c>
      <c r="AW198" s="7" t="str">
        <f t="shared" si="96"/>
        <v/>
      </c>
      <c r="AX198" s="61" t="str">
        <f t="shared" si="128"/>
        <v/>
      </c>
      <c r="AZ198" s="52" t="str">
        <f t="shared" si="105"/>
        <v/>
      </c>
      <c r="BA198" s="101" t="str">
        <f t="shared" si="106"/>
        <v/>
      </c>
      <c r="BB198" s="101" t="str">
        <f t="shared" si="107"/>
        <v/>
      </c>
      <c r="BC198" s="101" t="str">
        <f t="shared" si="108"/>
        <v/>
      </c>
      <c r="BD198" s="160" t="str">
        <f t="shared" si="109"/>
        <v/>
      </c>
      <c r="BE198" s="101" t="str">
        <f t="shared" si="110"/>
        <v/>
      </c>
      <c r="BG198" s="10" t="str">
        <f t="shared" si="111"/>
        <v/>
      </c>
      <c r="BI198" s="163" t="str">
        <f t="shared" si="112"/>
        <v/>
      </c>
      <c r="BK198" s="10">
        <v>189</v>
      </c>
    </row>
    <row r="199" spans="1:63" x14ac:dyDescent="0.25">
      <c r="A199" s="6"/>
      <c r="B199" s="150"/>
      <c r="C199" s="151"/>
      <c r="D199" s="175"/>
      <c r="E199" s="151"/>
      <c r="F199" s="152"/>
      <c r="G199" s="192"/>
      <c r="H199" s="153"/>
      <c r="I199" s="6"/>
      <c r="L199" s="140" t="str">
        <f t="shared" si="97"/>
        <v/>
      </c>
      <c r="M199" s="101" t="str">
        <f t="shared" si="113"/>
        <v/>
      </c>
      <c r="N199" s="36" t="str">
        <f t="shared" si="113"/>
        <v/>
      </c>
      <c r="O199" s="101" t="str">
        <f t="shared" si="114"/>
        <v/>
      </c>
      <c r="P199" s="124" t="str">
        <f t="shared" si="115"/>
        <v/>
      </c>
      <c r="Q199" s="189" t="str">
        <f t="shared" si="98"/>
        <v/>
      </c>
      <c r="R199" s="101" t="str">
        <f t="shared" si="116"/>
        <v/>
      </c>
      <c r="T199" s="10" t="str">
        <f t="shared" si="99"/>
        <v/>
      </c>
      <c r="V199" s="10" t="str">
        <f t="shared" si="100"/>
        <v/>
      </c>
      <c r="X199" s="10" t="str">
        <f>IF(AND($V199="X", COUNTIF($V$10:$V199, "X")=1), "X", "")</f>
        <v/>
      </c>
      <c r="Z199" s="10" t="str">
        <f t="shared" si="101"/>
        <v/>
      </c>
      <c r="AB199" s="10" t="str">
        <f t="shared" si="92"/>
        <v/>
      </c>
      <c r="AC199" s="10" t="str">
        <f t="shared" si="117"/>
        <v/>
      </c>
      <c r="AD199" s="10" t="str">
        <f t="shared" si="102"/>
        <v/>
      </c>
      <c r="AE199" s="10" t="str">
        <f t="shared" si="118"/>
        <v/>
      </c>
      <c r="AF199" s="10" t="str">
        <f t="shared" si="119"/>
        <v/>
      </c>
      <c r="AG199" s="10" t="str">
        <f t="shared" si="119"/>
        <v/>
      </c>
      <c r="AH199" s="10" t="str">
        <f t="shared" si="120"/>
        <v/>
      </c>
      <c r="AJ199" s="60" t="str">
        <f t="shared" si="103"/>
        <v/>
      </c>
      <c r="AK199" s="7" t="str">
        <f t="shared" si="121"/>
        <v/>
      </c>
      <c r="AL199" s="7" t="str">
        <f t="shared" si="122"/>
        <v/>
      </c>
      <c r="AM199" s="7" t="str">
        <f t="shared" si="123"/>
        <v/>
      </c>
      <c r="AN199" s="7" t="str">
        <f t="shared" si="124"/>
        <v/>
      </c>
      <c r="AO199" s="7" t="str">
        <f t="shared" si="125"/>
        <v/>
      </c>
      <c r="AP199" s="61" t="str">
        <f t="shared" si="126"/>
        <v/>
      </c>
      <c r="AR199" s="60" t="str">
        <f t="shared" si="104"/>
        <v/>
      </c>
      <c r="AS199" s="7" t="str">
        <f t="shared" si="127"/>
        <v/>
      </c>
      <c r="AT199" s="7" t="str">
        <f t="shared" si="93"/>
        <v/>
      </c>
      <c r="AU199" s="7" t="str">
        <f t="shared" si="94"/>
        <v/>
      </c>
      <c r="AV199" s="7" t="str">
        <f t="shared" si="95"/>
        <v/>
      </c>
      <c r="AW199" s="7" t="str">
        <f t="shared" si="96"/>
        <v/>
      </c>
      <c r="AX199" s="61" t="str">
        <f t="shared" si="128"/>
        <v/>
      </c>
      <c r="AZ199" s="52" t="str">
        <f t="shared" si="105"/>
        <v/>
      </c>
      <c r="BA199" s="101" t="str">
        <f t="shared" si="106"/>
        <v/>
      </c>
      <c r="BB199" s="101" t="str">
        <f t="shared" si="107"/>
        <v/>
      </c>
      <c r="BC199" s="101" t="str">
        <f t="shared" si="108"/>
        <v/>
      </c>
      <c r="BD199" s="160" t="str">
        <f t="shared" si="109"/>
        <v/>
      </c>
      <c r="BE199" s="101" t="str">
        <f t="shared" si="110"/>
        <v/>
      </c>
      <c r="BG199" s="10" t="str">
        <f t="shared" si="111"/>
        <v/>
      </c>
      <c r="BI199" s="163" t="str">
        <f t="shared" si="112"/>
        <v/>
      </c>
      <c r="BK199" s="10">
        <v>190</v>
      </c>
    </row>
    <row r="200" spans="1:63" x14ac:dyDescent="0.25">
      <c r="A200" s="6"/>
      <c r="B200" s="150"/>
      <c r="C200" s="151"/>
      <c r="D200" s="175"/>
      <c r="E200" s="151"/>
      <c r="F200" s="152"/>
      <c r="G200" s="192"/>
      <c r="H200" s="153"/>
      <c r="I200" s="6"/>
      <c r="L200" s="140" t="str">
        <f t="shared" si="97"/>
        <v/>
      </c>
      <c r="M200" s="101" t="str">
        <f t="shared" si="113"/>
        <v/>
      </c>
      <c r="N200" s="36" t="str">
        <f t="shared" si="113"/>
        <v/>
      </c>
      <c r="O200" s="101" t="str">
        <f t="shared" si="114"/>
        <v/>
      </c>
      <c r="P200" s="124" t="str">
        <f t="shared" si="115"/>
        <v/>
      </c>
      <c r="Q200" s="189" t="str">
        <f t="shared" si="98"/>
        <v/>
      </c>
      <c r="R200" s="101" t="str">
        <f t="shared" si="116"/>
        <v/>
      </c>
      <c r="T200" s="10" t="str">
        <f t="shared" si="99"/>
        <v/>
      </c>
      <c r="V200" s="10" t="str">
        <f t="shared" si="100"/>
        <v/>
      </c>
      <c r="X200" s="10" t="str">
        <f>IF(AND($V200="X", COUNTIF($V$10:$V200, "X")=1), "X", "")</f>
        <v/>
      </c>
      <c r="Z200" s="10" t="str">
        <f t="shared" si="101"/>
        <v/>
      </c>
      <c r="AB200" s="10" t="str">
        <f t="shared" si="92"/>
        <v/>
      </c>
      <c r="AC200" s="10" t="str">
        <f t="shared" si="117"/>
        <v/>
      </c>
      <c r="AD200" s="10" t="str">
        <f t="shared" si="102"/>
        <v/>
      </c>
      <c r="AE200" s="10" t="str">
        <f t="shared" si="118"/>
        <v/>
      </c>
      <c r="AF200" s="10" t="str">
        <f t="shared" si="119"/>
        <v/>
      </c>
      <c r="AG200" s="10" t="str">
        <f t="shared" si="119"/>
        <v/>
      </c>
      <c r="AH200" s="10" t="str">
        <f t="shared" si="120"/>
        <v/>
      </c>
      <c r="AJ200" s="60" t="str">
        <f t="shared" si="103"/>
        <v/>
      </c>
      <c r="AK200" s="7" t="str">
        <f t="shared" si="121"/>
        <v/>
      </c>
      <c r="AL200" s="7" t="str">
        <f t="shared" si="122"/>
        <v/>
      </c>
      <c r="AM200" s="7" t="str">
        <f t="shared" si="123"/>
        <v/>
      </c>
      <c r="AN200" s="7" t="str">
        <f t="shared" si="124"/>
        <v/>
      </c>
      <c r="AO200" s="7" t="str">
        <f t="shared" si="125"/>
        <v/>
      </c>
      <c r="AP200" s="61" t="str">
        <f t="shared" si="126"/>
        <v/>
      </c>
      <c r="AR200" s="60" t="str">
        <f t="shared" si="104"/>
        <v/>
      </c>
      <c r="AS200" s="7" t="str">
        <f t="shared" si="127"/>
        <v/>
      </c>
      <c r="AT200" s="7" t="str">
        <f t="shared" si="93"/>
        <v/>
      </c>
      <c r="AU200" s="7" t="str">
        <f t="shared" si="94"/>
        <v/>
      </c>
      <c r="AV200" s="7" t="str">
        <f t="shared" si="95"/>
        <v/>
      </c>
      <c r="AW200" s="7" t="str">
        <f t="shared" si="96"/>
        <v/>
      </c>
      <c r="AX200" s="61" t="str">
        <f t="shared" si="128"/>
        <v/>
      </c>
      <c r="AZ200" s="52" t="str">
        <f t="shared" si="105"/>
        <v/>
      </c>
      <c r="BA200" s="101" t="str">
        <f t="shared" si="106"/>
        <v/>
      </c>
      <c r="BB200" s="101" t="str">
        <f t="shared" si="107"/>
        <v/>
      </c>
      <c r="BC200" s="101" t="str">
        <f t="shared" si="108"/>
        <v/>
      </c>
      <c r="BD200" s="160" t="str">
        <f t="shared" si="109"/>
        <v/>
      </c>
      <c r="BE200" s="101" t="str">
        <f t="shared" si="110"/>
        <v/>
      </c>
      <c r="BG200" s="10" t="str">
        <f t="shared" si="111"/>
        <v/>
      </c>
      <c r="BI200" s="163" t="str">
        <f t="shared" si="112"/>
        <v/>
      </c>
      <c r="BK200" s="10">
        <v>191</v>
      </c>
    </row>
    <row r="201" spans="1:63" x14ac:dyDescent="0.25">
      <c r="A201" s="6"/>
      <c r="B201" s="150"/>
      <c r="C201" s="151"/>
      <c r="D201" s="175"/>
      <c r="E201" s="151"/>
      <c r="F201" s="152"/>
      <c r="G201" s="192"/>
      <c r="H201" s="153"/>
      <c r="I201" s="6"/>
      <c r="L201" s="140" t="str">
        <f t="shared" si="97"/>
        <v/>
      </c>
      <c r="M201" s="101" t="str">
        <f t="shared" si="113"/>
        <v/>
      </c>
      <c r="N201" s="36" t="str">
        <f t="shared" si="113"/>
        <v/>
      </c>
      <c r="O201" s="101" t="str">
        <f t="shared" si="114"/>
        <v/>
      </c>
      <c r="P201" s="124" t="str">
        <f t="shared" si="115"/>
        <v/>
      </c>
      <c r="Q201" s="189" t="str">
        <f t="shared" si="98"/>
        <v/>
      </c>
      <c r="R201" s="101" t="str">
        <f t="shared" si="116"/>
        <v/>
      </c>
      <c r="T201" s="10" t="str">
        <f t="shared" si="99"/>
        <v/>
      </c>
      <c r="V201" s="10" t="str">
        <f t="shared" si="100"/>
        <v/>
      </c>
      <c r="X201" s="10" t="str">
        <f>IF(AND($V201="X", COUNTIF($V$10:$V201, "X")=1), "X", "")</f>
        <v/>
      </c>
      <c r="Z201" s="10" t="str">
        <f t="shared" si="101"/>
        <v/>
      </c>
      <c r="AB201" s="10" t="str">
        <f t="shared" si="92"/>
        <v/>
      </c>
      <c r="AC201" s="10" t="str">
        <f t="shared" si="117"/>
        <v/>
      </c>
      <c r="AD201" s="10" t="str">
        <f t="shared" si="102"/>
        <v/>
      </c>
      <c r="AE201" s="10" t="str">
        <f t="shared" si="118"/>
        <v/>
      </c>
      <c r="AF201" s="10" t="str">
        <f t="shared" si="119"/>
        <v/>
      </c>
      <c r="AG201" s="10" t="str">
        <f t="shared" si="119"/>
        <v/>
      </c>
      <c r="AH201" s="10" t="str">
        <f t="shared" si="120"/>
        <v/>
      </c>
      <c r="AJ201" s="60" t="str">
        <f t="shared" si="103"/>
        <v/>
      </c>
      <c r="AK201" s="7" t="str">
        <f t="shared" si="121"/>
        <v/>
      </c>
      <c r="AL201" s="7" t="str">
        <f t="shared" si="122"/>
        <v/>
      </c>
      <c r="AM201" s="7" t="str">
        <f t="shared" si="123"/>
        <v/>
      </c>
      <c r="AN201" s="7" t="str">
        <f t="shared" si="124"/>
        <v/>
      </c>
      <c r="AO201" s="7" t="str">
        <f t="shared" si="125"/>
        <v/>
      </c>
      <c r="AP201" s="61" t="str">
        <f t="shared" si="126"/>
        <v/>
      </c>
      <c r="AR201" s="60" t="str">
        <f t="shared" si="104"/>
        <v/>
      </c>
      <c r="AS201" s="7" t="str">
        <f t="shared" si="127"/>
        <v/>
      </c>
      <c r="AT201" s="7" t="str">
        <f t="shared" si="93"/>
        <v/>
      </c>
      <c r="AU201" s="7" t="str">
        <f t="shared" si="94"/>
        <v/>
      </c>
      <c r="AV201" s="7" t="str">
        <f t="shared" si="95"/>
        <v/>
      </c>
      <c r="AW201" s="7" t="str">
        <f t="shared" si="96"/>
        <v/>
      </c>
      <c r="AX201" s="61" t="str">
        <f t="shared" si="128"/>
        <v/>
      </c>
      <c r="AZ201" s="52" t="str">
        <f t="shared" si="105"/>
        <v/>
      </c>
      <c r="BA201" s="101" t="str">
        <f t="shared" si="106"/>
        <v/>
      </c>
      <c r="BB201" s="101" t="str">
        <f t="shared" si="107"/>
        <v/>
      </c>
      <c r="BC201" s="101" t="str">
        <f t="shared" si="108"/>
        <v/>
      </c>
      <c r="BD201" s="160" t="str">
        <f t="shared" si="109"/>
        <v/>
      </c>
      <c r="BE201" s="101" t="str">
        <f t="shared" si="110"/>
        <v/>
      </c>
      <c r="BG201" s="10" t="str">
        <f t="shared" si="111"/>
        <v/>
      </c>
      <c r="BI201" s="163" t="str">
        <f t="shared" si="112"/>
        <v/>
      </c>
      <c r="BK201" s="10">
        <v>192</v>
      </c>
    </row>
    <row r="202" spans="1:63" x14ac:dyDescent="0.25">
      <c r="A202" s="6"/>
      <c r="B202" s="150"/>
      <c r="C202" s="151"/>
      <c r="D202" s="175"/>
      <c r="E202" s="151"/>
      <c r="F202" s="152"/>
      <c r="G202" s="192"/>
      <c r="H202" s="153"/>
      <c r="I202" s="6"/>
      <c r="L202" s="140" t="str">
        <f t="shared" si="97"/>
        <v/>
      </c>
      <c r="M202" s="101" t="str">
        <f t="shared" si="113"/>
        <v/>
      </c>
      <c r="N202" s="36" t="str">
        <f t="shared" si="113"/>
        <v/>
      </c>
      <c r="O202" s="101" t="str">
        <f t="shared" si="114"/>
        <v/>
      </c>
      <c r="P202" s="124" t="str">
        <f t="shared" si="115"/>
        <v/>
      </c>
      <c r="Q202" s="189" t="str">
        <f t="shared" si="98"/>
        <v/>
      </c>
      <c r="R202" s="101" t="str">
        <f t="shared" si="116"/>
        <v/>
      </c>
      <c r="T202" s="10" t="str">
        <f t="shared" si="99"/>
        <v/>
      </c>
      <c r="V202" s="10" t="str">
        <f t="shared" si="100"/>
        <v/>
      </c>
      <c r="X202" s="10" t="str">
        <f>IF(AND($V202="X", COUNTIF($V$10:$V202, "X")=1), "X", "")</f>
        <v/>
      </c>
      <c r="Z202" s="10" t="str">
        <f t="shared" si="101"/>
        <v/>
      </c>
      <c r="AB202" s="10" t="str">
        <f t="shared" ref="AB202:AB265" si="129">IF($Z202="", "", IF(AND(AB$5="X", B202=""), $Z$6, IF(AND(NOT(B202=""), OR(ISNUMBER(B202)=FALSE, COUNTIF(B$10:B$309, B202)&gt;1)), $Z$7, "")))</f>
        <v/>
      </c>
      <c r="AC202" s="10" t="str">
        <f t="shared" si="117"/>
        <v/>
      </c>
      <c r="AD202" s="10" t="str">
        <f t="shared" si="102"/>
        <v/>
      </c>
      <c r="AE202" s="10" t="str">
        <f t="shared" si="118"/>
        <v/>
      </c>
      <c r="AF202" s="10" t="str">
        <f t="shared" si="119"/>
        <v/>
      </c>
      <c r="AG202" s="10" t="str">
        <f t="shared" si="119"/>
        <v/>
      </c>
      <c r="AH202" s="10" t="str">
        <f t="shared" si="120"/>
        <v/>
      </c>
      <c r="AJ202" s="60" t="str">
        <f t="shared" si="103"/>
        <v/>
      </c>
      <c r="AK202" s="7" t="str">
        <f t="shared" si="121"/>
        <v/>
      </c>
      <c r="AL202" s="7" t="str">
        <f t="shared" si="122"/>
        <v/>
      </c>
      <c r="AM202" s="7" t="str">
        <f t="shared" si="123"/>
        <v/>
      </c>
      <c r="AN202" s="7" t="str">
        <f t="shared" si="124"/>
        <v/>
      </c>
      <c r="AO202" s="7" t="str">
        <f t="shared" si="125"/>
        <v/>
      </c>
      <c r="AP202" s="61" t="str">
        <f t="shared" si="126"/>
        <v/>
      </c>
      <c r="AR202" s="60" t="str">
        <f t="shared" si="104"/>
        <v/>
      </c>
      <c r="AS202" s="7" t="str">
        <f t="shared" si="127"/>
        <v/>
      </c>
      <c r="AT202" s="7" t="str">
        <f t="shared" ref="AT202:AT265" si="130">IF($X202="X", "", AD202)</f>
        <v/>
      </c>
      <c r="AU202" s="7" t="str">
        <f t="shared" ref="AU202:AU265" si="131">IF($X202="X", "", AE202)</f>
        <v/>
      </c>
      <c r="AV202" s="7" t="str">
        <f t="shared" ref="AV202:AV265" si="132">IF($X202="X", "", AF202)</f>
        <v/>
      </c>
      <c r="AW202" s="7" t="str">
        <f t="shared" ref="AW202:AW265" si="133">IF($X202="X", "", AG202)</f>
        <v/>
      </c>
      <c r="AX202" s="61" t="str">
        <f t="shared" si="128"/>
        <v/>
      </c>
      <c r="AZ202" s="52" t="str">
        <f t="shared" si="105"/>
        <v/>
      </c>
      <c r="BA202" s="101" t="str">
        <f t="shared" si="106"/>
        <v/>
      </c>
      <c r="BB202" s="101" t="str">
        <f t="shared" si="107"/>
        <v/>
      </c>
      <c r="BC202" s="101" t="str">
        <f t="shared" si="108"/>
        <v/>
      </c>
      <c r="BD202" s="160" t="str">
        <f t="shared" si="109"/>
        <v/>
      </c>
      <c r="BE202" s="101" t="str">
        <f t="shared" si="110"/>
        <v/>
      </c>
      <c r="BG202" s="10" t="str">
        <f t="shared" si="111"/>
        <v/>
      </c>
      <c r="BI202" s="163" t="str">
        <f t="shared" si="112"/>
        <v/>
      </c>
      <c r="BK202" s="10">
        <v>193</v>
      </c>
    </row>
    <row r="203" spans="1:63" x14ac:dyDescent="0.25">
      <c r="A203" s="6"/>
      <c r="B203" s="150"/>
      <c r="C203" s="151"/>
      <c r="D203" s="175"/>
      <c r="E203" s="151"/>
      <c r="F203" s="152"/>
      <c r="G203" s="192"/>
      <c r="H203" s="153"/>
      <c r="I203" s="6"/>
      <c r="L203" s="140" t="str">
        <f t="shared" ref="L203:L266" si="134">IF(AND($O$6=TRUE, $X203="X"), L$8, IF(B203="", "", B203))</f>
        <v/>
      </c>
      <c r="M203" s="101" t="str">
        <f t="shared" si="113"/>
        <v/>
      </c>
      <c r="N203" s="36" t="str">
        <f t="shared" si="113"/>
        <v/>
      </c>
      <c r="O203" s="101" t="str">
        <f t="shared" si="114"/>
        <v/>
      </c>
      <c r="P203" s="124" t="str">
        <f t="shared" si="115"/>
        <v/>
      </c>
      <c r="Q203" s="189" t="str">
        <f t="shared" ref="Q203:Q266" si="135">IF(AND($O$6=TRUE, $X203="X"), Q$8, IF(G203="", "", G203))</f>
        <v/>
      </c>
      <c r="R203" s="101" t="str">
        <f t="shared" si="116"/>
        <v/>
      </c>
      <c r="T203" s="10" t="str">
        <f t="shared" ref="T203:T266" si="136">IF(COUNTIF($B203:$H203, "")=7, "", "X")</f>
        <v/>
      </c>
      <c r="V203" s="10" t="str">
        <f t="shared" ref="V203:V266" si="137">IF(AND(COUNTIF($B203:$H203, "")=7, $O$6=TRUE, $T202="X"), "X", IF(AND(NOT($B203=""), $B203=$L$8), "X", IF(AND(COUNTIF($B203:$H203, "")&lt;5, COUNTIF($B203:$H203, "")&gt;0), "X", "")))</f>
        <v/>
      </c>
      <c r="X203" s="10" t="str">
        <f>IF(AND($V203="X", COUNTIF($V$10:$V203, "X")=1), "X", "")</f>
        <v/>
      </c>
      <c r="Z203" s="10" t="str">
        <f t="shared" ref="Z203:Z266" si="138">IF($T203="X", "X", IF($O$6=TRUE, $X203, ""))</f>
        <v/>
      </c>
      <c r="AB203" s="10" t="str">
        <f t="shared" si="129"/>
        <v/>
      </c>
      <c r="AC203" s="10" t="str">
        <f t="shared" si="117"/>
        <v/>
      </c>
      <c r="AD203" s="10" t="str">
        <f t="shared" ref="AD203:AD266" si="139">IF($Z203="", "", IF(AND(AD$5="X", D203=""), $Z$6, ""))</f>
        <v/>
      </c>
      <c r="AE203" s="10" t="str">
        <f t="shared" si="118"/>
        <v/>
      </c>
      <c r="AF203" s="10" t="str">
        <f t="shared" si="119"/>
        <v/>
      </c>
      <c r="AG203" s="10" t="str">
        <f t="shared" si="119"/>
        <v/>
      </c>
      <c r="AH203" s="10" t="str">
        <f t="shared" si="120"/>
        <v/>
      </c>
      <c r="AJ203" s="60" t="str">
        <f t="shared" ref="AJ203:AJ266" si="140">IF($X203="", "", IF(AB203="", "", "X"))</f>
        <v/>
      </c>
      <c r="AK203" s="7" t="str">
        <f t="shared" si="121"/>
        <v/>
      </c>
      <c r="AL203" s="7" t="str">
        <f t="shared" si="122"/>
        <v/>
      </c>
      <c r="AM203" s="7" t="str">
        <f t="shared" si="123"/>
        <v/>
      </c>
      <c r="AN203" s="7" t="str">
        <f t="shared" si="124"/>
        <v/>
      </c>
      <c r="AO203" s="7" t="str">
        <f t="shared" si="125"/>
        <v/>
      </c>
      <c r="AP203" s="61" t="str">
        <f t="shared" si="126"/>
        <v/>
      </c>
      <c r="AR203" s="60" t="str">
        <f t="shared" ref="AR203:AR266" si="141">IF($X203="X", "", AB203)</f>
        <v/>
      </c>
      <c r="AS203" s="7" t="str">
        <f t="shared" si="127"/>
        <v/>
      </c>
      <c r="AT203" s="7" t="str">
        <f t="shared" si="130"/>
        <v/>
      </c>
      <c r="AU203" s="7" t="str">
        <f t="shared" si="131"/>
        <v/>
      </c>
      <c r="AV203" s="7" t="str">
        <f t="shared" si="132"/>
        <v/>
      </c>
      <c r="AW203" s="7" t="str">
        <f t="shared" si="133"/>
        <v/>
      </c>
      <c r="AX203" s="61" t="str">
        <f t="shared" si="128"/>
        <v/>
      </c>
      <c r="AZ203" s="52" t="str">
        <f t="shared" ref="AZ203:AZ266" si="142">IF($B203="", "", IFERROR($B203+13, ""))</f>
        <v/>
      </c>
      <c r="BA203" s="101" t="str">
        <f t="shared" ref="BA203:BA266" si="143">IF(OR($C203="", $E203=""), "", IFERROR($E203-$C203, ""))</f>
        <v/>
      </c>
      <c r="BB203" s="101" t="str">
        <f t="shared" ref="BB203:BB266" si="144">IF($BA203="", "", IFERROR(ROUND($BA203/$BB$7, 0), ""))</f>
        <v/>
      </c>
      <c r="BC203" s="101" t="str">
        <f t="shared" ref="BC203:BC266" si="145">IF(OR($BA203="", $F203=""), "", IFERROR(ROUND($BA203/$F203, 0), ""))</f>
        <v/>
      </c>
      <c r="BD203" s="160" t="str">
        <f t="shared" ref="BD203:BD266" si="146">IFERROR($BA203/$C203, "")</f>
        <v/>
      </c>
      <c r="BE203" s="101" t="str">
        <f t="shared" ref="BE203:BE266" si="147">IF(OR($H203="", $F203=""), "", IFERROR(ROUND($H203/$F203, 0), ""))</f>
        <v/>
      </c>
      <c r="BG203" s="10" t="str">
        <f t="shared" ref="BG203:BG266" si="148">IF($B203="", "", COUNTIF($B$10:$B$309, "&gt;"&amp;$B203)+1)</f>
        <v/>
      </c>
      <c r="BI203" s="163" t="str">
        <f t="shared" ref="BI203:BI266" si="149">IFERROR(INDEX($B$10:$B$309, MATCH($BK203, $BG$10:$BG$309, 0)), "")</f>
        <v/>
      </c>
      <c r="BK203" s="10">
        <v>194</v>
      </c>
    </row>
    <row r="204" spans="1:63" x14ac:dyDescent="0.25">
      <c r="A204" s="6"/>
      <c r="B204" s="150"/>
      <c r="C204" s="151"/>
      <c r="D204" s="175"/>
      <c r="E204" s="151"/>
      <c r="F204" s="152"/>
      <c r="G204" s="192"/>
      <c r="H204" s="153"/>
      <c r="I204" s="6"/>
      <c r="L204" s="140" t="str">
        <f t="shared" si="134"/>
        <v/>
      </c>
      <c r="M204" s="101" t="str">
        <f t="shared" si="113"/>
        <v/>
      </c>
      <c r="N204" s="36" t="str">
        <f t="shared" si="113"/>
        <v/>
      </c>
      <c r="O204" s="101" t="str">
        <f t="shared" si="114"/>
        <v/>
      </c>
      <c r="P204" s="124" t="str">
        <f t="shared" si="115"/>
        <v/>
      </c>
      <c r="Q204" s="189" t="str">
        <f t="shared" si="135"/>
        <v/>
      </c>
      <c r="R204" s="101" t="str">
        <f t="shared" si="116"/>
        <v/>
      </c>
      <c r="T204" s="10" t="str">
        <f t="shared" si="136"/>
        <v/>
      </c>
      <c r="V204" s="10" t="str">
        <f t="shared" si="137"/>
        <v/>
      </c>
      <c r="X204" s="10" t="str">
        <f>IF(AND($V204="X", COUNTIF($V$10:$V204, "X")=1), "X", "")</f>
        <v/>
      </c>
      <c r="Z204" s="10" t="str">
        <f t="shared" si="138"/>
        <v/>
      </c>
      <c r="AB204" s="10" t="str">
        <f t="shared" si="129"/>
        <v/>
      </c>
      <c r="AC204" s="10" t="str">
        <f t="shared" si="117"/>
        <v/>
      </c>
      <c r="AD204" s="10" t="str">
        <f t="shared" si="139"/>
        <v/>
      </c>
      <c r="AE204" s="10" t="str">
        <f t="shared" si="118"/>
        <v/>
      </c>
      <c r="AF204" s="10" t="str">
        <f t="shared" si="119"/>
        <v/>
      </c>
      <c r="AG204" s="10" t="str">
        <f t="shared" si="119"/>
        <v/>
      </c>
      <c r="AH204" s="10" t="str">
        <f t="shared" si="120"/>
        <v/>
      </c>
      <c r="AJ204" s="60" t="str">
        <f t="shared" si="140"/>
        <v/>
      </c>
      <c r="AK204" s="7" t="str">
        <f t="shared" si="121"/>
        <v/>
      </c>
      <c r="AL204" s="7" t="str">
        <f t="shared" si="122"/>
        <v/>
      </c>
      <c r="AM204" s="7" t="str">
        <f t="shared" si="123"/>
        <v/>
      </c>
      <c r="AN204" s="7" t="str">
        <f t="shared" si="124"/>
        <v/>
      </c>
      <c r="AO204" s="7" t="str">
        <f t="shared" si="125"/>
        <v/>
      </c>
      <c r="AP204" s="61" t="str">
        <f t="shared" si="126"/>
        <v/>
      </c>
      <c r="AR204" s="60" t="str">
        <f t="shared" si="141"/>
        <v/>
      </c>
      <c r="AS204" s="7" t="str">
        <f t="shared" si="127"/>
        <v/>
      </c>
      <c r="AT204" s="7" t="str">
        <f t="shared" si="130"/>
        <v/>
      </c>
      <c r="AU204" s="7" t="str">
        <f t="shared" si="131"/>
        <v/>
      </c>
      <c r="AV204" s="7" t="str">
        <f t="shared" si="132"/>
        <v/>
      </c>
      <c r="AW204" s="7" t="str">
        <f t="shared" si="133"/>
        <v/>
      </c>
      <c r="AX204" s="61" t="str">
        <f t="shared" si="128"/>
        <v/>
      </c>
      <c r="AZ204" s="52" t="str">
        <f t="shared" si="142"/>
        <v/>
      </c>
      <c r="BA204" s="101" t="str">
        <f t="shared" si="143"/>
        <v/>
      </c>
      <c r="BB204" s="101" t="str">
        <f t="shared" si="144"/>
        <v/>
      </c>
      <c r="BC204" s="101" t="str">
        <f t="shared" si="145"/>
        <v/>
      </c>
      <c r="BD204" s="160" t="str">
        <f t="shared" si="146"/>
        <v/>
      </c>
      <c r="BE204" s="101" t="str">
        <f t="shared" si="147"/>
        <v/>
      </c>
      <c r="BG204" s="10" t="str">
        <f t="shared" si="148"/>
        <v/>
      </c>
      <c r="BI204" s="163" t="str">
        <f t="shared" si="149"/>
        <v/>
      </c>
      <c r="BK204" s="10">
        <v>195</v>
      </c>
    </row>
    <row r="205" spans="1:63" x14ac:dyDescent="0.25">
      <c r="A205" s="6"/>
      <c r="B205" s="150"/>
      <c r="C205" s="151"/>
      <c r="D205" s="175"/>
      <c r="E205" s="151"/>
      <c r="F205" s="152"/>
      <c r="G205" s="192"/>
      <c r="H205" s="153"/>
      <c r="I205" s="6"/>
      <c r="L205" s="140" t="str">
        <f t="shared" si="134"/>
        <v/>
      </c>
      <c r="M205" s="101" t="str">
        <f t="shared" si="113"/>
        <v/>
      </c>
      <c r="N205" s="36" t="str">
        <f t="shared" si="113"/>
        <v/>
      </c>
      <c r="O205" s="101" t="str">
        <f t="shared" si="114"/>
        <v/>
      </c>
      <c r="P205" s="124" t="str">
        <f t="shared" si="115"/>
        <v/>
      </c>
      <c r="Q205" s="189" t="str">
        <f t="shared" si="135"/>
        <v/>
      </c>
      <c r="R205" s="101" t="str">
        <f t="shared" si="116"/>
        <v/>
      </c>
      <c r="T205" s="10" t="str">
        <f t="shared" si="136"/>
        <v/>
      </c>
      <c r="V205" s="10" t="str">
        <f t="shared" si="137"/>
        <v/>
      </c>
      <c r="X205" s="10" t="str">
        <f>IF(AND($V205="X", COUNTIF($V$10:$V205, "X")=1), "X", "")</f>
        <v/>
      </c>
      <c r="Z205" s="10" t="str">
        <f t="shared" si="138"/>
        <v/>
      </c>
      <c r="AB205" s="10" t="str">
        <f t="shared" si="129"/>
        <v/>
      </c>
      <c r="AC205" s="10" t="str">
        <f t="shared" si="117"/>
        <v/>
      </c>
      <c r="AD205" s="10" t="str">
        <f t="shared" si="139"/>
        <v/>
      </c>
      <c r="AE205" s="10" t="str">
        <f t="shared" si="118"/>
        <v/>
      </c>
      <c r="AF205" s="10" t="str">
        <f t="shared" si="119"/>
        <v/>
      </c>
      <c r="AG205" s="10" t="str">
        <f t="shared" si="119"/>
        <v/>
      </c>
      <c r="AH205" s="10" t="str">
        <f t="shared" si="120"/>
        <v/>
      </c>
      <c r="AJ205" s="60" t="str">
        <f t="shared" si="140"/>
        <v/>
      </c>
      <c r="AK205" s="7" t="str">
        <f t="shared" si="121"/>
        <v/>
      </c>
      <c r="AL205" s="7" t="str">
        <f t="shared" si="122"/>
        <v/>
      </c>
      <c r="AM205" s="7" t="str">
        <f t="shared" si="123"/>
        <v/>
      </c>
      <c r="AN205" s="7" t="str">
        <f t="shared" si="124"/>
        <v/>
      </c>
      <c r="AO205" s="7" t="str">
        <f t="shared" si="125"/>
        <v/>
      </c>
      <c r="AP205" s="61" t="str">
        <f t="shared" si="126"/>
        <v/>
      </c>
      <c r="AR205" s="60" t="str">
        <f t="shared" si="141"/>
        <v/>
      </c>
      <c r="AS205" s="7" t="str">
        <f t="shared" si="127"/>
        <v/>
      </c>
      <c r="AT205" s="7" t="str">
        <f t="shared" si="130"/>
        <v/>
      </c>
      <c r="AU205" s="7" t="str">
        <f t="shared" si="131"/>
        <v/>
      </c>
      <c r="AV205" s="7" t="str">
        <f t="shared" si="132"/>
        <v/>
      </c>
      <c r="AW205" s="7" t="str">
        <f t="shared" si="133"/>
        <v/>
      </c>
      <c r="AX205" s="61" t="str">
        <f t="shared" si="128"/>
        <v/>
      </c>
      <c r="AZ205" s="52" t="str">
        <f t="shared" si="142"/>
        <v/>
      </c>
      <c r="BA205" s="101" t="str">
        <f t="shared" si="143"/>
        <v/>
      </c>
      <c r="BB205" s="101" t="str">
        <f t="shared" si="144"/>
        <v/>
      </c>
      <c r="BC205" s="101" t="str">
        <f t="shared" si="145"/>
        <v/>
      </c>
      <c r="BD205" s="160" t="str">
        <f t="shared" si="146"/>
        <v/>
      </c>
      <c r="BE205" s="101" t="str">
        <f t="shared" si="147"/>
        <v/>
      </c>
      <c r="BG205" s="10" t="str">
        <f t="shared" si="148"/>
        <v/>
      </c>
      <c r="BI205" s="163" t="str">
        <f t="shared" si="149"/>
        <v/>
      </c>
      <c r="BK205" s="10">
        <v>196</v>
      </c>
    </row>
    <row r="206" spans="1:63" x14ac:dyDescent="0.25">
      <c r="A206" s="6"/>
      <c r="B206" s="150"/>
      <c r="C206" s="151"/>
      <c r="D206" s="175"/>
      <c r="E206" s="151"/>
      <c r="F206" s="152"/>
      <c r="G206" s="192"/>
      <c r="H206" s="153"/>
      <c r="I206" s="6"/>
      <c r="L206" s="140" t="str">
        <f t="shared" si="134"/>
        <v/>
      </c>
      <c r="M206" s="101" t="str">
        <f t="shared" si="113"/>
        <v/>
      </c>
      <c r="N206" s="36" t="str">
        <f t="shared" si="113"/>
        <v/>
      </c>
      <c r="O206" s="101" t="str">
        <f t="shared" si="114"/>
        <v/>
      </c>
      <c r="P206" s="124" t="str">
        <f t="shared" si="115"/>
        <v/>
      </c>
      <c r="Q206" s="189" t="str">
        <f t="shared" si="135"/>
        <v/>
      </c>
      <c r="R206" s="101" t="str">
        <f t="shared" si="116"/>
        <v/>
      </c>
      <c r="T206" s="10" t="str">
        <f t="shared" si="136"/>
        <v/>
      </c>
      <c r="V206" s="10" t="str">
        <f t="shared" si="137"/>
        <v/>
      </c>
      <c r="X206" s="10" t="str">
        <f>IF(AND($V206="X", COUNTIF($V$10:$V206, "X")=1), "X", "")</f>
        <v/>
      </c>
      <c r="Z206" s="10" t="str">
        <f t="shared" si="138"/>
        <v/>
      </c>
      <c r="AB206" s="10" t="str">
        <f t="shared" si="129"/>
        <v/>
      </c>
      <c r="AC206" s="10" t="str">
        <f t="shared" si="117"/>
        <v/>
      </c>
      <c r="AD206" s="10" t="str">
        <f t="shared" si="139"/>
        <v/>
      </c>
      <c r="AE206" s="10" t="str">
        <f t="shared" si="118"/>
        <v/>
      </c>
      <c r="AF206" s="10" t="str">
        <f t="shared" si="119"/>
        <v/>
      </c>
      <c r="AG206" s="10" t="str">
        <f t="shared" si="119"/>
        <v/>
      </c>
      <c r="AH206" s="10" t="str">
        <f t="shared" si="120"/>
        <v/>
      </c>
      <c r="AJ206" s="60" t="str">
        <f t="shared" si="140"/>
        <v/>
      </c>
      <c r="AK206" s="7" t="str">
        <f t="shared" si="121"/>
        <v/>
      </c>
      <c r="AL206" s="7" t="str">
        <f t="shared" si="122"/>
        <v/>
      </c>
      <c r="AM206" s="7" t="str">
        <f t="shared" si="123"/>
        <v/>
      </c>
      <c r="AN206" s="7" t="str">
        <f t="shared" si="124"/>
        <v/>
      </c>
      <c r="AO206" s="7" t="str">
        <f t="shared" si="125"/>
        <v/>
      </c>
      <c r="AP206" s="61" t="str">
        <f t="shared" si="126"/>
        <v/>
      </c>
      <c r="AR206" s="60" t="str">
        <f t="shared" si="141"/>
        <v/>
      </c>
      <c r="AS206" s="7" t="str">
        <f t="shared" si="127"/>
        <v/>
      </c>
      <c r="AT206" s="7" t="str">
        <f t="shared" si="130"/>
        <v/>
      </c>
      <c r="AU206" s="7" t="str">
        <f t="shared" si="131"/>
        <v/>
      </c>
      <c r="AV206" s="7" t="str">
        <f t="shared" si="132"/>
        <v/>
      </c>
      <c r="AW206" s="7" t="str">
        <f t="shared" si="133"/>
        <v/>
      </c>
      <c r="AX206" s="61" t="str">
        <f t="shared" si="128"/>
        <v/>
      </c>
      <c r="AZ206" s="52" t="str">
        <f t="shared" si="142"/>
        <v/>
      </c>
      <c r="BA206" s="101" t="str">
        <f t="shared" si="143"/>
        <v/>
      </c>
      <c r="BB206" s="101" t="str">
        <f t="shared" si="144"/>
        <v/>
      </c>
      <c r="BC206" s="101" t="str">
        <f t="shared" si="145"/>
        <v/>
      </c>
      <c r="BD206" s="160" t="str">
        <f t="shared" si="146"/>
        <v/>
      </c>
      <c r="BE206" s="101" t="str">
        <f t="shared" si="147"/>
        <v/>
      </c>
      <c r="BG206" s="10" t="str">
        <f t="shared" si="148"/>
        <v/>
      </c>
      <c r="BI206" s="163" t="str">
        <f t="shared" si="149"/>
        <v/>
      </c>
      <c r="BK206" s="10">
        <v>197</v>
      </c>
    </row>
    <row r="207" spans="1:63" x14ac:dyDescent="0.25">
      <c r="A207" s="6"/>
      <c r="B207" s="150"/>
      <c r="C207" s="151"/>
      <c r="D207" s="175"/>
      <c r="E207" s="151"/>
      <c r="F207" s="152"/>
      <c r="G207" s="192"/>
      <c r="H207" s="153"/>
      <c r="I207" s="6"/>
      <c r="L207" s="140" t="str">
        <f t="shared" si="134"/>
        <v/>
      </c>
      <c r="M207" s="101" t="str">
        <f t="shared" si="113"/>
        <v/>
      </c>
      <c r="N207" s="36" t="str">
        <f t="shared" si="113"/>
        <v/>
      </c>
      <c r="O207" s="101" t="str">
        <f t="shared" si="114"/>
        <v/>
      </c>
      <c r="P207" s="124" t="str">
        <f t="shared" si="115"/>
        <v/>
      </c>
      <c r="Q207" s="189" t="str">
        <f t="shared" si="135"/>
        <v/>
      </c>
      <c r="R207" s="101" t="str">
        <f t="shared" si="116"/>
        <v/>
      </c>
      <c r="T207" s="10" t="str">
        <f t="shared" si="136"/>
        <v/>
      </c>
      <c r="V207" s="10" t="str">
        <f t="shared" si="137"/>
        <v/>
      </c>
      <c r="X207" s="10" t="str">
        <f>IF(AND($V207="X", COUNTIF($V$10:$V207, "X")=1), "X", "")</f>
        <v/>
      </c>
      <c r="Z207" s="10" t="str">
        <f t="shared" si="138"/>
        <v/>
      </c>
      <c r="AB207" s="10" t="str">
        <f t="shared" si="129"/>
        <v/>
      </c>
      <c r="AC207" s="10" t="str">
        <f t="shared" si="117"/>
        <v/>
      </c>
      <c r="AD207" s="10" t="str">
        <f t="shared" si="139"/>
        <v/>
      </c>
      <c r="AE207" s="10" t="str">
        <f t="shared" si="118"/>
        <v/>
      </c>
      <c r="AF207" s="10" t="str">
        <f t="shared" si="119"/>
        <v/>
      </c>
      <c r="AG207" s="10" t="str">
        <f t="shared" si="119"/>
        <v/>
      </c>
      <c r="AH207" s="10" t="str">
        <f t="shared" si="120"/>
        <v/>
      </c>
      <c r="AJ207" s="60" t="str">
        <f t="shared" si="140"/>
        <v/>
      </c>
      <c r="AK207" s="7" t="str">
        <f t="shared" si="121"/>
        <v/>
      </c>
      <c r="AL207" s="7" t="str">
        <f t="shared" si="122"/>
        <v/>
      </c>
      <c r="AM207" s="7" t="str">
        <f t="shared" si="123"/>
        <v/>
      </c>
      <c r="AN207" s="7" t="str">
        <f t="shared" si="124"/>
        <v/>
      </c>
      <c r="AO207" s="7" t="str">
        <f t="shared" si="125"/>
        <v/>
      </c>
      <c r="AP207" s="61" t="str">
        <f t="shared" si="126"/>
        <v/>
      </c>
      <c r="AR207" s="60" t="str">
        <f t="shared" si="141"/>
        <v/>
      </c>
      <c r="AS207" s="7" t="str">
        <f t="shared" si="127"/>
        <v/>
      </c>
      <c r="AT207" s="7" t="str">
        <f t="shared" si="130"/>
        <v/>
      </c>
      <c r="AU207" s="7" t="str">
        <f t="shared" si="131"/>
        <v/>
      </c>
      <c r="AV207" s="7" t="str">
        <f t="shared" si="132"/>
        <v/>
      </c>
      <c r="AW207" s="7" t="str">
        <f t="shared" si="133"/>
        <v/>
      </c>
      <c r="AX207" s="61" t="str">
        <f t="shared" si="128"/>
        <v/>
      </c>
      <c r="AZ207" s="52" t="str">
        <f t="shared" si="142"/>
        <v/>
      </c>
      <c r="BA207" s="101" t="str">
        <f t="shared" si="143"/>
        <v/>
      </c>
      <c r="BB207" s="101" t="str">
        <f t="shared" si="144"/>
        <v/>
      </c>
      <c r="BC207" s="101" t="str">
        <f t="shared" si="145"/>
        <v/>
      </c>
      <c r="BD207" s="160" t="str">
        <f t="shared" si="146"/>
        <v/>
      </c>
      <c r="BE207" s="101" t="str">
        <f t="shared" si="147"/>
        <v/>
      </c>
      <c r="BG207" s="10" t="str">
        <f t="shared" si="148"/>
        <v/>
      </c>
      <c r="BI207" s="163" t="str">
        <f t="shared" si="149"/>
        <v/>
      </c>
      <c r="BK207" s="10">
        <v>198</v>
      </c>
    </row>
    <row r="208" spans="1:63" x14ac:dyDescent="0.25">
      <c r="A208" s="6"/>
      <c r="B208" s="150"/>
      <c r="C208" s="151"/>
      <c r="D208" s="175"/>
      <c r="E208" s="151"/>
      <c r="F208" s="152"/>
      <c r="G208" s="192"/>
      <c r="H208" s="153"/>
      <c r="I208" s="6"/>
      <c r="L208" s="140" t="str">
        <f t="shared" si="134"/>
        <v/>
      </c>
      <c r="M208" s="101" t="str">
        <f t="shared" si="113"/>
        <v/>
      </c>
      <c r="N208" s="36" t="str">
        <f t="shared" si="113"/>
        <v/>
      </c>
      <c r="O208" s="101" t="str">
        <f t="shared" si="114"/>
        <v/>
      </c>
      <c r="P208" s="124" t="str">
        <f t="shared" si="115"/>
        <v/>
      </c>
      <c r="Q208" s="189" t="str">
        <f t="shared" si="135"/>
        <v/>
      </c>
      <c r="R208" s="101" t="str">
        <f t="shared" si="116"/>
        <v/>
      </c>
      <c r="T208" s="10" t="str">
        <f t="shared" si="136"/>
        <v/>
      </c>
      <c r="V208" s="10" t="str">
        <f t="shared" si="137"/>
        <v/>
      </c>
      <c r="X208" s="10" t="str">
        <f>IF(AND($V208="X", COUNTIF($V$10:$V208, "X")=1), "X", "")</f>
        <v/>
      </c>
      <c r="Z208" s="10" t="str">
        <f t="shared" si="138"/>
        <v/>
      </c>
      <c r="AB208" s="10" t="str">
        <f t="shared" si="129"/>
        <v/>
      </c>
      <c r="AC208" s="10" t="str">
        <f t="shared" si="117"/>
        <v/>
      </c>
      <c r="AD208" s="10" t="str">
        <f t="shared" si="139"/>
        <v/>
      </c>
      <c r="AE208" s="10" t="str">
        <f t="shared" si="118"/>
        <v/>
      </c>
      <c r="AF208" s="10" t="str">
        <f t="shared" si="119"/>
        <v/>
      </c>
      <c r="AG208" s="10" t="str">
        <f t="shared" si="119"/>
        <v/>
      </c>
      <c r="AH208" s="10" t="str">
        <f t="shared" si="120"/>
        <v/>
      </c>
      <c r="AJ208" s="60" t="str">
        <f t="shared" si="140"/>
        <v/>
      </c>
      <c r="AK208" s="7" t="str">
        <f t="shared" si="121"/>
        <v/>
      </c>
      <c r="AL208" s="7" t="str">
        <f t="shared" si="122"/>
        <v/>
      </c>
      <c r="AM208" s="7" t="str">
        <f t="shared" si="123"/>
        <v/>
      </c>
      <c r="AN208" s="7" t="str">
        <f t="shared" si="124"/>
        <v/>
      </c>
      <c r="AO208" s="7" t="str">
        <f t="shared" si="125"/>
        <v/>
      </c>
      <c r="AP208" s="61" t="str">
        <f t="shared" si="126"/>
        <v/>
      </c>
      <c r="AR208" s="60" t="str">
        <f t="shared" si="141"/>
        <v/>
      </c>
      <c r="AS208" s="7" t="str">
        <f t="shared" si="127"/>
        <v/>
      </c>
      <c r="AT208" s="7" t="str">
        <f t="shared" si="130"/>
        <v/>
      </c>
      <c r="AU208" s="7" t="str">
        <f t="shared" si="131"/>
        <v/>
      </c>
      <c r="AV208" s="7" t="str">
        <f t="shared" si="132"/>
        <v/>
      </c>
      <c r="AW208" s="7" t="str">
        <f t="shared" si="133"/>
        <v/>
      </c>
      <c r="AX208" s="61" t="str">
        <f t="shared" si="128"/>
        <v/>
      </c>
      <c r="AZ208" s="52" t="str">
        <f t="shared" si="142"/>
        <v/>
      </c>
      <c r="BA208" s="101" t="str">
        <f t="shared" si="143"/>
        <v/>
      </c>
      <c r="BB208" s="101" t="str">
        <f t="shared" si="144"/>
        <v/>
      </c>
      <c r="BC208" s="101" t="str">
        <f t="shared" si="145"/>
        <v/>
      </c>
      <c r="BD208" s="160" t="str">
        <f t="shared" si="146"/>
        <v/>
      </c>
      <c r="BE208" s="101" t="str">
        <f t="shared" si="147"/>
        <v/>
      </c>
      <c r="BG208" s="10" t="str">
        <f t="shared" si="148"/>
        <v/>
      </c>
      <c r="BI208" s="163" t="str">
        <f t="shared" si="149"/>
        <v/>
      </c>
      <c r="BK208" s="10">
        <v>199</v>
      </c>
    </row>
    <row r="209" spans="1:63" x14ac:dyDescent="0.25">
      <c r="A209" s="6"/>
      <c r="B209" s="150"/>
      <c r="C209" s="151"/>
      <c r="D209" s="175"/>
      <c r="E209" s="151"/>
      <c r="F209" s="152"/>
      <c r="G209" s="192"/>
      <c r="H209" s="153"/>
      <c r="I209" s="6"/>
      <c r="L209" s="140" t="str">
        <f t="shared" si="134"/>
        <v/>
      </c>
      <c r="M209" s="101" t="str">
        <f t="shared" si="113"/>
        <v/>
      </c>
      <c r="N209" s="36" t="str">
        <f t="shared" si="113"/>
        <v/>
      </c>
      <c r="O209" s="101" t="str">
        <f t="shared" si="114"/>
        <v/>
      </c>
      <c r="P209" s="124" t="str">
        <f t="shared" si="115"/>
        <v/>
      </c>
      <c r="Q209" s="189" t="str">
        <f t="shared" si="135"/>
        <v/>
      </c>
      <c r="R209" s="101" t="str">
        <f t="shared" si="116"/>
        <v/>
      </c>
      <c r="T209" s="10" t="str">
        <f t="shared" si="136"/>
        <v/>
      </c>
      <c r="V209" s="10" t="str">
        <f t="shared" si="137"/>
        <v/>
      </c>
      <c r="X209" s="10" t="str">
        <f>IF(AND($V209="X", COUNTIF($V$10:$V209, "X")=1), "X", "")</f>
        <v/>
      </c>
      <c r="Z209" s="10" t="str">
        <f t="shared" si="138"/>
        <v/>
      </c>
      <c r="AB209" s="10" t="str">
        <f t="shared" si="129"/>
        <v/>
      </c>
      <c r="AC209" s="10" t="str">
        <f t="shared" si="117"/>
        <v/>
      </c>
      <c r="AD209" s="10" t="str">
        <f t="shared" si="139"/>
        <v/>
      </c>
      <c r="AE209" s="10" t="str">
        <f t="shared" si="118"/>
        <v/>
      </c>
      <c r="AF209" s="10" t="str">
        <f t="shared" si="119"/>
        <v/>
      </c>
      <c r="AG209" s="10" t="str">
        <f t="shared" si="119"/>
        <v/>
      </c>
      <c r="AH209" s="10" t="str">
        <f t="shared" si="120"/>
        <v/>
      </c>
      <c r="AJ209" s="60" t="str">
        <f t="shared" si="140"/>
        <v/>
      </c>
      <c r="AK209" s="7" t="str">
        <f t="shared" si="121"/>
        <v/>
      </c>
      <c r="AL209" s="7" t="str">
        <f t="shared" si="122"/>
        <v/>
      </c>
      <c r="AM209" s="7" t="str">
        <f t="shared" si="123"/>
        <v/>
      </c>
      <c r="AN209" s="7" t="str">
        <f t="shared" si="124"/>
        <v/>
      </c>
      <c r="AO209" s="7" t="str">
        <f t="shared" si="125"/>
        <v/>
      </c>
      <c r="AP209" s="61" t="str">
        <f t="shared" si="126"/>
        <v/>
      </c>
      <c r="AR209" s="60" t="str">
        <f t="shared" si="141"/>
        <v/>
      </c>
      <c r="AS209" s="7" t="str">
        <f t="shared" si="127"/>
        <v/>
      </c>
      <c r="AT209" s="7" t="str">
        <f t="shared" si="130"/>
        <v/>
      </c>
      <c r="AU209" s="7" t="str">
        <f t="shared" si="131"/>
        <v/>
      </c>
      <c r="AV209" s="7" t="str">
        <f t="shared" si="132"/>
        <v/>
      </c>
      <c r="AW209" s="7" t="str">
        <f t="shared" si="133"/>
        <v/>
      </c>
      <c r="AX209" s="61" t="str">
        <f t="shared" si="128"/>
        <v/>
      </c>
      <c r="AZ209" s="52" t="str">
        <f t="shared" si="142"/>
        <v/>
      </c>
      <c r="BA209" s="101" t="str">
        <f t="shared" si="143"/>
        <v/>
      </c>
      <c r="BB209" s="101" t="str">
        <f t="shared" si="144"/>
        <v/>
      </c>
      <c r="BC209" s="101" t="str">
        <f t="shared" si="145"/>
        <v/>
      </c>
      <c r="BD209" s="160" t="str">
        <f t="shared" si="146"/>
        <v/>
      </c>
      <c r="BE209" s="101" t="str">
        <f t="shared" si="147"/>
        <v/>
      </c>
      <c r="BG209" s="10" t="str">
        <f t="shared" si="148"/>
        <v/>
      </c>
      <c r="BI209" s="163" t="str">
        <f t="shared" si="149"/>
        <v/>
      </c>
      <c r="BK209" s="10">
        <v>200</v>
      </c>
    </row>
    <row r="210" spans="1:63" x14ac:dyDescent="0.25">
      <c r="A210" s="6"/>
      <c r="B210" s="150"/>
      <c r="C210" s="151"/>
      <c r="D210" s="175"/>
      <c r="E210" s="151"/>
      <c r="F210" s="152"/>
      <c r="G210" s="192"/>
      <c r="H210" s="153"/>
      <c r="I210" s="6"/>
      <c r="L210" s="140" t="str">
        <f t="shared" si="134"/>
        <v/>
      </c>
      <c r="M210" s="101" t="str">
        <f t="shared" si="113"/>
        <v/>
      </c>
      <c r="N210" s="36" t="str">
        <f t="shared" si="113"/>
        <v/>
      </c>
      <c r="O210" s="101" t="str">
        <f t="shared" si="114"/>
        <v/>
      </c>
      <c r="P210" s="124" t="str">
        <f t="shared" si="115"/>
        <v/>
      </c>
      <c r="Q210" s="189" t="str">
        <f t="shared" si="135"/>
        <v/>
      </c>
      <c r="R210" s="101" t="str">
        <f t="shared" si="116"/>
        <v/>
      </c>
      <c r="T210" s="10" t="str">
        <f t="shared" si="136"/>
        <v/>
      </c>
      <c r="V210" s="10" t="str">
        <f t="shared" si="137"/>
        <v/>
      </c>
      <c r="X210" s="10" t="str">
        <f>IF(AND($V210="X", COUNTIF($V$10:$V210, "X")=1), "X", "")</f>
        <v/>
      </c>
      <c r="Z210" s="10" t="str">
        <f t="shared" si="138"/>
        <v/>
      </c>
      <c r="AB210" s="10" t="str">
        <f t="shared" si="129"/>
        <v/>
      </c>
      <c r="AC210" s="10" t="str">
        <f t="shared" si="117"/>
        <v/>
      </c>
      <c r="AD210" s="10" t="str">
        <f t="shared" si="139"/>
        <v/>
      </c>
      <c r="AE210" s="10" t="str">
        <f t="shared" si="118"/>
        <v/>
      </c>
      <c r="AF210" s="10" t="str">
        <f t="shared" si="119"/>
        <v/>
      </c>
      <c r="AG210" s="10" t="str">
        <f t="shared" si="119"/>
        <v/>
      </c>
      <c r="AH210" s="10" t="str">
        <f t="shared" si="120"/>
        <v/>
      </c>
      <c r="AJ210" s="60" t="str">
        <f t="shared" si="140"/>
        <v/>
      </c>
      <c r="AK210" s="7" t="str">
        <f t="shared" si="121"/>
        <v/>
      </c>
      <c r="AL210" s="7" t="str">
        <f t="shared" si="122"/>
        <v/>
      </c>
      <c r="AM210" s="7" t="str">
        <f t="shared" si="123"/>
        <v/>
      </c>
      <c r="AN210" s="7" t="str">
        <f t="shared" si="124"/>
        <v/>
      </c>
      <c r="AO210" s="7" t="str">
        <f t="shared" si="125"/>
        <v/>
      </c>
      <c r="AP210" s="61" t="str">
        <f t="shared" si="126"/>
        <v/>
      </c>
      <c r="AR210" s="60" t="str">
        <f t="shared" si="141"/>
        <v/>
      </c>
      <c r="AS210" s="7" t="str">
        <f t="shared" si="127"/>
        <v/>
      </c>
      <c r="AT210" s="7" t="str">
        <f t="shared" si="130"/>
        <v/>
      </c>
      <c r="AU210" s="7" t="str">
        <f t="shared" si="131"/>
        <v/>
      </c>
      <c r="AV210" s="7" t="str">
        <f t="shared" si="132"/>
        <v/>
      </c>
      <c r="AW210" s="7" t="str">
        <f t="shared" si="133"/>
        <v/>
      </c>
      <c r="AX210" s="61" t="str">
        <f t="shared" si="128"/>
        <v/>
      </c>
      <c r="AZ210" s="52" t="str">
        <f t="shared" si="142"/>
        <v/>
      </c>
      <c r="BA210" s="101" t="str">
        <f t="shared" si="143"/>
        <v/>
      </c>
      <c r="BB210" s="101" t="str">
        <f t="shared" si="144"/>
        <v/>
      </c>
      <c r="BC210" s="101" t="str">
        <f t="shared" si="145"/>
        <v/>
      </c>
      <c r="BD210" s="160" t="str">
        <f t="shared" si="146"/>
        <v/>
      </c>
      <c r="BE210" s="101" t="str">
        <f t="shared" si="147"/>
        <v/>
      </c>
      <c r="BG210" s="10" t="str">
        <f t="shared" si="148"/>
        <v/>
      </c>
      <c r="BI210" s="163" t="str">
        <f t="shared" si="149"/>
        <v/>
      </c>
      <c r="BK210" s="10">
        <v>201</v>
      </c>
    </row>
    <row r="211" spans="1:63" x14ac:dyDescent="0.25">
      <c r="A211" s="6"/>
      <c r="B211" s="150"/>
      <c r="C211" s="151"/>
      <c r="D211" s="175"/>
      <c r="E211" s="151"/>
      <c r="F211" s="152"/>
      <c r="G211" s="192"/>
      <c r="H211" s="153"/>
      <c r="I211" s="6"/>
      <c r="L211" s="140" t="str">
        <f t="shared" si="134"/>
        <v/>
      </c>
      <c r="M211" s="101" t="str">
        <f t="shared" si="113"/>
        <v/>
      </c>
      <c r="N211" s="36" t="str">
        <f t="shared" si="113"/>
        <v/>
      </c>
      <c r="O211" s="101" t="str">
        <f t="shared" si="114"/>
        <v/>
      </c>
      <c r="P211" s="124" t="str">
        <f t="shared" si="115"/>
        <v/>
      </c>
      <c r="Q211" s="189" t="str">
        <f t="shared" si="135"/>
        <v/>
      </c>
      <c r="R211" s="101" t="str">
        <f t="shared" si="116"/>
        <v/>
      </c>
      <c r="T211" s="10" t="str">
        <f t="shared" si="136"/>
        <v/>
      </c>
      <c r="V211" s="10" t="str">
        <f t="shared" si="137"/>
        <v/>
      </c>
      <c r="X211" s="10" t="str">
        <f>IF(AND($V211="X", COUNTIF($V$10:$V211, "X")=1), "X", "")</f>
        <v/>
      </c>
      <c r="Z211" s="10" t="str">
        <f t="shared" si="138"/>
        <v/>
      </c>
      <c r="AB211" s="10" t="str">
        <f t="shared" si="129"/>
        <v/>
      </c>
      <c r="AC211" s="10" t="str">
        <f t="shared" si="117"/>
        <v/>
      </c>
      <c r="AD211" s="10" t="str">
        <f t="shared" si="139"/>
        <v/>
      </c>
      <c r="AE211" s="10" t="str">
        <f t="shared" si="118"/>
        <v/>
      </c>
      <c r="AF211" s="10" t="str">
        <f t="shared" si="119"/>
        <v/>
      </c>
      <c r="AG211" s="10" t="str">
        <f t="shared" si="119"/>
        <v/>
      </c>
      <c r="AH211" s="10" t="str">
        <f t="shared" si="120"/>
        <v/>
      </c>
      <c r="AJ211" s="60" t="str">
        <f t="shared" si="140"/>
        <v/>
      </c>
      <c r="AK211" s="7" t="str">
        <f t="shared" si="121"/>
        <v/>
      </c>
      <c r="AL211" s="7" t="str">
        <f t="shared" si="122"/>
        <v/>
      </c>
      <c r="AM211" s="7" t="str">
        <f t="shared" si="123"/>
        <v/>
      </c>
      <c r="AN211" s="7" t="str">
        <f t="shared" si="124"/>
        <v/>
      </c>
      <c r="AO211" s="7" t="str">
        <f t="shared" si="125"/>
        <v/>
      </c>
      <c r="AP211" s="61" t="str">
        <f t="shared" si="126"/>
        <v/>
      </c>
      <c r="AR211" s="60" t="str">
        <f t="shared" si="141"/>
        <v/>
      </c>
      <c r="AS211" s="7" t="str">
        <f t="shared" si="127"/>
        <v/>
      </c>
      <c r="AT211" s="7" t="str">
        <f t="shared" si="130"/>
        <v/>
      </c>
      <c r="AU211" s="7" t="str">
        <f t="shared" si="131"/>
        <v/>
      </c>
      <c r="AV211" s="7" t="str">
        <f t="shared" si="132"/>
        <v/>
      </c>
      <c r="AW211" s="7" t="str">
        <f t="shared" si="133"/>
        <v/>
      </c>
      <c r="AX211" s="61" t="str">
        <f t="shared" si="128"/>
        <v/>
      </c>
      <c r="AZ211" s="52" t="str">
        <f t="shared" si="142"/>
        <v/>
      </c>
      <c r="BA211" s="101" t="str">
        <f t="shared" si="143"/>
        <v/>
      </c>
      <c r="BB211" s="101" t="str">
        <f t="shared" si="144"/>
        <v/>
      </c>
      <c r="BC211" s="101" t="str">
        <f t="shared" si="145"/>
        <v/>
      </c>
      <c r="BD211" s="160" t="str">
        <f t="shared" si="146"/>
        <v/>
      </c>
      <c r="BE211" s="101" t="str">
        <f t="shared" si="147"/>
        <v/>
      </c>
      <c r="BG211" s="10" t="str">
        <f t="shared" si="148"/>
        <v/>
      </c>
      <c r="BI211" s="163" t="str">
        <f t="shared" si="149"/>
        <v/>
      </c>
      <c r="BK211" s="10">
        <v>202</v>
      </c>
    </row>
    <row r="212" spans="1:63" x14ac:dyDescent="0.25">
      <c r="A212" s="6"/>
      <c r="B212" s="150"/>
      <c r="C212" s="151"/>
      <c r="D212" s="175"/>
      <c r="E212" s="151"/>
      <c r="F212" s="152"/>
      <c r="G212" s="192"/>
      <c r="H212" s="153"/>
      <c r="I212" s="6"/>
      <c r="L212" s="140" t="str">
        <f t="shared" si="134"/>
        <v/>
      </c>
      <c r="M212" s="101" t="str">
        <f t="shared" si="113"/>
        <v/>
      </c>
      <c r="N212" s="36" t="str">
        <f t="shared" si="113"/>
        <v/>
      </c>
      <c r="O212" s="101" t="str">
        <f t="shared" si="114"/>
        <v/>
      </c>
      <c r="P212" s="124" t="str">
        <f t="shared" si="115"/>
        <v/>
      </c>
      <c r="Q212" s="189" t="str">
        <f t="shared" si="135"/>
        <v/>
      </c>
      <c r="R212" s="101" t="str">
        <f t="shared" si="116"/>
        <v/>
      </c>
      <c r="T212" s="10" t="str">
        <f t="shared" si="136"/>
        <v/>
      </c>
      <c r="V212" s="10" t="str">
        <f t="shared" si="137"/>
        <v/>
      </c>
      <c r="X212" s="10" t="str">
        <f>IF(AND($V212="X", COUNTIF($V$10:$V212, "X")=1), "X", "")</f>
        <v/>
      </c>
      <c r="Z212" s="10" t="str">
        <f t="shared" si="138"/>
        <v/>
      </c>
      <c r="AB212" s="10" t="str">
        <f t="shared" si="129"/>
        <v/>
      </c>
      <c r="AC212" s="10" t="str">
        <f t="shared" si="117"/>
        <v/>
      </c>
      <c r="AD212" s="10" t="str">
        <f t="shared" si="139"/>
        <v/>
      </c>
      <c r="AE212" s="10" t="str">
        <f t="shared" si="118"/>
        <v/>
      </c>
      <c r="AF212" s="10" t="str">
        <f t="shared" si="119"/>
        <v/>
      </c>
      <c r="AG212" s="10" t="str">
        <f t="shared" si="119"/>
        <v/>
      </c>
      <c r="AH212" s="10" t="str">
        <f t="shared" si="120"/>
        <v/>
      </c>
      <c r="AJ212" s="60" t="str">
        <f t="shared" si="140"/>
        <v/>
      </c>
      <c r="AK212" s="7" t="str">
        <f t="shared" si="121"/>
        <v/>
      </c>
      <c r="AL212" s="7" t="str">
        <f t="shared" si="122"/>
        <v/>
      </c>
      <c r="AM212" s="7" t="str">
        <f t="shared" si="123"/>
        <v/>
      </c>
      <c r="AN212" s="7" t="str">
        <f t="shared" si="124"/>
        <v/>
      </c>
      <c r="AO212" s="7" t="str">
        <f t="shared" si="125"/>
        <v/>
      </c>
      <c r="AP212" s="61" t="str">
        <f t="shared" si="126"/>
        <v/>
      </c>
      <c r="AR212" s="60" t="str">
        <f t="shared" si="141"/>
        <v/>
      </c>
      <c r="AS212" s="7" t="str">
        <f t="shared" si="127"/>
        <v/>
      </c>
      <c r="AT212" s="7" t="str">
        <f t="shared" si="130"/>
        <v/>
      </c>
      <c r="AU212" s="7" t="str">
        <f t="shared" si="131"/>
        <v/>
      </c>
      <c r="AV212" s="7" t="str">
        <f t="shared" si="132"/>
        <v/>
      </c>
      <c r="AW212" s="7" t="str">
        <f t="shared" si="133"/>
        <v/>
      </c>
      <c r="AX212" s="61" t="str">
        <f t="shared" si="128"/>
        <v/>
      </c>
      <c r="AZ212" s="52" t="str">
        <f t="shared" si="142"/>
        <v/>
      </c>
      <c r="BA212" s="101" t="str">
        <f t="shared" si="143"/>
        <v/>
      </c>
      <c r="BB212" s="101" t="str">
        <f t="shared" si="144"/>
        <v/>
      </c>
      <c r="BC212" s="101" t="str">
        <f t="shared" si="145"/>
        <v/>
      </c>
      <c r="BD212" s="160" t="str">
        <f t="shared" si="146"/>
        <v/>
      </c>
      <c r="BE212" s="101" t="str">
        <f t="shared" si="147"/>
        <v/>
      </c>
      <c r="BG212" s="10" t="str">
        <f t="shared" si="148"/>
        <v/>
      </c>
      <c r="BI212" s="163" t="str">
        <f t="shared" si="149"/>
        <v/>
      </c>
      <c r="BK212" s="10">
        <v>203</v>
      </c>
    </row>
    <row r="213" spans="1:63" x14ac:dyDescent="0.25">
      <c r="A213" s="6"/>
      <c r="B213" s="150"/>
      <c r="C213" s="151"/>
      <c r="D213" s="175"/>
      <c r="E213" s="151"/>
      <c r="F213" s="152"/>
      <c r="G213" s="192"/>
      <c r="H213" s="153"/>
      <c r="I213" s="6"/>
      <c r="L213" s="140" t="str">
        <f t="shared" si="134"/>
        <v/>
      </c>
      <c r="M213" s="101" t="str">
        <f t="shared" si="113"/>
        <v/>
      </c>
      <c r="N213" s="36" t="str">
        <f t="shared" si="113"/>
        <v/>
      </c>
      <c r="O213" s="101" t="str">
        <f t="shared" si="114"/>
        <v/>
      </c>
      <c r="P213" s="124" t="str">
        <f t="shared" si="115"/>
        <v/>
      </c>
      <c r="Q213" s="189" t="str">
        <f t="shared" si="135"/>
        <v/>
      </c>
      <c r="R213" s="101" t="str">
        <f t="shared" si="116"/>
        <v/>
      </c>
      <c r="T213" s="10" t="str">
        <f t="shared" si="136"/>
        <v/>
      </c>
      <c r="V213" s="10" t="str">
        <f t="shared" si="137"/>
        <v/>
      </c>
      <c r="X213" s="10" t="str">
        <f>IF(AND($V213="X", COUNTIF($V$10:$V213, "X")=1), "X", "")</f>
        <v/>
      </c>
      <c r="Z213" s="10" t="str">
        <f t="shared" si="138"/>
        <v/>
      </c>
      <c r="AB213" s="10" t="str">
        <f t="shared" si="129"/>
        <v/>
      </c>
      <c r="AC213" s="10" t="str">
        <f t="shared" si="117"/>
        <v/>
      </c>
      <c r="AD213" s="10" t="str">
        <f t="shared" si="139"/>
        <v/>
      </c>
      <c r="AE213" s="10" t="str">
        <f t="shared" si="118"/>
        <v/>
      </c>
      <c r="AF213" s="10" t="str">
        <f t="shared" si="119"/>
        <v/>
      </c>
      <c r="AG213" s="10" t="str">
        <f t="shared" si="119"/>
        <v/>
      </c>
      <c r="AH213" s="10" t="str">
        <f t="shared" si="120"/>
        <v/>
      </c>
      <c r="AJ213" s="60" t="str">
        <f t="shared" si="140"/>
        <v/>
      </c>
      <c r="AK213" s="7" t="str">
        <f t="shared" si="121"/>
        <v/>
      </c>
      <c r="AL213" s="7" t="str">
        <f t="shared" si="122"/>
        <v/>
      </c>
      <c r="AM213" s="7" t="str">
        <f t="shared" si="123"/>
        <v/>
      </c>
      <c r="AN213" s="7" t="str">
        <f t="shared" si="124"/>
        <v/>
      </c>
      <c r="AO213" s="7" t="str">
        <f t="shared" si="125"/>
        <v/>
      </c>
      <c r="AP213" s="61" t="str">
        <f t="shared" si="126"/>
        <v/>
      </c>
      <c r="AR213" s="60" t="str">
        <f t="shared" si="141"/>
        <v/>
      </c>
      <c r="AS213" s="7" t="str">
        <f t="shared" si="127"/>
        <v/>
      </c>
      <c r="AT213" s="7" t="str">
        <f t="shared" si="130"/>
        <v/>
      </c>
      <c r="AU213" s="7" t="str">
        <f t="shared" si="131"/>
        <v/>
      </c>
      <c r="AV213" s="7" t="str">
        <f t="shared" si="132"/>
        <v/>
      </c>
      <c r="AW213" s="7" t="str">
        <f t="shared" si="133"/>
        <v/>
      </c>
      <c r="AX213" s="61" t="str">
        <f t="shared" si="128"/>
        <v/>
      </c>
      <c r="AZ213" s="52" t="str">
        <f t="shared" si="142"/>
        <v/>
      </c>
      <c r="BA213" s="101" t="str">
        <f t="shared" si="143"/>
        <v/>
      </c>
      <c r="BB213" s="101" t="str">
        <f t="shared" si="144"/>
        <v/>
      </c>
      <c r="BC213" s="101" t="str">
        <f t="shared" si="145"/>
        <v/>
      </c>
      <c r="BD213" s="160" t="str">
        <f t="shared" si="146"/>
        <v/>
      </c>
      <c r="BE213" s="101" t="str">
        <f t="shared" si="147"/>
        <v/>
      </c>
      <c r="BG213" s="10" t="str">
        <f t="shared" si="148"/>
        <v/>
      </c>
      <c r="BI213" s="163" t="str">
        <f t="shared" si="149"/>
        <v/>
      </c>
      <c r="BK213" s="10">
        <v>204</v>
      </c>
    </row>
    <row r="214" spans="1:63" x14ac:dyDescent="0.25">
      <c r="A214" s="6"/>
      <c r="B214" s="150"/>
      <c r="C214" s="151"/>
      <c r="D214" s="175"/>
      <c r="E214" s="151"/>
      <c r="F214" s="152"/>
      <c r="G214" s="192"/>
      <c r="H214" s="153"/>
      <c r="I214" s="6"/>
      <c r="L214" s="140" t="str">
        <f t="shared" si="134"/>
        <v/>
      </c>
      <c r="M214" s="101" t="str">
        <f t="shared" si="113"/>
        <v/>
      </c>
      <c r="N214" s="36" t="str">
        <f t="shared" si="113"/>
        <v/>
      </c>
      <c r="O214" s="101" t="str">
        <f t="shared" si="114"/>
        <v/>
      </c>
      <c r="P214" s="124" t="str">
        <f t="shared" si="115"/>
        <v/>
      </c>
      <c r="Q214" s="189" t="str">
        <f t="shared" si="135"/>
        <v/>
      </c>
      <c r="R214" s="101" t="str">
        <f t="shared" si="116"/>
        <v/>
      </c>
      <c r="T214" s="10" t="str">
        <f t="shared" si="136"/>
        <v/>
      </c>
      <c r="V214" s="10" t="str">
        <f t="shared" si="137"/>
        <v/>
      </c>
      <c r="X214" s="10" t="str">
        <f>IF(AND($V214="X", COUNTIF($V$10:$V214, "X")=1), "X", "")</f>
        <v/>
      </c>
      <c r="Z214" s="10" t="str">
        <f t="shared" si="138"/>
        <v/>
      </c>
      <c r="AB214" s="10" t="str">
        <f t="shared" si="129"/>
        <v/>
      </c>
      <c r="AC214" s="10" t="str">
        <f t="shared" si="117"/>
        <v/>
      </c>
      <c r="AD214" s="10" t="str">
        <f t="shared" si="139"/>
        <v/>
      </c>
      <c r="AE214" s="10" t="str">
        <f t="shared" si="118"/>
        <v/>
      </c>
      <c r="AF214" s="10" t="str">
        <f t="shared" si="119"/>
        <v/>
      </c>
      <c r="AG214" s="10" t="str">
        <f t="shared" si="119"/>
        <v/>
      </c>
      <c r="AH214" s="10" t="str">
        <f t="shared" si="120"/>
        <v/>
      </c>
      <c r="AJ214" s="60" t="str">
        <f t="shared" si="140"/>
        <v/>
      </c>
      <c r="AK214" s="7" t="str">
        <f t="shared" si="121"/>
        <v/>
      </c>
      <c r="AL214" s="7" t="str">
        <f t="shared" si="122"/>
        <v/>
      </c>
      <c r="AM214" s="7" t="str">
        <f t="shared" si="123"/>
        <v/>
      </c>
      <c r="AN214" s="7" t="str">
        <f t="shared" si="124"/>
        <v/>
      </c>
      <c r="AO214" s="7" t="str">
        <f t="shared" si="125"/>
        <v/>
      </c>
      <c r="AP214" s="61" t="str">
        <f t="shared" si="126"/>
        <v/>
      </c>
      <c r="AR214" s="60" t="str">
        <f t="shared" si="141"/>
        <v/>
      </c>
      <c r="AS214" s="7" t="str">
        <f t="shared" si="127"/>
        <v/>
      </c>
      <c r="AT214" s="7" t="str">
        <f t="shared" si="130"/>
        <v/>
      </c>
      <c r="AU214" s="7" t="str">
        <f t="shared" si="131"/>
        <v/>
      </c>
      <c r="AV214" s="7" t="str">
        <f t="shared" si="132"/>
        <v/>
      </c>
      <c r="AW214" s="7" t="str">
        <f t="shared" si="133"/>
        <v/>
      </c>
      <c r="AX214" s="61" t="str">
        <f t="shared" si="128"/>
        <v/>
      </c>
      <c r="AZ214" s="52" t="str">
        <f t="shared" si="142"/>
        <v/>
      </c>
      <c r="BA214" s="101" t="str">
        <f t="shared" si="143"/>
        <v/>
      </c>
      <c r="BB214" s="101" t="str">
        <f t="shared" si="144"/>
        <v/>
      </c>
      <c r="BC214" s="101" t="str">
        <f t="shared" si="145"/>
        <v/>
      </c>
      <c r="BD214" s="160" t="str">
        <f t="shared" si="146"/>
        <v/>
      </c>
      <c r="BE214" s="101" t="str">
        <f t="shared" si="147"/>
        <v/>
      </c>
      <c r="BG214" s="10" t="str">
        <f t="shared" si="148"/>
        <v/>
      </c>
      <c r="BI214" s="163" t="str">
        <f t="shared" si="149"/>
        <v/>
      </c>
      <c r="BK214" s="10">
        <v>205</v>
      </c>
    </row>
    <row r="215" spans="1:63" x14ac:dyDescent="0.25">
      <c r="A215" s="6"/>
      <c r="B215" s="150"/>
      <c r="C215" s="151"/>
      <c r="D215" s="175"/>
      <c r="E215" s="151"/>
      <c r="F215" s="152"/>
      <c r="G215" s="192"/>
      <c r="H215" s="153"/>
      <c r="I215" s="6"/>
      <c r="L215" s="140" t="str">
        <f t="shared" si="134"/>
        <v/>
      </c>
      <c r="M215" s="101" t="str">
        <f t="shared" si="113"/>
        <v/>
      </c>
      <c r="N215" s="36" t="str">
        <f t="shared" si="113"/>
        <v/>
      </c>
      <c r="O215" s="101" t="str">
        <f t="shared" si="114"/>
        <v/>
      </c>
      <c r="P215" s="124" t="str">
        <f t="shared" si="115"/>
        <v/>
      </c>
      <c r="Q215" s="189" t="str">
        <f t="shared" si="135"/>
        <v/>
      </c>
      <c r="R215" s="101" t="str">
        <f t="shared" si="116"/>
        <v/>
      </c>
      <c r="T215" s="10" t="str">
        <f t="shared" si="136"/>
        <v/>
      </c>
      <c r="V215" s="10" t="str">
        <f t="shared" si="137"/>
        <v/>
      </c>
      <c r="X215" s="10" t="str">
        <f>IF(AND($V215="X", COUNTIF($V$10:$V215, "X")=1), "X", "")</f>
        <v/>
      </c>
      <c r="Z215" s="10" t="str">
        <f t="shared" si="138"/>
        <v/>
      </c>
      <c r="AB215" s="10" t="str">
        <f t="shared" si="129"/>
        <v/>
      </c>
      <c r="AC215" s="10" t="str">
        <f t="shared" si="117"/>
        <v/>
      </c>
      <c r="AD215" s="10" t="str">
        <f t="shared" si="139"/>
        <v/>
      </c>
      <c r="AE215" s="10" t="str">
        <f t="shared" si="118"/>
        <v/>
      </c>
      <c r="AF215" s="10" t="str">
        <f t="shared" si="119"/>
        <v/>
      </c>
      <c r="AG215" s="10" t="str">
        <f t="shared" si="119"/>
        <v/>
      </c>
      <c r="AH215" s="10" t="str">
        <f t="shared" si="120"/>
        <v/>
      </c>
      <c r="AJ215" s="60" t="str">
        <f t="shared" si="140"/>
        <v/>
      </c>
      <c r="AK215" s="7" t="str">
        <f t="shared" si="121"/>
        <v/>
      </c>
      <c r="AL215" s="7" t="str">
        <f t="shared" si="122"/>
        <v/>
      </c>
      <c r="AM215" s="7" t="str">
        <f t="shared" si="123"/>
        <v/>
      </c>
      <c r="AN215" s="7" t="str">
        <f t="shared" si="124"/>
        <v/>
      </c>
      <c r="AO215" s="7" t="str">
        <f t="shared" si="125"/>
        <v/>
      </c>
      <c r="AP215" s="61" t="str">
        <f t="shared" si="126"/>
        <v/>
      </c>
      <c r="AR215" s="60" t="str">
        <f t="shared" si="141"/>
        <v/>
      </c>
      <c r="AS215" s="7" t="str">
        <f t="shared" si="127"/>
        <v/>
      </c>
      <c r="AT215" s="7" t="str">
        <f t="shared" si="130"/>
        <v/>
      </c>
      <c r="AU215" s="7" t="str">
        <f t="shared" si="131"/>
        <v/>
      </c>
      <c r="AV215" s="7" t="str">
        <f t="shared" si="132"/>
        <v/>
      </c>
      <c r="AW215" s="7" t="str">
        <f t="shared" si="133"/>
        <v/>
      </c>
      <c r="AX215" s="61" t="str">
        <f t="shared" si="128"/>
        <v/>
      </c>
      <c r="AZ215" s="52" t="str">
        <f t="shared" si="142"/>
        <v/>
      </c>
      <c r="BA215" s="101" t="str">
        <f t="shared" si="143"/>
        <v/>
      </c>
      <c r="BB215" s="101" t="str">
        <f t="shared" si="144"/>
        <v/>
      </c>
      <c r="BC215" s="101" t="str">
        <f t="shared" si="145"/>
        <v/>
      </c>
      <c r="BD215" s="160" t="str">
        <f t="shared" si="146"/>
        <v/>
      </c>
      <c r="BE215" s="101" t="str">
        <f t="shared" si="147"/>
        <v/>
      </c>
      <c r="BG215" s="10" t="str">
        <f t="shared" si="148"/>
        <v/>
      </c>
      <c r="BI215" s="163" t="str">
        <f t="shared" si="149"/>
        <v/>
      </c>
      <c r="BK215" s="10">
        <v>206</v>
      </c>
    </row>
    <row r="216" spans="1:63" x14ac:dyDescent="0.25">
      <c r="A216" s="6"/>
      <c r="B216" s="150"/>
      <c r="C216" s="151"/>
      <c r="D216" s="175"/>
      <c r="E216" s="151"/>
      <c r="F216" s="152"/>
      <c r="G216" s="192"/>
      <c r="H216" s="153"/>
      <c r="I216" s="6"/>
      <c r="L216" s="140" t="str">
        <f t="shared" si="134"/>
        <v/>
      </c>
      <c r="M216" s="101" t="str">
        <f t="shared" si="113"/>
        <v/>
      </c>
      <c r="N216" s="36" t="str">
        <f t="shared" si="113"/>
        <v/>
      </c>
      <c r="O216" s="101" t="str">
        <f t="shared" si="114"/>
        <v/>
      </c>
      <c r="P216" s="124" t="str">
        <f t="shared" si="115"/>
        <v/>
      </c>
      <c r="Q216" s="189" t="str">
        <f t="shared" si="135"/>
        <v/>
      </c>
      <c r="R216" s="101" t="str">
        <f t="shared" si="116"/>
        <v/>
      </c>
      <c r="T216" s="10" t="str">
        <f t="shared" si="136"/>
        <v/>
      </c>
      <c r="V216" s="10" t="str">
        <f t="shared" si="137"/>
        <v/>
      </c>
      <c r="X216" s="10" t="str">
        <f>IF(AND($V216="X", COUNTIF($V$10:$V216, "X")=1), "X", "")</f>
        <v/>
      </c>
      <c r="Z216" s="10" t="str">
        <f t="shared" si="138"/>
        <v/>
      </c>
      <c r="AB216" s="10" t="str">
        <f t="shared" si="129"/>
        <v/>
      </c>
      <c r="AC216" s="10" t="str">
        <f t="shared" si="117"/>
        <v/>
      </c>
      <c r="AD216" s="10" t="str">
        <f t="shared" si="139"/>
        <v/>
      </c>
      <c r="AE216" s="10" t="str">
        <f t="shared" si="118"/>
        <v/>
      </c>
      <c r="AF216" s="10" t="str">
        <f t="shared" si="119"/>
        <v/>
      </c>
      <c r="AG216" s="10" t="str">
        <f t="shared" si="119"/>
        <v/>
      </c>
      <c r="AH216" s="10" t="str">
        <f t="shared" si="120"/>
        <v/>
      </c>
      <c r="AJ216" s="60" t="str">
        <f t="shared" si="140"/>
        <v/>
      </c>
      <c r="AK216" s="7" t="str">
        <f t="shared" si="121"/>
        <v/>
      </c>
      <c r="AL216" s="7" t="str">
        <f t="shared" si="122"/>
        <v/>
      </c>
      <c r="AM216" s="7" t="str">
        <f t="shared" si="123"/>
        <v/>
      </c>
      <c r="AN216" s="7" t="str">
        <f t="shared" si="124"/>
        <v/>
      </c>
      <c r="AO216" s="7" t="str">
        <f t="shared" si="125"/>
        <v/>
      </c>
      <c r="AP216" s="61" t="str">
        <f t="shared" si="126"/>
        <v/>
      </c>
      <c r="AR216" s="60" t="str">
        <f t="shared" si="141"/>
        <v/>
      </c>
      <c r="AS216" s="7" t="str">
        <f t="shared" si="127"/>
        <v/>
      </c>
      <c r="AT216" s="7" t="str">
        <f t="shared" si="130"/>
        <v/>
      </c>
      <c r="AU216" s="7" t="str">
        <f t="shared" si="131"/>
        <v/>
      </c>
      <c r="AV216" s="7" t="str">
        <f t="shared" si="132"/>
        <v/>
      </c>
      <c r="AW216" s="7" t="str">
        <f t="shared" si="133"/>
        <v/>
      </c>
      <c r="AX216" s="61" t="str">
        <f t="shared" si="128"/>
        <v/>
      </c>
      <c r="AZ216" s="52" t="str">
        <f t="shared" si="142"/>
        <v/>
      </c>
      <c r="BA216" s="101" t="str">
        <f t="shared" si="143"/>
        <v/>
      </c>
      <c r="BB216" s="101" t="str">
        <f t="shared" si="144"/>
        <v/>
      </c>
      <c r="BC216" s="101" t="str">
        <f t="shared" si="145"/>
        <v/>
      </c>
      <c r="BD216" s="160" t="str">
        <f t="shared" si="146"/>
        <v/>
      </c>
      <c r="BE216" s="101" t="str">
        <f t="shared" si="147"/>
        <v/>
      </c>
      <c r="BG216" s="10" t="str">
        <f t="shared" si="148"/>
        <v/>
      </c>
      <c r="BI216" s="163" t="str">
        <f t="shared" si="149"/>
        <v/>
      </c>
      <c r="BK216" s="10">
        <v>207</v>
      </c>
    </row>
    <row r="217" spans="1:63" x14ac:dyDescent="0.25">
      <c r="A217" s="6"/>
      <c r="B217" s="150"/>
      <c r="C217" s="151"/>
      <c r="D217" s="175"/>
      <c r="E217" s="151"/>
      <c r="F217" s="152"/>
      <c r="G217" s="192"/>
      <c r="H217" s="153"/>
      <c r="I217" s="6"/>
      <c r="L217" s="140" t="str">
        <f t="shared" si="134"/>
        <v/>
      </c>
      <c r="M217" s="101" t="str">
        <f t="shared" si="113"/>
        <v/>
      </c>
      <c r="N217" s="36" t="str">
        <f t="shared" si="113"/>
        <v/>
      </c>
      <c r="O217" s="101" t="str">
        <f t="shared" si="114"/>
        <v/>
      </c>
      <c r="P217" s="124" t="str">
        <f t="shared" si="115"/>
        <v/>
      </c>
      <c r="Q217" s="189" t="str">
        <f t="shared" si="135"/>
        <v/>
      </c>
      <c r="R217" s="101" t="str">
        <f t="shared" si="116"/>
        <v/>
      </c>
      <c r="T217" s="10" t="str">
        <f t="shared" si="136"/>
        <v/>
      </c>
      <c r="V217" s="10" t="str">
        <f t="shared" si="137"/>
        <v/>
      </c>
      <c r="X217" s="10" t="str">
        <f>IF(AND($V217="X", COUNTIF($V$10:$V217, "X")=1), "X", "")</f>
        <v/>
      </c>
      <c r="Z217" s="10" t="str">
        <f t="shared" si="138"/>
        <v/>
      </c>
      <c r="AB217" s="10" t="str">
        <f t="shared" si="129"/>
        <v/>
      </c>
      <c r="AC217" s="10" t="str">
        <f t="shared" si="117"/>
        <v/>
      </c>
      <c r="AD217" s="10" t="str">
        <f t="shared" si="139"/>
        <v/>
      </c>
      <c r="AE217" s="10" t="str">
        <f t="shared" si="118"/>
        <v/>
      </c>
      <c r="AF217" s="10" t="str">
        <f t="shared" si="119"/>
        <v/>
      </c>
      <c r="AG217" s="10" t="str">
        <f t="shared" si="119"/>
        <v/>
      </c>
      <c r="AH217" s="10" t="str">
        <f t="shared" si="120"/>
        <v/>
      </c>
      <c r="AJ217" s="60" t="str">
        <f t="shared" si="140"/>
        <v/>
      </c>
      <c r="AK217" s="7" t="str">
        <f t="shared" si="121"/>
        <v/>
      </c>
      <c r="AL217" s="7" t="str">
        <f t="shared" si="122"/>
        <v/>
      </c>
      <c r="AM217" s="7" t="str">
        <f t="shared" si="123"/>
        <v/>
      </c>
      <c r="AN217" s="7" t="str">
        <f t="shared" si="124"/>
        <v/>
      </c>
      <c r="AO217" s="7" t="str">
        <f t="shared" si="125"/>
        <v/>
      </c>
      <c r="AP217" s="61" t="str">
        <f t="shared" si="126"/>
        <v/>
      </c>
      <c r="AR217" s="60" t="str">
        <f t="shared" si="141"/>
        <v/>
      </c>
      <c r="AS217" s="7" t="str">
        <f t="shared" si="127"/>
        <v/>
      </c>
      <c r="AT217" s="7" t="str">
        <f t="shared" si="130"/>
        <v/>
      </c>
      <c r="AU217" s="7" t="str">
        <f t="shared" si="131"/>
        <v/>
      </c>
      <c r="AV217" s="7" t="str">
        <f t="shared" si="132"/>
        <v/>
      </c>
      <c r="AW217" s="7" t="str">
        <f t="shared" si="133"/>
        <v/>
      </c>
      <c r="AX217" s="61" t="str">
        <f t="shared" si="128"/>
        <v/>
      </c>
      <c r="AZ217" s="52" t="str">
        <f t="shared" si="142"/>
        <v/>
      </c>
      <c r="BA217" s="101" t="str">
        <f t="shared" si="143"/>
        <v/>
      </c>
      <c r="BB217" s="101" t="str">
        <f t="shared" si="144"/>
        <v/>
      </c>
      <c r="BC217" s="101" t="str">
        <f t="shared" si="145"/>
        <v/>
      </c>
      <c r="BD217" s="160" t="str">
        <f t="shared" si="146"/>
        <v/>
      </c>
      <c r="BE217" s="101" t="str">
        <f t="shared" si="147"/>
        <v/>
      </c>
      <c r="BG217" s="10" t="str">
        <f t="shared" si="148"/>
        <v/>
      </c>
      <c r="BI217" s="163" t="str">
        <f t="shared" si="149"/>
        <v/>
      </c>
      <c r="BK217" s="10">
        <v>208</v>
      </c>
    </row>
    <row r="218" spans="1:63" x14ac:dyDescent="0.25">
      <c r="A218" s="6"/>
      <c r="B218" s="150"/>
      <c r="C218" s="151"/>
      <c r="D218" s="175"/>
      <c r="E218" s="151"/>
      <c r="F218" s="152"/>
      <c r="G218" s="192"/>
      <c r="H218" s="153"/>
      <c r="I218" s="6"/>
      <c r="L218" s="140" t="str">
        <f t="shared" si="134"/>
        <v/>
      </c>
      <c r="M218" s="101" t="str">
        <f t="shared" ref="M218:N281" si="150">IF(AND($O$6=TRUE, $X218="X"), M$8, IF(C218="", "", C218))</f>
        <v/>
      </c>
      <c r="N218" s="36" t="str">
        <f t="shared" si="150"/>
        <v/>
      </c>
      <c r="O218" s="101" t="str">
        <f t="shared" ref="O218:O281" si="151">IF(AND($O$6=TRUE, $X218="X"), O$8, IF(E218="", "", E218))</f>
        <v/>
      </c>
      <c r="P218" s="124" t="str">
        <f t="shared" ref="P218:P281" si="152">IF(AND($O$6=TRUE, $X218="X"), P$8, IF(F218="", "", F218))</f>
        <v/>
      </c>
      <c r="Q218" s="189" t="str">
        <f t="shared" si="135"/>
        <v/>
      </c>
      <c r="R218" s="101" t="str">
        <f t="shared" ref="R218:R281" si="153">IF(AND($O$6=TRUE, $X218="X"), R$8, IF(H218="", "", H218))</f>
        <v/>
      </c>
      <c r="T218" s="10" t="str">
        <f t="shared" si="136"/>
        <v/>
      </c>
      <c r="V218" s="10" t="str">
        <f t="shared" si="137"/>
        <v/>
      </c>
      <c r="X218" s="10" t="str">
        <f>IF(AND($V218="X", COUNTIF($V$10:$V218, "X")=1), "X", "")</f>
        <v/>
      </c>
      <c r="Z218" s="10" t="str">
        <f t="shared" si="138"/>
        <v/>
      </c>
      <c r="AB218" s="10" t="str">
        <f t="shared" si="129"/>
        <v/>
      </c>
      <c r="AC218" s="10" t="str">
        <f t="shared" ref="AC218:AC281" si="154">IF($Z218="", "", IF(AND(AC$5="X", C218=""), $Z$6, IF(AND(NOT(C218=""), ISNUMBER(C218)=FALSE), $Z$7, "")))</f>
        <v/>
      </c>
      <c r="AD218" s="10" t="str">
        <f t="shared" si="139"/>
        <v/>
      </c>
      <c r="AE218" s="10" t="str">
        <f t="shared" ref="AE218:AE281" si="155">IF($Z218="", "", IF(AND(AE$5="X", E218=""), $Z$6, IF(AND(NOT(E218=""), ISNUMBER(E218)=FALSE), $Z$7, "")))</f>
        <v/>
      </c>
      <c r="AF218" s="10" t="str">
        <f t="shared" ref="AF218:AG281" si="156">IF($Z218="", "", IF(AND(AF$5="X", F218=""), $Z$6, IF(AND(NOT(F218=""), ISNUMBER(F218)=FALSE), $Z$7, "")))</f>
        <v/>
      </c>
      <c r="AG218" s="10" t="str">
        <f t="shared" si="156"/>
        <v/>
      </c>
      <c r="AH218" s="10" t="str">
        <f t="shared" ref="AH218:AH281" si="157">IF($Z218="", "", IF(AND(AH$5="X", H218=""), $Z$6, IF(AND(NOT(H218=""), ISNUMBER(H218)=FALSE), $Z$7, "")))</f>
        <v/>
      </c>
      <c r="AJ218" s="60" t="str">
        <f t="shared" si="140"/>
        <v/>
      </c>
      <c r="AK218" s="7" t="str">
        <f t="shared" ref="AK218:AK281" si="158">IF($X218="", "", IF(AC218="", "", "X"))</f>
        <v/>
      </c>
      <c r="AL218" s="7" t="str">
        <f t="shared" ref="AL218:AL281" si="159">IF($X218="", "", IF(AD218="", "", "X"))</f>
        <v/>
      </c>
      <c r="AM218" s="7" t="str">
        <f t="shared" ref="AM218:AM281" si="160">IF($X218="", "", IF(AE218="", "", "X"))</f>
        <v/>
      </c>
      <c r="AN218" s="7" t="str">
        <f t="shared" ref="AN218:AN281" si="161">IF($X218="", "", IF(AF218="", "", "X"))</f>
        <v/>
      </c>
      <c r="AO218" s="7" t="str">
        <f t="shared" ref="AO218:AO281" si="162">IF($X218="", "", IF(AG218="", "", "X"))</f>
        <v/>
      </c>
      <c r="AP218" s="61" t="str">
        <f t="shared" ref="AP218:AP281" si="163">IF($X218="", "", IF(AH218="", "", "X"))</f>
        <v/>
      </c>
      <c r="AR218" s="60" t="str">
        <f t="shared" si="141"/>
        <v/>
      </c>
      <c r="AS218" s="7" t="str">
        <f t="shared" ref="AS218:AS281" si="164">IF($X218="X", "", AC218)</f>
        <v/>
      </c>
      <c r="AT218" s="7" t="str">
        <f t="shared" si="130"/>
        <v/>
      </c>
      <c r="AU218" s="7" t="str">
        <f t="shared" si="131"/>
        <v/>
      </c>
      <c r="AV218" s="7" t="str">
        <f t="shared" si="132"/>
        <v/>
      </c>
      <c r="AW218" s="7" t="str">
        <f t="shared" si="133"/>
        <v/>
      </c>
      <c r="AX218" s="61" t="str">
        <f t="shared" ref="AX218:AX281" si="165">IF($X218="X", "", AH218)</f>
        <v/>
      </c>
      <c r="AZ218" s="52" t="str">
        <f t="shared" si="142"/>
        <v/>
      </c>
      <c r="BA218" s="101" t="str">
        <f t="shared" si="143"/>
        <v/>
      </c>
      <c r="BB218" s="101" t="str">
        <f t="shared" si="144"/>
        <v/>
      </c>
      <c r="BC218" s="101" t="str">
        <f t="shared" si="145"/>
        <v/>
      </c>
      <c r="BD218" s="160" t="str">
        <f t="shared" si="146"/>
        <v/>
      </c>
      <c r="BE218" s="101" t="str">
        <f t="shared" si="147"/>
        <v/>
      </c>
      <c r="BG218" s="10" t="str">
        <f t="shared" si="148"/>
        <v/>
      </c>
      <c r="BI218" s="163" t="str">
        <f t="shared" si="149"/>
        <v/>
      </c>
      <c r="BK218" s="10">
        <v>209</v>
      </c>
    </row>
    <row r="219" spans="1:63" x14ac:dyDescent="0.25">
      <c r="A219" s="6"/>
      <c r="B219" s="150"/>
      <c r="C219" s="151"/>
      <c r="D219" s="175"/>
      <c r="E219" s="151"/>
      <c r="F219" s="152"/>
      <c r="G219" s="192"/>
      <c r="H219" s="153"/>
      <c r="I219" s="6"/>
      <c r="L219" s="140" t="str">
        <f t="shared" si="134"/>
        <v/>
      </c>
      <c r="M219" s="101" t="str">
        <f t="shared" si="150"/>
        <v/>
      </c>
      <c r="N219" s="36" t="str">
        <f t="shared" si="150"/>
        <v/>
      </c>
      <c r="O219" s="101" t="str">
        <f t="shared" si="151"/>
        <v/>
      </c>
      <c r="P219" s="124" t="str">
        <f t="shared" si="152"/>
        <v/>
      </c>
      <c r="Q219" s="189" t="str">
        <f t="shared" si="135"/>
        <v/>
      </c>
      <c r="R219" s="101" t="str">
        <f t="shared" si="153"/>
        <v/>
      </c>
      <c r="T219" s="10" t="str">
        <f t="shared" si="136"/>
        <v/>
      </c>
      <c r="V219" s="10" t="str">
        <f t="shared" si="137"/>
        <v/>
      </c>
      <c r="X219" s="10" t="str">
        <f>IF(AND($V219="X", COUNTIF($V$10:$V219, "X")=1), "X", "")</f>
        <v/>
      </c>
      <c r="Z219" s="10" t="str">
        <f t="shared" si="138"/>
        <v/>
      </c>
      <c r="AB219" s="10" t="str">
        <f t="shared" si="129"/>
        <v/>
      </c>
      <c r="AC219" s="10" t="str">
        <f t="shared" si="154"/>
        <v/>
      </c>
      <c r="AD219" s="10" t="str">
        <f t="shared" si="139"/>
        <v/>
      </c>
      <c r="AE219" s="10" t="str">
        <f t="shared" si="155"/>
        <v/>
      </c>
      <c r="AF219" s="10" t="str">
        <f t="shared" si="156"/>
        <v/>
      </c>
      <c r="AG219" s="10" t="str">
        <f t="shared" si="156"/>
        <v/>
      </c>
      <c r="AH219" s="10" t="str">
        <f t="shared" si="157"/>
        <v/>
      </c>
      <c r="AJ219" s="60" t="str">
        <f t="shared" si="140"/>
        <v/>
      </c>
      <c r="AK219" s="7" t="str">
        <f t="shared" si="158"/>
        <v/>
      </c>
      <c r="AL219" s="7" t="str">
        <f t="shared" si="159"/>
        <v/>
      </c>
      <c r="AM219" s="7" t="str">
        <f t="shared" si="160"/>
        <v/>
      </c>
      <c r="AN219" s="7" t="str">
        <f t="shared" si="161"/>
        <v/>
      </c>
      <c r="AO219" s="7" t="str">
        <f t="shared" si="162"/>
        <v/>
      </c>
      <c r="AP219" s="61" t="str">
        <f t="shared" si="163"/>
        <v/>
      </c>
      <c r="AR219" s="60" t="str">
        <f t="shared" si="141"/>
        <v/>
      </c>
      <c r="AS219" s="7" t="str">
        <f t="shared" si="164"/>
        <v/>
      </c>
      <c r="AT219" s="7" t="str">
        <f t="shared" si="130"/>
        <v/>
      </c>
      <c r="AU219" s="7" t="str">
        <f t="shared" si="131"/>
        <v/>
      </c>
      <c r="AV219" s="7" t="str">
        <f t="shared" si="132"/>
        <v/>
      </c>
      <c r="AW219" s="7" t="str">
        <f t="shared" si="133"/>
        <v/>
      </c>
      <c r="AX219" s="61" t="str">
        <f t="shared" si="165"/>
        <v/>
      </c>
      <c r="AZ219" s="52" t="str">
        <f t="shared" si="142"/>
        <v/>
      </c>
      <c r="BA219" s="101" t="str">
        <f t="shared" si="143"/>
        <v/>
      </c>
      <c r="BB219" s="101" t="str">
        <f t="shared" si="144"/>
        <v/>
      </c>
      <c r="BC219" s="101" t="str">
        <f t="shared" si="145"/>
        <v/>
      </c>
      <c r="BD219" s="160" t="str">
        <f t="shared" si="146"/>
        <v/>
      </c>
      <c r="BE219" s="101" t="str">
        <f t="shared" si="147"/>
        <v/>
      </c>
      <c r="BG219" s="10" t="str">
        <f t="shared" si="148"/>
        <v/>
      </c>
      <c r="BI219" s="163" t="str">
        <f t="shared" si="149"/>
        <v/>
      </c>
      <c r="BK219" s="10">
        <v>210</v>
      </c>
    </row>
    <row r="220" spans="1:63" x14ac:dyDescent="0.25">
      <c r="A220" s="6"/>
      <c r="B220" s="150"/>
      <c r="C220" s="151"/>
      <c r="D220" s="175"/>
      <c r="E220" s="151"/>
      <c r="F220" s="152"/>
      <c r="G220" s="192"/>
      <c r="H220" s="153"/>
      <c r="I220" s="6"/>
      <c r="L220" s="140" t="str">
        <f t="shared" si="134"/>
        <v/>
      </c>
      <c r="M220" s="101" t="str">
        <f t="shared" si="150"/>
        <v/>
      </c>
      <c r="N220" s="36" t="str">
        <f t="shared" si="150"/>
        <v/>
      </c>
      <c r="O220" s="101" t="str">
        <f t="shared" si="151"/>
        <v/>
      </c>
      <c r="P220" s="124" t="str">
        <f t="shared" si="152"/>
        <v/>
      </c>
      <c r="Q220" s="189" t="str">
        <f t="shared" si="135"/>
        <v/>
      </c>
      <c r="R220" s="101" t="str">
        <f t="shared" si="153"/>
        <v/>
      </c>
      <c r="T220" s="10" t="str">
        <f t="shared" si="136"/>
        <v/>
      </c>
      <c r="V220" s="10" t="str">
        <f t="shared" si="137"/>
        <v/>
      </c>
      <c r="X220" s="10" t="str">
        <f>IF(AND($V220="X", COUNTIF($V$10:$V220, "X")=1), "X", "")</f>
        <v/>
      </c>
      <c r="Z220" s="10" t="str">
        <f t="shared" si="138"/>
        <v/>
      </c>
      <c r="AB220" s="10" t="str">
        <f t="shared" si="129"/>
        <v/>
      </c>
      <c r="AC220" s="10" t="str">
        <f t="shared" si="154"/>
        <v/>
      </c>
      <c r="AD220" s="10" t="str">
        <f t="shared" si="139"/>
        <v/>
      </c>
      <c r="AE220" s="10" t="str">
        <f t="shared" si="155"/>
        <v/>
      </c>
      <c r="AF220" s="10" t="str">
        <f t="shared" si="156"/>
        <v/>
      </c>
      <c r="AG220" s="10" t="str">
        <f t="shared" si="156"/>
        <v/>
      </c>
      <c r="AH220" s="10" t="str">
        <f t="shared" si="157"/>
        <v/>
      </c>
      <c r="AJ220" s="60" t="str">
        <f t="shared" si="140"/>
        <v/>
      </c>
      <c r="AK220" s="7" t="str">
        <f t="shared" si="158"/>
        <v/>
      </c>
      <c r="AL220" s="7" t="str">
        <f t="shared" si="159"/>
        <v/>
      </c>
      <c r="AM220" s="7" t="str">
        <f t="shared" si="160"/>
        <v/>
      </c>
      <c r="AN220" s="7" t="str">
        <f t="shared" si="161"/>
        <v/>
      </c>
      <c r="AO220" s="7" t="str">
        <f t="shared" si="162"/>
        <v/>
      </c>
      <c r="AP220" s="61" t="str">
        <f t="shared" si="163"/>
        <v/>
      </c>
      <c r="AR220" s="60" t="str">
        <f t="shared" si="141"/>
        <v/>
      </c>
      <c r="AS220" s="7" t="str">
        <f t="shared" si="164"/>
        <v/>
      </c>
      <c r="AT220" s="7" t="str">
        <f t="shared" si="130"/>
        <v/>
      </c>
      <c r="AU220" s="7" t="str">
        <f t="shared" si="131"/>
        <v/>
      </c>
      <c r="AV220" s="7" t="str">
        <f t="shared" si="132"/>
        <v/>
      </c>
      <c r="AW220" s="7" t="str">
        <f t="shared" si="133"/>
        <v/>
      </c>
      <c r="AX220" s="61" t="str">
        <f t="shared" si="165"/>
        <v/>
      </c>
      <c r="AZ220" s="52" t="str">
        <f t="shared" si="142"/>
        <v/>
      </c>
      <c r="BA220" s="101" t="str">
        <f t="shared" si="143"/>
        <v/>
      </c>
      <c r="BB220" s="101" t="str">
        <f t="shared" si="144"/>
        <v/>
      </c>
      <c r="BC220" s="101" t="str">
        <f t="shared" si="145"/>
        <v/>
      </c>
      <c r="BD220" s="160" t="str">
        <f t="shared" si="146"/>
        <v/>
      </c>
      <c r="BE220" s="101" t="str">
        <f t="shared" si="147"/>
        <v/>
      </c>
      <c r="BG220" s="10" t="str">
        <f t="shared" si="148"/>
        <v/>
      </c>
      <c r="BI220" s="163" t="str">
        <f t="shared" si="149"/>
        <v/>
      </c>
      <c r="BK220" s="10">
        <v>211</v>
      </c>
    </row>
    <row r="221" spans="1:63" x14ac:dyDescent="0.25">
      <c r="A221" s="6"/>
      <c r="B221" s="150"/>
      <c r="C221" s="151"/>
      <c r="D221" s="175"/>
      <c r="E221" s="151"/>
      <c r="F221" s="152"/>
      <c r="G221" s="192"/>
      <c r="H221" s="153"/>
      <c r="I221" s="6"/>
      <c r="L221" s="140" t="str">
        <f t="shared" si="134"/>
        <v/>
      </c>
      <c r="M221" s="101" t="str">
        <f t="shared" si="150"/>
        <v/>
      </c>
      <c r="N221" s="36" t="str">
        <f t="shared" si="150"/>
        <v/>
      </c>
      <c r="O221" s="101" t="str">
        <f t="shared" si="151"/>
        <v/>
      </c>
      <c r="P221" s="124" t="str">
        <f t="shared" si="152"/>
        <v/>
      </c>
      <c r="Q221" s="189" t="str">
        <f t="shared" si="135"/>
        <v/>
      </c>
      <c r="R221" s="101" t="str">
        <f t="shared" si="153"/>
        <v/>
      </c>
      <c r="T221" s="10" t="str">
        <f t="shared" si="136"/>
        <v/>
      </c>
      <c r="V221" s="10" t="str">
        <f t="shared" si="137"/>
        <v/>
      </c>
      <c r="X221" s="10" t="str">
        <f>IF(AND($V221="X", COUNTIF($V$10:$V221, "X")=1), "X", "")</f>
        <v/>
      </c>
      <c r="Z221" s="10" t="str">
        <f t="shared" si="138"/>
        <v/>
      </c>
      <c r="AB221" s="10" t="str">
        <f t="shared" si="129"/>
        <v/>
      </c>
      <c r="AC221" s="10" t="str">
        <f t="shared" si="154"/>
        <v/>
      </c>
      <c r="AD221" s="10" t="str">
        <f t="shared" si="139"/>
        <v/>
      </c>
      <c r="AE221" s="10" t="str">
        <f t="shared" si="155"/>
        <v/>
      </c>
      <c r="AF221" s="10" t="str">
        <f t="shared" si="156"/>
        <v/>
      </c>
      <c r="AG221" s="10" t="str">
        <f t="shared" si="156"/>
        <v/>
      </c>
      <c r="AH221" s="10" t="str">
        <f t="shared" si="157"/>
        <v/>
      </c>
      <c r="AJ221" s="60" t="str">
        <f t="shared" si="140"/>
        <v/>
      </c>
      <c r="AK221" s="7" t="str">
        <f t="shared" si="158"/>
        <v/>
      </c>
      <c r="AL221" s="7" t="str">
        <f t="shared" si="159"/>
        <v/>
      </c>
      <c r="AM221" s="7" t="str">
        <f t="shared" si="160"/>
        <v/>
      </c>
      <c r="AN221" s="7" t="str">
        <f t="shared" si="161"/>
        <v/>
      </c>
      <c r="AO221" s="7" t="str">
        <f t="shared" si="162"/>
        <v/>
      </c>
      <c r="AP221" s="61" t="str">
        <f t="shared" si="163"/>
        <v/>
      </c>
      <c r="AR221" s="60" t="str">
        <f t="shared" si="141"/>
        <v/>
      </c>
      <c r="AS221" s="7" t="str">
        <f t="shared" si="164"/>
        <v/>
      </c>
      <c r="AT221" s="7" t="str">
        <f t="shared" si="130"/>
        <v/>
      </c>
      <c r="AU221" s="7" t="str">
        <f t="shared" si="131"/>
        <v/>
      </c>
      <c r="AV221" s="7" t="str">
        <f t="shared" si="132"/>
        <v/>
      </c>
      <c r="AW221" s="7" t="str">
        <f t="shared" si="133"/>
        <v/>
      </c>
      <c r="AX221" s="61" t="str">
        <f t="shared" si="165"/>
        <v/>
      </c>
      <c r="AZ221" s="52" t="str">
        <f t="shared" si="142"/>
        <v/>
      </c>
      <c r="BA221" s="101" t="str">
        <f t="shared" si="143"/>
        <v/>
      </c>
      <c r="BB221" s="101" t="str">
        <f t="shared" si="144"/>
        <v/>
      </c>
      <c r="BC221" s="101" t="str">
        <f t="shared" si="145"/>
        <v/>
      </c>
      <c r="BD221" s="160" t="str">
        <f t="shared" si="146"/>
        <v/>
      </c>
      <c r="BE221" s="101" t="str">
        <f t="shared" si="147"/>
        <v/>
      </c>
      <c r="BG221" s="10" t="str">
        <f t="shared" si="148"/>
        <v/>
      </c>
      <c r="BI221" s="163" t="str">
        <f t="shared" si="149"/>
        <v/>
      </c>
      <c r="BK221" s="10">
        <v>212</v>
      </c>
    </row>
    <row r="222" spans="1:63" x14ac:dyDescent="0.25">
      <c r="A222" s="6"/>
      <c r="B222" s="150"/>
      <c r="C222" s="151"/>
      <c r="D222" s="175"/>
      <c r="E222" s="151"/>
      <c r="F222" s="152"/>
      <c r="G222" s="192"/>
      <c r="H222" s="153"/>
      <c r="I222" s="6"/>
      <c r="L222" s="140" t="str">
        <f t="shared" si="134"/>
        <v/>
      </c>
      <c r="M222" s="101" t="str">
        <f t="shared" si="150"/>
        <v/>
      </c>
      <c r="N222" s="36" t="str">
        <f t="shared" si="150"/>
        <v/>
      </c>
      <c r="O222" s="101" t="str">
        <f t="shared" si="151"/>
        <v/>
      </c>
      <c r="P222" s="124" t="str">
        <f t="shared" si="152"/>
        <v/>
      </c>
      <c r="Q222" s="189" t="str">
        <f t="shared" si="135"/>
        <v/>
      </c>
      <c r="R222" s="101" t="str">
        <f t="shared" si="153"/>
        <v/>
      </c>
      <c r="T222" s="10" t="str">
        <f t="shared" si="136"/>
        <v/>
      </c>
      <c r="V222" s="10" t="str">
        <f t="shared" si="137"/>
        <v/>
      </c>
      <c r="X222" s="10" t="str">
        <f>IF(AND($V222="X", COUNTIF($V$10:$V222, "X")=1), "X", "")</f>
        <v/>
      </c>
      <c r="Z222" s="10" t="str">
        <f t="shared" si="138"/>
        <v/>
      </c>
      <c r="AB222" s="10" t="str">
        <f t="shared" si="129"/>
        <v/>
      </c>
      <c r="AC222" s="10" t="str">
        <f t="shared" si="154"/>
        <v/>
      </c>
      <c r="AD222" s="10" t="str">
        <f t="shared" si="139"/>
        <v/>
      </c>
      <c r="AE222" s="10" t="str">
        <f t="shared" si="155"/>
        <v/>
      </c>
      <c r="AF222" s="10" t="str">
        <f t="shared" si="156"/>
        <v/>
      </c>
      <c r="AG222" s="10" t="str">
        <f t="shared" si="156"/>
        <v/>
      </c>
      <c r="AH222" s="10" t="str">
        <f t="shared" si="157"/>
        <v/>
      </c>
      <c r="AJ222" s="60" t="str">
        <f t="shared" si="140"/>
        <v/>
      </c>
      <c r="AK222" s="7" t="str">
        <f t="shared" si="158"/>
        <v/>
      </c>
      <c r="AL222" s="7" t="str">
        <f t="shared" si="159"/>
        <v/>
      </c>
      <c r="AM222" s="7" t="str">
        <f t="shared" si="160"/>
        <v/>
      </c>
      <c r="AN222" s="7" t="str">
        <f t="shared" si="161"/>
        <v/>
      </c>
      <c r="AO222" s="7" t="str">
        <f t="shared" si="162"/>
        <v/>
      </c>
      <c r="AP222" s="61" t="str">
        <f t="shared" si="163"/>
        <v/>
      </c>
      <c r="AR222" s="60" t="str">
        <f t="shared" si="141"/>
        <v/>
      </c>
      <c r="AS222" s="7" t="str">
        <f t="shared" si="164"/>
        <v/>
      </c>
      <c r="AT222" s="7" t="str">
        <f t="shared" si="130"/>
        <v/>
      </c>
      <c r="AU222" s="7" t="str">
        <f t="shared" si="131"/>
        <v/>
      </c>
      <c r="AV222" s="7" t="str">
        <f t="shared" si="132"/>
        <v/>
      </c>
      <c r="AW222" s="7" t="str">
        <f t="shared" si="133"/>
        <v/>
      </c>
      <c r="AX222" s="61" t="str">
        <f t="shared" si="165"/>
        <v/>
      </c>
      <c r="AZ222" s="52" t="str">
        <f t="shared" si="142"/>
        <v/>
      </c>
      <c r="BA222" s="101" t="str">
        <f t="shared" si="143"/>
        <v/>
      </c>
      <c r="BB222" s="101" t="str">
        <f t="shared" si="144"/>
        <v/>
      </c>
      <c r="BC222" s="101" t="str">
        <f t="shared" si="145"/>
        <v/>
      </c>
      <c r="BD222" s="160" t="str">
        <f t="shared" si="146"/>
        <v/>
      </c>
      <c r="BE222" s="101" t="str">
        <f t="shared" si="147"/>
        <v/>
      </c>
      <c r="BG222" s="10" t="str">
        <f t="shared" si="148"/>
        <v/>
      </c>
      <c r="BI222" s="163" t="str">
        <f t="shared" si="149"/>
        <v/>
      </c>
      <c r="BK222" s="10">
        <v>213</v>
      </c>
    </row>
    <row r="223" spans="1:63" x14ac:dyDescent="0.25">
      <c r="A223" s="6"/>
      <c r="B223" s="150"/>
      <c r="C223" s="151"/>
      <c r="D223" s="175"/>
      <c r="E223" s="151"/>
      <c r="F223" s="152"/>
      <c r="G223" s="192"/>
      <c r="H223" s="153"/>
      <c r="I223" s="6"/>
      <c r="L223" s="140" t="str">
        <f t="shared" si="134"/>
        <v/>
      </c>
      <c r="M223" s="101" t="str">
        <f t="shared" si="150"/>
        <v/>
      </c>
      <c r="N223" s="36" t="str">
        <f t="shared" si="150"/>
        <v/>
      </c>
      <c r="O223" s="101" t="str">
        <f t="shared" si="151"/>
        <v/>
      </c>
      <c r="P223" s="124" t="str">
        <f t="shared" si="152"/>
        <v/>
      </c>
      <c r="Q223" s="189" t="str">
        <f t="shared" si="135"/>
        <v/>
      </c>
      <c r="R223" s="101" t="str">
        <f t="shared" si="153"/>
        <v/>
      </c>
      <c r="T223" s="10" t="str">
        <f t="shared" si="136"/>
        <v/>
      </c>
      <c r="V223" s="10" t="str">
        <f t="shared" si="137"/>
        <v/>
      </c>
      <c r="X223" s="10" t="str">
        <f>IF(AND($V223="X", COUNTIF($V$10:$V223, "X")=1), "X", "")</f>
        <v/>
      </c>
      <c r="Z223" s="10" t="str">
        <f t="shared" si="138"/>
        <v/>
      </c>
      <c r="AB223" s="10" t="str">
        <f t="shared" si="129"/>
        <v/>
      </c>
      <c r="AC223" s="10" t="str">
        <f t="shared" si="154"/>
        <v/>
      </c>
      <c r="AD223" s="10" t="str">
        <f t="shared" si="139"/>
        <v/>
      </c>
      <c r="AE223" s="10" t="str">
        <f t="shared" si="155"/>
        <v/>
      </c>
      <c r="AF223" s="10" t="str">
        <f t="shared" si="156"/>
        <v/>
      </c>
      <c r="AG223" s="10" t="str">
        <f t="shared" si="156"/>
        <v/>
      </c>
      <c r="AH223" s="10" t="str">
        <f t="shared" si="157"/>
        <v/>
      </c>
      <c r="AJ223" s="60" t="str">
        <f t="shared" si="140"/>
        <v/>
      </c>
      <c r="AK223" s="7" t="str">
        <f t="shared" si="158"/>
        <v/>
      </c>
      <c r="AL223" s="7" t="str">
        <f t="shared" si="159"/>
        <v/>
      </c>
      <c r="AM223" s="7" t="str">
        <f t="shared" si="160"/>
        <v/>
      </c>
      <c r="AN223" s="7" t="str">
        <f t="shared" si="161"/>
        <v/>
      </c>
      <c r="AO223" s="7" t="str">
        <f t="shared" si="162"/>
        <v/>
      </c>
      <c r="AP223" s="61" t="str">
        <f t="shared" si="163"/>
        <v/>
      </c>
      <c r="AR223" s="60" t="str">
        <f t="shared" si="141"/>
        <v/>
      </c>
      <c r="AS223" s="7" t="str">
        <f t="shared" si="164"/>
        <v/>
      </c>
      <c r="AT223" s="7" t="str">
        <f t="shared" si="130"/>
        <v/>
      </c>
      <c r="AU223" s="7" t="str">
        <f t="shared" si="131"/>
        <v/>
      </c>
      <c r="AV223" s="7" t="str">
        <f t="shared" si="132"/>
        <v/>
      </c>
      <c r="AW223" s="7" t="str">
        <f t="shared" si="133"/>
        <v/>
      </c>
      <c r="AX223" s="61" t="str">
        <f t="shared" si="165"/>
        <v/>
      </c>
      <c r="AZ223" s="52" t="str">
        <f t="shared" si="142"/>
        <v/>
      </c>
      <c r="BA223" s="101" t="str">
        <f t="shared" si="143"/>
        <v/>
      </c>
      <c r="BB223" s="101" t="str">
        <f t="shared" si="144"/>
        <v/>
      </c>
      <c r="BC223" s="101" t="str">
        <f t="shared" si="145"/>
        <v/>
      </c>
      <c r="BD223" s="160" t="str">
        <f t="shared" si="146"/>
        <v/>
      </c>
      <c r="BE223" s="101" t="str">
        <f t="shared" si="147"/>
        <v/>
      </c>
      <c r="BG223" s="10" t="str">
        <f t="shared" si="148"/>
        <v/>
      </c>
      <c r="BI223" s="163" t="str">
        <f t="shared" si="149"/>
        <v/>
      </c>
      <c r="BK223" s="10">
        <v>214</v>
      </c>
    </row>
    <row r="224" spans="1:63" x14ac:dyDescent="0.25">
      <c r="A224" s="6"/>
      <c r="B224" s="150"/>
      <c r="C224" s="151"/>
      <c r="D224" s="175"/>
      <c r="E224" s="151"/>
      <c r="F224" s="152"/>
      <c r="G224" s="192"/>
      <c r="H224" s="153"/>
      <c r="I224" s="6"/>
      <c r="L224" s="140" t="str">
        <f t="shared" si="134"/>
        <v/>
      </c>
      <c r="M224" s="101" t="str">
        <f t="shared" si="150"/>
        <v/>
      </c>
      <c r="N224" s="36" t="str">
        <f t="shared" si="150"/>
        <v/>
      </c>
      <c r="O224" s="101" t="str">
        <f t="shared" si="151"/>
        <v/>
      </c>
      <c r="P224" s="124" t="str">
        <f t="shared" si="152"/>
        <v/>
      </c>
      <c r="Q224" s="189" t="str">
        <f t="shared" si="135"/>
        <v/>
      </c>
      <c r="R224" s="101" t="str">
        <f t="shared" si="153"/>
        <v/>
      </c>
      <c r="T224" s="10" t="str">
        <f t="shared" si="136"/>
        <v/>
      </c>
      <c r="V224" s="10" t="str">
        <f t="shared" si="137"/>
        <v/>
      </c>
      <c r="X224" s="10" t="str">
        <f>IF(AND($V224="X", COUNTIF($V$10:$V224, "X")=1), "X", "")</f>
        <v/>
      </c>
      <c r="Z224" s="10" t="str">
        <f t="shared" si="138"/>
        <v/>
      </c>
      <c r="AB224" s="10" t="str">
        <f t="shared" si="129"/>
        <v/>
      </c>
      <c r="AC224" s="10" t="str">
        <f t="shared" si="154"/>
        <v/>
      </c>
      <c r="AD224" s="10" t="str">
        <f t="shared" si="139"/>
        <v/>
      </c>
      <c r="AE224" s="10" t="str">
        <f t="shared" si="155"/>
        <v/>
      </c>
      <c r="AF224" s="10" t="str">
        <f t="shared" si="156"/>
        <v/>
      </c>
      <c r="AG224" s="10" t="str">
        <f t="shared" si="156"/>
        <v/>
      </c>
      <c r="AH224" s="10" t="str">
        <f t="shared" si="157"/>
        <v/>
      </c>
      <c r="AJ224" s="60" t="str">
        <f t="shared" si="140"/>
        <v/>
      </c>
      <c r="AK224" s="7" t="str">
        <f t="shared" si="158"/>
        <v/>
      </c>
      <c r="AL224" s="7" t="str">
        <f t="shared" si="159"/>
        <v/>
      </c>
      <c r="AM224" s="7" t="str">
        <f t="shared" si="160"/>
        <v/>
      </c>
      <c r="AN224" s="7" t="str">
        <f t="shared" si="161"/>
        <v/>
      </c>
      <c r="AO224" s="7" t="str">
        <f t="shared" si="162"/>
        <v/>
      </c>
      <c r="AP224" s="61" t="str">
        <f t="shared" si="163"/>
        <v/>
      </c>
      <c r="AR224" s="60" t="str">
        <f t="shared" si="141"/>
        <v/>
      </c>
      <c r="AS224" s="7" t="str">
        <f t="shared" si="164"/>
        <v/>
      </c>
      <c r="AT224" s="7" t="str">
        <f t="shared" si="130"/>
        <v/>
      </c>
      <c r="AU224" s="7" t="str">
        <f t="shared" si="131"/>
        <v/>
      </c>
      <c r="AV224" s="7" t="str">
        <f t="shared" si="132"/>
        <v/>
      </c>
      <c r="AW224" s="7" t="str">
        <f t="shared" si="133"/>
        <v/>
      </c>
      <c r="AX224" s="61" t="str">
        <f t="shared" si="165"/>
        <v/>
      </c>
      <c r="AZ224" s="52" t="str">
        <f t="shared" si="142"/>
        <v/>
      </c>
      <c r="BA224" s="101" t="str">
        <f t="shared" si="143"/>
        <v/>
      </c>
      <c r="BB224" s="101" t="str">
        <f t="shared" si="144"/>
        <v/>
      </c>
      <c r="BC224" s="101" t="str">
        <f t="shared" si="145"/>
        <v/>
      </c>
      <c r="BD224" s="160" t="str">
        <f t="shared" si="146"/>
        <v/>
      </c>
      <c r="BE224" s="101" t="str">
        <f t="shared" si="147"/>
        <v/>
      </c>
      <c r="BG224" s="10" t="str">
        <f t="shared" si="148"/>
        <v/>
      </c>
      <c r="BI224" s="163" t="str">
        <f t="shared" si="149"/>
        <v/>
      </c>
      <c r="BK224" s="10">
        <v>215</v>
      </c>
    </row>
    <row r="225" spans="1:63" x14ac:dyDescent="0.25">
      <c r="A225" s="6"/>
      <c r="B225" s="150"/>
      <c r="C225" s="151"/>
      <c r="D225" s="175"/>
      <c r="E225" s="151"/>
      <c r="F225" s="152"/>
      <c r="G225" s="192"/>
      <c r="H225" s="153"/>
      <c r="I225" s="6"/>
      <c r="L225" s="140" t="str">
        <f t="shared" si="134"/>
        <v/>
      </c>
      <c r="M225" s="101" t="str">
        <f t="shared" si="150"/>
        <v/>
      </c>
      <c r="N225" s="36" t="str">
        <f t="shared" si="150"/>
        <v/>
      </c>
      <c r="O225" s="101" t="str">
        <f t="shared" si="151"/>
        <v/>
      </c>
      <c r="P225" s="124" t="str">
        <f t="shared" si="152"/>
        <v/>
      </c>
      <c r="Q225" s="189" t="str">
        <f t="shared" si="135"/>
        <v/>
      </c>
      <c r="R225" s="101" t="str">
        <f t="shared" si="153"/>
        <v/>
      </c>
      <c r="T225" s="10" t="str">
        <f t="shared" si="136"/>
        <v/>
      </c>
      <c r="V225" s="10" t="str">
        <f t="shared" si="137"/>
        <v/>
      </c>
      <c r="X225" s="10" t="str">
        <f>IF(AND($V225="X", COUNTIF($V$10:$V225, "X")=1), "X", "")</f>
        <v/>
      </c>
      <c r="Z225" s="10" t="str">
        <f t="shared" si="138"/>
        <v/>
      </c>
      <c r="AB225" s="10" t="str">
        <f t="shared" si="129"/>
        <v/>
      </c>
      <c r="AC225" s="10" t="str">
        <f t="shared" si="154"/>
        <v/>
      </c>
      <c r="AD225" s="10" t="str">
        <f t="shared" si="139"/>
        <v/>
      </c>
      <c r="AE225" s="10" t="str">
        <f t="shared" si="155"/>
        <v/>
      </c>
      <c r="AF225" s="10" t="str">
        <f t="shared" si="156"/>
        <v/>
      </c>
      <c r="AG225" s="10" t="str">
        <f t="shared" si="156"/>
        <v/>
      </c>
      <c r="AH225" s="10" t="str">
        <f t="shared" si="157"/>
        <v/>
      </c>
      <c r="AJ225" s="60" t="str">
        <f t="shared" si="140"/>
        <v/>
      </c>
      <c r="AK225" s="7" t="str">
        <f t="shared" si="158"/>
        <v/>
      </c>
      <c r="AL225" s="7" t="str">
        <f t="shared" si="159"/>
        <v/>
      </c>
      <c r="AM225" s="7" t="str">
        <f t="shared" si="160"/>
        <v/>
      </c>
      <c r="AN225" s="7" t="str">
        <f t="shared" si="161"/>
        <v/>
      </c>
      <c r="AO225" s="7" t="str">
        <f t="shared" si="162"/>
        <v/>
      </c>
      <c r="AP225" s="61" t="str">
        <f t="shared" si="163"/>
        <v/>
      </c>
      <c r="AR225" s="60" t="str">
        <f t="shared" si="141"/>
        <v/>
      </c>
      <c r="AS225" s="7" t="str">
        <f t="shared" si="164"/>
        <v/>
      </c>
      <c r="AT225" s="7" t="str">
        <f t="shared" si="130"/>
        <v/>
      </c>
      <c r="AU225" s="7" t="str">
        <f t="shared" si="131"/>
        <v/>
      </c>
      <c r="AV225" s="7" t="str">
        <f t="shared" si="132"/>
        <v/>
      </c>
      <c r="AW225" s="7" t="str">
        <f t="shared" si="133"/>
        <v/>
      </c>
      <c r="AX225" s="61" t="str">
        <f t="shared" si="165"/>
        <v/>
      </c>
      <c r="AZ225" s="52" t="str">
        <f t="shared" si="142"/>
        <v/>
      </c>
      <c r="BA225" s="101" t="str">
        <f t="shared" si="143"/>
        <v/>
      </c>
      <c r="BB225" s="101" t="str">
        <f t="shared" si="144"/>
        <v/>
      </c>
      <c r="BC225" s="101" t="str">
        <f t="shared" si="145"/>
        <v/>
      </c>
      <c r="BD225" s="160" t="str">
        <f t="shared" si="146"/>
        <v/>
      </c>
      <c r="BE225" s="101" t="str">
        <f t="shared" si="147"/>
        <v/>
      </c>
      <c r="BG225" s="10" t="str">
        <f t="shared" si="148"/>
        <v/>
      </c>
      <c r="BI225" s="163" t="str">
        <f t="shared" si="149"/>
        <v/>
      </c>
      <c r="BK225" s="10">
        <v>216</v>
      </c>
    </row>
    <row r="226" spans="1:63" x14ac:dyDescent="0.25">
      <c r="A226" s="6"/>
      <c r="B226" s="150"/>
      <c r="C226" s="151"/>
      <c r="D226" s="175"/>
      <c r="E226" s="151"/>
      <c r="F226" s="152"/>
      <c r="G226" s="192"/>
      <c r="H226" s="153"/>
      <c r="I226" s="6"/>
      <c r="L226" s="140" t="str">
        <f t="shared" si="134"/>
        <v/>
      </c>
      <c r="M226" s="101" t="str">
        <f t="shared" si="150"/>
        <v/>
      </c>
      <c r="N226" s="36" t="str">
        <f t="shared" si="150"/>
        <v/>
      </c>
      <c r="O226" s="101" t="str">
        <f t="shared" si="151"/>
        <v/>
      </c>
      <c r="P226" s="124" t="str">
        <f t="shared" si="152"/>
        <v/>
      </c>
      <c r="Q226" s="189" t="str">
        <f t="shared" si="135"/>
        <v/>
      </c>
      <c r="R226" s="101" t="str">
        <f t="shared" si="153"/>
        <v/>
      </c>
      <c r="T226" s="10" t="str">
        <f t="shared" si="136"/>
        <v/>
      </c>
      <c r="V226" s="10" t="str">
        <f t="shared" si="137"/>
        <v/>
      </c>
      <c r="X226" s="10" t="str">
        <f>IF(AND($V226="X", COUNTIF($V$10:$V226, "X")=1), "X", "")</f>
        <v/>
      </c>
      <c r="Z226" s="10" t="str">
        <f t="shared" si="138"/>
        <v/>
      </c>
      <c r="AB226" s="10" t="str">
        <f t="shared" si="129"/>
        <v/>
      </c>
      <c r="AC226" s="10" t="str">
        <f t="shared" si="154"/>
        <v/>
      </c>
      <c r="AD226" s="10" t="str">
        <f t="shared" si="139"/>
        <v/>
      </c>
      <c r="AE226" s="10" t="str">
        <f t="shared" si="155"/>
        <v/>
      </c>
      <c r="AF226" s="10" t="str">
        <f t="shared" si="156"/>
        <v/>
      </c>
      <c r="AG226" s="10" t="str">
        <f t="shared" si="156"/>
        <v/>
      </c>
      <c r="AH226" s="10" t="str">
        <f t="shared" si="157"/>
        <v/>
      </c>
      <c r="AJ226" s="60" t="str">
        <f t="shared" si="140"/>
        <v/>
      </c>
      <c r="AK226" s="7" t="str">
        <f t="shared" si="158"/>
        <v/>
      </c>
      <c r="AL226" s="7" t="str">
        <f t="shared" si="159"/>
        <v/>
      </c>
      <c r="AM226" s="7" t="str">
        <f t="shared" si="160"/>
        <v/>
      </c>
      <c r="AN226" s="7" t="str">
        <f t="shared" si="161"/>
        <v/>
      </c>
      <c r="AO226" s="7" t="str">
        <f t="shared" si="162"/>
        <v/>
      </c>
      <c r="AP226" s="61" t="str">
        <f t="shared" si="163"/>
        <v/>
      </c>
      <c r="AR226" s="60" t="str">
        <f t="shared" si="141"/>
        <v/>
      </c>
      <c r="AS226" s="7" t="str">
        <f t="shared" si="164"/>
        <v/>
      </c>
      <c r="AT226" s="7" t="str">
        <f t="shared" si="130"/>
        <v/>
      </c>
      <c r="AU226" s="7" t="str">
        <f t="shared" si="131"/>
        <v/>
      </c>
      <c r="AV226" s="7" t="str">
        <f t="shared" si="132"/>
        <v/>
      </c>
      <c r="AW226" s="7" t="str">
        <f t="shared" si="133"/>
        <v/>
      </c>
      <c r="AX226" s="61" t="str">
        <f t="shared" si="165"/>
        <v/>
      </c>
      <c r="AZ226" s="52" t="str">
        <f t="shared" si="142"/>
        <v/>
      </c>
      <c r="BA226" s="101" t="str">
        <f t="shared" si="143"/>
        <v/>
      </c>
      <c r="BB226" s="101" t="str">
        <f t="shared" si="144"/>
        <v/>
      </c>
      <c r="BC226" s="101" t="str">
        <f t="shared" si="145"/>
        <v/>
      </c>
      <c r="BD226" s="160" t="str">
        <f t="shared" si="146"/>
        <v/>
      </c>
      <c r="BE226" s="101" t="str">
        <f t="shared" si="147"/>
        <v/>
      </c>
      <c r="BG226" s="10" t="str">
        <f t="shared" si="148"/>
        <v/>
      </c>
      <c r="BI226" s="163" t="str">
        <f t="shared" si="149"/>
        <v/>
      </c>
      <c r="BK226" s="10">
        <v>217</v>
      </c>
    </row>
    <row r="227" spans="1:63" x14ac:dyDescent="0.25">
      <c r="A227" s="6"/>
      <c r="B227" s="150"/>
      <c r="C227" s="151"/>
      <c r="D227" s="175"/>
      <c r="E227" s="151"/>
      <c r="F227" s="152"/>
      <c r="G227" s="192"/>
      <c r="H227" s="153"/>
      <c r="I227" s="6"/>
      <c r="L227" s="140" t="str">
        <f t="shared" si="134"/>
        <v/>
      </c>
      <c r="M227" s="101" t="str">
        <f t="shared" si="150"/>
        <v/>
      </c>
      <c r="N227" s="36" t="str">
        <f t="shared" si="150"/>
        <v/>
      </c>
      <c r="O227" s="101" t="str">
        <f t="shared" si="151"/>
        <v/>
      </c>
      <c r="P227" s="124" t="str">
        <f t="shared" si="152"/>
        <v/>
      </c>
      <c r="Q227" s="189" t="str">
        <f t="shared" si="135"/>
        <v/>
      </c>
      <c r="R227" s="101" t="str">
        <f t="shared" si="153"/>
        <v/>
      </c>
      <c r="T227" s="10" t="str">
        <f t="shared" si="136"/>
        <v/>
      </c>
      <c r="V227" s="10" t="str">
        <f t="shared" si="137"/>
        <v/>
      </c>
      <c r="X227" s="10" t="str">
        <f>IF(AND($V227="X", COUNTIF($V$10:$V227, "X")=1), "X", "")</f>
        <v/>
      </c>
      <c r="Z227" s="10" t="str">
        <f t="shared" si="138"/>
        <v/>
      </c>
      <c r="AB227" s="10" t="str">
        <f t="shared" si="129"/>
        <v/>
      </c>
      <c r="AC227" s="10" t="str">
        <f t="shared" si="154"/>
        <v/>
      </c>
      <c r="AD227" s="10" t="str">
        <f t="shared" si="139"/>
        <v/>
      </c>
      <c r="AE227" s="10" t="str">
        <f t="shared" si="155"/>
        <v/>
      </c>
      <c r="AF227" s="10" t="str">
        <f t="shared" si="156"/>
        <v/>
      </c>
      <c r="AG227" s="10" t="str">
        <f t="shared" si="156"/>
        <v/>
      </c>
      <c r="AH227" s="10" t="str">
        <f t="shared" si="157"/>
        <v/>
      </c>
      <c r="AJ227" s="60" t="str">
        <f t="shared" si="140"/>
        <v/>
      </c>
      <c r="AK227" s="7" t="str">
        <f t="shared" si="158"/>
        <v/>
      </c>
      <c r="AL227" s="7" t="str">
        <f t="shared" si="159"/>
        <v/>
      </c>
      <c r="AM227" s="7" t="str">
        <f t="shared" si="160"/>
        <v/>
      </c>
      <c r="AN227" s="7" t="str">
        <f t="shared" si="161"/>
        <v/>
      </c>
      <c r="AO227" s="7" t="str">
        <f t="shared" si="162"/>
        <v/>
      </c>
      <c r="AP227" s="61" t="str">
        <f t="shared" si="163"/>
        <v/>
      </c>
      <c r="AR227" s="60" t="str">
        <f t="shared" si="141"/>
        <v/>
      </c>
      <c r="AS227" s="7" t="str">
        <f t="shared" si="164"/>
        <v/>
      </c>
      <c r="AT227" s="7" t="str">
        <f t="shared" si="130"/>
        <v/>
      </c>
      <c r="AU227" s="7" t="str">
        <f t="shared" si="131"/>
        <v/>
      </c>
      <c r="AV227" s="7" t="str">
        <f t="shared" si="132"/>
        <v/>
      </c>
      <c r="AW227" s="7" t="str">
        <f t="shared" si="133"/>
        <v/>
      </c>
      <c r="AX227" s="61" t="str">
        <f t="shared" si="165"/>
        <v/>
      </c>
      <c r="AZ227" s="52" t="str">
        <f t="shared" si="142"/>
        <v/>
      </c>
      <c r="BA227" s="101" t="str">
        <f t="shared" si="143"/>
        <v/>
      </c>
      <c r="BB227" s="101" t="str">
        <f t="shared" si="144"/>
        <v/>
      </c>
      <c r="BC227" s="101" t="str">
        <f t="shared" si="145"/>
        <v/>
      </c>
      <c r="BD227" s="160" t="str">
        <f t="shared" si="146"/>
        <v/>
      </c>
      <c r="BE227" s="101" t="str">
        <f t="shared" si="147"/>
        <v/>
      </c>
      <c r="BG227" s="10" t="str">
        <f t="shared" si="148"/>
        <v/>
      </c>
      <c r="BI227" s="163" t="str">
        <f t="shared" si="149"/>
        <v/>
      </c>
      <c r="BK227" s="10">
        <v>218</v>
      </c>
    </row>
    <row r="228" spans="1:63" x14ac:dyDescent="0.25">
      <c r="A228" s="6"/>
      <c r="B228" s="150"/>
      <c r="C228" s="151"/>
      <c r="D228" s="175"/>
      <c r="E228" s="151"/>
      <c r="F228" s="152"/>
      <c r="G228" s="192"/>
      <c r="H228" s="153"/>
      <c r="I228" s="6"/>
      <c r="L228" s="140" t="str">
        <f t="shared" si="134"/>
        <v/>
      </c>
      <c r="M228" s="101" t="str">
        <f t="shared" si="150"/>
        <v/>
      </c>
      <c r="N228" s="36" t="str">
        <f t="shared" si="150"/>
        <v/>
      </c>
      <c r="O228" s="101" t="str">
        <f t="shared" si="151"/>
        <v/>
      </c>
      <c r="P228" s="124" t="str">
        <f t="shared" si="152"/>
        <v/>
      </c>
      <c r="Q228" s="189" t="str">
        <f t="shared" si="135"/>
        <v/>
      </c>
      <c r="R228" s="101" t="str">
        <f t="shared" si="153"/>
        <v/>
      </c>
      <c r="T228" s="10" t="str">
        <f t="shared" si="136"/>
        <v/>
      </c>
      <c r="V228" s="10" t="str">
        <f t="shared" si="137"/>
        <v/>
      </c>
      <c r="X228" s="10" t="str">
        <f>IF(AND($V228="X", COUNTIF($V$10:$V228, "X")=1), "X", "")</f>
        <v/>
      </c>
      <c r="Z228" s="10" t="str">
        <f t="shared" si="138"/>
        <v/>
      </c>
      <c r="AB228" s="10" t="str">
        <f t="shared" si="129"/>
        <v/>
      </c>
      <c r="AC228" s="10" t="str">
        <f t="shared" si="154"/>
        <v/>
      </c>
      <c r="AD228" s="10" t="str">
        <f t="shared" si="139"/>
        <v/>
      </c>
      <c r="AE228" s="10" t="str">
        <f t="shared" si="155"/>
        <v/>
      </c>
      <c r="AF228" s="10" t="str">
        <f t="shared" si="156"/>
        <v/>
      </c>
      <c r="AG228" s="10" t="str">
        <f t="shared" si="156"/>
        <v/>
      </c>
      <c r="AH228" s="10" t="str">
        <f t="shared" si="157"/>
        <v/>
      </c>
      <c r="AJ228" s="60" t="str">
        <f t="shared" si="140"/>
        <v/>
      </c>
      <c r="AK228" s="7" t="str">
        <f t="shared" si="158"/>
        <v/>
      </c>
      <c r="AL228" s="7" t="str">
        <f t="shared" si="159"/>
        <v/>
      </c>
      <c r="AM228" s="7" t="str">
        <f t="shared" si="160"/>
        <v/>
      </c>
      <c r="AN228" s="7" t="str">
        <f t="shared" si="161"/>
        <v/>
      </c>
      <c r="AO228" s="7" t="str">
        <f t="shared" si="162"/>
        <v/>
      </c>
      <c r="AP228" s="61" t="str">
        <f t="shared" si="163"/>
        <v/>
      </c>
      <c r="AR228" s="60" t="str">
        <f t="shared" si="141"/>
        <v/>
      </c>
      <c r="AS228" s="7" t="str">
        <f t="shared" si="164"/>
        <v/>
      </c>
      <c r="AT228" s="7" t="str">
        <f t="shared" si="130"/>
        <v/>
      </c>
      <c r="AU228" s="7" t="str">
        <f t="shared" si="131"/>
        <v/>
      </c>
      <c r="AV228" s="7" t="str">
        <f t="shared" si="132"/>
        <v/>
      </c>
      <c r="AW228" s="7" t="str">
        <f t="shared" si="133"/>
        <v/>
      </c>
      <c r="AX228" s="61" t="str">
        <f t="shared" si="165"/>
        <v/>
      </c>
      <c r="AZ228" s="52" t="str">
        <f t="shared" si="142"/>
        <v/>
      </c>
      <c r="BA228" s="101" t="str">
        <f t="shared" si="143"/>
        <v/>
      </c>
      <c r="BB228" s="101" t="str">
        <f t="shared" si="144"/>
        <v/>
      </c>
      <c r="BC228" s="101" t="str">
        <f t="shared" si="145"/>
        <v/>
      </c>
      <c r="BD228" s="160" t="str">
        <f t="shared" si="146"/>
        <v/>
      </c>
      <c r="BE228" s="101" t="str">
        <f t="shared" si="147"/>
        <v/>
      </c>
      <c r="BG228" s="10" t="str">
        <f t="shared" si="148"/>
        <v/>
      </c>
      <c r="BI228" s="163" t="str">
        <f t="shared" si="149"/>
        <v/>
      </c>
      <c r="BK228" s="10">
        <v>219</v>
      </c>
    </row>
    <row r="229" spans="1:63" x14ac:dyDescent="0.25">
      <c r="A229" s="6"/>
      <c r="B229" s="150"/>
      <c r="C229" s="151"/>
      <c r="D229" s="175"/>
      <c r="E229" s="151"/>
      <c r="F229" s="152"/>
      <c r="G229" s="192"/>
      <c r="H229" s="153"/>
      <c r="I229" s="6"/>
      <c r="L229" s="140" t="str">
        <f t="shared" si="134"/>
        <v/>
      </c>
      <c r="M229" s="101" t="str">
        <f t="shared" si="150"/>
        <v/>
      </c>
      <c r="N229" s="36" t="str">
        <f t="shared" si="150"/>
        <v/>
      </c>
      <c r="O229" s="101" t="str">
        <f t="shared" si="151"/>
        <v/>
      </c>
      <c r="P229" s="124" t="str">
        <f t="shared" si="152"/>
        <v/>
      </c>
      <c r="Q229" s="189" t="str">
        <f t="shared" si="135"/>
        <v/>
      </c>
      <c r="R229" s="101" t="str">
        <f t="shared" si="153"/>
        <v/>
      </c>
      <c r="T229" s="10" t="str">
        <f t="shared" si="136"/>
        <v/>
      </c>
      <c r="V229" s="10" t="str">
        <f t="shared" si="137"/>
        <v/>
      </c>
      <c r="X229" s="10" t="str">
        <f>IF(AND($V229="X", COUNTIF($V$10:$V229, "X")=1), "X", "")</f>
        <v/>
      </c>
      <c r="Z229" s="10" t="str">
        <f t="shared" si="138"/>
        <v/>
      </c>
      <c r="AB229" s="10" t="str">
        <f t="shared" si="129"/>
        <v/>
      </c>
      <c r="AC229" s="10" t="str">
        <f t="shared" si="154"/>
        <v/>
      </c>
      <c r="AD229" s="10" t="str">
        <f t="shared" si="139"/>
        <v/>
      </c>
      <c r="AE229" s="10" t="str">
        <f t="shared" si="155"/>
        <v/>
      </c>
      <c r="AF229" s="10" t="str">
        <f t="shared" si="156"/>
        <v/>
      </c>
      <c r="AG229" s="10" t="str">
        <f t="shared" si="156"/>
        <v/>
      </c>
      <c r="AH229" s="10" t="str">
        <f t="shared" si="157"/>
        <v/>
      </c>
      <c r="AJ229" s="60" t="str">
        <f t="shared" si="140"/>
        <v/>
      </c>
      <c r="AK229" s="7" t="str">
        <f t="shared" si="158"/>
        <v/>
      </c>
      <c r="AL229" s="7" t="str">
        <f t="shared" si="159"/>
        <v/>
      </c>
      <c r="AM229" s="7" t="str">
        <f t="shared" si="160"/>
        <v/>
      </c>
      <c r="AN229" s="7" t="str">
        <f t="shared" si="161"/>
        <v/>
      </c>
      <c r="AO229" s="7" t="str">
        <f t="shared" si="162"/>
        <v/>
      </c>
      <c r="AP229" s="61" t="str">
        <f t="shared" si="163"/>
        <v/>
      </c>
      <c r="AR229" s="60" t="str">
        <f t="shared" si="141"/>
        <v/>
      </c>
      <c r="AS229" s="7" t="str">
        <f t="shared" si="164"/>
        <v/>
      </c>
      <c r="AT229" s="7" t="str">
        <f t="shared" si="130"/>
        <v/>
      </c>
      <c r="AU229" s="7" t="str">
        <f t="shared" si="131"/>
        <v/>
      </c>
      <c r="AV229" s="7" t="str">
        <f t="shared" si="132"/>
        <v/>
      </c>
      <c r="AW229" s="7" t="str">
        <f t="shared" si="133"/>
        <v/>
      </c>
      <c r="AX229" s="61" t="str">
        <f t="shared" si="165"/>
        <v/>
      </c>
      <c r="AZ229" s="52" t="str">
        <f t="shared" si="142"/>
        <v/>
      </c>
      <c r="BA229" s="101" t="str">
        <f t="shared" si="143"/>
        <v/>
      </c>
      <c r="BB229" s="101" t="str">
        <f t="shared" si="144"/>
        <v/>
      </c>
      <c r="BC229" s="101" t="str">
        <f t="shared" si="145"/>
        <v/>
      </c>
      <c r="BD229" s="160" t="str">
        <f t="shared" si="146"/>
        <v/>
      </c>
      <c r="BE229" s="101" t="str">
        <f t="shared" si="147"/>
        <v/>
      </c>
      <c r="BG229" s="10" t="str">
        <f t="shared" si="148"/>
        <v/>
      </c>
      <c r="BI229" s="163" t="str">
        <f t="shared" si="149"/>
        <v/>
      </c>
      <c r="BK229" s="10">
        <v>220</v>
      </c>
    </row>
    <row r="230" spans="1:63" x14ac:dyDescent="0.25">
      <c r="A230" s="6"/>
      <c r="B230" s="150"/>
      <c r="C230" s="151"/>
      <c r="D230" s="175"/>
      <c r="E230" s="151"/>
      <c r="F230" s="152"/>
      <c r="G230" s="192"/>
      <c r="H230" s="153"/>
      <c r="I230" s="6"/>
      <c r="L230" s="140" t="str">
        <f t="shared" si="134"/>
        <v/>
      </c>
      <c r="M230" s="101" t="str">
        <f t="shared" si="150"/>
        <v/>
      </c>
      <c r="N230" s="36" t="str">
        <f t="shared" si="150"/>
        <v/>
      </c>
      <c r="O230" s="101" t="str">
        <f t="shared" si="151"/>
        <v/>
      </c>
      <c r="P230" s="124" t="str">
        <f t="shared" si="152"/>
        <v/>
      </c>
      <c r="Q230" s="189" t="str">
        <f t="shared" si="135"/>
        <v/>
      </c>
      <c r="R230" s="101" t="str">
        <f t="shared" si="153"/>
        <v/>
      </c>
      <c r="T230" s="10" t="str">
        <f t="shared" si="136"/>
        <v/>
      </c>
      <c r="V230" s="10" t="str">
        <f t="shared" si="137"/>
        <v/>
      </c>
      <c r="X230" s="10" t="str">
        <f>IF(AND($V230="X", COUNTIF($V$10:$V230, "X")=1), "X", "")</f>
        <v/>
      </c>
      <c r="Z230" s="10" t="str">
        <f t="shared" si="138"/>
        <v/>
      </c>
      <c r="AB230" s="10" t="str">
        <f t="shared" si="129"/>
        <v/>
      </c>
      <c r="AC230" s="10" t="str">
        <f t="shared" si="154"/>
        <v/>
      </c>
      <c r="AD230" s="10" t="str">
        <f t="shared" si="139"/>
        <v/>
      </c>
      <c r="AE230" s="10" t="str">
        <f t="shared" si="155"/>
        <v/>
      </c>
      <c r="AF230" s="10" t="str">
        <f t="shared" si="156"/>
        <v/>
      </c>
      <c r="AG230" s="10" t="str">
        <f t="shared" si="156"/>
        <v/>
      </c>
      <c r="AH230" s="10" t="str">
        <f t="shared" si="157"/>
        <v/>
      </c>
      <c r="AJ230" s="60" t="str">
        <f t="shared" si="140"/>
        <v/>
      </c>
      <c r="AK230" s="7" t="str">
        <f t="shared" si="158"/>
        <v/>
      </c>
      <c r="AL230" s="7" t="str">
        <f t="shared" si="159"/>
        <v/>
      </c>
      <c r="AM230" s="7" t="str">
        <f t="shared" si="160"/>
        <v/>
      </c>
      <c r="AN230" s="7" t="str">
        <f t="shared" si="161"/>
        <v/>
      </c>
      <c r="AO230" s="7" t="str">
        <f t="shared" si="162"/>
        <v/>
      </c>
      <c r="AP230" s="61" t="str">
        <f t="shared" si="163"/>
        <v/>
      </c>
      <c r="AR230" s="60" t="str">
        <f t="shared" si="141"/>
        <v/>
      </c>
      <c r="AS230" s="7" t="str">
        <f t="shared" si="164"/>
        <v/>
      </c>
      <c r="AT230" s="7" t="str">
        <f t="shared" si="130"/>
        <v/>
      </c>
      <c r="AU230" s="7" t="str">
        <f t="shared" si="131"/>
        <v/>
      </c>
      <c r="AV230" s="7" t="str">
        <f t="shared" si="132"/>
        <v/>
      </c>
      <c r="AW230" s="7" t="str">
        <f t="shared" si="133"/>
        <v/>
      </c>
      <c r="AX230" s="61" t="str">
        <f t="shared" si="165"/>
        <v/>
      </c>
      <c r="AZ230" s="52" t="str">
        <f t="shared" si="142"/>
        <v/>
      </c>
      <c r="BA230" s="101" t="str">
        <f t="shared" si="143"/>
        <v/>
      </c>
      <c r="BB230" s="101" t="str">
        <f t="shared" si="144"/>
        <v/>
      </c>
      <c r="BC230" s="101" t="str">
        <f t="shared" si="145"/>
        <v/>
      </c>
      <c r="BD230" s="160" t="str">
        <f t="shared" si="146"/>
        <v/>
      </c>
      <c r="BE230" s="101" t="str">
        <f t="shared" si="147"/>
        <v/>
      </c>
      <c r="BG230" s="10" t="str">
        <f t="shared" si="148"/>
        <v/>
      </c>
      <c r="BI230" s="163" t="str">
        <f t="shared" si="149"/>
        <v/>
      </c>
      <c r="BK230" s="10">
        <v>221</v>
      </c>
    </row>
    <row r="231" spans="1:63" x14ac:dyDescent="0.25">
      <c r="A231" s="6"/>
      <c r="B231" s="150"/>
      <c r="C231" s="151"/>
      <c r="D231" s="175"/>
      <c r="E231" s="151"/>
      <c r="F231" s="152"/>
      <c r="G231" s="192"/>
      <c r="H231" s="153"/>
      <c r="I231" s="6"/>
      <c r="L231" s="140" t="str">
        <f t="shared" si="134"/>
        <v/>
      </c>
      <c r="M231" s="101" t="str">
        <f t="shared" si="150"/>
        <v/>
      </c>
      <c r="N231" s="36" t="str">
        <f t="shared" si="150"/>
        <v/>
      </c>
      <c r="O231" s="101" t="str">
        <f t="shared" si="151"/>
        <v/>
      </c>
      <c r="P231" s="124" t="str">
        <f t="shared" si="152"/>
        <v/>
      </c>
      <c r="Q231" s="189" t="str">
        <f t="shared" si="135"/>
        <v/>
      </c>
      <c r="R231" s="101" t="str">
        <f t="shared" si="153"/>
        <v/>
      </c>
      <c r="T231" s="10" t="str">
        <f t="shared" si="136"/>
        <v/>
      </c>
      <c r="V231" s="10" t="str">
        <f t="shared" si="137"/>
        <v/>
      </c>
      <c r="X231" s="10" t="str">
        <f>IF(AND($V231="X", COUNTIF($V$10:$V231, "X")=1), "X", "")</f>
        <v/>
      </c>
      <c r="Z231" s="10" t="str">
        <f t="shared" si="138"/>
        <v/>
      </c>
      <c r="AB231" s="10" t="str">
        <f t="shared" si="129"/>
        <v/>
      </c>
      <c r="AC231" s="10" t="str">
        <f t="shared" si="154"/>
        <v/>
      </c>
      <c r="AD231" s="10" t="str">
        <f t="shared" si="139"/>
        <v/>
      </c>
      <c r="AE231" s="10" t="str">
        <f t="shared" si="155"/>
        <v/>
      </c>
      <c r="AF231" s="10" t="str">
        <f t="shared" si="156"/>
        <v/>
      </c>
      <c r="AG231" s="10" t="str">
        <f t="shared" si="156"/>
        <v/>
      </c>
      <c r="AH231" s="10" t="str">
        <f t="shared" si="157"/>
        <v/>
      </c>
      <c r="AJ231" s="60" t="str">
        <f t="shared" si="140"/>
        <v/>
      </c>
      <c r="AK231" s="7" t="str">
        <f t="shared" si="158"/>
        <v/>
      </c>
      <c r="AL231" s="7" t="str">
        <f t="shared" si="159"/>
        <v/>
      </c>
      <c r="AM231" s="7" t="str">
        <f t="shared" si="160"/>
        <v/>
      </c>
      <c r="AN231" s="7" t="str">
        <f t="shared" si="161"/>
        <v/>
      </c>
      <c r="AO231" s="7" t="str">
        <f t="shared" si="162"/>
        <v/>
      </c>
      <c r="AP231" s="61" t="str">
        <f t="shared" si="163"/>
        <v/>
      </c>
      <c r="AR231" s="60" t="str">
        <f t="shared" si="141"/>
        <v/>
      </c>
      <c r="AS231" s="7" t="str">
        <f t="shared" si="164"/>
        <v/>
      </c>
      <c r="AT231" s="7" t="str">
        <f t="shared" si="130"/>
        <v/>
      </c>
      <c r="AU231" s="7" t="str">
        <f t="shared" si="131"/>
        <v/>
      </c>
      <c r="AV231" s="7" t="str">
        <f t="shared" si="132"/>
        <v/>
      </c>
      <c r="AW231" s="7" t="str">
        <f t="shared" si="133"/>
        <v/>
      </c>
      <c r="AX231" s="61" t="str">
        <f t="shared" si="165"/>
        <v/>
      </c>
      <c r="AZ231" s="52" t="str">
        <f t="shared" si="142"/>
        <v/>
      </c>
      <c r="BA231" s="101" t="str">
        <f t="shared" si="143"/>
        <v/>
      </c>
      <c r="BB231" s="101" t="str">
        <f t="shared" si="144"/>
        <v/>
      </c>
      <c r="BC231" s="101" t="str">
        <f t="shared" si="145"/>
        <v/>
      </c>
      <c r="BD231" s="160" t="str">
        <f t="shared" si="146"/>
        <v/>
      </c>
      <c r="BE231" s="101" t="str">
        <f t="shared" si="147"/>
        <v/>
      </c>
      <c r="BG231" s="10" t="str">
        <f t="shared" si="148"/>
        <v/>
      </c>
      <c r="BI231" s="163" t="str">
        <f t="shared" si="149"/>
        <v/>
      </c>
      <c r="BK231" s="10">
        <v>222</v>
      </c>
    </row>
    <row r="232" spans="1:63" x14ac:dyDescent="0.25">
      <c r="A232" s="6"/>
      <c r="B232" s="150"/>
      <c r="C232" s="151"/>
      <c r="D232" s="175"/>
      <c r="E232" s="151"/>
      <c r="F232" s="152"/>
      <c r="G232" s="192"/>
      <c r="H232" s="153"/>
      <c r="I232" s="6"/>
      <c r="L232" s="140" t="str">
        <f t="shared" si="134"/>
        <v/>
      </c>
      <c r="M232" s="101" t="str">
        <f t="shared" si="150"/>
        <v/>
      </c>
      <c r="N232" s="36" t="str">
        <f t="shared" si="150"/>
        <v/>
      </c>
      <c r="O232" s="101" t="str">
        <f t="shared" si="151"/>
        <v/>
      </c>
      <c r="P232" s="124" t="str">
        <f t="shared" si="152"/>
        <v/>
      </c>
      <c r="Q232" s="189" t="str">
        <f t="shared" si="135"/>
        <v/>
      </c>
      <c r="R232" s="101" t="str">
        <f t="shared" si="153"/>
        <v/>
      </c>
      <c r="T232" s="10" t="str">
        <f t="shared" si="136"/>
        <v/>
      </c>
      <c r="V232" s="10" t="str">
        <f t="shared" si="137"/>
        <v/>
      </c>
      <c r="X232" s="10" t="str">
        <f>IF(AND($V232="X", COUNTIF($V$10:$V232, "X")=1), "X", "")</f>
        <v/>
      </c>
      <c r="Z232" s="10" t="str">
        <f t="shared" si="138"/>
        <v/>
      </c>
      <c r="AB232" s="10" t="str">
        <f t="shared" si="129"/>
        <v/>
      </c>
      <c r="AC232" s="10" t="str">
        <f t="shared" si="154"/>
        <v/>
      </c>
      <c r="AD232" s="10" t="str">
        <f t="shared" si="139"/>
        <v/>
      </c>
      <c r="AE232" s="10" t="str">
        <f t="shared" si="155"/>
        <v/>
      </c>
      <c r="AF232" s="10" t="str">
        <f t="shared" si="156"/>
        <v/>
      </c>
      <c r="AG232" s="10" t="str">
        <f t="shared" si="156"/>
        <v/>
      </c>
      <c r="AH232" s="10" t="str">
        <f t="shared" si="157"/>
        <v/>
      </c>
      <c r="AJ232" s="60" t="str">
        <f t="shared" si="140"/>
        <v/>
      </c>
      <c r="AK232" s="7" t="str">
        <f t="shared" si="158"/>
        <v/>
      </c>
      <c r="AL232" s="7" t="str">
        <f t="shared" si="159"/>
        <v/>
      </c>
      <c r="AM232" s="7" t="str">
        <f t="shared" si="160"/>
        <v/>
      </c>
      <c r="AN232" s="7" t="str">
        <f t="shared" si="161"/>
        <v/>
      </c>
      <c r="AO232" s="7" t="str">
        <f t="shared" si="162"/>
        <v/>
      </c>
      <c r="AP232" s="61" t="str">
        <f t="shared" si="163"/>
        <v/>
      </c>
      <c r="AR232" s="60" t="str">
        <f t="shared" si="141"/>
        <v/>
      </c>
      <c r="AS232" s="7" t="str">
        <f t="shared" si="164"/>
        <v/>
      </c>
      <c r="AT232" s="7" t="str">
        <f t="shared" si="130"/>
        <v/>
      </c>
      <c r="AU232" s="7" t="str">
        <f t="shared" si="131"/>
        <v/>
      </c>
      <c r="AV232" s="7" t="str">
        <f t="shared" si="132"/>
        <v/>
      </c>
      <c r="AW232" s="7" t="str">
        <f t="shared" si="133"/>
        <v/>
      </c>
      <c r="AX232" s="61" t="str">
        <f t="shared" si="165"/>
        <v/>
      </c>
      <c r="AZ232" s="52" t="str">
        <f t="shared" si="142"/>
        <v/>
      </c>
      <c r="BA232" s="101" t="str">
        <f t="shared" si="143"/>
        <v/>
      </c>
      <c r="BB232" s="101" t="str">
        <f t="shared" si="144"/>
        <v/>
      </c>
      <c r="BC232" s="101" t="str">
        <f t="shared" si="145"/>
        <v/>
      </c>
      <c r="BD232" s="160" t="str">
        <f t="shared" si="146"/>
        <v/>
      </c>
      <c r="BE232" s="101" t="str">
        <f t="shared" si="147"/>
        <v/>
      </c>
      <c r="BG232" s="10" t="str">
        <f t="shared" si="148"/>
        <v/>
      </c>
      <c r="BI232" s="163" t="str">
        <f t="shared" si="149"/>
        <v/>
      </c>
      <c r="BK232" s="10">
        <v>223</v>
      </c>
    </row>
    <row r="233" spans="1:63" x14ac:dyDescent="0.25">
      <c r="A233" s="6"/>
      <c r="B233" s="150"/>
      <c r="C233" s="151"/>
      <c r="D233" s="175"/>
      <c r="E233" s="151"/>
      <c r="F233" s="152"/>
      <c r="G233" s="192"/>
      <c r="H233" s="153"/>
      <c r="I233" s="6"/>
      <c r="L233" s="140" t="str">
        <f t="shared" si="134"/>
        <v/>
      </c>
      <c r="M233" s="101" t="str">
        <f t="shared" si="150"/>
        <v/>
      </c>
      <c r="N233" s="36" t="str">
        <f t="shared" si="150"/>
        <v/>
      </c>
      <c r="O233" s="101" t="str">
        <f t="shared" si="151"/>
        <v/>
      </c>
      <c r="P233" s="124" t="str">
        <f t="shared" si="152"/>
        <v/>
      </c>
      <c r="Q233" s="189" t="str">
        <f t="shared" si="135"/>
        <v/>
      </c>
      <c r="R233" s="101" t="str">
        <f t="shared" si="153"/>
        <v/>
      </c>
      <c r="T233" s="10" t="str">
        <f t="shared" si="136"/>
        <v/>
      </c>
      <c r="V233" s="10" t="str">
        <f t="shared" si="137"/>
        <v/>
      </c>
      <c r="X233" s="10" t="str">
        <f>IF(AND($V233="X", COUNTIF($V$10:$V233, "X")=1), "X", "")</f>
        <v/>
      </c>
      <c r="Z233" s="10" t="str">
        <f t="shared" si="138"/>
        <v/>
      </c>
      <c r="AB233" s="10" t="str">
        <f t="shared" si="129"/>
        <v/>
      </c>
      <c r="AC233" s="10" t="str">
        <f t="shared" si="154"/>
        <v/>
      </c>
      <c r="AD233" s="10" t="str">
        <f t="shared" si="139"/>
        <v/>
      </c>
      <c r="AE233" s="10" t="str">
        <f t="shared" si="155"/>
        <v/>
      </c>
      <c r="AF233" s="10" t="str">
        <f t="shared" si="156"/>
        <v/>
      </c>
      <c r="AG233" s="10" t="str">
        <f t="shared" si="156"/>
        <v/>
      </c>
      <c r="AH233" s="10" t="str">
        <f t="shared" si="157"/>
        <v/>
      </c>
      <c r="AJ233" s="60" t="str">
        <f t="shared" si="140"/>
        <v/>
      </c>
      <c r="AK233" s="7" t="str">
        <f t="shared" si="158"/>
        <v/>
      </c>
      <c r="AL233" s="7" t="str">
        <f t="shared" si="159"/>
        <v/>
      </c>
      <c r="AM233" s="7" t="str">
        <f t="shared" si="160"/>
        <v/>
      </c>
      <c r="AN233" s="7" t="str">
        <f t="shared" si="161"/>
        <v/>
      </c>
      <c r="AO233" s="7" t="str">
        <f t="shared" si="162"/>
        <v/>
      </c>
      <c r="AP233" s="61" t="str">
        <f t="shared" si="163"/>
        <v/>
      </c>
      <c r="AR233" s="60" t="str">
        <f t="shared" si="141"/>
        <v/>
      </c>
      <c r="AS233" s="7" t="str">
        <f t="shared" si="164"/>
        <v/>
      </c>
      <c r="AT233" s="7" t="str">
        <f t="shared" si="130"/>
        <v/>
      </c>
      <c r="AU233" s="7" t="str">
        <f t="shared" si="131"/>
        <v/>
      </c>
      <c r="AV233" s="7" t="str">
        <f t="shared" si="132"/>
        <v/>
      </c>
      <c r="AW233" s="7" t="str">
        <f t="shared" si="133"/>
        <v/>
      </c>
      <c r="AX233" s="61" t="str">
        <f t="shared" si="165"/>
        <v/>
      </c>
      <c r="AZ233" s="52" t="str">
        <f t="shared" si="142"/>
        <v/>
      </c>
      <c r="BA233" s="101" t="str">
        <f t="shared" si="143"/>
        <v/>
      </c>
      <c r="BB233" s="101" t="str">
        <f t="shared" si="144"/>
        <v/>
      </c>
      <c r="BC233" s="101" t="str">
        <f t="shared" si="145"/>
        <v/>
      </c>
      <c r="BD233" s="160" t="str">
        <f t="shared" si="146"/>
        <v/>
      </c>
      <c r="BE233" s="101" t="str">
        <f t="shared" si="147"/>
        <v/>
      </c>
      <c r="BG233" s="10" t="str">
        <f t="shared" si="148"/>
        <v/>
      </c>
      <c r="BI233" s="163" t="str">
        <f t="shared" si="149"/>
        <v/>
      </c>
      <c r="BK233" s="10">
        <v>224</v>
      </c>
    </row>
    <row r="234" spans="1:63" x14ac:dyDescent="0.25">
      <c r="A234" s="6"/>
      <c r="B234" s="150"/>
      <c r="C234" s="151"/>
      <c r="D234" s="175"/>
      <c r="E234" s="151"/>
      <c r="F234" s="152"/>
      <c r="G234" s="192"/>
      <c r="H234" s="153"/>
      <c r="I234" s="6"/>
      <c r="L234" s="140" t="str">
        <f t="shared" si="134"/>
        <v/>
      </c>
      <c r="M234" s="101" t="str">
        <f t="shared" si="150"/>
        <v/>
      </c>
      <c r="N234" s="36" t="str">
        <f t="shared" si="150"/>
        <v/>
      </c>
      <c r="O234" s="101" t="str">
        <f t="shared" si="151"/>
        <v/>
      </c>
      <c r="P234" s="124" t="str">
        <f t="shared" si="152"/>
        <v/>
      </c>
      <c r="Q234" s="189" t="str">
        <f t="shared" si="135"/>
        <v/>
      </c>
      <c r="R234" s="101" t="str">
        <f t="shared" si="153"/>
        <v/>
      </c>
      <c r="T234" s="10" t="str">
        <f t="shared" si="136"/>
        <v/>
      </c>
      <c r="V234" s="10" t="str">
        <f t="shared" si="137"/>
        <v/>
      </c>
      <c r="X234" s="10" t="str">
        <f>IF(AND($V234="X", COUNTIF($V$10:$V234, "X")=1), "X", "")</f>
        <v/>
      </c>
      <c r="Z234" s="10" t="str">
        <f t="shared" si="138"/>
        <v/>
      </c>
      <c r="AB234" s="10" t="str">
        <f t="shared" si="129"/>
        <v/>
      </c>
      <c r="AC234" s="10" t="str">
        <f t="shared" si="154"/>
        <v/>
      </c>
      <c r="AD234" s="10" t="str">
        <f t="shared" si="139"/>
        <v/>
      </c>
      <c r="AE234" s="10" t="str">
        <f t="shared" si="155"/>
        <v/>
      </c>
      <c r="AF234" s="10" t="str">
        <f t="shared" si="156"/>
        <v/>
      </c>
      <c r="AG234" s="10" t="str">
        <f t="shared" si="156"/>
        <v/>
      </c>
      <c r="AH234" s="10" t="str">
        <f t="shared" si="157"/>
        <v/>
      </c>
      <c r="AJ234" s="60" t="str">
        <f t="shared" si="140"/>
        <v/>
      </c>
      <c r="AK234" s="7" t="str">
        <f t="shared" si="158"/>
        <v/>
      </c>
      <c r="AL234" s="7" t="str">
        <f t="shared" si="159"/>
        <v/>
      </c>
      <c r="AM234" s="7" t="str">
        <f t="shared" si="160"/>
        <v/>
      </c>
      <c r="AN234" s="7" t="str">
        <f t="shared" si="161"/>
        <v/>
      </c>
      <c r="AO234" s="7" t="str">
        <f t="shared" si="162"/>
        <v/>
      </c>
      <c r="AP234" s="61" t="str">
        <f t="shared" si="163"/>
        <v/>
      </c>
      <c r="AR234" s="60" t="str">
        <f t="shared" si="141"/>
        <v/>
      </c>
      <c r="AS234" s="7" t="str">
        <f t="shared" si="164"/>
        <v/>
      </c>
      <c r="AT234" s="7" t="str">
        <f t="shared" si="130"/>
        <v/>
      </c>
      <c r="AU234" s="7" t="str">
        <f t="shared" si="131"/>
        <v/>
      </c>
      <c r="AV234" s="7" t="str">
        <f t="shared" si="132"/>
        <v/>
      </c>
      <c r="AW234" s="7" t="str">
        <f t="shared" si="133"/>
        <v/>
      </c>
      <c r="AX234" s="61" t="str">
        <f t="shared" si="165"/>
        <v/>
      </c>
      <c r="AZ234" s="52" t="str">
        <f t="shared" si="142"/>
        <v/>
      </c>
      <c r="BA234" s="101" t="str">
        <f t="shared" si="143"/>
        <v/>
      </c>
      <c r="BB234" s="101" t="str">
        <f t="shared" si="144"/>
        <v/>
      </c>
      <c r="BC234" s="101" t="str">
        <f t="shared" si="145"/>
        <v/>
      </c>
      <c r="BD234" s="160" t="str">
        <f t="shared" si="146"/>
        <v/>
      </c>
      <c r="BE234" s="101" t="str">
        <f t="shared" si="147"/>
        <v/>
      </c>
      <c r="BG234" s="10" t="str">
        <f t="shared" si="148"/>
        <v/>
      </c>
      <c r="BI234" s="163" t="str">
        <f t="shared" si="149"/>
        <v/>
      </c>
      <c r="BK234" s="10">
        <v>225</v>
      </c>
    </row>
    <row r="235" spans="1:63" x14ac:dyDescent="0.25">
      <c r="A235" s="6"/>
      <c r="B235" s="150"/>
      <c r="C235" s="151"/>
      <c r="D235" s="175"/>
      <c r="E235" s="151"/>
      <c r="F235" s="152"/>
      <c r="G235" s="192"/>
      <c r="H235" s="153"/>
      <c r="I235" s="6"/>
      <c r="L235" s="140" t="str">
        <f t="shared" si="134"/>
        <v/>
      </c>
      <c r="M235" s="101" t="str">
        <f t="shared" si="150"/>
        <v/>
      </c>
      <c r="N235" s="36" t="str">
        <f t="shared" si="150"/>
        <v/>
      </c>
      <c r="O235" s="101" t="str">
        <f t="shared" si="151"/>
        <v/>
      </c>
      <c r="P235" s="124" t="str">
        <f t="shared" si="152"/>
        <v/>
      </c>
      <c r="Q235" s="189" t="str">
        <f t="shared" si="135"/>
        <v/>
      </c>
      <c r="R235" s="101" t="str">
        <f t="shared" si="153"/>
        <v/>
      </c>
      <c r="T235" s="10" t="str">
        <f t="shared" si="136"/>
        <v/>
      </c>
      <c r="V235" s="10" t="str">
        <f t="shared" si="137"/>
        <v/>
      </c>
      <c r="X235" s="10" t="str">
        <f>IF(AND($V235="X", COUNTIF($V$10:$V235, "X")=1), "X", "")</f>
        <v/>
      </c>
      <c r="Z235" s="10" t="str">
        <f t="shared" si="138"/>
        <v/>
      </c>
      <c r="AB235" s="10" t="str">
        <f t="shared" si="129"/>
        <v/>
      </c>
      <c r="AC235" s="10" t="str">
        <f t="shared" si="154"/>
        <v/>
      </c>
      <c r="AD235" s="10" t="str">
        <f t="shared" si="139"/>
        <v/>
      </c>
      <c r="AE235" s="10" t="str">
        <f t="shared" si="155"/>
        <v/>
      </c>
      <c r="AF235" s="10" t="str">
        <f t="shared" si="156"/>
        <v/>
      </c>
      <c r="AG235" s="10" t="str">
        <f t="shared" si="156"/>
        <v/>
      </c>
      <c r="AH235" s="10" t="str">
        <f t="shared" si="157"/>
        <v/>
      </c>
      <c r="AJ235" s="60" t="str">
        <f t="shared" si="140"/>
        <v/>
      </c>
      <c r="AK235" s="7" t="str">
        <f t="shared" si="158"/>
        <v/>
      </c>
      <c r="AL235" s="7" t="str">
        <f t="shared" si="159"/>
        <v/>
      </c>
      <c r="AM235" s="7" t="str">
        <f t="shared" si="160"/>
        <v/>
      </c>
      <c r="AN235" s="7" t="str">
        <f t="shared" si="161"/>
        <v/>
      </c>
      <c r="AO235" s="7" t="str">
        <f t="shared" si="162"/>
        <v/>
      </c>
      <c r="AP235" s="61" t="str">
        <f t="shared" si="163"/>
        <v/>
      </c>
      <c r="AR235" s="60" t="str">
        <f t="shared" si="141"/>
        <v/>
      </c>
      <c r="AS235" s="7" t="str">
        <f t="shared" si="164"/>
        <v/>
      </c>
      <c r="AT235" s="7" t="str">
        <f t="shared" si="130"/>
        <v/>
      </c>
      <c r="AU235" s="7" t="str">
        <f t="shared" si="131"/>
        <v/>
      </c>
      <c r="AV235" s="7" t="str">
        <f t="shared" si="132"/>
        <v/>
      </c>
      <c r="AW235" s="7" t="str">
        <f t="shared" si="133"/>
        <v/>
      </c>
      <c r="AX235" s="61" t="str">
        <f t="shared" si="165"/>
        <v/>
      </c>
      <c r="AZ235" s="52" t="str">
        <f t="shared" si="142"/>
        <v/>
      </c>
      <c r="BA235" s="101" t="str">
        <f t="shared" si="143"/>
        <v/>
      </c>
      <c r="BB235" s="101" t="str">
        <f t="shared" si="144"/>
        <v/>
      </c>
      <c r="BC235" s="101" t="str">
        <f t="shared" si="145"/>
        <v/>
      </c>
      <c r="BD235" s="160" t="str">
        <f t="shared" si="146"/>
        <v/>
      </c>
      <c r="BE235" s="101" t="str">
        <f t="shared" si="147"/>
        <v/>
      </c>
      <c r="BG235" s="10" t="str">
        <f t="shared" si="148"/>
        <v/>
      </c>
      <c r="BI235" s="163" t="str">
        <f t="shared" si="149"/>
        <v/>
      </c>
      <c r="BK235" s="10">
        <v>226</v>
      </c>
    </row>
    <row r="236" spans="1:63" x14ac:dyDescent="0.25">
      <c r="A236" s="6"/>
      <c r="B236" s="150"/>
      <c r="C236" s="151"/>
      <c r="D236" s="175"/>
      <c r="E236" s="151"/>
      <c r="F236" s="152"/>
      <c r="G236" s="192"/>
      <c r="H236" s="153"/>
      <c r="I236" s="6"/>
      <c r="L236" s="140" t="str">
        <f t="shared" si="134"/>
        <v/>
      </c>
      <c r="M236" s="101" t="str">
        <f t="shared" si="150"/>
        <v/>
      </c>
      <c r="N236" s="36" t="str">
        <f t="shared" si="150"/>
        <v/>
      </c>
      <c r="O236" s="101" t="str">
        <f t="shared" si="151"/>
        <v/>
      </c>
      <c r="P236" s="124" t="str">
        <f t="shared" si="152"/>
        <v/>
      </c>
      <c r="Q236" s="189" t="str">
        <f t="shared" si="135"/>
        <v/>
      </c>
      <c r="R236" s="101" t="str">
        <f t="shared" si="153"/>
        <v/>
      </c>
      <c r="T236" s="10" t="str">
        <f t="shared" si="136"/>
        <v/>
      </c>
      <c r="V236" s="10" t="str">
        <f t="shared" si="137"/>
        <v/>
      </c>
      <c r="X236" s="10" t="str">
        <f>IF(AND($V236="X", COUNTIF($V$10:$V236, "X")=1), "X", "")</f>
        <v/>
      </c>
      <c r="Z236" s="10" t="str">
        <f t="shared" si="138"/>
        <v/>
      </c>
      <c r="AB236" s="10" t="str">
        <f t="shared" si="129"/>
        <v/>
      </c>
      <c r="AC236" s="10" t="str">
        <f t="shared" si="154"/>
        <v/>
      </c>
      <c r="AD236" s="10" t="str">
        <f t="shared" si="139"/>
        <v/>
      </c>
      <c r="AE236" s="10" t="str">
        <f t="shared" si="155"/>
        <v/>
      </c>
      <c r="AF236" s="10" t="str">
        <f t="shared" si="156"/>
        <v/>
      </c>
      <c r="AG236" s="10" t="str">
        <f t="shared" si="156"/>
        <v/>
      </c>
      <c r="AH236" s="10" t="str">
        <f t="shared" si="157"/>
        <v/>
      </c>
      <c r="AJ236" s="60" t="str">
        <f t="shared" si="140"/>
        <v/>
      </c>
      <c r="AK236" s="7" t="str">
        <f t="shared" si="158"/>
        <v/>
      </c>
      <c r="AL236" s="7" t="str">
        <f t="shared" si="159"/>
        <v/>
      </c>
      <c r="AM236" s="7" t="str">
        <f t="shared" si="160"/>
        <v/>
      </c>
      <c r="AN236" s="7" t="str">
        <f t="shared" si="161"/>
        <v/>
      </c>
      <c r="AO236" s="7" t="str">
        <f t="shared" si="162"/>
        <v/>
      </c>
      <c r="AP236" s="61" t="str">
        <f t="shared" si="163"/>
        <v/>
      </c>
      <c r="AR236" s="60" t="str">
        <f t="shared" si="141"/>
        <v/>
      </c>
      <c r="AS236" s="7" t="str">
        <f t="shared" si="164"/>
        <v/>
      </c>
      <c r="AT236" s="7" t="str">
        <f t="shared" si="130"/>
        <v/>
      </c>
      <c r="AU236" s="7" t="str">
        <f t="shared" si="131"/>
        <v/>
      </c>
      <c r="AV236" s="7" t="str">
        <f t="shared" si="132"/>
        <v/>
      </c>
      <c r="AW236" s="7" t="str">
        <f t="shared" si="133"/>
        <v/>
      </c>
      <c r="AX236" s="61" t="str">
        <f t="shared" si="165"/>
        <v/>
      </c>
      <c r="AZ236" s="52" t="str">
        <f t="shared" si="142"/>
        <v/>
      </c>
      <c r="BA236" s="101" t="str">
        <f t="shared" si="143"/>
        <v/>
      </c>
      <c r="BB236" s="101" t="str">
        <f t="shared" si="144"/>
        <v/>
      </c>
      <c r="BC236" s="101" t="str">
        <f t="shared" si="145"/>
        <v/>
      </c>
      <c r="BD236" s="160" t="str">
        <f t="shared" si="146"/>
        <v/>
      </c>
      <c r="BE236" s="101" t="str">
        <f t="shared" si="147"/>
        <v/>
      </c>
      <c r="BG236" s="10" t="str">
        <f t="shared" si="148"/>
        <v/>
      </c>
      <c r="BI236" s="163" t="str">
        <f t="shared" si="149"/>
        <v/>
      </c>
      <c r="BK236" s="10">
        <v>227</v>
      </c>
    </row>
    <row r="237" spans="1:63" x14ac:dyDescent="0.25">
      <c r="A237" s="6"/>
      <c r="B237" s="150"/>
      <c r="C237" s="151"/>
      <c r="D237" s="175"/>
      <c r="E237" s="151"/>
      <c r="F237" s="152"/>
      <c r="G237" s="192"/>
      <c r="H237" s="153"/>
      <c r="I237" s="6"/>
      <c r="L237" s="140" t="str">
        <f t="shared" si="134"/>
        <v/>
      </c>
      <c r="M237" s="101" t="str">
        <f t="shared" si="150"/>
        <v/>
      </c>
      <c r="N237" s="36" t="str">
        <f t="shared" si="150"/>
        <v/>
      </c>
      <c r="O237" s="101" t="str">
        <f t="shared" si="151"/>
        <v/>
      </c>
      <c r="P237" s="124" t="str">
        <f t="shared" si="152"/>
        <v/>
      </c>
      <c r="Q237" s="189" t="str">
        <f t="shared" si="135"/>
        <v/>
      </c>
      <c r="R237" s="101" t="str">
        <f t="shared" si="153"/>
        <v/>
      </c>
      <c r="T237" s="10" t="str">
        <f t="shared" si="136"/>
        <v/>
      </c>
      <c r="V237" s="10" t="str">
        <f t="shared" si="137"/>
        <v/>
      </c>
      <c r="X237" s="10" t="str">
        <f>IF(AND($V237="X", COUNTIF($V$10:$V237, "X")=1), "X", "")</f>
        <v/>
      </c>
      <c r="Z237" s="10" t="str">
        <f t="shared" si="138"/>
        <v/>
      </c>
      <c r="AB237" s="10" t="str">
        <f t="shared" si="129"/>
        <v/>
      </c>
      <c r="AC237" s="10" t="str">
        <f t="shared" si="154"/>
        <v/>
      </c>
      <c r="AD237" s="10" t="str">
        <f t="shared" si="139"/>
        <v/>
      </c>
      <c r="AE237" s="10" t="str">
        <f t="shared" si="155"/>
        <v/>
      </c>
      <c r="AF237" s="10" t="str">
        <f t="shared" si="156"/>
        <v/>
      </c>
      <c r="AG237" s="10" t="str">
        <f t="shared" si="156"/>
        <v/>
      </c>
      <c r="AH237" s="10" t="str">
        <f t="shared" si="157"/>
        <v/>
      </c>
      <c r="AJ237" s="60" t="str">
        <f t="shared" si="140"/>
        <v/>
      </c>
      <c r="AK237" s="7" t="str">
        <f t="shared" si="158"/>
        <v/>
      </c>
      <c r="AL237" s="7" t="str">
        <f t="shared" si="159"/>
        <v/>
      </c>
      <c r="AM237" s="7" t="str">
        <f t="shared" si="160"/>
        <v/>
      </c>
      <c r="AN237" s="7" t="str">
        <f t="shared" si="161"/>
        <v/>
      </c>
      <c r="AO237" s="7" t="str">
        <f t="shared" si="162"/>
        <v/>
      </c>
      <c r="AP237" s="61" t="str">
        <f t="shared" si="163"/>
        <v/>
      </c>
      <c r="AR237" s="60" t="str">
        <f t="shared" si="141"/>
        <v/>
      </c>
      <c r="AS237" s="7" t="str">
        <f t="shared" si="164"/>
        <v/>
      </c>
      <c r="AT237" s="7" t="str">
        <f t="shared" si="130"/>
        <v/>
      </c>
      <c r="AU237" s="7" t="str">
        <f t="shared" si="131"/>
        <v/>
      </c>
      <c r="AV237" s="7" t="str">
        <f t="shared" si="132"/>
        <v/>
      </c>
      <c r="AW237" s="7" t="str">
        <f t="shared" si="133"/>
        <v/>
      </c>
      <c r="AX237" s="61" t="str">
        <f t="shared" si="165"/>
        <v/>
      </c>
      <c r="AZ237" s="52" t="str">
        <f t="shared" si="142"/>
        <v/>
      </c>
      <c r="BA237" s="101" t="str">
        <f t="shared" si="143"/>
        <v/>
      </c>
      <c r="BB237" s="101" t="str">
        <f t="shared" si="144"/>
        <v/>
      </c>
      <c r="BC237" s="101" t="str">
        <f t="shared" si="145"/>
        <v/>
      </c>
      <c r="BD237" s="160" t="str">
        <f t="shared" si="146"/>
        <v/>
      </c>
      <c r="BE237" s="101" t="str">
        <f t="shared" si="147"/>
        <v/>
      </c>
      <c r="BG237" s="10" t="str">
        <f t="shared" si="148"/>
        <v/>
      </c>
      <c r="BI237" s="163" t="str">
        <f t="shared" si="149"/>
        <v/>
      </c>
      <c r="BK237" s="10">
        <v>228</v>
      </c>
    </row>
    <row r="238" spans="1:63" x14ac:dyDescent="0.25">
      <c r="A238" s="6"/>
      <c r="B238" s="150"/>
      <c r="C238" s="151"/>
      <c r="D238" s="175"/>
      <c r="E238" s="151"/>
      <c r="F238" s="152"/>
      <c r="G238" s="192"/>
      <c r="H238" s="153"/>
      <c r="I238" s="6"/>
      <c r="L238" s="140" t="str">
        <f t="shared" si="134"/>
        <v/>
      </c>
      <c r="M238" s="101" t="str">
        <f t="shared" si="150"/>
        <v/>
      </c>
      <c r="N238" s="36" t="str">
        <f t="shared" si="150"/>
        <v/>
      </c>
      <c r="O238" s="101" t="str">
        <f t="shared" si="151"/>
        <v/>
      </c>
      <c r="P238" s="124" t="str">
        <f t="shared" si="152"/>
        <v/>
      </c>
      <c r="Q238" s="189" t="str">
        <f t="shared" si="135"/>
        <v/>
      </c>
      <c r="R238" s="101" t="str">
        <f t="shared" si="153"/>
        <v/>
      </c>
      <c r="T238" s="10" t="str">
        <f t="shared" si="136"/>
        <v/>
      </c>
      <c r="V238" s="10" t="str">
        <f t="shared" si="137"/>
        <v/>
      </c>
      <c r="X238" s="10" t="str">
        <f>IF(AND($V238="X", COUNTIF($V$10:$V238, "X")=1), "X", "")</f>
        <v/>
      </c>
      <c r="Z238" s="10" t="str">
        <f t="shared" si="138"/>
        <v/>
      </c>
      <c r="AB238" s="10" t="str">
        <f t="shared" si="129"/>
        <v/>
      </c>
      <c r="AC238" s="10" t="str">
        <f t="shared" si="154"/>
        <v/>
      </c>
      <c r="AD238" s="10" t="str">
        <f t="shared" si="139"/>
        <v/>
      </c>
      <c r="AE238" s="10" t="str">
        <f t="shared" si="155"/>
        <v/>
      </c>
      <c r="AF238" s="10" t="str">
        <f t="shared" si="156"/>
        <v/>
      </c>
      <c r="AG238" s="10" t="str">
        <f t="shared" si="156"/>
        <v/>
      </c>
      <c r="AH238" s="10" t="str">
        <f t="shared" si="157"/>
        <v/>
      </c>
      <c r="AJ238" s="60" t="str">
        <f t="shared" si="140"/>
        <v/>
      </c>
      <c r="AK238" s="7" t="str">
        <f t="shared" si="158"/>
        <v/>
      </c>
      <c r="AL238" s="7" t="str">
        <f t="shared" si="159"/>
        <v/>
      </c>
      <c r="AM238" s="7" t="str">
        <f t="shared" si="160"/>
        <v/>
      </c>
      <c r="AN238" s="7" t="str">
        <f t="shared" si="161"/>
        <v/>
      </c>
      <c r="AO238" s="7" t="str">
        <f t="shared" si="162"/>
        <v/>
      </c>
      <c r="AP238" s="61" t="str">
        <f t="shared" si="163"/>
        <v/>
      </c>
      <c r="AR238" s="60" t="str">
        <f t="shared" si="141"/>
        <v/>
      </c>
      <c r="AS238" s="7" t="str">
        <f t="shared" si="164"/>
        <v/>
      </c>
      <c r="AT238" s="7" t="str">
        <f t="shared" si="130"/>
        <v/>
      </c>
      <c r="AU238" s="7" t="str">
        <f t="shared" si="131"/>
        <v/>
      </c>
      <c r="AV238" s="7" t="str">
        <f t="shared" si="132"/>
        <v/>
      </c>
      <c r="AW238" s="7" t="str">
        <f t="shared" si="133"/>
        <v/>
      </c>
      <c r="AX238" s="61" t="str">
        <f t="shared" si="165"/>
        <v/>
      </c>
      <c r="AZ238" s="52" t="str">
        <f t="shared" si="142"/>
        <v/>
      </c>
      <c r="BA238" s="101" t="str">
        <f t="shared" si="143"/>
        <v/>
      </c>
      <c r="BB238" s="101" t="str">
        <f t="shared" si="144"/>
        <v/>
      </c>
      <c r="BC238" s="101" t="str">
        <f t="shared" si="145"/>
        <v/>
      </c>
      <c r="BD238" s="160" t="str">
        <f t="shared" si="146"/>
        <v/>
      </c>
      <c r="BE238" s="101" t="str">
        <f t="shared" si="147"/>
        <v/>
      </c>
      <c r="BG238" s="10" t="str">
        <f t="shared" si="148"/>
        <v/>
      </c>
      <c r="BI238" s="163" t="str">
        <f t="shared" si="149"/>
        <v/>
      </c>
      <c r="BK238" s="10">
        <v>229</v>
      </c>
    </row>
    <row r="239" spans="1:63" x14ac:dyDescent="0.25">
      <c r="A239" s="6"/>
      <c r="B239" s="150"/>
      <c r="C239" s="151"/>
      <c r="D239" s="175"/>
      <c r="E239" s="151"/>
      <c r="F239" s="152"/>
      <c r="G239" s="192"/>
      <c r="H239" s="153"/>
      <c r="I239" s="6"/>
      <c r="L239" s="140" t="str">
        <f t="shared" si="134"/>
        <v/>
      </c>
      <c r="M239" s="101" t="str">
        <f t="shared" si="150"/>
        <v/>
      </c>
      <c r="N239" s="36" t="str">
        <f t="shared" si="150"/>
        <v/>
      </c>
      <c r="O239" s="101" t="str">
        <f t="shared" si="151"/>
        <v/>
      </c>
      <c r="P239" s="124" t="str">
        <f t="shared" si="152"/>
        <v/>
      </c>
      <c r="Q239" s="189" t="str">
        <f t="shared" si="135"/>
        <v/>
      </c>
      <c r="R239" s="101" t="str">
        <f t="shared" si="153"/>
        <v/>
      </c>
      <c r="T239" s="10" t="str">
        <f t="shared" si="136"/>
        <v/>
      </c>
      <c r="V239" s="10" t="str">
        <f t="shared" si="137"/>
        <v/>
      </c>
      <c r="X239" s="10" t="str">
        <f>IF(AND($V239="X", COUNTIF($V$10:$V239, "X")=1), "X", "")</f>
        <v/>
      </c>
      <c r="Z239" s="10" t="str">
        <f t="shared" si="138"/>
        <v/>
      </c>
      <c r="AB239" s="10" t="str">
        <f t="shared" si="129"/>
        <v/>
      </c>
      <c r="AC239" s="10" t="str">
        <f t="shared" si="154"/>
        <v/>
      </c>
      <c r="AD239" s="10" t="str">
        <f t="shared" si="139"/>
        <v/>
      </c>
      <c r="AE239" s="10" t="str">
        <f t="shared" si="155"/>
        <v/>
      </c>
      <c r="AF239" s="10" t="str">
        <f t="shared" si="156"/>
        <v/>
      </c>
      <c r="AG239" s="10" t="str">
        <f t="shared" si="156"/>
        <v/>
      </c>
      <c r="AH239" s="10" t="str">
        <f t="shared" si="157"/>
        <v/>
      </c>
      <c r="AJ239" s="60" t="str">
        <f t="shared" si="140"/>
        <v/>
      </c>
      <c r="AK239" s="7" t="str">
        <f t="shared" si="158"/>
        <v/>
      </c>
      <c r="AL239" s="7" t="str">
        <f t="shared" si="159"/>
        <v/>
      </c>
      <c r="AM239" s="7" t="str">
        <f t="shared" si="160"/>
        <v/>
      </c>
      <c r="AN239" s="7" t="str">
        <f t="shared" si="161"/>
        <v/>
      </c>
      <c r="AO239" s="7" t="str">
        <f t="shared" si="162"/>
        <v/>
      </c>
      <c r="AP239" s="61" t="str">
        <f t="shared" si="163"/>
        <v/>
      </c>
      <c r="AR239" s="60" t="str">
        <f t="shared" si="141"/>
        <v/>
      </c>
      <c r="AS239" s="7" t="str">
        <f t="shared" si="164"/>
        <v/>
      </c>
      <c r="AT239" s="7" t="str">
        <f t="shared" si="130"/>
        <v/>
      </c>
      <c r="AU239" s="7" t="str">
        <f t="shared" si="131"/>
        <v/>
      </c>
      <c r="AV239" s="7" t="str">
        <f t="shared" si="132"/>
        <v/>
      </c>
      <c r="AW239" s="7" t="str">
        <f t="shared" si="133"/>
        <v/>
      </c>
      <c r="AX239" s="61" t="str">
        <f t="shared" si="165"/>
        <v/>
      </c>
      <c r="AZ239" s="52" t="str">
        <f t="shared" si="142"/>
        <v/>
      </c>
      <c r="BA239" s="101" t="str">
        <f t="shared" si="143"/>
        <v/>
      </c>
      <c r="BB239" s="101" t="str">
        <f t="shared" si="144"/>
        <v/>
      </c>
      <c r="BC239" s="101" t="str">
        <f t="shared" si="145"/>
        <v/>
      </c>
      <c r="BD239" s="160" t="str">
        <f t="shared" si="146"/>
        <v/>
      </c>
      <c r="BE239" s="101" t="str">
        <f t="shared" si="147"/>
        <v/>
      </c>
      <c r="BG239" s="10" t="str">
        <f t="shared" si="148"/>
        <v/>
      </c>
      <c r="BI239" s="163" t="str">
        <f t="shared" si="149"/>
        <v/>
      </c>
      <c r="BK239" s="10">
        <v>230</v>
      </c>
    </row>
    <row r="240" spans="1:63" x14ac:dyDescent="0.25">
      <c r="A240" s="6"/>
      <c r="B240" s="150"/>
      <c r="C240" s="151"/>
      <c r="D240" s="175"/>
      <c r="E240" s="151"/>
      <c r="F240" s="152"/>
      <c r="G240" s="192"/>
      <c r="H240" s="153"/>
      <c r="I240" s="6"/>
      <c r="L240" s="140" t="str">
        <f t="shared" si="134"/>
        <v/>
      </c>
      <c r="M240" s="101" t="str">
        <f t="shared" si="150"/>
        <v/>
      </c>
      <c r="N240" s="36" t="str">
        <f t="shared" si="150"/>
        <v/>
      </c>
      <c r="O240" s="101" t="str">
        <f t="shared" si="151"/>
        <v/>
      </c>
      <c r="P240" s="124" t="str">
        <f t="shared" si="152"/>
        <v/>
      </c>
      <c r="Q240" s="189" t="str">
        <f t="shared" si="135"/>
        <v/>
      </c>
      <c r="R240" s="101" t="str">
        <f t="shared" si="153"/>
        <v/>
      </c>
      <c r="T240" s="10" t="str">
        <f t="shared" si="136"/>
        <v/>
      </c>
      <c r="V240" s="10" t="str">
        <f t="shared" si="137"/>
        <v/>
      </c>
      <c r="X240" s="10" t="str">
        <f>IF(AND($V240="X", COUNTIF($V$10:$V240, "X")=1), "X", "")</f>
        <v/>
      </c>
      <c r="Z240" s="10" t="str">
        <f t="shared" si="138"/>
        <v/>
      </c>
      <c r="AB240" s="10" t="str">
        <f t="shared" si="129"/>
        <v/>
      </c>
      <c r="AC240" s="10" t="str">
        <f t="shared" si="154"/>
        <v/>
      </c>
      <c r="AD240" s="10" t="str">
        <f t="shared" si="139"/>
        <v/>
      </c>
      <c r="AE240" s="10" t="str">
        <f t="shared" si="155"/>
        <v/>
      </c>
      <c r="AF240" s="10" t="str">
        <f t="shared" si="156"/>
        <v/>
      </c>
      <c r="AG240" s="10" t="str">
        <f t="shared" si="156"/>
        <v/>
      </c>
      <c r="AH240" s="10" t="str">
        <f t="shared" si="157"/>
        <v/>
      </c>
      <c r="AJ240" s="60" t="str">
        <f t="shared" si="140"/>
        <v/>
      </c>
      <c r="AK240" s="7" t="str">
        <f t="shared" si="158"/>
        <v/>
      </c>
      <c r="AL240" s="7" t="str">
        <f t="shared" si="159"/>
        <v/>
      </c>
      <c r="AM240" s="7" t="str">
        <f t="shared" si="160"/>
        <v/>
      </c>
      <c r="AN240" s="7" t="str">
        <f t="shared" si="161"/>
        <v/>
      </c>
      <c r="AO240" s="7" t="str">
        <f t="shared" si="162"/>
        <v/>
      </c>
      <c r="AP240" s="61" t="str">
        <f t="shared" si="163"/>
        <v/>
      </c>
      <c r="AR240" s="60" t="str">
        <f t="shared" si="141"/>
        <v/>
      </c>
      <c r="AS240" s="7" t="str">
        <f t="shared" si="164"/>
        <v/>
      </c>
      <c r="AT240" s="7" t="str">
        <f t="shared" si="130"/>
        <v/>
      </c>
      <c r="AU240" s="7" t="str">
        <f t="shared" si="131"/>
        <v/>
      </c>
      <c r="AV240" s="7" t="str">
        <f t="shared" si="132"/>
        <v/>
      </c>
      <c r="AW240" s="7" t="str">
        <f t="shared" si="133"/>
        <v/>
      </c>
      <c r="AX240" s="61" t="str">
        <f t="shared" si="165"/>
        <v/>
      </c>
      <c r="AZ240" s="52" t="str">
        <f t="shared" si="142"/>
        <v/>
      </c>
      <c r="BA240" s="101" t="str">
        <f t="shared" si="143"/>
        <v/>
      </c>
      <c r="BB240" s="101" t="str">
        <f t="shared" si="144"/>
        <v/>
      </c>
      <c r="BC240" s="101" t="str">
        <f t="shared" si="145"/>
        <v/>
      </c>
      <c r="BD240" s="160" t="str">
        <f t="shared" si="146"/>
        <v/>
      </c>
      <c r="BE240" s="101" t="str">
        <f t="shared" si="147"/>
        <v/>
      </c>
      <c r="BG240" s="10" t="str">
        <f t="shared" si="148"/>
        <v/>
      </c>
      <c r="BI240" s="163" t="str">
        <f t="shared" si="149"/>
        <v/>
      </c>
      <c r="BK240" s="10">
        <v>231</v>
      </c>
    </row>
    <row r="241" spans="1:63" x14ac:dyDescent="0.25">
      <c r="A241" s="6"/>
      <c r="B241" s="150"/>
      <c r="C241" s="151"/>
      <c r="D241" s="175"/>
      <c r="E241" s="151"/>
      <c r="F241" s="152"/>
      <c r="G241" s="192"/>
      <c r="H241" s="153"/>
      <c r="I241" s="6"/>
      <c r="L241" s="140" t="str">
        <f t="shared" si="134"/>
        <v/>
      </c>
      <c r="M241" s="101" t="str">
        <f t="shared" si="150"/>
        <v/>
      </c>
      <c r="N241" s="36" t="str">
        <f t="shared" si="150"/>
        <v/>
      </c>
      <c r="O241" s="101" t="str">
        <f t="shared" si="151"/>
        <v/>
      </c>
      <c r="P241" s="124" t="str">
        <f t="shared" si="152"/>
        <v/>
      </c>
      <c r="Q241" s="189" t="str">
        <f t="shared" si="135"/>
        <v/>
      </c>
      <c r="R241" s="101" t="str">
        <f t="shared" si="153"/>
        <v/>
      </c>
      <c r="T241" s="10" t="str">
        <f t="shared" si="136"/>
        <v/>
      </c>
      <c r="V241" s="10" t="str">
        <f t="shared" si="137"/>
        <v/>
      </c>
      <c r="X241" s="10" t="str">
        <f>IF(AND($V241="X", COUNTIF($V$10:$V241, "X")=1), "X", "")</f>
        <v/>
      </c>
      <c r="Z241" s="10" t="str">
        <f t="shared" si="138"/>
        <v/>
      </c>
      <c r="AB241" s="10" t="str">
        <f t="shared" si="129"/>
        <v/>
      </c>
      <c r="AC241" s="10" t="str">
        <f t="shared" si="154"/>
        <v/>
      </c>
      <c r="AD241" s="10" t="str">
        <f t="shared" si="139"/>
        <v/>
      </c>
      <c r="AE241" s="10" t="str">
        <f t="shared" si="155"/>
        <v/>
      </c>
      <c r="AF241" s="10" t="str">
        <f t="shared" si="156"/>
        <v/>
      </c>
      <c r="AG241" s="10" t="str">
        <f t="shared" si="156"/>
        <v/>
      </c>
      <c r="AH241" s="10" t="str">
        <f t="shared" si="157"/>
        <v/>
      </c>
      <c r="AJ241" s="60" t="str">
        <f t="shared" si="140"/>
        <v/>
      </c>
      <c r="AK241" s="7" t="str">
        <f t="shared" si="158"/>
        <v/>
      </c>
      <c r="AL241" s="7" t="str">
        <f t="shared" si="159"/>
        <v/>
      </c>
      <c r="AM241" s="7" t="str">
        <f t="shared" si="160"/>
        <v/>
      </c>
      <c r="AN241" s="7" t="str">
        <f t="shared" si="161"/>
        <v/>
      </c>
      <c r="AO241" s="7" t="str">
        <f t="shared" si="162"/>
        <v/>
      </c>
      <c r="AP241" s="61" t="str">
        <f t="shared" si="163"/>
        <v/>
      </c>
      <c r="AR241" s="60" t="str">
        <f t="shared" si="141"/>
        <v/>
      </c>
      <c r="AS241" s="7" t="str">
        <f t="shared" si="164"/>
        <v/>
      </c>
      <c r="AT241" s="7" t="str">
        <f t="shared" si="130"/>
        <v/>
      </c>
      <c r="AU241" s="7" t="str">
        <f t="shared" si="131"/>
        <v/>
      </c>
      <c r="AV241" s="7" t="str">
        <f t="shared" si="132"/>
        <v/>
      </c>
      <c r="AW241" s="7" t="str">
        <f t="shared" si="133"/>
        <v/>
      </c>
      <c r="AX241" s="61" t="str">
        <f t="shared" si="165"/>
        <v/>
      </c>
      <c r="AZ241" s="52" t="str">
        <f t="shared" si="142"/>
        <v/>
      </c>
      <c r="BA241" s="101" t="str">
        <f t="shared" si="143"/>
        <v/>
      </c>
      <c r="BB241" s="101" t="str">
        <f t="shared" si="144"/>
        <v/>
      </c>
      <c r="BC241" s="101" t="str">
        <f t="shared" si="145"/>
        <v/>
      </c>
      <c r="BD241" s="160" t="str">
        <f t="shared" si="146"/>
        <v/>
      </c>
      <c r="BE241" s="101" t="str">
        <f t="shared" si="147"/>
        <v/>
      </c>
      <c r="BG241" s="10" t="str">
        <f t="shared" si="148"/>
        <v/>
      </c>
      <c r="BI241" s="163" t="str">
        <f t="shared" si="149"/>
        <v/>
      </c>
      <c r="BK241" s="10">
        <v>232</v>
      </c>
    </row>
    <row r="242" spans="1:63" x14ac:dyDescent="0.25">
      <c r="A242" s="6"/>
      <c r="B242" s="150"/>
      <c r="C242" s="151"/>
      <c r="D242" s="175"/>
      <c r="E242" s="151"/>
      <c r="F242" s="152"/>
      <c r="G242" s="192"/>
      <c r="H242" s="153"/>
      <c r="I242" s="6"/>
      <c r="L242" s="140" t="str">
        <f t="shared" si="134"/>
        <v/>
      </c>
      <c r="M242" s="101" t="str">
        <f t="shared" si="150"/>
        <v/>
      </c>
      <c r="N242" s="36" t="str">
        <f t="shared" si="150"/>
        <v/>
      </c>
      <c r="O242" s="101" t="str">
        <f t="shared" si="151"/>
        <v/>
      </c>
      <c r="P242" s="124" t="str">
        <f t="shared" si="152"/>
        <v/>
      </c>
      <c r="Q242" s="189" t="str">
        <f t="shared" si="135"/>
        <v/>
      </c>
      <c r="R242" s="101" t="str">
        <f t="shared" si="153"/>
        <v/>
      </c>
      <c r="T242" s="10" t="str">
        <f t="shared" si="136"/>
        <v/>
      </c>
      <c r="V242" s="10" t="str">
        <f t="shared" si="137"/>
        <v/>
      </c>
      <c r="X242" s="10" t="str">
        <f>IF(AND($V242="X", COUNTIF($V$10:$V242, "X")=1), "X", "")</f>
        <v/>
      </c>
      <c r="Z242" s="10" t="str">
        <f t="shared" si="138"/>
        <v/>
      </c>
      <c r="AB242" s="10" t="str">
        <f t="shared" si="129"/>
        <v/>
      </c>
      <c r="AC242" s="10" t="str">
        <f t="shared" si="154"/>
        <v/>
      </c>
      <c r="AD242" s="10" t="str">
        <f t="shared" si="139"/>
        <v/>
      </c>
      <c r="AE242" s="10" t="str">
        <f t="shared" si="155"/>
        <v/>
      </c>
      <c r="AF242" s="10" t="str">
        <f t="shared" si="156"/>
        <v/>
      </c>
      <c r="AG242" s="10" t="str">
        <f t="shared" si="156"/>
        <v/>
      </c>
      <c r="AH242" s="10" t="str">
        <f t="shared" si="157"/>
        <v/>
      </c>
      <c r="AJ242" s="60" t="str">
        <f t="shared" si="140"/>
        <v/>
      </c>
      <c r="AK242" s="7" t="str">
        <f t="shared" si="158"/>
        <v/>
      </c>
      <c r="AL242" s="7" t="str">
        <f t="shared" si="159"/>
        <v/>
      </c>
      <c r="AM242" s="7" t="str">
        <f t="shared" si="160"/>
        <v/>
      </c>
      <c r="AN242" s="7" t="str">
        <f t="shared" si="161"/>
        <v/>
      </c>
      <c r="AO242" s="7" t="str">
        <f t="shared" si="162"/>
        <v/>
      </c>
      <c r="AP242" s="61" t="str">
        <f t="shared" si="163"/>
        <v/>
      </c>
      <c r="AR242" s="60" t="str">
        <f t="shared" si="141"/>
        <v/>
      </c>
      <c r="AS242" s="7" t="str">
        <f t="shared" si="164"/>
        <v/>
      </c>
      <c r="AT242" s="7" t="str">
        <f t="shared" si="130"/>
        <v/>
      </c>
      <c r="AU242" s="7" t="str">
        <f t="shared" si="131"/>
        <v/>
      </c>
      <c r="AV242" s="7" t="str">
        <f t="shared" si="132"/>
        <v/>
      </c>
      <c r="AW242" s="7" t="str">
        <f t="shared" si="133"/>
        <v/>
      </c>
      <c r="AX242" s="61" t="str">
        <f t="shared" si="165"/>
        <v/>
      </c>
      <c r="AZ242" s="52" t="str">
        <f t="shared" si="142"/>
        <v/>
      </c>
      <c r="BA242" s="101" t="str">
        <f t="shared" si="143"/>
        <v/>
      </c>
      <c r="BB242" s="101" t="str">
        <f t="shared" si="144"/>
        <v/>
      </c>
      <c r="BC242" s="101" t="str">
        <f t="shared" si="145"/>
        <v/>
      </c>
      <c r="BD242" s="160" t="str">
        <f t="shared" si="146"/>
        <v/>
      </c>
      <c r="BE242" s="101" t="str">
        <f t="shared" si="147"/>
        <v/>
      </c>
      <c r="BG242" s="10" t="str">
        <f t="shared" si="148"/>
        <v/>
      </c>
      <c r="BI242" s="163" t="str">
        <f t="shared" si="149"/>
        <v/>
      </c>
      <c r="BK242" s="10">
        <v>233</v>
      </c>
    </row>
    <row r="243" spans="1:63" x14ac:dyDescent="0.25">
      <c r="A243" s="6"/>
      <c r="B243" s="150"/>
      <c r="C243" s="151"/>
      <c r="D243" s="175"/>
      <c r="E243" s="151"/>
      <c r="F243" s="152"/>
      <c r="G243" s="192"/>
      <c r="H243" s="153"/>
      <c r="I243" s="6"/>
      <c r="L243" s="140" t="str">
        <f t="shared" si="134"/>
        <v/>
      </c>
      <c r="M243" s="101" t="str">
        <f t="shared" si="150"/>
        <v/>
      </c>
      <c r="N243" s="36" t="str">
        <f t="shared" si="150"/>
        <v/>
      </c>
      <c r="O243" s="101" t="str">
        <f t="shared" si="151"/>
        <v/>
      </c>
      <c r="P243" s="124" t="str">
        <f t="shared" si="152"/>
        <v/>
      </c>
      <c r="Q243" s="189" t="str">
        <f t="shared" si="135"/>
        <v/>
      </c>
      <c r="R243" s="101" t="str">
        <f t="shared" si="153"/>
        <v/>
      </c>
      <c r="T243" s="10" t="str">
        <f t="shared" si="136"/>
        <v/>
      </c>
      <c r="V243" s="10" t="str">
        <f t="shared" si="137"/>
        <v/>
      </c>
      <c r="X243" s="10" t="str">
        <f>IF(AND($V243="X", COUNTIF($V$10:$V243, "X")=1), "X", "")</f>
        <v/>
      </c>
      <c r="Z243" s="10" t="str">
        <f t="shared" si="138"/>
        <v/>
      </c>
      <c r="AB243" s="10" t="str">
        <f t="shared" si="129"/>
        <v/>
      </c>
      <c r="AC243" s="10" t="str">
        <f t="shared" si="154"/>
        <v/>
      </c>
      <c r="AD243" s="10" t="str">
        <f t="shared" si="139"/>
        <v/>
      </c>
      <c r="AE243" s="10" t="str">
        <f t="shared" si="155"/>
        <v/>
      </c>
      <c r="AF243" s="10" t="str">
        <f t="shared" si="156"/>
        <v/>
      </c>
      <c r="AG243" s="10" t="str">
        <f t="shared" si="156"/>
        <v/>
      </c>
      <c r="AH243" s="10" t="str">
        <f t="shared" si="157"/>
        <v/>
      </c>
      <c r="AJ243" s="60" t="str">
        <f t="shared" si="140"/>
        <v/>
      </c>
      <c r="AK243" s="7" t="str">
        <f t="shared" si="158"/>
        <v/>
      </c>
      <c r="AL243" s="7" t="str">
        <f t="shared" si="159"/>
        <v/>
      </c>
      <c r="AM243" s="7" t="str">
        <f t="shared" si="160"/>
        <v/>
      </c>
      <c r="AN243" s="7" t="str">
        <f t="shared" si="161"/>
        <v/>
      </c>
      <c r="AO243" s="7" t="str">
        <f t="shared" si="162"/>
        <v/>
      </c>
      <c r="AP243" s="61" t="str">
        <f t="shared" si="163"/>
        <v/>
      </c>
      <c r="AR243" s="60" t="str">
        <f t="shared" si="141"/>
        <v/>
      </c>
      <c r="AS243" s="7" t="str">
        <f t="shared" si="164"/>
        <v/>
      </c>
      <c r="AT243" s="7" t="str">
        <f t="shared" si="130"/>
        <v/>
      </c>
      <c r="AU243" s="7" t="str">
        <f t="shared" si="131"/>
        <v/>
      </c>
      <c r="AV243" s="7" t="str">
        <f t="shared" si="132"/>
        <v/>
      </c>
      <c r="AW243" s="7" t="str">
        <f t="shared" si="133"/>
        <v/>
      </c>
      <c r="AX243" s="61" t="str">
        <f t="shared" si="165"/>
        <v/>
      </c>
      <c r="AZ243" s="52" t="str">
        <f t="shared" si="142"/>
        <v/>
      </c>
      <c r="BA243" s="101" t="str">
        <f t="shared" si="143"/>
        <v/>
      </c>
      <c r="BB243" s="101" t="str">
        <f t="shared" si="144"/>
        <v/>
      </c>
      <c r="BC243" s="101" t="str">
        <f t="shared" si="145"/>
        <v/>
      </c>
      <c r="BD243" s="160" t="str">
        <f t="shared" si="146"/>
        <v/>
      </c>
      <c r="BE243" s="101" t="str">
        <f t="shared" si="147"/>
        <v/>
      </c>
      <c r="BG243" s="10" t="str">
        <f t="shared" si="148"/>
        <v/>
      </c>
      <c r="BI243" s="163" t="str">
        <f t="shared" si="149"/>
        <v/>
      </c>
      <c r="BK243" s="10">
        <v>234</v>
      </c>
    </row>
    <row r="244" spans="1:63" x14ac:dyDescent="0.25">
      <c r="A244" s="6"/>
      <c r="B244" s="150"/>
      <c r="C244" s="151"/>
      <c r="D244" s="175"/>
      <c r="E244" s="151"/>
      <c r="F244" s="152"/>
      <c r="G244" s="192"/>
      <c r="H244" s="153"/>
      <c r="I244" s="6"/>
      <c r="L244" s="140" t="str">
        <f t="shared" si="134"/>
        <v/>
      </c>
      <c r="M244" s="101" t="str">
        <f t="shared" si="150"/>
        <v/>
      </c>
      <c r="N244" s="36" t="str">
        <f t="shared" si="150"/>
        <v/>
      </c>
      <c r="O244" s="101" t="str">
        <f t="shared" si="151"/>
        <v/>
      </c>
      <c r="P244" s="124" t="str">
        <f t="shared" si="152"/>
        <v/>
      </c>
      <c r="Q244" s="189" t="str">
        <f t="shared" si="135"/>
        <v/>
      </c>
      <c r="R244" s="101" t="str">
        <f t="shared" si="153"/>
        <v/>
      </c>
      <c r="T244" s="10" t="str">
        <f t="shared" si="136"/>
        <v/>
      </c>
      <c r="V244" s="10" t="str">
        <f t="shared" si="137"/>
        <v/>
      </c>
      <c r="X244" s="10" t="str">
        <f>IF(AND($V244="X", COUNTIF($V$10:$V244, "X")=1), "X", "")</f>
        <v/>
      </c>
      <c r="Z244" s="10" t="str">
        <f t="shared" si="138"/>
        <v/>
      </c>
      <c r="AB244" s="10" t="str">
        <f t="shared" si="129"/>
        <v/>
      </c>
      <c r="AC244" s="10" t="str">
        <f t="shared" si="154"/>
        <v/>
      </c>
      <c r="AD244" s="10" t="str">
        <f t="shared" si="139"/>
        <v/>
      </c>
      <c r="AE244" s="10" t="str">
        <f t="shared" si="155"/>
        <v/>
      </c>
      <c r="AF244" s="10" t="str">
        <f t="shared" si="156"/>
        <v/>
      </c>
      <c r="AG244" s="10" t="str">
        <f t="shared" si="156"/>
        <v/>
      </c>
      <c r="AH244" s="10" t="str">
        <f t="shared" si="157"/>
        <v/>
      </c>
      <c r="AJ244" s="60" t="str">
        <f t="shared" si="140"/>
        <v/>
      </c>
      <c r="AK244" s="7" t="str">
        <f t="shared" si="158"/>
        <v/>
      </c>
      <c r="AL244" s="7" t="str">
        <f t="shared" si="159"/>
        <v/>
      </c>
      <c r="AM244" s="7" t="str">
        <f t="shared" si="160"/>
        <v/>
      </c>
      <c r="AN244" s="7" t="str">
        <f t="shared" si="161"/>
        <v/>
      </c>
      <c r="AO244" s="7" t="str">
        <f t="shared" si="162"/>
        <v/>
      </c>
      <c r="AP244" s="61" t="str">
        <f t="shared" si="163"/>
        <v/>
      </c>
      <c r="AR244" s="60" t="str">
        <f t="shared" si="141"/>
        <v/>
      </c>
      <c r="AS244" s="7" t="str">
        <f t="shared" si="164"/>
        <v/>
      </c>
      <c r="AT244" s="7" t="str">
        <f t="shared" si="130"/>
        <v/>
      </c>
      <c r="AU244" s="7" t="str">
        <f t="shared" si="131"/>
        <v/>
      </c>
      <c r="AV244" s="7" t="str">
        <f t="shared" si="132"/>
        <v/>
      </c>
      <c r="AW244" s="7" t="str">
        <f t="shared" si="133"/>
        <v/>
      </c>
      <c r="AX244" s="61" t="str">
        <f t="shared" si="165"/>
        <v/>
      </c>
      <c r="AZ244" s="52" t="str">
        <f t="shared" si="142"/>
        <v/>
      </c>
      <c r="BA244" s="101" t="str">
        <f t="shared" si="143"/>
        <v/>
      </c>
      <c r="BB244" s="101" t="str">
        <f t="shared" si="144"/>
        <v/>
      </c>
      <c r="BC244" s="101" t="str">
        <f t="shared" si="145"/>
        <v/>
      </c>
      <c r="BD244" s="160" t="str">
        <f t="shared" si="146"/>
        <v/>
      </c>
      <c r="BE244" s="101" t="str">
        <f t="shared" si="147"/>
        <v/>
      </c>
      <c r="BG244" s="10" t="str">
        <f t="shared" si="148"/>
        <v/>
      </c>
      <c r="BI244" s="163" t="str">
        <f t="shared" si="149"/>
        <v/>
      </c>
      <c r="BK244" s="10">
        <v>235</v>
      </c>
    </row>
    <row r="245" spans="1:63" x14ac:dyDescent="0.25">
      <c r="A245" s="6"/>
      <c r="B245" s="150"/>
      <c r="C245" s="151"/>
      <c r="D245" s="175"/>
      <c r="E245" s="151"/>
      <c r="F245" s="152"/>
      <c r="G245" s="192"/>
      <c r="H245" s="153"/>
      <c r="I245" s="6"/>
      <c r="L245" s="140" t="str">
        <f t="shared" si="134"/>
        <v/>
      </c>
      <c r="M245" s="101" t="str">
        <f t="shared" si="150"/>
        <v/>
      </c>
      <c r="N245" s="36" t="str">
        <f t="shared" si="150"/>
        <v/>
      </c>
      <c r="O245" s="101" t="str">
        <f t="shared" si="151"/>
        <v/>
      </c>
      <c r="P245" s="124" t="str">
        <f t="shared" si="152"/>
        <v/>
      </c>
      <c r="Q245" s="189" t="str">
        <f t="shared" si="135"/>
        <v/>
      </c>
      <c r="R245" s="101" t="str">
        <f t="shared" si="153"/>
        <v/>
      </c>
      <c r="T245" s="10" t="str">
        <f t="shared" si="136"/>
        <v/>
      </c>
      <c r="V245" s="10" t="str">
        <f t="shared" si="137"/>
        <v/>
      </c>
      <c r="X245" s="10" t="str">
        <f>IF(AND($V245="X", COUNTIF($V$10:$V245, "X")=1), "X", "")</f>
        <v/>
      </c>
      <c r="Z245" s="10" t="str">
        <f t="shared" si="138"/>
        <v/>
      </c>
      <c r="AB245" s="10" t="str">
        <f t="shared" si="129"/>
        <v/>
      </c>
      <c r="AC245" s="10" t="str">
        <f t="shared" si="154"/>
        <v/>
      </c>
      <c r="AD245" s="10" t="str">
        <f t="shared" si="139"/>
        <v/>
      </c>
      <c r="AE245" s="10" t="str">
        <f t="shared" si="155"/>
        <v/>
      </c>
      <c r="AF245" s="10" t="str">
        <f t="shared" si="156"/>
        <v/>
      </c>
      <c r="AG245" s="10" t="str">
        <f t="shared" si="156"/>
        <v/>
      </c>
      <c r="AH245" s="10" t="str">
        <f t="shared" si="157"/>
        <v/>
      </c>
      <c r="AJ245" s="60" t="str">
        <f t="shared" si="140"/>
        <v/>
      </c>
      <c r="AK245" s="7" t="str">
        <f t="shared" si="158"/>
        <v/>
      </c>
      <c r="AL245" s="7" t="str">
        <f t="shared" si="159"/>
        <v/>
      </c>
      <c r="AM245" s="7" t="str">
        <f t="shared" si="160"/>
        <v/>
      </c>
      <c r="AN245" s="7" t="str">
        <f t="shared" si="161"/>
        <v/>
      </c>
      <c r="AO245" s="7" t="str">
        <f t="shared" si="162"/>
        <v/>
      </c>
      <c r="AP245" s="61" t="str">
        <f t="shared" si="163"/>
        <v/>
      </c>
      <c r="AR245" s="60" t="str">
        <f t="shared" si="141"/>
        <v/>
      </c>
      <c r="AS245" s="7" t="str">
        <f t="shared" si="164"/>
        <v/>
      </c>
      <c r="AT245" s="7" t="str">
        <f t="shared" si="130"/>
        <v/>
      </c>
      <c r="AU245" s="7" t="str">
        <f t="shared" si="131"/>
        <v/>
      </c>
      <c r="AV245" s="7" t="str">
        <f t="shared" si="132"/>
        <v/>
      </c>
      <c r="AW245" s="7" t="str">
        <f t="shared" si="133"/>
        <v/>
      </c>
      <c r="AX245" s="61" t="str">
        <f t="shared" si="165"/>
        <v/>
      </c>
      <c r="AZ245" s="52" t="str">
        <f t="shared" si="142"/>
        <v/>
      </c>
      <c r="BA245" s="101" t="str">
        <f t="shared" si="143"/>
        <v/>
      </c>
      <c r="BB245" s="101" t="str">
        <f t="shared" si="144"/>
        <v/>
      </c>
      <c r="BC245" s="101" t="str">
        <f t="shared" si="145"/>
        <v/>
      </c>
      <c r="BD245" s="160" t="str">
        <f t="shared" si="146"/>
        <v/>
      </c>
      <c r="BE245" s="101" t="str">
        <f t="shared" si="147"/>
        <v/>
      </c>
      <c r="BG245" s="10" t="str">
        <f t="shared" si="148"/>
        <v/>
      </c>
      <c r="BI245" s="163" t="str">
        <f t="shared" si="149"/>
        <v/>
      </c>
      <c r="BK245" s="10">
        <v>236</v>
      </c>
    </row>
    <row r="246" spans="1:63" x14ac:dyDescent="0.25">
      <c r="A246" s="6"/>
      <c r="B246" s="150"/>
      <c r="C246" s="151"/>
      <c r="D246" s="175"/>
      <c r="E246" s="151"/>
      <c r="F246" s="152"/>
      <c r="G246" s="192"/>
      <c r="H246" s="153"/>
      <c r="I246" s="6"/>
      <c r="L246" s="140" t="str">
        <f t="shared" si="134"/>
        <v/>
      </c>
      <c r="M246" s="101" t="str">
        <f t="shared" si="150"/>
        <v/>
      </c>
      <c r="N246" s="36" t="str">
        <f t="shared" si="150"/>
        <v/>
      </c>
      <c r="O246" s="101" t="str">
        <f t="shared" si="151"/>
        <v/>
      </c>
      <c r="P246" s="124" t="str">
        <f t="shared" si="152"/>
        <v/>
      </c>
      <c r="Q246" s="189" t="str">
        <f t="shared" si="135"/>
        <v/>
      </c>
      <c r="R246" s="101" t="str">
        <f t="shared" si="153"/>
        <v/>
      </c>
      <c r="T246" s="10" t="str">
        <f t="shared" si="136"/>
        <v/>
      </c>
      <c r="V246" s="10" t="str">
        <f t="shared" si="137"/>
        <v/>
      </c>
      <c r="X246" s="10" t="str">
        <f>IF(AND($V246="X", COUNTIF($V$10:$V246, "X")=1), "X", "")</f>
        <v/>
      </c>
      <c r="Z246" s="10" t="str">
        <f t="shared" si="138"/>
        <v/>
      </c>
      <c r="AB246" s="10" t="str">
        <f t="shared" si="129"/>
        <v/>
      </c>
      <c r="AC246" s="10" t="str">
        <f t="shared" si="154"/>
        <v/>
      </c>
      <c r="AD246" s="10" t="str">
        <f t="shared" si="139"/>
        <v/>
      </c>
      <c r="AE246" s="10" t="str">
        <f t="shared" si="155"/>
        <v/>
      </c>
      <c r="AF246" s="10" t="str">
        <f t="shared" si="156"/>
        <v/>
      </c>
      <c r="AG246" s="10" t="str">
        <f t="shared" si="156"/>
        <v/>
      </c>
      <c r="AH246" s="10" t="str">
        <f t="shared" si="157"/>
        <v/>
      </c>
      <c r="AJ246" s="60" t="str">
        <f t="shared" si="140"/>
        <v/>
      </c>
      <c r="AK246" s="7" t="str">
        <f t="shared" si="158"/>
        <v/>
      </c>
      <c r="AL246" s="7" t="str">
        <f t="shared" si="159"/>
        <v/>
      </c>
      <c r="AM246" s="7" t="str">
        <f t="shared" si="160"/>
        <v/>
      </c>
      <c r="AN246" s="7" t="str">
        <f t="shared" si="161"/>
        <v/>
      </c>
      <c r="AO246" s="7" t="str">
        <f t="shared" si="162"/>
        <v/>
      </c>
      <c r="AP246" s="61" t="str">
        <f t="shared" si="163"/>
        <v/>
      </c>
      <c r="AR246" s="60" t="str">
        <f t="shared" si="141"/>
        <v/>
      </c>
      <c r="AS246" s="7" t="str">
        <f t="shared" si="164"/>
        <v/>
      </c>
      <c r="AT246" s="7" t="str">
        <f t="shared" si="130"/>
        <v/>
      </c>
      <c r="AU246" s="7" t="str">
        <f t="shared" si="131"/>
        <v/>
      </c>
      <c r="AV246" s="7" t="str">
        <f t="shared" si="132"/>
        <v/>
      </c>
      <c r="AW246" s="7" t="str">
        <f t="shared" si="133"/>
        <v/>
      </c>
      <c r="AX246" s="61" t="str">
        <f t="shared" si="165"/>
        <v/>
      </c>
      <c r="AZ246" s="52" t="str">
        <f t="shared" si="142"/>
        <v/>
      </c>
      <c r="BA246" s="101" t="str">
        <f t="shared" si="143"/>
        <v/>
      </c>
      <c r="BB246" s="101" t="str">
        <f t="shared" si="144"/>
        <v/>
      </c>
      <c r="BC246" s="101" t="str">
        <f t="shared" si="145"/>
        <v/>
      </c>
      <c r="BD246" s="160" t="str">
        <f t="shared" si="146"/>
        <v/>
      </c>
      <c r="BE246" s="101" t="str">
        <f t="shared" si="147"/>
        <v/>
      </c>
      <c r="BG246" s="10" t="str">
        <f t="shared" si="148"/>
        <v/>
      </c>
      <c r="BI246" s="163" t="str">
        <f t="shared" si="149"/>
        <v/>
      </c>
      <c r="BK246" s="10">
        <v>237</v>
      </c>
    </row>
    <row r="247" spans="1:63" x14ac:dyDescent="0.25">
      <c r="A247" s="6"/>
      <c r="B247" s="150"/>
      <c r="C247" s="151"/>
      <c r="D247" s="175"/>
      <c r="E247" s="151"/>
      <c r="F247" s="152"/>
      <c r="G247" s="192"/>
      <c r="H247" s="153"/>
      <c r="I247" s="6"/>
      <c r="L247" s="140" t="str">
        <f t="shared" si="134"/>
        <v/>
      </c>
      <c r="M247" s="101" t="str">
        <f t="shared" si="150"/>
        <v/>
      </c>
      <c r="N247" s="36" t="str">
        <f t="shared" si="150"/>
        <v/>
      </c>
      <c r="O247" s="101" t="str">
        <f t="shared" si="151"/>
        <v/>
      </c>
      <c r="P247" s="124" t="str">
        <f t="shared" si="152"/>
        <v/>
      </c>
      <c r="Q247" s="189" t="str">
        <f t="shared" si="135"/>
        <v/>
      </c>
      <c r="R247" s="101" t="str">
        <f t="shared" si="153"/>
        <v/>
      </c>
      <c r="T247" s="10" t="str">
        <f t="shared" si="136"/>
        <v/>
      </c>
      <c r="V247" s="10" t="str">
        <f t="shared" si="137"/>
        <v/>
      </c>
      <c r="X247" s="10" t="str">
        <f>IF(AND($V247="X", COUNTIF($V$10:$V247, "X")=1), "X", "")</f>
        <v/>
      </c>
      <c r="Z247" s="10" t="str">
        <f t="shared" si="138"/>
        <v/>
      </c>
      <c r="AB247" s="10" t="str">
        <f t="shared" si="129"/>
        <v/>
      </c>
      <c r="AC247" s="10" t="str">
        <f t="shared" si="154"/>
        <v/>
      </c>
      <c r="AD247" s="10" t="str">
        <f t="shared" si="139"/>
        <v/>
      </c>
      <c r="AE247" s="10" t="str">
        <f t="shared" si="155"/>
        <v/>
      </c>
      <c r="AF247" s="10" t="str">
        <f t="shared" si="156"/>
        <v/>
      </c>
      <c r="AG247" s="10" t="str">
        <f t="shared" si="156"/>
        <v/>
      </c>
      <c r="AH247" s="10" t="str">
        <f t="shared" si="157"/>
        <v/>
      </c>
      <c r="AJ247" s="60" t="str">
        <f t="shared" si="140"/>
        <v/>
      </c>
      <c r="AK247" s="7" t="str">
        <f t="shared" si="158"/>
        <v/>
      </c>
      <c r="AL247" s="7" t="str">
        <f t="shared" si="159"/>
        <v/>
      </c>
      <c r="AM247" s="7" t="str">
        <f t="shared" si="160"/>
        <v/>
      </c>
      <c r="AN247" s="7" t="str">
        <f t="shared" si="161"/>
        <v/>
      </c>
      <c r="AO247" s="7" t="str">
        <f t="shared" si="162"/>
        <v/>
      </c>
      <c r="AP247" s="61" t="str">
        <f t="shared" si="163"/>
        <v/>
      </c>
      <c r="AR247" s="60" t="str">
        <f t="shared" si="141"/>
        <v/>
      </c>
      <c r="AS247" s="7" t="str">
        <f t="shared" si="164"/>
        <v/>
      </c>
      <c r="AT247" s="7" t="str">
        <f t="shared" si="130"/>
        <v/>
      </c>
      <c r="AU247" s="7" t="str">
        <f t="shared" si="131"/>
        <v/>
      </c>
      <c r="AV247" s="7" t="str">
        <f t="shared" si="132"/>
        <v/>
      </c>
      <c r="AW247" s="7" t="str">
        <f t="shared" si="133"/>
        <v/>
      </c>
      <c r="AX247" s="61" t="str">
        <f t="shared" si="165"/>
        <v/>
      </c>
      <c r="AZ247" s="52" t="str">
        <f t="shared" si="142"/>
        <v/>
      </c>
      <c r="BA247" s="101" t="str">
        <f t="shared" si="143"/>
        <v/>
      </c>
      <c r="BB247" s="101" t="str">
        <f t="shared" si="144"/>
        <v/>
      </c>
      <c r="BC247" s="101" t="str">
        <f t="shared" si="145"/>
        <v/>
      </c>
      <c r="BD247" s="160" t="str">
        <f t="shared" si="146"/>
        <v/>
      </c>
      <c r="BE247" s="101" t="str">
        <f t="shared" si="147"/>
        <v/>
      </c>
      <c r="BG247" s="10" t="str">
        <f t="shared" si="148"/>
        <v/>
      </c>
      <c r="BI247" s="163" t="str">
        <f t="shared" si="149"/>
        <v/>
      </c>
      <c r="BK247" s="10">
        <v>238</v>
      </c>
    </row>
    <row r="248" spans="1:63" x14ac:dyDescent="0.25">
      <c r="A248" s="6"/>
      <c r="B248" s="150"/>
      <c r="C248" s="151"/>
      <c r="D248" s="175"/>
      <c r="E248" s="151"/>
      <c r="F248" s="152"/>
      <c r="G248" s="192"/>
      <c r="H248" s="153"/>
      <c r="I248" s="6"/>
      <c r="L248" s="140" t="str">
        <f t="shared" si="134"/>
        <v/>
      </c>
      <c r="M248" s="101" t="str">
        <f t="shared" si="150"/>
        <v/>
      </c>
      <c r="N248" s="36" t="str">
        <f t="shared" si="150"/>
        <v/>
      </c>
      <c r="O248" s="101" t="str">
        <f t="shared" si="151"/>
        <v/>
      </c>
      <c r="P248" s="124" t="str">
        <f t="shared" si="152"/>
        <v/>
      </c>
      <c r="Q248" s="189" t="str">
        <f t="shared" si="135"/>
        <v/>
      </c>
      <c r="R248" s="101" t="str">
        <f t="shared" si="153"/>
        <v/>
      </c>
      <c r="T248" s="10" t="str">
        <f t="shared" si="136"/>
        <v/>
      </c>
      <c r="V248" s="10" t="str">
        <f t="shared" si="137"/>
        <v/>
      </c>
      <c r="X248" s="10" t="str">
        <f>IF(AND($V248="X", COUNTIF($V$10:$V248, "X")=1), "X", "")</f>
        <v/>
      </c>
      <c r="Z248" s="10" t="str">
        <f t="shared" si="138"/>
        <v/>
      </c>
      <c r="AB248" s="10" t="str">
        <f t="shared" si="129"/>
        <v/>
      </c>
      <c r="AC248" s="10" t="str">
        <f t="shared" si="154"/>
        <v/>
      </c>
      <c r="AD248" s="10" t="str">
        <f t="shared" si="139"/>
        <v/>
      </c>
      <c r="AE248" s="10" t="str">
        <f t="shared" si="155"/>
        <v/>
      </c>
      <c r="AF248" s="10" t="str">
        <f t="shared" si="156"/>
        <v/>
      </c>
      <c r="AG248" s="10" t="str">
        <f t="shared" si="156"/>
        <v/>
      </c>
      <c r="AH248" s="10" t="str">
        <f t="shared" si="157"/>
        <v/>
      </c>
      <c r="AJ248" s="60" t="str">
        <f t="shared" si="140"/>
        <v/>
      </c>
      <c r="AK248" s="7" t="str">
        <f t="shared" si="158"/>
        <v/>
      </c>
      <c r="AL248" s="7" t="str">
        <f t="shared" si="159"/>
        <v/>
      </c>
      <c r="AM248" s="7" t="str">
        <f t="shared" si="160"/>
        <v/>
      </c>
      <c r="AN248" s="7" t="str">
        <f t="shared" si="161"/>
        <v/>
      </c>
      <c r="AO248" s="7" t="str">
        <f t="shared" si="162"/>
        <v/>
      </c>
      <c r="AP248" s="61" t="str">
        <f t="shared" si="163"/>
        <v/>
      </c>
      <c r="AR248" s="60" t="str">
        <f t="shared" si="141"/>
        <v/>
      </c>
      <c r="AS248" s="7" t="str">
        <f t="shared" si="164"/>
        <v/>
      </c>
      <c r="AT248" s="7" t="str">
        <f t="shared" si="130"/>
        <v/>
      </c>
      <c r="AU248" s="7" t="str">
        <f t="shared" si="131"/>
        <v/>
      </c>
      <c r="AV248" s="7" t="str">
        <f t="shared" si="132"/>
        <v/>
      </c>
      <c r="AW248" s="7" t="str">
        <f t="shared" si="133"/>
        <v/>
      </c>
      <c r="AX248" s="61" t="str">
        <f t="shared" si="165"/>
        <v/>
      </c>
      <c r="AZ248" s="52" t="str">
        <f t="shared" si="142"/>
        <v/>
      </c>
      <c r="BA248" s="101" t="str">
        <f t="shared" si="143"/>
        <v/>
      </c>
      <c r="BB248" s="101" t="str">
        <f t="shared" si="144"/>
        <v/>
      </c>
      <c r="BC248" s="101" t="str">
        <f t="shared" si="145"/>
        <v/>
      </c>
      <c r="BD248" s="160" t="str">
        <f t="shared" si="146"/>
        <v/>
      </c>
      <c r="BE248" s="101" t="str">
        <f t="shared" si="147"/>
        <v/>
      </c>
      <c r="BG248" s="10" t="str">
        <f t="shared" si="148"/>
        <v/>
      </c>
      <c r="BI248" s="163" t="str">
        <f t="shared" si="149"/>
        <v/>
      </c>
      <c r="BK248" s="10">
        <v>239</v>
      </c>
    </row>
    <row r="249" spans="1:63" x14ac:dyDescent="0.25">
      <c r="A249" s="6"/>
      <c r="B249" s="150"/>
      <c r="C249" s="151"/>
      <c r="D249" s="175"/>
      <c r="E249" s="151"/>
      <c r="F249" s="152"/>
      <c r="G249" s="192"/>
      <c r="H249" s="153"/>
      <c r="I249" s="6"/>
      <c r="L249" s="140" t="str">
        <f t="shared" si="134"/>
        <v/>
      </c>
      <c r="M249" s="101" t="str">
        <f t="shared" si="150"/>
        <v/>
      </c>
      <c r="N249" s="36" t="str">
        <f t="shared" si="150"/>
        <v/>
      </c>
      <c r="O249" s="101" t="str">
        <f t="shared" si="151"/>
        <v/>
      </c>
      <c r="P249" s="124" t="str">
        <f t="shared" si="152"/>
        <v/>
      </c>
      <c r="Q249" s="189" t="str">
        <f t="shared" si="135"/>
        <v/>
      </c>
      <c r="R249" s="101" t="str">
        <f t="shared" si="153"/>
        <v/>
      </c>
      <c r="T249" s="10" t="str">
        <f t="shared" si="136"/>
        <v/>
      </c>
      <c r="V249" s="10" t="str">
        <f t="shared" si="137"/>
        <v/>
      </c>
      <c r="X249" s="10" t="str">
        <f>IF(AND($V249="X", COUNTIF($V$10:$V249, "X")=1), "X", "")</f>
        <v/>
      </c>
      <c r="Z249" s="10" t="str">
        <f t="shared" si="138"/>
        <v/>
      </c>
      <c r="AB249" s="10" t="str">
        <f t="shared" si="129"/>
        <v/>
      </c>
      <c r="AC249" s="10" t="str">
        <f t="shared" si="154"/>
        <v/>
      </c>
      <c r="AD249" s="10" t="str">
        <f t="shared" si="139"/>
        <v/>
      </c>
      <c r="AE249" s="10" t="str">
        <f t="shared" si="155"/>
        <v/>
      </c>
      <c r="AF249" s="10" t="str">
        <f t="shared" si="156"/>
        <v/>
      </c>
      <c r="AG249" s="10" t="str">
        <f t="shared" si="156"/>
        <v/>
      </c>
      <c r="AH249" s="10" t="str">
        <f t="shared" si="157"/>
        <v/>
      </c>
      <c r="AJ249" s="60" t="str">
        <f t="shared" si="140"/>
        <v/>
      </c>
      <c r="AK249" s="7" t="str">
        <f t="shared" si="158"/>
        <v/>
      </c>
      <c r="AL249" s="7" t="str">
        <f t="shared" si="159"/>
        <v/>
      </c>
      <c r="AM249" s="7" t="str">
        <f t="shared" si="160"/>
        <v/>
      </c>
      <c r="AN249" s="7" t="str">
        <f t="shared" si="161"/>
        <v/>
      </c>
      <c r="AO249" s="7" t="str">
        <f t="shared" si="162"/>
        <v/>
      </c>
      <c r="AP249" s="61" t="str">
        <f t="shared" si="163"/>
        <v/>
      </c>
      <c r="AR249" s="60" t="str">
        <f t="shared" si="141"/>
        <v/>
      </c>
      <c r="AS249" s="7" t="str">
        <f t="shared" si="164"/>
        <v/>
      </c>
      <c r="AT249" s="7" t="str">
        <f t="shared" si="130"/>
        <v/>
      </c>
      <c r="AU249" s="7" t="str">
        <f t="shared" si="131"/>
        <v/>
      </c>
      <c r="AV249" s="7" t="str">
        <f t="shared" si="132"/>
        <v/>
      </c>
      <c r="AW249" s="7" t="str">
        <f t="shared" si="133"/>
        <v/>
      </c>
      <c r="AX249" s="61" t="str">
        <f t="shared" si="165"/>
        <v/>
      </c>
      <c r="AZ249" s="52" t="str">
        <f t="shared" si="142"/>
        <v/>
      </c>
      <c r="BA249" s="101" t="str">
        <f t="shared" si="143"/>
        <v/>
      </c>
      <c r="BB249" s="101" t="str">
        <f t="shared" si="144"/>
        <v/>
      </c>
      <c r="BC249" s="101" t="str">
        <f t="shared" si="145"/>
        <v/>
      </c>
      <c r="BD249" s="160" t="str">
        <f t="shared" si="146"/>
        <v/>
      </c>
      <c r="BE249" s="101" t="str">
        <f t="shared" si="147"/>
        <v/>
      </c>
      <c r="BG249" s="10" t="str">
        <f t="shared" si="148"/>
        <v/>
      </c>
      <c r="BI249" s="163" t="str">
        <f t="shared" si="149"/>
        <v/>
      </c>
      <c r="BK249" s="10">
        <v>240</v>
      </c>
    </row>
    <row r="250" spans="1:63" x14ac:dyDescent="0.25">
      <c r="A250" s="6"/>
      <c r="B250" s="150"/>
      <c r="C250" s="151"/>
      <c r="D250" s="175"/>
      <c r="E250" s="151"/>
      <c r="F250" s="152"/>
      <c r="G250" s="192"/>
      <c r="H250" s="153"/>
      <c r="I250" s="6"/>
      <c r="L250" s="140" t="str">
        <f t="shared" si="134"/>
        <v/>
      </c>
      <c r="M250" s="101" t="str">
        <f t="shared" si="150"/>
        <v/>
      </c>
      <c r="N250" s="36" t="str">
        <f t="shared" si="150"/>
        <v/>
      </c>
      <c r="O250" s="101" t="str">
        <f t="shared" si="151"/>
        <v/>
      </c>
      <c r="P250" s="124" t="str">
        <f t="shared" si="152"/>
        <v/>
      </c>
      <c r="Q250" s="189" t="str">
        <f t="shared" si="135"/>
        <v/>
      </c>
      <c r="R250" s="101" t="str">
        <f t="shared" si="153"/>
        <v/>
      </c>
      <c r="T250" s="10" t="str">
        <f t="shared" si="136"/>
        <v/>
      </c>
      <c r="V250" s="10" t="str">
        <f t="shared" si="137"/>
        <v/>
      </c>
      <c r="X250" s="10" t="str">
        <f>IF(AND($V250="X", COUNTIF($V$10:$V250, "X")=1), "X", "")</f>
        <v/>
      </c>
      <c r="Z250" s="10" t="str">
        <f t="shared" si="138"/>
        <v/>
      </c>
      <c r="AB250" s="10" t="str">
        <f t="shared" si="129"/>
        <v/>
      </c>
      <c r="AC250" s="10" t="str">
        <f t="shared" si="154"/>
        <v/>
      </c>
      <c r="AD250" s="10" t="str">
        <f t="shared" si="139"/>
        <v/>
      </c>
      <c r="AE250" s="10" t="str">
        <f t="shared" si="155"/>
        <v/>
      </c>
      <c r="AF250" s="10" t="str">
        <f t="shared" si="156"/>
        <v/>
      </c>
      <c r="AG250" s="10" t="str">
        <f t="shared" si="156"/>
        <v/>
      </c>
      <c r="AH250" s="10" t="str">
        <f t="shared" si="157"/>
        <v/>
      </c>
      <c r="AJ250" s="60" t="str">
        <f t="shared" si="140"/>
        <v/>
      </c>
      <c r="AK250" s="7" t="str">
        <f t="shared" si="158"/>
        <v/>
      </c>
      <c r="AL250" s="7" t="str">
        <f t="shared" si="159"/>
        <v/>
      </c>
      <c r="AM250" s="7" t="str">
        <f t="shared" si="160"/>
        <v/>
      </c>
      <c r="AN250" s="7" t="str">
        <f t="shared" si="161"/>
        <v/>
      </c>
      <c r="AO250" s="7" t="str">
        <f t="shared" si="162"/>
        <v/>
      </c>
      <c r="AP250" s="61" t="str">
        <f t="shared" si="163"/>
        <v/>
      </c>
      <c r="AR250" s="60" t="str">
        <f t="shared" si="141"/>
        <v/>
      </c>
      <c r="AS250" s="7" t="str">
        <f t="shared" si="164"/>
        <v/>
      </c>
      <c r="AT250" s="7" t="str">
        <f t="shared" si="130"/>
        <v/>
      </c>
      <c r="AU250" s="7" t="str">
        <f t="shared" si="131"/>
        <v/>
      </c>
      <c r="AV250" s="7" t="str">
        <f t="shared" si="132"/>
        <v/>
      </c>
      <c r="AW250" s="7" t="str">
        <f t="shared" si="133"/>
        <v/>
      </c>
      <c r="AX250" s="61" t="str">
        <f t="shared" si="165"/>
        <v/>
      </c>
      <c r="AZ250" s="52" t="str">
        <f t="shared" si="142"/>
        <v/>
      </c>
      <c r="BA250" s="101" t="str">
        <f t="shared" si="143"/>
        <v/>
      </c>
      <c r="BB250" s="101" t="str">
        <f t="shared" si="144"/>
        <v/>
      </c>
      <c r="BC250" s="101" t="str">
        <f t="shared" si="145"/>
        <v/>
      </c>
      <c r="BD250" s="160" t="str">
        <f t="shared" si="146"/>
        <v/>
      </c>
      <c r="BE250" s="101" t="str">
        <f t="shared" si="147"/>
        <v/>
      </c>
      <c r="BG250" s="10" t="str">
        <f t="shared" si="148"/>
        <v/>
      </c>
      <c r="BI250" s="163" t="str">
        <f t="shared" si="149"/>
        <v/>
      </c>
      <c r="BK250" s="10">
        <v>241</v>
      </c>
    </row>
    <row r="251" spans="1:63" x14ac:dyDescent="0.25">
      <c r="A251" s="6"/>
      <c r="B251" s="150"/>
      <c r="C251" s="151"/>
      <c r="D251" s="175"/>
      <c r="E251" s="151"/>
      <c r="F251" s="152"/>
      <c r="G251" s="192"/>
      <c r="H251" s="153"/>
      <c r="I251" s="6"/>
      <c r="L251" s="140" t="str">
        <f t="shared" si="134"/>
        <v/>
      </c>
      <c r="M251" s="101" t="str">
        <f t="shared" si="150"/>
        <v/>
      </c>
      <c r="N251" s="36" t="str">
        <f t="shared" si="150"/>
        <v/>
      </c>
      <c r="O251" s="101" t="str">
        <f t="shared" si="151"/>
        <v/>
      </c>
      <c r="P251" s="124" t="str">
        <f t="shared" si="152"/>
        <v/>
      </c>
      <c r="Q251" s="189" t="str">
        <f t="shared" si="135"/>
        <v/>
      </c>
      <c r="R251" s="101" t="str">
        <f t="shared" si="153"/>
        <v/>
      </c>
      <c r="T251" s="10" t="str">
        <f t="shared" si="136"/>
        <v/>
      </c>
      <c r="V251" s="10" t="str">
        <f t="shared" si="137"/>
        <v/>
      </c>
      <c r="X251" s="10" t="str">
        <f>IF(AND($V251="X", COUNTIF($V$10:$V251, "X")=1), "X", "")</f>
        <v/>
      </c>
      <c r="Z251" s="10" t="str">
        <f t="shared" si="138"/>
        <v/>
      </c>
      <c r="AB251" s="10" t="str">
        <f t="shared" si="129"/>
        <v/>
      </c>
      <c r="AC251" s="10" t="str">
        <f t="shared" si="154"/>
        <v/>
      </c>
      <c r="AD251" s="10" t="str">
        <f t="shared" si="139"/>
        <v/>
      </c>
      <c r="AE251" s="10" t="str">
        <f t="shared" si="155"/>
        <v/>
      </c>
      <c r="AF251" s="10" t="str">
        <f t="shared" si="156"/>
        <v/>
      </c>
      <c r="AG251" s="10" t="str">
        <f t="shared" si="156"/>
        <v/>
      </c>
      <c r="AH251" s="10" t="str">
        <f t="shared" si="157"/>
        <v/>
      </c>
      <c r="AJ251" s="60" t="str">
        <f t="shared" si="140"/>
        <v/>
      </c>
      <c r="AK251" s="7" t="str">
        <f t="shared" si="158"/>
        <v/>
      </c>
      <c r="AL251" s="7" t="str">
        <f t="shared" si="159"/>
        <v/>
      </c>
      <c r="AM251" s="7" t="str">
        <f t="shared" si="160"/>
        <v/>
      </c>
      <c r="AN251" s="7" t="str">
        <f t="shared" si="161"/>
        <v/>
      </c>
      <c r="AO251" s="7" t="str">
        <f t="shared" si="162"/>
        <v/>
      </c>
      <c r="AP251" s="61" t="str">
        <f t="shared" si="163"/>
        <v/>
      </c>
      <c r="AR251" s="60" t="str">
        <f t="shared" si="141"/>
        <v/>
      </c>
      <c r="AS251" s="7" t="str">
        <f t="shared" si="164"/>
        <v/>
      </c>
      <c r="AT251" s="7" t="str">
        <f t="shared" si="130"/>
        <v/>
      </c>
      <c r="AU251" s="7" t="str">
        <f t="shared" si="131"/>
        <v/>
      </c>
      <c r="AV251" s="7" t="str">
        <f t="shared" si="132"/>
        <v/>
      </c>
      <c r="AW251" s="7" t="str">
        <f t="shared" si="133"/>
        <v/>
      </c>
      <c r="AX251" s="61" t="str">
        <f t="shared" si="165"/>
        <v/>
      </c>
      <c r="AZ251" s="52" t="str">
        <f t="shared" si="142"/>
        <v/>
      </c>
      <c r="BA251" s="101" t="str">
        <f t="shared" si="143"/>
        <v/>
      </c>
      <c r="BB251" s="101" t="str">
        <f t="shared" si="144"/>
        <v/>
      </c>
      <c r="BC251" s="101" t="str">
        <f t="shared" si="145"/>
        <v/>
      </c>
      <c r="BD251" s="160" t="str">
        <f t="shared" si="146"/>
        <v/>
      </c>
      <c r="BE251" s="101" t="str">
        <f t="shared" si="147"/>
        <v/>
      </c>
      <c r="BG251" s="10" t="str">
        <f t="shared" si="148"/>
        <v/>
      </c>
      <c r="BI251" s="163" t="str">
        <f t="shared" si="149"/>
        <v/>
      </c>
      <c r="BK251" s="10">
        <v>242</v>
      </c>
    </row>
    <row r="252" spans="1:63" x14ac:dyDescent="0.25">
      <c r="A252" s="6"/>
      <c r="B252" s="150"/>
      <c r="C252" s="151"/>
      <c r="D252" s="175"/>
      <c r="E252" s="151"/>
      <c r="F252" s="152"/>
      <c r="G252" s="192"/>
      <c r="H252" s="153"/>
      <c r="I252" s="6"/>
      <c r="L252" s="140" t="str">
        <f t="shared" si="134"/>
        <v/>
      </c>
      <c r="M252" s="101" t="str">
        <f t="shared" si="150"/>
        <v/>
      </c>
      <c r="N252" s="36" t="str">
        <f t="shared" si="150"/>
        <v/>
      </c>
      <c r="O252" s="101" t="str">
        <f t="shared" si="151"/>
        <v/>
      </c>
      <c r="P252" s="124" t="str">
        <f t="shared" si="152"/>
        <v/>
      </c>
      <c r="Q252" s="189" t="str">
        <f t="shared" si="135"/>
        <v/>
      </c>
      <c r="R252" s="101" t="str">
        <f t="shared" si="153"/>
        <v/>
      </c>
      <c r="T252" s="10" t="str">
        <f t="shared" si="136"/>
        <v/>
      </c>
      <c r="V252" s="10" t="str">
        <f t="shared" si="137"/>
        <v/>
      </c>
      <c r="X252" s="10" t="str">
        <f>IF(AND($V252="X", COUNTIF($V$10:$V252, "X")=1), "X", "")</f>
        <v/>
      </c>
      <c r="Z252" s="10" t="str">
        <f t="shared" si="138"/>
        <v/>
      </c>
      <c r="AB252" s="10" t="str">
        <f t="shared" si="129"/>
        <v/>
      </c>
      <c r="AC252" s="10" t="str">
        <f t="shared" si="154"/>
        <v/>
      </c>
      <c r="AD252" s="10" t="str">
        <f t="shared" si="139"/>
        <v/>
      </c>
      <c r="AE252" s="10" t="str">
        <f t="shared" si="155"/>
        <v/>
      </c>
      <c r="AF252" s="10" t="str">
        <f t="shared" si="156"/>
        <v/>
      </c>
      <c r="AG252" s="10" t="str">
        <f t="shared" si="156"/>
        <v/>
      </c>
      <c r="AH252" s="10" t="str">
        <f t="shared" si="157"/>
        <v/>
      </c>
      <c r="AJ252" s="60" t="str">
        <f t="shared" si="140"/>
        <v/>
      </c>
      <c r="AK252" s="7" t="str">
        <f t="shared" si="158"/>
        <v/>
      </c>
      <c r="AL252" s="7" t="str">
        <f t="shared" si="159"/>
        <v/>
      </c>
      <c r="AM252" s="7" t="str">
        <f t="shared" si="160"/>
        <v/>
      </c>
      <c r="AN252" s="7" t="str">
        <f t="shared" si="161"/>
        <v/>
      </c>
      <c r="AO252" s="7" t="str">
        <f t="shared" si="162"/>
        <v/>
      </c>
      <c r="AP252" s="61" t="str">
        <f t="shared" si="163"/>
        <v/>
      </c>
      <c r="AR252" s="60" t="str">
        <f t="shared" si="141"/>
        <v/>
      </c>
      <c r="AS252" s="7" t="str">
        <f t="shared" si="164"/>
        <v/>
      </c>
      <c r="AT252" s="7" t="str">
        <f t="shared" si="130"/>
        <v/>
      </c>
      <c r="AU252" s="7" t="str">
        <f t="shared" si="131"/>
        <v/>
      </c>
      <c r="AV252" s="7" t="str">
        <f t="shared" si="132"/>
        <v/>
      </c>
      <c r="AW252" s="7" t="str">
        <f t="shared" si="133"/>
        <v/>
      </c>
      <c r="AX252" s="61" t="str">
        <f t="shared" si="165"/>
        <v/>
      </c>
      <c r="AZ252" s="52" t="str">
        <f t="shared" si="142"/>
        <v/>
      </c>
      <c r="BA252" s="101" t="str">
        <f t="shared" si="143"/>
        <v/>
      </c>
      <c r="BB252" s="101" t="str">
        <f t="shared" si="144"/>
        <v/>
      </c>
      <c r="BC252" s="101" t="str">
        <f t="shared" si="145"/>
        <v/>
      </c>
      <c r="BD252" s="160" t="str">
        <f t="shared" si="146"/>
        <v/>
      </c>
      <c r="BE252" s="101" t="str">
        <f t="shared" si="147"/>
        <v/>
      </c>
      <c r="BG252" s="10" t="str">
        <f t="shared" si="148"/>
        <v/>
      </c>
      <c r="BI252" s="163" t="str">
        <f t="shared" si="149"/>
        <v/>
      </c>
      <c r="BK252" s="10">
        <v>243</v>
      </c>
    </row>
    <row r="253" spans="1:63" x14ac:dyDescent="0.25">
      <c r="A253" s="6"/>
      <c r="B253" s="150"/>
      <c r="C253" s="151"/>
      <c r="D253" s="175"/>
      <c r="E253" s="151"/>
      <c r="F253" s="152"/>
      <c r="G253" s="192"/>
      <c r="H253" s="153"/>
      <c r="I253" s="6"/>
      <c r="L253" s="140" t="str">
        <f t="shared" si="134"/>
        <v/>
      </c>
      <c r="M253" s="101" t="str">
        <f t="shared" si="150"/>
        <v/>
      </c>
      <c r="N253" s="36" t="str">
        <f t="shared" si="150"/>
        <v/>
      </c>
      <c r="O253" s="101" t="str">
        <f t="shared" si="151"/>
        <v/>
      </c>
      <c r="P253" s="124" t="str">
        <f t="shared" si="152"/>
        <v/>
      </c>
      <c r="Q253" s="189" t="str">
        <f t="shared" si="135"/>
        <v/>
      </c>
      <c r="R253" s="101" t="str">
        <f t="shared" si="153"/>
        <v/>
      </c>
      <c r="T253" s="10" t="str">
        <f t="shared" si="136"/>
        <v/>
      </c>
      <c r="V253" s="10" t="str">
        <f t="shared" si="137"/>
        <v/>
      </c>
      <c r="X253" s="10" t="str">
        <f>IF(AND($V253="X", COUNTIF($V$10:$V253, "X")=1), "X", "")</f>
        <v/>
      </c>
      <c r="Z253" s="10" t="str">
        <f t="shared" si="138"/>
        <v/>
      </c>
      <c r="AB253" s="10" t="str">
        <f t="shared" si="129"/>
        <v/>
      </c>
      <c r="AC253" s="10" t="str">
        <f t="shared" si="154"/>
        <v/>
      </c>
      <c r="AD253" s="10" t="str">
        <f t="shared" si="139"/>
        <v/>
      </c>
      <c r="AE253" s="10" t="str">
        <f t="shared" si="155"/>
        <v/>
      </c>
      <c r="AF253" s="10" t="str">
        <f t="shared" si="156"/>
        <v/>
      </c>
      <c r="AG253" s="10" t="str">
        <f t="shared" si="156"/>
        <v/>
      </c>
      <c r="AH253" s="10" t="str">
        <f t="shared" si="157"/>
        <v/>
      </c>
      <c r="AJ253" s="60" t="str">
        <f t="shared" si="140"/>
        <v/>
      </c>
      <c r="AK253" s="7" t="str">
        <f t="shared" si="158"/>
        <v/>
      </c>
      <c r="AL253" s="7" t="str">
        <f t="shared" si="159"/>
        <v/>
      </c>
      <c r="AM253" s="7" t="str">
        <f t="shared" si="160"/>
        <v/>
      </c>
      <c r="AN253" s="7" t="str">
        <f t="shared" si="161"/>
        <v/>
      </c>
      <c r="AO253" s="7" t="str">
        <f t="shared" si="162"/>
        <v/>
      </c>
      <c r="AP253" s="61" t="str">
        <f t="shared" si="163"/>
        <v/>
      </c>
      <c r="AR253" s="60" t="str">
        <f t="shared" si="141"/>
        <v/>
      </c>
      <c r="AS253" s="7" t="str">
        <f t="shared" si="164"/>
        <v/>
      </c>
      <c r="AT253" s="7" t="str">
        <f t="shared" si="130"/>
        <v/>
      </c>
      <c r="AU253" s="7" t="str">
        <f t="shared" si="131"/>
        <v/>
      </c>
      <c r="AV253" s="7" t="str">
        <f t="shared" si="132"/>
        <v/>
      </c>
      <c r="AW253" s="7" t="str">
        <f t="shared" si="133"/>
        <v/>
      </c>
      <c r="AX253" s="61" t="str">
        <f t="shared" si="165"/>
        <v/>
      </c>
      <c r="AZ253" s="52" t="str">
        <f t="shared" si="142"/>
        <v/>
      </c>
      <c r="BA253" s="101" t="str">
        <f t="shared" si="143"/>
        <v/>
      </c>
      <c r="BB253" s="101" t="str">
        <f t="shared" si="144"/>
        <v/>
      </c>
      <c r="BC253" s="101" t="str">
        <f t="shared" si="145"/>
        <v/>
      </c>
      <c r="BD253" s="160" t="str">
        <f t="shared" si="146"/>
        <v/>
      </c>
      <c r="BE253" s="101" t="str">
        <f t="shared" si="147"/>
        <v/>
      </c>
      <c r="BG253" s="10" t="str">
        <f t="shared" si="148"/>
        <v/>
      </c>
      <c r="BI253" s="163" t="str">
        <f t="shared" si="149"/>
        <v/>
      </c>
      <c r="BK253" s="10">
        <v>244</v>
      </c>
    </row>
    <row r="254" spans="1:63" x14ac:dyDescent="0.25">
      <c r="A254" s="6"/>
      <c r="B254" s="150"/>
      <c r="C254" s="151"/>
      <c r="D254" s="175"/>
      <c r="E254" s="151"/>
      <c r="F254" s="152"/>
      <c r="G254" s="192"/>
      <c r="H254" s="153"/>
      <c r="I254" s="6"/>
      <c r="L254" s="140" t="str">
        <f t="shared" si="134"/>
        <v/>
      </c>
      <c r="M254" s="101" t="str">
        <f t="shared" si="150"/>
        <v/>
      </c>
      <c r="N254" s="36" t="str">
        <f t="shared" si="150"/>
        <v/>
      </c>
      <c r="O254" s="101" t="str">
        <f t="shared" si="151"/>
        <v/>
      </c>
      <c r="P254" s="124" t="str">
        <f t="shared" si="152"/>
        <v/>
      </c>
      <c r="Q254" s="189" t="str">
        <f t="shared" si="135"/>
        <v/>
      </c>
      <c r="R254" s="101" t="str">
        <f t="shared" si="153"/>
        <v/>
      </c>
      <c r="T254" s="10" t="str">
        <f t="shared" si="136"/>
        <v/>
      </c>
      <c r="V254" s="10" t="str">
        <f t="shared" si="137"/>
        <v/>
      </c>
      <c r="X254" s="10" t="str">
        <f>IF(AND($V254="X", COUNTIF($V$10:$V254, "X")=1), "X", "")</f>
        <v/>
      </c>
      <c r="Z254" s="10" t="str">
        <f t="shared" si="138"/>
        <v/>
      </c>
      <c r="AB254" s="10" t="str">
        <f t="shared" si="129"/>
        <v/>
      </c>
      <c r="AC254" s="10" t="str">
        <f t="shared" si="154"/>
        <v/>
      </c>
      <c r="AD254" s="10" t="str">
        <f t="shared" si="139"/>
        <v/>
      </c>
      <c r="AE254" s="10" t="str">
        <f t="shared" si="155"/>
        <v/>
      </c>
      <c r="AF254" s="10" t="str">
        <f t="shared" si="156"/>
        <v/>
      </c>
      <c r="AG254" s="10" t="str">
        <f t="shared" si="156"/>
        <v/>
      </c>
      <c r="AH254" s="10" t="str">
        <f t="shared" si="157"/>
        <v/>
      </c>
      <c r="AJ254" s="60" t="str">
        <f t="shared" si="140"/>
        <v/>
      </c>
      <c r="AK254" s="7" t="str">
        <f t="shared" si="158"/>
        <v/>
      </c>
      <c r="AL254" s="7" t="str">
        <f t="shared" si="159"/>
        <v/>
      </c>
      <c r="AM254" s="7" t="str">
        <f t="shared" si="160"/>
        <v/>
      </c>
      <c r="AN254" s="7" t="str">
        <f t="shared" si="161"/>
        <v/>
      </c>
      <c r="AO254" s="7" t="str">
        <f t="shared" si="162"/>
        <v/>
      </c>
      <c r="AP254" s="61" t="str">
        <f t="shared" si="163"/>
        <v/>
      </c>
      <c r="AR254" s="60" t="str">
        <f t="shared" si="141"/>
        <v/>
      </c>
      <c r="AS254" s="7" t="str">
        <f t="shared" si="164"/>
        <v/>
      </c>
      <c r="AT254" s="7" t="str">
        <f t="shared" si="130"/>
        <v/>
      </c>
      <c r="AU254" s="7" t="str">
        <f t="shared" si="131"/>
        <v/>
      </c>
      <c r="AV254" s="7" t="str">
        <f t="shared" si="132"/>
        <v/>
      </c>
      <c r="AW254" s="7" t="str">
        <f t="shared" si="133"/>
        <v/>
      </c>
      <c r="AX254" s="61" t="str">
        <f t="shared" si="165"/>
        <v/>
      </c>
      <c r="AZ254" s="52" t="str">
        <f t="shared" si="142"/>
        <v/>
      </c>
      <c r="BA254" s="101" t="str">
        <f t="shared" si="143"/>
        <v/>
      </c>
      <c r="BB254" s="101" t="str">
        <f t="shared" si="144"/>
        <v/>
      </c>
      <c r="BC254" s="101" t="str">
        <f t="shared" si="145"/>
        <v/>
      </c>
      <c r="BD254" s="160" t="str">
        <f t="shared" si="146"/>
        <v/>
      </c>
      <c r="BE254" s="101" t="str">
        <f t="shared" si="147"/>
        <v/>
      </c>
      <c r="BG254" s="10" t="str">
        <f t="shared" si="148"/>
        <v/>
      </c>
      <c r="BI254" s="163" t="str">
        <f t="shared" si="149"/>
        <v/>
      </c>
      <c r="BK254" s="10">
        <v>245</v>
      </c>
    </row>
    <row r="255" spans="1:63" x14ac:dyDescent="0.25">
      <c r="A255" s="6"/>
      <c r="B255" s="150"/>
      <c r="C255" s="151"/>
      <c r="D255" s="175"/>
      <c r="E255" s="151"/>
      <c r="F255" s="152"/>
      <c r="G255" s="192"/>
      <c r="H255" s="153"/>
      <c r="I255" s="6"/>
      <c r="L255" s="140" t="str">
        <f t="shared" si="134"/>
        <v/>
      </c>
      <c r="M255" s="101" t="str">
        <f t="shared" si="150"/>
        <v/>
      </c>
      <c r="N255" s="36" t="str">
        <f t="shared" si="150"/>
        <v/>
      </c>
      <c r="O255" s="101" t="str">
        <f t="shared" si="151"/>
        <v/>
      </c>
      <c r="P255" s="124" t="str">
        <f t="shared" si="152"/>
        <v/>
      </c>
      <c r="Q255" s="189" t="str">
        <f t="shared" si="135"/>
        <v/>
      </c>
      <c r="R255" s="101" t="str">
        <f t="shared" si="153"/>
        <v/>
      </c>
      <c r="T255" s="10" t="str">
        <f t="shared" si="136"/>
        <v/>
      </c>
      <c r="V255" s="10" t="str">
        <f t="shared" si="137"/>
        <v/>
      </c>
      <c r="X255" s="10" t="str">
        <f>IF(AND($V255="X", COUNTIF($V$10:$V255, "X")=1), "X", "")</f>
        <v/>
      </c>
      <c r="Z255" s="10" t="str">
        <f t="shared" si="138"/>
        <v/>
      </c>
      <c r="AB255" s="10" t="str">
        <f t="shared" si="129"/>
        <v/>
      </c>
      <c r="AC255" s="10" t="str">
        <f t="shared" si="154"/>
        <v/>
      </c>
      <c r="AD255" s="10" t="str">
        <f t="shared" si="139"/>
        <v/>
      </c>
      <c r="AE255" s="10" t="str">
        <f t="shared" si="155"/>
        <v/>
      </c>
      <c r="AF255" s="10" t="str">
        <f t="shared" si="156"/>
        <v/>
      </c>
      <c r="AG255" s="10" t="str">
        <f t="shared" si="156"/>
        <v/>
      </c>
      <c r="AH255" s="10" t="str">
        <f t="shared" si="157"/>
        <v/>
      </c>
      <c r="AJ255" s="60" t="str">
        <f t="shared" si="140"/>
        <v/>
      </c>
      <c r="AK255" s="7" t="str">
        <f t="shared" si="158"/>
        <v/>
      </c>
      <c r="AL255" s="7" t="str">
        <f t="shared" si="159"/>
        <v/>
      </c>
      <c r="AM255" s="7" t="str">
        <f t="shared" si="160"/>
        <v/>
      </c>
      <c r="AN255" s="7" t="str">
        <f t="shared" si="161"/>
        <v/>
      </c>
      <c r="AO255" s="7" t="str">
        <f t="shared" si="162"/>
        <v/>
      </c>
      <c r="AP255" s="61" t="str">
        <f t="shared" si="163"/>
        <v/>
      </c>
      <c r="AR255" s="60" t="str">
        <f t="shared" si="141"/>
        <v/>
      </c>
      <c r="AS255" s="7" t="str">
        <f t="shared" si="164"/>
        <v/>
      </c>
      <c r="AT255" s="7" t="str">
        <f t="shared" si="130"/>
        <v/>
      </c>
      <c r="AU255" s="7" t="str">
        <f t="shared" si="131"/>
        <v/>
      </c>
      <c r="AV255" s="7" t="str">
        <f t="shared" si="132"/>
        <v/>
      </c>
      <c r="AW255" s="7" t="str">
        <f t="shared" si="133"/>
        <v/>
      </c>
      <c r="AX255" s="61" t="str">
        <f t="shared" si="165"/>
        <v/>
      </c>
      <c r="AZ255" s="52" t="str">
        <f t="shared" si="142"/>
        <v/>
      </c>
      <c r="BA255" s="101" t="str">
        <f t="shared" si="143"/>
        <v/>
      </c>
      <c r="BB255" s="101" t="str">
        <f t="shared" si="144"/>
        <v/>
      </c>
      <c r="BC255" s="101" t="str">
        <f t="shared" si="145"/>
        <v/>
      </c>
      <c r="BD255" s="160" t="str">
        <f t="shared" si="146"/>
        <v/>
      </c>
      <c r="BE255" s="101" t="str">
        <f t="shared" si="147"/>
        <v/>
      </c>
      <c r="BG255" s="10" t="str">
        <f t="shared" si="148"/>
        <v/>
      </c>
      <c r="BI255" s="163" t="str">
        <f t="shared" si="149"/>
        <v/>
      </c>
      <c r="BK255" s="10">
        <v>246</v>
      </c>
    </row>
    <row r="256" spans="1:63" x14ac:dyDescent="0.25">
      <c r="A256" s="6"/>
      <c r="B256" s="150"/>
      <c r="C256" s="151"/>
      <c r="D256" s="175"/>
      <c r="E256" s="151"/>
      <c r="F256" s="152"/>
      <c r="G256" s="192"/>
      <c r="H256" s="153"/>
      <c r="I256" s="6"/>
      <c r="L256" s="140" t="str">
        <f t="shared" si="134"/>
        <v/>
      </c>
      <c r="M256" s="101" t="str">
        <f t="shared" si="150"/>
        <v/>
      </c>
      <c r="N256" s="36" t="str">
        <f t="shared" si="150"/>
        <v/>
      </c>
      <c r="O256" s="101" t="str">
        <f t="shared" si="151"/>
        <v/>
      </c>
      <c r="P256" s="124" t="str">
        <f t="shared" si="152"/>
        <v/>
      </c>
      <c r="Q256" s="189" t="str">
        <f t="shared" si="135"/>
        <v/>
      </c>
      <c r="R256" s="101" t="str">
        <f t="shared" si="153"/>
        <v/>
      </c>
      <c r="T256" s="10" t="str">
        <f t="shared" si="136"/>
        <v/>
      </c>
      <c r="V256" s="10" t="str">
        <f t="shared" si="137"/>
        <v/>
      </c>
      <c r="X256" s="10" t="str">
        <f>IF(AND($V256="X", COUNTIF($V$10:$V256, "X")=1), "X", "")</f>
        <v/>
      </c>
      <c r="Z256" s="10" t="str">
        <f t="shared" si="138"/>
        <v/>
      </c>
      <c r="AB256" s="10" t="str">
        <f t="shared" si="129"/>
        <v/>
      </c>
      <c r="AC256" s="10" t="str">
        <f t="shared" si="154"/>
        <v/>
      </c>
      <c r="AD256" s="10" t="str">
        <f t="shared" si="139"/>
        <v/>
      </c>
      <c r="AE256" s="10" t="str">
        <f t="shared" si="155"/>
        <v/>
      </c>
      <c r="AF256" s="10" t="str">
        <f t="shared" si="156"/>
        <v/>
      </c>
      <c r="AG256" s="10" t="str">
        <f t="shared" si="156"/>
        <v/>
      </c>
      <c r="AH256" s="10" t="str">
        <f t="shared" si="157"/>
        <v/>
      </c>
      <c r="AJ256" s="60" t="str">
        <f t="shared" si="140"/>
        <v/>
      </c>
      <c r="AK256" s="7" t="str">
        <f t="shared" si="158"/>
        <v/>
      </c>
      <c r="AL256" s="7" t="str">
        <f t="shared" si="159"/>
        <v/>
      </c>
      <c r="AM256" s="7" t="str">
        <f t="shared" si="160"/>
        <v/>
      </c>
      <c r="AN256" s="7" t="str">
        <f t="shared" si="161"/>
        <v/>
      </c>
      <c r="AO256" s="7" t="str">
        <f t="shared" si="162"/>
        <v/>
      </c>
      <c r="AP256" s="61" t="str">
        <f t="shared" si="163"/>
        <v/>
      </c>
      <c r="AR256" s="60" t="str">
        <f t="shared" si="141"/>
        <v/>
      </c>
      <c r="AS256" s="7" t="str">
        <f t="shared" si="164"/>
        <v/>
      </c>
      <c r="AT256" s="7" t="str">
        <f t="shared" si="130"/>
        <v/>
      </c>
      <c r="AU256" s="7" t="str">
        <f t="shared" si="131"/>
        <v/>
      </c>
      <c r="AV256" s="7" t="str">
        <f t="shared" si="132"/>
        <v/>
      </c>
      <c r="AW256" s="7" t="str">
        <f t="shared" si="133"/>
        <v/>
      </c>
      <c r="AX256" s="61" t="str">
        <f t="shared" si="165"/>
        <v/>
      </c>
      <c r="AZ256" s="52" t="str">
        <f t="shared" si="142"/>
        <v/>
      </c>
      <c r="BA256" s="101" t="str">
        <f t="shared" si="143"/>
        <v/>
      </c>
      <c r="BB256" s="101" t="str">
        <f t="shared" si="144"/>
        <v/>
      </c>
      <c r="BC256" s="101" t="str">
        <f t="shared" si="145"/>
        <v/>
      </c>
      <c r="BD256" s="160" t="str">
        <f t="shared" si="146"/>
        <v/>
      </c>
      <c r="BE256" s="101" t="str">
        <f t="shared" si="147"/>
        <v/>
      </c>
      <c r="BG256" s="10" t="str">
        <f t="shared" si="148"/>
        <v/>
      </c>
      <c r="BI256" s="163" t="str">
        <f t="shared" si="149"/>
        <v/>
      </c>
      <c r="BK256" s="10">
        <v>247</v>
      </c>
    </row>
    <row r="257" spans="1:63" x14ac:dyDescent="0.25">
      <c r="A257" s="6"/>
      <c r="B257" s="150"/>
      <c r="C257" s="151"/>
      <c r="D257" s="175"/>
      <c r="E257" s="151"/>
      <c r="F257" s="152"/>
      <c r="G257" s="192"/>
      <c r="H257" s="153"/>
      <c r="I257" s="6"/>
      <c r="L257" s="140" t="str">
        <f t="shared" si="134"/>
        <v/>
      </c>
      <c r="M257" s="101" t="str">
        <f t="shared" si="150"/>
        <v/>
      </c>
      <c r="N257" s="36" t="str">
        <f t="shared" si="150"/>
        <v/>
      </c>
      <c r="O257" s="101" t="str">
        <f t="shared" si="151"/>
        <v/>
      </c>
      <c r="P257" s="124" t="str">
        <f t="shared" si="152"/>
        <v/>
      </c>
      <c r="Q257" s="189" t="str">
        <f t="shared" si="135"/>
        <v/>
      </c>
      <c r="R257" s="101" t="str">
        <f t="shared" si="153"/>
        <v/>
      </c>
      <c r="T257" s="10" t="str">
        <f t="shared" si="136"/>
        <v/>
      </c>
      <c r="V257" s="10" t="str">
        <f t="shared" si="137"/>
        <v/>
      </c>
      <c r="X257" s="10" t="str">
        <f>IF(AND($V257="X", COUNTIF($V$10:$V257, "X")=1), "X", "")</f>
        <v/>
      </c>
      <c r="Z257" s="10" t="str">
        <f t="shared" si="138"/>
        <v/>
      </c>
      <c r="AB257" s="10" t="str">
        <f t="shared" si="129"/>
        <v/>
      </c>
      <c r="AC257" s="10" t="str">
        <f t="shared" si="154"/>
        <v/>
      </c>
      <c r="AD257" s="10" t="str">
        <f t="shared" si="139"/>
        <v/>
      </c>
      <c r="AE257" s="10" t="str">
        <f t="shared" si="155"/>
        <v/>
      </c>
      <c r="AF257" s="10" t="str">
        <f t="shared" si="156"/>
        <v/>
      </c>
      <c r="AG257" s="10" t="str">
        <f t="shared" si="156"/>
        <v/>
      </c>
      <c r="AH257" s="10" t="str">
        <f t="shared" si="157"/>
        <v/>
      </c>
      <c r="AJ257" s="60" t="str">
        <f t="shared" si="140"/>
        <v/>
      </c>
      <c r="AK257" s="7" t="str">
        <f t="shared" si="158"/>
        <v/>
      </c>
      <c r="AL257" s="7" t="str">
        <f t="shared" si="159"/>
        <v/>
      </c>
      <c r="AM257" s="7" t="str">
        <f t="shared" si="160"/>
        <v/>
      </c>
      <c r="AN257" s="7" t="str">
        <f t="shared" si="161"/>
        <v/>
      </c>
      <c r="AO257" s="7" t="str">
        <f t="shared" si="162"/>
        <v/>
      </c>
      <c r="AP257" s="61" t="str">
        <f t="shared" si="163"/>
        <v/>
      </c>
      <c r="AR257" s="60" t="str">
        <f t="shared" si="141"/>
        <v/>
      </c>
      <c r="AS257" s="7" t="str">
        <f t="shared" si="164"/>
        <v/>
      </c>
      <c r="AT257" s="7" t="str">
        <f t="shared" si="130"/>
        <v/>
      </c>
      <c r="AU257" s="7" t="str">
        <f t="shared" si="131"/>
        <v/>
      </c>
      <c r="AV257" s="7" t="str">
        <f t="shared" si="132"/>
        <v/>
      </c>
      <c r="AW257" s="7" t="str">
        <f t="shared" si="133"/>
        <v/>
      </c>
      <c r="AX257" s="61" t="str">
        <f t="shared" si="165"/>
        <v/>
      </c>
      <c r="AZ257" s="52" t="str">
        <f t="shared" si="142"/>
        <v/>
      </c>
      <c r="BA257" s="101" t="str">
        <f t="shared" si="143"/>
        <v/>
      </c>
      <c r="BB257" s="101" t="str">
        <f t="shared" si="144"/>
        <v/>
      </c>
      <c r="BC257" s="101" t="str">
        <f t="shared" si="145"/>
        <v/>
      </c>
      <c r="BD257" s="160" t="str">
        <f t="shared" si="146"/>
        <v/>
      </c>
      <c r="BE257" s="101" t="str">
        <f t="shared" si="147"/>
        <v/>
      </c>
      <c r="BG257" s="10" t="str">
        <f t="shared" si="148"/>
        <v/>
      </c>
      <c r="BI257" s="163" t="str">
        <f t="shared" si="149"/>
        <v/>
      </c>
      <c r="BK257" s="10">
        <v>248</v>
      </c>
    </row>
    <row r="258" spans="1:63" x14ac:dyDescent="0.25">
      <c r="A258" s="6"/>
      <c r="B258" s="150"/>
      <c r="C258" s="151"/>
      <c r="D258" s="175"/>
      <c r="E258" s="151"/>
      <c r="F258" s="152"/>
      <c r="G258" s="192"/>
      <c r="H258" s="153"/>
      <c r="I258" s="6"/>
      <c r="L258" s="140" t="str">
        <f t="shared" si="134"/>
        <v/>
      </c>
      <c r="M258" s="101" t="str">
        <f t="shared" si="150"/>
        <v/>
      </c>
      <c r="N258" s="36" t="str">
        <f t="shared" si="150"/>
        <v/>
      </c>
      <c r="O258" s="101" t="str">
        <f t="shared" si="151"/>
        <v/>
      </c>
      <c r="P258" s="124" t="str">
        <f t="shared" si="152"/>
        <v/>
      </c>
      <c r="Q258" s="189" t="str">
        <f t="shared" si="135"/>
        <v/>
      </c>
      <c r="R258" s="101" t="str">
        <f t="shared" si="153"/>
        <v/>
      </c>
      <c r="T258" s="10" t="str">
        <f t="shared" si="136"/>
        <v/>
      </c>
      <c r="V258" s="10" t="str">
        <f t="shared" si="137"/>
        <v/>
      </c>
      <c r="X258" s="10" t="str">
        <f>IF(AND($V258="X", COUNTIF($V$10:$V258, "X")=1), "X", "")</f>
        <v/>
      </c>
      <c r="Z258" s="10" t="str">
        <f t="shared" si="138"/>
        <v/>
      </c>
      <c r="AB258" s="10" t="str">
        <f t="shared" si="129"/>
        <v/>
      </c>
      <c r="AC258" s="10" t="str">
        <f t="shared" si="154"/>
        <v/>
      </c>
      <c r="AD258" s="10" t="str">
        <f t="shared" si="139"/>
        <v/>
      </c>
      <c r="AE258" s="10" t="str">
        <f t="shared" si="155"/>
        <v/>
      </c>
      <c r="AF258" s="10" t="str">
        <f t="shared" si="156"/>
        <v/>
      </c>
      <c r="AG258" s="10" t="str">
        <f t="shared" si="156"/>
        <v/>
      </c>
      <c r="AH258" s="10" t="str">
        <f t="shared" si="157"/>
        <v/>
      </c>
      <c r="AJ258" s="60" t="str">
        <f t="shared" si="140"/>
        <v/>
      </c>
      <c r="AK258" s="7" t="str">
        <f t="shared" si="158"/>
        <v/>
      </c>
      <c r="AL258" s="7" t="str">
        <f t="shared" si="159"/>
        <v/>
      </c>
      <c r="AM258" s="7" t="str">
        <f t="shared" si="160"/>
        <v/>
      </c>
      <c r="AN258" s="7" t="str">
        <f t="shared" si="161"/>
        <v/>
      </c>
      <c r="AO258" s="7" t="str">
        <f t="shared" si="162"/>
        <v/>
      </c>
      <c r="AP258" s="61" t="str">
        <f t="shared" si="163"/>
        <v/>
      </c>
      <c r="AR258" s="60" t="str">
        <f t="shared" si="141"/>
        <v/>
      </c>
      <c r="AS258" s="7" t="str">
        <f t="shared" si="164"/>
        <v/>
      </c>
      <c r="AT258" s="7" t="str">
        <f t="shared" si="130"/>
        <v/>
      </c>
      <c r="AU258" s="7" t="str">
        <f t="shared" si="131"/>
        <v/>
      </c>
      <c r="AV258" s="7" t="str">
        <f t="shared" si="132"/>
        <v/>
      </c>
      <c r="AW258" s="7" t="str">
        <f t="shared" si="133"/>
        <v/>
      </c>
      <c r="AX258" s="61" t="str">
        <f t="shared" si="165"/>
        <v/>
      </c>
      <c r="AZ258" s="52" t="str">
        <f t="shared" si="142"/>
        <v/>
      </c>
      <c r="BA258" s="101" t="str">
        <f t="shared" si="143"/>
        <v/>
      </c>
      <c r="BB258" s="101" t="str">
        <f t="shared" si="144"/>
        <v/>
      </c>
      <c r="BC258" s="101" t="str">
        <f t="shared" si="145"/>
        <v/>
      </c>
      <c r="BD258" s="160" t="str">
        <f t="shared" si="146"/>
        <v/>
      </c>
      <c r="BE258" s="101" t="str">
        <f t="shared" si="147"/>
        <v/>
      </c>
      <c r="BG258" s="10" t="str">
        <f t="shared" si="148"/>
        <v/>
      </c>
      <c r="BI258" s="163" t="str">
        <f t="shared" si="149"/>
        <v/>
      </c>
      <c r="BK258" s="10">
        <v>249</v>
      </c>
    </row>
    <row r="259" spans="1:63" x14ac:dyDescent="0.25">
      <c r="A259" s="6"/>
      <c r="B259" s="150"/>
      <c r="C259" s="151"/>
      <c r="D259" s="175"/>
      <c r="E259" s="151"/>
      <c r="F259" s="152"/>
      <c r="G259" s="192"/>
      <c r="H259" s="153"/>
      <c r="I259" s="6"/>
      <c r="L259" s="140" t="str">
        <f t="shared" si="134"/>
        <v/>
      </c>
      <c r="M259" s="101" t="str">
        <f t="shared" si="150"/>
        <v/>
      </c>
      <c r="N259" s="36" t="str">
        <f t="shared" si="150"/>
        <v/>
      </c>
      <c r="O259" s="101" t="str">
        <f t="shared" si="151"/>
        <v/>
      </c>
      <c r="P259" s="124" t="str">
        <f t="shared" si="152"/>
        <v/>
      </c>
      <c r="Q259" s="189" t="str">
        <f t="shared" si="135"/>
        <v/>
      </c>
      <c r="R259" s="101" t="str">
        <f t="shared" si="153"/>
        <v/>
      </c>
      <c r="T259" s="10" t="str">
        <f t="shared" si="136"/>
        <v/>
      </c>
      <c r="V259" s="10" t="str">
        <f t="shared" si="137"/>
        <v/>
      </c>
      <c r="X259" s="10" t="str">
        <f>IF(AND($V259="X", COUNTIF($V$10:$V259, "X")=1), "X", "")</f>
        <v/>
      </c>
      <c r="Z259" s="10" t="str">
        <f t="shared" si="138"/>
        <v/>
      </c>
      <c r="AB259" s="10" t="str">
        <f t="shared" si="129"/>
        <v/>
      </c>
      <c r="AC259" s="10" t="str">
        <f t="shared" si="154"/>
        <v/>
      </c>
      <c r="AD259" s="10" t="str">
        <f t="shared" si="139"/>
        <v/>
      </c>
      <c r="AE259" s="10" t="str">
        <f t="shared" si="155"/>
        <v/>
      </c>
      <c r="AF259" s="10" t="str">
        <f t="shared" si="156"/>
        <v/>
      </c>
      <c r="AG259" s="10" t="str">
        <f t="shared" si="156"/>
        <v/>
      </c>
      <c r="AH259" s="10" t="str">
        <f t="shared" si="157"/>
        <v/>
      </c>
      <c r="AJ259" s="60" t="str">
        <f t="shared" si="140"/>
        <v/>
      </c>
      <c r="AK259" s="7" t="str">
        <f t="shared" si="158"/>
        <v/>
      </c>
      <c r="AL259" s="7" t="str">
        <f t="shared" si="159"/>
        <v/>
      </c>
      <c r="AM259" s="7" t="str">
        <f t="shared" si="160"/>
        <v/>
      </c>
      <c r="AN259" s="7" t="str">
        <f t="shared" si="161"/>
        <v/>
      </c>
      <c r="AO259" s="7" t="str">
        <f t="shared" si="162"/>
        <v/>
      </c>
      <c r="AP259" s="61" t="str">
        <f t="shared" si="163"/>
        <v/>
      </c>
      <c r="AR259" s="60" t="str">
        <f t="shared" si="141"/>
        <v/>
      </c>
      <c r="AS259" s="7" t="str">
        <f t="shared" si="164"/>
        <v/>
      </c>
      <c r="AT259" s="7" t="str">
        <f t="shared" si="130"/>
        <v/>
      </c>
      <c r="AU259" s="7" t="str">
        <f t="shared" si="131"/>
        <v/>
      </c>
      <c r="AV259" s="7" t="str">
        <f t="shared" si="132"/>
        <v/>
      </c>
      <c r="AW259" s="7" t="str">
        <f t="shared" si="133"/>
        <v/>
      </c>
      <c r="AX259" s="61" t="str">
        <f t="shared" si="165"/>
        <v/>
      </c>
      <c r="AZ259" s="52" t="str">
        <f t="shared" si="142"/>
        <v/>
      </c>
      <c r="BA259" s="101" t="str">
        <f t="shared" si="143"/>
        <v/>
      </c>
      <c r="BB259" s="101" t="str">
        <f t="shared" si="144"/>
        <v/>
      </c>
      <c r="BC259" s="101" t="str">
        <f t="shared" si="145"/>
        <v/>
      </c>
      <c r="BD259" s="160" t="str">
        <f t="shared" si="146"/>
        <v/>
      </c>
      <c r="BE259" s="101" t="str">
        <f t="shared" si="147"/>
        <v/>
      </c>
      <c r="BG259" s="10" t="str">
        <f t="shared" si="148"/>
        <v/>
      </c>
      <c r="BI259" s="163" t="str">
        <f t="shared" si="149"/>
        <v/>
      </c>
      <c r="BK259" s="10">
        <v>250</v>
      </c>
    </row>
    <row r="260" spans="1:63" x14ac:dyDescent="0.25">
      <c r="A260" s="6"/>
      <c r="B260" s="150"/>
      <c r="C260" s="151"/>
      <c r="D260" s="175"/>
      <c r="E260" s="151"/>
      <c r="F260" s="152"/>
      <c r="G260" s="192"/>
      <c r="H260" s="153"/>
      <c r="I260" s="6"/>
      <c r="L260" s="140" t="str">
        <f t="shared" si="134"/>
        <v/>
      </c>
      <c r="M260" s="101" t="str">
        <f t="shared" si="150"/>
        <v/>
      </c>
      <c r="N260" s="36" t="str">
        <f t="shared" si="150"/>
        <v/>
      </c>
      <c r="O260" s="101" t="str">
        <f t="shared" si="151"/>
        <v/>
      </c>
      <c r="P260" s="124" t="str">
        <f t="shared" si="152"/>
        <v/>
      </c>
      <c r="Q260" s="189" t="str">
        <f t="shared" si="135"/>
        <v/>
      </c>
      <c r="R260" s="101" t="str">
        <f t="shared" si="153"/>
        <v/>
      </c>
      <c r="T260" s="10" t="str">
        <f t="shared" si="136"/>
        <v/>
      </c>
      <c r="V260" s="10" t="str">
        <f t="shared" si="137"/>
        <v/>
      </c>
      <c r="X260" s="10" t="str">
        <f>IF(AND($V260="X", COUNTIF($V$10:$V260, "X")=1), "X", "")</f>
        <v/>
      </c>
      <c r="Z260" s="10" t="str">
        <f t="shared" si="138"/>
        <v/>
      </c>
      <c r="AB260" s="10" t="str">
        <f t="shared" si="129"/>
        <v/>
      </c>
      <c r="AC260" s="10" t="str">
        <f t="shared" si="154"/>
        <v/>
      </c>
      <c r="AD260" s="10" t="str">
        <f t="shared" si="139"/>
        <v/>
      </c>
      <c r="AE260" s="10" t="str">
        <f t="shared" si="155"/>
        <v/>
      </c>
      <c r="AF260" s="10" t="str">
        <f t="shared" si="156"/>
        <v/>
      </c>
      <c r="AG260" s="10" t="str">
        <f t="shared" si="156"/>
        <v/>
      </c>
      <c r="AH260" s="10" t="str">
        <f t="shared" si="157"/>
        <v/>
      </c>
      <c r="AJ260" s="60" t="str">
        <f t="shared" si="140"/>
        <v/>
      </c>
      <c r="AK260" s="7" t="str">
        <f t="shared" si="158"/>
        <v/>
      </c>
      <c r="AL260" s="7" t="str">
        <f t="shared" si="159"/>
        <v/>
      </c>
      <c r="AM260" s="7" t="str">
        <f t="shared" si="160"/>
        <v/>
      </c>
      <c r="AN260" s="7" t="str">
        <f t="shared" si="161"/>
        <v/>
      </c>
      <c r="AO260" s="7" t="str">
        <f t="shared" si="162"/>
        <v/>
      </c>
      <c r="AP260" s="61" t="str">
        <f t="shared" si="163"/>
        <v/>
      </c>
      <c r="AR260" s="60" t="str">
        <f t="shared" si="141"/>
        <v/>
      </c>
      <c r="AS260" s="7" t="str">
        <f t="shared" si="164"/>
        <v/>
      </c>
      <c r="AT260" s="7" t="str">
        <f t="shared" si="130"/>
        <v/>
      </c>
      <c r="AU260" s="7" t="str">
        <f t="shared" si="131"/>
        <v/>
      </c>
      <c r="AV260" s="7" t="str">
        <f t="shared" si="132"/>
        <v/>
      </c>
      <c r="AW260" s="7" t="str">
        <f t="shared" si="133"/>
        <v/>
      </c>
      <c r="AX260" s="61" t="str">
        <f t="shared" si="165"/>
        <v/>
      </c>
      <c r="AZ260" s="52" t="str">
        <f t="shared" si="142"/>
        <v/>
      </c>
      <c r="BA260" s="101" t="str">
        <f t="shared" si="143"/>
        <v/>
      </c>
      <c r="BB260" s="101" t="str">
        <f t="shared" si="144"/>
        <v/>
      </c>
      <c r="BC260" s="101" t="str">
        <f t="shared" si="145"/>
        <v/>
      </c>
      <c r="BD260" s="160" t="str">
        <f t="shared" si="146"/>
        <v/>
      </c>
      <c r="BE260" s="101" t="str">
        <f t="shared" si="147"/>
        <v/>
      </c>
      <c r="BG260" s="10" t="str">
        <f t="shared" si="148"/>
        <v/>
      </c>
      <c r="BI260" s="163" t="str">
        <f t="shared" si="149"/>
        <v/>
      </c>
      <c r="BK260" s="10">
        <v>251</v>
      </c>
    </row>
    <row r="261" spans="1:63" x14ac:dyDescent="0.25">
      <c r="A261" s="6"/>
      <c r="B261" s="150"/>
      <c r="C261" s="151"/>
      <c r="D261" s="175"/>
      <c r="E261" s="151"/>
      <c r="F261" s="152"/>
      <c r="G261" s="192"/>
      <c r="H261" s="153"/>
      <c r="I261" s="6"/>
      <c r="L261" s="140" t="str">
        <f t="shared" si="134"/>
        <v/>
      </c>
      <c r="M261" s="101" t="str">
        <f t="shared" si="150"/>
        <v/>
      </c>
      <c r="N261" s="36" t="str">
        <f t="shared" si="150"/>
        <v/>
      </c>
      <c r="O261" s="101" t="str">
        <f t="shared" si="151"/>
        <v/>
      </c>
      <c r="P261" s="124" t="str">
        <f t="shared" si="152"/>
        <v/>
      </c>
      <c r="Q261" s="189" t="str">
        <f t="shared" si="135"/>
        <v/>
      </c>
      <c r="R261" s="101" t="str">
        <f t="shared" si="153"/>
        <v/>
      </c>
      <c r="T261" s="10" t="str">
        <f t="shared" si="136"/>
        <v/>
      </c>
      <c r="V261" s="10" t="str">
        <f t="shared" si="137"/>
        <v/>
      </c>
      <c r="X261" s="10" t="str">
        <f>IF(AND($V261="X", COUNTIF($V$10:$V261, "X")=1), "X", "")</f>
        <v/>
      </c>
      <c r="Z261" s="10" t="str">
        <f t="shared" si="138"/>
        <v/>
      </c>
      <c r="AB261" s="10" t="str">
        <f t="shared" si="129"/>
        <v/>
      </c>
      <c r="AC261" s="10" t="str">
        <f t="shared" si="154"/>
        <v/>
      </c>
      <c r="AD261" s="10" t="str">
        <f t="shared" si="139"/>
        <v/>
      </c>
      <c r="AE261" s="10" t="str">
        <f t="shared" si="155"/>
        <v/>
      </c>
      <c r="AF261" s="10" t="str">
        <f t="shared" si="156"/>
        <v/>
      </c>
      <c r="AG261" s="10" t="str">
        <f t="shared" si="156"/>
        <v/>
      </c>
      <c r="AH261" s="10" t="str">
        <f t="shared" si="157"/>
        <v/>
      </c>
      <c r="AJ261" s="60" t="str">
        <f t="shared" si="140"/>
        <v/>
      </c>
      <c r="AK261" s="7" t="str">
        <f t="shared" si="158"/>
        <v/>
      </c>
      <c r="AL261" s="7" t="str">
        <f t="shared" si="159"/>
        <v/>
      </c>
      <c r="AM261" s="7" t="str">
        <f t="shared" si="160"/>
        <v/>
      </c>
      <c r="AN261" s="7" t="str">
        <f t="shared" si="161"/>
        <v/>
      </c>
      <c r="AO261" s="7" t="str">
        <f t="shared" si="162"/>
        <v/>
      </c>
      <c r="AP261" s="61" t="str">
        <f t="shared" si="163"/>
        <v/>
      </c>
      <c r="AR261" s="60" t="str">
        <f t="shared" si="141"/>
        <v/>
      </c>
      <c r="AS261" s="7" t="str">
        <f t="shared" si="164"/>
        <v/>
      </c>
      <c r="AT261" s="7" t="str">
        <f t="shared" si="130"/>
        <v/>
      </c>
      <c r="AU261" s="7" t="str">
        <f t="shared" si="131"/>
        <v/>
      </c>
      <c r="AV261" s="7" t="str">
        <f t="shared" si="132"/>
        <v/>
      </c>
      <c r="AW261" s="7" t="str">
        <f t="shared" si="133"/>
        <v/>
      </c>
      <c r="AX261" s="61" t="str">
        <f t="shared" si="165"/>
        <v/>
      </c>
      <c r="AZ261" s="52" t="str">
        <f t="shared" si="142"/>
        <v/>
      </c>
      <c r="BA261" s="101" t="str">
        <f t="shared" si="143"/>
        <v/>
      </c>
      <c r="BB261" s="101" t="str">
        <f t="shared" si="144"/>
        <v/>
      </c>
      <c r="BC261" s="101" t="str">
        <f t="shared" si="145"/>
        <v/>
      </c>
      <c r="BD261" s="160" t="str">
        <f t="shared" si="146"/>
        <v/>
      </c>
      <c r="BE261" s="101" t="str">
        <f t="shared" si="147"/>
        <v/>
      </c>
      <c r="BG261" s="10" t="str">
        <f t="shared" si="148"/>
        <v/>
      </c>
      <c r="BI261" s="163" t="str">
        <f t="shared" si="149"/>
        <v/>
      </c>
      <c r="BK261" s="10">
        <v>252</v>
      </c>
    </row>
    <row r="262" spans="1:63" x14ac:dyDescent="0.25">
      <c r="A262" s="6"/>
      <c r="B262" s="150"/>
      <c r="C262" s="151"/>
      <c r="D262" s="175"/>
      <c r="E262" s="151"/>
      <c r="F262" s="152"/>
      <c r="G262" s="192"/>
      <c r="H262" s="153"/>
      <c r="I262" s="6"/>
      <c r="L262" s="140" t="str">
        <f t="shared" si="134"/>
        <v/>
      </c>
      <c r="M262" s="101" t="str">
        <f t="shared" si="150"/>
        <v/>
      </c>
      <c r="N262" s="36" t="str">
        <f t="shared" si="150"/>
        <v/>
      </c>
      <c r="O262" s="101" t="str">
        <f t="shared" si="151"/>
        <v/>
      </c>
      <c r="P262" s="124" t="str">
        <f t="shared" si="152"/>
        <v/>
      </c>
      <c r="Q262" s="189" t="str">
        <f t="shared" si="135"/>
        <v/>
      </c>
      <c r="R262" s="101" t="str">
        <f t="shared" si="153"/>
        <v/>
      </c>
      <c r="T262" s="10" t="str">
        <f t="shared" si="136"/>
        <v/>
      </c>
      <c r="V262" s="10" t="str">
        <f t="shared" si="137"/>
        <v/>
      </c>
      <c r="X262" s="10" t="str">
        <f>IF(AND($V262="X", COUNTIF($V$10:$V262, "X")=1), "X", "")</f>
        <v/>
      </c>
      <c r="Z262" s="10" t="str">
        <f t="shared" si="138"/>
        <v/>
      </c>
      <c r="AB262" s="10" t="str">
        <f t="shared" si="129"/>
        <v/>
      </c>
      <c r="AC262" s="10" t="str">
        <f t="shared" si="154"/>
        <v/>
      </c>
      <c r="AD262" s="10" t="str">
        <f t="shared" si="139"/>
        <v/>
      </c>
      <c r="AE262" s="10" t="str">
        <f t="shared" si="155"/>
        <v/>
      </c>
      <c r="AF262" s="10" t="str">
        <f t="shared" si="156"/>
        <v/>
      </c>
      <c r="AG262" s="10" t="str">
        <f t="shared" si="156"/>
        <v/>
      </c>
      <c r="AH262" s="10" t="str">
        <f t="shared" si="157"/>
        <v/>
      </c>
      <c r="AJ262" s="60" t="str">
        <f t="shared" si="140"/>
        <v/>
      </c>
      <c r="AK262" s="7" t="str">
        <f t="shared" si="158"/>
        <v/>
      </c>
      <c r="AL262" s="7" t="str">
        <f t="shared" si="159"/>
        <v/>
      </c>
      <c r="AM262" s="7" t="str">
        <f t="shared" si="160"/>
        <v/>
      </c>
      <c r="AN262" s="7" t="str">
        <f t="shared" si="161"/>
        <v/>
      </c>
      <c r="AO262" s="7" t="str">
        <f t="shared" si="162"/>
        <v/>
      </c>
      <c r="AP262" s="61" t="str">
        <f t="shared" si="163"/>
        <v/>
      </c>
      <c r="AR262" s="60" t="str">
        <f t="shared" si="141"/>
        <v/>
      </c>
      <c r="AS262" s="7" t="str">
        <f t="shared" si="164"/>
        <v/>
      </c>
      <c r="AT262" s="7" t="str">
        <f t="shared" si="130"/>
        <v/>
      </c>
      <c r="AU262" s="7" t="str">
        <f t="shared" si="131"/>
        <v/>
      </c>
      <c r="AV262" s="7" t="str">
        <f t="shared" si="132"/>
        <v/>
      </c>
      <c r="AW262" s="7" t="str">
        <f t="shared" si="133"/>
        <v/>
      </c>
      <c r="AX262" s="61" t="str">
        <f t="shared" si="165"/>
        <v/>
      </c>
      <c r="AZ262" s="52" t="str">
        <f t="shared" si="142"/>
        <v/>
      </c>
      <c r="BA262" s="101" t="str">
        <f t="shared" si="143"/>
        <v/>
      </c>
      <c r="BB262" s="101" t="str">
        <f t="shared" si="144"/>
        <v/>
      </c>
      <c r="BC262" s="101" t="str">
        <f t="shared" si="145"/>
        <v/>
      </c>
      <c r="BD262" s="160" t="str">
        <f t="shared" si="146"/>
        <v/>
      </c>
      <c r="BE262" s="101" t="str">
        <f t="shared" si="147"/>
        <v/>
      </c>
      <c r="BG262" s="10" t="str">
        <f t="shared" si="148"/>
        <v/>
      </c>
      <c r="BI262" s="163" t="str">
        <f t="shared" si="149"/>
        <v/>
      </c>
      <c r="BK262" s="10">
        <v>253</v>
      </c>
    </row>
    <row r="263" spans="1:63" x14ac:dyDescent="0.25">
      <c r="A263" s="6"/>
      <c r="B263" s="150"/>
      <c r="C263" s="151"/>
      <c r="D263" s="175"/>
      <c r="E263" s="151"/>
      <c r="F263" s="152"/>
      <c r="G263" s="192"/>
      <c r="H263" s="153"/>
      <c r="I263" s="6"/>
      <c r="L263" s="140" t="str">
        <f t="shared" si="134"/>
        <v/>
      </c>
      <c r="M263" s="101" t="str">
        <f t="shared" si="150"/>
        <v/>
      </c>
      <c r="N263" s="36" t="str">
        <f t="shared" si="150"/>
        <v/>
      </c>
      <c r="O263" s="101" t="str">
        <f t="shared" si="151"/>
        <v/>
      </c>
      <c r="P263" s="124" t="str">
        <f t="shared" si="152"/>
        <v/>
      </c>
      <c r="Q263" s="189" t="str">
        <f t="shared" si="135"/>
        <v/>
      </c>
      <c r="R263" s="101" t="str">
        <f t="shared" si="153"/>
        <v/>
      </c>
      <c r="T263" s="10" t="str">
        <f t="shared" si="136"/>
        <v/>
      </c>
      <c r="V263" s="10" t="str">
        <f t="shared" si="137"/>
        <v/>
      </c>
      <c r="X263" s="10" t="str">
        <f>IF(AND($V263="X", COUNTIF($V$10:$V263, "X")=1), "X", "")</f>
        <v/>
      </c>
      <c r="Z263" s="10" t="str">
        <f t="shared" si="138"/>
        <v/>
      </c>
      <c r="AB263" s="10" t="str">
        <f t="shared" si="129"/>
        <v/>
      </c>
      <c r="AC263" s="10" t="str">
        <f t="shared" si="154"/>
        <v/>
      </c>
      <c r="AD263" s="10" t="str">
        <f t="shared" si="139"/>
        <v/>
      </c>
      <c r="AE263" s="10" t="str">
        <f t="shared" si="155"/>
        <v/>
      </c>
      <c r="AF263" s="10" t="str">
        <f t="shared" si="156"/>
        <v/>
      </c>
      <c r="AG263" s="10" t="str">
        <f t="shared" si="156"/>
        <v/>
      </c>
      <c r="AH263" s="10" t="str">
        <f t="shared" si="157"/>
        <v/>
      </c>
      <c r="AJ263" s="60" t="str">
        <f t="shared" si="140"/>
        <v/>
      </c>
      <c r="AK263" s="7" t="str">
        <f t="shared" si="158"/>
        <v/>
      </c>
      <c r="AL263" s="7" t="str">
        <f t="shared" si="159"/>
        <v/>
      </c>
      <c r="AM263" s="7" t="str">
        <f t="shared" si="160"/>
        <v/>
      </c>
      <c r="AN263" s="7" t="str">
        <f t="shared" si="161"/>
        <v/>
      </c>
      <c r="AO263" s="7" t="str">
        <f t="shared" si="162"/>
        <v/>
      </c>
      <c r="AP263" s="61" t="str">
        <f t="shared" si="163"/>
        <v/>
      </c>
      <c r="AR263" s="60" t="str">
        <f t="shared" si="141"/>
        <v/>
      </c>
      <c r="AS263" s="7" t="str">
        <f t="shared" si="164"/>
        <v/>
      </c>
      <c r="AT263" s="7" t="str">
        <f t="shared" si="130"/>
        <v/>
      </c>
      <c r="AU263" s="7" t="str">
        <f t="shared" si="131"/>
        <v/>
      </c>
      <c r="AV263" s="7" t="str">
        <f t="shared" si="132"/>
        <v/>
      </c>
      <c r="AW263" s="7" t="str">
        <f t="shared" si="133"/>
        <v/>
      </c>
      <c r="AX263" s="61" t="str">
        <f t="shared" si="165"/>
        <v/>
      </c>
      <c r="AZ263" s="52" t="str">
        <f t="shared" si="142"/>
        <v/>
      </c>
      <c r="BA263" s="101" t="str">
        <f t="shared" si="143"/>
        <v/>
      </c>
      <c r="BB263" s="101" t="str">
        <f t="shared" si="144"/>
        <v/>
      </c>
      <c r="BC263" s="101" t="str">
        <f t="shared" si="145"/>
        <v/>
      </c>
      <c r="BD263" s="160" t="str">
        <f t="shared" si="146"/>
        <v/>
      </c>
      <c r="BE263" s="101" t="str">
        <f t="shared" si="147"/>
        <v/>
      </c>
      <c r="BG263" s="10" t="str">
        <f t="shared" si="148"/>
        <v/>
      </c>
      <c r="BI263" s="163" t="str">
        <f t="shared" si="149"/>
        <v/>
      </c>
      <c r="BK263" s="10">
        <v>254</v>
      </c>
    </row>
    <row r="264" spans="1:63" x14ac:dyDescent="0.25">
      <c r="A264" s="6"/>
      <c r="B264" s="150"/>
      <c r="C264" s="151"/>
      <c r="D264" s="175"/>
      <c r="E264" s="151"/>
      <c r="F264" s="152"/>
      <c r="G264" s="192"/>
      <c r="H264" s="153"/>
      <c r="I264" s="6"/>
      <c r="L264" s="140" t="str">
        <f t="shared" si="134"/>
        <v/>
      </c>
      <c r="M264" s="101" t="str">
        <f t="shared" si="150"/>
        <v/>
      </c>
      <c r="N264" s="36" t="str">
        <f t="shared" si="150"/>
        <v/>
      </c>
      <c r="O264" s="101" t="str">
        <f t="shared" si="151"/>
        <v/>
      </c>
      <c r="P264" s="124" t="str">
        <f t="shared" si="152"/>
        <v/>
      </c>
      <c r="Q264" s="189" t="str">
        <f t="shared" si="135"/>
        <v/>
      </c>
      <c r="R264" s="101" t="str">
        <f t="shared" si="153"/>
        <v/>
      </c>
      <c r="T264" s="10" t="str">
        <f t="shared" si="136"/>
        <v/>
      </c>
      <c r="V264" s="10" t="str">
        <f t="shared" si="137"/>
        <v/>
      </c>
      <c r="X264" s="10" t="str">
        <f>IF(AND($V264="X", COUNTIF($V$10:$V264, "X")=1), "X", "")</f>
        <v/>
      </c>
      <c r="Z264" s="10" t="str">
        <f t="shared" si="138"/>
        <v/>
      </c>
      <c r="AB264" s="10" t="str">
        <f t="shared" si="129"/>
        <v/>
      </c>
      <c r="AC264" s="10" t="str">
        <f t="shared" si="154"/>
        <v/>
      </c>
      <c r="AD264" s="10" t="str">
        <f t="shared" si="139"/>
        <v/>
      </c>
      <c r="AE264" s="10" t="str">
        <f t="shared" si="155"/>
        <v/>
      </c>
      <c r="AF264" s="10" t="str">
        <f t="shared" si="156"/>
        <v/>
      </c>
      <c r="AG264" s="10" t="str">
        <f t="shared" si="156"/>
        <v/>
      </c>
      <c r="AH264" s="10" t="str">
        <f t="shared" si="157"/>
        <v/>
      </c>
      <c r="AJ264" s="60" t="str">
        <f t="shared" si="140"/>
        <v/>
      </c>
      <c r="AK264" s="7" t="str">
        <f t="shared" si="158"/>
        <v/>
      </c>
      <c r="AL264" s="7" t="str">
        <f t="shared" si="159"/>
        <v/>
      </c>
      <c r="AM264" s="7" t="str">
        <f t="shared" si="160"/>
        <v/>
      </c>
      <c r="AN264" s="7" t="str">
        <f t="shared" si="161"/>
        <v/>
      </c>
      <c r="AO264" s="7" t="str">
        <f t="shared" si="162"/>
        <v/>
      </c>
      <c r="AP264" s="61" t="str">
        <f t="shared" si="163"/>
        <v/>
      </c>
      <c r="AR264" s="60" t="str">
        <f t="shared" si="141"/>
        <v/>
      </c>
      <c r="AS264" s="7" t="str">
        <f t="shared" si="164"/>
        <v/>
      </c>
      <c r="AT264" s="7" t="str">
        <f t="shared" si="130"/>
        <v/>
      </c>
      <c r="AU264" s="7" t="str">
        <f t="shared" si="131"/>
        <v/>
      </c>
      <c r="AV264" s="7" t="str">
        <f t="shared" si="132"/>
        <v/>
      </c>
      <c r="AW264" s="7" t="str">
        <f t="shared" si="133"/>
        <v/>
      </c>
      <c r="AX264" s="61" t="str">
        <f t="shared" si="165"/>
        <v/>
      </c>
      <c r="AZ264" s="52" t="str">
        <f t="shared" si="142"/>
        <v/>
      </c>
      <c r="BA264" s="101" t="str">
        <f t="shared" si="143"/>
        <v/>
      </c>
      <c r="BB264" s="101" t="str">
        <f t="shared" si="144"/>
        <v/>
      </c>
      <c r="BC264" s="101" t="str">
        <f t="shared" si="145"/>
        <v/>
      </c>
      <c r="BD264" s="160" t="str">
        <f t="shared" si="146"/>
        <v/>
      </c>
      <c r="BE264" s="101" t="str">
        <f t="shared" si="147"/>
        <v/>
      </c>
      <c r="BG264" s="10" t="str">
        <f t="shared" si="148"/>
        <v/>
      </c>
      <c r="BI264" s="163" t="str">
        <f t="shared" si="149"/>
        <v/>
      </c>
      <c r="BK264" s="10">
        <v>255</v>
      </c>
    </row>
    <row r="265" spans="1:63" x14ac:dyDescent="0.25">
      <c r="A265" s="6"/>
      <c r="B265" s="150"/>
      <c r="C265" s="151"/>
      <c r="D265" s="175"/>
      <c r="E265" s="151"/>
      <c r="F265" s="152"/>
      <c r="G265" s="192"/>
      <c r="H265" s="153"/>
      <c r="I265" s="6"/>
      <c r="L265" s="140" t="str">
        <f t="shared" si="134"/>
        <v/>
      </c>
      <c r="M265" s="101" t="str">
        <f t="shared" si="150"/>
        <v/>
      </c>
      <c r="N265" s="36" t="str">
        <f t="shared" si="150"/>
        <v/>
      </c>
      <c r="O265" s="101" t="str">
        <f t="shared" si="151"/>
        <v/>
      </c>
      <c r="P265" s="124" t="str">
        <f t="shared" si="152"/>
        <v/>
      </c>
      <c r="Q265" s="189" t="str">
        <f t="shared" si="135"/>
        <v/>
      </c>
      <c r="R265" s="101" t="str">
        <f t="shared" si="153"/>
        <v/>
      </c>
      <c r="T265" s="10" t="str">
        <f t="shared" si="136"/>
        <v/>
      </c>
      <c r="V265" s="10" t="str">
        <f t="shared" si="137"/>
        <v/>
      </c>
      <c r="X265" s="10" t="str">
        <f>IF(AND($V265="X", COUNTIF($V$10:$V265, "X")=1), "X", "")</f>
        <v/>
      </c>
      <c r="Z265" s="10" t="str">
        <f t="shared" si="138"/>
        <v/>
      </c>
      <c r="AB265" s="10" t="str">
        <f t="shared" si="129"/>
        <v/>
      </c>
      <c r="AC265" s="10" t="str">
        <f t="shared" si="154"/>
        <v/>
      </c>
      <c r="AD265" s="10" t="str">
        <f t="shared" si="139"/>
        <v/>
      </c>
      <c r="AE265" s="10" t="str">
        <f t="shared" si="155"/>
        <v/>
      </c>
      <c r="AF265" s="10" t="str">
        <f t="shared" si="156"/>
        <v/>
      </c>
      <c r="AG265" s="10" t="str">
        <f t="shared" si="156"/>
        <v/>
      </c>
      <c r="AH265" s="10" t="str">
        <f t="shared" si="157"/>
        <v/>
      </c>
      <c r="AJ265" s="60" t="str">
        <f t="shared" si="140"/>
        <v/>
      </c>
      <c r="AK265" s="7" t="str">
        <f t="shared" si="158"/>
        <v/>
      </c>
      <c r="AL265" s="7" t="str">
        <f t="shared" si="159"/>
        <v/>
      </c>
      <c r="AM265" s="7" t="str">
        <f t="shared" si="160"/>
        <v/>
      </c>
      <c r="AN265" s="7" t="str">
        <f t="shared" si="161"/>
        <v/>
      </c>
      <c r="AO265" s="7" t="str">
        <f t="shared" si="162"/>
        <v/>
      </c>
      <c r="AP265" s="61" t="str">
        <f t="shared" si="163"/>
        <v/>
      </c>
      <c r="AR265" s="60" t="str">
        <f t="shared" si="141"/>
        <v/>
      </c>
      <c r="AS265" s="7" t="str">
        <f t="shared" si="164"/>
        <v/>
      </c>
      <c r="AT265" s="7" t="str">
        <f t="shared" si="130"/>
        <v/>
      </c>
      <c r="AU265" s="7" t="str">
        <f t="shared" si="131"/>
        <v/>
      </c>
      <c r="AV265" s="7" t="str">
        <f t="shared" si="132"/>
        <v/>
      </c>
      <c r="AW265" s="7" t="str">
        <f t="shared" si="133"/>
        <v/>
      </c>
      <c r="AX265" s="61" t="str">
        <f t="shared" si="165"/>
        <v/>
      </c>
      <c r="AZ265" s="52" t="str">
        <f t="shared" si="142"/>
        <v/>
      </c>
      <c r="BA265" s="101" t="str">
        <f t="shared" si="143"/>
        <v/>
      </c>
      <c r="BB265" s="101" t="str">
        <f t="shared" si="144"/>
        <v/>
      </c>
      <c r="BC265" s="101" t="str">
        <f t="shared" si="145"/>
        <v/>
      </c>
      <c r="BD265" s="160" t="str">
        <f t="shared" si="146"/>
        <v/>
      </c>
      <c r="BE265" s="101" t="str">
        <f t="shared" si="147"/>
        <v/>
      </c>
      <c r="BG265" s="10" t="str">
        <f t="shared" si="148"/>
        <v/>
      </c>
      <c r="BI265" s="163" t="str">
        <f t="shared" si="149"/>
        <v/>
      </c>
      <c r="BK265" s="10">
        <v>256</v>
      </c>
    </row>
    <row r="266" spans="1:63" x14ac:dyDescent="0.25">
      <c r="A266" s="6"/>
      <c r="B266" s="150"/>
      <c r="C266" s="151"/>
      <c r="D266" s="175"/>
      <c r="E266" s="151"/>
      <c r="F266" s="152"/>
      <c r="G266" s="192"/>
      <c r="H266" s="153"/>
      <c r="I266" s="6"/>
      <c r="L266" s="140" t="str">
        <f t="shared" si="134"/>
        <v/>
      </c>
      <c r="M266" s="101" t="str">
        <f t="shared" si="150"/>
        <v/>
      </c>
      <c r="N266" s="36" t="str">
        <f t="shared" si="150"/>
        <v/>
      </c>
      <c r="O266" s="101" t="str">
        <f t="shared" si="151"/>
        <v/>
      </c>
      <c r="P266" s="124" t="str">
        <f t="shared" si="152"/>
        <v/>
      </c>
      <c r="Q266" s="189" t="str">
        <f t="shared" si="135"/>
        <v/>
      </c>
      <c r="R266" s="101" t="str">
        <f t="shared" si="153"/>
        <v/>
      </c>
      <c r="T266" s="10" t="str">
        <f t="shared" si="136"/>
        <v/>
      </c>
      <c r="V266" s="10" t="str">
        <f t="shared" si="137"/>
        <v/>
      </c>
      <c r="X266" s="10" t="str">
        <f>IF(AND($V266="X", COUNTIF($V$10:$V266, "X")=1), "X", "")</f>
        <v/>
      </c>
      <c r="Z266" s="10" t="str">
        <f t="shared" si="138"/>
        <v/>
      </c>
      <c r="AB266" s="10" t="str">
        <f t="shared" ref="AB266:AB309" si="166">IF($Z266="", "", IF(AND(AB$5="X", B266=""), $Z$6, IF(AND(NOT(B266=""), OR(ISNUMBER(B266)=FALSE, COUNTIF(B$10:B$309, B266)&gt;1)), $Z$7, "")))</f>
        <v/>
      </c>
      <c r="AC266" s="10" t="str">
        <f t="shared" si="154"/>
        <v/>
      </c>
      <c r="AD266" s="10" t="str">
        <f t="shared" si="139"/>
        <v/>
      </c>
      <c r="AE266" s="10" t="str">
        <f t="shared" si="155"/>
        <v/>
      </c>
      <c r="AF266" s="10" t="str">
        <f t="shared" si="156"/>
        <v/>
      </c>
      <c r="AG266" s="10" t="str">
        <f t="shared" si="156"/>
        <v/>
      </c>
      <c r="AH266" s="10" t="str">
        <f t="shared" si="157"/>
        <v/>
      </c>
      <c r="AJ266" s="60" t="str">
        <f t="shared" si="140"/>
        <v/>
      </c>
      <c r="AK266" s="7" t="str">
        <f t="shared" si="158"/>
        <v/>
      </c>
      <c r="AL266" s="7" t="str">
        <f t="shared" si="159"/>
        <v/>
      </c>
      <c r="AM266" s="7" t="str">
        <f t="shared" si="160"/>
        <v/>
      </c>
      <c r="AN266" s="7" t="str">
        <f t="shared" si="161"/>
        <v/>
      </c>
      <c r="AO266" s="7" t="str">
        <f t="shared" si="162"/>
        <v/>
      </c>
      <c r="AP266" s="61" t="str">
        <f t="shared" si="163"/>
        <v/>
      </c>
      <c r="AR266" s="60" t="str">
        <f t="shared" si="141"/>
        <v/>
      </c>
      <c r="AS266" s="7" t="str">
        <f t="shared" si="164"/>
        <v/>
      </c>
      <c r="AT266" s="7" t="str">
        <f t="shared" ref="AT266:AT309" si="167">IF($X266="X", "", AD266)</f>
        <v/>
      </c>
      <c r="AU266" s="7" t="str">
        <f t="shared" ref="AU266:AU309" si="168">IF($X266="X", "", AE266)</f>
        <v/>
      </c>
      <c r="AV266" s="7" t="str">
        <f t="shared" ref="AV266:AV309" si="169">IF($X266="X", "", AF266)</f>
        <v/>
      </c>
      <c r="AW266" s="7" t="str">
        <f t="shared" ref="AW266:AW309" si="170">IF($X266="X", "", AG266)</f>
        <v/>
      </c>
      <c r="AX266" s="61" t="str">
        <f t="shared" si="165"/>
        <v/>
      </c>
      <c r="AZ266" s="52" t="str">
        <f t="shared" si="142"/>
        <v/>
      </c>
      <c r="BA266" s="101" t="str">
        <f t="shared" si="143"/>
        <v/>
      </c>
      <c r="BB266" s="101" t="str">
        <f t="shared" si="144"/>
        <v/>
      </c>
      <c r="BC266" s="101" t="str">
        <f t="shared" si="145"/>
        <v/>
      </c>
      <c r="BD266" s="160" t="str">
        <f t="shared" si="146"/>
        <v/>
      </c>
      <c r="BE266" s="101" t="str">
        <f t="shared" si="147"/>
        <v/>
      </c>
      <c r="BG266" s="10" t="str">
        <f t="shared" si="148"/>
        <v/>
      </c>
      <c r="BI266" s="163" t="str">
        <f t="shared" si="149"/>
        <v/>
      </c>
      <c r="BK266" s="10">
        <v>257</v>
      </c>
    </row>
    <row r="267" spans="1:63" x14ac:dyDescent="0.25">
      <c r="A267" s="6"/>
      <c r="B267" s="150"/>
      <c r="C267" s="151"/>
      <c r="D267" s="175"/>
      <c r="E267" s="151"/>
      <c r="F267" s="152"/>
      <c r="G267" s="192"/>
      <c r="H267" s="153"/>
      <c r="I267" s="6"/>
      <c r="L267" s="140" t="str">
        <f t="shared" ref="L267:L308" si="171">IF(AND($O$6=TRUE, $X267="X"), L$8, IF(B267="", "", B267))</f>
        <v/>
      </c>
      <c r="M267" s="101" t="str">
        <f t="shared" si="150"/>
        <v/>
      </c>
      <c r="N267" s="36" t="str">
        <f t="shared" si="150"/>
        <v/>
      </c>
      <c r="O267" s="101" t="str">
        <f t="shared" si="151"/>
        <v/>
      </c>
      <c r="P267" s="124" t="str">
        <f t="shared" si="152"/>
        <v/>
      </c>
      <c r="Q267" s="189" t="str">
        <f t="shared" ref="Q267:Q309" si="172">IF(AND($O$6=TRUE, $X267="X"), Q$8, IF(G267="", "", G267))</f>
        <v/>
      </c>
      <c r="R267" s="101" t="str">
        <f t="shared" si="153"/>
        <v/>
      </c>
      <c r="T267" s="10" t="str">
        <f t="shared" ref="T267:T309" si="173">IF(COUNTIF($B267:$H267, "")=7, "", "X")</f>
        <v/>
      </c>
      <c r="V267" s="10" t="str">
        <f t="shared" ref="V267:V309" si="174">IF(AND(COUNTIF($B267:$H267, "")=7, $O$6=TRUE, $T266="X"), "X", IF(AND(NOT($B267=""), $B267=$L$8), "X", IF(AND(COUNTIF($B267:$H267, "")&lt;5, COUNTIF($B267:$H267, "")&gt;0), "X", "")))</f>
        <v/>
      </c>
      <c r="X267" s="10" t="str">
        <f>IF(AND($V267="X", COUNTIF($V$10:$V267, "X")=1), "X", "")</f>
        <v/>
      </c>
      <c r="Z267" s="10" t="str">
        <f t="shared" ref="Z267:Z309" si="175">IF($T267="X", "X", IF($O$6=TRUE, $X267, ""))</f>
        <v/>
      </c>
      <c r="AB267" s="10" t="str">
        <f t="shared" si="166"/>
        <v/>
      </c>
      <c r="AC267" s="10" t="str">
        <f t="shared" si="154"/>
        <v/>
      </c>
      <c r="AD267" s="10" t="str">
        <f t="shared" ref="AD267:AD309" si="176">IF($Z267="", "", IF(AND(AD$5="X", D267=""), $Z$6, ""))</f>
        <v/>
      </c>
      <c r="AE267" s="10" t="str">
        <f t="shared" si="155"/>
        <v/>
      </c>
      <c r="AF267" s="10" t="str">
        <f t="shared" si="156"/>
        <v/>
      </c>
      <c r="AG267" s="10" t="str">
        <f t="shared" si="156"/>
        <v/>
      </c>
      <c r="AH267" s="10" t="str">
        <f t="shared" si="157"/>
        <v/>
      </c>
      <c r="AJ267" s="60" t="str">
        <f t="shared" ref="AJ267:AJ309" si="177">IF($X267="", "", IF(AB267="", "", "X"))</f>
        <v/>
      </c>
      <c r="AK267" s="7" t="str">
        <f t="shared" si="158"/>
        <v/>
      </c>
      <c r="AL267" s="7" t="str">
        <f t="shared" si="159"/>
        <v/>
      </c>
      <c r="AM267" s="7" t="str">
        <f t="shared" si="160"/>
        <v/>
      </c>
      <c r="AN267" s="7" t="str">
        <f t="shared" si="161"/>
        <v/>
      </c>
      <c r="AO267" s="7" t="str">
        <f t="shared" si="162"/>
        <v/>
      </c>
      <c r="AP267" s="61" t="str">
        <f t="shared" si="163"/>
        <v/>
      </c>
      <c r="AR267" s="60" t="str">
        <f t="shared" ref="AR267:AR309" si="178">IF($X267="X", "", AB267)</f>
        <v/>
      </c>
      <c r="AS267" s="7" t="str">
        <f t="shared" si="164"/>
        <v/>
      </c>
      <c r="AT267" s="7" t="str">
        <f t="shared" si="167"/>
        <v/>
      </c>
      <c r="AU267" s="7" t="str">
        <f t="shared" si="168"/>
        <v/>
      </c>
      <c r="AV267" s="7" t="str">
        <f t="shared" si="169"/>
        <v/>
      </c>
      <c r="AW267" s="7" t="str">
        <f t="shared" si="170"/>
        <v/>
      </c>
      <c r="AX267" s="61" t="str">
        <f t="shared" si="165"/>
        <v/>
      </c>
      <c r="AZ267" s="52" t="str">
        <f t="shared" ref="AZ267:AZ309" si="179">IF($B267="", "", IFERROR($B267+13, ""))</f>
        <v/>
      </c>
      <c r="BA267" s="101" t="str">
        <f t="shared" ref="BA267:BA309" si="180">IF(OR($C267="", $E267=""), "", IFERROR($E267-$C267, ""))</f>
        <v/>
      </c>
      <c r="BB267" s="101" t="str">
        <f t="shared" ref="BB267:BB309" si="181">IF($BA267="", "", IFERROR(ROUND($BA267/$BB$7, 0), ""))</f>
        <v/>
      </c>
      <c r="BC267" s="101" t="str">
        <f t="shared" ref="BC267:BC309" si="182">IF(OR($BA267="", $F267=""), "", IFERROR(ROUND($BA267/$F267, 0), ""))</f>
        <v/>
      </c>
      <c r="BD267" s="160" t="str">
        <f t="shared" ref="BD267:BD309" si="183">IFERROR($BA267/$C267, "")</f>
        <v/>
      </c>
      <c r="BE267" s="101" t="str">
        <f t="shared" ref="BE267:BE309" si="184">IF(OR($H267="", $F267=""), "", IFERROR(ROUND($H267/$F267, 0), ""))</f>
        <v/>
      </c>
      <c r="BG267" s="10" t="str">
        <f t="shared" ref="BG267:BG309" si="185">IF($B267="", "", COUNTIF($B$10:$B$309, "&gt;"&amp;$B267)+1)</f>
        <v/>
      </c>
      <c r="BI267" s="163" t="str">
        <f t="shared" ref="BI267:BI309" si="186">IFERROR(INDEX($B$10:$B$309, MATCH($BK267, $BG$10:$BG$309, 0)), "")</f>
        <v/>
      </c>
      <c r="BK267" s="10">
        <v>258</v>
      </c>
    </row>
    <row r="268" spans="1:63" x14ac:dyDescent="0.25">
      <c r="A268" s="6"/>
      <c r="B268" s="150"/>
      <c r="C268" s="151"/>
      <c r="D268" s="175"/>
      <c r="E268" s="151"/>
      <c r="F268" s="152"/>
      <c r="G268" s="192"/>
      <c r="H268" s="153"/>
      <c r="I268" s="6"/>
      <c r="L268" s="140" t="str">
        <f t="shared" si="171"/>
        <v/>
      </c>
      <c r="M268" s="101" t="str">
        <f t="shared" si="150"/>
        <v/>
      </c>
      <c r="N268" s="36" t="str">
        <f t="shared" si="150"/>
        <v/>
      </c>
      <c r="O268" s="101" t="str">
        <f t="shared" si="151"/>
        <v/>
      </c>
      <c r="P268" s="124" t="str">
        <f t="shared" si="152"/>
        <v/>
      </c>
      <c r="Q268" s="189" t="str">
        <f t="shared" si="172"/>
        <v/>
      </c>
      <c r="R268" s="101" t="str">
        <f t="shared" si="153"/>
        <v/>
      </c>
      <c r="T268" s="10" t="str">
        <f t="shared" si="173"/>
        <v/>
      </c>
      <c r="V268" s="10" t="str">
        <f t="shared" si="174"/>
        <v/>
      </c>
      <c r="X268" s="10" t="str">
        <f>IF(AND($V268="X", COUNTIF($V$10:$V268, "X")=1), "X", "")</f>
        <v/>
      </c>
      <c r="Z268" s="10" t="str">
        <f t="shared" si="175"/>
        <v/>
      </c>
      <c r="AB268" s="10" t="str">
        <f t="shared" si="166"/>
        <v/>
      </c>
      <c r="AC268" s="10" t="str">
        <f t="shared" si="154"/>
        <v/>
      </c>
      <c r="AD268" s="10" t="str">
        <f t="shared" si="176"/>
        <v/>
      </c>
      <c r="AE268" s="10" t="str">
        <f t="shared" si="155"/>
        <v/>
      </c>
      <c r="AF268" s="10" t="str">
        <f t="shared" si="156"/>
        <v/>
      </c>
      <c r="AG268" s="10" t="str">
        <f t="shared" si="156"/>
        <v/>
      </c>
      <c r="AH268" s="10" t="str">
        <f t="shared" si="157"/>
        <v/>
      </c>
      <c r="AJ268" s="60" t="str">
        <f t="shared" si="177"/>
        <v/>
      </c>
      <c r="AK268" s="7" t="str">
        <f t="shared" si="158"/>
        <v/>
      </c>
      <c r="AL268" s="7" t="str">
        <f t="shared" si="159"/>
        <v/>
      </c>
      <c r="AM268" s="7" t="str">
        <f t="shared" si="160"/>
        <v/>
      </c>
      <c r="AN268" s="7" t="str">
        <f t="shared" si="161"/>
        <v/>
      </c>
      <c r="AO268" s="7" t="str">
        <f t="shared" si="162"/>
        <v/>
      </c>
      <c r="AP268" s="61" t="str">
        <f t="shared" si="163"/>
        <v/>
      </c>
      <c r="AR268" s="60" t="str">
        <f t="shared" si="178"/>
        <v/>
      </c>
      <c r="AS268" s="7" t="str">
        <f t="shared" si="164"/>
        <v/>
      </c>
      <c r="AT268" s="7" t="str">
        <f t="shared" si="167"/>
        <v/>
      </c>
      <c r="AU268" s="7" t="str">
        <f t="shared" si="168"/>
        <v/>
      </c>
      <c r="AV268" s="7" t="str">
        <f t="shared" si="169"/>
        <v/>
      </c>
      <c r="AW268" s="7" t="str">
        <f t="shared" si="170"/>
        <v/>
      </c>
      <c r="AX268" s="61" t="str">
        <f t="shared" si="165"/>
        <v/>
      </c>
      <c r="AZ268" s="52" t="str">
        <f t="shared" si="179"/>
        <v/>
      </c>
      <c r="BA268" s="101" t="str">
        <f t="shared" si="180"/>
        <v/>
      </c>
      <c r="BB268" s="101" t="str">
        <f t="shared" si="181"/>
        <v/>
      </c>
      <c r="BC268" s="101" t="str">
        <f t="shared" si="182"/>
        <v/>
      </c>
      <c r="BD268" s="160" t="str">
        <f t="shared" si="183"/>
        <v/>
      </c>
      <c r="BE268" s="101" t="str">
        <f t="shared" si="184"/>
        <v/>
      </c>
      <c r="BG268" s="10" t="str">
        <f t="shared" si="185"/>
        <v/>
      </c>
      <c r="BI268" s="163" t="str">
        <f t="shared" si="186"/>
        <v/>
      </c>
      <c r="BK268" s="10">
        <v>259</v>
      </c>
    </row>
    <row r="269" spans="1:63" x14ac:dyDescent="0.25">
      <c r="A269" s="6"/>
      <c r="B269" s="150"/>
      <c r="C269" s="151"/>
      <c r="D269" s="175"/>
      <c r="E269" s="151"/>
      <c r="F269" s="152"/>
      <c r="G269" s="192"/>
      <c r="H269" s="153"/>
      <c r="I269" s="6"/>
      <c r="L269" s="140" t="str">
        <f t="shared" si="171"/>
        <v/>
      </c>
      <c r="M269" s="101" t="str">
        <f t="shared" si="150"/>
        <v/>
      </c>
      <c r="N269" s="36" t="str">
        <f t="shared" si="150"/>
        <v/>
      </c>
      <c r="O269" s="101" t="str">
        <f t="shared" si="151"/>
        <v/>
      </c>
      <c r="P269" s="124" t="str">
        <f t="shared" si="152"/>
        <v/>
      </c>
      <c r="Q269" s="189" t="str">
        <f t="shared" si="172"/>
        <v/>
      </c>
      <c r="R269" s="101" t="str">
        <f t="shared" si="153"/>
        <v/>
      </c>
      <c r="T269" s="10" t="str">
        <f t="shared" si="173"/>
        <v/>
      </c>
      <c r="V269" s="10" t="str">
        <f t="shared" si="174"/>
        <v/>
      </c>
      <c r="X269" s="10" t="str">
        <f>IF(AND($V269="X", COUNTIF($V$10:$V269, "X")=1), "X", "")</f>
        <v/>
      </c>
      <c r="Z269" s="10" t="str">
        <f t="shared" si="175"/>
        <v/>
      </c>
      <c r="AB269" s="10" t="str">
        <f t="shared" si="166"/>
        <v/>
      </c>
      <c r="AC269" s="10" t="str">
        <f t="shared" si="154"/>
        <v/>
      </c>
      <c r="AD269" s="10" t="str">
        <f t="shared" si="176"/>
        <v/>
      </c>
      <c r="AE269" s="10" t="str">
        <f t="shared" si="155"/>
        <v/>
      </c>
      <c r="AF269" s="10" t="str">
        <f t="shared" si="156"/>
        <v/>
      </c>
      <c r="AG269" s="10" t="str">
        <f t="shared" si="156"/>
        <v/>
      </c>
      <c r="AH269" s="10" t="str">
        <f t="shared" si="157"/>
        <v/>
      </c>
      <c r="AJ269" s="60" t="str">
        <f t="shared" si="177"/>
        <v/>
      </c>
      <c r="AK269" s="7" t="str">
        <f t="shared" si="158"/>
        <v/>
      </c>
      <c r="AL269" s="7" t="str">
        <f t="shared" si="159"/>
        <v/>
      </c>
      <c r="AM269" s="7" t="str">
        <f t="shared" si="160"/>
        <v/>
      </c>
      <c r="AN269" s="7" t="str">
        <f t="shared" si="161"/>
        <v/>
      </c>
      <c r="AO269" s="7" t="str">
        <f t="shared" si="162"/>
        <v/>
      </c>
      <c r="AP269" s="61" t="str">
        <f t="shared" si="163"/>
        <v/>
      </c>
      <c r="AR269" s="60" t="str">
        <f t="shared" si="178"/>
        <v/>
      </c>
      <c r="AS269" s="7" t="str">
        <f t="shared" si="164"/>
        <v/>
      </c>
      <c r="AT269" s="7" t="str">
        <f t="shared" si="167"/>
        <v/>
      </c>
      <c r="AU269" s="7" t="str">
        <f t="shared" si="168"/>
        <v/>
      </c>
      <c r="AV269" s="7" t="str">
        <f t="shared" si="169"/>
        <v/>
      </c>
      <c r="AW269" s="7" t="str">
        <f t="shared" si="170"/>
        <v/>
      </c>
      <c r="AX269" s="61" t="str">
        <f t="shared" si="165"/>
        <v/>
      </c>
      <c r="AZ269" s="52" t="str">
        <f t="shared" si="179"/>
        <v/>
      </c>
      <c r="BA269" s="101" t="str">
        <f t="shared" si="180"/>
        <v/>
      </c>
      <c r="BB269" s="101" t="str">
        <f t="shared" si="181"/>
        <v/>
      </c>
      <c r="BC269" s="101" t="str">
        <f t="shared" si="182"/>
        <v/>
      </c>
      <c r="BD269" s="160" t="str">
        <f t="shared" si="183"/>
        <v/>
      </c>
      <c r="BE269" s="101" t="str">
        <f t="shared" si="184"/>
        <v/>
      </c>
      <c r="BG269" s="10" t="str">
        <f t="shared" si="185"/>
        <v/>
      </c>
      <c r="BI269" s="163" t="str">
        <f t="shared" si="186"/>
        <v/>
      </c>
      <c r="BK269" s="10">
        <v>260</v>
      </c>
    </row>
    <row r="270" spans="1:63" x14ac:dyDescent="0.25">
      <c r="A270" s="6"/>
      <c r="B270" s="150"/>
      <c r="C270" s="151"/>
      <c r="D270" s="175"/>
      <c r="E270" s="151"/>
      <c r="F270" s="152"/>
      <c r="G270" s="192"/>
      <c r="H270" s="153"/>
      <c r="I270" s="6"/>
      <c r="L270" s="140" t="str">
        <f t="shared" si="171"/>
        <v/>
      </c>
      <c r="M270" s="101" t="str">
        <f t="shared" si="150"/>
        <v/>
      </c>
      <c r="N270" s="36" t="str">
        <f t="shared" si="150"/>
        <v/>
      </c>
      <c r="O270" s="101" t="str">
        <f t="shared" si="151"/>
        <v/>
      </c>
      <c r="P270" s="124" t="str">
        <f t="shared" si="152"/>
        <v/>
      </c>
      <c r="Q270" s="189" t="str">
        <f t="shared" si="172"/>
        <v/>
      </c>
      <c r="R270" s="101" t="str">
        <f t="shared" si="153"/>
        <v/>
      </c>
      <c r="T270" s="10" t="str">
        <f t="shared" si="173"/>
        <v/>
      </c>
      <c r="V270" s="10" t="str">
        <f t="shared" si="174"/>
        <v/>
      </c>
      <c r="X270" s="10" t="str">
        <f>IF(AND($V270="X", COUNTIF($V$10:$V270, "X")=1), "X", "")</f>
        <v/>
      </c>
      <c r="Z270" s="10" t="str">
        <f t="shared" si="175"/>
        <v/>
      </c>
      <c r="AB270" s="10" t="str">
        <f t="shared" si="166"/>
        <v/>
      </c>
      <c r="AC270" s="10" t="str">
        <f t="shared" si="154"/>
        <v/>
      </c>
      <c r="AD270" s="10" t="str">
        <f t="shared" si="176"/>
        <v/>
      </c>
      <c r="AE270" s="10" t="str">
        <f t="shared" si="155"/>
        <v/>
      </c>
      <c r="AF270" s="10" t="str">
        <f t="shared" si="156"/>
        <v/>
      </c>
      <c r="AG270" s="10" t="str">
        <f t="shared" si="156"/>
        <v/>
      </c>
      <c r="AH270" s="10" t="str">
        <f t="shared" si="157"/>
        <v/>
      </c>
      <c r="AJ270" s="60" t="str">
        <f t="shared" si="177"/>
        <v/>
      </c>
      <c r="AK270" s="7" t="str">
        <f t="shared" si="158"/>
        <v/>
      </c>
      <c r="AL270" s="7" t="str">
        <f t="shared" si="159"/>
        <v/>
      </c>
      <c r="AM270" s="7" t="str">
        <f t="shared" si="160"/>
        <v/>
      </c>
      <c r="AN270" s="7" t="str">
        <f t="shared" si="161"/>
        <v/>
      </c>
      <c r="AO270" s="7" t="str">
        <f t="shared" si="162"/>
        <v/>
      </c>
      <c r="AP270" s="61" t="str">
        <f t="shared" si="163"/>
        <v/>
      </c>
      <c r="AR270" s="60" t="str">
        <f t="shared" si="178"/>
        <v/>
      </c>
      <c r="AS270" s="7" t="str">
        <f t="shared" si="164"/>
        <v/>
      </c>
      <c r="AT270" s="7" t="str">
        <f t="shared" si="167"/>
        <v/>
      </c>
      <c r="AU270" s="7" t="str">
        <f t="shared" si="168"/>
        <v/>
      </c>
      <c r="AV270" s="7" t="str">
        <f t="shared" si="169"/>
        <v/>
      </c>
      <c r="AW270" s="7" t="str">
        <f t="shared" si="170"/>
        <v/>
      </c>
      <c r="AX270" s="61" t="str">
        <f t="shared" si="165"/>
        <v/>
      </c>
      <c r="AZ270" s="52" t="str">
        <f t="shared" si="179"/>
        <v/>
      </c>
      <c r="BA270" s="101" t="str">
        <f t="shared" si="180"/>
        <v/>
      </c>
      <c r="BB270" s="101" t="str">
        <f t="shared" si="181"/>
        <v/>
      </c>
      <c r="BC270" s="101" t="str">
        <f t="shared" si="182"/>
        <v/>
      </c>
      <c r="BD270" s="160" t="str">
        <f t="shared" si="183"/>
        <v/>
      </c>
      <c r="BE270" s="101" t="str">
        <f t="shared" si="184"/>
        <v/>
      </c>
      <c r="BG270" s="10" t="str">
        <f t="shared" si="185"/>
        <v/>
      </c>
      <c r="BI270" s="163" t="str">
        <f t="shared" si="186"/>
        <v/>
      </c>
      <c r="BK270" s="10">
        <v>261</v>
      </c>
    </row>
    <row r="271" spans="1:63" x14ac:dyDescent="0.25">
      <c r="A271" s="6"/>
      <c r="B271" s="150"/>
      <c r="C271" s="151"/>
      <c r="D271" s="175"/>
      <c r="E271" s="151"/>
      <c r="F271" s="152"/>
      <c r="G271" s="192"/>
      <c r="H271" s="153"/>
      <c r="I271" s="6"/>
      <c r="L271" s="140" t="str">
        <f t="shared" si="171"/>
        <v/>
      </c>
      <c r="M271" s="101" t="str">
        <f t="shared" si="150"/>
        <v/>
      </c>
      <c r="N271" s="36" t="str">
        <f t="shared" si="150"/>
        <v/>
      </c>
      <c r="O271" s="101" t="str">
        <f t="shared" si="151"/>
        <v/>
      </c>
      <c r="P271" s="124" t="str">
        <f t="shared" si="152"/>
        <v/>
      </c>
      <c r="Q271" s="189" t="str">
        <f t="shared" si="172"/>
        <v/>
      </c>
      <c r="R271" s="101" t="str">
        <f t="shared" si="153"/>
        <v/>
      </c>
      <c r="T271" s="10" t="str">
        <f t="shared" si="173"/>
        <v/>
      </c>
      <c r="V271" s="10" t="str">
        <f t="shared" si="174"/>
        <v/>
      </c>
      <c r="X271" s="10" t="str">
        <f>IF(AND($V271="X", COUNTIF($V$10:$V271, "X")=1), "X", "")</f>
        <v/>
      </c>
      <c r="Z271" s="10" t="str">
        <f t="shared" si="175"/>
        <v/>
      </c>
      <c r="AB271" s="10" t="str">
        <f t="shared" si="166"/>
        <v/>
      </c>
      <c r="AC271" s="10" t="str">
        <f t="shared" si="154"/>
        <v/>
      </c>
      <c r="AD271" s="10" t="str">
        <f t="shared" si="176"/>
        <v/>
      </c>
      <c r="AE271" s="10" t="str">
        <f t="shared" si="155"/>
        <v/>
      </c>
      <c r="AF271" s="10" t="str">
        <f t="shared" si="156"/>
        <v/>
      </c>
      <c r="AG271" s="10" t="str">
        <f t="shared" si="156"/>
        <v/>
      </c>
      <c r="AH271" s="10" t="str">
        <f t="shared" si="157"/>
        <v/>
      </c>
      <c r="AJ271" s="60" t="str">
        <f t="shared" si="177"/>
        <v/>
      </c>
      <c r="AK271" s="7" t="str">
        <f t="shared" si="158"/>
        <v/>
      </c>
      <c r="AL271" s="7" t="str">
        <f t="shared" si="159"/>
        <v/>
      </c>
      <c r="AM271" s="7" t="str">
        <f t="shared" si="160"/>
        <v/>
      </c>
      <c r="AN271" s="7" t="str">
        <f t="shared" si="161"/>
        <v/>
      </c>
      <c r="AO271" s="7" t="str">
        <f t="shared" si="162"/>
        <v/>
      </c>
      <c r="AP271" s="61" t="str">
        <f t="shared" si="163"/>
        <v/>
      </c>
      <c r="AR271" s="60" t="str">
        <f t="shared" si="178"/>
        <v/>
      </c>
      <c r="AS271" s="7" t="str">
        <f t="shared" si="164"/>
        <v/>
      </c>
      <c r="AT271" s="7" t="str">
        <f t="shared" si="167"/>
        <v/>
      </c>
      <c r="AU271" s="7" t="str">
        <f t="shared" si="168"/>
        <v/>
      </c>
      <c r="AV271" s="7" t="str">
        <f t="shared" si="169"/>
        <v/>
      </c>
      <c r="AW271" s="7" t="str">
        <f t="shared" si="170"/>
        <v/>
      </c>
      <c r="AX271" s="61" t="str">
        <f t="shared" si="165"/>
        <v/>
      </c>
      <c r="AZ271" s="52" t="str">
        <f t="shared" si="179"/>
        <v/>
      </c>
      <c r="BA271" s="101" t="str">
        <f t="shared" si="180"/>
        <v/>
      </c>
      <c r="BB271" s="101" t="str">
        <f t="shared" si="181"/>
        <v/>
      </c>
      <c r="BC271" s="101" t="str">
        <f t="shared" si="182"/>
        <v/>
      </c>
      <c r="BD271" s="160" t="str">
        <f t="shared" si="183"/>
        <v/>
      </c>
      <c r="BE271" s="101" t="str">
        <f t="shared" si="184"/>
        <v/>
      </c>
      <c r="BG271" s="10" t="str">
        <f t="shared" si="185"/>
        <v/>
      </c>
      <c r="BI271" s="163" t="str">
        <f t="shared" si="186"/>
        <v/>
      </c>
      <c r="BK271" s="10">
        <v>262</v>
      </c>
    </row>
    <row r="272" spans="1:63" x14ac:dyDescent="0.25">
      <c r="A272" s="6"/>
      <c r="B272" s="150"/>
      <c r="C272" s="151"/>
      <c r="D272" s="175"/>
      <c r="E272" s="151"/>
      <c r="F272" s="152"/>
      <c r="G272" s="192"/>
      <c r="H272" s="153"/>
      <c r="I272" s="6"/>
      <c r="L272" s="140" t="str">
        <f t="shared" si="171"/>
        <v/>
      </c>
      <c r="M272" s="101" t="str">
        <f t="shared" si="150"/>
        <v/>
      </c>
      <c r="N272" s="36" t="str">
        <f t="shared" si="150"/>
        <v/>
      </c>
      <c r="O272" s="101" t="str">
        <f t="shared" si="151"/>
        <v/>
      </c>
      <c r="P272" s="124" t="str">
        <f t="shared" si="152"/>
        <v/>
      </c>
      <c r="Q272" s="189" t="str">
        <f t="shared" si="172"/>
        <v/>
      </c>
      <c r="R272" s="101" t="str">
        <f t="shared" si="153"/>
        <v/>
      </c>
      <c r="T272" s="10" t="str">
        <f t="shared" si="173"/>
        <v/>
      </c>
      <c r="V272" s="10" t="str">
        <f t="shared" si="174"/>
        <v/>
      </c>
      <c r="X272" s="10" t="str">
        <f>IF(AND($V272="X", COUNTIF($V$10:$V272, "X")=1), "X", "")</f>
        <v/>
      </c>
      <c r="Z272" s="10" t="str">
        <f t="shared" si="175"/>
        <v/>
      </c>
      <c r="AB272" s="10" t="str">
        <f t="shared" si="166"/>
        <v/>
      </c>
      <c r="AC272" s="10" t="str">
        <f t="shared" si="154"/>
        <v/>
      </c>
      <c r="AD272" s="10" t="str">
        <f t="shared" si="176"/>
        <v/>
      </c>
      <c r="AE272" s="10" t="str">
        <f t="shared" si="155"/>
        <v/>
      </c>
      <c r="AF272" s="10" t="str">
        <f t="shared" si="156"/>
        <v/>
      </c>
      <c r="AG272" s="10" t="str">
        <f t="shared" si="156"/>
        <v/>
      </c>
      <c r="AH272" s="10" t="str">
        <f t="shared" si="157"/>
        <v/>
      </c>
      <c r="AJ272" s="60" t="str">
        <f t="shared" si="177"/>
        <v/>
      </c>
      <c r="AK272" s="7" t="str">
        <f t="shared" si="158"/>
        <v/>
      </c>
      <c r="AL272" s="7" t="str">
        <f t="shared" si="159"/>
        <v/>
      </c>
      <c r="AM272" s="7" t="str">
        <f t="shared" si="160"/>
        <v/>
      </c>
      <c r="AN272" s="7" t="str">
        <f t="shared" si="161"/>
        <v/>
      </c>
      <c r="AO272" s="7" t="str">
        <f t="shared" si="162"/>
        <v/>
      </c>
      <c r="AP272" s="61" t="str">
        <f t="shared" si="163"/>
        <v/>
      </c>
      <c r="AR272" s="60" t="str">
        <f t="shared" si="178"/>
        <v/>
      </c>
      <c r="AS272" s="7" t="str">
        <f t="shared" si="164"/>
        <v/>
      </c>
      <c r="AT272" s="7" t="str">
        <f t="shared" si="167"/>
        <v/>
      </c>
      <c r="AU272" s="7" t="str">
        <f t="shared" si="168"/>
        <v/>
      </c>
      <c r="AV272" s="7" t="str">
        <f t="shared" si="169"/>
        <v/>
      </c>
      <c r="AW272" s="7" t="str">
        <f t="shared" si="170"/>
        <v/>
      </c>
      <c r="AX272" s="61" t="str">
        <f t="shared" si="165"/>
        <v/>
      </c>
      <c r="AZ272" s="52" t="str">
        <f t="shared" si="179"/>
        <v/>
      </c>
      <c r="BA272" s="101" t="str">
        <f t="shared" si="180"/>
        <v/>
      </c>
      <c r="BB272" s="101" t="str">
        <f t="shared" si="181"/>
        <v/>
      </c>
      <c r="BC272" s="101" t="str">
        <f t="shared" si="182"/>
        <v/>
      </c>
      <c r="BD272" s="160" t="str">
        <f t="shared" si="183"/>
        <v/>
      </c>
      <c r="BE272" s="101" t="str">
        <f t="shared" si="184"/>
        <v/>
      </c>
      <c r="BG272" s="10" t="str">
        <f t="shared" si="185"/>
        <v/>
      </c>
      <c r="BI272" s="163" t="str">
        <f t="shared" si="186"/>
        <v/>
      </c>
      <c r="BK272" s="10">
        <v>263</v>
      </c>
    </row>
    <row r="273" spans="1:63" x14ac:dyDescent="0.25">
      <c r="A273" s="6"/>
      <c r="B273" s="150"/>
      <c r="C273" s="151"/>
      <c r="D273" s="175"/>
      <c r="E273" s="151"/>
      <c r="F273" s="152"/>
      <c r="G273" s="192"/>
      <c r="H273" s="153"/>
      <c r="I273" s="6"/>
      <c r="L273" s="140" t="str">
        <f t="shared" si="171"/>
        <v/>
      </c>
      <c r="M273" s="101" t="str">
        <f t="shared" si="150"/>
        <v/>
      </c>
      <c r="N273" s="36" t="str">
        <f t="shared" si="150"/>
        <v/>
      </c>
      <c r="O273" s="101" t="str">
        <f t="shared" si="151"/>
        <v/>
      </c>
      <c r="P273" s="124" t="str">
        <f t="shared" si="152"/>
        <v/>
      </c>
      <c r="Q273" s="189" t="str">
        <f t="shared" si="172"/>
        <v/>
      </c>
      <c r="R273" s="101" t="str">
        <f t="shared" si="153"/>
        <v/>
      </c>
      <c r="T273" s="10" t="str">
        <f t="shared" si="173"/>
        <v/>
      </c>
      <c r="V273" s="10" t="str">
        <f t="shared" si="174"/>
        <v/>
      </c>
      <c r="X273" s="10" t="str">
        <f>IF(AND($V273="X", COUNTIF($V$10:$V273, "X")=1), "X", "")</f>
        <v/>
      </c>
      <c r="Z273" s="10" t="str">
        <f t="shared" si="175"/>
        <v/>
      </c>
      <c r="AB273" s="10" t="str">
        <f t="shared" si="166"/>
        <v/>
      </c>
      <c r="AC273" s="10" t="str">
        <f t="shared" si="154"/>
        <v/>
      </c>
      <c r="AD273" s="10" t="str">
        <f t="shared" si="176"/>
        <v/>
      </c>
      <c r="AE273" s="10" t="str">
        <f t="shared" si="155"/>
        <v/>
      </c>
      <c r="AF273" s="10" t="str">
        <f t="shared" si="156"/>
        <v/>
      </c>
      <c r="AG273" s="10" t="str">
        <f t="shared" si="156"/>
        <v/>
      </c>
      <c r="AH273" s="10" t="str">
        <f t="shared" si="157"/>
        <v/>
      </c>
      <c r="AJ273" s="60" t="str">
        <f t="shared" si="177"/>
        <v/>
      </c>
      <c r="AK273" s="7" t="str">
        <f t="shared" si="158"/>
        <v/>
      </c>
      <c r="AL273" s="7" t="str">
        <f t="shared" si="159"/>
        <v/>
      </c>
      <c r="AM273" s="7" t="str">
        <f t="shared" si="160"/>
        <v/>
      </c>
      <c r="AN273" s="7" t="str">
        <f t="shared" si="161"/>
        <v/>
      </c>
      <c r="AO273" s="7" t="str">
        <f t="shared" si="162"/>
        <v/>
      </c>
      <c r="AP273" s="61" t="str">
        <f t="shared" si="163"/>
        <v/>
      </c>
      <c r="AR273" s="60" t="str">
        <f t="shared" si="178"/>
        <v/>
      </c>
      <c r="AS273" s="7" t="str">
        <f t="shared" si="164"/>
        <v/>
      </c>
      <c r="AT273" s="7" t="str">
        <f t="shared" si="167"/>
        <v/>
      </c>
      <c r="AU273" s="7" t="str">
        <f t="shared" si="168"/>
        <v/>
      </c>
      <c r="AV273" s="7" t="str">
        <f t="shared" si="169"/>
        <v/>
      </c>
      <c r="AW273" s="7" t="str">
        <f t="shared" si="170"/>
        <v/>
      </c>
      <c r="AX273" s="61" t="str">
        <f t="shared" si="165"/>
        <v/>
      </c>
      <c r="AZ273" s="52" t="str">
        <f t="shared" si="179"/>
        <v/>
      </c>
      <c r="BA273" s="101" t="str">
        <f t="shared" si="180"/>
        <v/>
      </c>
      <c r="BB273" s="101" t="str">
        <f t="shared" si="181"/>
        <v/>
      </c>
      <c r="BC273" s="101" t="str">
        <f t="shared" si="182"/>
        <v/>
      </c>
      <c r="BD273" s="160" t="str">
        <f t="shared" si="183"/>
        <v/>
      </c>
      <c r="BE273" s="101" t="str">
        <f t="shared" si="184"/>
        <v/>
      </c>
      <c r="BG273" s="10" t="str">
        <f t="shared" si="185"/>
        <v/>
      </c>
      <c r="BI273" s="163" t="str">
        <f t="shared" si="186"/>
        <v/>
      </c>
      <c r="BK273" s="10">
        <v>264</v>
      </c>
    </row>
    <row r="274" spans="1:63" x14ac:dyDescent="0.25">
      <c r="A274" s="6"/>
      <c r="B274" s="150"/>
      <c r="C274" s="151"/>
      <c r="D274" s="175"/>
      <c r="E274" s="151"/>
      <c r="F274" s="152"/>
      <c r="G274" s="192"/>
      <c r="H274" s="153"/>
      <c r="I274" s="6"/>
      <c r="L274" s="140" t="str">
        <f t="shared" si="171"/>
        <v/>
      </c>
      <c r="M274" s="101" t="str">
        <f t="shared" si="150"/>
        <v/>
      </c>
      <c r="N274" s="36" t="str">
        <f t="shared" si="150"/>
        <v/>
      </c>
      <c r="O274" s="101" t="str">
        <f t="shared" si="151"/>
        <v/>
      </c>
      <c r="P274" s="124" t="str">
        <f t="shared" si="152"/>
        <v/>
      </c>
      <c r="Q274" s="189" t="str">
        <f t="shared" si="172"/>
        <v/>
      </c>
      <c r="R274" s="101" t="str">
        <f t="shared" si="153"/>
        <v/>
      </c>
      <c r="T274" s="10" t="str">
        <f t="shared" si="173"/>
        <v/>
      </c>
      <c r="V274" s="10" t="str">
        <f t="shared" si="174"/>
        <v/>
      </c>
      <c r="X274" s="10" t="str">
        <f>IF(AND($V274="X", COUNTIF($V$10:$V274, "X")=1), "X", "")</f>
        <v/>
      </c>
      <c r="Z274" s="10" t="str">
        <f t="shared" si="175"/>
        <v/>
      </c>
      <c r="AB274" s="10" t="str">
        <f t="shared" si="166"/>
        <v/>
      </c>
      <c r="AC274" s="10" t="str">
        <f t="shared" si="154"/>
        <v/>
      </c>
      <c r="AD274" s="10" t="str">
        <f t="shared" si="176"/>
        <v/>
      </c>
      <c r="AE274" s="10" t="str">
        <f t="shared" si="155"/>
        <v/>
      </c>
      <c r="AF274" s="10" t="str">
        <f t="shared" si="156"/>
        <v/>
      </c>
      <c r="AG274" s="10" t="str">
        <f t="shared" si="156"/>
        <v/>
      </c>
      <c r="AH274" s="10" t="str">
        <f t="shared" si="157"/>
        <v/>
      </c>
      <c r="AJ274" s="60" t="str">
        <f t="shared" si="177"/>
        <v/>
      </c>
      <c r="AK274" s="7" t="str">
        <f t="shared" si="158"/>
        <v/>
      </c>
      <c r="AL274" s="7" t="str">
        <f t="shared" si="159"/>
        <v/>
      </c>
      <c r="AM274" s="7" t="str">
        <f t="shared" si="160"/>
        <v/>
      </c>
      <c r="AN274" s="7" t="str">
        <f t="shared" si="161"/>
        <v/>
      </c>
      <c r="AO274" s="7" t="str">
        <f t="shared" si="162"/>
        <v/>
      </c>
      <c r="AP274" s="61" t="str">
        <f t="shared" si="163"/>
        <v/>
      </c>
      <c r="AR274" s="60" t="str">
        <f t="shared" si="178"/>
        <v/>
      </c>
      <c r="AS274" s="7" t="str">
        <f t="shared" si="164"/>
        <v/>
      </c>
      <c r="AT274" s="7" t="str">
        <f t="shared" si="167"/>
        <v/>
      </c>
      <c r="AU274" s="7" t="str">
        <f t="shared" si="168"/>
        <v/>
      </c>
      <c r="AV274" s="7" t="str">
        <f t="shared" si="169"/>
        <v/>
      </c>
      <c r="AW274" s="7" t="str">
        <f t="shared" si="170"/>
        <v/>
      </c>
      <c r="AX274" s="61" t="str">
        <f t="shared" si="165"/>
        <v/>
      </c>
      <c r="AZ274" s="52" t="str">
        <f t="shared" si="179"/>
        <v/>
      </c>
      <c r="BA274" s="101" t="str">
        <f t="shared" si="180"/>
        <v/>
      </c>
      <c r="BB274" s="101" t="str">
        <f t="shared" si="181"/>
        <v/>
      </c>
      <c r="BC274" s="101" t="str">
        <f t="shared" si="182"/>
        <v/>
      </c>
      <c r="BD274" s="160" t="str">
        <f t="shared" si="183"/>
        <v/>
      </c>
      <c r="BE274" s="101" t="str">
        <f t="shared" si="184"/>
        <v/>
      </c>
      <c r="BG274" s="10" t="str">
        <f t="shared" si="185"/>
        <v/>
      </c>
      <c r="BI274" s="163" t="str">
        <f t="shared" si="186"/>
        <v/>
      </c>
      <c r="BK274" s="10">
        <v>265</v>
      </c>
    </row>
    <row r="275" spans="1:63" x14ac:dyDescent="0.25">
      <c r="A275" s="6"/>
      <c r="B275" s="150"/>
      <c r="C275" s="151"/>
      <c r="D275" s="175"/>
      <c r="E275" s="151"/>
      <c r="F275" s="152"/>
      <c r="G275" s="192"/>
      <c r="H275" s="153"/>
      <c r="I275" s="6"/>
      <c r="L275" s="140" t="str">
        <f t="shared" si="171"/>
        <v/>
      </c>
      <c r="M275" s="101" t="str">
        <f t="shared" si="150"/>
        <v/>
      </c>
      <c r="N275" s="36" t="str">
        <f t="shared" si="150"/>
        <v/>
      </c>
      <c r="O275" s="101" t="str">
        <f t="shared" si="151"/>
        <v/>
      </c>
      <c r="P275" s="124" t="str">
        <f t="shared" si="152"/>
        <v/>
      </c>
      <c r="Q275" s="189" t="str">
        <f t="shared" si="172"/>
        <v/>
      </c>
      <c r="R275" s="101" t="str">
        <f t="shared" si="153"/>
        <v/>
      </c>
      <c r="T275" s="10" t="str">
        <f t="shared" si="173"/>
        <v/>
      </c>
      <c r="V275" s="10" t="str">
        <f t="shared" si="174"/>
        <v/>
      </c>
      <c r="X275" s="10" t="str">
        <f>IF(AND($V275="X", COUNTIF($V$10:$V275, "X")=1), "X", "")</f>
        <v/>
      </c>
      <c r="Z275" s="10" t="str">
        <f t="shared" si="175"/>
        <v/>
      </c>
      <c r="AB275" s="10" t="str">
        <f t="shared" si="166"/>
        <v/>
      </c>
      <c r="AC275" s="10" t="str">
        <f t="shared" si="154"/>
        <v/>
      </c>
      <c r="AD275" s="10" t="str">
        <f t="shared" si="176"/>
        <v/>
      </c>
      <c r="AE275" s="10" t="str">
        <f t="shared" si="155"/>
        <v/>
      </c>
      <c r="AF275" s="10" t="str">
        <f t="shared" si="156"/>
        <v/>
      </c>
      <c r="AG275" s="10" t="str">
        <f t="shared" si="156"/>
        <v/>
      </c>
      <c r="AH275" s="10" t="str">
        <f t="shared" si="157"/>
        <v/>
      </c>
      <c r="AJ275" s="60" t="str">
        <f t="shared" si="177"/>
        <v/>
      </c>
      <c r="AK275" s="7" t="str">
        <f t="shared" si="158"/>
        <v/>
      </c>
      <c r="AL275" s="7" t="str">
        <f t="shared" si="159"/>
        <v/>
      </c>
      <c r="AM275" s="7" t="str">
        <f t="shared" si="160"/>
        <v/>
      </c>
      <c r="AN275" s="7" t="str">
        <f t="shared" si="161"/>
        <v/>
      </c>
      <c r="AO275" s="7" t="str">
        <f t="shared" si="162"/>
        <v/>
      </c>
      <c r="AP275" s="61" t="str">
        <f t="shared" si="163"/>
        <v/>
      </c>
      <c r="AR275" s="60" t="str">
        <f t="shared" si="178"/>
        <v/>
      </c>
      <c r="AS275" s="7" t="str">
        <f t="shared" si="164"/>
        <v/>
      </c>
      <c r="AT275" s="7" t="str">
        <f t="shared" si="167"/>
        <v/>
      </c>
      <c r="AU275" s="7" t="str">
        <f t="shared" si="168"/>
        <v/>
      </c>
      <c r="AV275" s="7" t="str">
        <f t="shared" si="169"/>
        <v/>
      </c>
      <c r="AW275" s="7" t="str">
        <f t="shared" si="170"/>
        <v/>
      </c>
      <c r="AX275" s="61" t="str">
        <f t="shared" si="165"/>
        <v/>
      </c>
      <c r="AZ275" s="52" t="str">
        <f t="shared" si="179"/>
        <v/>
      </c>
      <c r="BA275" s="101" t="str">
        <f t="shared" si="180"/>
        <v/>
      </c>
      <c r="BB275" s="101" t="str">
        <f t="shared" si="181"/>
        <v/>
      </c>
      <c r="BC275" s="101" t="str">
        <f t="shared" si="182"/>
        <v/>
      </c>
      <c r="BD275" s="160" t="str">
        <f t="shared" si="183"/>
        <v/>
      </c>
      <c r="BE275" s="101" t="str">
        <f t="shared" si="184"/>
        <v/>
      </c>
      <c r="BG275" s="10" t="str">
        <f t="shared" si="185"/>
        <v/>
      </c>
      <c r="BI275" s="163" t="str">
        <f t="shared" si="186"/>
        <v/>
      </c>
      <c r="BK275" s="10">
        <v>266</v>
      </c>
    </row>
    <row r="276" spans="1:63" x14ac:dyDescent="0.25">
      <c r="A276" s="6"/>
      <c r="B276" s="150"/>
      <c r="C276" s="151"/>
      <c r="D276" s="175"/>
      <c r="E276" s="151"/>
      <c r="F276" s="152"/>
      <c r="G276" s="192"/>
      <c r="H276" s="153"/>
      <c r="I276" s="6"/>
      <c r="L276" s="140" t="str">
        <f t="shared" si="171"/>
        <v/>
      </c>
      <c r="M276" s="101" t="str">
        <f t="shared" si="150"/>
        <v/>
      </c>
      <c r="N276" s="36" t="str">
        <f t="shared" si="150"/>
        <v/>
      </c>
      <c r="O276" s="101" t="str">
        <f t="shared" si="151"/>
        <v/>
      </c>
      <c r="P276" s="124" t="str">
        <f t="shared" si="152"/>
        <v/>
      </c>
      <c r="Q276" s="189" t="str">
        <f t="shared" si="172"/>
        <v/>
      </c>
      <c r="R276" s="101" t="str">
        <f t="shared" si="153"/>
        <v/>
      </c>
      <c r="T276" s="10" t="str">
        <f t="shared" si="173"/>
        <v/>
      </c>
      <c r="V276" s="10" t="str">
        <f t="shared" si="174"/>
        <v/>
      </c>
      <c r="X276" s="10" t="str">
        <f>IF(AND($V276="X", COUNTIF($V$10:$V276, "X")=1), "X", "")</f>
        <v/>
      </c>
      <c r="Z276" s="10" t="str">
        <f t="shared" si="175"/>
        <v/>
      </c>
      <c r="AB276" s="10" t="str">
        <f t="shared" si="166"/>
        <v/>
      </c>
      <c r="AC276" s="10" t="str">
        <f t="shared" si="154"/>
        <v/>
      </c>
      <c r="AD276" s="10" t="str">
        <f t="shared" si="176"/>
        <v/>
      </c>
      <c r="AE276" s="10" t="str">
        <f t="shared" si="155"/>
        <v/>
      </c>
      <c r="AF276" s="10" t="str">
        <f t="shared" si="156"/>
        <v/>
      </c>
      <c r="AG276" s="10" t="str">
        <f t="shared" si="156"/>
        <v/>
      </c>
      <c r="AH276" s="10" t="str">
        <f t="shared" si="157"/>
        <v/>
      </c>
      <c r="AJ276" s="60" t="str">
        <f t="shared" si="177"/>
        <v/>
      </c>
      <c r="AK276" s="7" t="str">
        <f t="shared" si="158"/>
        <v/>
      </c>
      <c r="AL276" s="7" t="str">
        <f t="shared" si="159"/>
        <v/>
      </c>
      <c r="AM276" s="7" t="str">
        <f t="shared" si="160"/>
        <v/>
      </c>
      <c r="AN276" s="7" t="str">
        <f t="shared" si="161"/>
        <v/>
      </c>
      <c r="AO276" s="7" t="str">
        <f t="shared" si="162"/>
        <v/>
      </c>
      <c r="AP276" s="61" t="str">
        <f t="shared" si="163"/>
        <v/>
      </c>
      <c r="AR276" s="60" t="str">
        <f t="shared" si="178"/>
        <v/>
      </c>
      <c r="AS276" s="7" t="str">
        <f t="shared" si="164"/>
        <v/>
      </c>
      <c r="AT276" s="7" t="str">
        <f t="shared" si="167"/>
        <v/>
      </c>
      <c r="AU276" s="7" t="str">
        <f t="shared" si="168"/>
        <v/>
      </c>
      <c r="AV276" s="7" t="str">
        <f t="shared" si="169"/>
        <v/>
      </c>
      <c r="AW276" s="7" t="str">
        <f t="shared" si="170"/>
        <v/>
      </c>
      <c r="AX276" s="61" t="str">
        <f t="shared" si="165"/>
        <v/>
      </c>
      <c r="AZ276" s="52" t="str">
        <f t="shared" si="179"/>
        <v/>
      </c>
      <c r="BA276" s="101" t="str">
        <f t="shared" si="180"/>
        <v/>
      </c>
      <c r="BB276" s="101" t="str">
        <f t="shared" si="181"/>
        <v/>
      </c>
      <c r="BC276" s="101" t="str">
        <f t="shared" si="182"/>
        <v/>
      </c>
      <c r="BD276" s="160" t="str">
        <f t="shared" si="183"/>
        <v/>
      </c>
      <c r="BE276" s="101" t="str">
        <f t="shared" si="184"/>
        <v/>
      </c>
      <c r="BG276" s="10" t="str">
        <f t="shared" si="185"/>
        <v/>
      </c>
      <c r="BI276" s="163" t="str">
        <f t="shared" si="186"/>
        <v/>
      </c>
      <c r="BK276" s="10">
        <v>267</v>
      </c>
    </row>
    <row r="277" spans="1:63" x14ac:dyDescent="0.25">
      <c r="A277" s="6"/>
      <c r="B277" s="150"/>
      <c r="C277" s="151"/>
      <c r="D277" s="175"/>
      <c r="E277" s="151"/>
      <c r="F277" s="152"/>
      <c r="G277" s="192"/>
      <c r="H277" s="153"/>
      <c r="I277" s="6"/>
      <c r="L277" s="140" t="str">
        <f t="shared" si="171"/>
        <v/>
      </c>
      <c r="M277" s="101" t="str">
        <f t="shared" si="150"/>
        <v/>
      </c>
      <c r="N277" s="36" t="str">
        <f t="shared" si="150"/>
        <v/>
      </c>
      <c r="O277" s="101" t="str">
        <f t="shared" si="151"/>
        <v/>
      </c>
      <c r="P277" s="124" t="str">
        <f t="shared" si="152"/>
        <v/>
      </c>
      <c r="Q277" s="189" t="str">
        <f t="shared" si="172"/>
        <v/>
      </c>
      <c r="R277" s="101" t="str">
        <f t="shared" si="153"/>
        <v/>
      </c>
      <c r="T277" s="10" t="str">
        <f t="shared" si="173"/>
        <v/>
      </c>
      <c r="V277" s="10" t="str">
        <f t="shared" si="174"/>
        <v/>
      </c>
      <c r="X277" s="10" t="str">
        <f>IF(AND($V277="X", COUNTIF($V$10:$V277, "X")=1), "X", "")</f>
        <v/>
      </c>
      <c r="Z277" s="10" t="str">
        <f t="shared" si="175"/>
        <v/>
      </c>
      <c r="AB277" s="10" t="str">
        <f t="shared" si="166"/>
        <v/>
      </c>
      <c r="AC277" s="10" t="str">
        <f t="shared" si="154"/>
        <v/>
      </c>
      <c r="AD277" s="10" t="str">
        <f t="shared" si="176"/>
        <v/>
      </c>
      <c r="AE277" s="10" t="str">
        <f t="shared" si="155"/>
        <v/>
      </c>
      <c r="AF277" s="10" t="str">
        <f t="shared" si="156"/>
        <v/>
      </c>
      <c r="AG277" s="10" t="str">
        <f t="shared" si="156"/>
        <v/>
      </c>
      <c r="AH277" s="10" t="str">
        <f t="shared" si="157"/>
        <v/>
      </c>
      <c r="AJ277" s="60" t="str">
        <f t="shared" si="177"/>
        <v/>
      </c>
      <c r="AK277" s="7" t="str">
        <f t="shared" si="158"/>
        <v/>
      </c>
      <c r="AL277" s="7" t="str">
        <f t="shared" si="159"/>
        <v/>
      </c>
      <c r="AM277" s="7" t="str">
        <f t="shared" si="160"/>
        <v/>
      </c>
      <c r="AN277" s="7" t="str">
        <f t="shared" si="161"/>
        <v/>
      </c>
      <c r="AO277" s="7" t="str">
        <f t="shared" si="162"/>
        <v/>
      </c>
      <c r="AP277" s="61" t="str">
        <f t="shared" si="163"/>
        <v/>
      </c>
      <c r="AR277" s="60" t="str">
        <f t="shared" si="178"/>
        <v/>
      </c>
      <c r="AS277" s="7" t="str">
        <f t="shared" si="164"/>
        <v/>
      </c>
      <c r="AT277" s="7" t="str">
        <f t="shared" si="167"/>
        <v/>
      </c>
      <c r="AU277" s="7" t="str">
        <f t="shared" si="168"/>
        <v/>
      </c>
      <c r="AV277" s="7" t="str">
        <f t="shared" si="169"/>
        <v/>
      </c>
      <c r="AW277" s="7" t="str">
        <f t="shared" si="170"/>
        <v/>
      </c>
      <c r="AX277" s="61" t="str">
        <f t="shared" si="165"/>
        <v/>
      </c>
      <c r="AZ277" s="52" t="str">
        <f t="shared" si="179"/>
        <v/>
      </c>
      <c r="BA277" s="101" t="str">
        <f t="shared" si="180"/>
        <v/>
      </c>
      <c r="BB277" s="101" t="str">
        <f t="shared" si="181"/>
        <v/>
      </c>
      <c r="BC277" s="101" t="str">
        <f t="shared" si="182"/>
        <v/>
      </c>
      <c r="BD277" s="160" t="str">
        <f t="shared" si="183"/>
        <v/>
      </c>
      <c r="BE277" s="101" t="str">
        <f t="shared" si="184"/>
        <v/>
      </c>
      <c r="BG277" s="10" t="str">
        <f t="shared" si="185"/>
        <v/>
      </c>
      <c r="BI277" s="163" t="str">
        <f t="shared" si="186"/>
        <v/>
      </c>
      <c r="BK277" s="10">
        <v>268</v>
      </c>
    </row>
    <row r="278" spans="1:63" x14ac:dyDescent="0.25">
      <c r="A278" s="6"/>
      <c r="B278" s="150"/>
      <c r="C278" s="151"/>
      <c r="D278" s="175"/>
      <c r="E278" s="151"/>
      <c r="F278" s="152"/>
      <c r="G278" s="192"/>
      <c r="H278" s="153"/>
      <c r="I278" s="6"/>
      <c r="L278" s="140" t="str">
        <f t="shared" si="171"/>
        <v/>
      </c>
      <c r="M278" s="101" t="str">
        <f t="shared" si="150"/>
        <v/>
      </c>
      <c r="N278" s="36" t="str">
        <f t="shared" si="150"/>
        <v/>
      </c>
      <c r="O278" s="101" t="str">
        <f t="shared" si="151"/>
        <v/>
      </c>
      <c r="P278" s="124" t="str">
        <f t="shared" si="152"/>
        <v/>
      </c>
      <c r="Q278" s="189" t="str">
        <f t="shared" si="172"/>
        <v/>
      </c>
      <c r="R278" s="101" t="str">
        <f t="shared" si="153"/>
        <v/>
      </c>
      <c r="T278" s="10" t="str">
        <f t="shared" si="173"/>
        <v/>
      </c>
      <c r="V278" s="10" t="str">
        <f t="shared" si="174"/>
        <v/>
      </c>
      <c r="X278" s="10" t="str">
        <f>IF(AND($V278="X", COUNTIF($V$10:$V278, "X")=1), "X", "")</f>
        <v/>
      </c>
      <c r="Z278" s="10" t="str">
        <f t="shared" si="175"/>
        <v/>
      </c>
      <c r="AB278" s="10" t="str">
        <f t="shared" si="166"/>
        <v/>
      </c>
      <c r="AC278" s="10" t="str">
        <f t="shared" si="154"/>
        <v/>
      </c>
      <c r="AD278" s="10" t="str">
        <f t="shared" si="176"/>
        <v/>
      </c>
      <c r="AE278" s="10" t="str">
        <f t="shared" si="155"/>
        <v/>
      </c>
      <c r="AF278" s="10" t="str">
        <f t="shared" si="156"/>
        <v/>
      </c>
      <c r="AG278" s="10" t="str">
        <f t="shared" si="156"/>
        <v/>
      </c>
      <c r="AH278" s="10" t="str">
        <f t="shared" si="157"/>
        <v/>
      </c>
      <c r="AJ278" s="60" t="str">
        <f t="shared" si="177"/>
        <v/>
      </c>
      <c r="AK278" s="7" t="str">
        <f t="shared" si="158"/>
        <v/>
      </c>
      <c r="AL278" s="7" t="str">
        <f t="shared" si="159"/>
        <v/>
      </c>
      <c r="AM278" s="7" t="str">
        <f t="shared" si="160"/>
        <v/>
      </c>
      <c r="AN278" s="7" t="str">
        <f t="shared" si="161"/>
        <v/>
      </c>
      <c r="AO278" s="7" t="str">
        <f t="shared" si="162"/>
        <v/>
      </c>
      <c r="AP278" s="61" t="str">
        <f t="shared" si="163"/>
        <v/>
      </c>
      <c r="AR278" s="60" t="str">
        <f t="shared" si="178"/>
        <v/>
      </c>
      <c r="AS278" s="7" t="str">
        <f t="shared" si="164"/>
        <v/>
      </c>
      <c r="AT278" s="7" t="str">
        <f t="shared" si="167"/>
        <v/>
      </c>
      <c r="AU278" s="7" t="str">
        <f t="shared" si="168"/>
        <v/>
      </c>
      <c r="AV278" s="7" t="str">
        <f t="shared" si="169"/>
        <v/>
      </c>
      <c r="AW278" s="7" t="str">
        <f t="shared" si="170"/>
        <v/>
      </c>
      <c r="AX278" s="61" t="str">
        <f t="shared" si="165"/>
        <v/>
      </c>
      <c r="AZ278" s="52" t="str">
        <f t="shared" si="179"/>
        <v/>
      </c>
      <c r="BA278" s="101" t="str">
        <f t="shared" si="180"/>
        <v/>
      </c>
      <c r="BB278" s="101" t="str">
        <f t="shared" si="181"/>
        <v/>
      </c>
      <c r="BC278" s="101" t="str">
        <f t="shared" si="182"/>
        <v/>
      </c>
      <c r="BD278" s="160" t="str">
        <f t="shared" si="183"/>
        <v/>
      </c>
      <c r="BE278" s="101" t="str">
        <f t="shared" si="184"/>
        <v/>
      </c>
      <c r="BG278" s="10" t="str">
        <f t="shared" si="185"/>
        <v/>
      </c>
      <c r="BI278" s="163" t="str">
        <f t="shared" si="186"/>
        <v/>
      </c>
      <c r="BK278" s="10">
        <v>269</v>
      </c>
    </row>
    <row r="279" spans="1:63" x14ac:dyDescent="0.25">
      <c r="A279" s="6"/>
      <c r="B279" s="150"/>
      <c r="C279" s="151"/>
      <c r="D279" s="175"/>
      <c r="E279" s="151"/>
      <c r="F279" s="152"/>
      <c r="G279" s="192"/>
      <c r="H279" s="153"/>
      <c r="I279" s="6"/>
      <c r="L279" s="140" t="str">
        <f t="shared" si="171"/>
        <v/>
      </c>
      <c r="M279" s="101" t="str">
        <f t="shared" si="150"/>
        <v/>
      </c>
      <c r="N279" s="36" t="str">
        <f t="shared" si="150"/>
        <v/>
      </c>
      <c r="O279" s="101" t="str">
        <f t="shared" si="151"/>
        <v/>
      </c>
      <c r="P279" s="124" t="str">
        <f t="shared" si="152"/>
        <v/>
      </c>
      <c r="Q279" s="189" t="str">
        <f t="shared" si="172"/>
        <v/>
      </c>
      <c r="R279" s="101" t="str">
        <f t="shared" si="153"/>
        <v/>
      </c>
      <c r="T279" s="10" t="str">
        <f t="shared" si="173"/>
        <v/>
      </c>
      <c r="V279" s="10" t="str">
        <f t="shared" si="174"/>
        <v/>
      </c>
      <c r="X279" s="10" t="str">
        <f>IF(AND($V279="X", COUNTIF($V$10:$V279, "X")=1), "X", "")</f>
        <v/>
      </c>
      <c r="Z279" s="10" t="str">
        <f t="shared" si="175"/>
        <v/>
      </c>
      <c r="AB279" s="10" t="str">
        <f t="shared" si="166"/>
        <v/>
      </c>
      <c r="AC279" s="10" t="str">
        <f t="shared" si="154"/>
        <v/>
      </c>
      <c r="AD279" s="10" t="str">
        <f t="shared" si="176"/>
        <v/>
      </c>
      <c r="AE279" s="10" t="str">
        <f t="shared" si="155"/>
        <v/>
      </c>
      <c r="AF279" s="10" t="str">
        <f t="shared" si="156"/>
        <v/>
      </c>
      <c r="AG279" s="10" t="str">
        <f t="shared" si="156"/>
        <v/>
      </c>
      <c r="AH279" s="10" t="str">
        <f t="shared" si="157"/>
        <v/>
      </c>
      <c r="AJ279" s="60" t="str">
        <f t="shared" si="177"/>
        <v/>
      </c>
      <c r="AK279" s="7" t="str">
        <f t="shared" si="158"/>
        <v/>
      </c>
      <c r="AL279" s="7" t="str">
        <f t="shared" si="159"/>
        <v/>
      </c>
      <c r="AM279" s="7" t="str">
        <f t="shared" si="160"/>
        <v/>
      </c>
      <c r="AN279" s="7" t="str">
        <f t="shared" si="161"/>
        <v/>
      </c>
      <c r="AO279" s="7" t="str">
        <f t="shared" si="162"/>
        <v/>
      </c>
      <c r="AP279" s="61" t="str">
        <f t="shared" si="163"/>
        <v/>
      </c>
      <c r="AR279" s="60" t="str">
        <f t="shared" si="178"/>
        <v/>
      </c>
      <c r="AS279" s="7" t="str">
        <f t="shared" si="164"/>
        <v/>
      </c>
      <c r="AT279" s="7" t="str">
        <f t="shared" si="167"/>
        <v/>
      </c>
      <c r="AU279" s="7" t="str">
        <f t="shared" si="168"/>
        <v/>
      </c>
      <c r="AV279" s="7" t="str">
        <f t="shared" si="169"/>
        <v/>
      </c>
      <c r="AW279" s="7" t="str">
        <f t="shared" si="170"/>
        <v/>
      </c>
      <c r="AX279" s="61" t="str">
        <f t="shared" si="165"/>
        <v/>
      </c>
      <c r="AZ279" s="52" t="str">
        <f t="shared" si="179"/>
        <v/>
      </c>
      <c r="BA279" s="101" t="str">
        <f t="shared" si="180"/>
        <v/>
      </c>
      <c r="BB279" s="101" t="str">
        <f t="shared" si="181"/>
        <v/>
      </c>
      <c r="BC279" s="101" t="str">
        <f t="shared" si="182"/>
        <v/>
      </c>
      <c r="BD279" s="160" t="str">
        <f t="shared" si="183"/>
        <v/>
      </c>
      <c r="BE279" s="101" t="str">
        <f t="shared" si="184"/>
        <v/>
      </c>
      <c r="BG279" s="10" t="str">
        <f t="shared" si="185"/>
        <v/>
      </c>
      <c r="BI279" s="163" t="str">
        <f t="shared" si="186"/>
        <v/>
      </c>
      <c r="BK279" s="10">
        <v>270</v>
      </c>
    </row>
    <row r="280" spans="1:63" x14ac:dyDescent="0.25">
      <c r="A280" s="6"/>
      <c r="B280" s="150"/>
      <c r="C280" s="151"/>
      <c r="D280" s="175"/>
      <c r="E280" s="151"/>
      <c r="F280" s="152"/>
      <c r="G280" s="192"/>
      <c r="H280" s="153"/>
      <c r="I280" s="6"/>
      <c r="L280" s="140" t="str">
        <f t="shared" si="171"/>
        <v/>
      </c>
      <c r="M280" s="101" t="str">
        <f t="shared" si="150"/>
        <v/>
      </c>
      <c r="N280" s="36" t="str">
        <f t="shared" si="150"/>
        <v/>
      </c>
      <c r="O280" s="101" t="str">
        <f t="shared" si="151"/>
        <v/>
      </c>
      <c r="P280" s="124" t="str">
        <f t="shared" si="152"/>
        <v/>
      </c>
      <c r="Q280" s="189" t="str">
        <f t="shared" si="172"/>
        <v/>
      </c>
      <c r="R280" s="101" t="str">
        <f t="shared" si="153"/>
        <v/>
      </c>
      <c r="T280" s="10" t="str">
        <f t="shared" si="173"/>
        <v/>
      </c>
      <c r="V280" s="10" t="str">
        <f t="shared" si="174"/>
        <v/>
      </c>
      <c r="X280" s="10" t="str">
        <f>IF(AND($V280="X", COUNTIF($V$10:$V280, "X")=1), "X", "")</f>
        <v/>
      </c>
      <c r="Z280" s="10" t="str">
        <f t="shared" si="175"/>
        <v/>
      </c>
      <c r="AB280" s="10" t="str">
        <f t="shared" si="166"/>
        <v/>
      </c>
      <c r="AC280" s="10" t="str">
        <f t="shared" si="154"/>
        <v/>
      </c>
      <c r="AD280" s="10" t="str">
        <f t="shared" si="176"/>
        <v/>
      </c>
      <c r="AE280" s="10" t="str">
        <f t="shared" si="155"/>
        <v/>
      </c>
      <c r="AF280" s="10" t="str">
        <f t="shared" si="156"/>
        <v/>
      </c>
      <c r="AG280" s="10" t="str">
        <f t="shared" si="156"/>
        <v/>
      </c>
      <c r="AH280" s="10" t="str">
        <f t="shared" si="157"/>
        <v/>
      </c>
      <c r="AJ280" s="60" t="str">
        <f t="shared" si="177"/>
        <v/>
      </c>
      <c r="AK280" s="7" t="str">
        <f t="shared" si="158"/>
        <v/>
      </c>
      <c r="AL280" s="7" t="str">
        <f t="shared" si="159"/>
        <v/>
      </c>
      <c r="AM280" s="7" t="str">
        <f t="shared" si="160"/>
        <v/>
      </c>
      <c r="AN280" s="7" t="str">
        <f t="shared" si="161"/>
        <v/>
      </c>
      <c r="AO280" s="7" t="str">
        <f t="shared" si="162"/>
        <v/>
      </c>
      <c r="AP280" s="61" t="str">
        <f t="shared" si="163"/>
        <v/>
      </c>
      <c r="AR280" s="60" t="str">
        <f t="shared" si="178"/>
        <v/>
      </c>
      <c r="AS280" s="7" t="str">
        <f t="shared" si="164"/>
        <v/>
      </c>
      <c r="AT280" s="7" t="str">
        <f t="shared" si="167"/>
        <v/>
      </c>
      <c r="AU280" s="7" t="str">
        <f t="shared" si="168"/>
        <v/>
      </c>
      <c r="AV280" s="7" t="str">
        <f t="shared" si="169"/>
        <v/>
      </c>
      <c r="AW280" s="7" t="str">
        <f t="shared" si="170"/>
        <v/>
      </c>
      <c r="AX280" s="61" t="str">
        <f t="shared" si="165"/>
        <v/>
      </c>
      <c r="AZ280" s="52" t="str">
        <f t="shared" si="179"/>
        <v/>
      </c>
      <c r="BA280" s="101" t="str">
        <f t="shared" si="180"/>
        <v/>
      </c>
      <c r="BB280" s="101" t="str">
        <f t="shared" si="181"/>
        <v/>
      </c>
      <c r="BC280" s="101" t="str">
        <f t="shared" si="182"/>
        <v/>
      </c>
      <c r="BD280" s="160" t="str">
        <f t="shared" si="183"/>
        <v/>
      </c>
      <c r="BE280" s="101" t="str">
        <f t="shared" si="184"/>
        <v/>
      </c>
      <c r="BG280" s="10" t="str">
        <f t="shared" si="185"/>
        <v/>
      </c>
      <c r="BI280" s="163" t="str">
        <f t="shared" si="186"/>
        <v/>
      </c>
      <c r="BK280" s="10">
        <v>271</v>
      </c>
    </row>
    <row r="281" spans="1:63" x14ac:dyDescent="0.25">
      <c r="A281" s="6"/>
      <c r="B281" s="150"/>
      <c r="C281" s="151"/>
      <c r="D281" s="175"/>
      <c r="E281" s="151"/>
      <c r="F281" s="152"/>
      <c r="G281" s="192"/>
      <c r="H281" s="153"/>
      <c r="I281" s="6"/>
      <c r="L281" s="140" t="str">
        <f t="shared" si="171"/>
        <v/>
      </c>
      <c r="M281" s="101" t="str">
        <f t="shared" si="150"/>
        <v/>
      </c>
      <c r="N281" s="36" t="str">
        <f t="shared" si="150"/>
        <v/>
      </c>
      <c r="O281" s="101" t="str">
        <f t="shared" si="151"/>
        <v/>
      </c>
      <c r="P281" s="124" t="str">
        <f t="shared" si="152"/>
        <v/>
      </c>
      <c r="Q281" s="189" t="str">
        <f t="shared" si="172"/>
        <v/>
      </c>
      <c r="R281" s="101" t="str">
        <f t="shared" si="153"/>
        <v/>
      </c>
      <c r="T281" s="10" t="str">
        <f t="shared" si="173"/>
        <v/>
      </c>
      <c r="V281" s="10" t="str">
        <f t="shared" si="174"/>
        <v/>
      </c>
      <c r="X281" s="10" t="str">
        <f>IF(AND($V281="X", COUNTIF($V$10:$V281, "X")=1), "X", "")</f>
        <v/>
      </c>
      <c r="Z281" s="10" t="str">
        <f t="shared" si="175"/>
        <v/>
      </c>
      <c r="AB281" s="10" t="str">
        <f t="shared" si="166"/>
        <v/>
      </c>
      <c r="AC281" s="10" t="str">
        <f t="shared" si="154"/>
        <v/>
      </c>
      <c r="AD281" s="10" t="str">
        <f t="shared" si="176"/>
        <v/>
      </c>
      <c r="AE281" s="10" t="str">
        <f t="shared" si="155"/>
        <v/>
      </c>
      <c r="AF281" s="10" t="str">
        <f t="shared" si="156"/>
        <v/>
      </c>
      <c r="AG281" s="10" t="str">
        <f t="shared" si="156"/>
        <v/>
      </c>
      <c r="AH281" s="10" t="str">
        <f t="shared" si="157"/>
        <v/>
      </c>
      <c r="AJ281" s="60" t="str">
        <f t="shared" si="177"/>
        <v/>
      </c>
      <c r="AK281" s="7" t="str">
        <f t="shared" si="158"/>
        <v/>
      </c>
      <c r="AL281" s="7" t="str">
        <f t="shared" si="159"/>
        <v/>
      </c>
      <c r="AM281" s="7" t="str">
        <f t="shared" si="160"/>
        <v/>
      </c>
      <c r="AN281" s="7" t="str">
        <f t="shared" si="161"/>
        <v/>
      </c>
      <c r="AO281" s="7" t="str">
        <f t="shared" si="162"/>
        <v/>
      </c>
      <c r="AP281" s="61" t="str">
        <f t="shared" si="163"/>
        <v/>
      </c>
      <c r="AR281" s="60" t="str">
        <f t="shared" si="178"/>
        <v/>
      </c>
      <c r="AS281" s="7" t="str">
        <f t="shared" si="164"/>
        <v/>
      </c>
      <c r="AT281" s="7" t="str">
        <f t="shared" si="167"/>
        <v/>
      </c>
      <c r="AU281" s="7" t="str">
        <f t="shared" si="168"/>
        <v/>
      </c>
      <c r="AV281" s="7" t="str">
        <f t="shared" si="169"/>
        <v/>
      </c>
      <c r="AW281" s="7" t="str">
        <f t="shared" si="170"/>
        <v/>
      </c>
      <c r="AX281" s="61" t="str">
        <f t="shared" si="165"/>
        <v/>
      </c>
      <c r="AZ281" s="52" t="str">
        <f t="shared" si="179"/>
        <v/>
      </c>
      <c r="BA281" s="101" t="str">
        <f t="shared" si="180"/>
        <v/>
      </c>
      <c r="BB281" s="101" t="str">
        <f t="shared" si="181"/>
        <v/>
      </c>
      <c r="BC281" s="101" t="str">
        <f t="shared" si="182"/>
        <v/>
      </c>
      <c r="BD281" s="160" t="str">
        <f t="shared" si="183"/>
        <v/>
      </c>
      <c r="BE281" s="101" t="str">
        <f t="shared" si="184"/>
        <v/>
      </c>
      <c r="BG281" s="10" t="str">
        <f t="shared" si="185"/>
        <v/>
      </c>
      <c r="BI281" s="163" t="str">
        <f t="shared" si="186"/>
        <v/>
      </c>
      <c r="BK281" s="10">
        <v>272</v>
      </c>
    </row>
    <row r="282" spans="1:63" x14ac:dyDescent="0.25">
      <c r="A282" s="6"/>
      <c r="B282" s="150"/>
      <c r="C282" s="151"/>
      <c r="D282" s="175"/>
      <c r="E282" s="151"/>
      <c r="F282" s="152"/>
      <c r="G282" s="192"/>
      <c r="H282" s="153"/>
      <c r="I282" s="6"/>
      <c r="L282" s="140" t="str">
        <f t="shared" si="171"/>
        <v/>
      </c>
      <c r="M282" s="101" t="str">
        <f t="shared" ref="M282:N308" si="187">IF(AND($O$6=TRUE, $X282="X"), M$8, IF(C282="", "", C282))</f>
        <v/>
      </c>
      <c r="N282" s="36" t="str">
        <f t="shared" si="187"/>
        <v/>
      </c>
      <c r="O282" s="101" t="str">
        <f t="shared" ref="O282:O308" si="188">IF(AND($O$6=TRUE, $X282="X"), O$8, IF(E282="", "", E282))</f>
        <v/>
      </c>
      <c r="P282" s="124" t="str">
        <f t="shared" ref="P282:P308" si="189">IF(AND($O$6=TRUE, $X282="X"), P$8, IF(F282="", "", F282))</f>
        <v/>
      </c>
      <c r="Q282" s="189" t="str">
        <f t="shared" si="172"/>
        <v/>
      </c>
      <c r="R282" s="101" t="str">
        <f t="shared" ref="R282:R308" si="190">IF(AND($O$6=TRUE, $X282="X"), R$8, IF(H282="", "", H282))</f>
        <v/>
      </c>
      <c r="T282" s="10" t="str">
        <f t="shared" si="173"/>
        <v/>
      </c>
      <c r="V282" s="10" t="str">
        <f t="shared" si="174"/>
        <v/>
      </c>
      <c r="X282" s="10" t="str">
        <f>IF(AND($V282="X", COUNTIF($V$10:$V282, "X")=1), "X", "")</f>
        <v/>
      </c>
      <c r="Z282" s="10" t="str">
        <f t="shared" si="175"/>
        <v/>
      </c>
      <c r="AB282" s="10" t="str">
        <f t="shared" si="166"/>
        <v/>
      </c>
      <c r="AC282" s="10" t="str">
        <f t="shared" ref="AC282:AC308" si="191">IF($Z282="", "", IF(AND(AC$5="X", C282=""), $Z$6, IF(AND(NOT(C282=""), ISNUMBER(C282)=FALSE), $Z$7, "")))</f>
        <v/>
      </c>
      <c r="AD282" s="10" t="str">
        <f t="shared" si="176"/>
        <v/>
      </c>
      <c r="AE282" s="10" t="str">
        <f t="shared" ref="AE282:AE308" si="192">IF($Z282="", "", IF(AND(AE$5="X", E282=""), $Z$6, IF(AND(NOT(E282=""), ISNUMBER(E282)=FALSE), $Z$7, "")))</f>
        <v/>
      </c>
      <c r="AF282" s="10" t="str">
        <f t="shared" ref="AF282:AG308" si="193">IF($Z282="", "", IF(AND(AF$5="X", F282=""), $Z$6, IF(AND(NOT(F282=""), ISNUMBER(F282)=FALSE), $Z$7, "")))</f>
        <v/>
      </c>
      <c r="AG282" s="10" t="str">
        <f t="shared" si="193"/>
        <v/>
      </c>
      <c r="AH282" s="10" t="str">
        <f t="shared" ref="AH282:AH308" si="194">IF($Z282="", "", IF(AND(AH$5="X", H282=""), $Z$6, IF(AND(NOT(H282=""), ISNUMBER(H282)=FALSE), $Z$7, "")))</f>
        <v/>
      </c>
      <c r="AJ282" s="60" t="str">
        <f t="shared" si="177"/>
        <v/>
      </c>
      <c r="AK282" s="7" t="str">
        <f t="shared" ref="AK282:AK309" si="195">IF($X282="", "", IF(AC282="", "", "X"))</f>
        <v/>
      </c>
      <c r="AL282" s="7" t="str">
        <f t="shared" ref="AL282:AL309" si="196">IF($X282="", "", IF(AD282="", "", "X"))</f>
        <v/>
      </c>
      <c r="AM282" s="7" t="str">
        <f t="shared" ref="AM282:AM309" si="197">IF($X282="", "", IF(AE282="", "", "X"))</f>
        <v/>
      </c>
      <c r="AN282" s="7" t="str">
        <f t="shared" ref="AN282:AN309" si="198">IF($X282="", "", IF(AF282="", "", "X"))</f>
        <v/>
      </c>
      <c r="AO282" s="7" t="str">
        <f t="shared" ref="AO282:AO309" si="199">IF($X282="", "", IF(AG282="", "", "X"))</f>
        <v/>
      </c>
      <c r="AP282" s="61" t="str">
        <f t="shared" ref="AP282:AP309" si="200">IF($X282="", "", IF(AH282="", "", "X"))</f>
        <v/>
      </c>
      <c r="AR282" s="60" t="str">
        <f t="shared" si="178"/>
        <v/>
      </c>
      <c r="AS282" s="7" t="str">
        <f t="shared" ref="AS282:AS309" si="201">IF($X282="X", "", AC282)</f>
        <v/>
      </c>
      <c r="AT282" s="7" t="str">
        <f t="shared" si="167"/>
        <v/>
      </c>
      <c r="AU282" s="7" t="str">
        <f t="shared" si="168"/>
        <v/>
      </c>
      <c r="AV282" s="7" t="str">
        <f t="shared" si="169"/>
        <v/>
      </c>
      <c r="AW282" s="7" t="str">
        <f t="shared" si="170"/>
        <v/>
      </c>
      <c r="AX282" s="61" t="str">
        <f t="shared" ref="AX282:AX309" si="202">IF($X282="X", "", AH282)</f>
        <v/>
      </c>
      <c r="AZ282" s="52" t="str">
        <f t="shared" si="179"/>
        <v/>
      </c>
      <c r="BA282" s="101" t="str">
        <f t="shared" si="180"/>
        <v/>
      </c>
      <c r="BB282" s="101" t="str">
        <f t="shared" si="181"/>
        <v/>
      </c>
      <c r="BC282" s="101" t="str">
        <f t="shared" si="182"/>
        <v/>
      </c>
      <c r="BD282" s="160" t="str">
        <f t="shared" si="183"/>
        <v/>
      </c>
      <c r="BE282" s="101" t="str">
        <f t="shared" si="184"/>
        <v/>
      </c>
      <c r="BG282" s="10" t="str">
        <f t="shared" si="185"/>
        <v/>
      </c>
      <c r="BI282" s="163" t="str">
        <f t="shared" si="186"/>
        <v/>
      </c>
      <c r="BK282" s="10">
        <v>273</v>
      </c>
    </row>
    <row r="283" spans="1:63" x14ac:dyDescent="0.25">
      <c r="A283" s="6"/>
      <c r="B283" s="150"/>
      <c r="C283" s="151"/>
      <c r="D283" s="175"/>
      <c r="E283" s="151"/>
      <c r="F283" s="152"/>
      <c r="G283" s="192"/>
      <c r="H283" s="153"/>
      <c r="I283" s="6"/>
      <c r="L283" s="140" t="str">
        <f t="shared" si="171"/>
        <v/>
      </c>
      <c r="M283" s="101" t="str">
        <f t="shared" si="187"/>
        <v/>
      </c>
      <c r="N283" s="36" t="str">
        <f t="shared" si="187"/>
        <v/>
      </c>
      <c r="O283" s="101" t="str">
        <f t="shared" si="188"/>
        <v/>
      </c>
      <c r="P283" s="124" t="str">
        <f t="shared" si="189"/>
        <v/>
      </c>
      <c r="Q283" s="189" t="str">
        <f t="shared" si="172"/>
        <v/>
      </c>
      <c r="R283" s="101" t="str">
        <f t="shared" si="190"/>
        <v/>
      </c>
      <c r="T283" s="10" t="str">
        <f t="shared" si="173"/>
        <v/>
      </c>
      <c r="V283" s="10" t="str">
        <f t="shared" si="174"/>
        <v/>
      </c>
      <c r="X283" s="10" t="str">
        <f>IF(AND($V283="X", COUNTIF($V$10:$V283, "X")=1), "X", "")</f>
        <v/>
      </c>
      <c r="Z283" s="10" t="str">
        <f t="shared" si="175"/>
        <v/>
      </c>
      <c r="AB283" s="10" t="str">
        <f t="shared" si="166"/>
        <v/>
      </c>
      <c r="AC283" s="10" t="str">
        <f t="shared" si="191"/>
        <v/>
      </c>
      <c r="AD283" s="10" t="str">
        <f t="shared" si="176"/>
        <v/>
      </c>
      <c r="AE283" s="10" t="str">
        <f t="shared" si="192"/>
        <v/>
      </c>
      <c r="AF283" s="10" t="str">
        <f t="shared" si="193"/>
        <v/>
      </c>
      <c r="AG283" s="10" t="str">
        <f t="shared" si="193"/>
        <v/>
      </c>
      <c r="AH283" s="10" t="str">
        <f t="shared" si="194"/>
        <v/>
      </c>
      <c r="AJ283" s="60" t="str">
        <f t="shared" si="177"/>
        <v/>
      </c>
      <c r="AK283" s="7" t="str">
        <f t="shared" si="195"/>
        <v/>
      </c>
      <c r="AL283" s="7" t="str">
        <f t="shared" si="196"/>
        <v/>
      </c>
      <c r="AM283" s="7" t="str">
        <f t="shared" si="197"/>
        <v/>
      </c>
      <c r="AN283" s="7" t="str">
        <f t="shared" si="198"/>
        <v/>
      </c>
      <c r="AO283" s="7" t="str">
        <f t="shared" si="199"/>
        <v/>
      </c>
      <c r="AP283" s="61" t="str">
        <f t="shared" si="200"/>
        <v/>
      </c>
      <c r="AR283" s="60" t="str">
        <f t="shared" si="178"/>
        <v/>
      </c>
      <c r="AS283" s="7" t="str">
        <f t="shared" si="201"/>
        <v/>
      </c>
      <c r="AT283" s="7" t="str">
        <f t="shared" si="167"/>
        <v/>
      </c>
      <c r="AU283" s="7" t="str">
        <f t="shared" si="168"/>
        <v/>
      </c>
      <c r="AV283" s="7" t="str">
        <f t="shared" si="169"/>
        <v/>
      </c>
      <c r="AW283" s="7" t="str">
        <f t="shared" si="170"/>
        <v/>
      </c>
      <c r="AX283" s="61" t="str">
        <f t="shared" si="202"/>
        <v/>
      </c>
      <c r="AZ283" s="52" t="str">
        <f t="shared" si="179"/>
        <v/>
      </c>
      <c r="BA283" s="101" t="str">
        <f t="shared" si="180"/>
        <v/>
      </c>
      <c r="BB283" s="101" t="str">
        <f t="shared" si="181"/>
        <v/>
      </c>
      <c r="BC283" s="101" t="str">
        <f t="shared" si="182"/>
        <v/>
      </c>
      <c r="BD283" s="160" t="str">
        <f t="shared" si="183"/>
        <v/>
      </c>
      <c r="BE283" s="101" t="str">
        <f t="shared" si="184"/>
        <v/>
      </c>
      <c r="BG283" s="10" t="str">
        <f t="shared" si="185"/>
        <v/>
      </c>
      <c r="BI283" s="163" t="str">
        <f t="shared" si="186"/>
        <v/>
      </c>
      <c r="BK283" s="10">
        <v>274</v>
      </c>
    </row>
    <row r="284" spans="1:63" x14ac:dyDescent="0.25">
      <c r="A284" s="6"/>
      <c r="B284" s="150"/>
      <c r="C284" s="151"/>
      <c r="D284" s="175"/>
      <c r="E284" s="151"/>
      <c r="F284" s="152"/>
      <c r="G284" s="192"/>
      <c r="H284" s="153"/>
      <c r="I284" s="6"/>
      <c r="L284" s="140" t="str">
        <f t="shared" si="171"/>
        <v/>
      </c>
      <c r="M284" s="101" t="str">
        <f t="shared" si="187"/>
        <v/>
      </c>
      <c r="N284" s="36" t="str">
        <f t="shared" si="187"/>
        <v/>
      </c>
      <c r="O284" s="101" t="str">
        <f t="shared" si="188"/>
        <v/>
      </c>
      <c r="P284" s="124" t="str">
        <f t="shared" si="189"/>
        <v/>
      </c>
      <c r="Q284" s="189" t="str">
        <f t="shared" si="172"/>
        <v/>
      </c>
      <c r="R284" s="101" t="str">
        <f t="shared" si="190"/>
        <v/>
      </c>
      <c r="T284" s="10" t="str">
        <f t="shared" si="173"/>
        <v/>
      </c>
      <c r="V284" s="10" t="str">
        <f t="shared" si="174"/>
        <v/>
      </c>
      <c r="X284" s="10" t="str">
        <f>IF(AND($V284="X", COUNTIF($V$10:$V284, "X")=1), "X", "")</f>
        <v/>
      </c>
      <c r="Z284" s="10" t="str">
        <f t="shared" si="175"/>
        <v/>
      </c>
      <c r="AB284" s="10" t="str">
        <f t="shared" si="166"/>
        <v/>
      </c>
      <c r="AC284" s="10" t="str">
        <f t="shared" si="191"/>
        <v/>
      </c>
      <c r="AD284" s="10" t="str">
        <f t="shared" si="176"/>
        <v/>
      </c>
      <c r="AE284" s="10" t="str">
        <f t="shared" si="192"/>
        <v/>
      </c>
      <c r="AF284" s="10" t="str">
        <f t="shared" si="193"/>
        <v/>
      </c>
      <c r="AG284" s="10" t="str">
        <f t="shared" si="193"/>
        <v/>
      </c>
      <c r="AH284" s="10" t="str">
        <f t="shared" si="194"/>
        <v/>
      </c>
      <c r="AJ284" s="60" t="str">
        <f t="shared" si="177"/>
        <v/>
      </c>
      <c r="AK284" s="7" t="str">
        <f t="shared" si="195"/>
        <v/>
      </c>
      <c r="AL284" s="7" t="str">
        <f t="shared" si="196"/>
        <v/>
      </c>
      <c r="AM284" s="7" t="str">
        <f t="shared" si="197"/>
        <v/>
      </c>
      <c r="AN284" s="7" t="str">
        <f t="shared" si="198"/>
        <v/>
      </c>
      <c r="AO284" s="7" t="str">
        <f t="shared" si="199"/>
        <v/>
      </c>
      <c r="AP284" s="61" t="str">
        <f t="shared" si="200"/>
        <v/>
      </c>
      <c r="AR284" s="60" t="str">
        <f t="shared" si="178"/>
        <v/>
      </c>
      <c r="AS284" s="7" t="str">
        <f t="shared" si="201"/>
        <v/>
      </c>
      <c r="AT284" s="7" t="str">
        <f t="shared" si="167"/>
        <v/>
      </c>
      <c r="AU284" s="7" t="str">
        <f t="shared" si="168"/>
        <v/>
      </c>
      <c r="AV284" s="7" t="str">
        <f t="shared" si="169"/>
        <v/>
      </c>
      <c r="AW284" s="7" t="str">
        <f t="shared" si="170"/>
        <v/>
      </c>
      <c r="AX284" s="61" t="str">
        <f t="shared" si="202"/>
        <v/>
      </c>
      <c r="AZ284" s="52" t="str">
        <f t="shared" si="179"/>
        <v/>
      </c>
      <c r="BA284" s="101" t="str">
        <f t="shared" si="180"/>
        <v/>
      </c>
      <c r="BB284" s="101" t="str">
        <f t="shared" si="181"/>
        <v/>
      </c>
      <c r="BC284" s="101" t="str">
        <f t="shared" si="182"/>
        <v/>
      </c>
      <c r="BD284" s="160" t="str">
        <f t="shared" si="183"/>
        <v/>
      </c>
      <c r="BE284" s="101" t="str">
        <f t="shared" si="184"/>
        <v/>
      </c>
      <c r="BG284" s="10" t="str">
        <f t="shared" si="185"/>
        <v/>
      </c>
      <c r="BI284" s="163" t="str">
        <f t="shared" si="186"/>
        <v/>
      </c>
      <c r="BK284" s="10">
        <v>275</v>
      </c>
    </row>
    <row r="285" spans="1:63" x14ac:dyDescent="0.25">
      <c r="A285" s="6"/>
      <c r="B285" s="150"/>
      <c r="C285" s="151"/>
      <c r="D285" s="175"/>
      <c r="E285" s="151"/>
      <c r="F285" s="152"/>
      <c r="G285" s="192"/>
      <c r="H285" s="153"/>
      <c r="I285" s="6"/>
      <c r="L285" s="140" t="str">
        <f t="shared" si="171"/>
        <v/>
      </c>
      <c r="M285" s="101" t="str">
        <f t="shared" si="187"/>
        <v/>
      </c>
      <c r="N285" s="36" t="str">
        <f t="shared" si="187"/>
        <v/>
      </c>
      <c r="O285" s="101" t="str">
        <f t="shared" si="188"/>
        <v/>
      </c>
      <c r="P285" s="124" t="str">
        <f t="shared" si="189"/>
        <v/>
      </c>
      <c r="Q285" s="189" t="str">
        <f t="shared" si="172"/>
        <v/>
      </c>
      <c r="R285" s="101" t="str">
        <f t="shared" si="190"/>
        <v/>
      </c>
      <c r="T285" s="10" t="str">
        <f t="shared" si="173"/>
        <v/>
      </c>
      <c r="V285" s="10" t="str">
        <f t="shared" si="174"/>
        <v/>
      </c>
      <c r="X285" s="10" t="str">
        <f>IF(AND($V285="X", COUNTIF($V$10:$V285, "X")=1), "X", "")</f>
        <v/>
      </c>
      <c r="Z285" s="10" t="str">
        <f t="shared" si="175"/>
        <v/>
      </c>
      <c r="AB285" s="10" t="str">
        <f t="shared" si="166"/>
        <v/>
      </c>
      <c r="AC285" s="10" t="str">
        <f t="shared" si="191"/>
        <v/>
      </c>
      <c r="AD285" s="10" t="str">
        <f t="shared" si="176"/>
        <v/>
      </c>
      <c r="AE285" s="10" t="str">
        <f t="shared" si="192"/>
        <v/>
      </c>
      <c r="AF285" s="10" t="str">
        <f t="shared" si="193"/>
        <v/>
      </c>
      <c r="AG285" s="10" t="str">
        <f t="shared" si="193"/>
        <v/>
      </c>
      <c r="AH285" s="10" t="str">
        <f t="shared" si="194"/>
        <v/>
      </c>
      <c r="AJ285" s="60" t="str">
        <f t="shared" si="177"/>
        <v/>
      </c>
      <c r="AK285" s="7" t="str">
        <f t="shared" si="195"/>
        <v/>
      </c>
      <c r="AL285" s="7" t="str">
        <f t="shared" si="196"/>
        <v/>
      </c>
      <c r="AM285" s="7" t="str">
        <f t="shared" si="197"/>
        <v/>
      </c>
      <c r="AN285" s="7" t="str">
        <f t="shared" si="198"/>
        <v/>
      </c>
      <c r="AO285" s="7" t="str">
        <f t="shared" si="199"/>
        <v/>
      </c>
      <c r="AP285" s="61" t="str">
        <f t="shared" si="200"/>
        <v/>
      </c>
      <c r="AR285" s="60" t="str">
        <f t="shared" si="178"/>
        <v/>
      </c>
      <c r="AS285" s="7" t="str">
        <f t="shared" si="201"/>
        <v/>
      </c>
      <c r="AT285" s="7" t="str">
        <f t="shared" si="167"/>
        <v/>
      </c>
      <c r="AU285" s="7" t="str">
        <f t="shared" si="168"/>
        <v/>
      </c>
      <c r="AV285" s="7" t="str">
        <f t="shared" si="169"/>
        <v/>
      </c>
      <c r="AW285" s="7" t="str">
        <f t="shared" si="170"/>
        <v/>
      </c>
      <c r="AX285" s="61" t="str">
        <f t="shared" si="202"/>
        <v/>
      </c>
      <c r="AZ285" s="52" t="str">
        <f t="shared" si="179"/>
        <v/>
      </c>
      <c r="BA285" s="101" t="str">
        <f t="shared" si="180"/>
        <v/>
      </c>
      <c r="BB285" s="101" t="str">
        <f t="shared" si="181"/>
        <v/>
      </c>
      <c r="BC285" s="101" t="str">
        <f t="shared" si="182"/>
        <v/>
      </c>
      <c r="BD285" s="160" t="str">
        <f t="shared" si="183"/>
        <v/>
      </c>
      <c r="BE285" s="101" t="str">
        <f t="shared" si="184"/>
        <v/>
      </c>
      <c r="BG285" s="10" t="str">
        <f t="shared" si="185"/>
        <v/>
      </c>
      <c r="BI285" s="163" t="str">
        <f t="shared" si="186"/>
        <v/>
      </c>
      <c r="BK285" s="10">
        <v>276</v>
      </c>
    </row>
    <row r="286" spans="1:63" x14ac:dyDescent="0.25">
      <c r="A286" s="6"/>
      <c r="B286" s="150"/>
      <c r="C286" s="151"/>
      <c r="D286" s="175"/>
      <c r="E286" s="151"/>
      <c r="F286" s="152"/>
      <c r="G286" s="192"/>
      <c r="H286" s="153"/>
      <c r="I286" s="6"/>
      <c r="L286" s="140" t="str">
        <f t="shared" si="171"/>
        <v/>
      </c>
      <c r="M286" s="101" t="str">
        <f t="shared" si="187"/>
        <v/>
      </c>
      <c r="N286" s="36" t="str">
        <f t="shared" si="187"/>
        <v/>
      </c>
      <c r="O286" s="101" t="str">
        <f t="shared" si="188"/>
        <v/>
      </c>
      <c r="P286" s="124" t="str">
        <f t="shared" si="189"/>
        <v/>
      </c>
      <c r="Q286" s="189" t="str">
        <f t="shared" si="172"/>
        <v/>
      </c>
      <c r="R286" s="101" t="str">
        <f t="shared" si="190"/>
        <v/>
      </c>
      <c r="T286" s="10" t="str">
        <f t="shared" si="173"/>
        <v/>
      </c>
      <c r="V286" s="10" t="str">
        <f t="shared" si="174"/>
        <v/>
      </c>
      <c r="X286" s="10" t="str">
        <f>IF(AND($V286="X", COUNTIF($V$10:$V286, "X")=1), "X", "")</f>
        <v/>
      </c>
      <c r="Z286" s="10" t="str">
        <f t="shared" si="175"/>
        <v/>
      </c>
      <c r="AB286" s="10" t="str">
        <f t="shared" si="166"/>
        <v/>
      </c>
      <c r="AC286" s="10" t="str">
        <f t="shared" si="191"/>
        <v/>
      </c>
      <c r="AD286" s="10" t="str">
        <f t="shared" si="176"/>
        <v/>
      </c>
      <c r="AE286" s="10" t="str">
        <f t="shared" si="192"/>
        <v/>
      </c>
      <c r="AF286" s="10" t="str">
        <f t="shared" si="193"/>
        <v/>
      </c>
      <c r="AG286" s="10" t="str">
        <f t="shared" si="193"/>
        <v/>
      </c>
      <c r="AH286" s="10" t="str">
        <f t="shared" si="194"/>
        <v/>
      </c>
      <c r="AJ286" s="60" t="str">
        <f t="shared" si="177"/>
        <v/>
      </c>
      <c r="AK286" s="7" t="str">
        <f t="shared" si="195"/>
        <v/>
      </c>
      <c r="AL286" s="7" t="str">
        <f t="shared" si="196"/>
        <v/>
      </c>
      <c r="AM286" s="7" t="str">
        <f t="shared" si="197"/>
        <v/>
      </c>
      <c r="AN286" s="7" t="str">
        <f t="shared" si="198"/>
        <v/>
      </c>
      <c r="AO286" s="7" t="str">
        <f t="shared" si="199"/>
        <v/>
      </c>
      <c r="AP286" s="61" t="str">
        <f t="shared" si="200"/>
        <v/>
      </c>
      <c r="AR286" s="60" t="str">
        <f t="shared" si="178"/>
        <v/>
      </c>
      <c r="AS286" s="7" t="str">
        <f t="shared" si="201"/>
        <v/>
      </c>
      <c r="AT286" s="7" t="str">
        <f t="shared" si="167"/>
        <v/>
      </c>
      <c r="AU286" s="7" t="str">
        <f t="shared" si="168"/>
        <v/>
      </c>
      <c r="AV286" s="7" t="str">
        <f t="shared" si="169"/>
        <v/>
      </c>
      <c r="AW286" s="7" t="str">
        <f t="shared" si="170"/>
        <v/>
      </c>
      <c r="AX286" s="61" t="str">
        <f t="shared" si="202"/>
        <v/>
      </c>
      <c r="AZ286" s="52" t="str">
        <f t="shared" si="179"/>
        <v/>
      </c>
      <c r="BA286" s="101" t="str">
        <f t="shared" si="180"/>
        <v/>
      </c>
      <c r="BB286" s="101" t="str">
        <f t="shared" si="181"/>
        <v/>
      </c>
      <c r="BC286" s="101" t="str">
        <f t="shared" si="182"/>
        <v/>
      </c>
      <c r="BD286" s="160" t="str">
        <f t="shared" si="183"/>
        <v/>
      </c>
      <c r="BE286" s="101" t="str">
        <f t="shared" si="184"/>
        <v/>
      </c>
      <c r="BG286" s="10" t="str">
        <f t="shared" si="185"/>
        <v/>
      </c>
      <c r="BI286" s="163" t="str">
        <f t="shared" si="186"/>
        <v/>
      </c>
      <c r="BK286" s="10">
        <v>277</v>
      </c>
    </row>
    <row r="287" spans="1:63" x14ac:dyDescent="0.25">
      <c r="A287" s="6"/>
      <c r="B287" s="150"/>
      <c r="C287" s="151"/>
      <c r="D287" s="175"/>
      <c r="E287" s="151"/>
      <c r="F287" s="152"/>
      <c r="G287" s="192"/>
      <c r="H287" s="153"/>
      <c r="I287" s="6"/>
      <c r="L287" s="140" t="str">
        <f t="shared" si="171"/>
        <v/>
      </c>
      <c r="M287" s="101" t="str">
        <f t="shared" si="187"/>
        <v/>
      </c>
      <c r="N287" s="36" t="str">
        <f t="shared" si="187"/>
        <v/>
      </c>
      <c r="O287" s="101" t="str">
        <f t="shared" si="188"/>
        <v/>
      </c>
      <c r="P287" s="124" t="str">
        <f t="shared" si="189"/>
        <v/>
      </c>
      <c r="Q287" s="189" t="str">
        <f t="shared" si="172"/>
        <v/>
      </c>
      <c r="R287" s="101" t="str">
        <f t="shared" si="190"/>
        <v/>
      </c>
      <c r="T287" s="10" t="str">
        <f t="shared" si="173"/>
        <v/>
      </c>
      <c r="V287" s="10" t="str">
        <f t="shared" si="174"/>
        <v/>
      </c>
      <c r="X287" s="10" t="str">
        <f>IF(AND($V287="X", COUNTIF($V$10:$V287, "X")=1), "X", "")</f>
        <v/>
      </c>
      <c r="Z287" s="10" t="str">
        <f t="shared" si="175"/>
        <v/>
      </c>
      <c r="AB287" s="10" t="str">
        <f t="shared" si="166"/>
        <v/>
      </c>
      <c r="AC287" s="10" t="str">
        <f t="shared" si="191"/>
        <v/>
      </c>
      <c r="AD287" s="10" t="str">
        <f t="shared" si="176"/>
        <v/>
      </c>
      <c r="AE287" s="10" t="str">
        <f t="shared" si="192"/>
        <v/>
      </c>
      <c r="AF287" s="10" t="str">
        <f t="shared" si="193"/>
        <v/>
      </c>
      <c r="AG287" s="10" t="str">
        <f t="shared" si="193"/>
        <v/>
      </c>
      <c r="AH287" s="10" t="str">
        <f t="shared" si="194"/>
        <v/>
      </c>
      <c r="AJ287" s="60" t="str">
        <f t="shared" si="177"/>
        <v/>
      </c>
      <c r="AK287" s="7" t="str">
        <f t="shared" si="195"/>
        <v/>
      </c>
      <c r="AL287" s="7" t="str">
        <f t="shared" si="196"/>
        <v/>
      </c>
      <c r="AM287" s="7" t="str">
        <f t="shared" si="197"/>
        <v/>
      </c>
      <c r="AN287" s="7" t="str">
        <f t="shared" si="198"/>
        <v/>
      </c>
      <c r="AO287" s="7" t="str">
        <f t="shared" si="199"/>
        <v/>
      </c>
      <c r="AP287" s="61" t="str">
        <f t="shared" si="200"/>
        <v/>
      </c>
      <c r="AR287" s="60" t="str">
        <f t="shared" si="178"/>
        <v/>
      </c>
      <c r="AS287" s="7" t="str">
        <f t="shared" si="201"/>
        <v/>
      </c>
      <c r="AT287" s="7" t="str">
        <f t="shared" si="167"/>
        <v/>
      </c>
      <c r="AU287" s="7" t="str">
        <f t="shared" si="168"/>
        <v/>
      </c>
      <c r="AV287" s="7" t="str">
        <f t="shared" si="169"/>
        <v/>
      </c>
      <c r="AW287" s="7" t="str">
        <f t="shared" si="170"/>
        <v/>
      </c>
      <c r="AX287" s="61" t="str">
        <f t="shared" si="202"/>
        <v/>
      </c>
      <c r="AZ287" s="52" t="str">
        <f t="shared" si="179"/>
        <v/>
      </c>
      <c r="BA287" s="101" t="str">
        <f t="shared" si="180"/>
        <v/>
      </c>
      <c r="BB287" s="101" t="str">
        <f t="shared" si="181"/>
        <v/>
      </c>
      <c r="BC287" s="101" t="str">
        <f t="shared" si="182"/>
        <v/>
      </c>
      <c r="BD287" s="160" t="str">
        <f t="shared" si="183"/>
        <v/>
      </c>
      <c r="BE287" s="101" t="str">
        <f t="shared" si="184"/>
        <v/>
      </c>
      <c r="BG287" s="10" t="str">
        <f t="shared" si="185"/>
        <v/>
      </c>
      <c r="BI287" s="163" t="str">
        <f t="shared" si="186"/>
        <v/>
      </c>
      <c r="BK287" s="10">
        <v>278</v>
      </c>
    </row>
    <row r="288" spans="1:63" x14ac:dyDescent="0.25">
      <c r="A288" s="6"/>
      <c r="B288" s="150"/>
      <c r="C288" s="151"/>
      <c r="D288" s="175"/>
      <c r="E288" s="151"/>
      <c r="F288" s="152"/>
      <c r="G288" s="192"/>
      <c r="H288" s="153"/>
      <c r="I288" s="6"/>
      <c r="L288" s="140" t="str">
        <f t="shared" si="171"/>
        <v/>
      </c>
      <c r="M288" s="101" t="str">
        <f t="shared" si="187"/>
        <v/>
      </c>
      <c r="N288" s="36" t="str">
        <f t="shared" si="187"/>
        <v/>
      </c>
      <c r="O288" s="101" t="str">
        <f t="shared" si="188"/>
        <v/>
      </c>
      <c r="P288" s="124" t="str">
        <f t="shared" si="189"/>
        <v/>
      </c>
      <c r="Q288" s="189" t="str">
        <f t="shared" si="172"/>
        <v/>
      </c>
      <c r="R288" s="101" t="str">
        <f t="shared" si="190"/>
        <v/>
      </c>
      <c r="T288" s="10" t="str">
        <f t="shared" si="173"/>
        <v/>
      </c>
      <c r="V288" s="10" t="str">
        <f t="shared" si="174"/>
        <v/>
      </c>
      <c r="X288" s="10" t="str">
        <f>IF(AND($V288="X", COUNTIF($V$10:$V288, "X")=1), "X", "")</f>
        <v/>
      </c>
      <c r="Z288" s="10" t="str">
        <f t="shared" si="175"/>
        <v/>
      </c>
      <c r="AB288" s="10" t="str">
        <f t="shared" si="166"/>
        <v/>
      </c>
      <c r="AC288" s="10" t="str">
        <f t="shared" si="191"/>
        <v/>
      </c>
      <c r="AD288" s="10" t="str">
        <f t="shared" si="176"/>
        <v/>
      </c>
      <c r="AE288" s="10" t="str">
        <f t="shared" si="192"/>
        <v/>
      </c>
      <c r="AF288" s="10" t="str">
        <f t="shared" si="193"/>
        <v/>
      </c>
      <c r="AG288" s="10" t="str">
        <f t="shared" si="193"/>
        <v/>
      </c>
      <c r="AH288" s="10" t="str">
        <f t="shared" si="194"/>
        <v/>
      </c>
      <c r="AJ288" s="60" t="str">
        <f t="shared" si="177"/>
        <v/>
      </c>
      <c r="AK288" s="7" t="str">
        <f t="shared" si="195"/>
        <v/>
      </c>
      <c r="AL288" s="7" t="str">
        <f t="shared" si="196"/>
        <v/>
      </c>
      <c r="AM288" s="7" t="str">
        <f t="shared" si="197"/>
        <v/>
      </c>
      <c r="AN288" s="7" t="str">
        <f t="shared" si="198"/>
        <v/>
      </c>
      <c r="AO288" s="7" t="str">
        <f t="shared" si="199"/>
        <v/>
      </c>
      <c r="AP288" s="61" t="str">
        <f t="shared" si="200"/>
        <v/>
      </c>
      <c r="AR288" s="60" t="str">
        <f t="shared" si="178"/>
        <v/>
      </c>
      <c r="AS288" s="7" t="str">
        <f t="shared" si="201"/>
        <v/>
      </c>
      <c r="AT288" s="7" t="str">
        <f t="shared" si="167"/>
        <v/>
      </c>
      <c r="AU288" s="7" t="str">
        <f t="shared" si="168"/>
        <v/>
      </c>
      <c r="AV288" s="7" t="str">
        <f t="shared" si="169"/>
        <v/>
      </c>
      <c r="AW288" s="7" t="str">
        <f t="shared" si="170"/>
        <v/>
      </c>
      <c r="AX288" s="61" t="str">
        <f t="shared" si="202"/>
        <v/>
      </c>
      <c r="AZ288" s="52" t="str">
        <f t="shared" si="179"/>
        <v/>
      </c>
      <c r="BA288" s="101" t="str">
        <f t="shared" si="180"/>
        <v/>
      </c>
      <c r="BB288" s="101" t="str">
        <f t="shared" si="181"/>
        <v/>
      </c>
      <c r="BC288" s="101" t="str">
        <f t="shared" si="182"/>
        <v/>
      </c>
      <c r="BD288" s="160" t="str">
        <f t="shared" si="183"/>
        <v/>
      </c>
      <c r="BE288" s="101" t="str">
        <f t="shared" si="184"/>
        <v/>
      </c>
      <c r="BG288" s="10" t="str">
        <f t="shared" si="185"/>
        <v/>
      </c>
      <c r="BI288" s="163" t="str">
        <f t="shared" si="186"/>
        <v/>
      </c>
      <c r="BK288" s="10">
        <v>279</v>
      </c>
    </row>
    <row r="289" spans="1:63" x14ac:dyDescent="0.25">
      <c r="A289" s="6"/>
      <c r="B289" s="150"/>
      <c r="C289" s="151"/>
      <c r="D289" s="175"/>
      <c r="E289" s="151"/>
      <c r="F289" s="152"/>
      <c r="G289" s="192"/>
      <c r="H289" s="153"/>
      <c r="I289" s="6"/>
      <c r="L289" s="140" t="str">
        <f t="shared" si="171"/>
        <v/>
      </c>
      <c r="M289" s="101" t="str">
        <f t="shared" si="187"/>
        <v/>
      </c>
      <c r="N289" s="36" t="str">
        <f t="shared" si="187"/>
        <v/>
      </c>
      <c r="O289" s="101" t="str">
        <f t="shared" si="188"/>
        <v/>
      </c>
      <c r="P289" s="124" t="str">
        <f t="shared" si="189"/>
        <v/>
      </c>
      <c r="Q289" s="189" t="str">
        <f t="shared" si="172"/>
        <v/>
      </c>
      <c r="R289" s="101" t="str">
        <f t="shared" si="190"/>
        <v/>
      </c>
      <c r="T289" s="10" t="str">
        <f t="shared" si="173"/>
        <v/>
      </c>
      <c r="V289" s="10" t="str">
        <f t="shared" si="174"/>
        <v/>
      </c>
      <c r="X289" s="10" t="str">
        <f>IF(AND($V289="X", COUNTIF($V$10:$V289, "X")=1), "X", "")</f>
        <v/>
      </c>
      <c r="Z289" s="10" t="str">
        <f t="shared" si="175"/>
        <v/>
      </c>
      <c r="AB289" s="10" t="str">
        <f t="shared" si="166"/>
        <v/>
      </c>
      <c r="AC289" s="10" t="str">
        <f t="shared" si="191"/>
        <v/>
      </c>
      <c r="AD289" s="10" t="str">
        <f t="shared" si="176"/>
        <v/>
      </c>
      <c r="AE289" s="10" t="str">
        <f t="shared" si="192"/>
        <v/>
      </c>
      <c r="AF289" s="10" t="str">
        <f t="shared" si="193"/>
        <v/>
      </c>
      <c r="AG289" s="10" t="str">
        <f t="shared" si="193"/>
        <v/>
      </c>
      <c r="AH289" s="10" t="str">
        <f t="shared" si="194"/>
        <v/>
      </c>
      <c r="AJ289" s="60" t="str">
        <f t="shared" si="177"/>
        <v/>
      </c>
      <c r="AK289" s="7" t="str">
        <f t="shared" si="195"/>
        <v/>
      </c>
      <c r="AL289" s="7" t="str">
        <f t="shared" si="196"/>
        <v/>
      </c>
      <c r="AM289" s="7" t="str">
        <f t="shared" si="197"/>
        <v/>
      </c>
      <c r="AN289" s="7" t="str">
        <f t="shared" si="198"/>
        <v/>
      </c>
      <c r="AO289" s="7" t="str">
        <f t="shared" si="199"/>
        <v/>
      </c>
      <c r="AP289" s="61" t="str">
        <f t="shared" si="200"/>
        <v/>
      </c>
      <c r="AR289" s="60" t="str">
        <f t="shared" si="178"/>
        <v/>
      </c>
      <c r="AS289" s="7" t="str">
        <f t="shared" si="201"/>
        <v/>
      </c>
      <c r="AT289" s="7" t="str">
        <f t="shared" si="167"/>
        <v/>
      </c>
      <c r="AU289" s="7" t="str">
        <f t="shared" si="168"/>
        <v/>
      </c>
      <c r="AV289" s="7" t="str">
        <f t="shared" si="169"/>
        <v/>
      </c>
      <c r="AW289" s="7" t="str">
        <f t="shared" si="170"/>
        <v/>
      </c>
      <c r="AX289" s="61" t="str">
        <f t="shared" si="202"/>
        <v/>
      </c>
      <c r="AZ289" s="52" t="str">
        <f t="shared" si="179"/>
        <v/>
      </c>
      <c r="BA289" s="101" t="str">
        <f t="shared" si="180"/>
        <v/>
      </c>
      <c r="BB289" s="101" t="str">
        <f t="shared" si="181"/>
        <v/>
      </c>
      <c r="BC289" s="101" t="str">
        <f t="shared" si="182"/>
        <v/>
      </c>
      <c r="BD289" s="160" t="str">
        <f t="shared" si="183"/>
        <v/>
      </c>
      <c r="BE289" s="101" t="str">
        <f t="shared" si="184"/>
        <v/>
      </c>
      <c r="BG289" s="10" t="str">
        <f t="shared" si="185"/>
        <v/>
      </c>
      <c r="BI289" s="163" t="str">
        <f t="shared" si="186"/>
        <v/>
      </c>
      <c r="BK289" s="10">
        <v>280</v>
      </c>
    </row>
    <row r="290" spans="1:63" x14ac:dyDescent="0.25">
      <c r="A290" s="6"/>
      <c r="B290" s="150"/>
      <c r="C290" s="151"/>
      <c r="D290" s="175"/>
      <c r="E290" s="151"/>
      <c r="F290" s="152"/>
      <c r="G290" s="192"/>
      <c r="H290" s="153"/>
      <c r="I290" s="6"/>
      <c r="L290" s="140" t="str">
        <f t="shared" si="171"/>
        <v/>
      </c>
      <c r="M290" s="101" t="str">
        <f t="shared" si="187"/>
        <v/>
      </c>
      <c r="N290" s="36" t="str">
        <f t="shared" si="187"/>
        <v/>
      </c>
      <c r="O290" s="101" t="str">
        <f t="shared" si="188"/>
        <v/>
      </c>
      <c r="P290" s="124" t="str">
        <f t="shared" si="189"/>
        <v/>
      </c>
      <c r="Q290" s="189" t="str">
        <f t="shared" si="172"/>
        <v/>
      </c>
      <c r="R290" s="101" t="str">
        <f t="shared" si="190"/>
        <v/>
      </c>
      <c r="T290" s="10" t="str">
        <f t="shared" si="173"/>
        <v/>
      </c>
      <c r="V290" s="10" t="str">
        <f t="shared" si="174"/>
        <v/>
      </c>
      <c r="X290" s="10" t="str">
        <f>IF(AND($V290="X", COUNTIF($V$10:$V290, "X")=1), "X", "")</f>
        <v/>
      </c>
      <c r="Z290" s="10" t="str">
        <f t="shared" si="175"/>
        <v/>
      </c>
      <c r="AB290" s="10" t="str">
        <f t="shared" si="166"/>
        <v/>
      </c>
      <c r="AC290" s="10" t="str">
        <f t="shared" si="191"/>
        <v/>
      </c>
      <c r="AD290" s="10" t="str">
        <f t="shared" si="176"/>
        <v/>
      </c>
      <c r="AE290" s="10" t="str">
        <f t="shared" si="192"/>
        <v/>
      </c>
      <c r="AF290" s="10" t="str">
        <f t="shared" si="193"/>
        <v/>
      </c>
      <c r="AG290" s="10" t="str">
        <f t="shared" si="193"/>
        <v/>
      </c>
      <c r="AH290" s="10" t="str">
        <f t="shared" si="194"/>
        <v/>
      </c>
      <c r="AJ290" s="60" t="str">
        <f t="shared" si="177"/>
        <v/>
      </c>
      <c r="AK290" s="7" t="str">
        <f t="shared" si="195"/>
        <v/>
      </c>
      <c r="AL290" s="7" t="str">
        <f t="shared" si="196"/>
        <v/>
      </c>
      <c r="AM290" s="7" t="str">
        <f t="shared" si="197"/>
        <v/>
      </c>
      <c r="AN290" s="7" t="str">
        <f t="shared" si="198"/>
        <v/>
      </c>
      <c r="AO290" s="7" t="str">
        <f t="shared" si="199"/>
        <v/>
      </c>
      <c r="AP290" s="61" t="str">
        <f t="shared" si="200"/>
        <v/>
      </c>
      <c r="AR290" s="60" t="str">
        <f t="shared" si="178"/>
        <v/>
      </c>
      <c r="AS290" s="7" t="str">
        <f t="shared" si="201"/>
        <v/>
      </c>
      <c r="AT290" s="7" t="str">
        <f t="shared" si="167"/>
        <v/>
      </c>
      <c r="AU290" s="7" t="str">
        <f t="shared" si="168"/>
        <v/>
      </c>
      <c r="AV290" s="7" t="str">
        <f t="shared" si="169"/>
        <v/>
      </c>
      <c r="AW290" s="7" t="str">
        <f t="shared" si="170"/>
        <v/>
      </c>
      <c r="AX290" s="61" t="str">
        <f t="shared" si="202"/>
        <v/>
      </c>
      <c r="AZ290" s="52" t="str">
        <f t="shared" si="179"/>
        <v/>
      </c>
      <c r="BA290" s="101" t="str">
        <f t="shared" si="180"/>
        <v/>
      </c>
      <c r="BB290" s="101" t="str">
        <f t="shared" si="181"/>
        <v/>
      </c>
      <c r="BC290" s="101" t="str">
        <f t="shared" si="182"/>
        <v/>
      </c>
      <c r="BD290" s="160" t="str">
        <f t="shared" si="183"/>
        <v/>
      </c>
      <c r="BE290" s="101" t="str">
        <f t="shared" si="184"/>
        <v/>
      </c>
      <c r="BG290" s="10" t="str">
        <f t="shared" si="185"/>
        <v/>
      </c>
      <c r="BI290" s="163" t="str">
        <f t="shared" si="186"/>
        <v/>
      </c>
      <c r="BK290" s="10">
        <v>281</v>
      </c>
    </row>
    <row r="291" spans="1:63" x14ac:dyDescent="0.25">
      <c r="A291" s="6"/>
      <c r="B291" s="150"/>
      <c r="C291" s="151"/>
      <c r="D291" s="175"/>
      <c r="E291" s="151"/>
      <c r="F291" s="152"/>
      <c r="G291" s="192"/>
      <c r="H291" s="153"/>
      <c r="I291" s="6"/>
      <c r="L291" s="140" t="str">
        <f t="shared" si="171"/>
        <v/>
      </c>
      <c r="M291" s="101" t="str">
        <f t="shared" si="187"/>
        <v/>
      </c>
      <c r="N291" s="36" t="str">
        <f t="shared" si="187"/>
        <v/>
      </c>
      <c r="O291" s="101" t="str">
        <f t="shared" si="188"/>
        <v/>
      </c>
      <c r="P291" s="124" t="str">
        <f t="shared" si="189"/>
        <v/>
      </c>
      <c r="Q291" s="189" t="str">
        <f t="shared" si="172"/>
        <v/>
      </c>
      <c r="R291" s="101" t="str">
        <f t="shared" si="190"/>
        <v/>
      </c>
      <c r="T291" s="10" t="str">
        <f t="shared" si="173"/>
        <v/>
      </c>
      <c r="V291" s="10" t="str">
        <f t="shared" si="174"/>
        <v/>
      </c>
      <c r="X291" s="10" t="str">
        <f>IF(AND($V291="X", COUNTIF($V$10:$V291, "X")=1), "X", "")</f>
        <v/>
      </c>
      <c r="Z291" s="10" t="str">
        <f t="shared" si="175"/>
        <v/>
      </c>
      <c r="AB291" s="10" t="str">
        <f t="shared" si="166"/>
        <v/>
      </c>
      <c r="AC291" s="10" t="str">
        <f t="shared" si="191"/>
        <v/>
      </c>
      <c r="AD291" s="10" t="str">
        <f t="shared" si="176"/>
        <v/>
      </c>
      <c r="AE291" s="10" t="str">
        <f t="shared" si="192"/>
        <v/>
      </c>
      <c r="AF291" s="10" t="str">
        <f t="shared" si="193"/>
        <v/>
      </c>
      <c r="AG291" s="10" t="str">
        <f t="shared" si="193"/>
        <v/>
      </c>
      <c r="AH291" s="10" t="str">
        <f t="shared" si="194"/>
        <v/>
      </c>
      <c r="AJ291" s="60" t="str">
        <f t="shared" si="177"/>
        <v/>
      </c>
      <c r="AK291" s="7" t="str">
        <f t="shared" si="195"/>
        <v/>
      </c>
      <c r="AL291" s="7" t="str">
        <f t="shared" si="196"/>
        <v/>
      </c>
      <c r="AM291" s="7" t="str">
        <f t="shared" si="197"/>
        <v/>
      </c>
      <c r="AN291" s="7" t="str">
        <f t="shared" si="198"/>
        <v/>
      </c>
      <c r="AO291" s="7" t="str">
        <f t="shared" si="199"/>
        <v/>
      </c>
      <c r="AP291" s="61" t="str">
        <f t="shared" si="200"/>
        <v/>
      </c>
      <c r="AR291" s="60" t="str">
        <f t="shared" si="178"/>
        <v/>
      </c>
      <c r="AS291" s="7" t="str">
        <f t="shared" si="201"/>
        <v/>
      </c>
      <c r="AT291" s="7" t="str">
        <f t="shared" si="167"/>
        <v/>
      </c>
      <c r="AU291" s="7" t="str">
        <f t="shared" si="168"/>
        <v/>
      </c>
      <c r="AV291" s="7" t="str">
        <f t="shared" si="169"/>
        <v/>
      </c>
      <c r="AW291" s="7" t="str">
        <f t="shared" si="170"/>
        <v/>
      </c>
      <c r="AX291" s="61" t="str">
        <f t="shared" si="202"/>
        <v/>
      </c>
      <c r="AZ291" s="52" t="str">
        <f t="shared" si="179"/>
        <v/>
      </c>
      <c r="BA291" s="101" t="str">
        <f t="shared" si="180"/>
        <v/>
      </c>
      <c r="BB291" s="101" t="str">
        <f t="shared" si="181"/>
        <v/>
      </c>
      <c r="BC291" s="101" t="str">
        <f t="shared" si="182"/>
        <v/>
      </c>
      <c r="BD291" s="160" t="str">
        <f t="shared" si="183"/>
        <v/>
      </c>
      <c r="BE291" s="101" t="str">
        <f t="shared" si="184"/>
        <v/>
      </c>
      <c r="BG291" s="10" t="str">
        <f t="shared" si="185"/>
        <v/>
      </c>
      <c r="BI291" s="163" t="str">
        <f t="shared" si="186"/>
        <v/>
      </c>
      <c r="BK291" s="10">
        <v>282</v>
      </c>
    </row>
    <row r="292" spans="1:63" x14ac:dyDescent="0.25">
      <c r="A292" s="6"/>
      <c r="B292" s="150"/>
      <c r="C292" s="151"/>
      <c r="D292" s="175"/>
      <c r="E292" s="151"/>
      <c r="F292" s="152"/>
      <c r="G292" s="192"/>
      <c r="H292" s="153"/>
      <c r="I292" s="6"/>
      <c r="L292" s="140" t="str">
        <f t="shared" si="171"/>
        <v/>
      </c>
      <c r="M292" s="101" t="str">
        <f t="shared" si="187"/>
        <v/>
      </c>
      <c r="N292" s="36" t="str">
        <f t="shared" si="187"/>
        <v/>
      </c>
      <c r="O292" s="101" t="str">
        <f t="shared" si="188"/>
        <v/>
      </c>
      <c r="P292" s="124" t="str">
        <f t="shared" si="189"/>
        <v/>
      </c>
      <c r="Q292" s="189" t="str">
        <f t="shared" si="172"/>
        <v/>
      </c>
      <c r="R292" s="101" t="str">
        <f t="shared" si="190"/>
        <v/>
      </c>
      <c r="T292" s="10" t="str">
        <f t="shared" si="173"/>
        <v/>
      </c>
      <c r="V292" s="10" t="str">
        <f t="shared" si="174"/>
        <v/>
      </c>
      <c r="X292" s="10" t="str">
        <f>IF(AND($V292="X", COUNTIF($V$10:$V292, "X")=1), "X", "")</f>
        <v/>
      </c>
      <c r="Z292" s="10" t="str">
        <f t="shared" si="175"/>
        <v/>
      </c>
      <c r="AB292" s="10" t="str">
        <f t="shared" si="166"/>
        <v/>
      </c>
      <c r="AC292" s="10" t="str">
        <f t="shared" si="191"/>
        <v/>
      </c>
      <c r="AD292" s="10" t="str">
        <f t="shared" si="176"/>
        <v/>
      </c>
      <c r="AE292" s="10" t="str">
        <f t="shared" si="192"/>
        <v/>
      </c>
      <c r="AF292" s="10" t="str">
        <f t="shared" si="193"/>
        <v/>
      </c>
      <c r="AG292" s="10" t="str">
        <f t="shared" si="193"/>
        <v/>
      </c>
      <c r="AH292" s="10" t="str">
        <f t="shared" si="194"/>
        <v/>
      </c>
      <c r="AJ292" s="60" t="str">
        <f t="shared" si="177"/>
        <v/>
      </c>
      <c r="AK292" s="7" t="str">
        <f t="shared" si="195"/>
        <v/>
      </c>
      <c r="AL292" s="7" t="str">
        <f t="shared" si="196"/>
        <v/>
      </c>
      <c r="AM292" s="7" t="str">
        <f t="shared" si="197"/>
        <v/>
      </c>
      <c r="AN292" s="7" t="str">
        <f t="shared" si="198"/>
        <v/>
      </c>
      <c r="AO292" s="7" t="str">
        <f t="shared" si="199"/>
        <v/>
      </c>
      <c r="AP292" s="61" t="str">
        <f t="shared" si="200"/>
        <v/>
      </c>
      <c r="AR292" s="60" t="str">
        <f t="shared" si="178"/>
        <v/>
      </c>
      <c r="AS292" s="7" t="str">
        <f t="shared" si="201"/>
        <v/>
      </c>
      <c r="AT292" s="7" t="str">
        <f t="shared" si="167"/>
        <v/>
      </c>
      <c r="AU292" s="7" t="str">
        <f t="shared" si="168"/>
        <v/>
      </c>
      <c r="AV292" s="7" t="str">
        <f t="shared" si="169"/>
        <v/>
      </c>
      <c r="AW292" s="7" t="str">
        <f t="shared" si="170"/>
        <v/>
      </c>
      <c r="AX292" s="61" t="str">
        <f t="shared" si="202"/>
        <v/>
      </c>
      <c r="AZ292" s="52" t="str">
        <f t="shared" si="179"/>
        <v/>
      </c>
      <c r="BA292" s="101" t="str">
        <f t="shared" si="180"/>
        <v/>
      </c>
      <c r="BB292" s="101" t="str">
        <f t="shared" si="181"/>
        <v/>
      </c>
      <c r="BC292" s="101" t="str">
        <f t="shared" si="182"/>
        <v/>
      </c>
      <c r="BD292" s="160" t="str">
        <f t="shared" si="183"/>
        <v/>
      </c>
      <c r="BE292" s="101" t="str">
        <f t="shared" si="184"/>
        <v/>
      </c>
      <c r="BG292" s="10" t="str">
        <f t="shared" si="185"/>
        <v/>
      </c>
      <c r="BI292" s="163" t="str">
        <f t="shared" si="186"/>
        <v/>
      </c>
      <c r="BK292" s="10">
        <v>283</v>
      </c>
    </row>
    <row r="293" spans="1:63" x14ac:dyDescent="0.25">
      <c r="A293" s="6"/>
      <c r="B293" s="150"/>
      <c r="C293" s="151"/>
      <c r="D293" s="175"/>
      <c r="E293" s="151"/>
      <c r="F293" s="152"/>
      <c r="G293" s="192"/>
      <c r="H293" s="153"/>
      <c r="I293" s="6"/>
      <c r="L293" s="140" t="str">
        <f t="shared" si="171"/>
        <v/>
      </c>
      <c r="M293" s="101" t="str">
        <f t="shared" si="187"/>
        <v/>
      </c>
      <c r="N293" s="36" t="str">
        <f t="shared" si="187"/>
        <v/>
      </c>
      <c r="O293" s="101" t="str">
        <f t="shared" si="188"/>
        <v/>
      </c>
      <c r="P293" s="124" t="str">
        <f t="shared" si="189"/>
        <v/>
      </c>
      <c r="Q293" s="189" t="str">
        <f t="shared" si="172"/>
        <v/>
      </c>
      <c r="R293" s="101" t="str">
        <f t="shared" si="190"/>
        <v/>
      </c>
      <c r="T293" s="10" t="str">
        <f t="shared" si="173"/>
        <v/>
      </c>
      <c r="V293" s="10" t="str">
        <f t="shared" si="174"/>
        <v/>
      </c>
      <c r="X293" s="10" t="str">
        <f>IF(AND($V293="X", COUNTIF($V$10:$V293, "X")=1), "X", "")</f>
        <v/>
      </c>
      <c r="Z293" s="10" t="str">
        <f t="shared" si="175"/>
        <v/>
      </c>
      <c r="AB293" s="10" t="str">
        <f t="shared" si="166"/>
        <v/>
      </c>
      <c r="AC293" s="10" t="str">
        <f t="shared" si="191"/>
        <v/>
      </c>
      <c r="AD293" s="10" t="str">
        <f t="shared" si="176"/>
        <v/>
      </c>
      <c r="AE293" s="10" t="str">
        <f t="shared" si="192"/>
        <v/>
      </c>
      <c r="AF293" s="10" t="str">
        <f t="shared" si="193"/>
        <v/>
      </c>
      <c r="AG293" s="10" t="str">
        <f t="shared" si="193"/>
        <v/>
      </c>
      <c r="AH293" s="10" t="str">
        <f t="shared" si="194"/>
        <v/>
      </c>
      <c r="AJ293" s="60" t="str">
        <f t="shared" si="177"/>
        <v/>
      </c>
      <c r="AK293" s="7" t="str">
        <f t="shared" si="195"/>
        <v/>
      </c>
      <c r="AL293" s="7" t="str">
        <f t="shared" si="196"/>
        <v/>
      </c>
      <c r="AM293" s="7" t="str">
        <f t="shared" si="197"/>
        <v/>
      </c>
      <c r="AN293" s="7" t="str">
        <f t="shared" si="198"/>
        <v/>
      </c>
      <c r="AO293" s="7" t="str">
        <f t="shared" si="199"/>
        <v/>
      </c>
      <c r="AP293" s="61" t="str">
        <f t="shared" si="200"/>
        <v/>
      </c>
      <c r="AR293" s="60" t="str">
        <f t="shared" si="178"/>
        <v/>
      </c>
      <c r="AS293" s="7" t="str">
        <f t="shared" si="201"/>
        <v/>
      </c>
      <c r="AT293" s="7" t="str">
        <f t="shared" si="167"/>
        <v/>
      </c>
      <c r="AU293" s="7" t="str">
        <f t="shared" si="168"/>
        <v/>
      </c>
      <c r="AV293" s="7" t="str">
        <f t="shared" si="169"/>
        <v/>
      </c>
      <c r="AW293" s="7" t="str">
        <f t="shared" si="170"/>
        <v/>
      </c>
      <c r="AX293" s="61" t="str">
        <f t="shared" si="202"/>
        <v/>
      </c>
      <c r="AZ293" s="52" t="str">
        <f t="shared" si="179"/>
        <v/>
      </c>
      <c r="BA293" s="101" t="str">
        <f t="shared" si="180"/>
        <v/>
      </c>
      <c r="BB293" s="101" t="str">
        <f t="shared" si="181"/>
        <v/>
      </c>
      <c r="BC293" s="101" t="str">
        <f t="shared" si="182"/>
        <v/>
      </c>
      <c r="BD293" s="160" t="str">
        <f t="shared" si="183"/>
        <v/>
      </c>
      <c r="BE293" s="101" t="str">
        <f t="shared" si="184"/>
        <v/>
      </c>
      <c r="BG293" s="10" t="str">
        <f t="shared" si="185"/>
        <v/>
      </c>
      <c r="BI293" s="163" t="str">
        <f t="shared" si="186"/>
        <v/>
      </c>
      <c r="BK293" s="10">
        <v>284</v>
      </c>
    </row>
    <row r="294" spans="1:63" x14ac:dyDescent="0.25">
      <c r="A294" s="6"/>
      <c r="B294" s="150"/>
      <c r="C294" s="151"/>
      <c r="D294" s="175"/>
      <c r="E294" s="151"/>
      <c r="F294" s="152"/>
      <c r="G294" s="192"/>
      <c r="H294" s="153"/>
      <c r="I294" s="6"/>
      <c r="L294" s="140" t="str">
        <f t="shared" si="171"/>
        <v/>
      </c>
      <c r="M294" s="101" t="str">
        <f t="shared" si="187"/>
        <v/>
      </c>
      <c r="N294" s="36" t="str">
        <f t="shared" si="187"/>
        <v/>
      </c>
      <c r="O294" s="101" t="str">
        <f t="shared" si="188"/>
        <v/>
      </c>
      <c r="P294" s="124" t="str">
        <f t="shared" si="189"/>
        <v/>
      </c>
      <c r="Q294" s="189" t="str">
        <f t="shared" si="172"/>
        <v/>
      </c>
      <c r="R294" s="101" t="str">
        <f t="shared" si="190"/>
        <v/>
      </c>
      <c r="T294" s="10" t="str">
        <f t="shared" si="173"/>
        <v/>
      </c>
      <c r="V294" s="10" t="str">
        <f t="shared" si="174"/>
        <v/>
      </c>
      <c r="X294" s="10" t="str">
        <f>IF(AND($V294="X", COUNTIF($V$10:$V294, "X")=1), "X", "")</f>
        <v/>
      </c>
      <c r="Z294" s="10" t="str">
        <f t="shared" si="175"/>
        <v/>
      </c>
      <c r="AB294" s="10" t="str">
        <f t="shared" si="166"/>
        <v/>
      </c>
      <c r="AC294" s="10" t="str">
        <f t="shared" si="191"/>
        <v/>
      </c>
      <c r="AD294" s="10" t="str">
        <f t="shared" si="176"/>
        <v/>
      </c>
      <c r="AE294" s="10" t="str">
        <f t="shared" si="192"/>
        <v/>
      </c>
      <c r="AF294" s="10" t="str">
        <f t="shared" si="193"/>
        <v/>
      </c>
      <c r="AG294" s="10" t="str">
        <f t="shared" si="193"/>
        <v/>
      </c>
      <c r="AH294" s="10" t="str">
        <f t="shared" si="194"/>
        <v/>
      </c>
      <c r="AJ294" s="60" t="str">
        <f t="shared" si="177"/>
        <v/>
      </c>
      <c r="AK294" s="7" t="str">
        <f t="shared" si="195"/>
        <v/>
      </c>
      <c r="AL294" s="7" t="str">
        <f t="shared" si="196"/>
        <v/>
      </c>
      <c r="AM294" s="7" t="str">
        <f t="shared" si="197"/>
        <v/>
      </c>
      <c r="AN294" s="7" t="str">
        <f t="shared" si="198"/>
        <v/>
      </c>
      <c r="AO294" s="7" t="str">
        <f t="shared" si="199"/>
        <v/>
      </c>
      <c r="AP294" s="61" t="str">
        <f t="shared" si="200"/>
        <v/>
      </c>
      <c r="AR294" s="60" t="str">
        <f t="shared" si="178"/>
        <v/>
      </c>
      <c r="AS294" s="7" t="str">
        <f t="shared" si="201"/>
        <v/>
      </c>
      <c r="AT294" s="7" t="str">
        <f t="shared" si="167"/>
        <v/>
      </c>
      <c r="AU294" s="7" t="str">
        <f t="shared" si="168"/>
        <v/>
      </c>
      <c r="AV294" s="7" t="str">
        <f t="shared" si="169"/>
        <v/>
      </c>
      <c r="AW294" s="7" t="str">
        <f t="shared" si="170"/>
        <v/>
      </c>
      <c r="AX294" s="61" t="str">
        <f t="shared" si="202"/>
        <v/>
      </c>
      <c r="AZ294" s="52" t="str">
        <f t="shared" si="179"/>
        <v/>
      </c>
      <c r="BA294" s="101" t="str">
        <f t="shared" si="180"/>
        <v/>
      </c>
      <c r="BB294" s="101" t="str">
        <f t="shared" si="181"/>
        <v/>
      </c>
      <c r="BC294" s="101" t="str">
        <f t="shared" si="182"/>
        <v/>
      </c>
      <c r="BD294" s="160" t="str">
        <f t="shared" si="183"/>
        <v/>
      </c>
      <c r="BE294" s="101" t="str">
        <f t="shared" si="184"/>
        <v/>
      </c>
      <c r="BG294" s="10" t="str">
        <f t="shared" si="185"/>
        <v/>
      </c>
      <c r="BI294" s="163" t="str">
        <f t="shared" si="186"/>
        <v/>
      </c>
      <c r="BK294" s="10">
        <v>285</v>
      </c>
    </row>
    <row r="295" spans="1:63" x14ac:dyDescent="0.25">
      <c r="A295" s="6"/>
      <c r="B295" s="150"/>
      <c r="C295" s="151"/>
      <c r="D295" s="175"/>
      <c r="E295" s="151"/>
      <c r="F295" s="152"/>
      <c r="G295" s="192"/>
      <c r="H295" s="153"/>
      <c r="I295" s="6"/>
      <c r="L295" s="140" t="str">
        <f t="shared" si="171"/>
        <v/>
      </c>
      <c r="M295" s="101" t="str">
        <f t="shared" si="187"/>
        <v/>
      </c>
      <c r="N295" s="36" t="str">
        <f t="shared" si="187"/>
        <v/>
      </c>
      <c r="O295" s="101" t="str">
        <f t="shared" si="188"/>
        <v/>
      </c>
      <c r="P295" s="124" t="str">
        <f t="shared" si="189"/>
        <v/>
      </c>
      <c r="Q295" s="189" t="str">
        <f t="shared" si="172"/>
        <v/>
      </c>
      <c r="R295" s="101" t="str">
        <f t="shared" si="190"/>
        <v/>
      </c>
      <c r="T295" s="10" t="str">
        <f t="shared" si="173"/>
        <v/>
      </c>
      <c r="V295" s="10" t="str">
        <f t="shared" si="174"/>
        <v/>
      </c>
      <c r="X295" s="10" t="str">
        <f>IF(AND($V295="X", COUNTIF($V$10:$V295, "X")=1), "X", "")</f>
        <v/>
      </c>
      <c r="Z295" s="10" t="str">
        <f t="shared" si="175"/>
        <v/>
      </c>
      <c r="AB295" s="10" t="str">
        <f t="shared" si="166"/>
        <v/>
      </c>
      <c r="AC295" s="10" t="str">
        <f t="shared" si="191"/>
        <v/>
      </c>
      <c r="AD295" s="10" t="str">
        <f t="shared" si="176"/>
        <v/>
      </c>
      <c r="AE295" s="10" t="str">
        <f t="shared" si="192"/>
        <v/>
      </c>
      <c r="AF295" s="10" t="str">
        <f t="shared" si="193"/>
        <v/>
      </c>
      <c r="AG295" s="10" t="str">
        <f t="shared" si="193"/>
        <v/>
      </c>
      <c r="AH295" s="10" t="str">
        <f t="shared" si="194"/>
        <v/>
      </c>
      <c r="AJ295" s="60" t="str">
        <f t="shared" si="177"/>
        <v/>
      </c>
      <c r="AK295" s="7" t="str">
        <f t="shared" si="195"/>
        <v/>
      </c>
      <c r="AL295" s="7" t="str">
        <f t="shared" si="196"/>
        <v/>
      </c>
      <c r="AM295" s="7" t="str">
        <f t="shared" si="197"/>
        <v/>
      </c>
      <c r="AN295" s="7" t="str">
        <f t="shared" si="198"/>
        <v/>
      </c>
      <c r="AO295" s="7" t="str">
        <f t="shared" si="199"/>
        <v/>
      </c>
      <c r="AP295" s="61" t="str">
        <f t="shared" si="200"/>
        <v/>
      </c>
      <c r="AR295" s="60" t="str">
        <f t="shared" si="178"/>
        <v/>
      </c>
      <c r="AS295" s="7" t="str">
        <f t="shared" si="201"/>
        <v/>
      </c>
      <c r="AT295" s="7" t="str">
        <f t="shared" si="167"/>
        <v/>
      </c>
      <c r="AU295" s="7" t="str">
        <f t="shared" si="168"/>
        <v/>
      </c>
      <c r="AV295" s="7" t="str">
        <f t="shared" si="169"/>
        <v/>
      </c>
      <c r="AW295" s="7" t="str">
        <f t="shared" si="170"/>
        <v/>
      </c>
      <c r="AX295" s="61" t="str">
        <f t="shared" si="202"/>
        <v/>
      </c>
      <c r="AZ295" s="52" t="str">
        <f t="shared" si="179"/>
        <v/>
      </c>
      <c r="BA295" s="101" t="str">
        <f t="shared" si="180"/>
        <v/>
      </c>
      <c r="BB295" s="101" t="str">
        <f t="shared" si="181"/>
        <v/>
      </c>
      <c r="BC295" s="101" t="str">
        <f t="shared" si="182"/>
        <v/>
      </c>
      <c r="BD295" s="160" t="str">
        <f t="shared" si="183"/>
        <v/>
      </c>
      <c r="BE295" s="101" t="str">
        <f t="shared" si="184"/>
        <v/>
      </c>
      <c r="BG295" s="10" t="str">
        <f t="shared" si="185"/>
        <v/>
      </c>
      <c r="BI295" s="163" t="str">
        <f t="shared" si="186"/>
        <v/>
      </c>
      <c r="BK295" s="10">
        <v>286</v>
      </c>
    </row>
    <row r="296" spans="1:63" x14ac:dyDescent="0.25">
      <c r="A296" s="6"/>
      <c r="B296" s="150"/>
      <c r="C296" s="151"/>
      <c r="D296" s="175"/>
      <c r="E296" s="151"/>
      <c r="F296" s="152"/>
      <c r="G296" s="192"/>
      <c r="H296" s="153"/>
      <c r="I296" s="6"/>
      <c r="L296" s="140" t="str">
        <f t="shared" si="171"/>
        <v/>
      </c>
      <c r="M296" s="101" t="str">
        <f t="shared" si="187"/>
        <v/>
      </c>
      <c r="N296" s="36" t="str">
        <f t="shared" si="187"/>
        <v/>
      </c>
      <c r="O296" s="101" t="str">
        <f t="shared" si="188"/>
        <v/>
      </c>
      <c r="P296" s="124" t="str">
        <f t="shared" si="189"/>
        <v/>
      </c>
      <c r="Q296" s="189" t="str">
        <f t="shared" si="172"/>
        <v/>
      </c>
      <c r="R296" s="101" t="str">
        <f t="shared" si="190"/>
        <v/>
      </c>
      <c r="T296" s="10" t="str">
        <f t="shared" si="173"/>
        <v/>
      </c>
      <c r="V296" s="10" t="str">
        <f t="shared" si="174"/>
        <v/>
      </c>
      <c r="X296" s="10" t="str">
        <f>IF(AND($V296="X", COUNTIF($V$10:$V296, "X")=1), "X", "")</f>
        <v/>
      </c>
      <c r="Z296" s="10" t="str">
        <f t="shared" si="175"/>
        <v/>
      </c>
      <c r="AB296" s="10" t="str">
        <f t="shared" si="166"/>
        <v/>
      </c>
      <c r="AC296" s="10" t="str">
        <f t="shared" si="191"/>
        <v/>
      </c>
      <c r="AD296" s="10" t="str">
        <f t="shared" si="176"/>
        <v/>
      </c>
      <c r="AE296" s="10" t="str">
        <f t="shared" si="192"/>
        <v/>
      </c>
      <c r="AF296" s="10" t="str">
        <f t="shared" si="193"/>
        <v/>
      </c>
      <c r="AG296" s="10" t="str">
        <f t="shared" si="193"/>
        <v/>
      </c>
      <c r="AH296" s="10" t="str">
        <f t="shared" si="194"/>
        <v/>
      </c>
      <c r="AJ296" s="60" t="str">
        <f t="shared" si="177"/>
        <v/>
      </c>
      <c r="AK296" s="7" t="str">
        <f t="shared" si="195"/>
        <v/>
      </c>
      <c r="AL296" s="7" t="str">
        <f t="shared" si="196"/>
        <v/>
      </c>
      <c r="AM296" s="7" t="str">
        <f t="shared" si="197"/>
        <v/>
      </c>
      <c r="AN296" s="7" t="str">
        <f t="shared" si="198"/>
        <v/>
      </c>
      <c r="AO296" s="7" t="str">
        <f t="shared" si="199"/>
        <v/>
      </c>
      <c r="AP296" s="61" t="str">
        <f t="shared" si="200"/>
        <v/>
      </c>
      <c r="AR296" s="60" t="str">
        <f t="shared" si="178"/>
        <v/>
      </c>
      <c r="AS296" s="7" t="str">
        <f t="shared" si="201"/>
        <v/>
      </c>
      <c r="AT296" s="7" t="str">
        <f t="shared" si="167"/>
        <v/>
      </c>
      <c r="AU296" s="7" t="str">
        <f t="shared" si="168"/>
        <v/>
      </c>
      <c r="AV296" s="7" t="str">
        <f t="shared" si="169"/>
        <v/>
      </c>
      <c r="AW296" s="7" t="str">
        <f t="shared" si="170"/>
        <v/>
      </c>
      <c r="AX296" s="61" t="str">
        <f t="shared" si="202"/>
        <v/>
      </c>
      <c r="AZ296" s="52" t="str">
        <f t="shared" si="179"/>
        <v/>
      </c>
      <c r="BA296" s="101" t="str">
        <f t="shared" si="180"/>
        <v/>
      </c>
      <c r="BB296" s="101" t="str">
        <f t="shared" si="181"/>
        <v/>
      </c>
      <c r="BC296" s="101" t="str">
        <f t="shared" si="182"/>
        <v/>
      </c>
      <c r="BD296" s="160" t="str">
        <f t="shared" si="183"/>
        <v/>
      </c>
      <c r="BE296" s="101" t="str">
        <f t="shared" si="184"/>
        <v/>
      </c>
      <c r="BG296" s="10" t="str">
        <f t="shared" si="185"/>
        <v/>
      </c>
      <c r="BI296" s="163" t="str">
        <f t="shared" si="186"/>
        <v/>
      </c>
      <c r="BK296" s="10">
        <v>287</v>
      </c>
    </row>
    <row r="297" spans="1:63" x14ac:dyDescent="0.25">
      <c r="A297" s="6"/>
      <c r="B297" s="150"/>
      <c r="C297" s="151"/>
      <c r="D297" s="175"/>
      <c r="E297" s="151"/>
      <c r="F297" s="152"/>
      <c r="G297" s="192"/>
      <c r="H297" s="153"/>
      <c r="I297" s="6"/>
      <c r="L297" s="140" t="str">
        <f t="shared" si="171"/>
        <v/>
      </c>
      <c r="M297" s="101" t="str">
        <f t="shared" si="187"/>
        <v/>
      </c>
      <c r="N297" s="36" t="str">
        <f t="shared" si="187"/>
        <v/>
      </c>
      <c r="O297" s="101" t="str">
        <f t="shared" si="188"/>
        <v/>
      </c>
      <c r="P297" s="124" t="str">
        <f t="shared" si="189"/>
        <v/>
      </c>
      <c r="Q297" s="189" t="str">
        <f t="shared" si="172"/>
        <v/>
      </c>
      <c r="R297" s="101" t="str">
        <f t="shared" si="190"/>
        <v/>
      </c>
      <c r="T297" s="10" t="str">
        <f t="shared" si="173"/>
        <v/>
      </c>
      <c r="V297" s="10" t="str">
        <f t="shared" si="174"/>
        <v/>
      </c>
      <c r="X297" s="10" t="str">
        <f>IF(AND($V297="X", COUNTIF($V$10:$V297, "X")=1), "X", "")</f>
        <v/>
      </c>
      <c r="Z297" s="10" t="str">
        <f t="shared" si="175"/>
        <v/>
      </c>
      <c r="AB297" s="10" t="str">
        <f t="shared" si="166"/>
        <v/>
      </c>
      <c r="AC297" s="10" t="str">
        <f t="shared" si="191"/>
        <v/>
      </c>
      <c r="AD297" s="10" t="str">
        <f t="shared" si="176"/>
        <v/>
      </c>
      <c r="AE297" s="10" t="str">
        <f t="shared" si="192"/>
        <v/>
      </c>
      <c r="AF297" s="10" t="str">
        <f t="shared" si="193"/>
        <v/>
      </c>
      <c r="AG297" s="10" t="str">
        <f t="shared" si="193"/>
        <v/>
      </c>
      <c r="AH297" s="10" t="str">
        <f t="shared" si="194"/>
        <v/>
      </c>
      <c r="AJ297" s="60" t="str">
        <f t="shared" si="177"/>
        <v/>
      </c>
      <c r="AK297" s="7" t="str">
        <f t="shared" si="195"/>
        <v/>
      </c>
      <c r="AL297" s="7" t="str">
        <f t="shared" si="196"/>
        <v/>
      </c>
      <c r="AM297" s="7" t="str">
        <f t="shared" si="197"/>
        <v/>
      </c>
      <c r="AN297" s="7" t="str">
        <f t="shared" si="198"/>
        <v/>
      </c>
      <c r="AO297" s="7" t="str">
        <f t="shared" si="199"/>
        <v/>
      </c>
      <c r="AP297" s="61" t="str">
        <f t="shared" si="200"/>
        <v/>
      </c>
      <c r="AR297" s="60" t="str">
        <f t="shared" si="178"/>
        <v/>
      </c>
      <c r="AS297" s="7" t="str">
        <f t="shared" si="201"/>
        <v/>
      </c>
      <c r="AT297" s="7" t="str">
        <f t="shared" si="167"/>
        <v/>
      </c>
      <c r="AU297" s="7" t="str">
        <f t="shared" si="168"/>
        <v/>
      </c>
      <c r="AV297" s="7" t="str">
        <f t="shared" si="169"/>
        <v/>
      </c>
      <c r="AW297" s="7" t="str">
        <f t="shared" si="170"/>
        <v/>
      </c>
      <c r="AX297" s="61" t="str">
        <f t="shared" si="202"/>
        <v/>
      </c>
      <c r="AZ297" s="52" t="str">
        <f t="shared" si="179"/>
        <v/>
      </c>
      <c r="BA297" s="101" t="str">
        <f t="shared" si="180"/>
        <v/>
      </c>
      <c r="BB297" s="101" t="str">
        <f t="shared" si="181"/>
        <v/>
      </c>
      <c r="BC297" s="101" t="str">
        <f t="shared" si="182"/>
        <v/>
      </c>
      <c r="BD297" s="160" t="str">
        <f t="shared" si="183"/>
        <v/>
      </c>
      <c r="BE297" s="101" t="str">
        <f t="shared" si="184"/>
        <v/>
      </c>
      <c r="BG297" s="10" t="str">
        <f t="shared" si="185"/>
        <v/>
      </c>
      <c r="BI297" s="163" t="str">
        <f t="shared" si="186"/>
        <v/>
      </c>
      <c r="BK297" s="10">
        <v>288</v>
      </c>
    </row>
    <row r="298" spans="1:63" x14ac:dyDescent="0.25">
      <c r="A298" s="6"/>
      <c r="B298" s="150"/>
      <c r="C298" s="151"/>
      <c r="D298" s="175"/>
      <c r="E298" s="151"/>
      <c r="F298" s="152"/>
      <c r="G298" s="192"/>
      <c r="H298" s="153"/>
      <c r="I298" s="6"/>
      <c r="L298" s="140" t="str">
        <f t="shared" si="171"/>
        <v/>
      </c>
      <c r="M298" s="101" t="str">
        <f t="shared" si="187"/>
        <v/>
      </c>
      <c r="N298" s="36" t="str">
        <f t="shared" si="187"/>
        <v/>
      </c>
      <c r="O298" s="101" t="str">
        <f t="shared" si="188"/>
        <v/>
      </c>
      <c r="P298" s="124" t="str">
        <f t="shared" si="189"/>
        <v/>
      </c>
      <c r="Q298" s="189" t="str">
        <f t="shared" si="172"/>
        <v/>
      </c>
      <c r="R298" s="101" t="str">
        <f t="shared" si="190"/>
        <v/>
      </c>
      <c r="T298" s="10" t="str">
        <f t="shared" si="173"/>
        <v/>
      </c>
      <c r="V298" s="10" t="str">
        <f t="shared" si="174"/>
        <v/>
      </c>
      <c r="X298" s="10" t="str">
        <f>IF(AND($V298="X", COUNTIF($V$10:$V298, "X")=1), "X", "")</f>
        <v/>
      </c>
      <c r="Z298" s="10" t="str">
        <f t="shared" si="175"/>
        <v/>
      </c>
      <c r="AB298" s="10" t="str">
        <f t="shared" si="166"/>
        <v/>
      </c>
      <c r="AC298" s="10" t="str">
        <f t="shared" si="191"/>
        <v/>
      </c>
      <c r="AD298" s="10" t="str">
        <f t="shared" si="176"/>
        <v/>
      </c>
      <c r="AE298" s="10" t="str">
        <f t="shared" si="192"/>
        <v/>
      </c>
      <c r="AF298" s="10" t="str">
        <f t="shared" si="193"/>
        <v/>
      </c>
      <c r="AG298" s="10" t="str">
        <f t="shared" si="193"/>
        <v/>
      </c>
      <c r="AH298" s="10" t="str">
        <f t="shared" si="194"/>
        <v/>
      </c>
      <c r="AJ298" s="60" t="str">
        <f t="shared" si="177"/>
        <v/>
      </c>
      <c r="AK298" s="7" t="str">
        <f t="shared" si="195"/>
        <v/>
      </c>
      <c r="AL298" s="7" t="str">
        <f t="shared" si="196"/>
        <v/>
      </c>
      <c r="AM298" s="7" t="str">
        <f t="shared" si="197"/>
        <v/>
      </c>
      <c r="AN298" s="7" t="str">
        <f t="shared" si="198"/>
        <v/>
      </c>
      <c r="AO298" s="7" t="str">
        <f t="shared" si="199"/>
        <v/>
      </c>
      <c r="AP298" s="61" t="str">
        <f t="shared" si="200"/>
        <v/>
      </c>
      <c r="AR298" s="60" t="str">
        <f t="shared" si="178"/>
        <v/>
      </c>
      <c r="AS298" s="7" t="str">
        <f t="shared" si="201"/>
        <v/>
      </c>
      <c r="AT298" s="7" t="str">
        <f t="shared" si="167"/>
        <v/>
      </c>
      <c r="AU298" s="7" t="str">
        <f t="shared" si="168"/>
        <v/>
      </c>
      <c r="AV298" s="7" t="str">
        <f t="shared" si="169"/>
        <v/>
      </c>
      <c r="AW298" s="7" t="str">
        <f t="shared" si="170"/>
        <v/>
      </c>
      <c r="AX298" s="61" t="str">
        <f t="shared" si="202"/>
        <v/>
      </c>
      <c r="AZ298" s="52" t="str">
        <f t="shared" si="179"/>
        <v/>
      </c>
      <c r="BA298" s="101" t="str">
        <f t="shared" si="180"/>
        <v/>
      </c>
      <c r="BB298" s="101" t="str">
        <f t="shared" si="181"/>
        <v/>
      </c>
      <c r="BC298" s="101" t="str">
        <f t="shared" si="182"/>
        <v/>
      </c>
      <c r="BD298" s="160" t="str">
        <f t="shared" si="183"/>
        <v/>
      </c>
      <c r="BE298" s="101" t="str">
        <f t="shared" si="184"/>
        <v/>
      </c>
      <c r="BG298" s="10" t="str">
        <f t="shared" si="185"/>
        <v/>
      </c>
      <c r="BI298" s="163" t="str">
        <f t="shared" si="186"/>
        <v/>
      </c>
      <c r="BK298" s="10">
        <v>289</v>
      </c>
    </row>
    <row r="299" spans="1:63" x14ac:dyDescent="0.25">
      <c r="A299" s="6"/>
      <c r="B299" s="150"/>
      <c r="C299" s="151"/>
      <c r="D299" s="175"/>
      <c r="E299" s="151"/>
      <c r="F299" s="152"/>
      <c r="G299" s="192"/>
      <c r="H299" s="153"/>
      <c r="I299" s="6"/>
      <c r="L299" s="140" t="str">
        <f t="shared" si="171"/>
        <v/>
      </c>
      <c r="M299" s="101" t="str">
        <f t="shared" si="187"/>
        <v/>
      </c>
      <c r="N299" s="36" t="str">
        <f t="shared" si="187"/>
        <v/>
      </c>
      <c r="O299" s="101" t="str">
        <f t="shared" si="188"/>
        <v/>
      </c>
      <c r="P299" s="124" t="str">
        <f t="shared" si="189"/>
        <v/>
      </c>
      <c r="Q299" s="189" t="str">
        <f t="shared" si="172"/>
        <v/>
      </c>
      <c r="R299" s="101" t="str">
        <f t="shared" si="190"/>
        <v/>
      </c>
      <c r="T299" s="10" t="str">
        <f t="shared" si="173"/>
        <v/>
      </c>
      <c r="V299" s="10" t="str">
        <f t="shared" si="174"/>
        <v/>
      </c>
      <c r="X299" s="10" t="str">
        <f>IF(AND($V299="X", COUNTIF($V$10:$V299, "X")=1), "X", "")</f>
        <v/>
      </c>
      <c r="Z299" s="10" t="str">
        <f t="shared" si="175"/>
        <v/>
      </c>
      <c r="AB299" s="10" t="str">
        <f t="shared" si="166"/>
        <v/>
      </c>
      <c r="AC299" s="10" t="str">
        <f t="shared" si="191"/>
        <v/>
      </c>
      <c r="AD299" s="10" t="str">
        <f t="shared" si="176"/>
        <v/>
      </c>
      <c r="AE299" s="10" t="str">
        <f t="shared" si="192"/>
        <v/>
      </c>
      <c r="AF299" s="10" t="str">
        <f t="shared" si="193"/>
        <v/>
      </c>
      <c r="AG299" s="10" t="str">
        <f t="shared" si="193"/>
        <v/>
      </c>
      <c r="AH299" s="10" t="str">
        <f t="shared" si="194"/>
        <v/>
      </c>
      <c r="AJ299" s="60" t="str">
        <f t="shared" si="177"/>
        <v/>
      </c>
      <c r="AK299" s="7" t="str">
        <f t="shared" si="195"/>
        <v/>
      </c>
      <c r="AL299" s="7" t="str">
        <f t="shared" si="196"/>
        <v/>
      </c>
      <c r="AM299" s="7" t="str">
        <f t="shared" si="197"/>
        <v/>
      </c>
      <c r="AN299" s="7" t="str">
        <f t="shared" si="198"/>
        <v/>
      </c>
      <c r="AO299" s="7" t="str">
        <f t="shared" si="199"/>
        <v/>
      </c>
      <c r="AP299" s="61" t="str">
        <f t="shared" si="200"/>
        <v/>
      </c>
      <c r="AR299" s="60" t="str">
        <f t="shared" si="178"/>
        <v/>
      </c>
      <c r="AS299" s="7" t="str">
        <f t="shared" si="201"/>
        <v/>
      </c>
      <c r="AT299" s="7" t="str">
        <f t="shared" si="167"/>
        <v/>
      </c>
      <c r="AU299" s="7" t="str">
        <f t="shared" si="168"/>
        <v/>
      </c>
      <c r="AV299" s="7" t="str">
        <f t="shared" si="169"/>
        <v/>
      </c>
      <c r="AW299" s="7" t="str">
        <f t="shared" si="170"/>
        <v/>
      </c>
      <c r="AX299" s="61" t="str">
        <f t="shared" si="202"/>
        <v/>
      </c>
      <c r="AZ299" s="52" t="str">
        <f t="shared" si="179"/>
        <v/>
      </c>
      <c r="BA299" s="101" t="str">
        <f t="shared" si="180"/>
        <v/>
      </c>
      <c r="BB299" s="101" t="str">
        <f t="shared" si="181"/>
        <v/>
      </c>
      <c r="BC299" s="101" t="str">
        <f t="shared" si="182"/>
        <v/>
      </c>
      <c r="BD299" s="160" t="str">
        <f t="shared" si="183"/>
        <v/>
      </c>
      <c r="BE299" s="101" t="str">
        <f t="shared" si="184"/>
        <v/>
      </c>
      <c r="BG299" s="10" t="str">
        <f t="shared" si="185"/>
        <v/>
      </c>
      <c r="BI299" s="163" t="str">
        <f t="shared" si="186"/>
        <v/>
      </c>
      <c r="BK299" s="10">
        <v>290</v>
      </c>
    </row>
    <row r="300" spans="1:63" x14ac:dyDescent="0.25">
      <c r="A300" s="6"/>
      <c r="B300" s="150"/>
      <c r="C300" s="151"/>
      <c r="D300" s="175"/>
      <c r="E300" s="151"/>
      <c r="F300" s="152"/>
      <c r="G300" s="192"/>
      <c r="H300" s="153"/>
      <c r="I300" s="6"/>
      <c r="L300" s="140" t="str">
        <f t="shared" si="171"/>
        <v/>
      </c>
      <c r="M300" s="101" t="str">
        <f t="shared" si="187"/>
        <v/>
      </c>
      <c r="N300" s="36" t="str">
        <f t="shared" si="187"/>
        <v/>
      </c>
      <c r="O300" s="101" t="str">
        <f t="shared" si="188"/>
        <v/>
      </c>
      <c r="P300" s="124" t="str">
        <f t="shared" si="189"/>
        <v/>
      </c>
      <c r="Q300" s="189" t="str">
        <f t="shared" si="172"/>
        <v/>
      </c>
      <c r="R300" s="101" t="str">
        <f t="shared" si="190"/>
        <v/>
      </c>
      <c r="T300" s="10" t="str">
        <f t="shared" si="173"/>
        <v/>
      </c>
      <c r="V300" s="10" t="str">
        <f t="shared" si="174"/>
        <v/>
      </c>
      <c r="X300" s="10" t="str">
        <f>IF(AND($V300="X", COUNTIF($V$10:$V300, "X")=1), "X", "")</f>
        <v/>
      </c>
      <c r="Z300" s="10" t="str">
        <f t="shared" si="175"/>
        <v/>
      </c>
      <c r="AB300" s="10" t="str">
        <f t="shared" si="166"/>
        <v/>
      </c>
      <c r="AC300" s="10" t="str">
        <f t="shared" si="191"/>
        <v/>
      </c>
      <c r="AD300" s="10" t="str">
        <f t="shared" si="176"/>
        <v/>
      </c>
      <c r="AE300" s="10" t="str">
        <f t="shared" si="192"/>
        <v/>
      </c>
      <c r="AF300" s="10" t="str">
        <f t="shared" si="193"/>
        <v/>
      </c>
      <c r="AG300" s="10" t="str">
        <f t="shared" si="193"/>
        <v/>
      </c>
      <c r="AH300" s="10" t="str">
        <f t="shared" si="194"/>
        <v/>
      </c>
      <c r="AJ300" s="60" t="str">
        <f t="shared" si="177"/>
        <v/>
      </c>
      <c r="AK300" s="7" t="str">
        <f t="shared" si="195"/>
        <v/>
      </c>
      <c r="AL300" s="7" t="str">
        <f t="shared" si="196"/>
        <v/>
      </c>
      <c r="AM300" s="7" t="str">
        <f t="shared" si="197"/>
        <v/>
      </c>
      <c r="AN300" s="7" t="str">
        <f t="shared" si="198"/>
        <v/>
      </c>
      <c r="AO300" s="7" t="str">
        <f t="shared" si="199"/>
        <v/>
      </c>
      <c r="AP300" s="61" t="str">
        <f t="shared" si="200"/>
        <v/>
      </c>
      <c r="AR300" s="60" t="str">
        <f t="shared" si="178"/>
        <v/>
      </c>
      <c r="AS300" s="7" t="str">
        <f t="shared" si="201"/>
        <v/>
      </c>
      <c r="AT300" s="7" t="str">
        <f t="shared" si="167"/>
        <v/>
      </c>
      <c r="AU300" s="7" t="str">
        <f t="shared" si="168"/>
        <v/>
      </c>
      <c r="AV300" s="7" t="str">
        <f t="shared" si="169"/>
        <v/>
      </c>
      <c r="AW300" s="7" t="str">
        <f t="shared" si="170"/>
        <v/>
      </c>
      <c r="AX300" s="61" t="str">
        <f t="shared" si="202"/>
        <v/>
      </c>
      <c r="AZ300" s="52" t="str">
        <f t="shared" si="179"/>
        <v/>
      </c>
      <c r="BA300" s="101" t="str">
        <f t="shared" si="180"/>
        <v/>
      </c>
      <c r="BB300" s="101" t="str">
        <f t="shared" si="181"/>
        <v/>
      </c>
      <c r="BC300" s="101" t="str">
        <f t="shared" si="182"/>
        <v/>
      </c>
      <c r="BD300" s="160" t="str">
        <f t="shared" si="183"/>
        <v/>
      </c>
      <c r="BE300" s="101" t="str">
        <f t="shared" si="184"/>
        <v/>
      </c>
      <c r="BG300" s="10" t="str">
        <f t="shared" si="185"/>
        <v/>
      </c>
      <c r="BI300" s="163" t="str">
        <f t="shared" si="186"/>
        <v/>
      </c>
      <c r="BK300" s="10">
        <v>291</v>
      </c>
    </row>
    <row r="301" spans="1:63" x14ac:dyDescent="0.25">
      <c r="A301" s="6"/>
      <c r="B301" s="150"/>
      <c r="C301" s="151"/>
      <c r="D301" s="175"/>
      <c r="E301" s="151"/>
      <c r="F301" s="152"/>
      <c r="G301" s="192"/>
      <c r="H301" s="153"/>
      <c r="I301" s="6"/>
      <c r="L301" s="140" t="str">
        <f t="shared" si="171"/>
        <v/>
      </c>
      <c r="M301" s="101" t="str">
        <f t="shared" si="187"/>
        <v/>
      </c>
      <c r="N301" s="36" t="str">
        <f t="shared" si="187"/>
        <v/>
      </c>
      <c r="O301" s="101" t="str">
        <f t="shared" si="188"/>
        <v/>
      </c>
      <c r="P301" s="124" t="str">
        <f t="shared" si="189"/>
        <v/>
      </c>
      <c r="Q301" s="189" t="str">
        <f t="shared" si="172"/>
        <v/>
      </c>
      <c r="R301" s="101" t="str">
        <f t="shared" si="190"/>
        <v/>
      </c>
      <c r="T301" s="10" t="str">
        <f t="shared" si="173"/>
        <v/>
      </c>
      <c r="V301" s="10" t="str">
        <f t="shared" si="174"/>
        <v/>
      </c>
      <c r="X301" s="10" t="str">
        <f>IF(AND($V301="X", COUNTIF($V$10:$V301, "X")=1), "X", "")</f>
        <v/>
      </c>
      <c r="Z301" s="10" t="str">
        <f t="shared" si="175"/>
        <v/>
      </c>
      <c r="AB301" s="10" t="str">
        <f t="shared" si="166"/>
        <v/>
      </c>
      <c r="AC301" s="10" t="str">
        <f t="shared" si="191"/>
        <v/>
      </c>
      <c r="AD301" s="10" t="str">
        <f t="shared" si="176"/>
        <v/>
      </c>
      <c r="AE301" s="10" t="str">
        <f t="shared" si="192"/>
        <v/>
      </c>
      <c r="AF301" s="10" t="str">
        <f t="shared" si="193"/>
        <v/>
      </c>
      <c r="AG301" s="10" t="str">
        <f t="shared" si="193"/>
        <v/>
      </c>
      <c r="AH301" s="10" t="str">
        <f t="shared" si="194"/>
        <v/>
      </c>
      <c r="AJ301" s="60" t="str">
        <f t="shared" si="177"/>
        <v/>
      </c>
      <c r="AK301" s="7" t="str">
        <f t="shared" si="195"/>
        <v/>
      </c>
      <c r="AL301" s="7" t="str">
        <f t="shared" si="196"/>
        <v/>
      </c>
      <c r="AM301" s="7" t="str">
        <f t="shared" si="197"/>
        <v/>
      </c>
      <c r="AN301" s="7" t="str">
        <f t="shared" si="198"/>
        <v/>
      </c>
      <c r="AO301" s="7" t="str">
        <f t="shared" si="199"/>
        <v/>
      </c>
      <c r="AP301" s="61" t="str">
        <f t="shared" si="200"/>
        <v/>
      </c>
      <c r="AR301" s="60" t="str">
        <f t="shared" si="178"/>
        <v/>
      </c>
      <c r="AS301" s="7" t="str">
        <f t="shared" si="201"/>
        <v/>
      </c>
      <c r="AT301" s="7" t="str">
        <f t="shared" si="167"/>
        <v/>
      </c>
      <c r="AU301" s="7" t="str">
        <f t="shared" si="168"/>
        <v/>
      </c>
      <c r="AV301" s="7" t="str">
        <f t="shared" si="169"/>
        <v/>
      </c>
      <c r="AW301" s="7" t="str">
        <f t="shared" si="170"/>
        <v/>
      </c>
      <c r="AX301" s="61" t="str">
        <f t="shared" si="202"/>
        <v/>
      </c>
      <c r="AZ301" s="52" t="str">
        <f t="shared" si="179"/>
        <v/>
      </c>
      <c r="BA301" s="101" t="str">
        <f t="shared" si="180"/>
        <v/>
      </c>
      <c r="BB301" s="101" t="str">
        <f t="shared" si="181"/>
        <v/>
      </c>
      <c r="BC301" s="101" t="str">
        <f t="shared" si="182"/>
        <v/>
      </c>
      <c r="BD301" s="160" t="str">
        <f t="shared" si="183"/>
        <v/>
      </c>
      <c r="BE301" s="101" t="str">
        <f t="shared" si="184"/>
        <v/>
      </c>
      <c r="BG301" s="10" t="str">
        <f t="shared" si="185"/>
        <v/>
      </c>
      <c r="BI301" s="163" t="str">
        <f t="shared" si="186"/>
        <v/>
      </c>
      <c r="BK301" s="10">
        <v>292</v>
      </c>
    </row>
    <row r="302" spans="1:63" x14ac:dyDescent="0.25">
      <c r="A302" s="6"/>
      <c r="B302" s="150"/>
      <c r="C302" s="151"/>
      <c r="D302" s="175"/>
      <c r="E302" s="151"/>
      <c r="F302" s="152"/>
      <c r="G302" s="192"/>
      <c r="H302" s="153"/>
      <c r="I302" s="6"/>
      <c r="L302" s="140" t="str">
        <f t="shared" si="171"/>
        <v/>
      </c>
      <c r="M302" s="101" t="str">
        <f t="shared" si="187"/>
        <v/>
      </c>
      <c r="N302" s="36" t="str">
        <f t="shared" si="187"/>
        <v/>
      </c>
      <c r="O302" s="101" t="str">
        <f t="shared" si="188"/>
        <v/>
      </c>
      <c r="P302" s="124" t="str">
        <f t="shared" si="189"/>
        <v/>
      </c>
      <c r="Q302" s="189" t="str">
        <f t="shared" si="172"/>
        <v/>
      </c>
      <c r="R302" s="101" t="str">
        <f t="shared" si="190"/>
        <v/>
      </c>
      <c r="T302" s="10" t="str">
        <f t="shared" si="173"/>
        <v/>
      </c>
      <c r="V302" s="10" t="str">
        <f t="shared" si="174"/>
        <v/>
      </c>
      <c r="X302" s="10" t="str">
        <f>IF(AND($V302="X", COUNTIF($V$10:$V302, "X")=1), "X", "")</f>
        <v/>
      </c>
      <c r="Z302" s="10" t="str">
        <f t="shared" si="175"/>
        <v/>
      </c>
      <c r="AB302" s="10" t="str">
        <f t="shared" si="166"/>
        <v/>
      </c>
      <c r="AC302" s="10" t="str">
        <f t="shared" si="191"/>
        <v/>
      </c>
      <c r="AD302" s="10" t="str">
        <f t="shared" si="176"/>
        <v/>
      </c>
      <c r="AE302" s="10" t="str">
        <f t="shared" si="192"/>
        <v/>
      </c>
      <c r="AF302" s="10" t="str">
        <f t="shared" si="193"/>
        <v/>
      </c>
      <c r="AG302" s="10" t="str">
        <f t="shared" si="193"/>
        <v/>
      </c>
      <c r="AH302" s="10" t="str">
        <f t="shared" si="194"/>
        <v/>
      </c>
      <c r="AJ302" s="60" t="str">
        <f t="shared" si="177"/>
        <v/>
      </c>
      <c r="AK302" s="7" t="str">
        <f t="shared" si="195"/>
        <v/>
      </c>
      <c r="AL302" s="7" t="str">
        <f t="shared" si="196"/>
        <v/>
      </c>
      <c r="AM302" s="7" t="str">
        <f t="shared" si="197"/>
        <v/>
      </c>
      <c r="AN302" s="7" t="str">
        <f t="shared" si="198"/>
        <v/>
      </c>
      <c r="AO302" s="7" t="str">
        <f t="shared" si="199"/>
        <v/>
      </c>
      <c r="AP302" s="61" t="str">
        <f t="shared" si="200"/>
        <v/>
      </c>
      <c r="AR302" s="60" t="str">
        <f t="shared" si="178"/>
        <v/>
      </c>
      <c r="AS302" s="7" t="str">
        <f t="shared" si="201"/>
        <v/>
      </c>
      <c r="AT302" s="7" t="str">
        <f t="shared" si="167"/>
        <v/>
      </c>
      <c r="AU302" s="7" t="str">
        <f t="shared" si="168"/>
        <v/>
      </c>
      <c r="AV302" s="7" t="str">
        <f t="shared" si="169"/>
        <v/>
      </c>
      <c r="AW302" s="7" t="str">
        <f t="shared" si="170"/>
        <v/>
      </c>
      <c r="AX302" s="61" t="str">
        <f t="shared" si="202"/>
        <v/>
      </c>
      <c r="AZ302" s="52" t="str">
        <f t="shared" si="179"/>
        <v/>
      </c>
      <c r="BA302" s="101" t="str">
        <f t="shared" si="180"/>
        <v/>
      </c>
      <c r="BB302" s="101" t="str">
        <f t="shared" si="181"/>
        <v/>
      </c>
      <c r="BC302" s="101" t="str">
        <f t="shared" si="182"/>
        <v/>
      </c>
      <c r="BD302" s="160" t="str">
        <f t="shared" si="183"/>
        <v/>
      </c>
      <c r="BE302" s="101" t="str">
        <f t="shared" si="184"/>
        <v/>
      </c>
      <c r="BG302" s="10" t="str">
        <f t="shared" si="185"/>
        <v/>
      </c>
      <c r="BI302" s="163" t="str">
        <f t="shared" si="186"/>
        <v/>
      </c>
      <c r="BK302" s="10">
        <v>293</v>
      </c>
    </row>
    <row r="303" spans="1:63" x14ac:dyDescent="0.25">
      <c r="A303" s="6"/>
      <c r="B303" s="150"/>
      <c r="C303" s="151"/>
      <c r="D303" s="175"/>
      <c r="E303" s="151"/>
      <c r="F303" s="152"/>
      <c r="G303" s="192"/>
      <c r="H303" s="153"/>
      <c r="I303" s="6"/>
      <c r="L303" s="140" t="str">
        <f t="shared" si="171"/>
        <v/>
      </c>
      <c r="M303" s="101" t="str">
        <f t="shared" si="187"/>
        <v/>
      </c>
      <c r="N303" s="36" t="str">
        <f t="shared" si="187"/>
        <v/>
      </c>
      <c r="O303" s="101" t="str">
        <f t="shared" si="188"/>
        <v/>
      </c>
      <c r="P303" s="124" t="str">
        <f t="shared" si="189"/>
        <v/>
      </c>
      <c r="Q303" s="189" t="str">
        <f t="shared" si="172"/>
        <v/>
      </c>
      <c r="R303" s="101" t="str">
        <f t="shared" si="190"/>
        <v/>
      </c>
      <c r="T303" s="10" t="str">
        <f t="shared" si="173"/>
        <v/>
      </c>
      <c r="V303" s="10" t="str">
        <f t="shared" si="174"/>
        <v/>
      </c>
      <c r="X303" s="10" t="str">
        <f>IF(AND($V303="X", COUNTIF($V$10:$V303, "X")=1), "X", "")</f>
        <v/>
      </c>
      <c r="Z303" s="10" t="str">
        <f t="shared" si="175"/>
        <v/>
      </c>
      <c r="AB303" s="10" t="str">
        <f t="shared" si="166"/>
        <v/>
      </c>
      <c r="AC303" s="10" t="str">
        <f t="shared" si="191"/>
        <v/>
      </c>
      <c r="AD303" s="10" t="str">
        <f t="shared" si="176"/>
        <v/>
      </c>
      <c r="AE303" s="10" t="str">
        <f t="shared" si="192"/>
        <v/>
      </c>
      <c r="AF303" s="10" t="str">
        <f t="shared" si="193"/>
        <v/>
      </c>
      <c r="AG303" s="10" t="str">
        <f t="shared" si="193"/>
        <v/>
      </c>
      <c r="AH303" s="10" t="str">
        <f t="shared" si="194"/>
        <v/>
      </c>
      <c r="AJ303" s="60" t="str">
        <f t="shared" si="177"/>
        <v/>
      </c>
      <c r="AK303" s="7" t="str">
        <f t="shared" si="195"/>
        <v/>
      </c>
      <c r="AL303" s="7" t="str">
        <f t="shared" si="196"/>
        <v/>
      </c>
      <c r="AM303" s="7" t="str">
        <f t="shared" si="197"/>
        <v/>
      </c>
      <c r="AN303" s="7" t="str">
        <f t="shared" si="198"/>
        <v/>
      </c>
      <c r="AO303" s="7" t="str">
        <f t="shared" si="199"/>
        <v/>
      </c>
      <c r="AP303" s="61" t="str">
        <f t="shared" si="200"/>
        <v/>
      </c>
      <c r="AR303" s="60" t="str">
        <f t="shared" si="178"/>
        <v/>
      </c>
      <c r="AS303" s="7" t="str">
        <f t="shared" si="201"/>
        <v/>
      </c>
      <c r="AT303" s="7" t="str">
        <f t="shared" si="167"/>
        <v/>
      </c>
      <c r="AU303" s="7" t="str">
        <f t="shared" si="168"/>
        <v/>
      </c>
      <c r="AV303" s="7" t="str">
        <f t="shared" si="169"/>
        <v/>
      </c>
      <c r="AW303" s="7" t="str">
        <f t="shared" si="170"/>
        <v/>
      </c>
      <c r="AX303" s="61" t="str">
        <f t="shared" si="202"/>
        <v/>
      </c>
      <c r="AZ303" s="52" t="str">
        <f t="shared" si="179"/>
        <v/>
      </c>
      <c r="BA303" s="101" t="str">
        <f t="shared" si="180"/>
        <v/>
      </c>
      <c r="BB303" s="101" t="str">
        <f t="shared" si="181"/>
        <v/>
      </c>
      <c r="BC303" s="101" t="str">
        <f t="shared" si="182"/>
        <v/>
      </c>
      <c r="BD303" s="160" t="str">
        <f t="shared" si="183"/>
        <v/>
      </c>
      <c r="BE303" s="101" t="str">
        <f t="shared" si="184"/>
        <v/>
      </c>
      <c r="BG303" s="10" t="str">
        <f t="shared" si="185"/>
        <v/>
      </c>
      <c r="BI303" s="163" t="str">
        <f t="shared" si="186"/>
        <v/>
      </c>
      <c r="BK303" s="10">
        <v>294</v>
      </c>
    </row>
    <row r="304" spans="1:63" x14ac:dyDescent="0.25">
      <c r="A304" s="6"/>
      <c r="B304" s="150"/>
      <c r="C304" s="151"/>
      <c r="D304" s="175"/>
      <c r="E304" s="151"/>
      <c r="F304" s="152"/>
      <c r="G304" s="192"/>
      <c r="H304" s="153"/>
      <c r="I304" s="6"/>
      <c r="L304" s="140" t="str">
        <f t="shared" si="171"/>
        <v/>
      </c>
      <c r="M304" s="101" t="str">
        <f t="shared" si="187"/>
        <v/>
      </c>
      <c r="N304" s="36" t="str">
        <f t="shared" si="187"/>
        <v/>
      </c>
      <c r="O304" s="101" t="str">
        <f t="shared" si="188"/>
        <v/>
      </c>
      <c r="P304" s="124" t="str">
        <f t="shared" si="189"/>
        <v/>
      </c>
      <c r="Q304" s="189" t="str">
        <f t="shared" si="172"/>
        <v/>
      </c>
      <c r="R304" s="101" t="str">
        <f t="shared" si="190"/>
        <v/>
      </c>
      <c r="T304" s="10" t="str">
        <f t="shared" si="173"/>
        <v/>
      </c>
      <c r="V304" s="10" t="str">
        <f t="shared" si="174"/>
        <v/>
      </c>
      <c r="X304" s="10" t="str">
        <f>IF(AND($V304="X", COUNTIF($V$10:$V304, "X")=1), "X", "")</f>
        <v/>
      </c>
      <c r="Z304" s="10" t="str">
        <f t="shared" si="175"/>
        <v/>
      </c>
      <c r="AB304" s="10" t="str">
        <f t="shared" si="166"/>
        <v/>
      </c>
      <c r="AC304" s="10" t="str">
        <f t="shared" si="191"/>
        <v/>
      </c>
      <c r="AD304" s="10" t="str">
        <f t="shared" si="176"/>
        <v/>
      </c>
      <c r="AE304" s="10" t="str">
        <f t="shared" si="192"/>
        <v/>
      </c>
      <c r="AF304" s="10" t="str">
        <f t="shared" si="193"/>
        <v/>
      </c>
      <c r="AG304" s="10" t="str">
        <f t="shared" si="193"/>
        <v/>
      </c>
      <c r="AH304" s="10" t="str">
        <f t="shared" si="194"/>
        <v/>
      </c>
      <c r="AJ304" s="60" t="str">
        <f t="shared" si="177"/>
        <v/>
      </c>
      <c r="AK304" s="7" t="str">
        <f t="shared" si="195"/>
        <v/>
      </c>
      <c r="AL304" s="7" t="str">
        <f t="shared" si="196"/>
        <v/>
      </c>
      <c r="AM304" s="7" t="str">
        <f t="shared" si="197"/>
        <v/>
      </c>
      <c r="AN304" s="7" t="str">
        <f t="shared" si="198"/>
        <v/>
      </c>
      <c r="AO304" s="7" t="str">
        <f t="shared" si="199"/>
        <v/>
      </c>
      <c r="AP304" s="61" t="str">
        <f t="shared" si="200"/>
        <v/>
      </c>
      <c r="AR304" s="60" t="str">
        <f t="shared" si="178"/>
        <v/>
      </c>
      <c r="AS304" s="7" t="str">
        <f t="shared" si="201"/>
        <v/>
      </c>
      <c r="AT304" s="7" t="str">
        <f t="shared" si="167"/>
        <v/>
      </c>
      <c r="AU304" s="7" t="str">
        <f t="shared" si="168"/>
        <v/>
      </c>
      <c r="AV304" s="7" t="str">
        <f t="shared" si="169"/>
        <v/>
      </c>
      <c r="AW304" s="7" t="str">
        <f t="shared" si="170"/>
        <v/>
      </c>
      <c r="AX304" s="61" t="str">
        <f t="shared" si="202"/>
        <v/>
      </c>
      <c r="AZ304" s="52" t="str">
        <f t="shared" si="179"/>
        <v/>
      </c>
      <c r="BA304" s="101" t="str">
        <f t="shared" si="180"/>
        <v/>
      </c>
      <c r="BB304" s="101" t="str">
        <f t="shared" si="181"/>
        <v/>
      </c>
      <c r="BC304" s="101" t="str">
        <f t="shared" si="182"/>
        <v/>
      </c>
      <c r="BD304" s="160" t="str">
        <f t="shared" si="183"/>
        <v/>
      </c>
      <c r="BE304" s="101" t="str">
        <f t="shared" si="184"/>
        <v/>
      </c>
      <c r="BG304" s="10" t="str">
        <f t="shared" si="185"/>
        <v/>
      </c>
      <c r="BI304" s="163" t="str">
        <f t="shared" si="186"/>
        <v/>
      </c>
      <c r="BK304" s="10">
        <v>295</v>
      </c>
    </row>
    <row r="305" spans="1:63" x14ac:dyDescent="0.25">
      <c r="A305" s="6"/>
      <c r="B305" s="150"/>
      <c r="C305" s="151"/>
      <c r="D305" s="175"/>
      <c r="E305" s="151"/>
      <c r="F305" s="152"/>
      <c r="G305" s="192"/>
      <c r="H305" s="153"/>
      <c r="I305" s="6"/>
      <c r="L305" s="140" t="str">
        <f t="shared" si="171"/>
        <v/>
      </c>
      <c r="M305" s="101" t="str">
        <f t="shared" si="187"/>
        <v/>
      </c>
      <c r="N305" s="36" t="str">
        <f t="shared" si="187"/>
        <v/>
      </c>
      <c r="O305" s="101" t="str">
        <f t="shared" si="188"/>
        <v/>
      </c>
      <c r="P305" s="124" t="str">
        <f t="shared" si="189"/>
        <v/>
      </c>
      <c r="Q305" s="189" t="str">
        <f t="shared" si="172"/>
        <v/>
      </c>
      <c r="R305" s="101" t="str">
        <f t="shared" si="190"/>
        <v/>
      </c>
      <c r="T305" s="10" t="str">
        <f t="shared" si="173"/>
        <v/>
      </c>
      <c r="V305" s="10" t="str">
        <f t="shared" si="174"/>
        <v/>
      </c>
      <c r="X305" s="10" t="str">
        <f>IF(AND($V305="X", COUNTIF($V$10:$V305, "X")=1), "X", "")</f>
        <v/>
      </c>
      <c r="Z305" s="10" t="str">
        <f t="shared" si="175"/>
        <v/>
      </c>
      <c r="AB305" s="10" t="str">
        <f t="shared" si="166"/>
        <v/>
      </c>
      <c r="AC305" s="10" t="str">
        <f t="shared" si="191"/>
        <v/>
      </c>
      <c r="AD305" s="10" t="str">
        <f t="shared" si="176"/>
        <v/>
      </c>
      <c r="AE305" s="10" t="str">
        <f t="shared" si="192"/>
        <v/>
      </c>
      <c r="AF305" s="10" t="str">
        <f t="shared" si="193"/>
        <v/>
      </c>
      <c r="AG305" s="10" t="str">
        <f t="shared" si="193"/>
        <v/>
      </c>
      <c r="AH305" s="10" t="str">
        <f t="shared" si="194"/>
        <v/>
      </c>
      <c r="AJ305" s="60" t="str">
        <f t="shared" si="177"/>
        <v/>
      </c>
      <c r="AK305" s="7" t="str">
        <f t="shared" si="195"/>
        <v/>
      </c>
      <c r="AL305" s="7" t="str">
        <f t="shared" si="196"/>
        <v/>
      </c>
      <c r="AM305" s="7" t="str">
        <f t="shared" si="197"/>
        <v/>
      </c>
      <c r="AN305" s="7" t="str">
        <f t="shared" si="198"/>
        <v/>
      </c>
      <c r="AO305" s="7" t="str">
        <f t="shared" si="199"/>
        <v/>
      </c>
      <c r="AP305" s="61" t="str">
        <f t="shared" si="200"/>
        <v/>
      </c>
      <c r="AR305" s="60" t="str">
        <f t="shared" si="178"/>
        <v/>
      </c>
      <c r="AS305" s="7" t="str">
        <f t="shared" si="201"/>
        <v/>
      </c>
      <c r="AT305" s="7" t="str">
        <f t="shared" si="167"/>
        <v/>
      </c>
      <c r="AU305" s="7" t="str">
        <f t="shared" si="168"/>
        <v/>
      </c>
      <c r="AV305" s="7" t="str">
        <f t="shared" si="169"/>
        <v/>
      </c>
      <c r="AW305" s="7" t="str">
        <f t="shared" si="170"/>
        <v/>
      </c>
      <c r="AX305" s="61" t="str">
        <f t="shared" si="202"/>
        <v/>
      </c>
      <c r="AZ305" s="52" t="str">
        <f t="shared" si="179"/>
        <v/>
      </c>
      <c r="BA305" s="101" t="str">
        <f t="shared" si="180"/>
        <v/>
      </c>
      <c r="BB305" s="101" t="str">
        <f t="shared" si="181"/>
        <v/>
      </c>
      <c r="BC305" s="101" t="str">
        <f t="shared" si="182"/>
        <v/>
      </c>
      <c r="BD305" s="160" t="str">
        <f t="shared" si="183"/>
        <v/>
      </c>
      <c r="BE305" s="101" t="str">
        <f t="shared" si="184"/>
        <v/>
      </c>
      <c r="BG305" s="10" t="str">
        <f t="shared" si="185"/>
        <v/>
      </c>
      <c r="BI305" s="163" t="str">
        <f t="shared" si="186"/>
        <v/>
      </c>
      <c r="BK305" s="10">
        <v>296</v>
      </c>
    </row>
    <row r="306" spans="1:63" x14ac:dyDescent="0.25">
      <c r="A306" s="6"/>
      <c r="B306" s="150"/>
      <c r="C306" s="151"/>
      <c r="D306" s="175"/>
      <c r="E306" s="151"/>
      <c r="F306" s="152"/>
      <c r="G306" s="192"/>
      <c r="H306" s="153"/>
      <c r="I306" s="6"/>
      <c r="L306" s="140" t="str">
        <f t="shared" si="171"/>
        <v/>
      </c>
      <c r="M306" s="101" t="str">
        <f t="shared" si="187"/>
        <v/>
      </c>
      <c r="N306" s="36" t="str">
        <f t="shared" si="187"/>
        <v/>
      </c>
      <c r="O306" s="101" t="str">
        <f t="shared" si="188"/>
        <v/>
      </c>
      <c r="P306" s="124" t="str">
        <f t="shared" si="189"/>
        <v/>
      </c>
      <c r="Q306" s="189" t="str">
        <f t="shared" si="172"/>
        <v/>
      </c>
      <c r="R306" s="101" t="str">
        <f t="shared" si="190"/>
        <v/>
      </c>
      <c r="T306" s="10" t="str">
        <f t="shared" si="173"/>
        <v/>
      </c>
      <c r="V306" s="10" t="str">
        <f t="shared" si="174"/>
        <v/>
      </c>
      <c r="X306" s="10" t="str">
        <f>IF(AND($V306="X", COUNTIF($V$10:$V306, "X")=1), "X", "")</f>
        <v/>
      </c>
      <c r="Z306" s="10" t="str">
        <f t="shared" si="175"/>
        <v/>
      </c>
      <c r="AB306" s="10" t="str">
        <f t="shared" si="166"/>
        <v/>
      </c>
      <c r="AC306" s="10" t="str">
        <f t="shared" si="191"/>
        <v/>
      </c>
      <c r="AD306" s="10" t="str">
        <f t="shared" si="176"/>
        <v/>
      </c>
      <c r="AE306" s="10" t="str">
        <f t="shared" si="192"/>
        <v/>
      </c>
      <c r="AF306" s="10" t="str">
        <f t="shared" si="193"/>
        <v/>
      </c>
      <c r="AG306" s="10" t="str">
        <f t="shared" si="193"/>
        <v/>
      </c>
      <c r="AH306" s="10" t="str">
        <f t="shared" si="194"/>
        <v/>
      </c>
      <c r="AJ306" s="60" t="str">
        <f t="shared" si="177"/>
        <v/>
      </c>
      <c r="AK306" s="7" t="str">
        <f t="shared" si="195"/>
        <v/>
      </c>
      <c r="AL306" s="7" t="str">
        <f t="shared" si="196"/>
        <v/>
      </c>
      <c r="AM306" s="7" t="str">
        <f t="shared" si="197"/>
        <v/>
      </c>
      <c r="AN306" s="7" t="str">
        <f t="shared" si="198"/>
        <v/>
      </c>
      <c r="AO306" s="7" t="str">
        <f t="shared" si="199"/>
        <v/>
      </c>
      <c r="AP306" s="61" t="str">
        <f t="shared" si="200"/>
        <v/>
      </c>
      <c r="AR306" s="60" t="str">
        <f t="shared" si="178"/>
        <v/>
      </c>
      <c r="AS306" s="7" t="str">
        <f t="shared" si="201"/>
        <v/>
      </c>
      <c r="AT306" s="7" t="str">
        <f t="shared" si="167"/>
        <v/>
      </c>
      <c r="AU306" s="7" t="str">
        <f t="shared" si="168"/>
        <v/>
      </c>
      <c r="AV306" s="7" t="str">
        <f t="shared" si="169"/>
        <v/>
      </c>
      <c r="AW306" s="7" t="str">
        <f t="shared" si="170"/>
        <v/>
      </c>
      <c r="AX306" s="61" t="str">
        <f t="shared" si="202"/>
        <v/>
      </c>
      <c r="AZ306" s="52" t="str">
        <f t="shared" si="179"/>
        <v/>
      </c>
      <c r="BA306" s="101" t="str">
        <f t="shared" si="180"/>
        <v/>
      </c>
      <c r="BB306" s="101" t="str">
        <f t="shared" si="181"/>
        <v/>
      </c>
      <c r="BC306" s="101" t="str">
        <f t="shared" si="182"/>
        <v/>
      </c>
      <c r="BD306" s="160" t="str">
        <f t="shared" si="183"/>
        <v/>
      </c>
      <c r="BE306" s="101" t="str">
        <f t="shared" si="184"/>
        <v/>
      </c>
      <c r="BG306" s="10" t="str">
        <f t="shared" si="185"/>
        <v/>
      </c>
      <c r="BI306" s="163" t="str">
        <f t="shared" si="186"/>
        <v/>
      </c>
      <c r="BK306" s="10">
        <v>297</v>
      </c>
    </row>
    <row r="307" spans="1:63" x14ac:dyDescent="0.25">
      <c r="A307" s="6"/>
      <c r="B307" s="150"/>
      <c r="C307" s="151"/>
      <c r="D307" s="175"/>
      <c r="E307" s="151"/>
      <c r="F307" s="152"/>
      <c r="G307" s="192"/>
      <c r="H307" s="153"/>
      <c r="I307" s="6"/>
      <c r="L307" s="140" t="str">
        <f t="shared" si="171"/>
        <v/>
      </c>
      <c r="M307" s="101" t="str">
        <f t="shared" si="187"/>
        <v/>
      </c>
      <c r="N307" s="36" t="str">
        <f t="shared" si="187"/>
        <v/>
      </c>
      <c r="O307" s="101" t="str">
        <f t="shared" si="188"/>
        <v/>
      </c>
      <c r="P307" s="124" t="str">
        <f t="shared" si="189"/>
        <v/>
      </c>
      <c r="Q307" s="189" t="str">
        <f t="shared" si="172"/>
        <v/>
      </c>
      <c r="R307" s="101" t="str">
        <f t="shared" si="190"/>
        <v/>
      </c>
      <c r="T307" s="10" t="str">
        <f t="shared" si="173"/>
        <v/>
      </c>
      <c r="V307" s="10" t="str">
        <f t="shared" si="174"/>
        <v/>
      </c>
      <c r="X307" s="10" t="str">
        <f>IF(AND($V307="X", COUNTIF($V$10:$V307, "X")=1), "X", "")</f>
        <v/>
      </c>
      <c r="Z307" s="10" t="str">
        <f t="shared" si="175"/>
        <v/>
      </c>
      <c r="AB307" s="10" t="str">
        <f t="shared" si="166"/>
        <v/>
      </c>
      <c r="AC307" s="10" t="str">
        <f t="shared" si="191"/>
        <v/>
      </c>
      <c r="AD307" s="10" t="str">
        <f t="shared" si="176"/>
        <v/>
      </c>
      <c r="AE307" s="10" t="str">
        <f t="shared" si="192"/>
        <v/>
      </c>
      <c r="AF307" s="10" t="str">
        <f t="shared" si="193"/>
        <v/>
      </c>
      <c r="AG307" s="10" t="str">
        <f t="shared" si="193"/>
        <v/>
      </c>
      <c r="AH307" s="10" t="str">
        <f t="shared" si="194"/>
        <v/>
      </c>
      <c r="AJ307" s="60" t="str">
        <f t="shared" si="177"/>
        <v/>
      </c>
      <c r="AK307" s="7" t="str">
        <f t="shared" si="195"/>
        <v/>
      </c>
      <c r="AL307" s="7" t="str">
        <f t="shared" si="196"/>
        <v/>
      </c>
      <c r="AM307" s="7" t="str">
        <f t="shared" si="197"/>
        <v/>
      </c>
      <c r="AN307" s="7" t="str">
        <f t="shared" si="198"/>
        <v/>
      </c>
      <c r="AO307" s="7" t="str">
        <f t="shared" si="199"/>
        <v/>
      </c>
      <c r="AP307" s="61" t="str">
        <f t="shared" si="200"/>
        <v/>
      </c>
      <c r="AR307" s="60" t="str">
        <f t="shared" si="178"/>
        <v/>
      </c>
      <c r="AS307" s="7" t="str">
        <f t="shared" si="201"/>
        <v/>
      </c>
      <c r="AT307" s="7" t="str">
        <f t="shared" si="167"/>
        <v/>
      </c>
      <c r="AU307" s="7" t="str">
        <f t="shared" si="168"/>
        <v/>
      </c>
      <c r="AV307" s="7" t="str">
        <f t="shared" si="169"/>
        <v/>
      </c>
      <c r="AW307" s="7" t="str">
        <f t="shared" si="170"/>
        <v/>
      </c>
      <c r="AX307" s="61" t="str">
        <f t="shared" si="202"/>
        <v/>
      </c>
      <c r="AZ307" s="52" t="str">
        <f t="shared" si="179"/>
        <v/>
      </c>
      <c r="BA307" s="101" t="str">
        <f t="shared" si="180"/>
        <v/>
      </c>
      <c r="BB307" s="101" t="str">
        <f t="shared" si="181"/>
        <v/>
      </c>
      <c r="BC307" s="101" t="str">
        <f t="shared" si="182"/>
        <v/>
      </c>
      <c r="BD307" s="160" t="str">
        <f t="shared" si="183"/>
        <v/>
      </c>
      <c r="BE307" s="101" t="str">
        <f t="shared" si="184"/>
        <v/>
      </c>
      <c r="BG307" s="10" t="str">
        <f t="shared" si="185"/>
        <v/>
      </c>
      <c r="BI307" s="163" t="str">
        <f t="shared" si="186"/>
        <v/>
      </c>
      <c r="BK307" s="10">
        <v>298</v>
      </c>
    </row>
    <row r="308" spans="1:63" x14ac:dyDescent="0.25">
      <c r="A308" s="6"/>
      <c r="B308" s="150"/>
      <c r="C308" s="151"/>
      <c r="D308" s="175"/>
      <c r="E308" s="151"/>
      <c r="F308" s="152"/>
      <c r="G308" s="192"/>
      <c r="H308" s="153"/>
      <c r="I308" s="6"/>
      <c r="L308" s="140" t="str">
        <f t="shared" si="171"/>
        <v/>
      </c>
      <c r="M308" s="101" t="str">
        <f t="shared" si="187"/>
        <v/>
      </c>
      <c r="N308" s="36" t="str">
        <f t="shared" si="187"/>
        <v/>
      </c>
      <c r="O308" s="101" t="str">
        <f t="shared" si="188"/>
        <v/>
      </c>
      <c r="P308" s="124" t="str">
        <f t="shared" si="189"/>
        <v/>
      </c>
      <c r="Q308" s="189" t="str">
        <f t="shared" si="172"/>
        <v/>
      </c>
      <c r="R308" s="101" t="str">
        <f t="shared" si="190"/>
        <v/>
      </c>
      <c r="T308" s="10" t="str">
        <f t="shared" si="173"/>
        <v/>
      </c>
      <c r="V308" s="10" t="str">
        <f t="shared" si="174"/>
        <v/>
      </c>
      <c r="X308" s="10" t="str">
        <f>IF(AND($V308="X", COUNTIF($V$10:$V308, "X")=1), "X", "")</f>
        <v/>
      </c>
      <c r="Z308" s="10" t="str">
        <f t="shared" si="175"/>
        <v/>
      </c>
      <c r="AB308" s="10" t="str">
        <f t="shared" si="166"/>
        <v/>
      </c>
      <c r="AC308" s="10" t="str">
        <f t="shared" si="191"/>
        <v/>
      </c>
      <c r="AD308" s="10" t="str">
        <f t="shared" si="176"/>
        <v/>
      </c>
      <c r="AE308" s="10" t="str">
        <f t="shared" si="192"/>
        <v/>
      </c>
      <c r="AF308" s="10" t="str">
        <f t="shared" si="193"/>
        <v/>
      </c>
      <c r="AG308" s="10" t="str">
        <f t="shared" si="193"/>
        <v/>
      </c>
      <c r="AH308" s="10" t="str">
        <f t="shared" si="194"/>
        <v/>
      </c>
      <c r="AJ308" s="60" t="str">
        <f t="shared" si="177"/>
        <v/>
      </c>
      <c r="AK308" s="7" t="str">
        <f t="shared" si="195"/>
        <v/>
      </c>
      <c r="AL308" s="7" t="str">
        <f t="shared" si="196"/>
        <v/>
      </c>
      <c r="AM308" s="7" t="str">
        <f t="shared" si="197"/>
        <v/>
      </c>
      <c r="AN308" s="7" t="str">
        <f t="shared" si="198"/>
        <v/>
      </c>
      <c r="AO308" s="7" t="str">
        <f t="shared" si="199"/>
        <v/>
      </c>
      <c r="AP308" s="61" t="str">
        <f t="shared" si="200"/>
        <v/>
      </c>
      <c r="AR308" s="60" t="str">
        <f t="shared" si="178"/>
        <v/>
      </c>
      <c r="AS308" s="7" t="str">
        <f t="shared" si="201"/>
        <v/>
      </c>
      <c r="AT308" s="7" t="str">
        <f t="shared" si="167"/>
        <v/>
      </c>
      <c r="AU308" s="7" t="str">
        <f t="shared" si="168"/>
        <v/>
      </c>
      <c r="AV308" s="7" t="str">
        <f t="shared" si="169"/>
        <v/>
      </c>
      <c r="AW308" s="7" t="str">
        <f t="shared" si="170"/>
        <v/>
      </c>
      <c r="AX308" s="61" t="str">
        <f t="shared" si="202"/>
        <v/>
      </c>
      <c r="AZ308" s="52" t="str">
        <f t="shared" si="179"/>
        <v/>
      </c>
      <c r="BA308" s="101" t="str">
        <f t="shared" si="180"/>
        <v/>
      </c>
      <c r="BB308" s="101" t="str">
        <f t="shared" si="181"/>
        <v/>
      </c>
      <c r="BC308" s="101" t="str">
        <f t="shared" si="182"/>
        <v/>
      </c>
      <c r="BD308" s="160" t="str">
        <f t="shared" si="183"/>
        <v/>
      </c>
      <c r="BE308" s="101" t="str">
        <f t="shared" si="184"/>
        <v/>
      </c>
      <c r="BG308" s="10" t="str">
        <f t="shared" si="185"/>
        <v/>
      </c>
      <c r="BI308" s="163" t="str">
        <f t="shared" si="186"/>
        <v/>
      </c>
      <c r="BK308" s="10">
        <v>299</v>
      </c>
    </row>
    <row r="309" spans="1:63" x14ac:dyDescent="0.25">
      <c r="A309" s="6"/>
      <c r="B309" s="154"/>
      <c r="C309" s="155"/>
      <c r="D309" s="176"/>
      <c r="E309" s="155"/>
      <c r="F309" s="156"/>
      <c r="G309" s="193"/>
      <c r="H309" s="157"/>
      <c r="I309" s="6"/>
      <c r="L309" s="141" t="str">
        <f t="shared" ref="L309" si="203">IF(AND($O$6=TRUE, $X309="X"), L$8, IF(B309="", "", B309))</f>
        <v/>
      </c>
      <c r="M309" s="102" t="str">
        <f t="shared" ref="M309:N309" si="204">IF(AND($O$6=TRUE, $X309="X"), M$8, IF(C309="", "", C309))</f>
        <v/>
      </c>
      <c r="N309" s="37" t="str">
        <f t="shared" si="204"/>
        <v/>
      </c>
      <c r="O309" s="102" t="str">
        <f t="shared" ref="O309" si="205">IF(AND($O$6=TRUE, $X309="X"), O$8, IF(E309="", "", E309))</f>
        <v/>
      </c>
      <c r="P309" s="125" t="str">
        <f t="shared" ref="P309" si="206">IF(AND($O$6=TRUE, $X309="X"), P$8, IF(F309="", "", F309))</f>
        <v/>
      </c>
      <c r="Q309" s="190" t="str">
        <f t="shared" si="172"/>
        <v/>
      </c>
      <c r="R309" s="102" t="str">
        <f t="shared" ref="R309" si="207">IF(AND($O$6=TRUE, $X309="X"), R$8, IF(H309="", "", H309))</f>
        <v/>
      </c>
      <c r="T309" s="11" t="str">
        <f t="shared" si="173"/>
        <v/>
      </c>
      <c r="V309" s="11" t="str">
        <f t="shared" si="174"/>
        <v/>
      </c>
      <c r="X309" s="11" t="str">
        <f>IF(AND($V309="X", COUNTIF($V$10:$V309, "X")=1), "X", "")</f>
        <v/>
      </c>
      <c r="Z309" s="11" t="str">
        <f t="shared" si="175"/>
        <v/>
      </c>
      <c r="AB309" s="11" t="str">
        <f t="shared" si="166"/>
        <v/>
      </c>
      <c r="AC309" s="11" t="str">
        <f t="shared" ref="AC309" si="208">IF($Z309="", "", IF(AND(AC$5="X", C309=""), $Z$6, IF(AND(NOT(C309=""), ISNUMBER(C309)=FALSE), $Z$7, "")))</f>
        <v/>
      </c>
      <c r="AD309" s="11" t="str">
        <f t="shared" si="176"/>
        <v/>
      </c>
      <c r="AE309" s="11" t="str">
        <f t="shared" ref="AE309" si="209">IF($Z309="", "", IF(AND(AE$5="X", E309=""), $Z$6, IF(AND(NOT(E309=""), ISNUMBER(E309)=FALSE), $Z$7, "")))</f>
        <v/>
      </c>
      <c r="AF309" s="11" t="str">
        <f t="shared" ref="AF309:AG309" si="210">IF($Z309="", "", IF(AND(AF$5="X", F309=""), $Z$6, IF(AND(NOT(F309=""), ISNUMBER(F309)=FALSE), $Z$7, "")))</f>
        <v/>
      </c>
      <c r="AG309" s="11" t="str">
        <f t="shared" si="210"/>
        <v/>
      </c>
      <c r="AH309" s="11" t="str">
        <f t="shared" ref="AH309" si="211">IF($Z309="", "", IF(AND(AH$5="X", H309=""), $Z$6, IF(AND(NOT(H309=""), ISNUMBER(H309)=FALSE), $Z$7, "")))</f>
        <v/>
      </c>
      <c r="AJ309" s="62" t="str">
        <f t="shared" si="177"/>
        <v/>
      </c>
      <c r="AK309" s="63" t="str">
        <f t="shared" si="195"/>
        <v/>
      </c>
      <c r="AL309" s="63" t="str">
        <f t="shared" si="196"/>
        <v/>
      </c>
      <c r="AM309" s="63" t="str">
        <f t="shared" si="197"/>
        <v/>
      </c>
      <c r="AN309" s="63" t="str">
        <f t="shared" si="198"/>
        <v/>
      </c>
      <c r="AO309" s="63" t="str">
        <f t="shared" si="199"/>
        <v/>
      </c>
      <c r="AP309" s="64" t="str">
        <f t="shared" si="200"/>
        <v/>
      </c>
      <c r="AR309" s="62" t="str">
        <f t="shared" si="178"/>
        <v/>
      </c>
      <c r="AS309" s="63" t="str">
        <f t="shared" si="201"/>
        <v/>
      </c>
      <c r="AT309" s="63" t="str">
        <f t="shared" si="167"/>
        <v/>
      </c>
      <c r="AU309" s="63" t="str">
        <f t="shared" si="168"/>
        <v/>
      </c>
      <c r="AV309" s="63" t="str">
        <f t="shared" si="169"/>
        <v/>
      </c>
      <c r="AW309" s="63" t="str">
        <f t="shared" si="170"/>
        <v/>
      </c>
      <c r="AX309" s="64" t="str">
        <f t="shared" si="202"/>
        <v/>
      </c>
      <c r="AZ309" s="53" t="str">
        <f t="shared" si="179"/>
        <v/>
      </c>
      <c r="BA309" s="102" t="str">
        <f t="shared" si="180"/>
        <v/>
      </c>
      <c r="BB309" s="102" t="str">
        <f t="shared" si="181"/>
        <v/>
      </c>
      <c r="BC309" s="102" t="str">
        <f t="shared" si="182"/>
        <v/>
      </c>
      <c r="BD309" s="161" t="str">
        <f t="shared" si="183"/>
        <v/>
      </c>
      <c r="BE309" s="102" t="str">
        <f t="shared" si="184"/>
        <v/>
      </c>
      <c r="BG309" s="11" t="str">
        <f t="shared" si="185"/>
        <v/>
      </c>
      <c r="BI309" s="164" t="str">
        <f t="shared" si="186"/>
        <v/>
      </c>
      <c r="BK309" s="11">
        <v>300</v>
      </c>
    </row>
    <row r="310" spans="1:63" x14ac:dyDescent="0.25">
      <c r="A310" s="6"/>
      <c r="B310" s="6"/>
      <c r="C310" s="6"/>
      <c r="D310" s="6"/>
      <c r="E310" s="6"/>
      <c r="F310" s="6"/>
      <c r="G310" s="6"/>
      <c r="H310" s="6"/>
      <c r="I310" s="6"/>
    </row>
  </sheetData>
  <sheetProtection algorithmName="SHA-512" hashValue="4RvNLQLW+AKg115LoIn3b4/wTxJg5ApE4YFwrgpZvzfu5GYeDNsKrAEiGpmTTtInui2BaLKWAtkeHSYk9TPjxg==" saltValue="QMw7appSRu8DemQekZ9OyA==" spinCount="100000" sheet="1" objects="1" scenarios="1"/>
  <mergeCells count="6">
    <mergeCell ref="T3:U3"/>
    <mergeCell ref="T2:U2"/>
    <mergeCell ref="M6:N6"/>
    <mergeCell ref="B1:H2"/>
    <mergeCell ref="B3:H3"/>
    <mergeCell ref="B4:H4"/>
  </mergeCells>
  <conditionalFormatting sqref="B4:H4">
    <cfRule type="expression" dxfId="23" priority="1">
      <formula>NOT($B$4="")</formula>
    </cfRule>
  </conditionalFormatting>
  <conditionalFormatting sqref="B6:H6">
    <cfRule type="expression" dxfId="22" priority="3">
      <formula>NOT(B$6="")</formula>
    </cfRule>
  </conditionalFormatting>
  <conditionalFormatting sqref="B7:H7">
    <cfRule type="expression" dxfId="21" priority="2">
      <formula>NOT(B$7="")</formula>
    </cfRule>
  </conditionalFormatting>
  <conditionalFormatting sqref="B10:H309">
    <cfRule type="expression" dxfId="20" priority="89">
      <formula>AB10=$Z$7</formula>
    </cfRule>
    <cfRule type="expression" dxfId="19" priority="90">
      <formula>AB10=$Z$6</formula>
    </cfRule>
  </conditionalFormatting>
  <dataValidations count="2">
    <dataValidation type="list" errorStyle="information" allowBlank="1" showInputMessage="1" sqref="AB3:AH3" xr:uid="{6B4A008C-FCCF-4BAB-B6C3-6C25EDFB511E}">
      <formula1>$Z$1:$Z$3</formula1>
    </dataValidation>
    <dataValidation type="list" allowBlank="1" showInputMessage="1" showErrorMessage="1" sqref="B10:H309" xr:uid="{A6518498-9C61-4582-A06D-873CA7D7E8DF}">
      <formula1>L10</formula1>
    </dataValidation>
  </dataValidations>
  <pageMargins left="0.7" right="0.7" top="0.75" bottom="0.75" header="0.3" footer="0.3"/>
  <pageSetup paperSize="9" orientation="landscape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97950-AA93-4FE9-B029-E74BFE7145FE}">
  <sheetPr>
    <tabColor rgb="FF207144"/>
  </sheetPr>
  <dimension ref="A1:AE403"/>
  <sheetViews>
    <sheetView showRowColHeaders="0" zoomScaleNormal="100" workbookViewId="0"/>
  </sheetViews>
  <sheetFormatPr defaultColWidth="0" defaultRowHeight="15" customHeight="1" zeroHeight="1" x14ac:dyDescent="0.25"/>
  <cols>
    <col min="1" max="22" width="2.85546875" style="2" customWidth="1"/>
    <col min="23" max="28" width="2.85546875" style="2" hidden="1" customWidth="1"/>
    <col min="29" max="29" width="11.42578125" style="2" hidden="1" customWidth="1"/>
    <col min="30" max="30" width="2.85546875" style="2" hidden="1" customWidth="1"/>
    <col min="31" max="31" width="11.42578125" style="2" hidden="1" customWidth="1"/>
    <col min="32" max="16384" width="2.85546875" style="2" hidden="1"/>
  </cols>
  <sheetData>
    <row r="1" spans="1:31" ht="15" customHeight="1" x14ac:dyDescent="0.25">
      <c r="A1" s="78"/>
      <c r="B1" s="245" t="s">
        <v>193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78"/>
    </row>
    <row r="2" spans="1:31" ht="15" customHeight="1" x14ac:dyDescent="0.25">
      <c r="A2" s="78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78"/>
    </row>
    <row r="3" spans="1:31" ht="15" customHeight="1" x14ac:dyDescent="0.25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AE3" s="65">
        <f>IF(MAX(Completed!$B$10:$B$309)=0, "", MAX(Completed!$B$10:$B$309))</f>
        <v>45986</v>
      </c>
    </row>
    <row r="4" spans="1:31" ht="15" customHeight="1" x14ac:dyDescent="0.25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309" t="s">
        <v>201</v>
      </c>
      <c r="O4" s="309"/>
      <c r="P4" s="309"/>
      <c r="Q4" s="309"/>
      <c r="R4" s="309"/>
      <c r="S4" s="309"/>
      <c r="T4" s="309"/>
      <c r="U4" s="309"/>
      <c r="V4" s="78"/>
      <c r="AC4" s="8" t="s">
        <v>195</v>
      </c>
    </row>
    <row r="5" spans="1:31" ht="15" customHeight="1" x14ac:dyDescent="0.25">
      <c r="A5" s="78"/>
      <c r="B5" s="362" t="s">
        <v>194</v>
      </c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363"/>
      <c r="N5" s="450"/>
      <c r="O5" s="451"/>
      <c r="P5" s="451"/>
      <c r="Q5" s="451"/>
      <c r="R5" s="451"/>
      <c r="S5" s="451"/>
      <c r="T5" s="451"/>
      <c r="U5" s="452"/>
      <c r="V5" s="78"/>
      <c r="AC5" s="12"/>
      <c r="AE5" s="169">
        <f>IF($N$5="", $AE$3, $N$5)</f>
        <v>45986</v>
      </c>
    </row>
    <row r="6" spans="1:31" ht="15" customHeight="1" x14ac:dyDescent="0.25">
      <c r="A6" s="78"/>
      <c r="B6" s="364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365"/>
      <c r="N6" s="453"/>
      <c r="O6" s="454"/>
      <c r="P6" s="454"/>
      <c r="Q6" s="454"/>
      <c r="R6" s="454"/>
      <c r="S6" s="454"/>
      <c r="T6" s="454"/>
      <c r="U6" s="455"/>
      <c r="V6" s="78"/>
      <c r="AC6" s="51">
        <f>Completed!$BI10</f>
        <v>45986</v>
      </c>
    </row>
    <row r="7" spans="1:31" ht="15" customHeight="1" x14ac:dyDescent="0.25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AC7" s="52" t="str">
        <f>Completed!$BI11</f>
        <v/>
      </c>
    </row>
    <row r="8" spans="1:31" ht="15" customHeight="1" x14ac:dyDescent="0.25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AC8" s="52" t="str">
        <f>Completed!$BI12</f>
        <v/>
      </c>
    </row>
    <row r="9" spans="1:31" ht="15" customHeight="1" x14ac:dyDescent="0.25">
      <c r="A9" s="78"/>
      <c r="B9" s="212" t="s">
        <v>82</v>
      </c>
      <c r="C9" s="213"/>
      <c r="D9" s="213"/>
      <c r="E9" s="213"/>
      <c r="F9" s="213"/>
      <c r="G9" s="213"/>
      <c r="H9" s="213"/>
      <c r="I9" s="213"/>
      <c r="J9" s="214"/>
      <c r="K9" s="78"/>
      <c r="L9" s="78"/>
      <c r="M9" s="212" t="s">
        <v>187</v>
      </c>
      <c r="N9" s="213"/>
      <c r="O9" s="213"/>
      <c r="P9" s="213"/>
      <c r="Q9" s="213"/>
      <c r="R9" s="213"/>
      <c r="S9" s="213"/>
      <c r="T9" s="213"/>
      <c r="U9" s="214"/>
      <c r="V9" s="78"/>
      <c r="AC9" s="52" t="str">
        <f>Completed!$BI13</f>
        <v/>
      </c>
    </row>
    <row r="10" spans="1:31" ht="15" customHeight="1" x14ac:dyDescent="0.25">
      <c r="A10" s="78"/>
      <c r="B10" s="456">
        <f>IF($AE$5="", "", $AE$5)</f>
        <v>45986</v>
      </c>
      <c r="C10" s="457"/>
      <c r="D10" s="457"/>
      <c r="E10" s="457"/>
      <c r="F10" s="457"/>
      <c r="G10" s="457"/>
      <c r="H10" s="457"/>
      <c r="I10" s="457"/>
      <c r="J10" s="458"/>
      <c r="K10" s="78"/>
      <c r="L10" s="78"/>
      <c r="M10" s="456">
        <f>IF($AE$5="", "", IFERROR(INDEX(Completed!$AZ$10:$AZ$309, MATCH($AE$5,Completed!$B$10:$B$309, 0)), ""))</f>
        <v>45999</v>
      </c>
      <c r="N10" s="457"/>
      <c r="O10" s="457"/>
      <c r="P10" s="457"/>
      <c r="Q10" s="457"/>
      <c r="R10" s="457"/>
      <c r="S10" s="457"/>
      <c r="T10" s="457"/>
      <c r="U10" s="458"/>
      <c r="V10" s="78"/>
      <c r="AC10" s="52" t="str">
        <f>Completed!$BI14</f>
        <v/>
      </c>
    </row>
    <row r="11" spans="1:31" ht="15" customHeight="1" x14ac:dyDescent="0.25">
      <c r="A11" s="78"/>
      <c r="B11" s="459"/>
      <c r="C11" s="460"/>
      <c r="D11" s="460"/>
      <c r="E11" s="460"/>
      <c r="F11" s="460"/>
      <c r="G11" s="460"/>
      <c r="H11" s="460"/>
      <c r="I11" s="460"/>
      <c r="J11" s="461"/>
      <c r="K11" s="78"/>
      <c r="L11" s="78"/>
      <c r="M11" s="459"/>
      <c r="N11" s="460"/>
      <c r="O11" s="460"/>
      <c r="P11" s="460"/>
      <c r="Q11" s="460"/>
      <c r="R11" s="460"/>
      <c r="S11" s="460"/>
      <c r="T11" s="460"/>
      <c r="U11" s="461"/>
      <c r="V11" s="78"/>
      <c r="AC11" s="52" t="str">
        <f>Completed!$BI15</f>
        <v/>
      </c>
    </row>
    <row r="12" spans="1:31" ht="15" customHeight="1" x14ac:dyDescent="0.25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AC12" s="52" t="str">
        <f>Completed!$BI16</f>
        <v/>
      </c>
    </row>
    <row r="13" spans="1:31" ht="15" customHeight="1" x14ac:dyDescent="0.25">
      <c r="A13" s="78"/>
      <c r="B13" s="212" t="s">
        <v>196</v>
      </c>
      <c r="C13" s="213"/>
      <c r="D13" s="213"/>
      <c r="E13" s="213"/>
      <c r="F13" s="213"/>
      <c r="G13" s="213"/>
      <c r="H13" s="213"/>
      <c r="I13" s="213"/>
      <c r="J13" s="214"/>
      <c r="K13" s="78"/>
      <c r="L13" s="78"/>
      <c r="M13" s="212" t="s">
        <v>198</v>
      </c>
      <c r="N13" s="213"/>
      <c r="O13" s="213"/>
      <c r="P13" s="213"/>
      <c r="Q13" s="213"/>
      <c r="R13" s="213"/>
      <c r="S13" s="213"/>
      <c r="T13" s="213"/>
      <c r="U13" s="214"/>
      <c r="V13" s="78"/>
      <c r="AC13" s="52" t="str">
        <f>Completed!$BI17</f>
        <v/>
      </c>
    </row>
    <row r="14" spans="1:31" ht="15" customHeight="1" x14ac:dyDescent="0.25">
      <c r="A14" s="78"/>
      <c r="B14" s="226">
        <f>IF($AE$5="", "", IFERROR(INDEX(Completed!$C$10:$C$309, MATCH($AE$5,Completed!$B$10:$B$309, 0)), ""))</f>
        <v>20000</v>
      </c>
      <c r="C14" s="227"/>
      <c r="D14" s="227"/>
      <c r="E14" s="227"/>
      <c r="F14" s="227"/>
      <c r="G14" s="227"/>
      <c r="H14" s="227"/>
      <c r="I14" s="227"/>
      <c r="J14" s="228"/>
      <c r="K14" s="78"/>
      <c r="L14" s="78"/>
      <c r="M14" s="226">
        <f>IF($AE$5="", "", IFERROR(INDEX(Completed!$BE$10:$BE$309, MATCH($AE$5,Completed!$B$10:$B$309, 0)), ""))</f>
        <v>33</v>
      </c>
      <c r="N14" s="227"/>
      <c r="O14" s="227"/>
      <c r="P14" s="227"/>
      <c r="Q14" s="227"/>
      <c r="R14" s="227"/>
      <c r="S14" s="227"/>
      <c r="T14" s="227"/>
      <c r="U14" s="228"/>
      <c r="V14" s="78"/>
      <c r="AC14" s="52" t="str">
        <f>Completed!$BI18</f>
        <v/>
      </c>
    </row>
    <row r="15" spans="1:31" ht="15" customHeight="1" x14ac:dyDescent="0.25">
      <c r="A15" s="78"/>
      <c r="B15" s="229"/>
      <c r="C15" s="230"/>
      <c r="D15" s="230"/>
      <c r="E15" s="230"/>
      <c r="F15" s="230"/>
      <c r="G15" s="230"/>
      <c r="H15" s="230"/>
      <c r="I15" s="230"/>
      <c r="J15" s="231"/>
      <c r="K15" s="78"/>
      <c r="L15" s="78"/>
      <c r="M15" s="229"/>
      <c r="N15" s="230"/>
      <c r="O15" s="230"/>
      <c r="P15" s="230"/>
      <c r="Q15" s="230"/>
      <c r="R15" s="230"/>
      <c r="S15" s="230"/>
      <c r="T15" s="230"/>
      <c r="U15" s="231"/>
      <c r="V15" s="78"/>
      <c r="AC15" s="52" t="str">
        <f>Completed!$BI19</f>
        <v/>
      </c>
    </row>
    <row r="16" spans="1:31" ht="15" customHeight="1" x14ac:dyDescent="0.25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AC16" s="52" t="str">
        <f>Completed!$BI20</f>
        <v/>
      </c>
    </row>
    <row r="17" spans="1:29" ht="15" customHeight="1" x14ac:dyDescent="0.25">
      <c r="A17" s="78"/>
      <c r="B17" s="242" t="s">
        <v>197</v>
      </c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4"/>
      <c r="V17" s="78"/>
      <c r="AC17" s="52" t="str">
        <f>Completed!$BI21</f>
        <v/>
      </c>
    </row>
    <row r="18" spans="1:29" ht="15" customHeight="1" x14ac:dyDescent="0.25">
      <c r="A18" s="78"/>
      <c r="B18" s="238" t="str">
        <f>Market!$AD$11</f>
        <v>₩</v>
      </c>
      <c r="C18" s="239"/>
      <c r="D18" s="227">
        <f>IF($AE$5="", "", IFERROR(INDEX(Completed!$E$10:$E$309, MATCH($AE$5,Completed!$B$10:$B$309, 0)), ""))</f>
        <v>48254</v>
      </c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8"/>
      <c r="V18" s="78"/>
      <c r="AC18" s="52" t="str">
        <f>Completed!$BI22</f>
        <v/>
      </c>
    </row>
    <row r="19" spans="1:29" ht="15" customHeight="1" x14ac:dyDescent="0.25">
      <c r="A19" s="78"/>
      <c r="B19" s="240"/>
      <c r="C19" s="241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78"/>
      <c r="AC19" s="52" t="str">
        <f>Completed!$BI23</f>
        <v/>
      </c>
    </row>
    <row r="20" spans="1:29" ht="15" customHeight="1" x14ac:dyDescent="0.25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AC20" s="52" t="str">
        <f>Completed!$BI24</f>
        <v/>
      </c>
    </row>
    <row r="21" spans="1:29" ht="15" customHeight="1" x14ac:dyDescent="0.25">
      <c r="A21" s="78"/>
      <c r="B21" s="212" t="s">
        <v>157</v>
      </c>
      <c r="C21" s="213"/>
      <c r="D21" s="213"/>
      <c r="E21" s="214"/>
      <c r="F21" s="78"/>
      <c r="G21" s="212" t="s">
        <v>178</v>
      </c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4"/>
      <c r="V21" s="78"/>
      <c r="AC21" s="52" t="str">
        <f>Completed!$BI25</f>
        <v/>
      </c>
    </row>
    <row r="22" spans="1:29" ht="15" customHeight="1" x14ac:dyDescent="0.25">
      <c r="A22" s="78"/>
      <c r="B22" s="232">
        <f>IF($AE$5="", "", IFERROR(INDEX(Completed!$F$10:$F$309, MATCH($AE$5,Completed!$B$10:$B$309, 0)), ""))</f>
        <v>118</v>
      </c>
      <c r="C22" s="233"/>
      <c r="D22" s="233"/>
      <c r="E22" s="234"/>
      <c r="F22" s="78"/>
      <c r="G22" s="226">
        <f>IF($AE$5="", "", IFERROR(INDEX(Completed!$H$10:$H$309, MATCH($AE$5,Completed!$B$10:$B$309, 0)), ""))</f>
        <v>3894</v>
      </c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8"/>
      <c r="V22" s="78"/>
      <c r="AC22" s="52" t="str">
        <f>Completed!$BI26</f>
        <v/>
      </c>
    </row>
    <row r="23" spans="1:29" ht="15" customHeight="1" x14ac:dyDescent="0.25">
      <c r="A23" s="78"/>
      <c r="B23" s="235"/>
      <c r="C23" s="236"/>
      <c r="D23" s="236"/>
      <c r="E23" s="237"/>
      <c r="F23" s="78"/>
      <c r="G23" s="229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1"/>
      <c r="V23" s="78"/>
      <c r="AC23" s="52" t="str">
        <f>Completed!$BI27</f>
        <v/>
      </c>
    </row>
    <row r="24" spans="1:29" ht="15" customHeight="1" x14ac:dyDescent="0.25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AC24" s="52" t="str">
        <f>Completed!$BI28</f>
        <v/>
      </c>
    </row>
    <row r="25" spans="1:29" ht="15" customHeight="1" x14ac:dyDescent="0.25">
      <c r="A25" s="78"/>
      <c r="B25" s="212" t="s">
        <v>188</v>
      </c>
      <c r="C25" s="213"/>
      <c r="D25" s="213"/>
      <c r="E25" s="213"/>
      <c r="F25" s="213"/>
      <c r="G25" s="213"/>
      <c r="H25" s="213"/>
      <c r="I25" s="213"/>
      <c r="J25" s="214"/>
      <c r="K25" s="78"/>
      <c r="L25" s="78"/>
      <c r="M25" s="212" t="s">
        <v>190</v>
      </c>
      <c r="N25" s="213"/>
      <c r="O25" s="213"/>
      <c r="P25" s="213"/>
      <c r="Q25" s="213"/>
      <c r="R25" s="213"/>
      <c r="S25" s="213"/>
      <c r="T25" s="213"/>
      <c r="U25" s="214"/>
      <c r="V25" s="78"/>
      <c r="AC25" s="52" t="str">
        <f>Completed!$BI29</f>
        <v/>
      </c>
    </row>
    <row r="26" spans="1:29" ht="15" customHeight="1" x14ac:dyDescent="0.25">
      <c r="A26" s="78"/>
      <c r="B26" s="226">
        <f>IF($AE$5="", "", IFERROR(INDEX(Completed!$BB$10:$BB$309, MATCH($AE$5,Completed!$B$10:$B$309, 0)), ""))</f>
        <v>168</v>
      </c>
      <c r="C26" s="227"/>
      <c r="D26" s="227"/>
      <c r="E26" s="227"/>
      <c r="F26" s="227"/>
      <c r="G26" s="227"/>
      <c r="H26" s="227"/>
      <c r="I26" s="227"/>
      <c r="J26" s="228"/>
      <c r="K26" s="78"/>
      <c r="L26" s="78"/>
      <c r="M26" s="226">
        <f>IF($AE$5="", "", IFERROR(INDEX(Completed!$BC$10:$BC$309, MATCH($AE$5,Completed!$B$10:$B$309, 0)), ""))</f>
        <v>239</v>
      </c>
      <c r="N26" s="227"/>
      <c r="O26" s="227"/>
      <c r="P26" s="227"/>
      <c r="Q26" s="227"/>
      <c r="R26" s="227"/>
      <c r="S26" s="227"/>
      <c r="T26" s="227"/>
      <c r="U26" s="228"/>
      <c r="V26" s="78"/>
      <c r="AC26" s="52" t="str">
        <f>Completed!$BI30</f>
        <v/>
      </c>
    </row>
    <row r="27" spans="1:29" ht="15" customHeight="1" x14ac:dyDescent="0.25">
      <c r="A27" s="78"/>
      <c r="B27" s="229"/>
      <c r="C27" s="230"/>
      <c r="D27" s="230"/>
      <c r="E27" s="230"/>
      <c r="F27" s="230"/>
      <c r="G27" s="230"/>
      <c r="H27" s="230"/>
      <c r="I27" s="230"/>
      <c r="J27" s="231"/>
      <c r="K27" s="78"/>
      <c r="L27" s="78"/>
      <c r="M27" s="229"/>
      <c r="N27" s="230"/>
      <c r="O27" s="230"/>
      <c r="P27" s="230"/>
      <c r="Q27" s="230"/>
      <c r="R27" s="230"/>
      <c r="S27" s="230"/>
      <c r="T27" s="230"/>
      <c r="U27" s="231"/>
      <c r="V27" s="78"/>
      <c r="AC27" s="52" t="str">
        <f>Completed!$BI31</f>
        <v/>
      </c>
    </row>
    <row r="28" spans="1:29" ht="15" customHeight="1" x14ac:dyDescent="0.25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AC28" s="52" t="str">
        <f>Completed!$BI32</f>
        <v/>
      </c>
    </row>
    <row r="29" spans="1:29" ht="15" customHeight="1" x14ac:dyDescent="0.25">
      <c r="A29" s="78"/>
      <c r="B29" s="408" t="s">
        <v>191</v>
      </c>
      <c r="C29" s="430"/>
      <c r="D29" s="430"/>
      <c r="E29" s="430"/>
      <c r="F29" s="409"/>
      <c r="G29" s="432">
        <f>IF($AE$5="", "", IFERROR(INDEX(Completed!$BD$10:$BD$309, MATCH($AE$5,Completed!$B$10:$B$309, 0)), ""))</f>
        <v>1.4127000000000001</v>
      </c>
      <c r="H29" s="433"/>
      <c r="I29" s="433"/>
      <c r="J29" s="433"/>
      <c r="K29" s="433"/>
      <c r="L29" s="433"/>
      <c r="M29" s="433"/>
      <c r="N29" s="433"/>
      <c r="O29" s="433"/>
      <c r="P29" s="433"/>
      <c r="Q29" s="433"/>
      <c r="R29" s="433"/>
      <c r="S29" s="433"/>
      <c r="T29" s="433"/>
      <c r="U29" s="434"/>
      <c r="V29" s="78"/>
      <c r="AC29" s="52" t="str">
        <f>Completed!$BI33</f>
        <v/>
      </c>
    </row>
    <row r="30" spans="1:29" ht="15" customHeight="1" x14ac:dyDescent="0.25">
      <c r="A30" s="78"/>
      <c r="B30" s="410"/>
      <c r="C30" s="431"/>
      <c r="D30" s="431"/>
      <c r="E30" s="431"/>
      <c r="F30" s="411"/>
      <c r="G30" s="435"/>
      <c r="H30" s="436"/>
      <c r="I30" s="436"/>
      <c r="J30" s="436"/>
      <c r="K30" s="436"/>
      <c r="L30" s="436"/>
      <c r="M30" s="436"/>
      <c r="N30" s="436"/>
      <c r="O30" s="436"/>
      <c r="P30" s="436"/>
      <c r="Q30" s="436"/>
      <c r="R30" s="436"/>
      <c r="S30" s="436"/>
      <c r="T30" s="436"/>
      <c r="U30" s="437"/>
      <c r="V30" s="78"/>
      <c r="AC30" s="52" t="str">
        <f>Completed!$BI34</f>
        <v/>
      </c>
    </row>
    <row r="31" spans="1:29" ht="15" customHeight="1" x14ac:dyDescent="0.25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AC31" s="52" t="str">
        <f>Completed!$BI35</f>
        <v/>
      </c>
    </row>
    <row r="32" spans="1:29" ht="15" customHeight="1" x14ac:dyDescent="0.25">
      <c r="A32" s="78"/>
      <c r="B32" s="212" t="s">
        <v>38</v>
      </c>
      <c r="C32" s="213"/>
      <c r="D32" s="213"/>
      <c r="E32" s="214"/>
      <c r="F32" s="78"/>
      <c r="G32" s="212" t="s">
        <v>181</v>
      </c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4"/>
      <c r="V32" s="78"/>
      <c r="AC32" s="52" t="str">
        <f>Completed!$BI36</f>
        <v/>
      </c>
    </row>
    <row r="33" spans="1:29" ht="15" customHeight="1" x14ac:dyDescent="0.25">
      <c r="A33" s="78"/>
      <c r="B33" s="438">
        <f>IF($AE$5="", "", IFERROR(INDEX(Completed!$G$10:$G$309, MATCH($AE$5,Completed!$B$10:$B$309, 0)), ""))</f>
        <v>0.01</v>
      </c>
      <c r="C33" s="439"/>
      <c r="D33" s="439"/>
      <c r="E33" s="440"/>
      <c r="F33" s="78"/>
      <c r="G33" s="444" t="str">
        <f>IF($AE$5="", "", IF(IFERROR(INDEX(Completed!$D$10:$D$309, MATCH($AE$5,Completed!$B$10:$B$309, 0)), "")="", "", IFERROR(INDEX(Completed!$D$10:$D$309, MATCH($AE$5,Completed!$B$10:$B$309, 0)), "")))</f>
        <v>Crazy</v>
      </c>
      <c r="H33" s="445"/>
      <c r="I33" s="445"/>
      <c r="J33" s="445"/>
      <c r="K33" s="445"/>
      <c r="L33" s="445"/>
      <c r="M33" s="445"/>
      <c r="N33" s="445"/>
      <c r="O33" s="445"/>
      <c r="P33" s="445"/>
      <c r="Q33" s="445"/>
      <c r="R33" s="445"/>
      <c r="S33" s="445"/>
      <c r="T33" s="445"/>
      <c r="U33" s="446"/>
      <c r="V33" s="78"/>
      <c r="AC33" s="52" t="str">
        <f>Completed!$BI37</f>
        <v/>
      </c>
    </row>
    <row r="34" spans="1:29" ht="15" customHeight="1" x14ac:dyDescent="0.25">
      <c r="A34" s="78"/>
      <c r="B34" s="441"/>
      <c r="C34" s="442"/>
      <c r="D34" s="442"/>
      <c r="E34" s="443"/>
      <c r="F34" s="78"/>
      <c r="G34" s="447"/>
      <c r="H34" s="448"/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448"/>
      <c r="T34" s="448"/>
      <c r="U34" s="449"/>
      <c r="V34" s="78"/>
      <c r="AC34" s="52" t="str">
        <f>Completed!$BI38</f>
        <v/>
      </c>
    </row>
    <row r="35" spans="1:29" ht="15" customHeight="1" x14ac:dyDescent="0.2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AC35" s="52" t="str">
        <f>Completed!$BI39</f>
        <v/>
      </c>
    </row>
    <row r="36" spans="1:29" ht="15" hidden="1" customHeight="1" x14ac:dyDescent="0.25">
      <c r="AC36" s="52" t="str">
        <f>Completed!$BI40</f>
        <v/>
      </c>
    </row>
    <row r="37" spans="1:29" ht="15" hidden="1" customHeight="1" x14ac:dyDescent="0.25">
      <c r="AC37" s="52" t="str">
        <f>Completed!$BI41</f>
        <v/>
      </c>
    </row>
    <row r="38" spans="1:29" ht="15" hidden="1" customHeight="1" x14ac:dyDescent="0.25">
      <c r="AC38" s="52" t="str">
        <f>Completed!$BI42</f>
        <v/>
      </c>
    </row>
    <row r="39" spans="1:29" ht="15" hidden="1" customHeight="1" x14ac:dyDescent="0.25">
      <c r="AC39" s="52" t="str">
        <f>Completed!$BI43</f>
        <v/>
      </c>
    </row>
    <row r="40" spans="1:29" ht="15" hidden="1" customHeight="1" x14ac:dyDescent="0.25">
      <c r="AC40" s="52" t="str">
        <f>Completed!$BI44</f>
        <v/>
      </c>
    </row>
    <row r="41" spans="1:29" ht="15" hidden="1" customHeight="1" x14ac:dyDescent="0.25">
      <c r="AC41" s="52" t="str">
        <f>Completed!$BI45</f>
        <v/>
      </c>
    </row>
    <row r="42" spans="1:29" ht="15" hidden="1" customHeight="1" x14ac:dyDescent="0.25">
      <c r="AC42" s="52" t="str">
        <f>Completed!$BI46</f>
        <v/>
      </c>
    </row>
    <row r="43" spans="1:29" ht="15" hidden="1" customHeight="1" x14ac:dyDescent="0.25">
      <c r="AC43" s="52" t="str">
        <f>Completed!$BI47</f>
        <v/>
      </c>
    </row>
    <row r="44" spans="1:29" ht="15" hidden="1" customHeight="1" x14ac:dyDescent="0.25">
      <c r="AC44" s="52" t="str">
        <f>Completed!$BI48</f>
        <v/>
      </c>
    </row>
    <row r="45" spans="1:29" ht="15" hidden="1" customHeight="1" x14ac:dyDescent="0.25">
      <c r="AC45" s="52" t="str">
        <f>Completed!$BI49</f>
        <v/>
      </c>
    </row>
    <row r="46" spans="1:29" ht="15" hidden="1" customHeight="1" x14ac:dyDescent="0.25">
      <c r="AC46" s="52" t="str">
        <f>Completed!$BI50</f>
        <v/>
      </c>
    </row>
    <row r="47" spans="1:29" ht="15" hidden="1" customHeight="1" x14ac:dyDescent="0.25">
      <c r="AC47" s="52" t="str">
        <f>Completed!$BI51</f>
        <v/>
      </c>
    </row>
    <row r="48" spans="1:29" ht="15" hidden="1" customHeight="1" x14ac:dyDescent="0.25">
      <c r="AC48" s="52" t="str">
        <f>Completed!$BI52</f>
        <v/>
      </c>
    </row>
    <row r="49" spans="29:29" ht="15" hidden="1" customHeight="1" x14ac:dyDescent="0.25">
      <c r="AC49" s="52" t="str">
        <f>Completed!$BI53</f>
        <v/>
      </c>
    </row>
    <row r="50" spans="29:29" ht="15" hidden="1" customHeight="1" x14ac:dyDescent="0.25">
      <c r="AC50" s="52" t="str">
        <f>Completed!$BI54</f>
        <v/>
      </c>
    </row>
    <row r="51" spans="29:29" ht="15" hidden="1" customHeight="1" x14ac:dyDescent="0.25">
      <c r="AC51" s="52" t="str">
        <f>Completed!$BI55</f>
        <v/>
      </c>
    </row>
    <row r="52" spans="29:29" ht="15" hidden="1" customHeight="1" x14ac:dyDescent="0.25">
      <c r="AC52" s="52" t="str">
        <f>Completed!$BI56</f>
        <v/>
      </c>
    </row>
    <row r="53" spans="29:29" ht="15" hidden="1" customHeight="1" x14ac:dyDescent="0.25">
      <c r="AC53" s="52" t="str">
        <f>Completed!$BI57</f>
        <v/>
      </c>
    </row>
    <row r="54" spans="29:29" ht="15" hidden="1" customHeight="1" x14ac:dyDescent="0.25">
      <c r="AC54" s="52" t="str">
        <f>Completed!$BI58</f>
        <v/>
      </c>
    </row>
    <row r="55" spans="29:29" ht="15" hidden="1" customHeight="1" x14ac:dyDescent="0.25">
      <c r="AC55" s="52" t="str">
        <f>Completed!$BI59</f>
        <v/>
      </c>
    </row>
    <row r="56" spans="29:29" ht="15" hidden="1" customHeight="1" x14ac:dyDescent="0.25">
      <c r="AC56" s="52" t="str">
        <f>Completed!$BI60</f>
        <v/>
      </c>
    </row>
    <row r="57" spans="29:29" ht="15" hidden="1" customHeight="1" x14ac:dyDescent="0.25">
      <c r="AC57" s="52" t="str">
        <f>Completed!$BI61</f>
        <v/>
      </c>
    </row>
    <row r="58" spans="29:29" ht="15" hidden="1" customHeight="1" x14ac:dyDescent="0.25">
      <c r="AC58" s="52" t="str">
        <f>Completed!$BI62</f>
        <v/>
      </c>
    </row>
    <row r="59" spans="29:29" ht="15" hidden="1" customHeight="1" x14ac:dyDescent="0.25">
      <c r="AC59" s="52" t="str">
        <f>Completed!$BI63</f>
        <v/>
      </c>
    </row>
    <row r="60" spans="29:29" ht="15" hidden="1" customHeight="1" x14ac:dyDescent="0.25">
      <c r="AC60" s="52" t="str">
        <f>Completed!$BI64</f>
        <v/>
      </c>
    </row>
    <row r="61" spans="29:29" ht="15" hidden="1" customHeight="1" x14ac:dyDescent="0.25">
      <c r="AC61" s="52" t="str">
        <f>Completed!$BI65</f>
        <v/>
      </c>
    </row>
    <row r="62" spans="29:29" ht="15" hidden="1" customHeight="1" x14ac:dyDescent="0.25">
      <c r="AC62" s="52" t="str">
        <f>Completed!$BI66</f>
        <v/>
      </c>
    </row>
    <row r="63" spans="29:29" ht="15" hidden="1" customHeight="1" x14ac:dyDescent="0.25">
      <c r="AC63" s="52" t="str">
        <f>Completed!$BI67</f>
        <v/>
      </c>
    </row>
    <row r="64" spans="29:29" ht="15" hidden="1" customHeight="1" x14ac:dyDescent="0.25">
      <c r="AC64" s="52" t="str">
        <f>Completed!$BI68</f>
        <v/>
      </c>
    </row>
    <row r="65" spans="29:29" ht="15" hidden="1" customHeight="1" x14ac:dyDescent="0.25">
      <c r="AC65" s="52" t="str">
        <f>Completed!$BI69</f>
        <v/>
      </c>
    </row>
    <row r="66" spans="29:29" ht="15" hidden="1" customHeight="1" x14ac:dyDescent="0.25">
      <c r="AC66" s="52" t="str">
        <f>Completed!$BI70</f>
        <v/>
      </c>
    </row>
    <row r="67" spans="29:29" ht="15" hidden="1" customHeight="1" x14ac:dyDescent="0.25">
      <c r="AC67" s="52" t="str">
        <f>Completed!$BI71</f>
        <v/>
      </c>
    </row>
    <row r="68" spans="29:29" ht="15" hidden="1" customHeight="1" x14ac:dyDescent="0.25">
      <c r="AC68" s="52" t="str">
        <f>Completed!$BI72</f>
        <v/>
      </c>
    </row>
    <row r="69" spans="29:29" ht="15" hidden="1" customHeight="1" x14ac:dyDescent="0.25">
      <c r="AC69" s="52" t="str">
        <f>Completed!$BI73</f>
        <v/>
      </c>
    </row>
    <row r="70" spans="29:29" ht="15" hidden="1" customHeight="1" x14ac:dyDescent="0.25">
      <c r="AC70" s="52" t="str">
        <f>Completed!$BI74</f>
        <v/>
      </c>
    </row>
    <row r="71" spans="29:29" ht="15" hidden="1" customHeight="1" x14ac:dyDescent="0.25">
      <c r="AC71" s="52" t="str">
        <f>Completed!$BI75</f>
        <v/>
      </c>
    </row>
    <row r="72" spans="29:29" ht="15" hidden="1" customHeight="1" x14ac:dyDescent="0.25">
      <c r="AC72" s="52" t="str">
        <f>Completed!$BI76</f>
        <v/>
      </c>
    </row>
    <row r="73" spans="29:29" ht="15" hidden="1" customHeight="1" x14ac:dyDescent="0.25">
      <c r="AC73" s="52" t="str">
        <f>Completed!$BI77</f>
        <v/>
      </c>
    </row>
    <row r="74" spans="29:29" ht="15" hidden="1" customHeight="1" x14ac:dyDescent="0.25">
      <c r="AC74" s="52" t="str">
        <f>Completed!$BI78</f>
        <v/>
      </c>
    </row>
    <row r="75" spans="29:29" ht="15" hidden="1" customHeight="1" x14ac:dyDescent="0.25">
      <c r="AC75" s="52" t="str">
        <f>Completed!$BI79</f>
        <v/>
      </c>
    </row>
    <row r="76" spans="29:29" ht="15" hidden="1" customHeight="1" x14ac:dyDescent="0.25">
      <c r="AC76" s="52" t="str">
        <f>Completed!$BI80</f>
        <v/>
      </c>
    </row>
    <row r="77" spans="29:29" ht="15" hidden="1" customHeight="1" x14ac:dyDescent="0.25">
      <c r="AC77" s="52" t="str">
        <f>Completed!$BI81</f>
        <v/>
      </c>
    </row>
    <row r="78" spans="29:29" ht="15" hidden="1" customHeight="1" x14ac:dyDescent="0.25">
      <c r="AC78" s="52" t="str">
        <f>Completed!$BI82</f>
        <v/>
      </c>
    </row>
    <row r="79" spans="29:29" ht="15" hidden="1" customHeight="1" x14ac:dyDescent="0.25">
      <c r="AC79" s="52" t="str">
        <f>Completed!$BI83</f>
        <v/>
      </c>
    </row>
    <row r="80" spans="29:29" ht="15" hidden="1" customHeight="1" x14ac:dyDescent="0.25">
      <c r="AC80" s="52" t="str">
        <f>Completed!$BI84</f>
        <v/>
      </c>
    </row>
    <row r="81" spans="29:29" ht="15" hidden="1" customHeight="1" x14ac:dyDescent="0.25">
      <c r="AC81" s="52" t="str">
        <f>Completed!$BI85</f>
        <v/>
      </c>
    </row>
    <row r="82" spans="29:29" ht="15" hidden="1" customHeight="1" x14ac:dyDescent="0.25">
      <c r="AC82" s="52" t="str">
        <f>Completed!$BI86</f>
        <v/>
      </c>
    </row>
    <row r="83" spans="29:29" ht="15" hidden="1" customHeight="1" x14ac:dyDescent="0.25">
      <c r="AC83" s="52" t="str">
        <f>Completed!$BI87</f>
        <v/>
      </c>
    </row>
    <row r="84" spans="29:29" ht="15" hidden="1" customHeight="1" x14ac:dyDescent="0.25">
      <c r="AC84" s="52" t="str">
        <f>Completed!$BI88</f>
        <v/>
      </c>
    </row>
    <row r="85" spans="29:29" ht="15" hidden="1" customHeight="1" x14ac:dyDescent="0.25">
      <c r="AC85" s="52" t="str">
        <f>Completed!$BI89</f>
        <v/>
      </c>
    </row>
    <row r="86" spans="29:29" ht="15" hidden="1" customHeight="1" x14ac:dyDescent="0.25">
      <c r="AC86" s="52" t="str">
        <f>Completed!$BI90</f>
        <v/>
      </c>
    </row>
    <row r="87" spans="29:29" ht="15" hidden="1" customHeight="1" x14ac:dyDescent="0.25">
      <c r="AC87" s="52" t="str">
        <f>Completed!$BI91</f>
        <v/>
      </c>
    </row>
    <row r="88" spans="29:29" ht="15" hidden="1" customHeight="1" x14ac:dyDescent="0.25">
      <c r="AC88" s="52" t="str">
        <f>Completed!$BI92</f>
        <v/>
      </c>
    </row>
    <row r="89" spans="29:29" ht="15" hidden="1" customHeight="1" x14ac:dyDescent="0.25">
      <c r="AC89" s="52" t="str">
        <f>Completed!$BI93</f>
        <v/>
      </c>
    </row>
    <row r="90" spans="29:29" ht="15" hidden="1" customHeight="1" x14ac:dyDescent="0.25">
      <c r="AC90" s="52" t="str">
        <f>Completed!$BI94</f>
        <v/>
      </c>
    </row>
    <row r="91" spans="29:29" ht="15" hidden="1" customHeight="1" x14ac:dyDescent="0.25">
      <c r="AC91" s="52" t="str">
        <f>Completed!$BI95</f>
        <v/>
      </c>
    </row>
    <row r="92" spans="29:29" ht="15" hidden="1" customHeight="1" x14ac:dyDescent="0.25">
      <c r="AC92" s="52" t="str">
        <f>Completed!$BI96</f>
        <v/>
      </c>
    </row>
    <row r="93" spans="29:29" ht="15" hidden="1" customHeight="1" x14ac:dyDescent="0.25">
      <c r="AC93" s="52" t="str">
        <f>Completed!$BI97</f>
        <v/>
      </c>
    </row>
    <row r="94" spans="29:29" ht="15" hidden="1" customHeight="1" x14ac:dyDescent="0.25">
      <c r="AC94" s="52" t="str">
        <f>Completed!$BI98</f>
        <v/>
      </c>
    </row>
    <row r="95" spans="29:29" ht="15" hidden="1" customHeight="1" x14ac:dyDescent="0.25">
      <c r="AC95" s="52" t="str">
        <f>Completed!$BI99</f>
        <v/>
      </c>
    </row>
    <row r="96" spans="29:29" ht="15" hidden="1" customHeight="1" x14ac:dyDescent="0.25">
      <c r="AC96" s="52" t="str">
        <f>Completed!$BI100</f>
        <v/>
      </c>
    </row>
    <row r="97" spans="29:29" ht="15" hidden="1" customHeight="1" x14ac:dyDescent="0.25">
      <c r="AC97" s="52" t="str">
        <f>Completed!$BI101</f>
        <v/>
      </c>
    </row>
    <row r="98" spans="29:29" ht="15" hidden="1" customHeight="1" x14ac:dyDescent="0.25">
      <c r="AC98" s="52" t="str">
        <f>Completed!$BI102</f>
        <v/>
      </c>
    </row>
    <row r="99" spans="29:29" ht="15" hidden="1" customHeight="1" x14ac:dyDescent="0.25">
      <c r="AC99" s="52" t="str">
        <f>Completed!$BI103</f>
        <v/>
      </c>
    </row>
    <row r="100" spans="29:29" ht="15" hidden="1" customHeight="1" x14ac:dyDescent="0.25">
      <c r="AC100" s="52" t="str">
        <f>Completed!$BI104</f>
        <v/>
      </c>
    </row>
    <row r="101" spans="29:29" ht="15" hidden="1" customHeight="1" x14ac:dyDescent="0.25">
      <c r="AC101" s="52" t="str">
        <f>Completed!$BI105</f>
        <v/>
      </c>
    </row>
    <row r="102" spans="29:29" ht="15" hidden="1" customHeight="1" x14ac:dyDescent="0.25">
      <c r="AC102" s="52" t="str">
        <f>Completed!$BI106</f>
        <v/>
      </c>
    </row>
    <row r="103" spans="29:29" ht="15" hidden="1" customHeight="1" x14ac:dyDescent="0.25">
      <c r="AC103" s="52" t="str">
        <f>Completed!$BI107</f>
        <v/>
      </c>
    </row>
    <row r="104" spans="29:29" ht="15" hidden="1" customHeight="1" x14ac:dyDescent="0.25">
      <c r="AC104" s="52" t="str">
        <f>Completed!$BI108</f>
        <v/>
      </c>
    </row>
    <row r="105" spans="29:29" ht="15" hidden="1" customHeight="1" x14ac:dyDescent="0.25">
      <c r="AC105" s="52" t="str">
        <f>Completed!$BI109</f>
        <v/>
      </c>
    </row>
    <row r="106" spans="29:29" ht="15" hidden="1" customHeight="1" x14ac:dyDescent="0.25">
      <c r="AC106" s="52" t="str">
        <f>Completed!$BI110</f>
        <v/>
      </c>
    </row>
    <row r="107" spans="29:29" ht="15" hidden="1" customHeight="1" x14ac:dyDescent="0.25">
      <c r="AC107" s="52" t="str">
        <f>Completed!$BI111</f>
        <v/>
      </c>
    </row>
    <row r="108" spans="29:29" ht="15" hidden="1" customHeight="1" x14ac:dyDescent="0.25">
      <c r="AC108" s="52" t="str">
        <f>Completed!$BI112</f>
        <v/>
      </c>
    </row>
    <row r="109" spans="29:29" ht="15" hidden="1" customHeight="1" x14ac:dyDescent="0.25">
      <c r="AC109" s="52" t="str">
        <f>Completed!$BI113</f>
        <v/>
      </c>
    </row>
    <row r="110" spans="29:29" ht="15" hidden="1" customHeight="1" x14ac:dyDescent="0.25">
      <c r="AC110" s="52" t="str">
        <f>Completed!$BI114</f>
        <v/>
      </c>
    </row>
    <row r="111" spans="29:29" ht="15" hidden="1" customHeight="1" x14ac:dyDescent="0.25">
      <c r="AC111" s="52" t="str">
        <f>Completed!$BI115</f>
        <v/>
      </c>
    </row>
    <row r="112" spans="29:29" ht="15" hidden="1" customHeight="1" x14ac:dyDescent="0.25">
      <c r="AC112" s="52" t="str">
        <f>Completed!$BI116</f>
        <v/>
      </c>
    </row>
    <row r="113" spans="29:29" ht="15" hidden="1" customHeight="1" x14ac:dyDescent="0.25">
      <c r="AC113" s="52" t="str">
        <f>Completed!$BI117</f>
        <v/>
      </c>
    </row>
    <row r="114" spans="29:29" ht="15" hidden="1" customHeight="1" x14ac:dyDescent="0.25">
      <c r="AC114" s="52" t="str">
        <f>Completed!$BI118</f>
        <v/>
      </c>
    </row>
    <row r="115" spans="29:29" ht="15" hidden="1" customHeight="1" x14ac:dyDescent="0.25">
      <c r="AC115" s="52" t="str">
        <f>Completed!$BI119</f>
        <v/>
      </c>
    </row>
    <row r="116" spans="29:29" ht="15" hidden="1" customHeight="1" x14ac:dyDescent="0.25">
      <c r="AC116" s="52" t="str">
        <f>Completed!$BI120</f>
        <v/>
      </c>
    </row>
    <row r="117" spans="29:29" ht="15" hidden="1" customHeight="1" x14ac:dyDescent="0.25">
      <c r="AC117" s="52" t="str">
        <f>Completed!$BI121</f>
        <v/>
      </c>
    </row>
    <row r="118" spans="29:29" ht="15" hidden="1" customHeight="1" x14ac:dyDescent="0.25">
      <c r="AC118" s="52" t="str">
        <f>Completed!$BI122</f>
        <v/>
      </c>
    </row>
    <row r="119" spans="29:29" ht="15" hidden="1" customHeight="1" x14ac:dyDescent="0.25">
      <c r="AC119" s="52" t="str">
        <f>Completed!$BI123</f>
        <v/>
      </c>
    </row>
    <row r="120" spans="29:29" ht="15" hidden="1" customHeight="1" x14ac:dyDescent="0.25">
      <c r="AC120" s="52" t="str">
        <f>Completed!$BI124</f>
        <v/>
      </c>
    </row>
    <row r="121" spans="29:29" ht="15" hidden="1" customHeight="1" x14ac:dyDescent="0.25">
      <c r="AC121" s="52" t="str">
        <f>Completed!$BI125</f>
        <v/>
      </c>
    </row>
    <row r="122" spans="29:29" ht="15" hidden="1" customHeight="1" x14ac:dyDescent="0.25">
      <c r="AC122" s="52" t="str">
        <f>Completed!$BI126</f>
        <v/>
      </c>
    </row>
    <row r="123" spans="29:29" ht="15" hidden="1" customHeight="1" x14ac:dyDescent="0.25">
      <c r="AC123" s="52" t="str">
        <f>Completed!$BI127</f>
        <v/>
      </c>
    </row>
    <row r="124" spans="29:29" ht="15" hidden="1" customHeight="1" x14ac:dyDescent="0.25">
      <c r="AC124" s="52" t="str">
        <f>Completed!$BI128</f>
        <v/>
      </c>
    </row>
    <row r="125" spans="29:29" ht="15" hidden="1" customHeight="1" x14ac:dyDescent="0.25">
      <c r="AC125" s="52" t="str">
        <f>Completed!$BI129</f>
        <v/>
      </c>
    </row>
    <row r="126" spans="29:29" ht="15" hidden="1" customHeight="1" x14ac:dyDescent="0.25">
      <c r="AC126" s="52" t="str">
        <f>Completed!$BI130</f>
        <v/>
      </c>
    </row>
    <row r="127" spans="29:29" ht="15" hidden="1" customHeight="1" x14ac:dyDescent="0.25">
      <c r="AC127" s="52" t="str">
        <f>Completed!$BI131</f>
        <v/>
      </c>
    </row>
    <row r="128" spans="29:29" ht="15" hidden="1" customHeight="1" x14ac:dyDescent="0.25">
      <c r="AC128" s="52" t="str">
        <f>Completed!$BI132</f>
        <v/>
      </c>
    </row>
    <row r="129" spans="29:29" ht="15" hidden="1" customHeight="1" x14ac:dyDescent="0.25">
      <c r="AC129" s="52" t="str">
        <f>Completed!$BI133</f>
        <v/>
      </c>
    </row>
    <row r="130" spans="29:29" ht="15" hidden="1" customHeight="1" x14ac:dyDescent="0.25">
      <c r="AC130" s="52" t="str">
        <f>Completed!$BI134</f>
        <v/>
      </c>
    </row>
    <row r="131" spans="29:29" ht="15" hidden="1" customHeight="1" x14ac:dyDescent="0.25">
      <c r="AC131" s="52" t="str">
        <f>Completed!$BI135</f>
        <v/>
      </c>
    </row>
    <row r="132" spans="29:29" ht="15" hidden="1" customHeight="1" x14ac:dyDescent="0.25">
      <c r="AC132" s="52" t="str">
        <f>Completed!$BI136</f>
        <v/>
      </c>
    </row>
    <row r="133" spans="29:29" ht="15" hidden="1" customHeight="1" x14ac:dyDescent="0.25">
      <c r="AC133" s="52" t="str">
        <f>Completed!$BI137</f>
        <v/>
      </c>
    </row>
    <row r="134" spans="29:29" ht="15" hidden="1" customHeight="1" x14ac:dyDescent="0.25">
      <c r="AC134" s="52" t="str">
        <f>Completed!$BI138</f>
        <v/>
      </c>
    </row>
    <row r="135" spans="29:29" ht="15" hidden="1" customHeight="1" x14ac:dyDescent="0.25">
      <c r="AC135" s="52" t="str">
        <f>Completed!$BI139</f>
        <v/>
      </c>
    </row>
    <row r="136" spans="29:29" ht="15" hidden="1" customHeight="1" x14ac:dyDescent="0.25">
      <c r="AC136" s="52" t="str">
        <f>Completed!$BI140</f>
        <v/>
      </c>
    </row>
    <row r="137" spans="29:29" ht="15" hidden="1" customHeight="1" x14ac:dyDescent="0.25">
      <c r="AC137" s="52" t="str">
        <f>Completed!$BI141</f>
        <v/>
      </c>
    </row>
    <row r="138" spans="29:29" ht="15" hidden="1" customHeight="1" x14ac:dyDescent="0.25">
      <c r="AC138" s="52" t="str">
        <f>Completed!$BI142</f>
        <v/>
      </c>
    </row>
    <row r="139" spans="29:29" ht="15" hidden="1" customHeight="1" x14ac:dyDescent="0.25">
      <c r="AC139" s="52" t="str">
        <f>Completed!$BI143</f>
        <v/>
      </c>
    </row>
    <row r="140" spans="29:29" ht="15" hidden="1" customHeight="1" x14ac:dyDescent="0.25">
      <c r="AC140" s="52" t="str">
        <f>Completed!$BI144</f>
        <v/>
      </c>
    </row>
    <row r="141" spans="29:29" ht="15" hidden="1" customHeight="1" x14ac:dyDescent="0.25">
      <c r="AC141" s="52" t="str">
        <f>Completed!$BI145</f>
        <v/>
      </c>
    </row>
    <row r="142" spans="29:29" ht="15" hidden="1" customHeight="1" x14ac:dyDescent="0.25">
      <c r="AC142" s="52" t="str">
        <f>Completed!$BI146</f>
        <v/>
      </c>
    </row>
    <row r="143" spans="29:29" ht="15" hidden="1" customHeight="1" x14ac:dyDescent="0.25">
      <c r="AC143" s="52" t="str">
        <f>Completed!$BI147</f>
        <v/>
      </c>
    </row>
    <row r="144" spans="29:29" ht="15" hidden="1" customHeight="1" x14ac:dyDescent="0.25">
      <c r="AC144" s="52" t="str">
        <f>Completed!$BI148</f>
        <v/>
      </c>
    </row>
    <row r="145" spans="29:29" ht="15" hidden="1" customHeight="1" x14ac:dyDescent="0.25">
      <c r="AC145" s="52" t="str">
        <f>Completed!$BI149</f>
        <v/>
      </c>
    </row>
    <row r="146" spans="29:29" ht="15" hidden="1" customHeight="1" x14ac:dyDescent="0.25">
      <c r="AC146" s="52" t="str">
        <f>Completed!$BI150</f>
        <v/>
      </c>
    </row>
    <row r="147" spans="29:29" ht="15" hidden="1" customHeight="1" x14ac:dyDescent="0.25">
      <c r="AC147" s="52" t="str">
        <f>Completed!$BI151</f>
        <v/>
      </c>
    </row>
    <row r="148" spans="29:29" ht="15" hidden="1" customHeight="1" x14ac:dyDescent="0.25">
      <c r="AC148" s="52" t="str">
        <f>Completed!$BI152</f>
        <v/>
      </c>
    </row>
    <row r="149" spans="29:29" ht="15" hidden="1" customHeight="1" x14ac:dyDescent="0.25">
      <c r="AC149" s="52" t="str">
        <f>Completed!$BI153</f>
        <v/>
      </c>
    </row>
    <row r="150" spans="29:29" ht="15" hidden="1" customHeight="1" x14ac:dyDescent="0.25">
      <c r="AC150" s="52" t="str">
        <f>Completed!$BI154</f>
        <v/>
      </c>
    </row>
    <row r="151" spans="29:29" ht="15" hidden="1" customHeight="1" x14ac:dyDescent="0.25">
      <c r="AC151" s="52" t="str">
        <f>Completed!$BI155</f>
        <v/>
      </c>
    </row>
    <row r="152" spans="29:29" ht="15" hidden="1" customHeight="1" x14ac:dyDescent="0.25">
      <c r="AC152" s="52" t="str">
        <f>Completed!$BI156</f>
        <v/>
      </c>
    </row>
    <row r="153" spans="29:29" ht="15" hidden="1" customHeight="1" x14ac:dyDescent="0.25">
      <c r="AC153" s="52" t="str">
        <f>Completed!$BI157</f>
        <v/>
      </c>
    </row>
    <row r="154" spans="29:29" ht="15" hidden="1" customHeight="1" x14ac:dyDescent="0.25">
      <c r="AC154" s="52" t="str">
        <f>Completed!$BI158</f>
        <v/>
      </c>
    </row>
    <row r="155" spans="29:29" ht="15" hidden="1" customHeight="1" x14ac:dyDescent="0.25">
      <c r="AC155" s="52" t="str">
        <f>Completed!$BI159</f>
        <v/>
      </c>
    </row>
    <row r="156" spans="29:29" ht="15" hidden="1" customHeight="1" x14ac:dyDescent="0.25">
      <c r="AC156" s="52" t="str">
        <f>Completed!$BI160</f>
        <v/>
      </c>
    </row>
    <row r="157" spans="29:29" ht="15" hidden="1" customHeight="1" x14ac:dyDescent="0.25">
      <c r="AC157" s="52" t="str">
        <f>Completed!$BI161</f>
        <v/>
      </c>
    </row>
    <row r="158" spans="29:29" ht="15" hidden="1" customHeight="1" x14ac:dyDescent="0.25">
      <c r="AC158" s="52" t="str">
        <f>Completed!$BI162</f>
        <v/>
      </c>
    </row>
    <row r="159" spans="29:29" ht="15" hidden="1" customHeight="1" x14ac:dyDescent="0.25">
      <c r="AC159" s="52" t="str">
        <f>Completed!$BI163</f>
        <v/>
      </c>
    </row>
    <row r="160" spans="29:29" ht="15" hidden="1" customHeight="1" x14ac:dyDescent="0.25">
      <c r="AC160" s="52" t="str">
        <f>Completed!$BI164</f>
        <v/>
      </c>
    </row>
    <row r="161" spans="29:29" ht="15" hidden="1" customHeight="1" x14ac:dyDescent="0.25">
      <c r="AC161" s="52" t="str">
        <f>Completed!$BI165</f>
        <v/>
      </c>
    </row>
    <row r="162" spans="29:29" ht="15" hidden="1" customHeight="1" x14ac:dyDescent="0.25">
      <c r="AC162" s="52" t="str">
        <f>Completed!$BI166</f>
        <v/>
      </c>
    </row>
    <row r="163" spans="29:29" ht="15" hidden="1" customHeight="1" x14ac:dyDescent="0.25">
      <c r="AC163" s="52" t="str">
        <f>Completed!$BI167</f>
        <v/>
      </c>
    </row>
    <row r="164" spans="29:29" ht="15" hidden="1" customHeight="1" x14ac:dyDescent="0.25">
      <c r="AC164" s="52" t="str">
        <f>Completed!$BI168</f>
        <v/>
      </c>
    </row>
    <row r="165" spans="29:29" ht="15" hidden="1" customHeight="1" x14ac:dyDescent="0.25">
      <c r="AC165" s="52" t="str">
        <f>Completed!$BI169</f>
        <v/>
      </c>
    </row>
    <row r="166" spans="29:29" ht="15" hidden="1" customHeight="1" x14ac:dyDescent="0.25">
      <c r="AC166" s="52" t="str">
        <f>Completed!$BI170</f>
        <v/>
      </c>
    </row>
    <row r="167" spans="29:29" ht="15" hidden="1" customHeight="1" x14ac:dyDescent="0.25">
      <c r="AC167" s="52" t="str">
        <f>Completed!$BI171</f>
        <v/>
      </c>
    </row>
    <row r="168" spans="29:29" ht="15" hidden="1" customHeight="1" x14ac:dyDescent="0.25">
      <c r="AC168" s="52" t="str">
        <f>Completed!$BI172</f>
        <v/>
      </c>
    </row>
    <row r="169" spans="29:29" ht="15" hidden="1" customHeight="1" x14ac:dyDescent="0.25">
      <c r="AC169" s="52" t="str">
        <f>Completed!$BI173</f>
        <v/>
      </c>
    </row>
    <row r="170" spans="29:29" ht="15" hidden="1" customHeight="1" x14ac:dyDescent="0.25">
      <c r="AC170" s="52" t="str">
        <f>Completed!$BI174</f>
        <v/>
      </c>
    </row>
    <row r="171" spans="29:29" ht="15" hidden="1" customHeight="1" x14ac:dyDescent="0.25">
      <c r="AC171" s="52" t="str">
        <f>Completed!$BI175</f>
        <v/>
      </c>
    </row>
    <row r="172" spans="29:29" ht="15" hidden="1" customHeight="1" x14ac:dyDescent="0.25">
      <c r="AC172" s="52" t="str">
        <f>Completed!$BI176</f>
        <v/>
      </c>
    </row>
    <row r="173" spans="29:29" ht="15" hidden="1" customHeight="1" x14ac:dyDescent="0.25">
      <c r="AC173" s="52" t="str">
        <f>Completed!$BI177</f>
        <v/>
      </c>
    </row>
    <row r="174" spans="29:29" ht="15" hidden="1" customHeight="1" x14ac:dyDescent="0.25">
      <c r="AC174" s="52" t="str">
        <f>Completed!$BI178</f>
        <v/>
      </c>
    </row>
    <row r="175" spans="29:29" ht="15" hidden="1" customHeight="1" x14ac:dyDescent="0.25">
      <c r="AC175" s="52" t="str">
        <f>Completed!$BI179</f>
        <v/>
      </c>
    </row>
    <row r="176" spans="29:29" ht="15" hidden="1" customHeight="1" x14ac:dyDescent="0.25">
      <c r="AC176" s="52" t="str">
        <f>Completed!$BI180</f>
        <v/>
      </c>
    </row>
    <row r="177" spans="29:29" ht="15" hidden="1" customHeight="1" x14ac:dyDescent="0.25">
      <c r="AC177" s="52" t="str">
        <f>Completed!$BI181</f>
        <v/>
      </c>
    </row>
    <row r="178" spans="29:29" ht="15" hidden="1" customHeight="1" x14ac:dyDescent="0.25">
      <c r="AC178" s="52" t="str">
        <f>Completed!$BI182</f>
        <v/>
      </c>
    </row>
    <row r="179" spans="29:29" ht="15" hidden="1" customHeight="1" x14ac:dyDescent="0.25">
      <c r="AC179" s="52" t="str">
        <f>Completed!$BI183</f>
        <v/>
      </c>
    </row>
    <row r="180" spans="29:29" ht="15" hidden="1" customHeight="1" x14ac:dyDescent="0.25">
      <c r="AC180" s="52" t="str">
        <f>Completed!$BI184</f>
        <v/>
      </c>
    </row>
    <row r="181" spans="29:29" ht="15" hidden="1" customHeight="1" x14ac:dyDescent="0.25">
      <c r="AC181" s="52" t="str">
        <f>Completed!$BI185</f>
        <v/>
      </c>
    </row>
    <row r="182" spans="29:29" ht="15" hidden="1" customHeight="1" x14ac:dyDescent="0.25">
      <c r="AC182" s="52" t="str">
        <f>Completed!$BI186</f>
        <v/>
      </c>
    </row>
    <row r="183" spans="29:29" ht="15" hidden="1" customHeight="1" x14ac:dyDescent="0.25">
      <c r="AC183" s="52" t="str">
        <f>Completed!$BI187</f>
        <v/>
      </c>
    </row>
    <row r="184" spans="29:29" ht="15" hidden="1" customHeight="1" x14ac:dyDescent="0.25">
      <c r="AC184" s="52" t="str">
        <f>Completed!$BI188</f>
        <v/>
      </c>
    </row>
    <row r="185" spans="29:29" ht="15" hidden="1" customHeight="1" x14ac:dyDescent="0.25">
      <c r="AC185" s="52" t="str">
        <f>Completed!$BI189</f>
        <v/>
      </c>
    </row>
    <row r="186" spans="29:29" ht="15" hidden="1" customHeight="1" x14ac:dyDescent="0.25">
      <c r="AC186" s="52" t="str">
        <f>Completed!$BI190</f>
        <v/>
      </c>
    </row>
    <row r="187" spans="29:29" ht="15" hidden="1" customHeight="1" x14ac:dyDescent="0.25">
      <c r="AC187" s="52" t="str">
        <f>Completed!$BI191</f>
        <v/>
      </c>
    </row>
    <row r="188" spans="29:29" ht="15" hidden="1" customHeight="1" x14ac:dyDescent="0.25">
      <c r="AC188" s="52" t="str">
        <f>Completed!$BI192</f>
        <v/>
      </c>
    </row>
    <row r="189" spans="29:29" ht="15" hidden="1" customHeight="1" x14ac:dyDescent="0.25">
      <c r="AC189" s="52" t="str">
        <f>Completed!$BI193</f>
        <v/>
      </c>
    </row>
    <row r="190" spans="29:29" ht="15" hidden="1" customHeight="1" x14ac:dyDescent="0.25">
      <c r="AC190" s="52" t="str">
        <f>Completed!$BI194</f>
        <v/>
      </c>
    </row>
    <row r="191" spans="29:29" ht="15" hidden="1" customHeight="1" x14ac:dyDescent="0.25">
      <c r="AC191" s="52" t="str">
        <f>Completed!$BI195</f>
        <v/>
      </c>
    </row>
    <row r="192" spans="29:29" ht="15" hidden="1" customHeight="1" x14ac:dyDescent="0.25">
      <c r="AC192" s="52" t="str">
        <f>Completed!$BI196</f>
        <v/>
      </c>
    </row>
    <row r="193" spans="29:29" ht="15" hidden="1" customHeight="1" x14ac:dyDescent="0.25">
      <c r="AC193" s="52" t="str">
        <f>Completed!$BI197</f>
        <v/>
      </c>
    </row>
    <row r="194" spans="29:29" ht="15" hidden="1" customHeight="1" x14ac:dyDescent="0.25">
      <c r="AC194" s="52" t="str">
        <f>Completed!$BI198</f>
        <v/>
      </c>
    </row>
    <row r="195" spans="29:29" ht="15" hidden="1" customHeight="1" x14ac:dyDescent="0.25">
      <c r="AC195" s="52" t="str">
        <f>Completed!$BI199</f>
        <v/>
      </c>
    </row>
    <row r="196" spans="29:29" ht="15" hidden="1" customHeight="1" x14ac:dyDescent="0.25">
      <c r="AC196" s="52" t="str">
        <f>Completed!$BI200</f>
        <v/>
      </c>
    </row>
    <row r="197" spans="29:29" ht="15" hidden="1" customHeight="1" x14ac:dyDescent="0.25">
      <c r="AC197" s="52" t="str">
        <f>Completed!$BI201</f>
        <v/>
      </c>
    </row>
    <row r="198" spans="29:29" ht="15" hidden="1" customHeight="1" x14ac:dyDescent="0.25">
      <c r="AC198" s="52" t="str">
        <f>Completed!$BI202</f>
        <v/>
      </c>
    </row>
    <row r="199" spans="29:29" ht="15" hidden="1" customHeight="1" x14ac:dyDescent="0.25">
      <c r="AC199" s="52" t="str">
        <f>Completed!$BI203</f>
        <v/>
      </c>
    </row>
    <row r="200" spans="29:29" ht="15" hidden="1" customHeight="1" x14ac:dyDescent="0.25">
      <c r="AC200" s="52" t="str">
        <f>Completed!$BI204</f>
        <v/>
      </c>
    </row>
    <row r="201" spans="29:29" ht="15" hidden="1" customHeight="1" x14ac:dyDescent="0.25">
      <c r="AC201" s="52" t="str">
        <f>Completed!$BI205</f>
        <v/>
      </c>
    </row>
    <row r="202" spans="29:29" ht="15" hidden="1" customHeight="1" x14ac:dyDescent="0.25">
      <c r="AC202" s="52" t="str">
        <f>Completed!$BI206</f>
        <v/>
      </c>
    </row>
    <row r="203" spans="29:29" ht="15" hidden="1" customHeight="1" x14ac:dyDescent="0.25">
      <c r="AC203" s="52" t="str">
        <f>Completed!$BI207</f>
        <v/>
      </c>
    </row>
    <row r="204" spans="29:29" ht="15" hidden="1" customHeight="1" x14ac:dyDescent="0.25">
      <c r="AC204" s="52" t="str">
        <f>Completed!$BI208</f>
        <v/>
      </c>
    </row>
    <row r="205" spans="29:29" ht="15" hidden="1" customHeight="1" x14ac:dyDescent="0.25">
      <c r="AC205" s="52" t="str">
        <f>Completed!$BI209</f>
        <v/>
      </c>
    </row>
    <row r="206" spans="29:29" ht="15" hidden="1" customHeight="1" x14ac:dyDescent="0.25">
      <c r="AC206" s="52" t="str">
        <f>Completed!$BI210</f>
        <v/>
      </c>
    </row>
    <row r="207" spans="29:29" ht="15" hidden="1" customHeight="1" x14ac:dyDescent="0.25">
      <c r="AC207" s="52" t="str">
        <f>Completed!$BI211</f>
        <v/>
      </c>
    </row>
    <row r="208" spans="29:29" ht="15" hidden="1" customHeight="1" x14ac:dyDescent="0.25">
      <c r="AC208" s="52" t="str">
        <f>Completed!$BI212</f>
        <v/>
      </c>
    </row>
    <row r="209" spans="29:29" ht="15" hidden="1" customHeight="1" x14ac:dyDescent="0.25">
      <c r="AC209" s="52" t="str">
        <f>Completed!$BI213</f>
        <v/>
      </c>
    </row>
    <row r="210" spans="29:29" ht="15" hidden="1" customHeight="1" x14ac:dyDescent="0.25">
      <c r="AC210" s="52" t="str">
        <f>Completed!$BI214</f>
        <v/>
      </c>
    </row>
    <row r="211" spans="29:29" ht="15" hidden="1" customHeight="1" x14ac:dyDescent="0.25">
      <c r="AC211" s="52" t="str">
        <f>Completed!$BI215</f>
        <v/>
      </c>
    </row>
    <row r="212" spans="29:29" ht="15" hidden="1" customHeight="1" x14ac:dyDescent="0.25">
      <c r="AC212" s="52" t="str">
        <f>Completed!$BI216</f>
        <v/>
      </c>
    </row>
    <row r="213" spans="29:29" ht="15" hidden="1" customHeight="1" x14ac:dyDescent="0.25">
      <c r="AC213" s="52" t="str">
        <f>Completed!$BI217</f>
        <v/>
      </c>
    </row>
    <row r="214" spans="29:29" ht="15" hidden="1" customHeight="1" x14ac:dyDescent="0.25">
      <c r="AC214" s="52" t="str">
        <f>Completed!$BI218</f>
        <v/>
      </c>
    </row>
    <row r="215" spans="29:29" ht="15" hidden="1" customHeight="1" x14ac:dyDescent="0.25">
      <c r="AC215" s="52" t="str">
        <f>Completed!$BI219</f>
        <v/>
      </c>
    </row>
    <row r="216" spans="29:29" ht="15" hidden="1" customHeight="1" x14ac:dyDescent="0.25">
      <c r="AC216" s="52" t="str">
        <f>Completed!$BI220</f>
        <v/>
      </c>
    </row>
    <row r="217" spans="29:29" ht="15" hidden="1" customHeight="1" x14ac:dyDescent="0.25">
      <c r="AC217" s="52" t="str">
        <f>Completed!$BI221</f>
        <v/>
      </c>
    </row>
    <row r="218" spans="29:29" ht="15" hidden="1" customHeight="1" x14ac:dyDescent="0.25">
      <c r="AC218" s="52" t="str">
        <f>Completed!$BI222</f>
        <v/>
      </c>
    </row>
    <row r="219" spans="29:29" ht="15" hidden="1" customHeight="1" x14ac:dyDescent="0.25">
      <c r="AC219" s="52" t="str">
        <f>Completed!$BI223</f>
        <v/>
      </c>
    </row>
    <row r="220" spans="29:29" ht="15" hidden="1" customHeight="1" x14ac:dyDescent="0.25">
      <c r="AC220" s="52" t="str">
        <f>Completed!$BI224</f>
        <v/>
      </c>
    </row>
    <row r="221" spans="29:29" ht="15" hidden="1" customHeight="1" x14ac:dyDescent="0.25">
      <c r="AC221" s="52" t="str">
        <f>Completed!$BI225</f>
        <v/>
      </c>
    </row>
    <row r="222" spans="29:29" ht="15" hidden="1" customHeight="1" x14ac:dyDescent="0.25">
      <c r="AC222" s="52" t="str">
        <f>Completed!$BI226</f>
        <v/>
      </c>
    </row>
    <row r="223" spans="29:29" ht="15" hidden="1" customHeight="1" x14ac:dyDescent="0.25">
      <c r="AC223" s="52" t="str">
        <f>Completed!$BI227</f>
        <v/>
      </c>
    </row>
    <row r="224" spans="29:29" ht="15" hidden="1" customHeight="1" x14ac:dyDescent="0.25">
      <c r="AC224" s="52" t="str">
        <f>Completed!$BI228</f>
        <v/>
      </c>
    </row>
    <row r="225" spans="29:29" ht="15" hidden="1" customHeight="1" x14ac:dyDescent="0.25">
      <c r="AC225" s="52" t="str">
        <f>Completed!$BI229</f>
        <v/>
      </c>
    </row>
    <row r="226" spans="29:29" ht="15" hidden="1" customHeight="1" x14ac:dyDescent="0.25">
      <c r="AC226" s="52" t="str">
        <f>Completed!$BI230</f>
        <v/>
      </c>
    </row>
    <row r="227" spans="29:29" ht="15" hidden="1" customHeight="1" x14ac:dyDescent="0.25">
      <c r="AC227" s="52" t="str">
        <f>Completed!$BI231</f>
        <v/>
      </c>
    </row>
    <row r="228" spans="29:29" ht="15" hidden="1" customHeight="1" x14ac:dyDescent="0.25">
      <c r="AC228" s="52" t="str">
        <f>Completed!$BI232</f>
        <v/>
      </c>
    </row>
    <row r="229" spans="29:29" ht="15" hidden="1" customHeight="1" x14ac:dyDescent="0.25">
      <c r="AC229" s="52" t="str">
        <f>Completed!$BI233</f>
        <v/>
      </c>
    </row>
    <row r="230" spans="29:29" ht="15" hidden="1" customHeight="1" x14ac:dyDescent="0.25">
      <c r="AC230" s="52" t="str">
        <f>Completed!$BI234</f>
        <v/>
      </c>
    </row>
    <row r="231" spans="29:29" ht="15" hidden="1" customHeight="1" x14ac:dyDescent="0.25">
      <c r="AC231" s="52" t="str">
        <f>Completed!$BI235</f>
        <v/>
      </c>
    </row>
    <row r="232" spans="29:29" ht="15" hidden="1" customHeight="1" x14ac:dyDescent="0.25">
      <c r="AC232" s="52" t="str">
        <f>Completed!$BI236</f>
        <v/>
      </c>
    </row>
    <row r="233" spans="29:29" ht="15" hidden="1" customHeight="1" x14ac:dyDescent="0.25">
      <c r="AC233" s="52" t="str">
        <f>Completed!$BI237</f>
        <v/>
      </c>
    </row>
    <row r="234" spans="29:29" ht="15" hidden="1" customHeight="1" x14ac:dyDescent="0.25">
      <c r="AC234" s="52" t="str">
        <f>Completed!$BI238</f>
        <v/>
      </c>
    </row>
    <row r="235" spans="29:29" ht="15" hidden="1" customHeight="1" x14ac:dyDescent="0.25">
      <c r="AC235" s="52" t="str">
        <f>Completed!$BI239</f>
        <v/>
      </c>
    </row>
    <row r="236" spans="29:29" ht="15" hidden="1" customHeight="1" x14ac:dyDescent="0.25">
      <c r="AC236" s="52" t="str">
        <f>Completed!$BI240</f>
        <v/>
      </c>
    </row>
    <row r="237" spans="29:29" ht="15" hidden="1" customHeight="1" x14ac:dyDescent="0.25">
      <c r="AC237" s="52" t="str">
        <f>Completed!$BI241</f>
        <v/>
      </c>
    </row>
    <row r="238" spans="29:29" ht="15" hidden="1" customHeight="1" x14ac:dyDescent="0.25">
      <c r="AC238" s="52" t="str">
        <f>Completed!$BI242</f>
        <v/>
      </c>
    </row>
    <row r="239" spans="29:29" ht="15" hidden="1" customHeight="1" x14ac:dyDescent="0.25">
      <c r="AC239" s="52" t="str">
        <f>Completed!$BI243</f>
        <v/>
      </c>
    </row>
    <row r="240" spans="29:29" ht="15" hidden="1" customHeight="1" x14ac:dyDescent="0.25">
      <c r="AC240" s="52" t="str">
        <f>Completed!$BI244</f>
        <v/>
      </c>
    </row>
    <row r="241" spans="29:29" ht="15" hidden="1" customHeight="1" x14ac:dyDescent="0.25">
      <c r="AC241" s="52" t="str">
        <f>Completed!$BI245</f>
        <v/>
      </c>
    </row>
    <row r="242" spans="29:29" ht="15" hidden="1" customHeight="1" x14ac:dyDescent="0.25">
      <c r="AC242" s="52" t="str">
        <f>Completed!$BI246</f>
        <v/>
      </c>
    </row>
    <row r="243" spans="29:29" ht="15" hidden="1" customHeight="1" x14ac:dyDescent="0.25">
      <c r="AC243" s="52" t="str">
        <f>Completed!$BI247</f>
        <v/>
      </c>
    </row>
    <row r="244" spans="29:29" ht="15" hidden="1" customHeight="1" x14ac:dyDescent="0.25">
      <c r="AC244" s="52" t="str">
        <f>Completed!$BI248</f>
        <v/>
      </c>
    </row>
    <row r="245" spans="29:29" ht="15" hidden="1" customHeight="1" x14ac:dyDescent="0.25">
      <c r="AC245" s="52" t="str">
        <f>Completed!$BI249</f>
        <v/>
      </c>
    </row>
    <row r="246" spans="29:29" ht="15" hidden="1" customHeight="1" x14ac:dyDescent="0.25">
      <c r="AC246" s="52" t="str">
        <f>Completed!$BI250</f>
        <v/>
      </c>
    </row>
    <row r="247" spans="29:29" ht="15" hidden="1" customHeight="1" x14ac:dyDescent="0.25">
      <c r="AC247" s="52" t="str">
        <f>Completed!$BI251</f>
        <v/>
      </c>
    </row>
    <row r="248" spans="29:29" ht="15" hidden="1" customHeight="1" x14ac:dyDescent="0.25">
      <c r="AC248" s="52" t="str">
        <f>Completed!$BI252</f>
        <v/>
      </c>
    </row>
    <row r="249" spans="29:29" ht="15" hidden="1" customHeight="1" x14ac:dyDescent="0.25">
      <c r="AC249" s="52" t="str">
        <f>Completed!$BI253</f>
        <v/>
      </c>
    </row>
    <row r="250" spans="29:29" ht="15" hidden="1" customHeight="1" x14ac:dyDescent="0.25">
      <c r="AC250" s="52" t="str">
        <f>Completed!$BI254</f>
        <v/>
      </c>
    </row>
    <row r="251" spans="29:29" ht="15" hidden="1" customHeight="1" x14ac:dyDescent="0.25">
      <c r="AC251" s="52" t="str">
        <f>Completed!$BI255</f>
        <v/>
      </c>
    </row>
    <row r="252" spans="29:29" ht="15" hidden="1" customHeight="1" x14ac:dyDescent="0.25">
      <c r="AC252" s="52" t="str">
        <f>Completed!$BI256</f>
        <v/>
      </c>
    </row>
    <row r="253" spans="29:29" ht="15" hidden="1" customHeight="1" x14ac:dyDescent="0.25">
      <c r="AC253" s="52" t="str">
        <f>Completed!$BI257</f>
        <v/>
      </c>
    </row>
    <row r="254" spans="29:29" ht="15" hidden="1" customHeight="1" x14ac:dyDescent="0.25">
      <c r="AC254" s="52" t="str">
        <f>Completed!$BI258</f>
        <v/>
      </c>
    </row>
    <row r="255" spans="29:29" ht="15" hidden="1" customHeight="1" x14ac:dyDescent="0.25">
      <c r="AC255" s="52" t="str">
        <f>Completed!$BI259</f>
        <v/>
      </c>
    </row>
    <row r="256" spans="29:29" ht="15" hidden="1" customHeight="1" x14ac:dyDescent="0.25">
      <c r="AC256" s="52" t="str">
        <f>Completed!$BI260</f>
        <v/>
      </c>
    </row>
    <row r="257" spans="29:29" ht="15" hidden="1" customHeight="1" x14ac:dyDescent="0.25">
      <c r="AC257" s="52" t="str">
        <f>Completed!$BI261</f>
        <v/>
      </c>
    </row>
    <row r="258" spans="29:29" ht="15" hidden="1" customHeight="1" x14ac:dyDescent="0.25">
      <c r="AC258" s="52" t="str">
        <f>Completed!$BI262</f>
        <v/>
      </c>
    </row>
    <row r="259" spans="29:29" ht="15" hidden="1" customHeight="1" x14ac:dyDescent="0.25">
      <c r="AC259" s="52" t="str">
        <f>Completed!$BI263</f>
        <v/>
      </c>
    </row>
    <row r="260" spans="29:29" ht="15" hidden="1" customHeight="1" x14ac:dyDescent="0.25">
      <c r="AC260" s="52" t="str">
        <f>Completed!$BI264</f>
        <v/>
      </c>
    </row>
    <row r="261" spans="29:29" ht="15" hidden="1" customHeight="1" x14ac:dyDescent="0.25">
      <c r="AC261" s="52" t="str">
        <f>Completed!$BI265</f>
        <v/>
      </c>
    </row>
    <row r="262" spans="29:29" ht="15" hidden="1" customHeight="1" x14ac:dyDescent="0.25">
      <c r="AC262" s="52" t="str">
        <f>Completed!$BI266</f>
        <v/>
      </c>
    </row>
    <row r="263" spans="29:29" ht="15" hidden="1" customHeight="1" x14ac:dyDescent="0.25">
      <c r="AC263" s="52" t="str">
        <f>Completed!$BI267</f>
        <v/>
      </c>
    </row>
    <row r="264" spans="29:29" ht="15" hidden="1" customHeight="1" x14ac:dyDescent="0.25">
      <c r="AC264" s="52" t="str">
        <f>Completed!$BI268</f>
        <v/>
      </c>
    </row>
    <row r="265" spans="29:29" ht="15" hidden="1" customHeight="1" x14ac:dyDescent="0.25">
      <c r="AC265" s="52" t="str">
        <f>Completed!$BI269</f>
        <v/>
      </c>
    </row>
    <row r="266" spans="29:29" ht="15" hidden="1" customHeight="1" x14ac:dyDescent="0.25">
      <c r="AC266" s="52" t="str">
        <f>Completed!$BI270</f>
        <v/>
      </c>
    </row>
    <row r="267" spans="29:29" ht="15" hidden="1" customHeight="1" x14ac:dyDescent="0.25">
      <c r="AC267" s="52" t="str">
        <f>Completed!$BI271</f>
        <v/>
      </c>
    </row>
    <row r="268" spans="29:29" ht="15" hidden="1" customHeight="1" x14ac:dyDescent="0.25">
      <c r="AC268" s="52" t="str">
        <f>Completed!$BI272</f>
        <v/>
      </c>
    </row>
    <row r="269" spans="29:29" ht="15" hidden="1" customHeight="1" x14ac:dyDescent="0.25">
      <c r="AC269" s="52" t="str">
        <f>Completed!$BI273</f>
        <v/>
      </c>
    </row>
    <row r="270" spans="29:29" ht="15" hidden="1" customHeight="1" x14ac:dyDescent="0.25">
      <c r="AC270" s="52" t="str">
        <f>Completed!$BI274</f>
        <v/>
      </c>
    </row>
    <row r="271" spans="29:29" ht="15" hidden="1" customHeight="1" x14ac:dyDescent="0.25">
      <c r="AC271" s="52" t="str">
        <f>Completed!$BI275</f>
        <v/>
      </c>
    </row>
    <row r="272" spans="29:29" ht="15" hidden="1" customHeight="1" x14ac:dyDescent="0.25">
      <c r="AC272" s="52" t="str">
        <f>Completed!$BI276</f>
        <v/>
      </c>
    </row>
    <row r="273" spans="29:29" ht="15" hidden="1" customHeight="1" x14ac:dyDescent="0.25">
      <c r="AC273" s="52" t="str">
        <f>Completed!$BI277</f>
        <v/>
      </c>
    </row>
    <row r="274" spans="29:29" ht="15" hidden="1" customHeight="1" x14ac:dyDescent="0.25">
      <c r="AC274" s="52" t="str">
        <f>Completed!$BI278</f>
        <v/>
      </c>
    </row>
    <row r="275" spans="29:29" ht="15" hidden="1" customHeight="1" x14ac:dyDescent="0.25">
      <c r="AC275" s="52" t="str">
        <f>Completed!$BI279</f>
        <v/>
      </c>
    </row>
    <row r="276" spans="29:29" ht="15" hidden="1" customHeight="1" x14ac:dyDescent="0.25">
      <c r="AC276" s="52" t="str">
        <f>Completed!$BI280</f>
        <v/>
      </c>
    </row>
    <row r="277" spans="29:29" ht="15" hidden="1" customHeight="1" x14ac:dyDescent="0.25">
      <c r="AC277" s="52" t="str">
        <f>Completed!$BI281</f>
        <v/>
      </c>
    </row>
    <row r="278" spans="29:29" ht="15" hidden="1" customHeight="1" x14ac:dyDescent="0.25">
      <c r="AC278" s="52" t="str">
        <f>Completed!$BI282</f>
        <v/>
      </c>
    </row>
    <row r="279" spans="29:29" ht="15" hidden="1" customHeight="1" x14ac:dyDescent="0.25">
      <c r="AC279" s="52" t="str">
        <f>Completed!$BI283</f>
        <v/>
      </c>
    </row>
    <row r="280" spans="29:29" ht="15" hidden="1" customHeight="1" x14ac:dyDescent="0.25">
      <c r="AC280" s="52" t="str">
        <f>Completed!$BI284</f>
        <v/>
      </c>
    </row>
    <row r="281" spans="29:29" ht="15" hidden="1" customHeight="1" x14ac:dyDescent="0.25">
      <c r="AC281" s="52" t="str">
        <f>Completed!$BI285</f>
        <v/>
      </c>
    </row>
    <row r="282" spans="29:29" ht="15" hidden="1" customHeight="1" x14ac:dyDescent="0.25">
      <c r="AC282" s="52" t="str">
        <f>Completed!$BI286</f>
        <v/>
      </c>
    </row>
    <row r="283" spans="29:29" ht="15" hidden="1" customHeight="1" x14ac:dyDescent="0.25">
      <c r="AC283" s="52" t="str">
        <f>Completed!$BI287</f>
        <v/>
      </c>
    </row>
    <row r="284" spans="29:29" ht="15" hidden="1" customHeight="1" x14ac:dyDescent="0.25">
      <c r="AC284" s="52" t="str">
        <f>Completed!$BI288</f>
        <v/>
      </c>
    </row>
    <row r="285" spans="29:29" ht="15" hidden="1" customHeight="1" x14ac:dyDescent="0.25">
      <c r="AC285" s="52" t="str">
        <f>Completed!$BI289</f>
        <v/>
      </c>
    </row>
    <row r="286" spans="29:29" ht="15" hidden="1" customHeight="1" x14ac:dyDescent="0.25">
      <c r="AC286" s="52" t="str">
        <f>Completed!$BI290</f>
        <v/>
      </c>
    </row>
    <row r="287" spans="29:29" ht="15" hidden="1" customHeight="1" x14ac:dyDescent="0.25">
      <c r="AC287" s="52" t="str">
        <f>Completed!$BI291</f>
        <v/>
      </c>
    </row>
    <row r="288" spans="29:29" ht="15" hidden="1" customHeight="1" x14ac:dyDescent="0.25">
      <c r="AC288" s="52" t="str">
        <f>Completed!$BI292</f>
        <v/>
      </c>
    </row>
    <row r="289" spans="29:29" ht="15" hidden="1" customHeight="1" x14ac:dyDescent="0.25">
      <c r="AC289" s="52" t="str">
        <f>Completed!$BI293</f>
        <v/>
      </c>
    </row>
    <row r="290" spans="29:29" ht="15" hidden="1" customHeight="1" x14ac:dyDescent="0.25">
      <c r="AC290" s="52" t="str">
        <f>Completed!$BI294</f>
        <v/>
      </c>
    </row>
    <row r="291" spans="29:29" ht="15" hidden="1" customHeight="1" x14ac:dyDescent="0.25">
      <c r="AC291" s="52" t="str">
        <f>Completed!$BI295</f>
        <v/>
      </c>
    </row>
    <row r="292" spans="29:29" ht="15" hidden="1" customHeight="1" x14ac:dyDescent="0.25">
      <c r="AC292" s="52" t="str">
        <f>Completed!$BI296</f>
        <v/>
      </c>
    </row>
    <row r="293" spans="29:29" ht="15" hidden="1" customHeight="1" x14ac:dyDescent="0.25">
      <c r="AC293" s="52" t="str">
        <f>Completed!$BI297</f>
        <v/>
      </c>
    </row>
    <row r="294" spans="29:29" ht="15" hidden="1" customHeight="1" x14ac:dyDescent="0.25">
      <c r="AC294" s="52" t="str">
        <f>Completed!$BI298</f>
        <v/>
      </c>
    </row>
    <row r="295" spans="29:29" ht="15" hidden="1" customHeight="1" x14ac:dyDescent="0.25">
      <c r="AC295" s="52" t="str">
        <f>Completed!$BI299</f>
        <v/>
      </c>
    </row>
    <row r="296" spans="29:29" ht="15" hidden="1" customHeight="1" x14ac:dyDescent="0.25">
      <c r="AC296" s="52" t="str">
        <f>Completed!$BI300</f>
        <v/>
      </c>
    </row>
    <row r="297" spans="29:29" ht="15" hidden="1" customHeight="1" x14ac:dyDescent="0.25">
      <c r="AC297" s="52" t="str">
        <f>Completed!$BI301</f>
        <v/>
      </c>
    </row>
    <row r="298" spans="29:29" ht="15" hidden="1" customHeight="1" x14ac:dyDescent="0.25">
      <c r="AC298" s="52" t="str">
        <f>Completed!$BI302</f>
        <v/>
      </c>
    </row>
    <row r="299" spans="29:29" ht="15" hidden="1" customHeight="1" x14ac:dyDescent="0.25">
      <c r="AC299" s="52" t="str">
        <f>Completed!$BI303</f>
        <v/>
      </c>
    </row>
    <row r="300" spans="29:29" ht="15" hidden="1" customHeight="1" x14ac:dyDescent="0.25">
      <c r="AC300" s="52" t="str">
        <f>Completed!$BI304</f>
        <v/>
      </c>
    </row>
    <row r="301" spans="29:29" ht="15" hidden="1" customHeight="1" x14ac:dyDescent="0.25">
      <c r="AC301" s="52" t="str">
        <f>Completed!$BI305</f>
        <v/>
      </c>
    </row>
    <row r="302" spans="29:29" ht="15" hidden="1" customHeight="1" x14ac:dyDescent="0.25">
      <c r="AC302" s="52" t="str">
        <f>Completed!$BI306</f>
        <v/>
      </c>
    </row>
    <row r="303" spans="29:29" ht="15" hidden="1" customHeight="1" x14ac:dyDescent="0.25">
      <c r="AC303" s="52" t="str">
        <f>Completed!$BI307</f>
        <v/>
      </c>
    </row>
    <row r="304" spans="29:29" ht="15" hidden="1" customHeight="1" x14ac:dyDescent="0.25">
      <c r="AC304" s="52" t="str">
        <f>Completed!$BI308</f>
        <v/>
      </c>
    </row>
    <row r="305" spans="29:29" ht="15" hidden="1" customHeight="1" x14ac:dyDescent="0.25">
      <c r="AC305" s="53" t="str">
        <f>Completed!$BI309</f>
        <v/>
      </c>
    </row>
    <row r="306" spans="29:29" ht="15" hidden="1" customHeight="1" x14ac:dyDescent="0.25">
      <c r="AC306" s="165"/>
    </row>
    <row r="307" spans="29:29" ht="15" hidden="1" customHeight="1" x14ac:dyDescent="0.25">
      <c r="AC307" s="165"/>
    </row>
    <row r="308" spans="29:29" ht="15" hidden="1" customHeight="1" x14ac:dyDescent="0.25">
      <c r="AC308" s="165"/>
    </row>
    <row r="309" spans="29:29" ht="15" hidden="1" customHeight="1" x14ac:dyDescent="0.25">
      <c r="AC309" s="165"/>
    </row>
    <row r="310" spans="29:29" ht="15" hidden="1" customHeight="1" x14ac:dyDescent="0.25">
      <c r="AC310" s="165"/>
    </row>
    <row r="311" spans="29:29" ht="15" hidden="1" customHeight="1" x14ac:dyDescent="0.25">
      <c r="AC311" s="165"/>
    </row>
    <row r="312" spans="29:29" ht="15" hidden="1" customHeight="1" x14ac:dyDescent="0.25">
      <c r="AC312" s="165"/>
    </row>
    <row r="313" spans="29:29" ht="15" hidden="1" customHeight="1" x14ac:dyDescent="0.25">
      <c r="AC313" s="165"/>
    </row>
    <row r="314" spans="29:29" ht="15" hidden="1" customHeight="1" x14ac:dyDescent="0.25">
      <c r="AC314" s="165"/>
    </row>
    <row r="315" spans="29:29" ht="15" hidden="1" customHeight="1" x14ac:dyDescent="0.25">
      <c r="AC315" s="165"/>
    </row>
    <row r="316" spans="29:29" ht="15" hidden="1" customHeight="1" x14ac:dyDescent="0.25">
      <c r="AC316" s="165"/>
    </row>
    <row r="317" spans="29:29" ht="15" hidden="1" customHeight="1" x14ac:dyDescent="0.25">
      <c r="AC317" s="165"/>
    </row>
    <row r="318" spans="29:29" ht="15" hidden="1" customHeight="1" x14ac:dyDescent="0.25">
      <c r="AC318" s="165"/>
    </row>
    <row r="319" spans="29:29" ht="15" hidden="1" customHeight="1" x14ac:dyDescent="0.25">
      <c r="AC319" s="165"/>
    </row>
    <row r="320" spans="29:29" ht="15" hidden="1" customHeight="1" x14ac:dyDescent="0.25">
      <c r="AC320" s="165"/>
    </row>
    <row r="321" spans="29:29" ht="15" hidden="1" customHeight="1" x14ac:dyDescent="0.25">
      <c r="AC321" s="165"/>
    </row>
    <row r="322" spans="29:29" ht="15" hidden="1" customHeight="1" x14ac:dyDescent="0.25">
      <c r="AC322" s="165"/>
    </row>
    <row r="323" spans="29:29" ht="15" hidden="1" customHeight="1" x14ac:dyDescent="0.25">
      <c r="AC323" s="165"/>
    </row>
    <row r="324" spans="29:29" ht="15" hidden="1" customHeight="1" x14ac:dyDescent="0.25">
      <c r="AC324" s="165"/>
    </row>
    <row r="325" spans="29:29" ht="15" hidden="1" customHeight="1" x14ac:dyDescent="0.25">
      <c r="AC325" s="165"/>
    </row>
    <row r="326" spans="29:29" ht="15" hidden="1" customHeight="1" x14ac:dyDescent="0.25">
      <c r="AC326" s="165"/>
    </row>
    <row r="327" spans="29:29" ht="15" hidden="1" customHeight="1" x14ac:dyDescent="0.25">
      <c r="AC327" s="165"/>
    </row>
    <row r="328" spans="29:29" ht="15" hidden="1" customHeight="1" x14ac:dyDescent="0.25">
      <c r="AC328" s="165"/>
    </row>
    <row r="329" spans="29:29" ht="15" hidden="1" customHeight="1" x14ac:dyDescent="0.25">
      <c r="AC329" s="165"/>
    </row>
    <row r="330" spans="29:29" ht="15" hidden="1" customHeight="1" x14ac:dyDescent="0.25">
      <c r="AC330" s="165"/>
    </row>
    <row r="331" spans="29:29" ht="15" hidden="1" customHeight="1" x14ac:dyDescent="0.25">
      <c r="AC331" s="165"/>
    </row>
    <row r="332" spans="29:29" ht="15" hidden="1" customHeight="1" x14ac:dyDescent="0.25">
      <c r="AC332" s="165"/>
    </row>
    <row r="333" spans="29:29" ht="15" hidden="1" customHeight="1" x14ac:dyDescent="0.25">
      <c r="AC333" s="165"/>
    </row>
    <row r="334" spans="29:29" ht="15" hidden="1" customHeight="1" x14ac:dyDescent="0.25">
      <c r="AC334" s="165"/>
    </row>
    <row r="335" spans="29:29" ht="15" hidden="1" customHeight="1" x14ac:dyDescent="0.25">
      <c r="AC335" s="165"/>
    </row>
    <row r="336" spans="29:29" ht="15" hidden="1" customHeight="1" x14ac:dyDescent="0.25">
      <c r="AC336" s="165"/>
    </row>
    <row r="337" spans="29:29" ht="15" hidden="1" customHeight="1" x14ac:dyDescent="0.25">
      <c r="AC337" s="165"/>
    </row>
    <row r="338" spans="29:29" ht="15" hidden="1" customHeight="1" x14ac:dyDescent="0.25">
      <c r="AC338" s="165"/>
    </row>
    <row r="339" spans="29:29" ht="15" hidden="1" customHeight="1" x14ac:dyDescent="0.25">
      <c r="AC339" s="165"/>
    </row>
    <row r="340" spans="29:29" ht="15" hidden="1" customHeight="1" x14ac:dyDescent="0.25">
      <c r="AC340" s="165"/>
    </row>
    <row r="341" spans="29:29" ht="15" hidden="1" customHeight="1" x14ac:dyDescent="0.25">
      <c r="AC341" s="165"/>
    </row>
    <row r="342" spans="29:29" ht="15" hidden="1" customHeight="1" x14ac:dyDescent="0.25">
      <c r="AC342" s="165"/>
    </row>
    <row r="343" spans="29:29" ht="15" hidden="1" customHeight="1" x14ac:dyDescent="0.25">
      <c r="AC343" s="165"/>
    </row>
    <row r="344" spans="29:29" ht="15" hidden="1" customHeight="1" x14ac:dyDescent="0.25">
      <c r="AC344" s="165"/>
    </row>
    <row r="345" spans="29:29" ht="15" hidden="1" customHeight="1" x14ac:dyDescent="0.25">
      <c r="AC345" s="165"/>
    </row>
    <row r="346" spans="29:29" ht="15" hidden="1" customHeight="1" x14ac:dyDescent="0.25">
      <c r="AC346" s="165"/>
    </row>
    <row r="347" spans="29:29" ht="15" hidden="1" customHeight="1" x14ac:dyDescent="0.25">
      <c r="AC347" s="165"/>
    </row>
    <row r="348" spans="29:29" ht="15" hidden="1" customHeight="1" x14ac:dyDescent="0.25">
      <c r="AC348" s="165"/>
    </row>
    <row r="349" spans="29:29" ht="15" hidden="1" customHeight="1" x14ac:dyDescent="0.25">
      <c r="AC349" s="165"/>
    </row>
    <row r="350" spans="29:29" ht="15" hidden="1" customHeight="1" x14ac:dyDescent="0.25">
      <c r="AC350" s="165"/>
    </row>
    <row r="351" spans="29:29" ht="15" hidden="1" customHeight="1" x14ac:dyDescent="0.25">
      <c r="AC351" s="165"/>
    </row>
    <row r="352" spans="29:29" ht="15" hidden="1" customHeight="1" x14ac:dyDescent="0.25">
      <c r="AC352" s="165"/>
    </row>
    <row r="353" spans="29:29" ht="15" hidden="1" customHeight="1" x14ac:dyDescent="0.25">
      <c r="AC353" s="165"/>
    </row>
    <row r="354" spans="29:29" ht="15" hidden="1" customHeight="1" x14ac:dyDescent="0.25">
      <c r="AC354" s="165"/>
    </row>
    <row r="355" spans="29:29" ht="15" hidden="1" customHeight="1" x14ac:dyDescent="0.25">
      <c r="AC355" s="165"/>
    </row>
    <row r="356" spans="29:29" ht="15" hidden="1" customHeight="1" x14ac:dyDescent="0.25">
      <c r="AC356" s="165"/>
    </row>
    <row r="357" spans="29:29" ht="15" hidden="1" customHeight="1" x14ac:dyDescent="0.25">
      <c r="AC357" s="165"/>
    </row>
    <row r="358" spans="29:29" ht="15" hidden="1" customHeight="1" x14ac:dyDescent="0.25">
      <c r="AC358" s="165"/>
    </row>
    <row r="359" spans="29:29" ht="15" hidden="1" customHeight="1" x14ac:dyDescent="0.25">
      <c r="AC359" s="165"/>
    </row>
    <row r="360" spans="29:29" ht="15" hidden="1" customHeight="1" x14ac:dyDescent="0.25">
      <c r="AC360" s="165"/>
    </row>
    <row r="361" spans="29:29" ht="15" hidden="1" customHeight="1" x14ac:dyDescent="0.25">
      <c r="AC361" s="165"/>
    </row>
    <row r="362" spans="29:29" ht="15" hidden="1" customHeight="1" x14ac:dyDescent="0.25">
      <c r="AC362" s="165"/>
    </row>
    <row r="363" spans="29:29" ht="15" hidden="1" customHeight="1" x14ac:dyDescent="0.25">
      <c r="AC363" s="165"/>
    </row>
    <row r="364" spans="29:29" ht="15" hidden="1" customHeight="1" x14ac:dyDescent="0.25">
      <c r="AC364" s="165"/>
    </row>
    <row r="365" spans="29:29" ht="15" hidden="1" customHeight="1" x14ac:dyDescent="0.25">
      <c r="AC365" s="165"/>
    </row>
    <row r="366" spans="29:29" ht="15" hidden="1" customHeight="1" x14ac:dyDescent="0.25">
      <c r="AC366" s="165"/>
    </row>
    <row r="367" spans="29:29" ht="15" hidden="1" customHeight="1" x14ac:dyDescent="0.25">
      <c r="AC367" s="165"/>
    </row>
    <row r="368" spans="29:29" ht="15" hidden="1" customHeight="1" x14ac:dyDescent="0.25">
      <c r="AC368" s="165"/>
    </row>
    <row r="369" spans="29:29" ht="15" hidden="1" customHeight="1" x14ac:dyDescent="0.25">
      <c r="AC369" s="165"/>
    </row>
    <row r="370" spans="29:29" ht="15" hidden="1" customHeight="1" x14ac:dyDescent="0.25">
      <c r="AC370" s="165"/>
    </row>
    <row r="371" spans="29:29" ht="15" hidden="1" customHeight="1" x14ac:dyDescent="0.25">
      <c r="AC371" s="165"/>
    </row>
    <row r="372" spans="29:29" ht="15" hidden="1" customHeight="1" x14ac:dyDescent="0.25">
      <c r="AC372" s="165"/>
    </row>
    <row r="373" spans="29:29" ht="15" hidden="1" customHeight="1" x14ac:dyDescent="0.25">
      <c r="AC373" s="165"/>
    </row>
    <row r="374" spans="29:29" ht="15" hidden="1" customHeight="1" x14ac:dyDescent="0.25">
      <c r="AC374" s="165"/>
    </row>
    <row r="375" spans="29:29" ht="15" hidden="1" customHeight="1" x14ac:dyDescent="0.25">
      <c r="AC375" s="165"/>
    </row>
    <row r="376" spans="29:29" ht="15" hidden="1" customHeight="1" x14ac:dyDescent="0.25">
      <c r="AC376" s="165"/>
    </row>
    <row r="377" spans="29:29" ht="15" hidden="1" customHeight="1" x14ac:dyDescent="0.25">
      <c r="AC377" s="165"/>
    </row>
    <row r="378" spans="29:29" ht="15" hidden="1" customHeight="1" x14ac:dyDescent="0.25">
      <c r="AC378" s="165"/>
    </row>
    <row r="379" spans="29:29" ht="15" hidden="1" customHeight="1" x14ac:dyDescent="0.25">
      <c r="AC379" s="165"/>
    </row>
    <row r="380" spans="29:29" ht="15" hidden="1" customHeight="1" x14ac:dyDescent="0.25">
      <c r="AC380" s="165"/>
    </row>
    <row r="381" spans="29:29" ht="15" hidden="1" customHeight="1" x14ac:dyDescent="0.25">
      <c r="AC381" s="165"/>
    </row>
    <row r="382" spans="29:29" ht="15" hidden="1" customHeight="1" x14ac:dyDescent="0.25">
      <c r="AC382" s="165"/>
    </row>
    <row r="383" spans="29:29" ht="15" hidden="1" customHeight="1" x14ac:dyDescent="0.25">
      <c r="AC383" s="165"/>
    </row>
    <row r="384" spans="29:29" ht="15" hidden="1" customHeight="1" x14ac:dyDescent="0.25">
      <c r="AC384" s="165"/>
    </row>
    <row r="385" spans="29:29" ht="15" hidden="1" customHeight="1" x14ac:dyDescent="0.25">
      <c r="AC385" s="165"/>
    </row>
    <row r="386" spans="29:29" ht="15" hidden="1" customHeight="1" x14ac:dyDescent="0.25">
      <c r="AC386" s="165"/>
    </row>
    <row r="387" spans="29:29" ht="15" hidden="1" customHeight="1" x14ac:dyDescent="0.25">
      <c r="AC387" s="165"/>
    </row>
    <row r="388" spans="29:29" ht="15" hidden="1" customHeight="1" x14ac:dyDescent="0.25">
      <c r="AC388" s="165"/>
    </row>
    <row r="389" spans="29:29" ht="15" hidden="1" customHeight="1" x14ac:dyDescent="0.25">
      <c r="AC389" s="165"/>
    </row>
    <row r="390" spans="29:29" ht="15" hidden="1" customHeight="1" x14ac:dyDescent="0.25">
      <c r="AC390" s="165"/>
    </row>
    <row r="391" spans="29:29" ht="15" hidden="1" customHeight="1" x14ac:dyDescent="0.25">
      <c r="AC391" s="165"/>
    </row>
    <row r="392" spans="29:29" ht="15" hidden="1" customHeight="1" x14ac:dyDescent="0.25">
      <c r="AC392" s="165"/>
    </row>
    <row r="393" spans="29:29" ht="15" hidden="1" customHeight="1" x14ac:dyDescent="0.25">
      <c r="AC393" s="165"/>
    </row>
    <row r="394" spans="29:29" ht="15" hidden="1" customHeight="1" x14ac:dyDescent="0.25">
      <c r="AC394" s="165"/>
    </row>
    <row r="395" spans="29:29" ht="15" hidden="1" customHeight="1" x14ac:dyDescent="0.25">
      <c r="AC395" s="165"/>
    </row>
    <row r="396" spans="29:29" ht="15" hidden="1" customHeight="1" x14ac:dyDescent="0.25">
      <c r="AC396" s="165"/>
    </row>
    <row r="397" spans="29:29" ht="15" hidden="1" customHeight="1" x14ac:dyDescent="0.25">
      <c r="AC397" s="165"/>
    </row>
    <row r="398" spans="29:29" ht="15" hidden="1" customHeight="1" x14ac:dyDescent="0.25">
      <c r="AC398" s="165"/>
    </row>
    <row r="399" spans="29:29" ht="15" hidden="1" customHeight="1" x14ac:dyDescent="0.25">
      <c r="AC399" s="165"/>
    </row>
    <row r="400" spans="29:29" ht="15" hidden="1" customHeight="1" x14ac:dyDescent="0.25">
      <c r="AC400" s="165"/>
    </row>
    <row r="401" spans="29:29" ht="15" hidden="1" customHeight="1" x14ac:dyDescent="0.25">
      <c r="AC401" s="165"/>
    </row>
    <row r="402" spans="29:29" ht="15" hidden="1" customHeight="1" x14ac:dyDescent="0.25">
      <c r="AC402" s="165"/>
    </row>
    <row r="403" spans="29:29" ht="15" hidden="1" customHeight="1" x14ac:dyDescent="0.25">
      <c r="AC403" s="165"/>
    </row>
  </sheetData>
  <sheetProtection algorithmName="SHA-512" hashValue="rXOp3WEY3lGFluhPhtyQCn8eKiyFQ0KHL7PkdCViiedo75adGeJpEK7kkEw+uQpalgZCts15BFjjYqYT1tO6eg==" saltValue="OPfdLyJeaNDo9HS6sGT5xQ==" spinCount="100000" sheet="1" objects="1" scenarios="1"/>
  <mergeCells count="29">
    <mergeCell ref="B32:E32"/>
    <mergeCell ref="B33:E34"/>
    <mergeCell ref="G32:U32"/>
    <mergeCell ref="G33:U34"/>
    <mergeCell ref="B1:U2"/>
    <mergeCell ref="B5:M6"/>
    <mergeCell ref="B9:J9"/>
    <mergeCell ref="M9:U9"/>
    <mergeCell ref="N5:U6"/>
    <mergeCell ref="N4:U4"/>
    <mergeCell ref="B10:J11"/>
    <mergeCell ref="M10:U11"/>
    <mergeCell ref="B13:J13"/>
    <mergeCell ref="B14:J15"/>
    <mergeCell ref="B17:U17"/>
    <mergeCell ref="B26:J27"/>
    <mergeCell ref="M26:U27"/>
    <mergeCell ref="M13:U13"/>
    <mergeCell ref="M14:U15"/>
    <mergeCell ref="B29:F30"/>
    <mergeCell ref="G29:U30"/>
    <mergeCell ref="B21:E21"/>
    <mergeCell ref="G21:U21"/>
    <mergeCell ref="B22:E23"/>
    <mergeCell ref="G22:U23"/>
    <mergeCell ref="B25:J25"/>
    <mergeCell ref="M25:U25"/>
    <mergeCell ref="B18:C19"/>
    <mergeCell ref="D18:U19"/>
  </mergeCells>
  <dataValidations count="1">
    <dataValidation type="list" allowBlank="1" showInputMessage="1" showErrorMessage="1" sqref="N5:U6" xr:uid="{0E96D3B2-7FEC-4E7E-AF12-8D4072BC2907}">
      <formula1>$AC$5:$AC$305</formula1>
    </dataValidation>
  </dataValidations>
  <pageMargins left="0.7" right="0.7" top="0.75" bottom="0.75" header="0.3" footer="0.3"/>
  <pageSetup paperSize="9" orientation="portrait" r:id="rId1"/>
  <rowBreaks count="1" manualBreakCount="1">
    <brk id="35" max="18" man="1"/>
  </rowBreaks>
  <colBreaks count="1" manualBreakCount="1">
    <brk id="22" max="6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6711F-5670-48CB-BA97-F7695F517297}">
  <sheetPr>
    <tabColor theme="0" tint="-0.499984740745262"/>
  </sheetPr>
  <dimension ref="A1:QI176"/>
  <sheetViews>
    <sheetView showRowColHeaders="0" zoomScaleNormal="100" workbookViewId="0"/>
  </sheetViews>
  <sheetFormatPr defaultColWidth="0" defaultRowHeight="15" customHeight="1" zeroHeight="1" x14ac:dyDescent="0.25"/>
  <cols>
    <col min="1" max="22" width="2.85546875" style="2" customWidth="1"/>
    <col min="23" max="30" width="2.85546875" style="2" hidden="1" customWidth="1"/>
    <col min="31" max="31" width="8.5703125" style="2" hidden="1" customWidth="1"/>
    <col min="32" max="32" width="2.85546875" style="2" hidden="1" customWidth="1"/>
    <col min="33" max="33" width="8.5703125" style="2" hidden="1" customWidth="1"/>
    <col min="34" max="35" width="2.85546875" style="2" hidden="1" customWidth="1"/>
    <col min="36" max="36" width="8.5703125" style="2" hidden="1" customWidth="1"/>
    <col min="37" max="76" width="5.7109375" style="2" hidden="1" customWidth="1"/>
    <col min="77" max="78" width="2.85546875" style="2" hidden="1" customWidth="1"/>
    <col min="79" max="80" width="8.5703125" style="2" hidden="1" customWidth="1"/>
    <col min="81" max="81" width="2.85546875" style="2" hidden="1" customWidth="1"/>
    <col min="82" max="82" width="14.28515625" style="2" hidden="1" customWidth="1"/>
    <col min="83" max="83" width="2.85546875" style="2" hidden="1" customWidth="1"/>
    <col min="84" max="84" width="8.5703125" style="2" hidden="1" customWidth="1"/>
    <col min="85" max="85" width="2.85546875" style="2" hidden="1" customWidth="1"/>
    <col min="86" max="86" width="8.5703125" style="2" hidden="1" customWidth="1"/>
    <col min="87" max="88" width="2.85546875" style="2" hidden="1" customWidth="1"/>
    <col min="89" max="89" width="8.5703125" style="2" hidden="1" customWidth="1"/>
    <col min="90" max="113" width="5.7109375" style="2" hidden="1" customWidth="1"/>
    <col min="114" max="114" width="2.85546875" style="2" hidden="1" customWidth="1"/>
    <col min="115" max="115" width="7.140625" style="2" hidden="1" customWidth="1"/>
    <col min="116" max="215" width="5.7109375" style="2" hidden="1" customWidth="1"/>
    <col min="216" max="217" width="2.85546875" style="2" hidden="1" customWidth="1"/>
    <col min="218" max="218" width="11.42578125" style="2" hidden="1" customWidth="1"/>
    <col min="219" max="219" width="2.85546875" style="2" hidden="1" customWidth="1"/>
    <col min="220" max="220" width="8.5703125" style="2" hidden="1" customWidth="1"/>
    <col min="221" max="221" width="2.85546875" style="2" hidden="1" customWidth="1"/>
    <col min="222" max="222" width="8.5703125" style="2" hidden="1" customWidth="1"/>
    <col min="223" max="223" width="2.85546875" style="2" hidden="1" customWidth="1"/>
    <col min="224" max="224" width="8.5703125" style="2" hidden="1" customWidth="1"/>
    <col min="225" max="225" width="2.85546875" style="2" hidden="1" customWidth="1"/>
    <col min="226" max="226" width="11.42578125" style="2" hidden="1" customWidth="1"/>
    <col min="227" max="227" width="2.85546875" style="2" hidden="1" customWidth="1"/>
    <col min="228" max="247" width="5.7109375" style="2" hidden="1" customWidth="1"/>
    <col min="248" max="249" width="2.85546875" style="2" hidden="1" customWidth="1"/>
    <col min="250" max="250" width="5.7109375" style="2" hidden="1" customWidth="1"/>
    <col min="251" max="251" width="8.5703125" style="2" hidden="1" customWidth="1"/>
    <col min="252" max="252" width="5.7109375" style="2" hidden="1" customWidth="1"/>
    <col min="253" max="253" width="2.85546875" style="2" hidden="1" customWidth="1"/>
    <col min="254" max="254" width="5.7109375" style="2" hidden="1" customWidth="1"/>
    <col min="255" max="255" width="8.5703125" style="2" hidden="1" customWidth="1"/>
    <col min="256" max="256" width="2.85546875" style="2" hidden="1" customWidth="1"/>
    <col min="257" max="259" width="8.5703125" style="2" hidden="1" customWidth="1"/>
    <col min="260" max="260" width="2.85546875" style="2" hidden="1" customWidth="1"/>
    <col min="261" max="262" width="8.5703125" style="2" hidden="1" customWidth="1"/>
    <col min="263" max="264" width="2.85546875" style="2" hidden="1" customWidth="1"/>
    <col min="265" max="265" width="17.140625" style="2" hidden="1" customWidth="1"/>
    <col min="266" max="285" width="5.7109375" style="2" hidden="1" customWidth="1"/>
    <col min="286" max="286" width="2.85546875" style="2" hidden="1" customWidth="1"/>
    <col min="287" max="306" width="5.7109375" style="2" hidden="1" customWidth="1"/>
    <col min="307" max="307" width="2.85546875" style="2" hidden="1" customWidth="1"/>
    <col min="308" max="327" width="5.7109375" style="2" hidden="1" customWidth="1"/>
    <col min="328" max="328" width="2.85546875" style="2" hidden="1" customWidth="1"/>
    <col min="329" max="348" width="5.7109375" style="2" hidden="1" customWidth="1"/>
    <col min="349" max="349" width="2.85546875" style="2" hidden="1" customWidth="1"/>
    <col min="350" max="369" width="5.7109375" style="2" hidden="1" customWidth="1"/>
    <col min="370" max="370" width="2.85546875" style="2" hidden="1" customWidth="1"/>
    <col min="371" max="371" width="11.42578125" style="2" hidden="1" customWidth="1"/>
    <col min="372" max="372" width="2.85546875" style="2" hidden="1" customWidth="1"/>
    <col min="373" max="373" width="14.28515625" style="2" hidden="1" customWidth="1"/>
    <col min="374" max="374" width="2.85546875" style="2" hidden="1" customWidth="1"/>
    <col min="375" max="375" width="8.5703125" style="2" hidden="1" customWidth="1"/>
    <col min="376" max="376" width="2.85546875" style="2" hidden="1" customWidth="1"/>
    <col min="377" max="377" width="8.5703125" style="2" hidden="1" customWidth="1"/>
    <col min="378" max="378" width="2.85546875" style="2" hidden="1" customWidth="1"/>
    <col min="379" max="398" width="5.7109375" style="2" hidden="1" customWidth="1"/>
    <col min="399" max="399" width="2.85546875" style="2" hidden="1" customWidth="1"/>
    <col min="400" max="419" width="5.7109375" style="2" hidden="1" customWidth="1"/>
    <col min="420" max="420" width="2.85546875" style="2" hidden="1" customWidth="1"/>
    <col min="421" max="421" width="14.28515625" style="2" hidden="1" customWidth="1"/>
    <col min="422" max="422" width="2.85546875" style="2" hidden="1" customWidth="1"/>
    <col min="423" max="442" width="5.7109375" style="2" hidden="1" customWidth="1"/>
    <col min="443" max="443" width="2.85546875" style="2" hidden="1" customWidth="1"/>
    <col min="444" max="444" width="8.5703125" style="2" hidden="1" customWidth="1"/>
    <col min="445" max="445" width="2.85546875" style="2" hidden="1" customWidth="1"/>
    <col min="446" max="446" width="14.28515625" style="2" hidden="1" customWidth="1"/>
    <col min="447" max="447" width="2.85546875" style="2" hidden="1" customWidth="1"/>
    <col min="448" max="448" width="8.5703125" style="2" hidden="1" customWidth="1"/>
    <col min="449" max="449" width="2.85546875" style="2" hidden="1" customWidth="1"/>
    <col min="450" max="451" width="8.5703125" style="2" hidden="1" customWidth="1"/>
    <col min="452" max="16384" width="2.85546875" style="2" hidden="1"/>
  </cols>
  <sheetData>
    <row r="1" spans="1:451" ht="15" customHeight="1" x14ac:dyDescent="0.25">
      <c r="A1" s="1"/>
      <c r="B1" s="506" t="s">
        <v>81</v>
      </c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1"/>
    </row>
    <row r="2" spans="1:451" ht="15" customHeight="1" x14ac:dyDescent="0.25">
      <c r="A2" s="1"/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1"/>
      <c r="AE2" s="12">
        <f>COUNTIF($AE$5:$AE$24, $AG2)</f>
        <v>1</v>
      </c>
      <c r="AG2" s="12" t="s">
        <v>30</v>
      </c>
      <c r="IP2" s="9" t="s">
        <v>222</v>
      </c>
      <c r="IQ2" s="9">
        <f>IF($H$11="", "", IF(IFERROR(INDEX('Dev Settings'!$BC$10:$BC$16, MATCH($H$11, 'Dev Settings'!$Q$10:$Q$16, 0)), "")="", "", IFERROR(INDEX('Dev Settings'!$BC$10:$BC$16, MATCH($H$11, 'Dev Settings'!$Q$10:$Q$16, 0)), "")))</f>
        <v>4</v>
      </c>
      <c r="JY2" s="9">
        <f>Trades!$BT$5</f>
        <v>400</v>
      </c>
      <c r="KV2" s="9" t="s">
        <v>106</v>
      </c>
      <c r="MJ2" s="9">
        <f>Trades!$BT$5</f>
        <v>400</v>
      </c>
      <c r="NI2" s="12">
        <v>168</v>
      </c>
    </row>
    <row r="3" spans="1:451" ht="15" customHeight="1" x14ac:dyDescent="0.25">
      <c r="A3" s="1"/>
      <c r="B3" s="505" t="s">
        <v>103</v>
      </c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1"/>
      <c r="AG3" s="12" t="str">
        <f>Trades!$AG$6</f>
        <v>●</v>
      </c>
      <c r="IP3" s="11" t="s">
        <v>223</v>
      </c>
      <c r="IQ3" s="11">
        <f>IF($H$11="", "", IF(IFERROR(INDEX('Dev Settings'!$BF$10:$BF$16, MATCH($H$11, 'Dev Settings'!$Q$10:$Q$16, 0)), "")="", "", IFERROR(INDEX('Dev Settings'!$BF$10:$BF$16, MATCH($H$11, 'Dev Settings'!$Q$10:$Q$16, 0)), "")))</f>
        <v>4</v>
      </c>
      <c r="JY3" s="11">
        <v>1</v>
      </c>
      <c r="KA3" s="12">
        <f>'Dev Settings'!$CH$7</f>
        <v>3</v>
      </c>
      <c r="KV3" s="10" t="s">
        <v>108</v>
      </c>
      <c r="MJ3" s="11">
        <v>1</v>
      </c>
      <c r="NI3" s="12">
        <f>COUNTIF($NI$9:$NI$176, "X")</f>
        <v>0</v>
      </c>
      <c r="QB3" s="12" t="str">
        <f>IF(Currency!$N$5="", "", Currency!$N$5)</f>
        <v/>
      </c>
      <c r="QI3" s="12" t="str">
        <f>IF(SUM($QI$8:$QI$20)=0, "", "X")</f>
        <v/>
      </c>
    </row>
    <row r="4" spans="1:451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KV4" s="11" t="s">
        <v>107</v>
      </c>
    </row>
    <row r="5" spans="1:451" ht="15" customHeight="1" x14ac:dyDescent="0.25">
      <c r="A5" s="1"/>
      <c r="B5" s="476" t="s">
        <v>82</v>
      </c>
      <c r="C5" s="477"/>
      <c r="D5" s="477"/>
      <c r="E5" s="477"/>
      <c r="F5" s="477"/>
      <c r="G5" s="478"/>
      <c r="H5" s="507"/>
      <c r="I5" s="508"/>
      <c r="J5" s="508"/>
      <c r="K5" s="508"/>
      <c r="L5" s="508"/>
      <c r="M5" s="508"/>
      <c r="N5" s="508"/>
      <c r="O5" s="508"/>
      <c r="P5" s="508"/>
      <c r="Q5" s="508"/>
      <c r="R5" s="508"/>
      <c r="S5" s="509"/>
      <c r="T5" s="254" t="str">
        <f>$AG$3</f>
        <v>●</v>
      </c>
      <c r="U5" s="488"/>
      <c r="V5" s="1"/>
      <c r="AE5" s="341" t="str">
        <f>IF($H5="", $AG$2, IF(OR(ISNUMBER($H5)=FALSE, $H5&lt;1900), $AG$2, ""))</f>
        <v>Red</v>
      </c>
      <c r="HT5" s="3">
        <f>IF(HT$7="", "", IFERROR(INDEX($AK$9:$BX$28, MATCH(HT$7, $AJ$9:$AJ$28, 0), MATCH($CF$6, $AK$8:$BX$8, 0)), ""))</f>
        <v>94</v>
      </c>
      <c r="HU5" s="4">
        <f t="shared" ref="HU5:IM5" si="0">IF(HU$7="", "", IFERROR(INDEX($AK$9:$BX$28, MATCH(HU$7, $AJ$9:$AJ$28, 0), MATCH($CF$6, $AK$8:$BX$8, 0)), ""))</f>
        <v>76</v>
      </c>
      <c r="HV5" s="4">
        <f t="shared" si="0"/>
        <v>21</v>
      </c>
      <c r="HW5" s="4">
        <f t="shared" si="0"/>
        <v>51</v>
      </c>
      <c r="HX5" s="4">
        <f t="shared" si="0"/>
        <v>7</v>
      </c>
      <c r="HY5" s="4">
        <f t="shared" si="0"/>
        <v>31</v>
      </c>
      <c r="HZ5" s="4">
        <f t="shared" si="0"/>
        <v>93</v>
      </c>
      <c r="IA5" s="4">
        <f t="shared" si="0"/>
        <v>47</v>
      </c>
      <c r="IB5" s="4">
        <f t="shared" si="0"/>
        <v>83</v>
      </c>
      <c r="IC5" s="4">
        <f t="shared" si="0"/>
        <v>56</v>
      </c>
      <c r="ID5" s="4">
        <f t="shared" si="0"/>
        <v>50</v>
      </c>
      <c r="IE5" s="4">
        <f t="shared" si="0"/>
        <v>77</v>
      </c>
      <c r="IF5" s="4">
        <f>IF(IF$7="", "", IFERROR(INDEX($AK$9:$BX$28, MATCH(IF$7, $AJ$9:$AJ$28, 0), MATCH($CF$6, $AK$8:$BX$8, 0)), ""))</f>
        <v>37</v>
      </c>
      <c r="IG5" s="4">
        <f t="shared" si="0"/>
        <v>36</v>
      </c>
      <c r="IH5" s="4">
        <f t="shared" si="0"/>
        <v>95</v>
      </c>
      <c r="II5" s="4">
        <f t="shared" si="0"/>
        <v>72</v>
      </c>
      <c r="IJ5" s="4">
        <f t="shared" si="0"/>
        <v>71</v>
      </c>
      <c r="IK5" s="4">
        <f t="shared" si="0"/>
        <v>23</v>
      </c>
      <c r="IL5" s="4">
        <f t="shared" si="0"/>
        <v>6</v>
      </c>
      <c r="IM5" s="5">
        <f t="shared" si="0"/>
        <v>79</v>
      </c>
      <c r="IP5" s="9" t="s">
        <v>222</v>
      </c>
      <c r="IQ5" s="57" t="str">
        <f>IF($H$15=$AJ$43, "", IF(OR($IQ2=0, $IQ2=""), "", 'Dev Settings'!$BU$3))</f>
        <v>✓</v>
      </c>
      <c r="IR5" s="12">
        <f>IF(MIN($IR$8:$IR$17)&lt;=1, 1, MIN($IR$8:$IR$17))</f>
        <v>1</v>
      </c>
      <c r="JY5" s="12">
        <f>ROUND(Trades!$BT$5/2, 0)</f>
        <v>200</v>
      </c>
      <c r="MJ5" s="12">
        <f>ROUND(Trades!$BT$5/2, 0)</f>
        <v>200</v>
      </c>
      <c r="ML5" s="3">
        <f>$JY$5</f>
        <v>200</v>
      </c>
      <c r="MM5" s="4">
        <f t="shared" ref="MM5:NE5" si="1">$JY$5</f>
        <v>200</v>
      </c>
      <c r="MN5" s="4">
        <f t="shared" si="1"/>
        <v>200</v>
      </c>
      <c r="MO5" s="4">
        <f t="shared" si="1"/>
        <v>200</v>
      </c>
      <c r="MP5" s="4">
        <f t="shared" si="1"/>
        <v>200</v>
      </c>
      <c r="MQ5" s="4">
        <f t="shared" si="1"/>
        <v>200</v>
      </c>
      <c r="MR5" s="4">
        <f t="shared" si="1"/>
        <v>200</v>
      </c>
      <c r="MS5" s="4">
        <f t="shared" si="1"/>
        <v>200</v>
      </c>
      <c r="MT5" s="4">
        <f t="shared" si="1"/>
        <v>200</v>
      </c>
      <c r="MU5" s="4">
        <f t="shared" si="1"/>
        <v>200</v>
      </c>
      <c r="MV5" s="4">
        <f t="shared" si="1"/>
        <v>200</v>
      </c>
      <c r="MW5" s="4">
        <f t="shared" si="1"/>
        <v>200</v>
      </c>
      <c r="MX5" s="4">
        <f t="shared" si="1"/>
        <v>200</v>
      </c>
      <c r="MY5" s="4">
        <f t="shared" si="1"/>
        <v>200</v>
      </c>
      <c r="MZ5" s="4">
        <f t="shared" si="1"/>
        <v>200</v>
      </c>
      <c r="NA5" s="4">
        <f t="shared" si="1"/>
        <v>200</v>
      </c>
      <c r="NB5" s="4">
        <f t="shared" si="1"/>
        <v>200</v>
      </c>
      <c r="NC5" s="4">
        <f t="shared" si="1"/>
        <v>200</v>
      </c>
      <c r="ND5" s="4">
        <f t="shared" si="1"/>
        <v>200</v>
      </c>
      <c r="NE5" s="5">
        <f t="shared" si="1"/>
        <v>200</v>
      </c>
      <c r="NI5" s="77">
        <f ca="1">Trades!$AE$32</f>
        <v>45993.747065162039</v>
      </c>
    </row>
    <row r="6" spans="1:451" ht="15" customHeight="1" x14ac:dyDescent="0.25">
      <c r="A6" s="1"/>
      <c r="B6" s="479"/>
      <c r="C6" s="480"/>
      <c r="D6" s="480"/>
      <c r="E6" s="480"/>
      <c r="F6" s="480"/>
      <c r="G6" s="481"/>
      <c r="H6" s="510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2"/>
      <c r="T6" s="254"/>
      <c r="U6" s="488"/>
      <c r="V6" s="1"/>
      <c r="AE6" s="342"/>
      <c r="CA6" s="47">
        <v>4.1666666666666664E-2</v>
      </c>
      <c r="CD6" s="65" t="str">
        <f>IF($H$5="", "", $H$5)</f>
        <v/>
      </c>
      <c r="CF6" s="12">
        <f>IF($H$8="", "", $H$8)</f>
        <v>1</v>
      </c>
      <c r="IP6" s="11" t="s">
        <v>223</v>
      </c>
      <c r="IQ6" s="11" t="str">
        <f>IF($H$15=$AJ$43, "", IF(OR($IQ3=0, $IQ3=""), "", 'Dev Settings'!$BU$3))</f>
        <v>✓</v>
      </c>
      <c r="KV6" s="57" t="str">
        <f>$AJ$9</f>
        <v>AED</v>
      </c>
      <c r="KW6" s="58" t="str">
        <f>$AJ$10</f>
        <v>ARS</v>
      </c>
      <c r="KX6" s="58" t="str">
        <f>$AJ$11</f>
        <v>AUD</v>
      </c>
      <c r="KY6" s="58" t="str">
        <f>$AJ$12</f>
        <v>BRL</v>
      </c>
      <c r="KZ6" s="58" t="str">
        <f>$AJ$13</f>
        <v>CAD</v>
      </c>
      <c r="LA6" s="58" t="str">
        <f>$AJ$14</f>
        <v>CNY</v>
      </c>
      <c r="LB6" s="58" t="str">
        <f>$AJ$15</f>
        <v>EUR</v>
      </c>
      <c r="LC6" s="58" t="str">
        <f>$AJ$16</f>
        <v>GBP</v>
      </c>
      <c r="LD6" s="58" t="str">
        <f>$AJ$17</f>
        <v>INR</v>
      </c>
      <c r="LE6" s="58" t="str">
        <f>$AJ$18</f>
        <v>JPY</v>
      </c>
      <c r="LF6" s="58" t="str">
        <f>$AJ$19</f>
        <v>KES</v>
      </c>
      <c r="LG6" s="58" t="str">
        <f>$AJ$20</f>
        <v>MYR</v>
      </c>
      <c r="LH6" s="58" t="str">
        <f>$AJ$21</f>
        <v>NIS</v>
      </c>
      <c r="LI6" s="58" t="str">
        <f>$AJ$22</f>
        <v>NZD</v>
      </c>
      <c r="LJ6" s="58" t="str">
        <f>$AJ$23</f>
        <v>PLN</v>
      </c>
      <c r="LK6" s="58" t="str">
        <f>$AJ$24</f>
        <v>RUB</v>
      </c>
      <c r="LL6" s="58" t="str">
        <f>$AJ$25</f>
        <v>SGD</v>
      </c>
      <c r="LM6" s="58" t="str">
        <f>$AJ$26</f>
        <v>TRY</v>
      </c>
      <c r="LN6" s="58" t="str">
        <f>$AJ$27</f>
        <v>USD</v>
      </c>
      <c r="LO6" s="59" t="str">
        <f>$AJ$28</f>
        <v>ZAR</v>
      </c>
      <c r="OJ6" s="7" t="str">
        <f>Wallet!$AD$11</f>
        <v>₩</v>
      </c>
      <c r="OK6" s="7" t="str">
        <f>Wallet!$AD$11</f>
        <v>₩</v>
      </c>
      <c r="OL6" s="7" t="str">
        <f>Wallet!$AD$11</f>
        <v>₩</v>
      </c>
      <c r="OM6" s="7" t="str">
        <f>Wallet!$AD$11</f>
        <v>₩</v>
      </c>
      <c r="ON6" s="7" t="str">
        <f>Wallet!$AD$11</f>
        <v>₩</v>
      </c>
      <c r="OO6" s="7" t="str">
        <f>Wallet!$AD$11</f>
        <v>₩</v>
      </c>
      <c r="OP6" s="7" t="str">
        <f>Wallet!$AD$11</f>
        <v>₩</v>
      </c>
      <c r="OQ6" s="7" t="str">
        <f>Wallet!$AD$11</f>
        <v>₩</v>
      </c>
      <c r="OR6" s="7" t="str">
        <f>Wallet!$AD$11</f>
        <v>₩</v>
      </c>
      <c r="OS6" s="7" t="str">
        <f>Wallet!$AD$11</f>
        <v>₩</v>
      </c>
      <c r="OT6" s="7" t="str">
        <f>Wallet!$AD$11</f>
        <v>₩</v>
      </c>
      <c r="OU6" s="7" t="str">
        <f>Wallet!$AD$11</f>
        <v>₩</v>
      </c>
      <c r="OV6" s="7" t="str">
        <f>Wallet!$AD$11</f>
        <v>₩</v>
      </c>
      <c r="OW6" s="7" t="str">
        <f>Wallet!$AD$11</f>
        <v>₩</v>
      </c>
      <c r="OX6" s="7" t="str">
        <f>Wallet!$AD$11</f>
        <v>₩</v>
      </c>
      <c r="OY6" s="7" t="str">
        <f>Wallet!$AD$11</f>
        <v>₩</v>
      </c>
      <c r="OZ6" s="7" t="str">
        <f>Wallet!$AD$11</f>
        <v>₩</v>
      </c>
      <c r="PA6" s="7" t="str">
        <f>Wallet!$AD$11</f>
        <v>₩</v>
      </c>
      <c r="PB6" s="7" t="str">
        <f>Wallet!$AD$11</f>
        <v>₩</v>
      </c>
      <c r="PC6" s="7" t="str">
        <f>Wallet!$AD$11</f>
        <v>₩</v>
      </c>
      <c r="PG6" s="7" t="str">
        <f>Wallet!$AD$11</f>
        <v>₩</v>
      </c>
      <c r="PH6" s="7" t="str">
        <f>Wallet!$AD$11</f>
        <v>₩</v>
      </c>
      <c r="PI6" s="7" t="str">
        <f>Wallet!$AD$11</f>
        <v>₩</v>
      </c>
      <c r="PJ6" s="7" t="str">
        <f>Wallet!$AD$11</f>
        <v>₩</v>
      </c>
      <c r="PK6" s="7" t="str">
        <f>Wallet!$AD$11</f>
        <v>₩</v>
      </c>
      <c r="PL6" s="7" t="str">
        <f>Wallet!$AD$11</f>
        <v>₩</v>
      </c>
      <c r="PM6" s="7" t="str">
        <f>Wallet!$AD$11</f>
        <v>₩</v>
      </c>
      <c r="PN6" s="7" t="str">
        <f>Wallet!$AD$11</f>
        <v>₩</v>
      </c>
      <c r="PO6" s="7" t="str">
        <f>Wallet!$AD$11</f>
        <v>₩</v>
      </c>
      <c r="PP6" s="7" t="str">
        <f>Wallet!$AD$11</f>
        <v>₩</v>
      </c>
      <c r="PQ6" s="7" t="str">
        <f>Wallet!$AD$11</f>
        <v>₩</v>
      </c>
      <c r="PR6" s="7" t="str">
        <f>Wallet!$AD$11</f>
        <v>₩</v>
      </c>
      <c r="PS6" s="7" t="str">
        <f>Wallet!$AD$11</f>
        <v>₩</v>
      </c>
      <c r="PT6" s="7" t="str">
        <f>Wallet!$AD$11</f>
        <v>₩</v>
      </c>
      <c r="PU6" s="7" t="str">
        <f>Wallet!$AD$11</f>
        <v>₩</v>
      </c>
      <c r="PV6" s="7" t="str">
        <f>Wallet!$AD$11</f>
        <v>₩</v>
      </c>
      <c r="PW6" s="7" t="str">
        <f>Wallet!$AD$11</f>
        <v>₩</v>
      </c>
      <c r="PX6" s="7" t="str">
        <f>Wallet!$AD$11</f>
        <v>₩</v>
      </c>
      <c r="PY6" s="7" t="str">
        <f>Wallet!$AD$11</f>
        <v>₩</v>
      </c>
      <c r="PZ6" s="7" t="str">
        <f>Wallet!$AD$11</f>
        <v>₩</v>
      </c>
    </row>
    <row r="7" spans="1:451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CL7" s="3">
        <v>1</v>
      </c>
      <c r="CM7" s="4">
        <v>2</v>
      </c>
      <c r="CN7" s="4">
        <v>3</v>
      </c>
      <c r="CO7" s="4">
        <v>4</v>
      </c>
      <c r="CP7" s="4">
        <v>5</v>
      </c>
      <c r="CQ7" s="4">
        <v>6</v>
      </c>
      <c r="CR7" s="4">
        <v>7</v>
      </c>
      <c r="CS7" s="4">
        <v>8</v>
      </c>
      <c r="CT7" s="4">
        <v>9</v>
      </c>
      <c r="CU7" s="4">
        <v>10</v>
      </c>
      <c r="CV7" s="4">
        <v>11</v>
      </c>
      <c r="CW7" s="4">
        <v>12</v>
      </c>
      <c r="CX7" s="4">
        <v>13</v>
      </c>
      <c r="CY7" s="4">
        <v>14</v>
      </c>
      <c r="CZ7" s="4">
        <v>15</v>
      </c>
      <c r="DA7" s="4">
        <v>16</v>
      </c>
      <c r="DB7" s="4">
        <v>17</v>
      </c>
      <c r="DC7" s="4">
        <v>18</v>
      </c>
      <c r="DD7" s="4">
        <v>19</v>
      </c>
      <c r="DE7" s="4">
        <v>20</v>
      </c>
      <c r="DF7" s="4">
        <v>21</v>
      </c>
      <c r="DG7" s="4">
        <v>22</v>
      </c>
      <c r="DH7" s="4">
        <v>23</v>
      </c>
      <c r="DI7" s="5">
        <v>24</v>
      </c>
      <c r="DL7" s="3">
        <v>1</v>
      </c>
      <c r="DM7" s="4">
        <v>2</v>
      </c>
      <c r="DN7" s="4">
        <v>3</v>
      </c>
      <c r="DO7" s="4">
        <v>4</v>
      </c>
      <c r="DP7" s="4">
        <v>5</v>
      </c>
      <c r="DQ7" s="4">
        <v>6</v>
      </c>
      <c r="DR7" s="4">
        <v>7</v>
      </c>
      <c r="DS7" s="4">
        <v>8</v>
      </c>
      <c r="DT7" s="4">
        <v>9</v>
      </c>
      <c r="DU7" s="4">
        <v>10</v>
      </c>
      <c r="DV7" s="4">
        <v>11</v>
      </c>
      <c r="DW7" s="4">
        <v>12</v>
      </c>
      <c r="DX7" s="4">
        <v>13</v>
      </c>
      <c r="DY7" s="4">
        <v>14</v>
      </c>
      <c r="DZ7" s="4">
        <v>15</v>
      </c>
      <c r="EA7" s="4">
        <v>16</v>
      </c>
      <c r="EB7" s="4">
        <v>17</v>
      </c>
      <c r="EC7" s="4">
        <v>18</v>
      </c>
      <c r="ED7" s="4">
        <v>19</v>
      </c>
      <c r="EE7" s="4">
        <v>20</v>
      </c>
      <c r="EF7" s="4">
        <v>21</v>
      </c>
      <c r="EG7" s="4">
        <v>22</v>
      </c>
      <c r="EH7" s="4">
        <v>23</v>
      </c>
      <c r="EI7" s="4">
        <v>24</v>
      </c>
      <c r="EJ7" s="4">
        <v>25</v>
      </c>
      <c r="EK7" s="4">
        <v>26</v>
      </c>
      <c r="EL7" s="4">
        <v>27</v>
      </c>
      <c r="EM7" s="4">
        <v>28</v>
      </c>
      <c r="EN7" s="4">
        <v>29</v>
      </c>
      <c r="EO7" s="4">
        <v>30</v>
      </c>
      <c r="EP7" s="4">
        <v>31</v>
      </c>
      <c r="EQ7" s="4">
        <v>32</v>
      </c>
      <c r="ER7" s="4">
        <v>33</v>
      </c>
      <c r="ES7" s="4">
        <v>34</v>
      </c>
      <c r="ET7" s="4">
        <v>35</v>
      </c>
      <c r="EU7" s="4">
        <v>36</v>
      </c>
      <c r="EV7" s="4">
        <v>37</v>
      </c>
      <c r="EW7" s="4">
        <v>38</v>
      </c>
      <c r="EX7" s="4">
        <v>39</v>
      </c>
      <c r="EY7" s="4">
        <v>40</v>
      </c>
      <c r="EZ7" s="4">
        <v>41</v>
      </c>
      <c r="FA7" s="4">
        <v>42</v>
      </c>
      <c r="FB7" s="4">
        <v>43</v>
      </c>
      <c r="FC7" s="4">
        <v>44</v>
      </c>
      <c r="FD7" s="4">
        <v>45</v>
      </c>
      <c r="FE7" s="4">
        <v>46</v>
      </c>
      <c r="FF7" s="4">
        <v>47</v>
      </c>
      <c r="FG7" s="4">
        <v>48</v>
      </c>
      <c r="FH7" s="4">
        <v>49</v>
      </c>
      <c r="FI7" s="4">
        <v>50</v>
      </c>
      <c r="FJ7" s="4">
        <v>51</v>
      </c>
      <c r="FK7" s="4">
        <v>52</v>
      </c>
      <c r="FL7" s="4">
        <v>53</v>
      </c>
      <c r="FM7" s="4">
        <v>54</v>
      </c>
      <c r="FN7" s="4">
        <v>55</v>
      </c>
      <c r="FO7" s="4">
        <v>56</v>
      </c>
      <c r="FP7" s="4">
        <v>57</v>
      </c>
      <c r="FQ7" s="4">
        <v>58</v>
      </c>
      <c r="FR7" s="4">
        <v>59</v>
      </c>
      <c r="FS7" s="4">
        <v>60</v>
      </c>
      <c r="FT7" s="4">
        <v>61</v>
      </c>
      <c r="FU7" s="4">
        <v>62</v>
      </c>
      <c r="FV7" s="4">
        <v>63</v>
      </c>
      <c r="FW7" s="4">
        <v>64</v>
      </c>
      <c r="FX7" s="4">
        <v>65</v>
      </c>
      <c r="FY7" s="4">
        <v>66</v>
      </c>
      <c r="FZ7" s="4">
        <v>67</v>
      </c>
      <c r="GA7" s="4">
        <v>68</v>
      </c>
      <c r="GB7" s="4">
        <v>69</v>
      </c>
      <c r="GC7" s="4">
        <v>70</v>
      </c>
      <c r="GD7" s="4">
        <v>71</v>
      </c>
      <c r="GE7" s="4">
        <v>72</v>
      </c>
      <c r="GF7" s="4">
        <v>73</v>
      </c>
      <c r="GG7" s="4">
        <v>74</v>
      </c>
      <c r="GH7" s="4">
        <v>75</v>
      </c>
      <c r="GI7" s="4">
        <v>76</v>
      </c>
      <c r="GJ7" s="4">
        <v>77</v>
      </c>
      <c r="GK7" s="4">
        <v>78</v>
      </c>
      <c r="GL7" s="4">
        <v>79</v>
      </c>
      <c r="GM7" s="4">
        <v>80</v>
      </c>
      <c r="GN7" s="4">
        <v>81</v>
      </c>
      <c r="GO7" s="4">
        <v>82</v>
      </c>
      <c r="GP7" s="4">
        <v>83</v>
      </c>
      <c r="GQ7" s="4">
        <v>84</v>
      </c>
      <c r="GR7" s="4">
        <v>85</v>
      </c>
      <c r="GS7" s="4">
        <v>86</v>
      </c>
      <c r="GT7" s="4">
        <v>87</v>
      </c>
      <c r="GU7" s="4">
        <v>88</v>
      </c>
      <c r="GV7" s="4">
        <v>89</v>
      </c>
      <c r="GW7" s="4">
        <v>90</v>
      </c>
      <c r="GX7" s="4">
        <v>91</v>
      </c>
      <c r="GY7" s="4">
        <v>92</v>
      </c>
      <c r="GZ7" s="4">
        <v>93</v>
      </c>
      <c r="HA7" s="4">
        <v>94</v>
      </c>
      <c r="HB7" s="4">
        <v>95</v>
      </c>
      <c r="HC7" s="4">
        <v>96</v>
      </c>
      <c r="HD7" s="4">
        <v>97</v>
      </c>
      <c r="HE7" s="4">
        <v>98</v>
      </c>
      <c r="HF7" s="4">
        <v>99</v>
      </c>
      <c r="HG7" s="5">
        <v>100</v>
      </c>
      <c r="HR7" s="8" t="s">
        <v>80</v>
      </c>
      <c r="HT7" s="3" t="str">
        <f>$AJ$9</f>
        <v>AED</v>
      </c>
      <c r="HU7" s="4" t="str">
        <f>$AJ$10</f>
        <v>ARS</v>
      </c>
      <c r="HV7" s="4" t="str">
        <f>$AJ$11</f>
        <v>AUD</v>
      </c>
      <c r="HW7" s="4" t="str">
        <f>$AJ$12</f>
        <v>BRL</v>
      </c>
      <c r="HX7" s="4" t="str">
        <f>$AJ$13</f>
        <v>CAD</v>
      </c>
      <c r="HY7" s="4" t="str">
        <f>$AJ$14</f>
        <v>CNY</v>
      </c>
      <c r="HZ7" s="4" t="str">
        <f>$AJ$15</f>
        <v>EUR</v>
      </c>
      <c r="IA7" s="4" t="str">
        <f>$AJ$16</f>
        <v>GBP</v>
      </c>
      <c r="IB7" s="4" t="str">
        <f>$AJ$17</f>
        <v>INR</v>
      </c>
      <c r="IC7" s="4" t="str">
        <f>$AJ$18</f>
        <v>JPY</v>
      </c>
      <c r="ID7" s="4" t="str">
        <f>$AJ$19</f>
        <v>KES</v>
      </c>
      <c r="IE7" s="4" t="str">
        <f>$AJ$20</f>
        <v>MYR</v>
      </c>
      <c r="IF7" s="4" t="str">
        <f>$AJ$21</f>
        <v>NIS</v>
      </c>
      <c r="IG7" s="4" t="str">
        <f>$AJ$22</f>
        <v>NZD</v>
      </c>
      <c r="IH7" s="4" t="str">
        <f>$AJ$23</f>
        <v>PLN</v>
      </c>
      <c r="II7" s="4" t="str">
        <f>$AJ$24</f>
        <v>RUB</v>
      </c>
      <c r="IJ7" s="4" t="str">
        <f>$AJ$25</f>
        <v>SGD</v>
      </c>
      <c r="IK7" s="4" t="str">
        <f>$AJ$26</f>
        <v>TRY</v>
      </c>
      <c r="IL7" s="4" t="str">
        <f>$AJ$27</f>
        <v>USD</v>
      </c>
      <c r="IM7" s="5" t="str">
        <f>$AJ$28</f>
        <v>ZAR</v>
      </c>
      <c r="JF7" s="3" t="str">
        <f>$AJ$9</f>
        <v>AED</v>
      </c>
      <c r="JG7" s="4" t="str">
        <f>$AJ$10</f>
        <v>ARS</v>
      </c>
      <c r="JH7" s="4" t="str">
        <f>$AJ$11</f>
        <v>AUD</v>
      </c>
      <c r="JI7" s="4" t="str">
        <f>$AJ$12</f>
        <v>BRL</v>
      </c>
      <c r="JJ7" s="4" t="str">
        <f>$AJ$13</f>
        <v>CAD</v>
      </c>
      <c r="JK7" s="4" t="str">
        <f>$AJ$14</f>
        <v>CNY</v>
      </c>
      <c r="JL7" s="4" t="str">
        <f>$AJ$15</f>
        <v>EUR</v>
      </c>
      <c r="JM7" s="4" t="str">
        <f>$AJ$16</f>
        <v>GBP</v>
      </c>
      <c r="JN7" s="4" t="str">
        <f>$AJ$17</f>
        <v>INR</v>
      </c>
      <c r="JO7" s="4" t="str">
        <f>$AJ$18</f>
        <v>JPY</v>
      </c>
      <c r="JP7" s="4" t="str">
        <f>$AJ$19</f>
        <v>KES</v>
      </c>
      <c r="JQ7" s="4" t="str">
        <f>$AJ$20</f>
        <v>MYR</v>
      </c>
      <c r="JR7" s="4" t="str">
        <f>$AJ$21</f>
        <v>NIS</v>
      </c>
      <c r="JS7" s="4" t="str">
        <f>$AJ$22</f>
        <v>NZD</v>
      </c>
      <c r="JT7" s="4" t="str">
        <f>$AJ$23</f>
        <v>PLN</v>
      </c>
      <c r="JU7" s="4" t="str">
        <f>$AJ$24</f>
        <v>RUB</v>
      </c>
      <c r="JV7" s="4" t="str">
        <f>$AJ$25</f>
        <v>SGD</v>
      </c>
      <c r="JW7" s="4" t="str">
        <f>$AJ$26</f>
        <v>TRY</v>
      </c>
      <c r="JX7" s="4" t="str">
        <f>$AJ$27</f>
        <v>USD</v>
      </c>
      <c r="JY7" s="5" t="str">
        <f>$AJ$28</f>
        <v>ZAR</v>
      </c>
      <c r="KA7" s="57" t="str">
        <f>$AJ$9</f>
        <v>AED</v>
      </c>
      <c r="KB7" s="58" t="str">
        <f>$AJ$10</f>
        <v>ARS</v>
      </c>
      <c r="KC7" s="58" t="str">
        <f>$AJ$11</f>
        <v>AUD</v>
      </c>
      <c r="KD7" s="58" t="str">
        <f>$AJ$12</f>
        <v>BRL</v>
      </c>
      <c r="KE7" s="58" t="str">
        <f>$AJ$13</f>
        <v>CAD</v>
      </c>
      <c r="KF7" s="58" t="str">
        <f>$AJ$14</f>
        <v>CNY</v>
      </c>
      <c r="KG7" s="58" t="str">
        <f>$AJ$15</f>
        <v>EUR</v>
      </c>
      <c r="KH7" s="58" t="str">
        <f>$AJ$16</f>
        <v>GBP</v>
      </c>
      <c r="KI7" s="58" t="str">
        <f>$AJ$17</f>
        <v>INR</v>
      </c>
      <c r="KJ7" s="58" t="str">
        <f>$AJ$18</f>
        <v>JPY</v>
      </c>
      <c r="KK7" s="58" t="str">
        <f>$AJ$19</f>
        <v>KES</v>
      </c>
      <c r="KL7" s="58" t="str">
        <f>$AJ$20</f>
        <v>MYR</v>
      </c>
      <c r="KM7" s="58" t="str">
        <f>$AJ$21</f>
        <v>NIS</v>
      </c>
      <c r="KN7" s="58" t="str">
        <f>$AJ$22</f>
        <v>NZD</v>
      </c>
      <c r="KO7" s="58" t="str">
        <f>$AJ$23</f>
        <v>PLN</v>
      </c>
      <c r="KP7" s="58" t="str">
        <f>$AJ$24</f>
        <v>RUB</v>
      </c>
      <c r="KQ7" s="58" t="str">
        <f>$AJ$25</f>
        <v>SGD</v>
      </c>
      <c r="KR7" s="58" t="str">
        <f>$AJ$26</f>
        <v>TRY</v>
      </c>
      <c r="KS7" s="58" t="str">
        <f>$AJ$27</f>
        <v>USD</v>
      </c>
      <c r="KT7" s="59" t="str">
        <f>$AJ$28</f>
        <v>ZAR</v>
      </c>
      <c r="KV7" s="57" t="str">
        <f t="shared" ref="KV7:LO7" si="2">$KV$3</f>
        <v>►</v>
      </c>
      <c r="KW7" s="58" t="str">
        <f t="shared" si="2"/>
        <v>►</v>
      </c>
      <c r="KX7" s="58" t="str">
        <f t="shared" si="2"/>
        <v>►</v>
      </c>
      <c r="KY7" s="58" t="str">
        <f t="shared" si="2"/>
        <v>►</v>
      </c>
      <c r="KZ7" s="58" t="str">
        <f t="shared" si="2"/>
        <v>►</v>
      </c>
      <c r="LA7" s="58" t="str">
        <f t="shared" si="2"/>
        <v>►</v>
      </c>
      <c r="LB7" s="58" t="str">
        <f t="shared" si="2"/>
        <v>►</v>
      </c>
      <c r="LC7" s="58" t="str">
        <f t="shared" si="2"/>
        <v>►</v>
      </c>
      <c r="LD7" s="58" t="str">
        <f t="shared" si="2"/>
        <v>►</v>
      </c>
      <c r="LE7" s="58" t="str">
        <f t="shared" si="2"/>
        <v>►</v>
      </c>
      <c r="LF7" s="58" t="str">
        <f t="shared" si="2"/>
        <v>►</v>
      </c>
      <c r="LG7" s="58" t="str">
        <f t="shared" si="2"/>
        <v>►</v>
      </c>
      <c r="LH7" s="58" t="str">
        <f t="shared" si="2"/>
        <v>►</v>
      </c>
      <c r="LI7" s="58" t="str">
        <f t="shared" si="2"/>
        <v>►</v>
      </c>
      <c r="LJ7" s="58" t="str">
        <f t="shared" si="2"/>
        <v>►</v>
      </c>
      <c r="LK7" s="58" t="str">
        <f t="shared" si="2"/>
        <v>►</v>
      </c>
      <c r="LL7" s="58" t="str">
        <f t="shared" si="2"/>
        <v>►</v>
      </c>
      <c r="LM7" s="58" t="str">
        <f t="shared" si="2"/>
        <v>►</v>
      </c>
      <c r="LN7" s="58" t="str">
        <f t="shared" si="2"/>
        <v>►</v>
      </c>
      <c r="LO7" s="59" t="str">
        <f t="shared" si="2"/>
        <v>►</v>
      </c>
      <c r="LQ7" s="57" t="str">
        <f>$AJ$9</f>
        <v>AED</v>
      </c>
      <c r="LR7" s="58" t="str">
        <f>$AJ$10</f>
        <v>ARS</v>
      </c>
      <c r="LS7" s="58" t="str">
        <f>$AJ$11</f>
        <v>AUD</v>
      </c>
      <c r="LT7" s="58" t="str">
        <f>$AJ$12</f>
        <v>BRL</v>
      </c>
      <c r="LU7" s="58" t="str">
        <f>$AJ$13</f>
        <v>CAD</v>
      </c>
      <c r="LV7" s="58" t="str">
        <f>$AJ$14</f>
        <v>CNY</v>
      </c>
      <c r="LW7" s="58" t="str">
        <f>$AJ$15</f>
        <v>EUR</v>
      </c>
      <c r="LX7" s="58" t="str">
        <f>$AJ$16</f>
        <v>GBP</v>
      </c>
      <c r="LY7" s="58" t="str">
        <f>$AJ$17</f>
        <v>INR</v>
      </c>
      <c r="LZ7" s="58" t="str">
        <f>$AJ$18</f>
        <v>JPY</v>
      </c>
      <c r="MA7" s="58" t="str">
        <f>$AJ$19</f>
        <v>KES</v>
      </c>
      <c r="MB7" s="58" t="str">
        <f>$AJ$20</f>
        <v>MYR</v>
      </c>
      <c r="MC7" s="58" t="str">
        <f>$AJ$21</f>
        <v>NIS</v>
      </c>
      <c r="MD7" s="58" t="str">
        <f>$AJ$22</f>
        <v>NZD</v>
      </c>
      <c r="ME7" s="58" t="str">
        <f>$AJ$23</f>
        <v>PLN</v>
      </c>
      <c r="MF7" s="58" t="str">
        <f>$AJ$24</f>
        <v>RUB</v>
      </c>
      <c r="MG7" s="58" t="str">
        <f>$AJ$25</f>
        <v>SGD</v>
      </c>
      <c r="MH7" s="58" t="str">
        <f>$AJ$26</f>
        <v>TRY</v>
      </c>
      <c r="MI7" s="58" t="str">
        <f>$AJ$27</f>
        <v>USD</v>
      </c>
      <c r="MJ7" s="59" t="str">
        <f>$AJ$28</f>
        <v>ZAR</v>
      </c>
      <c r="ML7" s="3" t="str">
        <f>$AJ$9</f>
        <v>AED</v>
      </c>
      <c r="MM7" s="4" t="str">
        <f>$AJ$10</f>
        <v>ARS</v>
      </c>
      <c r="MN7" s="4" t="str">
        <f>$AJ$11</f>
        <v>AUD</v>
      </c>
      <c r="MO7" s="4" t="str">
        <f>$AJ$12</f>
        <v>BRL</v>
      </c>
      <c r="MP7" s="4" t="str">
        <f>$AJ$13</f>
        <v>CAD</v>
      </c>
      <c r="MQ7" s="4" t="str">
        <f>$AJ$14</f>
        <v>CNY</v>
      </c>
      <c r="MR7" s="4" t="str">
        <f>$AJ$15</f>
        <v>EUR</v>
      </c>
      <c r="MS7" s="4" t="str">
        <f>$AJ$16</f>
        <v>GBP</v>
      </c>
      <c r="MT7" s="4" t="str">
        <f>$AJ$17</f>
        <v>INR</v>
      </c>
      <c r="MU7" s="4" t="str">
        <f>$AJ$18</f>
        <v>JPY</v>
      </c>
      <c r="MV7" s="4" t="str">
        <f>$AJ$19</f>
        <v>KES</v>
      </c>
      <c r="MW7" s="4" t="str">
        <f>$AJ$20</f>
        <v>MYR</v>
      </c>
      <c r="MX7" s="4" t="str">
        <f>$AJ$21</f>
        <v>NIS</v>
      </c>
      <c r="MY7" s="4" t="str">
        <f>$AJ$22</f>
        <v>NZD</v>
      </c>
      <c r="MZ7" s="4" t="str">
        <f>$AJ$23</f>
        <v>PLN</v>
      </c>
      <c r="NA7" s="4" t="str">
        <f>$AJ$24</f>
        <v>RUB</v>
      </c>
      <c r="NB7" s="4" t="str">
        <f>$AJ$25</f>
        <v>SGD</v>
      </c>
      <c r="NC7" s="4" t="str">
        <f>$AJ$26</f>
        <v>TRY</v>
      </c>
      <c r="ND7" s="4" t="str">
        <f>$AJ$27</f>
        <v>USD</v>
      </c>
      <c r="NE7" s="5" t="str">
        <f>$AJ$28</f>
        <v>ZAR</v>
      </c>
      <c r="NG7" s="8" t="str">
        <f>Wallet!$AD$11</f>
        <v>₩</v>
      </c>
      <c r="NO7" s="3" t="str">
        <f>$AJ$9</f>
        <v>AED</v>
      </c>
      <c r="NP7" s="4" t="str">
        <f>$AJ$10</f>
        <v>ARS</v>
      </c>
      <c r="NQ7" s="4" t="str">
        <f>$AJ$11</f>
        <v>AUD</v>
      </c>
      <c r="NR7" s="4" t="str">
        <f>$AJ$12</f>
        <v>BRL</v>
      </c>
      <c r="NS7" s="4" t="str">
        <f>$AJ$13</f>
        <v>CAD</v>
      </c>
      <c r="NT7" s="4" t="str">
        <f>$AJ$14</f>
        <v>CNY</v>
      </c>
      <c r="NU7" s="4" t="str">
        <f>$AJ$15</f>
        <v>EUR</v>
      </c>
      <c r="NV7" s="4" t="str">
        <f>$AJ$16</f>
        <v>GBP</v>
      </c>
      <c r="NW7" s="4" t="str">
        <f>$AJ$17</f>
        <v>INR</v>
      </c>
      <c r="NX7" s="4" t="str">
        <f>$AJ$18</f>
        <v>JPY</v>
      </c>
      <c r="NY7" s="4" t="str">
        <f>$AJ$19</f>
        <v>KES</v>
      </c>
      <c r="NZ7" s="4" t="str">
        <f>$AJ$20</f>
        <v>MYR</v>
      </c>
      <c r="OA7" s="4" t="str">
        <f>$AJ$21</f>
        <v>NIS</v>
      </c>
      <c r="OB7" s="4" t="str">
        <f>$AJ$22</f>
        <v>NZD</v>
      </c>
      <c r="OC7" s="4" t="str">
        <f>$AJ$23</f>
        <v>PLN</v>
      </c>
      <c r="OD7" s="4" t="str">
        <f>$AJ$24</f>
        <v>RUB</v>
      </c>
      <c r="OE7" s="4" t="str">
        <f>$AJ$25</f>
        <v>SGD</v>
      </c>
      <c r="OF7" s="4" t="str">
        <f>$AJ$26</f>
        <v>TRY</v>
      </c>
      <c r="OG7" s="4" t="str">
        <f>$AJ$27</f>
        <v>USD</v>
      </c>
      <c r="OH7" s="5" t="str">
        <f>$AJ$28</f>
        <v>ZAR</v>
      </c>
      <c r="OJ7" s="57" t="str">
        <f>$AJ$9</f>
        <v>AED</v>
      </c>
      <c r="OK7" s="58" t="str">
        <f>$AJ$10</f>
        <v>ARS</v>
      </c>
      <c r="OL7" s="58" t="str">
        <f>$AJ$11</f>
        <v>AUD</v>
      </c>
      <c r="OM7" s="58" t="str">
        <f>$AJ$12</f>
        <v>BRL</v>
      </c>
      <c r="ON7" s="58" t="str">
        <f>$AJ$13</f>
        <v>CAD</v>
      </c>
      <c r="OO7" s="58" t="str">
        <f>$AJ$14</f>
        <v>CNY</v>
      </c>
      <c r="OP7" s="58" t="str">
        <f>$AJ$15</f>
        <v>EUR</v>
      </c>
      <c r="OQ7" s="58" t="str">
        <f>$AJ$16</f>
        <v>GBP</v>
      </c>
      <c r="OR7" s="58" t="str">
        <f>$AJ$17</f>
        <v>INR</v>
      </c>
      <c r="OS7" s="58" t="str">
        <f>$AJ$18</f>
        <v>JPY</v>
      </c>
      <c r="OT7" s="58" t="str">
        <f>$AJ$19</f>
        <v>KES</v>
      </c>
      <c r="OU7" s="58" t="str">
        <f>$AJ$20</f>
        <v>MYR</v>
      </c>
      <c r="OV7" s="58" t="str">
        <f>$AJ$21</f>
        <v>NIS</v>
      </c>
      <c r="OW7" s="58" t="str">
        <f>$AJ$22</f>
        <v>NZD</v>
      </c>
      <c r="OX7" s="58" t="str">
        <f>$AJ$23</f>
        <v>PLN</v>
      </c>
      <c r="OY7" s="58" t="str">
        <f>$AJ$24</f>
        <v>RUB</v>
      </c>
      <c r="OZ7" s="58" t="str">
        <f>$AJ$25</f>
        <v>SGD</v>
      </c>
      <c r="PA7" s="58" t="str">
        <f>$AJ$26</f>
        <v>TRY</v>
      </c>
      <c r="PB7" s="58" t="str">
        <f>$AJ$27</f>
        <v>USD</v>
      </c>
      <c r="PC7" s="59" t="str">
        <f>$AJ$28</f>
        <v>ZAR</v>
      </c>
      <c r="PE7" s="8" t="str">
        <f>$PC$6</f>
        <v>₩</v>
      </c>
      <c r="PG7" s="57" t="str">
        <f>$AJ$9</f>
        <v>AED</v>
      </c>
      <c r="PH7" s="58" t="str">
        <f>$AJ$10</f>
        <v>ARS</v>
      </c>
      <c r="PI7" s="58" t="str">
        <f>$AJ$11</f>
        <v>AUD</v>
      </c>
      <c r="PJ7" s="58" t="str">
        <f>$AJ$12</f>
        <v>BRL</v>
      </c>
      <c r="PK7" s="58" t="str">
        <f>$AJ$13</f>
        <v>CAD</v>
      </c>
      <c r="PL7" s="58" t="str">
        <f>$AJ$14</f>
        <v>CNY</v>
      </c>
      <c r="PM7" s="58" t="str">
        <f>$AJ$15</f>
        <v>EUR</v>
      </c>
      <c r="PN7" s="58" t="str">
        <f>$AJ$16</f>
        <v>GBP</v>
      </c>
      <c r="PO7" s="58" t="str">
        <f>$AJ$17</f>
        <v>INR</v>
      </c>
      <c r="PP7" s="58" t="str">
        <f>$AJ$18</f>
        <v>JPY</v>
      </c>
      <c r="PQ7" s="58" t="str">
        <f>$AJ$19</f>
        <v>KES</v>
      </c>
      <c r="PR7" s="58" t="str">
        <f>$AJ$20</f>
        <v>MYR</v>
      </c>
      <c r="PS7" s="58" t="str">
        <f>$AJ$21</f>
        <v>NIS</v>
      </c>
      <c r="PT7" s="58" t="str">
        <f>$AJ$22</f>
        <v>NZD</v>
      </c>
      <c r="PU7" s="58" t="str">
        <f>$AJ$23</f>
        <v>PLN</v>
      </c>
      <c r="PV7" s="58" t="str">
        <f>$AJ$24</f>
        <v>RUB</v>
      </c>
      <c r="PW7" s="58" t="str">
        <f>$AJ$25</f>
        <v>SGD</v>
      </c>
      <c r="PX7" s="58" t="str">
        <f>$AJ$26</f>
        <v>TRY</v>
      </c>
      <c r="PY7" s="58" t="str">
        <f>$AJ$27</f>
        <v>USD</v>
      </c>
      <c r="PZ7" s="59" t="str">
        <f>$AJ$28</f>
        <v>ZAR</v>
      </c>
      <c r="QD7" s="8" t="s">
        <v>218</v>
      </c>
    </row>
    <row r="8" spans="1:451" ht="15" customHeight="1" x14ac:dyDescent="0.25">
      <c r="A8" s="1"/>
      <c r="B8" s="476" t="s">
        <v>83</v>
      </c>
      <c r="C8" s="477"/>
      <c r="D8" s="477"/>
      <c r="E8" s="477"/>
      <c r="F8" s="477"/>
      <c r="G8" s="478"/>
      <c r="H8" s="366">
        <v>1</v>
      </c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8"/>
      <c r="T8" s="254" t="str">
        <f>$AG$3</f>
        <v>●</v>
      </c>
      <c r="U8" s="488"/>
      <c r="V8" s="1"/>
      <c r="AE8" s="341" t="str">
        <f>IF($H8="", $AG$2, IF(OR(ISNUMBER($H8)=FALSE, COUNTIF($AG$12:$AG$51, $H8)=0), $AG$2, ""))</f>
        <v/>
      </c>
      <c r="AK8" s="3">
        <v>1</v>
      </c>
      <c r="AL8" s="4">
        <v>2</v>
      </c>
      <c r="AM8" s="4">
        <v>3</v>
      </c>
      <c r="AN8" s="4">
        <v>4</v>
      </c>
      <c r="AO8" s="4">
        <v>5</v>
      </c>
      <c r="AP8" s="4">
        <v>6</v>
      </c>
      <c r="AQ8" s="4">
        <v>7</v>
      </c>
      <c r="AR8" s="4">
        <v>8</v>
      </c>
      <c r="AS8" s="4">
        <v>9</v>
      </c>
      <c r="AT8" s="4">
        <v>10</v>
      </c>
      <c r="AU8" s="4">
        <v>11</v>
      </c>
      <c r="AV8" s="4">
        <v>12</v>
      </c>
      <c r="AW8" s="4">
        <v>13</v>
      </c>
      <c r="AX8" s="4">
        <v>14</v>
      </c>
      <c r="AY8" s="4">
        <v>15</v>
      </c>
      <c r="AZ8" s="4">
        <v>16</v>
      </c>
      <c r="BA8" s="4">
        <v>17</v>
      </c>
      <c r="BB8" s="4">
        <v>18</v>
      </c>
      <c r="BC8" s="4">
        <v>19</v>
      </c>
      <c r="BD8" s="4">
        <v>20</v>
      </c>
      <c r="BE8" s="4">
        <v>21</v>
      </c>
      <c r="BF8" s="4">
        <v>22</v>
      </c>
      <c r="BG8" s="4">
        <v>23</v>
      </c>
      <c r="BH8" s="4">
        <v>24</v>
      </c>
      <c r="BI8" s="4">
        <v>25</v>
      </c>
      <c r="BJ8" s="4">
        <v>26</v>
      </c>
      <c r="BK8" s="4">
        <v>27</v>
      </c>
      <c r="BL8" s="4">
        <v>28</v>
      </c>
      <c r="BM8" s="4">
        <v>29</v>
      </c>
      <c r="BN8" s="4">
        <v>30</v>
      </c>
      <c r="BO8" s="4">
        <v>31</v>
      </c>
      <c r="BP8" s="4">
        <v>32</v>
      </c>
      <c r="BQ8" s="4">
        <v>33</v>
      </c>
      <c r="BR8" s="4">
        <v>34</v>
      </c>
      <c r="BS8" s="4">
        <v>35</v>
      </c>
      <c r="BT8" s="4">
        <v>36</v>
      </c>
      <c r="BU8" s="4">
        <v>37</v>
      </c>
      <c r="BV8" s="4">
        <v>38</v>
      </c>
      <c r="BW8" s="4">
        <v>39</v>
      </c>
      <c r="BX8" s="5">
        <v>40</v>
      </c>
      <c r="CA8" s="46">
        <v>0</v>
      </c>
      <c r="CB8" s="9">
        <v>1</v>
      </c>
      <c r="CD8" s="51" t="str">
        <f>$CD$6</f>
        <v/>
      </c>
      <c r="CF8" s="54" t="str">
        <f>$CD8</f>
        <v/>
      </c>
      <c r="CH8" s="9" t="str">
        <f>IFERROR(VALUE(RIGHT($CF8, 2)), "")</f>
        <v/>
      </c>
      <c r="CK8" s="9">
        <v>0</v>
      </c>
      <c r="CL8" s="57">
        <v>41</v>
      </c>
      <c r="CM8" s="58">
        <v>99</v>
      </c>
      <c r="CN8" s="58">
        <v>79</v>
      </c>
      <c r="CO8" s="58">
        <v>47</v>
      </c>
      <c r="CP8" s="58">
        <v>31</v>
      </c>
      <c r="CQ8" s="58">
        <v>83</v>
      </c>
      <c r="CR8" s="58">
        <v>24</v>
      </c>
      <c r="CS8" s="58">
        <v>98</v>
      </c>
      <c r="CT8" s="58">
        <v>77</v>
      </c>
      <c r="CU8" s="58">
        <v>51</v>
      </c>
      <c r="CV8" s="58">
        <v>31</v>
      </c>
      <c r="CW8" s="58">
        <v>43</v>
      </c>
      <c r="CX8" s="58">
        <v>76</v>
      </c>
      <c r="CY8" s="58">
        <v>97</v>
      </c>
      <c r="CZ8" s="58">
        <v>35</v>
      </c>
      <c r="DA8" s="58">
        <v>70</v>
      </c>
      <c r="DB8" s="58">
        <v>61</v>
      </c>
      <c r="DC8" s="58">
        <v>82</v>
      </c>
      <c r="DD8" s="58">
        <v>33</v>
      </c>
      <c r="DE8" s="58">
        <v>1</v>
      </c>
      <c r="DF8" s="58">
        <v>66</v>
      </c>
      <c r="DG8" s="58">
        <v>46</v>
      </c>
      <c r="DH8" s="58">
        <v>29</v>
      </c>
      <c r="DI8" s="59">
        <v>73</v>
      </c>
      <c r="DK8" s="9">
        <v>1</v>
      </c>
      <c r="DL8" s="57">
        <v>22</v>
      </c>
      <c r="DM8" s="58">
        <v>93</v>
      </c>
      <c r="DN8" s="58">
        <v>65</v>
      </c>
      <c r="DO8" s="58">
        <v>72</v>
      </c>
      <c r="DP8" s="58">
        <v>9</v>
      </c>
      <c r="DQ8" s="58">
        <v>68</v>
      </c>
      <c r="DR8" s="58">
        <v>21</v>
      </c>
      <c r="DS8" s="58">
        <v>83</v>
      </c>
      <c r="DT8" s="58">
        <v>30</v>
      </c>
      <c r="DU8" s="58">
        <v>69</v>
      </c>
      <c r="DV8" s="58">
        <v>10</v>
      </c>
      <c r="DW8" s="58">
        <v>45</v>
      </c>
      <c r="DX8" s="58">
        <v>48</v>
      </c>
      <c r="DY8" s="58">
        <v>54</v>
      </c>
      <c r="DZ8" s="58">
        <v>49</v>
      </c>
      <c r="EA8" s="58">
        <v>97</v>
      </c>
      <c r="EB8" s="58">
        <v>23</v>
      </c>
      <c r="EC8" s="58">
        <v>84</v>
      </c>
      <c r="ED8" s="58">
        <v>42</v>
      </c>
      <c r="EE8" s="58">
        <v>89</v>
      </c>
      <c r="EF8" s="58">
        <v>62</v>
      </c>
      <c r="EG8" s="58">
        <v>22</v>
      </c>
      <c r="EH8" s="58">
        <v>14</v>
      </c>
      <c r="EI8" s="58">
        <v>17</v>
      </c>
      <c r="EJ8" s="58">
        <v>24</v>
      </c>
      <c r="EK8" s="58">
        <v>27</v>
      </c>
      <c r="EL8" s="58">
        <v>2</v>
      </c>
      <c r="EM8" s="58">
        <v>63</v>
      </c>
      <c r="EN8" s="58">
        <v>38</v>
      </c>
      <c r="EO8" s="58">
        <v>86</v>
      </c>
      <c r="EP8" s="58">
        <v>2</v>
      </c>
      <c r="EQ8" s="58">
        <v>29</v>
      </c>
      <c r="ER8" s="58">
        <v>38</v>
      </c>
      <c r="ES8" s="58">
        <v>54</v>
      </c>
      <c r="ET8" s="58">
        <v>28</v>
      </c>
      <c r="EU8" s="58">
        <v>99</v>
      </c>
      <c r="EV8" s="58">
        <v>35</v>
      </c>
      <c r="EW8" s="58">
        <v>54</v>
      </c>
      <c r="EX8" s="58">
        <v>29</v>
      </c>
      <c r="EY8" s="58">
        <v>92</v>
      </c>
      <c r="EZ8" s="58">
        <v>59</v>
      </c>
      <c r="FA8" s="58">
        <v>31</v>
      </c>
      <c r="FB8" s="58">
        <v>38</v>
      </c>
      <c r="FC8" s="58">
        <v>57</v>
      </c>
      <c r="FD8" s="58">
        <v>22</v>
      </c>
      <c r="FE8" s="58">
        <v>80</v>
      </c>
      <c r="FF8" s="58">
        <v>46</v>
      </c>
      <c r="FG8" s="58">
        <v>71</v>
      </c>
      <c r="FH8" s="58">
        <v>55</v>
      </c>
      <c r="FI8" s="58">
        <v>16</v>
      </c>
      <c r="FJ8" s="58">
        <v>84</v>
      </c>
      <c r="FK8" s="58">
        <v>28</v>
      </c>
      <c r="FL8" s="58">
        <v>83</v>
      </c>
      <c r="FM8" s="58">
        <v>34</v>
      </c>
      <c r="FN8" s="58">
        <v>22</v>
      </c>
      <c r="FO8" s="58">
        <v>21</v>
      </c>
      <c r="FP8" s="58">
        <v>79</v>
      </c>
      <c r="FQ8" s="58">
        <v>25</v>
      </c>
      <c r="FR8" s="58">
        <v>46</v>
      </c>
      <c r="FS8" s="58">
        <v>39</v>
      </c>
      <c r="FT8" s="58">
        <v>46</v>
      </c>
      <c r="FU8" s="58">
        <v>2</v>
      </c>
      <c r="FV8" s="58">
        <v>96</v>
      </c>
      <c r="FW8" s="58">
        <v>73</v>
      </c>
      <c r="FX8" s="58">
        <v>29</v>
      </c>
      <c r="FY8" s="58">
        <v>60</v>
      </c>
      <c r="FZ8" s="58">
        <v>30</v>
      </c>
      <c r="GA8" s="58">
        <v>40</v>
      </c>
      <c r="GB8" s="58">
        <v>52</v>
      </c>
      <c r="GC8" s="58">
        <v>4</v>
      </c>
      <c r="GD8" s="58">
        <v>56</v>
      </c>
      <c r="GE8" s="58">
        <v>42</v>
      </c>
      <c r="GF8" s="58">
        <v>22</v>
      </c>
      <c r="GG8" s="58">
        <v>8</v>
      </c>
      <c r="GH8" s="58">
        <v>27</v>
      </c>
      <c r="GI8" s="58">
        <v>2</v>
      </c>
      <c r="GJ8" s="58">
        <v>68</v>
      </c>
      <c r="GK8" s="58">
        <v>34</v>
      </c>
      <c r="GL8" s="58">
        <v>63</v>
      </c>
      <c r="GM8" s="58">
        <v>39</v>
      </c>
      <c r="GN8" s="58">
        <v>67</v>
      </c>
      <c r="GO8" s="58">
        <v>29</v>
      </c>
      <c r="GP8" s="58">
        <v>11</v>
      </c>
      <c r="GQ8" s="58">
        <v>30</v>
      </c>
      <c r="GR8" s="58">
        <v>4</v>
      </c>
      <c r="GS8" s="58">
        <v>9</v>
      </c>
      <c r="GT8" s="58">
        <v>64</v>
      </c>
      <c r="GU8" s="58">
        <v>47</v>
      </c>
      <c r="GV8" s="58">
        <v>31</v>
      </c>
      <c r="GW8" s="58">
        <v>22</v>
      </c>
      <c r="GX8" s="58">
        <v>28</v>
      </c>
      <c r="GY8" s="58">
        <v>93</v>
      </c>
      <c r="GZ8" s="58">
        <v>79</v>
      </c>
      <c r="HA8" s="58">
        <v>63</v>
      </c>
      <c r="HB8" s="58">
        <v>46</v>
      </c>
      <c r="HC8" s="58">
        <v>86</v>
      </c>
      <c r="HD8" s="58">
        <v>18</v>
      </c>
      <c r="HE8" s="58">
        <v>32</v>
      </c>
      <c r="HF8" s="58">
        <v>49</v>
      </c>
      <c r="HG8" s="59">
        <v>26</v>
      </c>
      <c r="HJ8" s="51" t="str">
        <f>$CD$6</f>
        <v/>
      </c>
      <c r="HL8" s="48">
        <f>$CA$8</f>
        <v>0</v>
      </c>
      <c r="HN8" s="9" t="str">
        <f t="shared" ref="HN8:HN39" si="3">IF($HJ8="", "", IFERROR(INDEX($CH$8:$CH$38, MATCH($HJ8, $CD$8:$CD$38, 0)), ""))</f>
        <v/>
      </c>
      <c r="HP8" s="9" t="str">
        <f t="shared" ref="HP8:HP39" si="4">IF($HJ8="", "", IFERROR(INDEX($CB$8:$CB$31, MATCH($HL8, $CA$8:$CA$31, 0)), ""))</f>
        <v/>
      </c>
      <c r="HR8" s="9" t="str">
        <f>IF(OR($HN8="", $HP8=""), "", IFERROR(INDEX($CL$8:$DI$107, MATCH($HN8, $CK$8:$CK$107, 0), MATCH($HP8, $CL$7:$DI$7, 0)), ""))</f>
        <v/>
      </c>
      <c r="HT8" s="57" t="str">
        <f>IF(OR($HR8="", HT$5=""), "", IFERROR(INDEX($DL$8:$HG$107, MATCH($HR8, $DK$8:$DK$107, 0), MATCH(HT$5, $DL$7:$HG$7, 0)), ""))</f>
        <v/>
      </c>
      <c r="HU8" s="58" t="str">
        <f t="shared" ref="HU8:IM21" si="5">IF(OR($HR8="", HU$5=""), "", IFERROR(INDEX($DL$8:$HG$107, MATCH($HR8, $DK$8:$DK$107, 0), MATCH(HU$5, $DL$7:$HG$7, 0)), ""))</f>
        <v/>
      </c>
      <c r="HV8" s="58" t="str">
        <f t="shared" si="5"/>
        <v/>
      </c>
      <c r="HW8" s="58" t="str">
        <f t="shared" si="5"/>
        <v/>
      </c>
      <c r="HX8" s="58" t="str">
        <f t="shared" si="5"/>
        <v/>
      </c>
      <c r="HY8" s="58" t="str">
        <f t="shared" si="5"/>
        <v/>
      </c>
      <c r="HZ8" s="58" t="str">
        <f t="shared" si="5"/>
        <v/>
      </c>
      <c r="IA8" s="58" t="str">
        <f t="shared" si="5"/>
        <v/>
      </c>
      <c r="IB8" s="58" t="str">
        <f t="shared" si="5"/>
        <v/>
      </c>
      <c r="IC8" s="58" t="str">
        <f t="shared" si="5"/>
        <v/>
      </c>
      <c r="ID8" s="58" t="str">
        <f t="shared" si="5"/>
        <v/>
      </c>
      <c r="IE8" s="58" t="str">
        <f t="shared" si="5"/>
        <v/>
      </c>
      <c r="IF8" s="58" t="str">
        <f t="shared" si="5"/>
        <v/>
      </c>
      <c r="IG8" s="58" t="str">
        <f t="shared" si="5"/>
        <v/>
      </c>
      <c r="IH8" s="58" t="str">
        <f t="shared" si="5"/>
        <v/>
      </c>
      <c r="II8" s="58" t="str">
        <f t="shared" si="5"/>
        <v/>
      </c>
      <c r="IJ8" s="58" t="str">
        <f t="shared" si="5"/>
        <v/>
      </c>
      <c r="IK8" s="58" t="str">
        <f t="shared" si="5"/>
        <v/>
      </c>
      <c r="IL8" s="58" t="str">
        <f t="shared" si="5"/>
        <v/>
      </c>
      <c r="IM8" s="59" t="str">
        <f t="shared" si="5"/>
        <v/>
      </c>
      <c r="IP8" s="9">
        <f>'Dev Settings'!$AV$9</f>
        <v>5</v>
      </c>
      <c r="IQ8" s="57">
        <f>IF($AJ$39="", "", IFERROR(INDEX('Dev Settings'!$AD$10:$AW$16, MATCH($AJ$39, 'Dev Settings'!$Q$10:$Q$16, 0), MATCH($IP8, 'Dev Settings'!$AD$9:$AW$9, 0)), ""))</f>
        <v>10</v>
      </c>
      <c r="IR8" s="9">
        <f t="shared" ref="IR8:IR17" si="6">IP8-IP9</f>
        <v>1</v>
      </c>
      <c r="IT8" s="9">
        <v>1</v>
      </c>
      <c r="IU8" s="9">
        <f>IFERROR(INDEX($IW$8:$IW$138, MATCH($IT8, $JB$8:$JB$138, 0)), "")</f>
        <v>-5</v>
      </c>
      <c r="IW8" s="12">
        <f>$IP$18</f>
        <v>-5</v>
      </c>
      <c r="IX8" s="9">
        <f>IF($IW8="", "", COUNTIF(IW$8:IW8, IW8))</f>
        <v>1</v>
      </c>
      <c r="IY8" s="9">
        <f>IF($IW8="", "", IFERROR(INDEX($IQ$8:$IQ$18, MATCH($IW8, $IP$8:$IP$18, 0)), ""))</f>
        <v>10</v>
      </c>
      <c r="JA8" s="9" t="str">
        <f>IF(IY8="", "", IF(IX8&lt;=IY8, "X", ""))</f>
        <v>X</v>
      </c>
      <c r="JB8" s="9">
        <f>IF($JA8="", "", COUNTIF(JA$8:JA8, "X"))</f>
        <v>1</v>
      </c>
      <c r="JE8" s="66" t="str">
        <f>IFERROR(HJ8+HL8, "")</f>
        <v/>
      </c>
      <c r="JF8" s="3" t="str">
        <f>IFERROR(INDEX($IU$8:$IU$107, MATCH(HT8, $IT$8:$IT$107, 0)), "")</f>
        <v/>
      </c>
      <c r="JG8" s="4" t="str">
        <f t="shared" ref="JG8:JY8" si="7">IFERROR(INDEX($IU$8:$IU$107, MATCH(HU8, $IT$8:$IT$107, 0)), "")</f>
        <v/>
      </c>
      <c r="JH8" s="4" t="str">
        <f t="shared" si="7"/>
        <v/>
      </c>
      <c r="JI8" s="4" t="str">
        <f t="shared" si="7"/>
        <v/>
      </c>
      <c r="JJ8" s="4" t="str">
        <f t="shared" si="7"/>
        <v/>
      </c>
      <c r="JK8" s="4" t="str">
        <f t="shared" si="7"/>
        <v/>
      </c>
      <c r="JL8" s="4" t="str">
        <f t="shared" si="7"/>
        <v/>
      </c>
      <c r="JM8" s="4" t="str">
        <f t="shared" si="7"/>
        <v/>
      </c>
      <c r="JN8" s="4" t="str">
        <f t="shared" si="7"/>
        <v/>
      </c>
      <c r="JO8" s="4" t="str">
        <f t="shared" si="7"/>
        <v/>
      </c>
      <c r="JP8" s="4" t="str">
        <f t="shared" si="7"/>
        <v/>
      </c>
      <c r="JQ8" s="4" t="str">
        <f t="shared" si="7"/>
        <v/>
      </c>
      <c r="JR8" s="4" t="str">
        <f t="shared" si="7"/>
        <v/>
      </c>
      <c r="JS8" s="4" t="str">
        <f t="shared" si="7"/>
        <v/>
      </c>
      <c r="JT8" s="4" t="str">
        <f>IFERROR(INDEX($IU$8:$IU$107, MATCH(IH8, $IT$8:$IT$107, 0)), "")</f>
        <v/>
      </c>
      <c r="JU8" s="4" t="str">
        <f t="shared" si="7"/>
        <v/>
      </c>
      <c r="JV8" s="4" t="str">
        <f t="shared" si="7"/>
        <v/>
      </c>
      <c r="JW8" s="4" t="str">
        <f t="shared" si="7"/>
        <v/>
      </c>
      <c r="JX8" s="4" t="str">
        <f t="shared" si="7"/>
        <v/>
      </c>
      <c r="JY8" s="5" t="str">
        <f t="shared" si="7"/>
        <v/>
      </c>
      <c r="KA8" s="57" t="str">
        <f t="shared" ref="KA8:KA71" si="8">IFERROR(VALUE(RIGHT(HT8, 1)), "")</f>
        <v/>
      </c>
      <c r="KB8" s="58" t="str">
        <f t="shared" ref="KB8:KB71" si="9">IFERROR(VALUE(RIGHT(HU8, 1)), "")</f>
        <v/>
      </c>
      <c r="KC8" s="58" t="str">
        <f t="shared" ref="KC8:KC71" si="10">IFERROR(VALUE(RIGHT(HV8, 1)), "")</f>
        <v/>
      </c>
      <c r="KD8" s="58" t="str">
        <f t="shared" ref="KD8:KD71" si="11">IFERROR(VALUE(RIGHT(HW8, 1)), "")</f>
        <v/>
      </c>
      <c r="KE8" s="58" t="str">
        <f t="shared" ref="KE8:KE71" si="12">IFERROR(VALUE(RIGHT(HX8, 1)), "")</f>
        <v/>
      </c>
      <c r="KF8" s="58" t="str">
        <f t="shared" ref="KF8:KF71" si="13">IFERROR(VALUE(RIGHT(HY8, 1)), "")</f>
        <v/>
      </c>
      <c r="KG8" s="58" t="str">
        <f t="shared" ref="KG8:KG71" si="14">IFERROR(VALUE(RIGHT(HZ8, 1)), "")</f>
        <v/>
      </c>
      <c r="KH8" s="58" t="str">
        <f t="shared" ref="KH8:KH71" si="15">IFERROR(VALUE(RIGHT(IA8, 1)), "")</f>
        <v/>
      </c>
      <c r="KI8" s="58" t="str">
        <f t="shared" ref="KI8:KI71" si="16">IFERROR(VALUE(RIGHT(IB8, 1)), "")</f>
        <v/>
      </c>
      <c r="KJ8" s="58" t="str">
        <f t="shared" ref="KJ8:KJ71" si="17">IFERROR(VALUE(RIGHT(IC8, 1)), "")</f>
        <v/>
      </c>
      <c r="KK8" s="58" t="str">
        <f t="shared" ref="KK8:KK71" si="18">IFERROR(VALUE(RIGHT(ID8, 1)), "")</f>
        <v/>
      </c>
      <c r="KL8" s="58" t="str">
        <f t="shared" ref="KL8:KL71" si="19">IFERROR(VALUE(RIGHT(IE8, 1)), "")</f>
        <v/>
      </c>
      <c r="KM8" s="58" t="str">
        <f t="shared" ref="KM8:KM71" si="20">IFERROR(VALUE(RIGHT(IF8, 1)), "")</f>
        <v/>
      </c>
      <c r="KN8" s="58" t="str">
        <f t="shared" ref="KN8:KN71" si="21">IFERROR(VALUE(RIGHT(IG8, 1)), "")</f>
        <v/>
      </c>
      <c r="KO8" s="58" t="str">
        <f t="shared" ref="KO8:KO71" si="22">IFERROR(VALUE(RIGHT(IH8, 1)), "")</f>
        <v/>
      </c>
      <c r="KP8" s="58" t="str">
        <f t="shared" ref="KP8:KP71" si="23">IFERROR(VALUE(RIGHT(II8, 1)), "")</f>
        <v/>
      </c>
      <c r="KQ8" s="58" t="str">
        <f t="shared" ref="KQ8:KQ71" si="24">IFERROR(VALUE(RIGHT(IJ8, 1)), "")</f>
        <v/>
      </c>
      <c r="KR8" s="58" t="str">
        <f t="shared" ref="KR8:KR71" si="25">IFERROR(VALUE(RIGHT(IK8, 1)), "")</f>
        <v/>
      </c>
      <c r="KS8" s="58" t="str">
        <f t="shared" ref="KS8:KS71" si="26">IFERROR(VALUE(RIGHT(IL8, 1)), "")</f>
        <v/>
      </c>
      <c r="KT8" s="59" t="str">
        <f t="shared" ref="KT8:KT71" si="27">IFERROR(VALUE(RIGHT(IM8, 1)), "")</f>
        <v/>
      </c>
      <c r="KV8" s="57" t="str">
        <f t="shared" ref="KV8:KV71" si="28">IF(HT8="", "", IF(HT8&gt;=$IP$29, $KV$2, IF(HT8&lt;=$IP$30, $KV$4, KV7)))</f>
        <v/>
      </c>
      <c r="KW8" s="58" t="str">
        <f t="shared" ref="KW8:KW71" si="29">IF(HU8="", "", IF(HU8&gt;=$IP$29, $KV$2, IF(HU8&lt;=$IP$30, $KV$4, KW7)))</f>
        <v/>
      </c>
      <c r="KX8" s="58" t="str">
        <f t="shared" ref="KX8:KX71" si="30">IF(HV8="", "", IF(HV8&gt;=$IP$29, $KV$2, IF(HV8&lt;=$IP$30, $KV$4, KX7)))</f>
        <v/>
      </c>
      <c r="KY8" s="58" t="str">
        <f t="shared" ref="KY8:KY71" si="31">IF(HW8="", "", IF(HW8&gt;=$IP$29, $KV$2, IF(HW8&lt;=$IP$30, $KV$4, KY7)))</f>
        <v/>
      </c>
      <c r="KZ8" s="58" t="str">
        <f t="shared" ref="KZ8:KZ71" si="32">IF(HX8="", "", IF(HX8&gt;=$IP$29, $KV$2, IF(HX8&lt;=$IP$30, $KV$4, KZ7)))</f>
        <v/>
      </c>
      <c r="LA8" s="58" t="str">
        <f t="shared" ref="LA8:LA71" si="33">IF(HY8="", "", IF(HY8&gt;=$IP$29, $KV$2, IF(HY8&lt;=$IP$30, $KV$4, LA7)))</f>
        <v/>
      </c>
      <c r="LB8" s="58" t="str">
        <f t="shared" ref="LB8:LB71" si="34">IF(HZ8="", "", IF(HZ8&gt;=$IP$29, $KV$2, IF(HZ8&lt;=$IP$30, $KV$4, LB7)))</f>
        <v/>
      </c>
      <c r="LC8" s="58" t="str">
        <f t="shared" ref="LC8:LC71" si="35">IF(IA8="", "", IF(IA8&gt;=$IP$29, $KV$2, IF(IA8&lt;=$IP$30, $KV$4, LC7)))</f>
        <v/>
      </c>
      <c r="LD8" s="58" t="str">
        <f t="shared" ref="LD8:LD71" si="36">IF(IB8="", "", IF(IB8&gt;=$IP$29, $KV$2, IF(IB8&lt;=$IP$30, $KV$4, LD7)))</f>
        <v/>
      </c>
      <c r="LE8" s="58" t="str">
        <f t="shared" ref="LE8:LE71" si="37">IF(IC8="", "", IF(IC8&gt;=$IP$29, $KV$2, IF(IC8&lt;=$IP$30, $KV$4, LE7)))</f>
        <v/>
      </c>
      <c r="LF8" s="58" t="str">
        <f t="shared" ref="LF8:LF71" si="38">IF(ID8="", "", IF(ID8&gt;=$IP$29, $KV$2, IF(ID8&lt;=$IP$30, $KV$4, LF7)))</f>
        <v/>
      </c>
      <c r="LG8" s="58" t="str">
        <f t="shared" ref="LG8:LG71" si="39">IF(IE8="", "", IF(IE8&gt;=$IP$29, $KV$2, IF(IE8&lt;=$IP$30, $KV$4, LG7)))</f>
        <v/>
      </c>
      <c r="LH8" s="58" t="str">
        <f t="shared" ref="LH8:LH71" si="40">IF(IF8="", "", IF(IF8&gt;=$IP$29, $KV$2, IF(IF8&lt;=$IP$30, $KV$4, LH7)))</f>
        <v/>
      </c>
      <c r="LI8" s="58" t="str">
        <f t="shared" ref="LI8:LI71" si="41">IF(IG8="", "", IF(IG8&gt;=$IP$29, $KV$2, IF(IG8&lt;=$IP$30, $KV$4, LI7)))</f>
        <v/>
      </c>
      <c r="LJ8" s="58" t="str">
        <f t="shared" ref="LJ8:LJ71" si="42">IF(IH8="", "", IF(IH8&gt;=$IP$29, $KV$2, IF(IH8&lt;=$IP$30, $KV$4, LJ7)))</f>
        <v/>
      </c>
      <c r="LK8" s="58" t="str">
        <f t="shared" ref="LK8:LK71" si="43">IF(II8="", "", IF(II8&gt;=$IP$29, $KV$2, IF(II8&lt;=$IP$30, $KV$4, LK7)))</f>
        <v/>
      </c>
      <c r="LL8" s="58" t="str">
        <f t="shared" ref="LL8:LL71" si="44">IF(IJ8="", "", IF(IJ8&gt;=$IP$29, $KV$2, IF(IJ8&lt;=$IP$30, $KV$4, LL7)))</f>
        <v/>
      </c>
      <c r="LM8" s="58" t="str">
        <f t="shared" ref="LM8:LM71" si="45">IF(IK8="", "", IF(IK8&gt;=$IP$29, $KV$2, IF(IK8&lt;=$IP$30, $KV$4, LM7)))</f>
        <v/>
      </c>
      <c r="LN8" s="58" t="str">
        <f t="shared" ref="LN8:LN71" si="46">IF(IL8="", "", IF(IL8&gt;=$IP$29, $KV$2, IF(IL8&lt;=$IP$30, $KV$4, LN7)))</f>
        <v/>
      </c>
      <c r="LO8" s="59" t="str">
        <f t="shared" ref="LO8:LO71" si="47">IF(IM8="", "", IF(IM8&gt;=$IP$29, $KV$2, IF(IM8&lt;=$IP$30, $KV$4, LO7)))</f>
        <v/>
      </c>
      <c r="LQ8" s="57" t="str">
        <f t="shared" ref="LQ8:LQ71" si="48">IF(OR(JF8="", KV8=""), "", IFERROR(IF(AND(JF8&gt;0, KV8=$KV$4, KA8&gt;=$KA$3), (JF8*-1), IF(AND(JF8&lt;0, KV8=$KV$2, KA8&gt;=$KA$3), (JF8*-1), JF8)), ""))</f>
        <v/>
      </c>
      <c r="LR8" s="58" t="str">
        <f t="shared" ref="LR8:LR71" si="49">IF(OR(JG8="", KW8=""), "", IFERROR(IF(AND(JG8&gt;0, KW8=$KV$4, KB8&gt;=$KA$3), (JG8*-1), IF(AND(JG8&lt;0, KW8=$KV$2, KB8&gt;=$KA$3), (JG8*-1), JG8)), ""))</f>
        <v/>
      </c>
      <c r="LS8" s="58" t="str">
        <f t="shared" ref="LS8:LS71" si="50">IF(OR(JH8="", KX8=""), "", IFERROR(IF(AND(JH8&gt;0, KX8=$KV$4, KC8&gt;=$KA$3), (JH8*-1), IF(AND(JH8&lt;0, KX8=$KV$2, KC8&gt;=$KA$3), (JH8*-1), JH8)), ""))</f>
        <v/>
      </c>
      <c r="LT8" s="58" t="str">
        <f t="shared" ref="LT8:LT71" si="51">IF(OR(JI8="", KY8=""), "", IFERROR(IF(AND(JI8&gt;0, KY8=$KV$4, KD8&gt;=$KA$3), (JI8*-1), IF(AND(JI8&lt;0, KY8=$KV$2, KD8&gt;=$KA$3), (JI8*-1), JI8)), ""))</f>
        <v/>
      </c>
      <c r="LU8" s="58" t="str">
        <f t="shared" ref="LU8:LU71" si="52">IF(OR(JJ8="", KZ8=""), "", IFERROR(IF(AND(JJ8&gt;0, KZ8=$KV$4, KE8&gt;=$KA$3), (JJ8*-1), IF(AND(JJ8&lt;0, KZ8=$KV$2, KE8&gt;=$KA$3), (JJ8*-1), JJ8)), ""))</f>
        <v/>
      </c>
      <c r="LV8" s="58" t="str">
        <f t="shared" ref="LV8:LV71" si="53">IF(OR(JK8="", LA8=""), "", IFERROR(IF(AND(JK8&gt;0, LA8=$KV$4, KF8&gt;=$KA$3), (JK8*-1), IF(AND(JK8&lt;0, LA8=$KV$2, KF8&gt;=$KA$3), (JK8*-1), JK8)), ""))</f>
        <v/>
      </c>
      <c r="LW8" s="58" t="str">
        <f t="shared" ref="LW8:LW71" si="54">IF(OR(JL8="", LB8=""), "", IFERROR(IF(AND(JL8&gt;0, LB8=$KV$4, KG8&gt;=$KA$3), (JL8*-1), IF(AND(JL8&lt;0, LB8=$KV$2, KG8&gt;=$KA$3), (JL8*-1), JL8)), ""))</f>
        <v/>
      </c>
      <c r="LX8" s="58" t="str">
        <f t="shared" ref="LX8:LX71" si="55">IF(OR(JM8="", LC8=""), "", IFERROR(IF(AND(JM8&gt;0, LC8=$KV$4, KH8&gt;=$KA$3), (JM8*-1), IF(AND(JM8&lt;0, LC8=$KV$2, KH8&gt;=$KA$3), (JM8*-1), JM8)), ""))</f>
        <v/>
      </c>
      <c r="LY8" s="58" t="str">
        <f t="shared" ref="LY8:LY71" si="56">IF(OR(JN8="", LD8=""), "", IFERROR(IF(AND(JN8&gt;0, LD8=$KV$4, KI8&gt;=$KA$3), (JN8*-1), IF(AND(JN8&lt;0, LD8=$KV$2, KI8&gt;=$KA$3), (JN8*-1), JN8)), ""))</f>
        <v/>
      </c>
      <c r="LZ8" s="58" t="str">
        <f t="shared" ref="LZ8:LZ71" si="57">IF(OR(JO8="", LE8=""), "", IFERROR(IF(AND(JO8&gt;0, LE8=$KV$4, KJ8&gt;=$KA$3), (JO8*-1), IF(AND(JO8&lt;0, LE8=$KV$2, KJ8&gt;=$KA$3), (JO8*-1), JO8)), ""))</f>
        <v/>
      </c>
      <c r="MA8" s="58" t="str">
        <f t="shared" ref="MA8:MA71" si="58">IF(OR(JP8="", LF8=""), "", IFERROR(IF(AND(JP8&gt;0, LF8=$KV$4, KK8&gt;=$KA$3), (JP8*-1), IF(AND(JP8&lt;0, LF8=$KV$2, KK8&gt;=$KA$3), (JP8*-1), JP8)), ""))</f>
        <v/>
      </c>
      <c r="MB8" s="58" t="str">
        <f t="shared" ref="MB8:MB71" si="59">IF(OR(JQ8="", LG8=""), "", IFERROR(IF(AND(JQ8&gt;0, LG8=$KV$4, KL8&gt;=$KA$3), (JQ8*-1), IF(AND(JQ8&lt;0, LG8=$KV$2, KL8&gt;=$KA$3), (JQ8*-1), JQ8)), ""))</f>
        <v/>
      </c>
      <c r="MC8" s="58" t="str">
        <f t="shared" ref="MC8:MC71" si="60">IF(OR(JR8="", LH8=""), "", IFERROR(IF(AND(JR8&gt;0, LH8=$KV$4, KM8&gt;=$KA$3), (JR8*-1), IF(AND(JR8&lt;0, LH8=$KV$2, KM8&gt;=$KA$3), (JR8*-1), JR8)), ""))</f>
        <v/>
      </c>
      <c r="MD8" s="58" t="str">
        <f t="shared" ref="MD8:MD71" si="61">IF(OR(JS8="", LI8=""), "", IFERROR(IF(AND(JS8&gt;0, LI8=$KV$4, KN8&gt;=$KA$3), (JS8*-1), IF(AND(JS8&lt;0, LI8=$KV$2, KN8&gt;=$KA$3), (JS8*-1), JS8)), ""))</f>
        <v/>
      </c>
      <c r="ME8" s="58" t="str">
        <f t="shared" ref="ME8:ME71" si="62">IF(OR(JT8="", LJ8=""), "", IFERROR(IF(AND(JT8&gt;0, LJ8=$KV$4, KO8&gt;=$KA$3), (JT8*-1), IF(AND(JT8&lt;0, LJ8=$KV$2, KO8&gt;=$KA$3), (JT8*-1), JT8)), ""))</f>
        <v/>
      </c>
      <c r="MF8" s="58" t="str">
        <f t="shared" ref="MF8:MF71" si="63">IF(OR(JU8="", LK8=""), "", IFERROR(IF(AND(JU8&gt;0, LK8=$KV$4, KP8&gt;=$KA$3), (JU8*-1), IF(AND(JU8&lt;0, LK8=$KV$2, KP8&gt;=$KA$3), (JU8*-1), JU8)), ""))</f>
        <v/>
      </c>
      <c r="MG8" s="58" t="str">
        <f t="shared" ref="MG8:MG71" si="64">IF(OR(JV8="", LL8=""), "", IFERROR(IF(AND(JV8&gt;0, LL8=$KV$4, KQ8&gt;=$KA$3), (JV8*-1), IF(AND(JV8&lt;0, LL8=$KV$2, KQ8&gt;=$KA$3), (JV8*-1), JV8)), ""))</f>
        <v/>
      </c>
      <c r="MH8" s="58" t="str">
        <f t="shared" ref="MH8:MH71" si="65">IF(OR(JW8="", LM8=""), "", IFERROR(IF(AND(JW8&gt;0, LM8=$KV$4, KR8&gt;=$KA$3), (JW8*-1), IF(AND(JW8&lt;0, LM8=$KV$2, KR8&gt;=$KA$3), (JW8*-1), JW8)), ""))</f>
        <v/>
      </c>
      <c r="MI8" s="58" t="str">
        <f t="shared" ref="MI8:MI71" si="66">IF(OR(JX8="", LN8=""), "", IFERROR(IF(AND(JX8&gt;0, LN8=$KV$4, KS8&gt;=$KA$3), (JX8*-1), IF(AND(JX8&lt;0, LN8=$KV$2, KS8&gt;=$KA$3), (JX8*-1), JX8)), ""))</f>
        <v/>
      </c>
      <c r="MJ8" s="59" t="str">
        <f t="shared" ref="MJ8:MJ71" si="67">IF(OR(JY8="", LO8=""), "", IFERROR(IF(AND(JY8&gt;0, LO8=$KV$4, KT8&gt;=$KA$3), (JY8*-1), IF(AND(JY8&lt;0, LO8=$KV$2, KT8&gt;=$KA$3), (JY8*-1), JY8)), ""))</f>
        <v/>
      </c>
      <c r="ML8" s="3" t="e">
        <f t="shared" ref="ML8:NE8" si="68">ML$5+LQ8</f>
        <v>#VALUE!</v>
      </c>
      <c r="MM8" s="4" t="e">
        <f t="shared" si="68"/>
        <v>#VALUE!</v>
      </c>
      <c r="MN8" s="4" t="e">
        <f t="shared" si="68"/>
        <v>#VALUE!</v>
      </c>
      <c r="MO8" s="4" t="e">
        <f t="shared" si="68"/>
        <v>#VALUE!</v>
      </c>
      <c r="MP8" s="4" t="e">
        <f t="shared" si="68"/>
        <v>#VALUE!</v>
      </c>
      <c r="MQ8" s="4" t="e">
        <f t="shared" si="68"/>
        <v>#VALUE!</v>
      </c>
      <c r="MR8" s="4" t="e">
        <f t="shared" si="68"/>
        <v>#VALUE!</v>
      </c>
      <c r="MS8" s="4" t="e">
        <f t="shared" si="68"/>
        <v>#VALUE!</v>
      </c>
      <c r="MT8" s="4" t="e">
        <f t="shared" si="68"/>
        <v>#VALUE!</v>
      </c>
      <c r="MU8" s="4" t="e">
        <f t="shared" si="68"/>
        <v>#VALUE!</v>
      </c>
      <c r="MV8" s="4" t="e">
        <f t="shared" si="68"/>
        <v>#VALUE!</v>
      </c>
      <c r="MW8" s="4" t="e">
        <f t="shared" si="68"/>
        <v>#VALUE!</v>
      </c>
      <c r="MX8" s="4" t="e">
        <f t="shared" si="68"/>
        <v>#VALUE!</v>
      </c>
      <c r="MY8" s="4" t="e">
        <f t="shared" si="68"/>
        <v>#VALUE!</v>
      </c>
      <c r="MZ8" s="4" t="e">
        <f t="shared" si="68"/>
        <v>#VALUE!</v>
      </c>
      <c r="NA8" s="4" t="e">
        <f t="shared" si="68"/>
        <v>#VALUE!</v>
      </c>
      <c r="NB8" s="4" t="e">
        <f t="shared" si="68"/>
        <v>#VALUE!</v>
      </c>
      <c r="NC8" s="4" t="e">
        <f t="shared" si="68"/>
        <v>#VALUE!</v>
      </c>
      <c r="ND8" s="4" t="e">
        <f t="shared" si="68"/>
        <v>#VALUE!</v>
      </c>
      <c r="NE8" s="5" t="e">
        <f t="shared" si="68"/>
        <v>#VALUE!</v>
      </c>
      <c r="NG8" s="9" t="str">
        <f>IFERROR(ROUND(AVERAGE($ML8:$NE8), 0), "")</f>
        <v/>
      </c>
      <c r="NI8" s="9" t="str">
        <f>IF($JE8="", "", IF($NI$5&gt;=$JE8, "X", ""))</f>
        <v/>
      </c>
      <c r="NK8" s="9" t="str">
        <f>IF(COUNTIF($NI8:$NI$176, "X")=1, "X", "")</f>
        <v/>
      </c>
      <c r="NM8" s="9" t="str">
        <f t="shared" ref="NM8:NM71" si="69">IF($NI8="", "", IF($NK8="X", 1, IFERROR(NM9+1, "")))</f>
        <v/>
      </c>
      <c r="NO8" s="82">
        <f>Trades!$BH$3</f>
        <v>1000</v>
      </c>
      <c r="NP8" s="83">
        <f>Trades!$BH$3</f>
        <v>1000</v>
      </c>
      <c r="NQ8" s="83">
        <f>Trades!$BH$3</f>
        <v>1000</v>
      </c>
      <c r="NR8" s="83">
        <f>Trades!$BH$3</f>
        <v>1000</v>
      </c>
      <c r="NS8" s="83">
        <f>Trades!$BH$3</f>
        <v>1000</v>
      </c>
      <c r="NT8" s="83">
        <f>Trades!$BH$3</f>
        <v>1000</v>
      </c>
      <c r="NU8" s="83">
        <f>Trades!$BH$3</f>
        <v>1000</v>
      </c>
      <c r="NV8" s="83">
        <f>Trades!$BH$3</f>
        <v>1000</v>
      </c>
      <c r="NW8" s="83">
        <f>Trades!$BH$3</f>
        <v>1000</v>
      </c>
      <c r="NX8" s="83">
        <f>Trades!$BH$3</f>
        <v>1000</v>
      </c>
      <c r="NY8" s="83">
        <f>Trades!$BH$3</f>
        <v>1000</v>
      </c>
      <c r="NZ8" s="83">
        <f>Trades!$BH$3</f>
        <v>1000</v>
      </c>
      <c r="OA8" s="83">
        <f>Trades!$BH$3</f>
        <v>1000</v>
      </c>
      <c r="OB8" s="83">
        <f>Trades!$BH$3</f>
        <v>1000</v>
      </c>
      <c r="OC8" s="83">
        <f>Trades!$BH$3</f>
        <v>1000</v>
      </c>
      <c r="OD8" s="83">
        <f>Trades!$BH$3</f>
        <v>1000</v>
      </c>
      <c r="OE8" s="83">
        <f>Trades!$BH$3</f>
        <v>1000</v>
      </c>
      <c r="OF8" s="83">
        <f>Trades!$BH$3</f>
        <v>1000</v>
      </c>
      <c r="OG8" s="83">
        <f>Trades!$BH$3</f>
        <v>1000</v>
      </c>
      <c r="OH8" s="84">
        <f>Trades!$BH$3</f>
        <v>1000</v>
      </c>
      <c r="OJ8" s="91" t="str">
        <f t="shared" ref="OJ8:PC8" si="70">IF(OR(OJ$7="", $JE8=""), "", IFERROR(ROUND(NO8*ML8/$NG8, 0), ""))</f>
        <v/>
      </c>
      <c r="OK8" s="92" t="str">
        <f t="shared" si="70"/>
        <v/>
      </c>
      <c r="OL8" s="92" t="str">
        <f t="shared" si="70"/>
        <v/>
      </c>
      <c r="OM8" s="92" t="str">
        <f t="shared" si="70"/>
        <v/>
      </c>
      <c r="ON8" s="92" t="str">
        <f t="shared" si="70"/>
        <v/>
      </c>
      <c r="OO8" s="92" t="str">
        <f t="shared" si="70"/>
        <v/>
      </c>
      <c r="OP8" s="92" t="str">
        <f t="shared" si="70"/>
        <v/>
      </c>
      <c r="OQ8" s="92" t="str">
        <f t="shared" si="70"/>
        <v/>
      </c>
      <c r="OR8" s="92" t="str">
        <f t="shared" si="70"/>
        <v/>
      </c>
      <c r="OS8" s="92" t="str">
        <f t="shared" si="70"/>
        <v/>
      </c>
      <c r="OT8" s="92" t="str">
        <f t="shared" si="70"/>
        <v/>
      </c>
      <c r="OU8" s="92" t="str">
        <f t="shared" si="70"/>
        <v/>
      </c>
      <c r="OV8" s="92" t="str">
        <f t="shared" si="70"/>
        <v/>
      </c>
      <c r="OW8" s="92" t="str">
        <f t="shared" si="70"/>
        <v/>
      </c>
      <c r="OX8" s="92" t="str">
        <f t="shared" si="70"/>
        <v/>
      </c>
      <c r="OY8" s="92" t="str">
        <f t="shared" si="70"/>
        <v/>
      </c>
      <c r="OZ8" s="92" t="str">
        <f t="shared" si="70"/>
        <v/>
      </c>
      <c r="PA8" s="92" t="str">
        <f t="shared" si="70"/>
        <v/>
      </c>
      <c r="PB8" s="92" t="str">
        <f t="shared" si="70"/>
        <v/>
      </c>
      <c r="PC8" s="93" t="str">
        <f t="shared" si="70"/>
        <v/>
      </c>
      <c r="PE8" s="100" t="str">
        <f>IF($JE8="", "", SUM($OJ8:$PC8))</f>
        <v/>
      </c>
      <c r="PG8" s="103" t="str">
        <f>IF(OR($NG8="", PG$7=""), "", IFERROR(ML8/$NG8, ""))</f>
        <v/>
      </c>
      <c r="PH8" s="104" t="str">
        <f t="shared" ref="PH8:PZ21" si="71">IF(OR($NG8="", PH$7=""), "", IFERROR(MM8/$NG8, ""))</f>
        <v/>
      </c>
      <c r="PI8" s="104" t="str">
        <f t="shared" si="71"/>
        <v/>
      </c>
      <c r="PJ8" s="104" t="str">
        <f t="shared" si="71"/>
        <v/>
      </c>
      <c r="PK8" s="104" t="str">
        <f t="shared" si="71"/>
        <v/>
      </c>
      <c r="PL8" s="104" t="str">
        <f t="shared" si="71"/>
        <v/>
      </c>
      <c r="PM8" s="104" t="str">
        <f t="shared" si="71"/>
        <v/>
      </c>
      <c r="PN8" s="104" t="str">
        <f t="shared" si="71"/>
        <v/>
      </c>
      <c r="PO8" s="104" t="str">
        <f t="shared" si="71"/>
        <v/>
      </c>
      <c r="PP8" s="104" t="str">
        <f t="shared" si="71"/>
        <v/>
      </c>
      <c r="PQ8" s="104" t="str">
        <f t="shared" si="71"/>
        <v/>
      </c>
      <c r="PR8" s="104" t="str">
        <f t="shared" si="71"/>
        <v/>
      </c>
      <c r="PS8" s="104" t="str">
        <f t="shared" si="71"/>
        <v/>
      </c>
      <c r="PT8" s="104" t="str">
        <f t="shared" si="71"/>
        <v/>
      </c>
      <c r="PU8" s="104" t="str">
        <f t="shared" si="71"/>
        <v/>
      </c>
      <c r="PV8" s="104" t="str">
        <f t="shared" si="71"/>
        <v/>
      </c>
      <c r="PW8" s="104" t="str">
        <f t="shared" si="71"/>
        <v/>
      </c>
      <c r="PX8" s="104" t="str">
        <f t="shared" si="71"/>
        <v/>
      </c>
      <c r="PY8" s="104" t="str">
        <f t="shared" si="71"/>
        <v/>
      </c>
      <c r="PZ8" s="105" t="str">
        <f t="shared" si="71"/>
        <v/>
      </c>
      <c r="QB8" s="123" t="str" cm="1">
        <f t="array" ref="QB8">IF(OR($QB$3="", $NI8=""), "", IFERROR(INDEX($ML8:$NE8, $QA8, MATCH($QB$3, $ML$7:$NE$7, 0)), ""))</f>
        <v/>
      </c>
      <c r="QD8" s="100" t="e" cm="1">
        <f t="array" ref="QD8">IF(OR($NI8="", $QB$3=""), NA(), IFERROR(INDEX($NO8:$OH8, $QC8, MATCH($QB$3, $NO$7:$OH$7, 0)), NA()))</f>
        <v>#N/A</v>
      </c>
      <c r="QF8" s="9">
        <f t="shared" ref="QF8:QF71" si="72">COUNTIF($JF8:$JY8, "&gt;"&amp;$IP$8)+COUNTIF($JF8:$JY8, "&lt;"&amp;$IP$18)-COUNTIF($JF8:$JY8, "")</f>
        <v>-20</v>
      </c>
      <c r="QH8" s="57">
        <v>1</v>
      </c>
      <c r="QI8" s="59" t="str">
        <f t="shared" ref="QI8:QI20" si="73">IFERROR(INDEX($QF$8:$QF$176, MATCH($QH8, $NM$8:$NM$176, 0)), "")</f>
        <v/>
      </c>
    </row>
    <row r="9" spans="1:451" ht="15" customHeight="1" x14ac:dyDescent="0.25">
      <c r="A9" s="1"/>
      <c r="B9" s="479"/>
      <c r="C9" s="480"/>
      <c r="D9" s="480"/>
      <c r="E9" s="480"/>
      <c r="F9" s="480"/>
      <c r="G9" s="481"/>
      <c r="H9" s="298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9"/>
      <c r="T9" s="254"/>
      <c r="U9" s="488"/>
      <c r="V9" s="1"/>
      <c r="AE9" s="342"/>
      <c r="AJ9" s="9" t="str">
        <f>IF('Dev Settings'!$B$10="", "", 'Dev Settings'!$B$10)</f>
        <v>AED</v>
      </c>
      <c r="AK9" s="57">
        <v>94</v>
      </c>
      <c r="AL9" s="58">
        <v>46</v>
      </c>
      <c r="AM9" s="58">
        <v>87</v>
      </c>
      <c r="AN9" s="58">
        <v>44</v>
      </c>
      <c r="AO9" s="58">
        <v>90</v>
      </c>
      <c r="AP9" s="58">
        <v>53</v>
      </c>
      <c r="AQ9" s="58">
        <v>85</v>
      </c>
      <c r="AR9" s="58">
        <v>75</v>
      </c>
      <c r="AS9" s="58">
        <v>53</v>
      </c>
      <c r="AT9" s="58">
        <v>31</v>
      </c>
      <c r="AU9" s="58">
        <v>68</v>
      </c>
      <c r="AV9" s="58">
        <v>27</v>
      </c>
      <c r="AW9" s="58">
        <v>72</v>
      </c>
      <c r="AX9" s="58">
        <v>99</v>
      </c>
      <c r="AY9" s="58">
        <v>9</v>
      </c>
      <c r="AZ9" s="58">
        <v>71</v>
      </c>
      <c r="BA9" s="58">
        <v>25</v>
      </c>
      <c r="BB9" s="58">
        <v>72</v>
      </c>
      <c r="BC9" s="58">
        <v>34</v>
      </c>
      <c r="BD9" s="58">
        <v>100</v>
      </c>
      <c r="BE9" s="58">
        <v>83</v>
      </c>
      <c r="BF9" s="58">
        <v>79</v>
      </c>
      <c r="BG9" s="58">
        <v>88</v>
      </c>
      <c r="BH9" s="58">
        <v>60</v>
      </c>
      <c r="BI9" s="58">
        <v>28</v>
      </c>
      <c r="BJ9" s="58">
        <v>52</v>
      </c>
      <c r="BK9" s="58">
        <v>91</v>
      </c>
      <c r="BL9" s="58">
        <v>84</v>
      </c>
      <c r="BM9" s="58">
        <v>29</v>
      </c>
      <c r="BN9" s="58">
        <v>65</v>
      </c>
      <c r="BO9" s="58">
        <v>20</v>
      </c>
      <c r="BP9" s="58">
        <v>69</v>
      </c>
      <c r="BQ9" s="58">
        <v>89</v>
      </c>
      <c r="BR9" s="58">
        <v>86</v>
      </c>
      <c r="BS9" s="58">
        <v>79</v>
      </c>
      <c r="BT9" s="58">
        <v>80</v>
      </c>
      <c r="BU9" s="58">
        <v>70</v>
      </c>
      <c r="BV9" s="58">
        <v>33</v>
      </c>
      <c r="BW9" s="58">
        <v>98</v>
      </c>
      <c r="BX9" s="59">
        <v>6</v>
      </c>
      <c r="CA9" s="48">
        <f t="shared" ref="CA9:CA31" si="74">CA8+$CA$6</f>
        <v>4.1666666666666664E-2</v>
      </c>
      <c r="CB9" s="10">
        <v>2</v>
      </c>
      <c r="CD9" s="51" t="e">
        <f>IF(DAY(CD8)+1=DAY($CD$6), "", IFERROR(CD8+1, ""))</f>
        <v>#VALUE!</v>
      </c>
      <c r="CF9" s="55" t="e">
        <f t="shared" ref="CF9:CF38" si="75">$CD9</f>
        <v>#VALUE!</v>
      </c>
      <c r="CH9" s="10" t="str">
        <f t="shared" ref="CH9:CH38" si="76">IFERROR(VALUE(RIGHT($CF9, 2)), "")</f>
        <v/>
      </c>
      <c r="CJ9" s="7"/>
      <c r="CK9" s="10">
        <v>1</v>
      </c>
      <c r="CL9" s="60">
        <v>79</v>
      </c>
      <c r="CM9" s="7">
        <v>45</v>
      </c>
      <c r="CN9" s="7">
        <v>89</v>
      </c>
      <c r="CO9" s="7">
        <v>10</v>
      </c>
      <c r="CP9" s="7">
        <v>98</v>
      </c>
      <c r="CQ9" s="7">
        <v>7</v>
      </c>
      <c r="CR9" s="7">
        <v>66</v>
      </c>
      <c r="CS9" s="7">
        <v>36</v>
      </c>
      <c r="CT9" s="7">
        <v>71</v>
      </c>
      <c r="CU9" s="7">
        <v>65</v>
      </c>
      <c r="CV9" s="7">
        <v>52</v>
      </c>
      <c r="CW9" s="7">
        <v>84</v>
      </c>
      <c r="CX9" s="7">
        <v>12</v>
      </c>
      <c r="CY9" s="7">
        <v>54</v>
      </c>
      <c r="CZ9" s="7">
        <v>1</v>
      </c>
      <c r="DA9" s="7">
        <v>89</v>
      </c>
      <c r="DB9" s="7">
        <v>97</v>
      </c>
      <c r="DC9" s="7">
        <v>19</v>
      </c>
      <c r="DD9" s="7">
        <v>12</v>
      </c>
      <c r="DE9" s="7">
        <v>77</v>
      </c>
      <c r="DF9" s="7">
        <v>53</v>
      </c>
      <c r="DG9" s="7">
        <v>89</v>
      </c>
      <c r="DH9" s="7">
        <v>99</v>
      </c>
      <c r="DI9" s="61">
        <v>80</v>
      </c>
      <c r="DK9" s="10">
        <v>2</v>
      </c>
      <c r="DL9" s="60">
        <v>53</v>
      </c>
      <c r="DM9" s="7">
        <v>40</v>
      </c>
      <c r="DN9" s="7">
        <v>3</v>
      </c>
      <c r="DO9" s="7">
        <v>45</v>
      </c>
      <c r="DP9" s="7">
        <v>52</v>
      </c>
      <c r="DQ9" s="7">
        <v>83</v>
      </c>
      <c r="DR9" s="7">
        <v>74</v>
      </c>
      <c r="DS9" s="7">
        <v>92</v>
      </c>
      <c r="DT9" s="7">
        <v>56</v>
      </c>
      <c r="DU9" s="7">
        <v>5</v>
      </c>
      <c r="DV9" s="7">
        <v>5</v>
      </c>
      <c r="DW9" s="7">
        <v>78</v>
      </c>
      <c r="DX9" s="7">
        <v>82</v>
      </c>
      <c r="DY9" s="7">
        <v>34</v>
      </c>
      <c r="DZ9" s="7">
        <v>13</v>
      </c>
      <c r="EA9" s="7">
        <v>29</v>
      </c>
      <c r="EB9" s="7">
        <v>86</v>
      </c>
      <c r="EC9" s="7">
        <v>72</v>
      </c>
      <c r="ED9" s="7">
        <v>75</v>
      </c>
      <c r="EE9" s="7">
        <v>1</v>
      </c>
      <c r="EF9" s="7">
        <v>50</v>
      </c>
      <c r="EG9" s="7">
        <v>67</v>
      </c>
      <c r="EH9" s="7">
        <v>49</v>
      </c>
      <c r="EI9" s="7">
        <v>28</v>
      </c>
      <c r="EJ9" s="7">
        <v>18</v>
      </c>
      <c r="EK9" s="7">
        <v>19</v>
      </c>
      <c r="EL9" s="7">
        <v>38</v>
      </c>
      <c r="EM9" s="7">
        <v>96</v>
      </c>
      <c r="EN9" s="7">
        <v>18</v>
      </c>
      <c r="EO9" s="7">
        <v>13</v>
      </c>
      <c r="EP9" s="7">
        <v>45</v>
      </c>
      <c r="EQ9" s="7">
        <v>74</v>
      </c>
      <c r="ER9" s="7">
        <v>31</v>
      </c>
      <c r="ES9" s="7">
        <v>35</v>
      </c>
      <c r="ET9" s="7">
        <v>39</v>
      </c>
      <c r="EU9" s="7">
        <v>71</v>
      </c>
      <c r="EV9" s="7">
        <v>100</v>
      </c>
      <c r="EW9" s="7">
        <v>23</v>
      </c>
      <c r="EX9" s="7">
        <v>60</v>
      </c>
      <c r="EY9" s="7">
        <v>88</v>
      </c>
      <c r="EZ9" s="7">
        <v>27</v>
      </c>
      <c r="FA9" s="7">
        <v>56</v>
      </c>
      <c r="FB9" s="7">
        <v>39</v>
      </c>
      <c r="FC9" s="7">
        <v>87</v>
      </c>
      <c r="FD9" s="7">
        <v>56</v>
      </c>
      <c r="FE9" s="7">
        <v>49</v>
      </c>
      <c r="FF9" s="7">
        <v>42</v>
      </c>
      <c r="FG9" s="7">
        <v>61</v>
      </c>
      <c r="FH9" s="7">
        <v>22</v>
      </c>
      <c r="FI9" s="7">
        <v>62</v>
      </c>
      <c r="FJ9" s="7">
        <v>19</v>
      </c>
      <c r="FK9" s="7">
        <v>79</v>
      </c>
      <c r="FL9" s="7">
        <v>74</v>
      </c>
      <c r="FM9" s="7">
        <v>78</v>
      </c>
      <c r="FN9" s="7">
        <v>93</v>
      </c>
      <c r="FO9" s="7">
        <v>20</v>
      </c>
      <c r="FP9" s="7">
        <v>75</v>
      </c>
      <c r="FQ9" s="7">
        <v>74</v>
      </c>
      <c r="FR9" s="7">
        <v>31</v>
      </c>
      <c r="FS9" s="7">
        <v>13</v>
      </c>
      <c r="FT9" s="7">
        <v>11</v>
      </c>
      <c r="FU9" s="7">
        <v>67</v>
      </c>
      <c r="FV9" s="7">
        <v>77</v>
      </c>
      <c r="FW9" s="7">
        <v>61</v>
      </c>
      <c r="FX9" s="7">
        <v>55</v>
      </c>
      <c r="FY9" s="7">
        <v>23</v>
      </c>
      <c r="FZ9" s="7">
        <v>38</v>
      </c>
      <c r="GA9" s="7">
        <v>4</v>
      </c>
      <c r="GB9" s="7">
        <v>44</v>
      </c>
      <c r="GC9" s="7">
        <v>61</v>
      </c>
      <c r="GD9" s="7">
        <v>32</v>
      </c>
      <c r="GE9" s="7">
        <v>32</v>
      </c>
      <c r="GF9" s="7">
        <v>53</v>
      </c>
      <c r="GG9" s="7">
        <v>6</v>
      </c>
      <c r="GH9" s="7">
        <v>84</v>
      </c>
      <c r="GI9" s="7">
        <v>33</v>
      </c>
      <c r="GJ9" s="7">
        <v>97</v>
      </c>
      <c r="GK9" s="7">
        <v>13</v>
      </c>
      <c r="GL9" s="7">
        <v>92</v>
      </c>
      <c r="GM9" s="7">
        <v>87</v>
      </c>
      <c r="GN9" s="7">
        <v>7</v>
      </c>
      <c r="GO9" s="7">
        <v>77</v>
      </c>
      <c r="GP9" s="7">
        <v>67</v>
      </c>
      <c r="GQ9" s="7">
        <v>47</v>
      </c>
      <c r="GR9" s="7">
        <v>11</v>
      </c>
      <c r="GS9" s="7">
        <v>33</v>
      </c>
      <c r="GT9" s="7">
        <v>13</v>
      </c>
      <c r="GU9" s="7">
        <v>77</v>
      </c>
      <c r="GV9" s="7">
        <v>80</v>
      </c>
      <c r="GW9" s="7">
        <v>19</v>
      </c>
      <c r="GX9" s="7">
        <v>31</v>
      </c>
      <c r="GY9" s="7">
        <v>70</v>
      </c>
      <c r="GZ9" s="7">
        <v>12</v>
      </c>
      <c r="HA9" s="7">
        <v>63</v>
      </c>
      <c r="HB9" s="7">
        <v>98</v>
      </c>
      <c r="HC9" s="7">
        <v>2</v>
      </c>
      <c r="HD9" s="7">
        <v>45</v>
      </c>
      <c r="HE9" s="7">
        <v>13</v>
      </c>
      <c r="HF9" s="7">
        <v>37</v>
      </c>
      <c r="HG9" s="61">
        <v>24</v>
      </c>
      <c r="HJ9" s="51" t="str">
        <f t="shared" ref="HJ9:HJ31" si="77">$HJ8</f>
        <v/>
      </c>
      <c r="HL9" s="49">
        <f>$CA$9</f>
        <v>4.1666666666666664E-2</v>
      </c>
      <c r="HN9" s="10" t="str">
        <f t="shared" si="3"/>
        <v/>
      </c>
      <c r="HP9" s="10" t="str">
        <f t="shared" si="4"/>
        <v/>
      </c>
      <c r="HR9" s="10" t="str">
        <f t="shared" ref="HR9:HR72" si="78">IF(OR($HN9="", $HP9=""), "", IFERROR(INDEX($CL$8:$DI$107, MATCH($HN9, $CK$8:$CK$107, 0), MATCH($HP9, $CL$7:$DI$7, 0)), ""))</f>
        <v/>
      </c>
      <c r="HT9" s="60" t="str">
        <f t="shared" ref="HT9:II37" si="79">IF(OR($HR9="", HT$5=""), "", IFERROR(INDEX($DL$8:$HG$107, MATCH($HR9, $DK$8:$DK$107, 0), MATCH(HT$5, $DL$7:$HG$7, 0)), ""))</f>
        <v/>
      </c>
      <c r="HU9" s="7" t="str">
        <f t="shared" si="5"/>
        <v/>
      </c>
      <c r="HV9" s="7" t="str">
        <f t="shared" si="5"/>
        <v/>
      </c>
      <c r="HW9" s="7" t="str">
        <f t="shared" si="5"/>
        <v/>
      </c>
      <c r="HX9" s="7" t="str">
        <f t="shared" si="5"/>
        <v/>
      </c>
      <c r="HY9" s="7" t="str">
        <f t="shared" si="5"/>
        <v/>
      </c>
      <c r="HZ9" s="7" t="str">
        <f t="shared" si="5"/>
        <v/>
      </c>
      <c r="IA9" s="7" t="str">
        <f t="shared" si="5"/>
        <v/>
      </c>
      <c r="IB9" s="7" t="str">
        <f t="shared" si="5"/>
        <v/>
      </c>
      <c r="IC9" s="7" t="str">
        <f t="shared" si="5"/>
        <v/>
      </c>
      <c r="ID9" s="7" t="str">
        <f t="shared" si="5"/>
        <v/>
      </c>
      <c r="IE9" s="7" t="str">
        <f t="shared" si="5"/>
        <v/>
      </c>
      <c r="IF9" s="7" t="str">
        <f t="shared" si="5"/>
        <v/>
      </c>
      <c r="IG9" s="7" t="str">
        <f t="shared" si="5"/>
        <v/>
      </c>
      <c r="IH9" s="7" t="str">
        <f t="shared" si="5"/>
        <v/>
      </c>
      <c r="II9" s="7" t="str">
        <f t="shared" si="5"/>
        <v/>
      </c>
      <c r="IJ9" s="7" t="str">
        <f t="shared" si="5"/>
        <v/>
      </c>
      <c r="IK9" s="7" t="str">
        <f t="shared" si="5"/>
        <v/>
      </c>
      <c r="IL9" s="7" t="str">
        <f t="shared" si="5"/>
        <v/>
      </c>
      <c r="IM9" s="61" t="str">
        <f t="shared" si="5"/>
        <v/>
      </c>
      <c r="IP9" s="10">
        <f>'Dev Settings'!$AT$9</f>
        <v>4</v>
      </c>
      <c r="IQ9" s="60">
        <f>IF($AJ$39="", "", IFERROR(INDEX('Dev Settings'!$AD$10:$AW$16, MATCH($AJ$39, 'Dev Settings'!$Q$10:$Q$16, 0), MATCH($IP9, 'Dev Settings'!$AD$9:$AW$9, 0)), ""))</f>
        <v>12</v>
      </c>
      <c r="IR9" s="10">
        <f t="shared" si="6"/>
        <v>1</v>
      </c>
      <c r="IT9" s="10">
        <v>2</v>
      </c>
      <c r="IU9" s="10">
        <f t="shared" ref="IU9:IU72" si="80">IFERROR(INDEX($IW$8:$IW$138, MATCH($IT9, $JB$8:$JB$138, 0)), "")</f>
        <v>-5</v>
      </c>
      <c r="IW9" s="9">
        <f>IFERROR(IF(COUNTIF(IW$8:IW8, IW8)&lt;=INDEX($IQ$8:$IQ$18, MATCH(IW8, $IP$8:$IP$18, 0)), IW8, IW8+$IR$5), "")</f>
        <v>-5</v>
      </c>
      <c r="IX9" s="10">
        <f>IF($IW9="", "", COUNTIF(IW$8:IW9, IW9))</f>
        <v>2</v>
      </c>
      <c r="IY9" s="10">
        <f t="shared" ref="IY9:IY72" si="81">IF($IW9="", "", IFERROR(INDEX($IQ$8:$IQ$18, MATCH($IW9, $IP$8:$IP$18, 0)), ""))</f>
        <v>10</v>
      </c>
      <c r="JA9" s="10" t="str">
        <f t="shared" ref="JA9:JA72" si="82">IF(IY9="", "", IF(IX9&lt;=IY9, "X", ""))</f>
        <v>X</v>
      </c>
      <c r="JB9" s="10">
        <f>IF($JA9="", "", COUNTIF(JA$8:JA9, "X"))</f>
        <v>2</v>
      </c>
      <c r="JE9" s="67" t="str">
        <f t="shared" ref="JE9:JE72" si="83">IFERROR(HJ9+HL9, "")</f>
        <v/>
      </c>
      <c r="JF9" s="60" t="e">
        <f>IF(AND($IQ$5='Dev Settings'!$BU$3, COUNTIF($IP$21:$IP$25, HT9)&gt;0, COUNTIF($IP$21:$IP$25, HT8)&gt;0), MIN($ML8:$NE8)-ML8, IF(AND($IQ$6='Dev Settings'!$BU$3, COUNTIF($IQ$21:$IQ$25, HT9)&gt;0, COUNTIF($IQ$21:$IQ$25, HT8)&gt;0), MAX($ML8:$NE8)-ML8, IFERROR(INDEX($IU$8:$IU$107, MATCH(HT9, $IT$8:$IT$107, 0)), "")))</f>
        <v>#VALUE!</v>
      </c>
      <c r="JG9" s="7" t="e">
        <f>IF(AND($IQ$5='Dev Settings'!$BU$3, COUNTIF($IP$21:$IP$25, HU9)&gt;0, COUNTIF($IP$21:$IP$25, HU8)&gt;0), MIN($ML8:$NE8)-MM8, IF(AND($IQ$6='Dev Settings'!$BU$3, COUNTIF($IQ$21:$IQ$25, HU9)&gt;0, COUNTIF($IQ$21:$IQ$25, HU8)&gt;0), MAX($ML8:$NE8)-MM8, IFERROR(INDEX($IU$8:$IU$107, MATCH(HU9, $IT$8:$IT$107, 0)), "")))</f>
        <v>#VALUE!</v>
      </c>
      <c r="JH9" s="7" t="e">
        <f>IF(AND($IQ$5='Dev Settings'!$BU$3, COUNTIF($IP$21:$IP$25, HV9)&gt;0, COUNTIF($IP$21:$IP$25, HV8)&gt;0), MIN($ML8:$NE8)-MN8, IF(AND($IQ$6='Dev Settings'!$BU$3, COUNTIF($IQ$21:$IQ$25, HV9)&gt;0, COUNTIF($IQ$21:$IQ$25, HV8)&gt;0), MAX($ML8:$NE8)-MN8, IFERROR(INDEX($IU$8:$IU$107, MATCH(HV9, $IT$8:$IT$107, 0)), "")))</f>
        <v>#VALUE!</v>
      </c>
      <c r="JI9" s="7" t="e">
        <f>IF(AND($IQ$5='Dev Settings'!$BU$3, COUNTIF($IP$21:$IP$25, HW9)&gt;0, COUNTIF($IP$21:$IP$25, HW8)&gt;0), MIN($ML8:$NE8)-MO8, IF(AND($IQ$6='Dev Settings'!$BU$3, COUNTIF($IQ$21:$IQ$25, HW9)&gt;0, COUNTIF($IQ$21:$IQ$25, HW8)&gt;0), MAX($ML8:$NE8)-MO8, IFERROR(INDEX($IU$8:$IU$107, MATCH(HW9, $IT$8:$IT$107, 0)), "")))</f>
        <v>#VALUE!</v>
      </c>
      <c r="JJ9" s="7" t="e">
        <f>IF(AND($IQ$5='Dev Settings'!$BU$3, COUNTIF($IP$21:$IP$25, HX9)&gt;0, COUNTIF($IP$21:$IP$25, HX8)&gt;0), MIN($ML8:$NE8)-MP8, IF(AND($IQ$6='Dev Settings'!$BU$3, COUNTIF($IQ$21:$IQ$25, HX9)&gt;0, COUNTIF($IQ$21:$IQ$25, HX8)&gt;0), MAX($ML8:$NE8)-MP8, IFERROR(INDEX($IU$8:$IU$107, MATCH(HX9, $IT$8:$IT$107, 0)), "")))</f>
        <v>#VALUE!</v>
      </c>
      <c r="JK9" s="7" t="e">
        <f>IF(AND($IQ$5='Dev Settings'!$BU$3, COUNTIF($IP$21:$IP$25, HY9)&gt;0, COUNTIF($IP$21:$IP$25, HY8)&gt;0), MIN($ML8:$NE8)-MQ8, IF(AND($IQ$6='Dev Settings'!$BU$3, COUNTIF($IQ$21:$IQ$25, HY9)&gt;0, COUNTIF($IQ$21:$IQ$25, HY8)&gt;0), MAX($ML8:$NE8)-MQ8, IFERROR(INDEX($IU$8:$IU$107, MATCH(HY9, $IT$8:$IT$107, 0)), "")))</f>
        <v>#VALUE!</v>
      </c>
      <c r="JL9" s="7" t="e">
        <f>IF(AND($IQ$5='Dev Settings'!$BU$3, COUNTIF($IP$21:$IP$25, HZ9)&gt;0, COUNTIF($IP$21:$IP$25, HZ8)&gt;0), MIN($ML8:$NE8)-MR8, IF(AND($IQ$6='Dev Settings'!$BU$3, COUNTIF($IQ$21:$IQ$25, HZ9)&gt;0, COUNTIF($IQ$21:$IQ$25, HZ8)&gt;0), MAX($ML8:$NE8)-MR8, IFERROR(INDEX($IU$8:$IU$107, MATCH(HZ9, $IT$8:$IT$107, 0)), "")))</f>
        <v>#VALUE!</v>
      </c>
      <c r="JM9" s="7" t="e">
        <f>IF(AND($IQ$5='Dev Settings'!$BU$3, COUNTIF($IP$21:$IP$25, IA9)&gt;0, COUNTIF($IP$21:$IP$25, IA8)&gt;0), MIN($ML8:$NE8)-MS8, IF(AND($IQ$6='Dev Settings'!$BU$3, COUNTIF($IQ$21:$IQ$25, IA9)&gt;0, COUNTIF($IQ$21:$IQ$25, IA8)&gt;0), MAX($ML8:$NE8)-MS8, IFERROR(INDEX($IU$8:$IU$107, MATCH(IA9, $IT$8:$IT$107, 0)), "")))</f>
        <v>#VALUE!</v>
      </c>
      <c r="JN9" s="7" t="e">
        <f>IF(AND($IQ$5='Dev Settings'!$BU$3, COUNTIF($IP$21:$IP$25, IB9)&gt;0, COUNTIF($IP$21:$IP$25, IB8)&gt;0), MIN($ML8:$NE8)-MT8, IF(AND($IQ$6='Dev Settings'!$BU$3, COUNTIF($IQ$21:$IQ$25, IB9)&gt;0, COUNTIF($IQ$21:$IQ$25, IB8)&gt;0), MAX($ML8:$NE8)-MT8, IFERROR(INDEX($IU$8:$IU$107, MATCH(IB9, $IT$8:$IT$107, 0)), "")))</f>
        <v>#VALUE!</v>
      </c>
      <c r="JO9" s="7" t="e">
        <f>IF(AND($IQ$5='Dev Settings'!$BU$3, COUNTIF($IP$21:$IP$25, IC9)&gt;0, COUNTIF($IP$21:$IP$25, IC8)&gt;0), MIN($ML8:$NE8)-MU8, IF(AND($IQ$6='Dev Settings'!$BU$3, COUNTIF($IQ$21:$IQ$25, IC9)&gt;0, COUNTIF($IQ$21:$IQ$25, IC8)&gt;0), MAX($ML8:$NE8)-MU8, IFERROR(INDEX($IU$8:$IU$107, MATCH(IC9, $IT$8:$IT$107, 0)), "")))</f>
        <v>#VALUE!</v>
      </c>
      <c r="JP9" s="7" t="e">
        <f>IF(AND($IQ$5='Dev Settings'!$BU$3, COUNTIF($IP$21:$IP$25, ID9)&gt;0, COUNTIF($IP$21:$IP$25, ID8)&gt;0), MIN($ML8:$NE8)-MV8, IF(AND($IQ$6='Dev Settings'!$BU$3, COUNTIF($IQ$21:$IQ$25, ID9)&gt;0, COUNTIF($IQ$21:$IQ$25, ID8)&gt;0), MAX($ML8:$NE8)-MV8, IFERROR(INDEX($IU$8:$IU$107, MATCH(ID9, $IT$8:$IT$107, 0)), "")))</f>
        <v>#VALUE!</v>
      </c>
      <c r="JQ9" s="7" t="e">
        <f>IF(AND($IQ$5='Dev Settings'!$BU$3, COUNTIF($IP$21:$IP$25, IE9)&gt;0, COUNTIF($IP$21:$IP$25, IE8)&gt;0), MIN($ML8:$NE8)-MW8, IF(AND($IQ$6='Dev Settings'!$BU$3, COUNTIF($IQ$21:$IQ$25, IE9)&gt;0, COUNTIF($IQ$21:$IQ$25, IE8)&gt;0), MAX($ML8:$NE8)-MW8, IFERROR(INDEX($IU$8:$IU$107, MATCH(IE9, $IT$8:$IT$107, 0)), "")))</f>
        <v>#VALUE!</v>
      </c>
      <c r="JR9" s="7" t="e">
        <f>IF(AND($IQ$5='Dev Settings'!$BU$3, COUNTIF($IP$21:$IP$25, IF9)&gt;0, COUNTIF($IP$21:$IP$25, IF8)&gt;0), MIN($ML8:$NE8)-MX8, IF(AND($IQ$6='Dev Settings'!$BU$3, COUNTIF($IQ$21:$IQ$25, IF9)&gt;0, COUNTIF($IQ$21:$IQ$25, IF8)&gt;0), MAX($ML8:$NE8)-MX8, IFERROR(INDEX($IU$8:$IU$107, MATCH(IF9, $IT$8:$IT$107, 0)), "")))</f>
        <v>#VALUE!</v>
      </c>
      <c r="JS9" s="7" t="e">
        <f>IF(AND($IQ$5='Dev Settings'!$BU$3, COUNTIF($IP$21:$IP$25, IG9)&gt;0, COUNTIF($IP$21:$IP$25, IG8)&gt;0), MIN($ML8:$NE8)-MY8, IF(AND($IQ$6='Dev Settings'!$BU$3, COUNTIF($IQ$21:$IQ$25, IG9)&gt;0, COUNTIF($IQ$21:$IQ$25, IG8)&gt;0), MAX($ML8:$NE8)-MY8, IFERROR(INDEX($IU$8:$IU$107, MATCH(IG9, $IT$8:$IT$107, 0)), "")))</f>
        <v>#VALUE!</v>
      </c>
      <c r="JT9" s="7" t="e">
        <f>IF(AND($IQ$5='Dev Settings'!$BU$3, COUNTIF($IP$21:$IP$25, IH9)&gt;0, COUNTIF($IP$21:$IP$25, IH8)&gt;0), MIN($ML8:$NE8)-MZ8, IF(AND($IQ$6='Dev Settings'!$BU$3, COUNTIF($IQ$21:$IQ$25, IH9)&gt;0, COUNTIF($IQ$21:$IQ$25, IH8)&gt;0), MAX($ML8:$NE8)-MZ8, IFERROR(INDEX($IU$8:$IU$107, MATCH(IH9, $IT$8:$IT$107, 0)), "")))</f>
        <v>#VALUE!</v>
      </c>
      <c r="JU9" s="7" t="e">
        <f>IF(AND($IQ$5='Dev Settings'!$BU$3, COUNTIF($IP$21:$IP$25, II9)&gt;0, COUNTIF($IP$21:$IP$25, II8)&gt;0), MIN($ML8:$NE8)-NA8, IF(AND($IQ$6='Dev Settings'!$BU$3, COUNTIF($IQ$21:$IQ$25, II9)&gt;0, COUNTIF($IQ$21:$IQ$25, II8)&gt;0), MAX($ML8:$NE8)-NA8, IFERROR(INDEX($IU$8:$IU$107, MATCH(II9, $IT$8:$IT$107, 0)), "")))</f>
        <v>#VALUE!</v>
      </c>
      <c r="JV9" s="7" t="e">
        <f>IF(AND($IQ$5='Dev Settings'!$BU$3, COUNTIF($IP$21:$IP$25, IJ9)&gt;0, COUNTIF($IP$21:$IP$25, IJ8)&gt;0), MIN($ML8:$NE8)-NB8, IF(AND($IQ$6='Dev Settings'!$BU$3, COUNTIF($IQ$21:$IQ$25, IJ9)&gt;0, COUNTIF($IQ$21:$IQ$25, IJ8)&gt;0), MAX($ML8:$NE8)-NB8, IFERROR(INDEX($IU$8:$IU$107, MATCH(IJ9, $IT$8:$IT$107, 0)), "")))</f>
        <v>#VALUE!</v>
      </c>
      <c r="JW9" s="7" t="e">
        <f>IF(AND($IQ$5='Dev Settings'!$BU$3, COUNTIF($IP$21:$IP$25, IK9)&gt;0, COUNTIF($IP$21:$IP$25, IK8)&gt;0), MIN($ML8:$NE8)-NC8, IF(AND($IQ$6='Dev Settings'!$BU$3, COUNTIF($IQ$21:$IQ$25, IK9)&gt;0, COUNTIF($IQ$21:$IQ$25, IK8)&gt;0), MAX($ML8:$NE8)-NC8, IFERROR(INDEX($IU$8:$IU$107, MATCH(IK9, $IT$8:$IT$107, 0)), "")))</f>
        <v>#VALUE!</v>
      </c>
      <c r="JX9" s="7" t="e">
        <f>IF(AND($IQ$5='Dev Settings'!$BU$3, COUNTIF($IP$21:$IP$25, IL9)&gt;0, COUNTIF($IP$21:$IP$25, IL8)&gt;0), MIN($ML8:$NE8)-ND8, IF(AND($IQ$6='Dev Settings'!$BU$3, COUNTIF($IQ$21:$IQ$25, IL9)&gt;0, COUNTIF($IQ$21:$IQ$25, IL8)&gt;0), MAX($ML8:$NE8)-ND8, IFERROR(INDEX($IU$8:$IU$107, MATCH(IL9, $IT$8:$IT$107, 0)), "")))</f>
        <v>#VALUE!</v>
      </c>
      <c r="JY9" s="61" t="e">
        <f>IF(AND($IQ$5='Dev Settings'!$BU$3, COUNTIF($IP$21:$IP$25, IM9)&gt;0, COUNTIF($IP$21:$IP$25, IM8)&gt;0), MIN($ML8:$NE8)-NE8, IF(AND($IQ$6='Dev Settings'!$BU$3, COUNTIF($IQ$21:$IQ$25, IM9)&gt;0, COUNTIF($IQ$21:$IQ$25, IM8)&gt;0), MAX($ML8:$NE8)-NE8, IFERROR(INDEX($IU$8:$IU$107, MATCH(IM9, $IT$8:$IT$107, 0)), "")))</f>
        <v>#VALUE!</v>
      </c>
      <c r="KA9" s="60" t="str">
        <f t="shared" si="8"/>
        <v/>
      </c>
      <c r="KB9" s="7" t="str">
        <f t="shared" si="9"/>
        <v/>
      </c>
      <c r="KC9" s="7" t="str">
        <f t="shared" si="10"/>
        <v/>
      </c>
      <c r="KD9" s="7" t="str">
        <f t="shared" si="11"/>
        <v/>
      </c>
      <c r="KE9" s="7" t="str">
        <f t="shared" si="12"/>
        <v/>
      </c>
      <c r="KF9" s="7" t="str">
        <f t="shared" si="13"/>
        <v/>
      </c>
      <c r="KG9" s="7" t="str">
        <f t="shared" si="14"/>
        <v/>
      </c>
      <c r="KH9" s="7" t="str">
        <f t="shared" si="15"/>
        <v/>
      </c>
      <c r="KI9" s="7" t="str">
        <f t="shared" si="16"/>
        <v/>
      </c>
      <c r="KJ9" s="7" t="str">
        <f t="shared" si="17"/>
        <v/>
      </c>
      <c r="KK9" s="7" t="str">
        <f t="shared" si="18"/>
        <v/>
      </c>
      <c r="KL9" s="7" t="str">
        <f t="shared" si="19"/>
        <v/>
      </c>
      <c r="KM9" s="7" t="str">
        <f t="shared" si="20"/>
        <v/>
      </c>
      <c r="KN9" s="7" t="str">
        <f t="shared" si="21"/>
        <v/>
      </c>
      <c r="KO9" s="7" t="str">
        <f t="shared" si="22"/>
        <v/>
      </c>
      <c r="KP9" s="7" t="str">
        <f t="shared" si="23"/>
        <v/>
      </c>
      <c r="KQ9" s="7" t="str">
        <f t="shared" si="24"/>
        <v/>
      </c>
      <c r="KR9" s="7" t="str">
        <f t="shared" si="25"/>
        <v/>
      </c>
      <c r="KS9" s="7" t="str">
        <f t="shared" si="26"/>
        <v/>
      </c>
      <c r="KT9" s="61" t="str">
        <f t="shared" si="27"/>
        <v/>
      </c>
      <c r="KV9" s="60" t="str">
        <f t="shared" si="28"/>
        <v/>
      </c>
      <c r="KW9" s="7" t="str">
        <f t="shared" si="29"/>
        <v/>
      </c>
      <c r="KX9" s="7" t="str">
        <f t="shared" si="30"/>
        <v/>
      </c>
      <c r="KY9" s="7" t="str">
        <f t="shared" si="31"/>
        <v/>
      </c>
      <c r="KZ9" s="7" t="str">
        <f t="shared" si="32"/>
        <v/>
      </c>
      <c r="LA9" s="7" t="str">
        <f t="shared" si="33"/>
        <v/>
      </c>
      <c r="LB9" s="7" t="str">
        <f t="shared" si="34"/>
        <v/>
      </c>
      <c r="LC9" s="7" t="str">
        <f t="shared" si="35"/>
        <v/>
      </c>
      <c r="LD9" s="7" t="str">
        <f t="shared" si="36"/>
        <v/>
      </c>
      <c r="LE9" s="7" t="str">
        <f t="shared" si="37"/>
        <v/>
      </c>
      <c r="LF9" s="7" t="str">
        <f t="shared" si="38"/>
        <v/>
      </c>
      <c r="LG9" s="7" t="str">
        <f t="shared" si="39"/>
        <v/>
      </c>
      <c r="LH9" s="7" t="str">
        <f t="shared" si="40"/>
        <v/>
      </c>
      <c r="LI9" s="7" t="str">
        <f t="shared" si="41"/>
        <v/>
      </c>
      <c r="LJ9" s="7" t="str">
        <f t="shared" si="42"/>
        <v/>
      </c>
      <c r="LK9" s="7" t="str">
        <f t="shared" si="43"/>
        <v/>
      </c>
      <c r="LL9" s="7" t="str">
        <f t="shared" si="44"/>
        <v/>
      </c>
      <c r="LM9" s="7" t="str">
        <f t="shared" si="45"/>
        <v/>
      </c>
      <c r="LN9" s="7" t="str">
        <f t="shared" si="46"/>
        <v/>
      </c>
      <c r="LO9" s="61" t="str">
        <f t="shared" si="47"/>
        <v/>
      </c>
      <c r="LQ9" s="60" t="e">
        <f t="shared" si="48"/>
        <v>#VALUE!</v>
      </c>
      <c r="LR9" s="7" t="e">
        <f t="shared" si="49"/>
        <v>#VALUE!</v>
      </c>
      <c r="LS9" s="7" t="e">
        <f t="shared" si="50"/>
        <v>#VALUE!</v>
      </c>
      <c r="LT9" s="7" t="e">
        <f t="shared" si="51"/>
        <v>#VALUE!</v>
      </c>
      <c r="LU9" s="7" t="e">
        <f t="shared" si="52"/>
        <v>#VALUE!</v>
      </c>
      <c r="LV9" s="7" t="e">
        <f t="shared" si="53"/>
        <v>#VALUE!</v>
      </c>
      <c r="LW9" s="7" t="e">
        <f t="shared" si="54"/>
        <v>#VALUE!</v>
      </c>
      <c r="LX9" s="7" t="e">
        <f t="shared" si="55"/>
        <v>#VALUE!</v>
      </c>
      <c r="LY9" s="7" t="e">
        <f t="shared" si="56"/>
        <v>#VALUE!</v>
      </c>
      <c r="LZ9" s="7" t="e">
        <f t="shared" si="57"/>
        <v>#VALUE!</v>
      </c>
      <c r="MA9" s="7" t="e">
        <f t="shared" si="58"/>
        <v>#VALUE!</v>
      </c>
      <c r="MB9" s="7" t="e">
        <f t="shared" si="59"/>
        <v>#VALUE!</v>
      </c>
      <c r="MC9" s="7" t="e">
        <f t="shared" si="60"/>
        <v>#VALUE!</v>
      </c>
      <c r="MD9" s="7" t="e">
        <f t="shared" si="61"/>
        <v>#VALUE!</v>
      </c>
      <c r="ME9" s="7" t="e">
        <f t="shared" si="62"/>
        <v>#VALUE!</v>
      </c>
      <c r="MF9" s="7" t="e">
        <f t="shared" si="63"/>
        <v>#VALUE!</v>
      </c>
      <c r="MG9" s="7" t="e">
        <f t="shared" si="64"/>
        <v>#VALUE!</v>
      </c>
      <c r="MH9" s="7" t="e">
        <f t="shared" si="65"/>
        <v>#VALUE!</v>
      </c>
      <c r="MI9" s="7" t="e">
        <f t="shared" si="66"/>
        <v>#VALUE!</v>
      </c>
      <c r="MJ9" s="61" t="e">
        <f t="shared" si="67"/>
        <v>#VALUE!</v>
      </c>
      <c r="ML9" s="60" t="str">
        <f t="shared" ref="ML9:ML72" si="84">IFERROR(IF(ML8+LQ8&gt;$JY$2, $JY$2, IF(ML8+LQ8&lt;$JY$3, $JY$3, ML8+LQ8)), "")</f>
        <v/>
      </c>
      <c r="MM9" s="7" t="str">
        <f t="shared" ref="MM9:MM72" si="85">IFERROR(IF(MM8+LR8&gt;$JY$2, $JY$2, IF(MM8+LR8&lt;$JY$3, $JY$3, MM8+LR8)), "")</f>
        <v/>
      </c>
      <c r="MN9" s="7" t="str">
        <f t="shared" ref="MN9:MN72" si="86">IFERROR(IF(MN8+LS8&gt;$JY$2, $JY$2, IF(MN8+LS8&lt;$JY$3, $JY$3, MN8+LS8)), "")</f>
        <v/>
      </c>
      <c r="MO9" s="7" t="str">
        <f t="shared" ref="MO9:MO72" si="87">IFERROR(IF(MO8+LT8&gt;$JY$2, $JY$2, IF(MO8+LT8&lt;$JY$3, $JY$3, MO8+LT8)), "")</f>
        <v/>
      </c>
      <c r="MP9" s="7" t="str">
        <f t="shared" ref="MP9:MP72" si="88">IFERROR(IF(MP8+LU8&gt;$JY$2, $JY$2, IF(MP8+LU8&lt;$JY$3, $JY$3, MP8+LU8)), "")</f>
        <v/>
      </c>
      <c r="MQ9" s="7" t="str">
        <f t="shared" ref="MQ9:MQ72" si="89">IFERROR(IF(MQ8+LV8&gt;$JY$2, $JY$2, IF(MQ8+LV8&lt;$JY$3, $JY$3, MQ8+LV8)), "")</f>
        <v/>
      </c>
      <c r="MR9" s="7" t="str">
        <f t="shared" ref="MR9:MR72" si="90">IFERROR(IF(MR8+LW8&gt;$JY$2, $JY$2, IF(MR8+LW8&lt;$JY$3, $JY$3, MR8+LW8)), "")</f>
        <v/>
      </c>
      <c r="MS9" s="7" t="str">
        <f t="shared" ref="MS9:MS72" si="91">IFERROR(IF(MS8+LX8&gt;$JY$2, $JY$2, IF(MS8+LX8&lt;$JY$3, $JY$3, MS8+LX8)), "")</f>
        <v/>
      </c>
      <c r="MT9" s="7" t="str">
        <f t="shared" ref="MT9:MT72" si="92">IFERROR(IF(MT8+LY8&gt;$JY$2, $JY$2, IF(MT8+LY8&lt;$JY$3, $JY$3, MT8+LY8)), "")</f>
        <v/>
      </c>
      <c r="MU9" s="7" t="str">
        <f t="shared" ref="MU9:MU72" si="93">IFERROR(IF(MU8+LZ8&gt;$JY$2, $JY$2, IF(MU8+LZ8&lt;$JY$3, $JY$3, MU8+LZ8)), "")</f>
        <v/>
      </c>
      <c r="MV9" s="7" t="str">
        <f t="shared" ref="MV9:MV72" si="94">IFERROR(IF(MV8+MA8&gt;$JY$2, $JY$2, IF(MV8+MA8&lt;$JY$3, $JY$3, MV8+MA8)), "")</f>
        <v/>
      </c>
      <c r="MW9" s="7" t="str">
        <f t="shared" ref="MW9:MW72" si="95">IFERROR(IF(MW8+MB8&gt;$JY$2, $JY$2, IF(MW8+MB8&lt;$JY$3, $JY$3, MW8+MB8)), "")</f>
        <v/>
      </c>
      <c r="MX9" s="7" t="str">
        <f t="shared" ref="MX9:MX72" si="96">IFERROR(IF(MX8+MC8&gt;$JY$2, $JY$2, IF(MX8+MC8&lt;$JY$3, $JY$3, MX8+MC8)), "")</f>
        <v/>
      </c>
      <c r="MY9" s="7" t="str">
        <f t="shared" ref="MY9:MY72" si="97">IFERROR(IF(MY8+MD8&gt;$JY$2, $JY$2, IF(MY8+MD8&lt;$JY$3, $JY$3, MY8+MD8)), "")</f>
        <v/>
      </c>
      <c r="MZ9" s="7" t="str">
        <f t="shared" ref="MZ9:MZ72" si="98">IFERROR(IF(MZ8+ME8&gt;$JY$2, $JY$2, IF(MZ8+ME8&lt;$JY$3, $JY$3, MZ8+ME8)), "")</f>
        <v/>
      </c>
      <c r="NA9" s="7" t="str">
        <f t="shared" ref="NA9:NA72" si="99">IFERROR(IF(NA8+MF8&gt;$JY$2, $JY$2, IF(NA8+MF8&lt;$JY$3, $JY$3, NA8+MF8)), "")</f>
        <v/>
      </c>
      <c r="NB9" s="7" t="str">
        <f t="shared" ref="NB9:NB72" si="100">IFERROR(IF(NB8+MG8&gt;$JY$2, $JY$2, IF(NB8+MG8&lt;$JY$3, $JY$3, NB8+MG8)), "")</f>
        <v/>
      </c>
      <c r="NC9" s="7" t="str">
        <f t="shared" ref="NC9:NC72" si="101">IFERROR(IF(NC8+MH8&gt;$JY$2, $JY$2, IF(NC8+MH8&lt;$JY$3, $JY$3, NC8+MH8)), "")</f>
        <v/>
      </c>
      <c r="ND9" s="7" t="str">
        <f t="shared" ref="ND9:ND72" si="102">IFERROR(IF(ND8+MI8&gt;$JY$2, $JY$2, IF(ND8+MI8&lt;$JY$3, $JY$3, ND8+MI8)), "")</f>
        <v/>
      </c>
      <c r="NE9" s="61" t="str">
        <f t="shared" ref="NE9:NE72" si="103">IFERROR(IF(NE8+MJ8&gt;$JY$2, $JY$2, IF(NE8+MJ8&lt;$JY$3, $JY$3, NE8+MJ8)), "")</f>
        <v/>
      </c>
      <c r="NG9" s="10" t="str">
        <f t="shared" ref="NG9:NG72" si="104">IFERROR(ROUND(AVERAGE($ML9:$NE9), 0), "")</f>
        <v/>
      </c>
      <c r="NI9" s="10" t="str">
        <f t="shared" ref="NI9:NI72" si="105">IF($JE9="", "", IF($NI$5&gt;=$JE9, "X", ""))</f>
        <v/>
      </c>
      <c r="NK9" s="10" t="str">
        <f>IF(COUNTIF($NI9:$NI$176, "X")=1, "X", "")</f>
        <v/>
      </c>
      <c r="NM9" s="10" t="str">
        <f t="shared" si="69"/>
        <v/>
      </c>
      <c r="NO9" s="85" t="str" cm="1">
        <f t="array" ref="NO9">IF(OR(NO$7="", $JE9=""), "", IFERROR(NO$8+SUMPRODUCT((Trades!$CL$8:$CL$307)*(Trades!$O$8:$Q$307=NO$7)*(Trades!$R$8:$R$307&lt;$JE9))-SUMPRODUCT((Trades!$H$8:$H$307)*(Trades!$E$8:$E$307=NO$7)*(Trades!$R$8:$R$307&lt;$JE9)), ""))</f>
        <v/>
      </c>
      <c r="NP9" s="86" t="str" cm="1">
        <f t="array" ref="NP9">IF(OR(NP$7="", $JE9=""), "", IFERROR(NP$8+SUMPRODUCT((Trades!$CL$8:$CL$307)*(Trades!$O$8:$Q$307=NP$7)*(Trades!$R$8:$R$307&lt;$JE9))-SUMPRODUCT((Trades!$H$8:$H$307)*(Trades!$E$8:$E$307=NP$7)*(Trades!$R$8:$R$307&lt;$JE9)), ""))</f>
        <v/>
      </c>
      <c r="NQ9" s="86" t="str" cm="1">
        <f t="array" ref="NQ9">IF(OR(NQ$7="", $JE9=""), "", IFERROR(NQ$8+SUMPRODUCT((Trades!$CL$8:$CL$307)*(Trades!$O$8:$Q$307=NQ$7)*(Trades!$R$8:$R$307&lt;$JE9))-SUMPRODUCT((Trades!$H$8:$H$307)*(Trades!$E$8:$E$307=NQ$7)*(Trades!$R$8:$R$307&lt;$JE9)), ""))</f>
        <v/>
      </c>
      <c r="NR9" s="86" t="str" cm="1">
        <f t="array" ref="NR9">IF(OR(NR$7="", $JE9=""), "", IFERROR(NR$8+SUMPRODUCT((Trades!$CL$8:$CL$307)*(Trades!$O$8:$Q$307=NR$7)*(Trades!$R$8:$R$307&lt;$JE9))-SUMPRODUCT((Trades!$H$8:$H$307)*(Trades!$E$8:$E$307=NR$7)*(Trades!$R$8:$R$307&lt;$JE9)), ""))</f>
        <v/>
      </c>
      <c r="NS9" s="86" t="str" cm="1">
        <f t="array" ref="NS9">IF(OR(NS$7="", $JE9=""), "", IFERROR(NS$8+SUMPRODUCT((Trades!$CL$8:$CL$307)*(Trades!$O$8:$Q$307=NS$7)*(Trades!$R$8:$R$307&lt;$JE9))-SUMPRODUCT((Trades!$H$8:$H$307)*(Trades!$E$8:$E$307=NS$7)*(Trades!$R$8:$R$307&lt;$JE9)), ""))</f>
        <v/>
      </c>
      <c r="NT9" s="86" t="str" cm="1">
        <f t="array" ref="NT9">IF(OR(NT$7="", $JE9=""), "", IFERROR(NT$8+SUMPRODUCT((Trades!$CL$8:$CL$307)*(Trades!$O$8:$Q$307=NT$7)*(Trades!$R$8:$R$307&lt;$JE9))-SUMPRODUCT((Trades!$H$8:$H$307)*(Trades!$E$8:$E$307=NT$7)*(Trades!$R$8:$R$307&lt;$JE9)), ""))</f>
        <v/>
      </c>
      <c r="NU9" s="86" t="str" cm="1">
        <f t="array" ref="NU9">IF(OR(NU$7="", $JE9=""), "", IFERROR(NU$8+SUMPRODUCT((Trades!$CL$8:$CL$307)*(Trades!$O$8:$Q$307=NU$7)*(Trades!$R$8:$R$307&lt;$JE9))-SUMPRODUCT((Trades!$H$8:$H$307)*(Trades!$E$8:$E$307=NU$7)*(Trades!$R$8:$R$307&lt;$JE9)), ""))</f>
        <v/>
      </c>
      <c r="NV9" s="86" t="str" cm="1">
        <f t="array" ref="NV9">IF(OR(NV$7="", $JE9=""), "", IFERROR(NV$8+SUMPRODUCT((Trades!$CL$8:$CL$307)*(Trades!$O$8:$Q$307=NV$7)*(Trades!$R$8:$R$307&lt;$JE9))-SUMPRODUCT((Trades!$H$8:$H$307)*(Trades!$E$8:$E$307=NV$7)*(Trades!$R$8:$R$307&lt;$JE9)), ""))</f>
        <v/>
      </c>
      <c r="NW9" s="86" t="str" cm="1">
        <f t="array" ref="NW9">IF(OR(NW$7="", $JE9=""), "", IFERROR(NW$8+SUMPRODUCT((Trades!$CL$8:$CL$307)*(Trades!$O$8:$Q$307=NW$7)*(Trades!$R$8:$R$307&lt;$JE9))-SUMPRODUCT((Trades!$H$8:$H$307)*(Trades!$E$8:$E$307=NW$7)*(Trades!$R$8:$R$307&lt;$JE9)), ""))</f>
        <v/>
      </c>
      <c r="NX9" s="86" t="str" cm="1">
        <f t="array" ref="NX9">IF(OR(NX$7="", $JE9=""), "", IFERROR(NX$8+SUMPRODUCT((Trades!$CL$8:$CL$307)*(Trades!$O$8:$Q$307=NX$7)*(Trades!$R$8:$R$307&lt;$JE9))-SUMPRODUCT((Trades!$H$8:$H$307)*(Trades!$E$8:$E$307=NX$7)*(Trades!$R$8:$R$307&lt;$JE9)), ""))</f>
        <v/>
      </c>
      <c r="NY9" s="86" t="str" cm="1">
        <f t="array" ref="NY9">IF(OR(NY$7="", $JE9=""), "", IFERROR(NY$8+SUMPRODUCT((Trades!$CL$8:$CL$307)*(Trades!$O$8:$Q$307=NY$7)*(Trades!$R$8:$R$307&lt;$JE9))-SUMPRODUCT((Trades!$H$8:$H$307)*(Trades!$E$8:$E$307=NY$7)*(Trades!$R$8:$R$307&lt;$JE9)), ""))</f>
        <v/>
      </c>
      <c r="NZ9" s="86" t="str" cm="1">
        <f t="array" ref="NZ9">IF(OR(NZ$7="", $JE9=""), "", IFERROR(NZ$8+SUMPRODUCT((Trades!$CL$8:$CL$307)*(Trades!$O$8:$Q$307=NZ$7)*(Trades!$R$8:$R$307&lt;$JE9))-SUMPRODUCT((Trades!$H$8:$H$307)*(Trades!$E$8:$E$307=NZ$7)*(Trades!$R$8:$R$307&lt;$JE9)), ""))</f>
        <v/>
      </c>
      <c r="OA9" s="86" t="str" cm="1">
        <f t="array" ref="OA9">IF(OR(OA$7="", $JE9=""), "", IFERROR(OA$8+SUMPRODUCT((Trades!$CL$8:$CL$307)*(Trades!$O$8:$Q$307=OA$7)*(Trades!$R$8:$R$307&lt;$JE9))-SUMPRODUCT((Trades!$H$8:$H$307)*(Trades!$E$8:$E$307=OA$7)*(Trades!$R$8:$R$307&lt;$JE9)), ""))</f>
        <v/>
      </c>
      <c r="OB9" s="86" t="str" cm="1">
        <f t="array" ref="OB9">IF(OR(OB$7="", $JE9=""), "", IFERROR(OB$8+SUMPRODUCT((Trades!$CL$8:$CL$307)*(Trades!$O$8:$Q$307=OB$7)*(Trades!$R$8:$R$307&lt;$JE9))-SUMPRODUCT((Trades!$H$8:$H$307)*(Trades!$E$8:$E$307=OB$7)*(Trades!$R$8:$R$307&lt;$JE9)), ""))</f>
        <v/>
      </c>
      <c r="OC9" s="86" t="str" cm="1">
        <f t="array" ref="OC9">IF(OR(OC$7="", $JE9=""), "", IFERROR(OC$8+SUMPRODUCT((Trades!$CL$8:$CL$307)*(Trades!$O$8:$Q$307=OC$7)*(Trades!$R$8:$R$307&lt;$JE9))-SUMPRODUCT((Trades!$H$8:$H$307)*(Trades!$E$8:$E$307=OC$7)*(Trades!$R$8:$R$307&lt;$JE9)), ""))</f>
        <v/>
      </c>
      <c r="OD9" s="86" t="str" cm="1">
        <f t="array" ref="OD9">IF(OR(OD$7="", $JE9=""), "", IFERROR(OD$8+SUMPRODUCT((Trades!$CL$8:$CL$307)*(Trades!$O$8:$Q$307=OD$7)*(Trades!$R$8:$R$307&lt;$JE9))-SUMPRODUCT((Trades!$H$8:$H$307)*(Trades!$E$8:$E$307=OD$7)*(Trades!$R$8:$R$307&lt;$JE9)), ""))</f>
        <v/>
      </c>
      <c r="OE9" s="86" t="str" cm="1">
        <f t="array" ref="OE9">IF(OR(OE$7="", $JE9=""), "", IFERROR(OE$8+SUMPRODUCT((Trades!$CL$8:$CL$307)*(Trades!$O$8:$Q$307=OE$7)*(Trades!$R$8:$R$307&lt;$JE9))-SUMPRODUCT((Trades!$H$8:$H$307)*(Trades!$E$8:$E$307=OE$7)*(Trades!$R$8:$R$307&lt;$JE9)), ""))</f>
        <v/>
      </c>
      <c r="OF9" s="86" t="str" cm="1">
        <f t="array" ref="OF9">IF(OR(OF$7="", $JE9=""), "", IFERROR(OF$8+SUMPRODUCT((Trades!$CL$8:$CL$307)*(Trades!$O$8:$Q$307=OF$7)*(Trades!$R$8:$R$307&lt;$JE9))-SUMPRODUCT((Trades!$H$8:$H$307)*(Trades!$E$8:$E$307=OF$7)*(Trades!$R$8:$R$307&lt;$JE9)), ""))</f>
        <v/>
      </c>
      <c r="OG9" s="86" t="str" cm="1">
        <f t="array" ref="OG9">IF(OR(OG$7="", $JE9=""), "", IFERROR(OG$8+SUMPRODUCT((Trades!$CL$8:$CL$307)*(Trades!$O$8:$Q$307=OG$7)*(Trades!$R$8:$R$307&lt;$JE9))-SUMPRODUCT((Trades!$H$8:$H$307)*(Trades!$E$8:$E$307=OG$7)*(Trades!$R$8:$R$307&lt;$JE9)), ""))</f>
        <v/>
      </c>
      <c r="OH9" s="87" t="str" cm="1">
        <f t="array" ref="OH9">IF(OR(OH$7="", $JE9=""), "", IFERROR(OH$8+SUMPRODUCT((Trades!$CL$8:$CL$307)*(Trades!$O$8:$Q$307=OH$7)*(Trades!$R$8:$R$307&lt;$JE9))-SUMPRODUCT((Trades!$H$8:$H$307)*(Trades!$E$8:$E$307=OH$7)*(Trades!$R$8:$R$307&lt;$JE9)), ""))</f>
        <v/>
      </c>
      <c r="OJ9" s="94" t="str">
        <f t="shared" ref="OJ9:OJ72" si="106">IF(OR(OJ$7="", $JE9=""), "", IFERROR(ROUND(NO9*ML9/$NG9, 0), ""))</f>
        <v/>
      </c>
      <c r="OK9" s="95" t="str">
        <f t="shared" ref="OK9:OK20" si="107">IF(OR(OK$7="", $JE9=""), "", IFERROR(ROUND(NP9*MM9/$NG9, 0), ""))</f>
        <v/>
      </c>
      <c r="OL9" s="95" t="str">
        <f t="shared" ref="OL9:OL20" si="108">IF(OR(OL$7="", $JE9=""), "", IFERROR(ROUND(NQ9*MN9/$NG9, 0), ""))</f>
        <v/>
      </c>
      <c r="OM9" s="95" t="str">
        <f t="shared" ref="OM9:OM20" si="109">IF(OR(OM$7="", $JE9=""), "", IFERROR(ROUND(NR9*MO9/$NG9, 0), ""))</f>
        <v/>
      </c>
      <c r="ON9" s="95" t="str">
        <f t="shared" ref="ON9:ON20" si="110">IF(OR(ON$7="", $JE9=""), "", IFERROR(ROUND(NS9*MP9/$NG9, 0), ""))</f>
        <v/>
      </c>
      <c r="OO9" s="95" t="str">
        <f t="shared" ref="OO9:OO20" si="111">IF(OR(OO$7="", $JE9=""), "", IFERROR(ROUND(NT9*MQ9/$NG9, 0), ""))</f>
        <v/>
      </c>
      <c r="OP9" s="95" t="str">
        <f t="shared" ref="OP9:OP20" si="112">IF(OR(OP$7="", $JE9=""), "", IFERROR(ROUND(NU9*MR9/$NG9, 0), ""))</f>
        <v/>
      </c>
      <c r="OQ9" s="95" t="str">
        <f t="shared" ref="OQ9:OQ20" si="113">IF(OR(OQ$7="", $JE9=""), "", IFERROR(ROUND(NV9*MS9/$NG9, 0), ""))</f>
        <v/>
      </c>
      <c r="OR9" s="95" t="str">
        <f t="shared" ref="OR9:OR20" si="114">IF(OR(OR$7="", $JE9=""), "", IFERROR(ROUND(NW9*MT9/$NG9, 0), ""))</f>
        <v/>
      </c>
      <c r="OS9" s="95" t="str">
        <f t="shared" ref="OS9:OS20" si="115">IF(OR(OS$7="", $JE9=""), "", IFERROR(ROUND(NX9*MU9/$NG9, 0), ""))</f>
        <v/>
      </c>
      <c r="OT9" s="95" t="str">
        <f t="shared" ref="OT9:OT20" si="116">IF(OR(OT$7="", $JE9=""), "", IFERROR(ROUND(NY9*MV9/$NG9, 0), ""))</f>
        <v/>
      </c>
      <c r="OU9" s="95" t="str">
        <f t="shared" ref="OU9:OU20" si="117">IF(OR(OU$7="", $JE9=""), "", IFERROR(ROUND(NZ9*MW9/$NG9, 0), ""))</f>
        <v/>
      </c>
      <c r="OV9" s="95" t="str">
        <f t="shared" ref="OV9:OV20" si="118">IF(OR(OV$7="", $JE9=""), "", IFERROR(ROUND(OA9*MX9/$NG9, 0), ""))</f>
        <v/>
      </c>
      <c r="OW9" s="95" t="str">
        <f t="shared" ref="OW9:OW20" si="119">IF(OR(OW$7="", $JE9=""), "", IFERROR(ROUND(OB9*MY9/$NG9, 0), ""))</f>
        <v/>
      </c>
      <c r="OX9" s="95" t="str">
        <f t="shared" ref="OX9:OX20" si="120">IF(OR(OX$7="", $JE9=""), "", IFERROR(ROUND(OC9*MZ9/$NG9, 0), ""))</f>
        <v/>
      </c>
      <c r="OY9" s="95" t="str">
        <f t="shared" ref="OY9:OY20" si="121">IF(OR(OY$7="", $JE9=""), "", IFERROR(ROUND(OD9*NA9/$NG9, 0), ""))</f>
        <v/>
      </c>
      <c r="OZ9" s="95" t="str">
        <f t="shared" ref="OZ9:OZ20" si="122">IF(OR(OZ$7="", $JE9=""), "", IFERROR(ROUND(OE9*NB9/$NG9, 0), ""))</f>
        <v/>
      </c>
      <c r="PA9" s="95" t="str">
        <f t="shared" ref="PA9:PA20" si="123">IF(OR(PA$7="", $JE9=""), "", IFERROR(ROUND(OF9*NC9/$NG9, 0), ""))</f>
        <v/>
      </c>
      <c r="PB9" s="95" t="str">
        <f t="shared" ref="PB9:PB20" si="124">IF(OR(PB$7="", $JE9=""), "", IFERROR(ROUND(OG9*ND9/$NG9, 0), ""))</f>
        <v/>
      </c>
      <c r="PC9" s="96" t="str">
        <f t="shared" ref="PC9:PC20" si="125">IF(OR(PC$7="", $JE9=""), "", IFERROR(ROUND(OH9*NE9/$NG9, 0), ""))</f>
        <v/>
      </c>
      <c r="PE9" s="101" t="str">
        <f t="shared" ref="PE9:PE72" si="126">IF($JE9="", "", SUM($OJ9:$PC9))</f>
        <v/>
      </c>
      <c r="PG9" s="106" t="str">
        <f t="shared" ref="PG9:PG72" si="127">IF(OR($NG9="", PG$7=""), "", IFERROR(ML9/$NG9, ""))</f>
        <v/>
      </c>
      <c r="PH9" s="107" t="str">
        <f t="shared" si="71"/>
        <v/>
      </c>
      <c r="PI9" s="107" t="str">
        <f t="shared" si="71"/>
        <v/>
      </c>
      <c r="PJ9" s="107" t="str">
        <f t="shared" si="71"/>
        <v/>
      </c>
      <c r="PK9" s="107" t="str">
        <f t="shared" si="71"/>
        <v/>
      </c>
      <c r="PL9" s="107" t="str">
        <f t="shared" si="71"/>
        <v/>
      </c>
      <c r="PM9" s="107" t="str">
        <f t="shared" si="71"/>
        <v/>
      </c>
      <c r="PN9" s="107" t="str">
        <f t="shared" si="71"/>
        <v/>
      </c>
      <c r="PO9" s="107" t="str">
        <f t="shared" si="71"/>
        <v/>
      </c>
      <c r="PP9" s="107" t="str">
        <f t="shared" si="71"/>
        <v/>
      </c>
      <c r="PQ9" s="107" t="str">
        <f t="shared" si="71"/>
        <v/>
      </c>
      <c r="PR9" s="107" t="str">
        <f t="shared" si="71"/>
        <v/>
      </c>
      <c r="PS9" s="107" t="str">
        <f t="shared" si="71"/>
        <v/>
      </c>
      <c r="PT9" s="107" t="str">
        <f t="shared" si="71"/>
        <v/>
      </c>
      <c r="PU9" s="107" t="str">
        <f t="shared" si="71"/>
        <v/>
      </c>
      <c r="PV9" s="107" t="str">
        <f t="shared" si="71"/>
        <v/>
      </c>
      <c r="PW9" s="107" t="str">
        <f t="shared" si="71"/>
        <v/>
      </c>
      <c r="PX9" s="107" t="str">
        <f t="shared" si="71"/>
        <v/>
      </c>
      <c r="PY9" s="107" t="str">
        <f t="shared" si="71"/>
        <v/>
      </c>
      <c r="PZ9" s="108" t="str">
        <f t="shared" si="71"/>
        <v/>
      </c>
      <c r="QB9" s="124" t="str" cm="1">
        <f t="array" ref="QB9">IF(OR($QB$3="", $NI9=""), "", IFERROR(INDEX($ML9:$NE9, $QA9, MATCH($QB$3, $ML$7:$NE$7, 0)), ""))</f>
        <v/>
      </c>
      <c r="QD9" s="101" t="e" cm="1">
        <f t="array" ref="QD9">IF(OR($NI9="", $QB$3=""), NA(), IFERROR(INDEX($NO9:$OH9, $QC9, MATCH($QB$3, $NO$7:$OH$7, 0)), NA()))</f>
        <v>#N/A</v>
      </c>
      <c r="QF9" s="10">
        <f t="shared" si="72"/>
        <v>0</v>
      </c>
      <c r="QH9" s="60">
        <v>2</v>
      </c>
      <c r="QI9" s="61" t="str">
        <f t="shared" si="73"/>
        <v/>
      </c>
    </row>
    <row r="10" spans="1:451" ht="1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AJ10" s="10" t="str">
        <f>IF('Dev Settings'!$B$11="", "", 'Dev Settings'!$B$11)</f>
        <v>ARS</v>
      </c>
      <c r="AK10" s="60">
        <v>76</v>
      </c>
      <c r="AL10" s="7">
        <v>35</v>
      </c>
      <c r="AM10" s="7">
        <v>98</v>
      </c>
      <c r="AN10" s="7">
        <v>24</v>
      </c>
      <c r="AO10" s="7">
        <v>71</v>
      </c>
      <c r="AP10" s="7">
        <v>7</v>
      </c>
      <c r="AQ10" s="7">
        <v>28</v>
      </c>
      <c r="AR10" s="7">
        <v>91</v>
      </c>
      <c r="AS10" s="7">
        <v>61</v>
      </c>
      <c r="AT10" s="7">
        <v>16</v>
      </c>
      <c r="AU10" s="7">
        <v>99</v>
      </c>
      <c r="AV10" s="7">
        <v>54</v>
      </c>
      <c r="AW10" s="7">
        <v>5</v>
      </c>
      <c r="AX10" s="7">
        <v>39</v>
      </c>
      <c r="AY10" s="7">
        <v>32</v>
      </c>
      <c r="AZ10" s="7">
        <v>67</v>
      </c>
      <c r="BA10" s="7">
        <v>93</v>
      </c>
      <c r="BB10" s="7">
        <v>51</v>
      </c>
      <c r="BC10" s="7">
        <v>3</v>
      </c>
      <c r="BD10" s="7">
        <v>88</v>
      </c>
      <c r="BE10" s="7">
        <v>100</v>
      </c>
      <c r="BF10" s="7">
        <v>92</v>
      </c>
      <c r="BG10" s="7">
        <v>71</v>
      </c>
      <c r="BH10" s="7">
        <v>95</v>
      </c>
      <c r="BI10" s="7">
        <v>4</v>
      </c>
      <c r="BJ10" s="7">
        <v>48</v>
      </c>
      <c r="BK10" s="7">
        <v>20</v>
      </c>
      <c r="BL10" s="7">
        <v>90</v>
      </c>
      <c r="BM10" s="7">
        <v>23</v>
      </c>
      <c r="BN10" s="7">
        <v>11</v>
      </c>
      <c r="BO10" s="7">
        <v>55</v>
      </c>
      <c r="BP10" s="7">
        <v>99</v>
      </c>
      <c r="BQ10" s="7">
        <v>34</v>
      </c>
      <c r="BR10" s="7">
        <v>37</v>
      </c>
      <c r="BS10" s="7">
        <v>44</v>
      </c>
      <c r="BT10" s="7">
        <v>94</v>
      </c>
      <c r="BU10" s="7">
        <v>77</v>
      </c>
      <c r="BV10" s="7">
        <v>17</v>
      </c>
      <c r="BW10" s="7">
        <v>52</v>
      </c>
      <c r="BX10" s="61">
        <v>29</v>
      </c>
      <c r="CA10" s="49">
        <f t="shared" si="74"/>
        <v>8.3333333333333329E-2</v>
      </c>
      <c r="CB10" s="10">
        <v>3</v>
      </c>
      <c r="CD10" s="52" t="e">
        <f t="shared" ref="CD10:CD38" si="128">IF(DAY(CD9)+1=DAY($CD$6), "", IFERROR(CD9+1, ""))</f>
        <v>#VALUE!</v>
      </c>
      <c r="CF10" s="55" t="e">
        <f t="shared" si="75"/>
        <v>#VALUE!</v>
      </c>
      <c r="CH10" s="10" t="str">
        <f t="shared" si="76"/>
        <v/>
      </c>
      <c r="CJ10" s="7"/>
      <c r="CK10" s="10">
        <v>2</v>
      </c>
      <c r="CL10" s="60">
        <v>33</v>
      </c>
      <c r="CM10" s="7">
        <v>99</v>
      </c>
      <c r="CN10" s="7">
        <v>14</v>
      </c>
      <c r="CO10" s="7">
        <v>76</v>
      </c>
      <c r="CP10" s="7">
        <v>67</v>
      </c>
      <c r="CQ10" s="7">
        <v>8</v>
      </c>
      <c r="CR10" s="7">
        <v>96</v>
      </c>
      <c r="CS10" s="7">
        <v>54</v>
      </c>
      <c r="CT10" s="7">
        <v>66</v>
      </c>
      <c r="CU10" s="7">
        <v>83</v>
      </c>
      <c r="CV10" s="7">
        <v>46</v>
      </c>
      <c r="CW10" s="7">
        <v>10</v>
      </c>
      <c r="CX10" s="7">
        <v>28</v>
      </c>
      <c r="CY10" s="7">
        <v>58</v>
      </c>
      <c r="CZ10" s="7">
        <v>14</v>
      </c>
      <c r="DA10" s="7">
        <v>70</v>
      </c>
      <c r="DB10" s="7">
        <v>12</v>
      </c>
      <c r="DC10" s="7">
        <v>55</v>
      </c>
      <c r="DD10" s="7">
        <v>13</v>
      </c>
      <c r="DE10" s="7">
        <v>74</v>
      </c>
      <c r="DF10" s="7">
        <v>53</v>
      </c>
      <c r="DG10" s="7">
        <v>28</v>
      </c>
      <c r="DH10" s="7">
        <v>83</v>
      </c>
      <c r="DI10" s="61">
        <v>94</v>
      </c>
      <c r="DK10" s="10">
        <v>3</v>
      </c>
      <c r="DL10" s="60">
        <v>43</v>
      </c>
      <c r="DM10" s="7">
        <v>49</v>
      </c>
      <c r="DN10" s="7">
        <v>69</v>
      </c>
      <c r="DO10" s="7">
        <v>42</v>
      </c>
      <c r="DP10" s="7">
        <v>83</v>
      </c>
      <c r="DQ10" s="7">
        <v>36</v>
      </c>
      <c r="DR10" s="7">
        <v>17</v>
      </c>
      <c r="DS10" s="7">
        <v>36</v>
      </c>
      <c r="DT10" s="7">
        <v>29</v>
      </c>
      <c r="DU10" s="7">
        <v>67</v>
      </c>
      <c r="DV10" s="7">
        <v>99</v>
      </c>
      <c r="DW10" s="7">
        <v>7</v>
      </c>
      <c r="DX10" s="7">
        <v>100</v>
      </c>
      <c r="DY10" s="7">
        <v>66</v>
      </c>
      <c r="DZ10" s="7">
        <v>57</v>
      </c>
      <c r="EA10" s="7">
        <v>9</v>
      </c>
      <c r="EB10" s="7">
        <v>50</v>
      </c>
      <c r="EC10" s="7">
        <v>85</v>
      </c>
      <c r="ED10" s="7">
        <v>78</v>
      </c>
      <c r="EE10" s="7">
        <v>14</v>
      </c>
      <c r="EF10" s="7">
        <v>59</v>
      </c>
      <c r="EG10" s="7">
        <v>8</v>
      </c>
      <c r="EH10" s="7">
        <v>26</v>
      </c>
      <c r="EI10" s="7">
        <v>65</v>
      </c>
      <c r="EJ10" s="7">
        <v>48</v>
      </c>
      <c r="EK10" s="7">
        <v>79</v>
      </c>
      <c r="EL10" s="7">
        <v>20</v>
      </c>
      <c r="EM10" s="7">
        <v>14</v>
      </c>
      <c r="EN10" s="7">
        <v>58</v>
      </c>
      <c r="EO10" s="7">
        <v>46</v>
      </c>
      <c r="EP10" s="7">
        <v>18</v>
      </c>
      <c r="EQ10" s="7">
        <v>32</v>
      </c>
      <c r="ER10" s="7">
        <v>90</v>
      </c>
      <c r="ES10" s="7">
        <v>17</v>
      </c>
      <c r="ET10" s="7">
        <v>52</v>
      </c>
      <c r="EU10" s="7">
        <v>94</v>
      </c>
      <c r="EV10" s="7">
        <v>11</v>
      </c>
      <c r="EW10" s="7">
        <v>1</v>
      </c>
      <c r="EX10" s="7">
        <v>15</v>
      </c>
      <c r="EY10" s="7">
        <v>95</v>
      </c>
      <c r="EZ10" s="7">
        <v>81</v>
      </c>
      <c r="FA10" s="7">
        <v>92</v>
      </c>
      <c r="FB10" s="7">
        <v>66</v>
      </c>
      <c r="FC10" s="7">
        <v>15</v>
      </c>
      <c r="FD10" s="7">
        <v>96</v>
      </c>
      <c r="FE10" s="7">
        <v>36</v>
      </c>
      <c r="FF10" s="7">
        <v>97</v>
      </c>
      <c r="FG10" s="7">
        <v>3</v>
      </c>
      <c r="FH10" s="7">
        <v>96</v>
      </c>
      <c r="FI10" s="7">
        <v>23</v>
      </c>
      <c r="FJ10" s="7">
        <v>39</v>
      </c>
      <c r="FK10" s="7">
        <v>40</v>
      </c>
      <c r="FL10" s="7">
        <v>89</v>
      </c>
      <c r="FM10" s="7">
        <v>24</v>
      </c>
      <c r="FN10" s="7">
        <v>86</v>
      </c>
      <c r="FO10" s="7">
        <v>37</v>
      </c>
      <c r="FP10" s="7">
        <v>38</v>
      </c>
      <c r="FQ10" s="7">
        <v>95</v>
      </c>
      <c r="FR10" s="7">
        <v>35</v>
      </c>
      <c r="FS10" s="7">
        <v>54</v>
      </c>
      <c r="FT10" s="7">
        <v>98</v>
      </c>
      <c r="FU10" s="7">
        <v>46</v>
      </c>
      <c r="FV10" s="7">
        <v>87</v>
      </c>
      <c r="FW10" s="7">
        <v>7</v>
      </c>
      <c r="FX10" s="7">
        <v>91</v>
      </c>
      <c r="FY10" s="7">
        <v>16</v>
      </c>
      <c r="FZ10" s="7">
        <v>57</v>
      </c>
      <c r="GA10" s="7">
        <v>51</v>
      </c>
      <c r="GB10" s="7">
        <v>24</v>
      </c>
      <c r="GC10" s="7">
        <v>16</v>
      </c>
      <c r="GD10" s="7">
        <v>46</v>
      </c>
      <c r="GE10" s="7">
        <v>14</v>
      </c>
      <c r="GF10" s="7">
        <v>4</v>
      </c>
      <c r="GG10" s="7">
        <v>50</v>
      </c>
      <c r="GH10" s="7">
        <v>35</v>
      </c>
      <c r="GI10" s="7">
        <v>95</v>
      </c>
      <c r="GJ10" s="7">
        <v>37</v>
      </c>
      <c r="GK10" s="7">
        <v>25</v>
      </c>
      <c r="GL10" s="7">
        <v>4</v>
      </c>
      <c r="GM10" s="7">
        <v>90</v>
      </c>
      <c r="GN10" s="7">
        <v>45</v>
      </c>
      <c r="GO10" s="7">
        <v>40</v>
      </c>
      <c r="GP10" s="7">
        <v>69</v>
      </c>
      <c r="GQ10" s="7">
        <v>71</v>
      </c>
      <c r="GR10" s="7">
        <v>87</v>
      </c>
      <c r="GS10" s="7">
        <v>34</v>
      </c>
      <c r="GT10" s="7">
        <v>14</v>
      </c>
      <c r="GU10" s="7">
        <v>42</v>
      </c>
      <c r="GV10" s="7">
        <v>63</v>
      </c>
      <c r="GW10" s="7">
        <v>73</v>
      </c>
      <c r="GX10" s="7">
        <v>10</v>
      </c>
      <c r="GY10" s="7">
        <v>40</v>
      </c>
      <c r="GZ10" s="7">
        <v>17</v>
      </c>
      <c r="HA10" s="7">
        <v>35</v>
      </c>
      <c r="HB10" s="7">
        <v>16</v>
      </c>
      <c r="HC10" s="7">
        <v>50</v>
      </c>
      <c r="HD10" s="7">
        <v>58</v>
      </c>
      <c r="HE10" s="7">
        <v>68</v>
      </c>
      <c r="HF10" s="7">
        <v>19</v>
      </c>
      <c r="HG10" s="61">
        <v>23</v>
      </c>
      <c r="HJ10" s="52" t="str">
        <f t="shared" si="77"/>
        <v/>
      </c>
      <c r="HL10" s="49">
        <f>$CA$10</f>
        <v>8.3333333333333329E-2</v>
      </c>
      <c r="HN10" s="10" t="str">
        <f t="shared" si="3"/>
        <v/>
      </c>
      <c r="HP10" s="10" t="str">
        <f t="shared" si="4"/>
        <v/>
      </c>
      <c r="HR10" s="10" t="str">
        <f t="shared" si="78"/>
        <v/>
      </c>
      <c r="HT10" s="60" t="str">
        <f t="shared" si="79"/>
        <v/>
      </c>
      <c r="HU10" s="7" t="str">
        <f t="shared" si="5"/>
        <v/>
      </c>
      <c r="HV10" s="7" t="str">
        <f t="shared" si="5"/>
        <v/>
      </c>
      <c r="HW10" s="7" t="str">
        <f t="shared" si="5"/>
        <v/>
      </c>
      <c r="HX10" s="7" t="str">
        <f t="shared" si="5"/>
        <v/>
      </c>
      <c r="HY10" s="7" t="str">
        <f t="shared" si="5"/>
        <v/>
      </c>
      <c r="HZ10" s="7" t="str">
        <f t="shared" si="5"/>
        <v/>
      </c>
      <c r="IA10" s="7" t="str">
        <f t="shared" si="5"/>
        <v/>
      </c>
      <c r="IB10" s="7" t="str">
        <f t="shared" si="5"/>
        <v/>
      </c>
      <c r="IC10" s="7" t="str">
        <f t="shared" si="5"/>
        <v/>
      </c>
      <c r="ID10" s="7" t="str">
        <f t="shared" si="5"/>
        <v/>
      </c>
      <c r="IE10" s="7" t="str">
        <f t="shared" si="5"/>
        <v/>
      </c>
      <c r="IF10" s="7" t="str">
        <f t="shared" si="5"/>
        <v/>
      </c>
      <c r="IG10" s="7" t="str">
        <f t="shared" si="5"/>
        <v/>
      </c>
      <c r="IH10" s="7" t="str">
        <f t="shared" si="5"/>
        <v/>
      </c>
      <c r="II10" s="7" t="str">
        <f t="shared" si="5"/>
        <v/>
      </c>
      <c r="IJ10" s="7" t="str">
        <f t="shared" si="5"/>
        <v/>
      </c>
      <c r="IK10" s="7" t="str">
        <f t="shared" si="5"/>
        <v/>
      </c>
      <c r="IL10" s="7" t="str">
        <f t="shared" si="5"/>
        <v/>
      </c>
      <c r="IM10" s="61" t="str">
        <f t="shared" si="5"/>
        <v/>
      </c>
      <c r="IP10" s="10">
        <f>'Dev Settings'!$AR$9</f>
        <v>3</v>
      </c>
      <c r="IQ10" s="60">
        <f>IF($AJ$39="", "", IFERROR(INDEX('Dev Settings'!$AD$10:$AW$16, MATCH($AJ$39, 'Dev Settings'!$Q$10:$Q$16, 0), MATCH($IP10, 'Dev Settings'!$AD$9:$AW$9, 0)), ""))</f>
        <v>10</v>
      </c>
      <c r="IR10" s="10">
        <f t="shared" si="6"/>
        <v>1</v>
      </c>
      <c r="IT10" s="10">
        <v>3</v>
      </c>
      <c r="IU10" s="10">
        <f t="shared" si="80"/>
        <v>-5</v>
      </c>
      <c r="IW10" s="10">
        <f>IFERROR(IF(COUNTIF(IW$8:IW9, IW9)&lt;=INDEX($IQ$8:$IQ$18, MATCH(IW9, $IP$8:$IP$18, 0)), IW9, IW9+$IR$5), "")</f>
        <v>-5</v>
      </c>
      <c r="IX10" s="10">
        <f>IF($IW10="", "", COUNTIF(IW$8:IW10, IW10))</f>
        <v>3</v>
      </c>
      <c r="IY10" s="10">
        <f t="shared" si="81"/>
        <v>10</v>
      </c>
      <c r="JA10" s="10" t="str">
        <f t="shared" si="82"/>
        <v>X</v>
      </c>
      <c r="JB10" s="10">
        <f>IF($JA10="", "", COUNTIF(JA$8:JA10, "X"))</f>
        <v>3</v>
      </c>
      <c r="JE10" s="67" t="str">
        <f t="shared" si="83"/>
        <v/>
      </c>
      <c r="JF10" s="60" t="e">
        <f>IF(AND($IQ$5='Dev Settings'!$BU$3, COUNTIF($IP$21:$IP$25, HT10)&gt;0, COUNTIF($IP$21:$IP$25, HT9)&gt;0), MIN($ML9:$NE9)-ML9, IF(AND($IQ$6='Dev Settings'!$BU$3, COUNTIF($IQ$21:$IQ$25, HT10)&gt;0, COUNTIF($IQ$21:$IQ$25, HT9)&gt;0), MAX($ML9:$NE9)-ML9, IFERROR(INDEX($IU$8:$IU$107, MATCH(HT10, $IT$8:$IT$107, 0)), "")))</f>
        <v>#VALUE!</v>
      </c>
      <c r="JG10" s="7" t="e">
        <f>IF(AND($IQ$5='Dev Settings'!$BU$3, COUNTIF($IP$21:$IP$25, HU10)&gt;0, COUNTIF($IP$21:$IP$25, HU9)&gt;0), MIN($ML9:$NE9)-MM9, IF(AND($IQ$6='Dev Settings'!$BU$3, COUNTIF($IQ$21:$IQ$25, HU10)&gt;0, COUNTIF($IQ$21:$IQ$25, HU9)&gt;0), MAX($ML9:$NE9)-MM9, IFERROR(INDEX($IU$8:$IU$107, MATCH(HU10, $IT$8:$IT$107, 0)), "")))</f>
        <v>#VALUE!</v>
      </c>
      <c r="JH10" s="7" t="e">
        <f>IF(AND($IQ$5='Dev Settings'!$BU$3, COUNTIF($IP$21:$IP$25, HV10)&gt;0, COUNTIF($IP$21:$IP$25, HV9)&gt;0), MIN($ML9:$NE9)-MN9, IF(AND($IQ$6='Dev Settings'!$BU$3, COUNTIF($IQ$21:$IQ$25, HV10)&gt;0, COUNTIF($IQ$21:$IQ$25, HV9)&gt;0), MAX($ML9:$NE9)-MN9, IFERROR(INDEX($IU$8:$IU$107, MATCH(HV10, $IT$8:$IT$107, 0)), "")))</f>
        <v>#VALUE!</v>
      </c>
      <c r="JI10" s="7" t="e">
        <f>IF(AND($IQ$5='Dev Settings'!$BU$3, COUNTIF($IP$21:$IP$25, HW10)&gt;0, COUNTIF($IP$21:$IP$25, HW9)&gt;0), MIN($ML9:$NE9)-MO9, IF(AND($IQ$6='Dev Settings'!$BU$3, COUNTIF($IQ$21:$IQ$25, HW10)&gt;0, COUNTIF($IQ$21:$IQ$25, HW9)&gt;0), MAX($ML9:$NE9)-MO9, IFERROR(INDEX($IU$8:$IU$107, MATCH(HW10, $IT$8:$IT$107, 0)), "")))</f>
        <v>#VALUE!</v>
      </c>
      <c r="JJ10" s="7" t="e">
        <f>IF(AND($IQ$5='Dev Settings'!$BU$3, COUNTIF($IP$21:$IP$25, HX10)&gt;0, COUNTIF($IP$21:$IP$25, HX9)&gt;0), MIN($ML9:$NE9)-MP9, IF(AND($IQ$6='Dev Settings'!$BU$3, COUNTIF($IQ$21:$IQ$25, HX10)&gt;0, COUNTIF($IQ$21:$IQ$25, HX9)&gt;0), MAX($ML9:$NE9)-MP9, IFERROR(INDEX($IU$8:$IU$107, MATCH(HX10, $IT$8:$IT$107, 0)), "")))</f>
        <v>#VALUE!</v>
      </c>
      <c r="JK10" s="7" t="e">
        <f>IF(AND($IQ$5='Dev Settings'!$BU$3, COUNTIF($IP$21:$IP$25, HY10)&gt;0, COUNTIF($IP$21:$IP$25, HY9)&gt;0), MIN($ML9:$NE9)-MQ9, IF(AND($IQ$6='Dev Settings'!$BU$3, COUNTIF($IQ$21:$IQ$25, HY10)&gt;0, COUNTIF($IQ$21:$IQ$25, HY9)&gt;0), MAX($ML9:$NE9)-MQ9, IFERROR(INDEX($IU$8:$IU$107, MATCH(HY10, $IT$8:$IT$107, 0)), "")))</f>
        <v>#VALUE!</v>
      </c>
      <c r="JL10" s="7" t="e">
        <f>IF(AND($IQ$5='Dev Settings'!$BU$3, COUNTIF($IP$21:$IP$25, HZ10)&gt;0, COUNTIF($IP$21:$IP$25, HZ9)&gt;0), MIN($ML9:$NE9)-MR9, IF(AND($IQ$6='Dev Settings'!$BU$3, COUNTIF($IQ$21:$IQ$25, HZ10)&gt;0, COUNTIF($IQ$21:$IQ$25, HZ9)&gt;0), MAX($ML9:$NE9)-MR9, IFERROR(INDEX($IU$8:$IU$107, MATCH(HZ10, $IT$8:$IT$107, 0)), "")))</f>
        <v>#VALUE!</v>
      </c>
      <c r="JM10" s="7" t="e">
        <f>IF(AND($IQ$5='Dev Settings'!$BU$3, COUNTIF($IP$21:$IP$25, IA10)&gt;0, COUNTIF($IP$21:$IP$25, IA9)&gt;0), MIN($ML9:$NE9)-MS9, IF(AND($IQ$6='Dev Settings'!$BU$3, COUNTIF($IQ$21:$IQ$25, IA10)&gt;0, COUNTIF($IQ$21:$IQ$25, IA9)&gt;0), MAX($ML9:$NE9)-MS9, IFERROR(INDEX($IU$8:$IU$107, MATCH(IA10, $IT$8:$IT$107, 0)), "")))</f>
        <v>#VALUE!</v>
      </c>
      <c r="JN10" s="7" t="e">
        <f>IF(AND($IQ$5='Dev Settings'!$BU$3, COUNTIF($IP$21:$IP$25, IB10)&gt;0, COUNTIF($IP$21:$IP$25, IB9)&gt;0), MIN($ML9:$NE9)-MT9, IF(AND($IQ$6='Dev Settings'!$BU$3, COUNTIF($IQ$21:$IQ$25, IB10)&gt;0, COUNTIF($IQ$21:$IQ$25, IB9)&gt;0), MAX($ML9:$NE9)-MT9, IFERROR(INDEX($IU$8:$IU$107, MATCH(IB10, $IT$8:$IT$107, 0)), "")))</f>
        <v>#VALUE!</v>
      </c>
      <c r="JO10" s="7" t="e">
        <f>IF(AND($IQ$5='Dev Settings'!$BU$3, COUNTIF($IP$21:$IP$25, IC10)&gt;0, COUNTIF($IP$21:$IP$25, IC9)&gt;0), MIN($ML9:$NE9)-MU9, IF(AND($IQ$6='Dev Settings'!$BU$3, COUNTIF($IQ$21:$IQ$25, IC10)&gt;0, COUNTIF($IQ$21:$IQ$25, IC9)&gt;0), MAX($ML9:$NE9)-MU9, IFERROR(INDEX($IU$8:$IU$107, MATCH(IC10, $IT$8:$IT$107, 0)), "")))</f>
        <v>#VALUE!</v>
      </c>
      <c r="JP10" s="7" t="e">
        <f>IF(AND($IQ$5='Dev Settings'!$BU$3, COUNTIF($IP$21:$IP$25, ID10)&gt;0, COUNTIF($IP$21:$IP$25, ID9)&gt;0), MIN($ML9:$NE9)-MV9, IF(AND($IQ$6='Dev Settings'!$BU$3, COUNTIF($IQ$21:$IQ$25, ID10)&gt;0, COUNTIF($IQ$21:$IQ$25, ID9)&gt;0), MAX($ML9:$NE9)-MV9, IFERROR(INDEX($IU$8:$IU$107, MATCH(ID10, $IT$8:$IT$107, 0)), "")))</f>
        <v>#VALUE!</v>
      </c>
      <c r="JQ10" s="7" t="e">
        <f>IF(AND($IQ$5='Dev Settings'!$BU$3, COUNTIF($IP$21:$IP$25, IE10)&gt;0, COUNTIF($IP$21:$IP$25, IE9)&gt;0), MIN($ML9:$NE9)-MW9, IF(AND($IQ$6='Dev Settings'!$BU$3, COUNTIF($IQ$21:$IQ$25, IE10)&gt;0, COUNTIF($IQ$21:$IQ$25, IE9)&gt;0), MAX($ML9:$NE9)-MW9, IFERROR(INDEX($IU$8:$IU$107, MATCH(IE10, $IT$8:$IT$107, 0)), "")))</f>
        <v>#VALUE!</v>
      </c>
      <c r="JR10" s="7" t="e">
        <f>IF(AND($IQ$5='Dev Settings'!$BU$3, COUNTIF($IP$21:$IP$25, IF10)&gt;0, COUNTIF($IP$21:$IP$25, IF9)&gt;0), MIN($ML9:$NE9)-MX9, IF(AND($IQ$6='Dev Settings'!$BU$3, COUNTIF($IQ$21:$IQ$25, IF10)&gt;0, COUNTIF($IQ$21:$IQ$25, IF9)&gt;0), MAX($ML9:$NE9)-MX9, IFERROR(INDEX($IU$8:$IU$107, MATCH(IF10, $IT$8:$IT$107, 0)), "")))</f>
        <v>#VALUE!</v>
      </c>
      <c r="JS10" s="7" t="e">
        <f>IF(AND($IQ$5='Dev Settings'!$BU$3, COUNTIF($IP$21:$IP$25, IG10)&gt;0, COUNTIF($IP$21:$IP$25, IG9)&gt;0), MIN($ML9:$NE9)-MY9, IF(AND($IQ$6='Dev Settings'!$BU$3, COUNTIF($IQ$21:$IQ$25, IG10)&gt;0, COUNTIF($IQ$21:$IQ$25, IG9)&gt;0), MAX($ML9:$NE9)-MY9, IFERROR(INDEX($IU$8:$IU$107, MATCH(IG10, $IT$8:$IT$107, 0)), "")))</f>
        <v>#VALUE!</v>
      </c>
      <c r="JT10" s="7" t="e">
        <f>IF(AND($IQ$5='Dev Settings'!$BU$3, COUNTIF($IP$21:$IP$25, IH10)&gt;0, COUNTIF($IP$21:$IP$25, IH9)&gt;0), MIN($ML9:$NE9)-MZ9, IF(AND($IQ$6='Dev Settings'!$BU$3, COUNTIF($IQ$21:$IQ$25, IH10)&gt;0, COUNTIF($IQ$21:$IQ$25, IH9)&gt;0), MAX($ML9:$NE9)-MZ9, IFERROR(INDEX($IU$8:$IU$107, MATCH(IH10, $IT$8:$IT$107, 0)), "")))</f>
        <v>#VALUE!</v>
      </c>
      <c r="JU10" s="7" t="e">
        <f>IF(AND($IQ$5='Dev Settings'!$BU$3, COUNTIF($IP$21:$IP$25, II10)&gt;0, COUNTIF($IP$21:$IP$25, II9)&gt;0), MIN($ML9:$NE9)-NA9, IF(AND($IQ$6='Dev Settings'!$BU$3, COUNTIF($IQ$21:$IQ$25, II10)&gt;0, COUNTIF($IQ$21:$IQ$25, II9)&gt;0), MAX($ML9:$NE9)-NA9, IFERROR(INDEX($IU$8:$IU$107, MATCH(II10, $IT$8:$IT$107, 0)), "")))</f>
        <v>#VALUE!</v>
      </c>
      <c r="JV10" s="7" t="e">
        <f>IF(AND($IQ$5='Dev Settings'!$BU$3, COUNTIF($IP$21:$IP$25, IJ10)&gt;0, COUNTIF($IP$21:$IP$25, IJ9)&gt;0), MIN($ML9:$NE9)-NB9, IF(AND($IQ$6='Dev Settings'!$BU$3, COUNTIF($IQ$21:$IQ$25, IJ10)&gt;0, COUNTIF($IQ$21:$IQ$25, IJ9)&gt;0), MAX($ML9:$NE9)-NB9, IFERROR(INDEX($IU$8:$IU$107, MATCH(IJ10, $IT$8:$IT$107, 0)), "")))</f>
        <v>#VALUE!</v>
      </c>
      <c r="JW10" s="7" t="e">
        <f>IF(AND($IQ$5='Dev Settings'!$BU$3, COUNTIF($IP$21:$IP$25, IK10)&gt;0, COUNTIF($IP$21:$IP$25, IK9)&gt;0), MIN($ML9:$NE9)-NC9, IF(AND($IQ$6='Dev Settings'!$BU$3, COUNTIF($IQ$21:$IQ$25, IK10)&gt;0, COUNTIF($IQ$21:$IQ$25, IK9)&gt;0), MAX($ML9:$NE9)-NC9, IFERROR(INDEX($IU$8:$IU$107, MATCH(IK10, $IT$8:$IT$107, 0)), "")))</f>
        <v>#VALUE!</v>
      </c>
      <c r="JX10" s="7" t="e">
        <f>IF(AND($IQ$5='Dev Settings'!$BU$3, COUNTIF($IP$21:$IP$25, IL10)&gt;0, COUNTIF($IP$21:$IP$25, IL9)&gt;0), MIN($ML9:$NE9)-ND9, IF(AND($IQ$6='Dev Settings'!$BU$3, COUNTIF($IQ$21:$IQ$25, IL10)&gt;0, COUNTIF($IQ$21:$IQ$25, IL9)&gt;0), MAX($ML9:$NE9)-ND9, IFERROR(INDEX($IU$8:$IU$107, MATCH(IL10, $IT$8:$IT$107, 0)), "")))</f>
        <v>#VALUE!</v>
      </c>
      <c r="JY10" s="61" t="e">
        <f>IF(AND($IQ$5='Dev Settings'!$BU$3, COUNTIF($IP$21:$IP$25, IM10)&gt;0, COUNTIF($IP$21:$IP$25, IM9)&gt;0), MIN($ML9:$NE9)-NE9, IF(AND($IQ$6='Dev Settings'!$BU$3, COUNTIF($IQ$21:$IQ$25, IM10)&gt;0, COUNTIF($IQ$21:$IQ$25, IM9)&gt;0), MAX($ML9:$NE9)-NE9, IFERROR(INDEX($IU$8:$IU$107, MATCH(IM10, $IT$8:$IT$107, 0)), "")))</f>
        <v>#VALUE!</v>
      </c>
      <c r="KA10" s="60" t="str">
        <f t="shared" si="8"/>
        <v/>
      </c>
      <c r="KB10" s="7" t="str">
        <f t="shared" si="9"/>
        <v/>
      </c>
      <c r="KC10" s="7" t="str">
        <f t="shared" si="10"/>
        <v/>
      </c>
      <c r="KD10" s="7" t="str">
        <f t="shared" si="11"/>
        <v/>
      </c>
      <c r="KE10" s="7" t="str">
        <f t="shared" si="12"/>
        <v/>
      </c>
      <c r="KF10" s="7" t="str">
        <f t="shared" si="13"/>
        <v/>
      </c>
      <c r="KG10" s="7" t="str">
        <f t="shared" si="14"/>
        <v/>
      </c>
      <c r="KH10" s="7" t="str">
        <f t="shared" si="15"/>
        <v/>
      </c>
      <c r="KI10" s="7" t="str">
        <f t="shared" si="16"/>
        <v/>
      </c>
      <c r="KJ10" s="7" t="str">
        <f t="shared" si="17"/>
        <v/>
      </c>
      <c r="KK10" s="7" t="str">
        <f t="shared" si="18"/>
        <v/>
      </c>
      <c r="KL10" s="7" t="str">
        <f t="shared" si="19"/>
        <v/>
      </c>
      <c r="KM10" s="7" t="str">
        <f t="shared" si="20"/>
        <v/>
      </c>
      <c r="KN10" s="7" t="str">
        <f t="shared" si="21"/>
        <v/>
      </c>
      <c r="KO10" s="7" t="str">
        <f t="shared" si="22"/>
        <v/>
      </c>
      <c r="KP10" s="7" t="str">
        <f t="shared" si="23"/>
        <v/>
      </c>
      <c r="KQ10" s="7" t="str">
        <f t="shared" si="24"/>
        <v/>
      </c>
      <c r="KR10" s="7" t="str">
        <f t="shared" si="25"/>
        <v/>
      </c>
      <c r="KS10" s="7" t="str">
        <f t="shared" si="26"/>
        <v/>
      </c>
      <c r="KT10" s="61" t="str">
        <f t="shared" si="27"/>
        <v/>
      </c>
      <c r="KV10" s="60" t="str">
        <f t="shared" si="28"/>
        <v/>
      </c>
      <c r="KW10" s="7" t="str">
        <f t="shared" si="29"/>
        <v/>
      </c>
      <c r="KX10" s="7" t="str">
        <f t="shared" si="30"/>
        <v/>
      </c>
      <c r="KY10" s="7" t="str">
        <f t="shared" si="31"/>
        <v/>
      </c>
      <c r="KZ10" s="7" t="str">
        <f t="shared" si="32"/>
        <v/>
      </c>
      <c r="LA10" s="7" t="str">
        <f t="shared" si="33"/>
        <v/>
      </c>
      <c r="LB10" s="7" t="str">
        <f t="shared" si="34"/>
        <v/>
      </c>
      <c r="LC10" s="7" t="str">
        <f t="shared" si="35"/>
        <v/>
      </c>
      <c r="LD10" s="7" t="str">
        <f t="shared" si="36"/>
        <v/>
      </c>
      <c r="LE10" s="7" t="str">
        <f t="shared" si="37"/>
        <v/>
      </c>
      <c r="LF10" s="7" t="str">
        <f t="shared" si="38"/>
        <v/>
      </c>
      <c r="LG10" s="7" t="str">
        <f t="shared" si="39"/>
        <v/>
      </c>
      <c r="LH10" s="7" t="str">
        <f t="shared" si="40"/>
        <v/>
      </c>
      <c r="LI10" s="7" t="str">
        <f t="shared" si="41"/>
        <v/>
      </c>
      <c r="LJ10" s="7" t="str">
        <f t="shared" si="42"/>
        <v/>
      </c>
      <c r="LK10" s="7" t="str">
        <f t="shared" si="43"/>
        <v/>
      </c>
      <c r="LL10" s="7" t="str">
        <f t="shared" si="44"/>
        <v/>
      </c>
      <c r="LM10" s="7" t="str">
        <f t="shared" si="45"/>
        <v/>
      </c>
      <c r="LN10" s="7" t="str">
        <f t="shared" si="46"/>
        <v/>
      </c>
      <c r="LO10" s="61" t="str">
        <f t="shared" si="47"/>
        <v/>
      </c>
      <c r="LQ10" s="60" t="e">
        <f t="shared" si="48"/>
        <v>#VALUE!</v>
      </c>
      <c r="LR10" s="7" t="e">
        <f t="shared" si="49"/>
        <v>#VALUE!</v>
      </c>
      <c r="LS10" s="7" t="e">
        <f t="shared" si="50"/>
        <v>#VALUE!</v>
      </c>
      <c r="LT10" s="7" t="e">
        <f t="shared" si="51"/>
        <v>#VALUE!</v>
      </c>
      <c r="LU10" s="7" t="e">
        <f t="shared" si="52"/>
        <v>#VALUE!</v>
      </c>
      <c r="LV10" s="7" t="e">
        <f t="shared" si="53"/>
        <v>#VALUE!</v>
      </c>
      <c r="LW10" s="7" t="e">
        <f t="shared" si="54"/>
        <v>#VALUE!</v>
      </c>
      <c r="LX10" s="7" t="e">
        <f t="shared" si="55"/>
        <v>#VALUE!</v>
      </c>
      <c r="LY10" s="7" t="e">
        <f t="shared" si="56"/>
        <v>#VALUE!</v>
      </c>
      <c r="LZ10" s="7" t="e">
        <f t="shared" si="57"/>
        <v>#VALUE!</v>
      </c>
      <c r="MA10" s="7" t="e">
        <f t="shared" si="58"/>
        <v>#VALUE!</v>
      </c>
      <c r="MB10" s="7" t="e">
        <f t="shared" si="59"/>
        <v>#VALUE!</v>
      </c>
      <c r="MC10" s="7" t="e">
        <f t="shared" si="60"/>
        <v>#VALUE!</v>
      </c>
      <c r="MD10" s="7" t="e">
        <f t="shared" si="61"/>
        <v>#VALUE!</v>
      </c>
      <c r="ME10" s="7" t="e">
        <f t="shared" si="62"/>
        <v>#VALUE!</v>
      </c>
      <c r="MF10" s="7" t="e">
        <f t="shared" si="63"/>
        <v>#VALUE!</v>
      </c>
      <c r="MG10" s="7" t="e">
        <f t="shared" si="64"/>
        <v>#VALUE!</v>
      </c>
      <c r="MH10" s="7" t="e">
        <f t="shared" si="65"/>
        <v>#VALUE!</v>
      </c>
      <c r="MI10" s="7" t="e">
        <f t="shared" si="66"/>
        <v>#VALUE!</v>
      </c>
      <c r="MJ10" s="61" t="e">
        <f t="shared" si="67"/>
        <v>#VALUE!</v>
      </c>
      <c r="ML10" s="60" t="str">
        <f t="shared" si="84"/>
        <v/>
      </c>
      <c r="MM10" s="7" t="str">
        <f t="shared" si="85"/>
        <v/>
      </c>
      <c r="MN10" s="7" t="str">
        <f t="shared" si="86"/>
        <v/>
      </c>
      <c r="MO10" s="7" t="str">
        <f t="shared" si="87"/>
        <v/>
      </c>
      <c r="MP10" s="7" t="str">
        <f t="shared" si="88"/>
        <v/>
      </c>
      <c r="MQ10" s="7" t="str">
        <f t="shared" si="89"/>
        <v/>
      </c>
      <c r="MR10" s="7" t="str">
        <f t="shared" si="90"/>
        <v/>
      </c>
      <c r="MS10" s="7" t="str">
        <f t="shared" si="91"/>
        <v/>
      </c>
      <c r="MT10" s="7" t="str">
        <f t="shared" si="92"/>
        <v/>
      </c>
      <c r="MU10" s="7" t="str">
        <f t="shared" si="93"/>
        <v/>
      </c>
      <c r="MV10" s="7" t="str">
        <f t="shared" si="94"/>
        <v/>
      </c>
      <c r="MW10" s="7" t="str">
        <f t="shared" si="95"/>
        <v/>
      </c>
      <c r="MX10" s="7" t="str">
        <f t="shared" si="96"/>
        <v/>
      </c>
      <c r="MY10" s="7" t="str">
        <f t="shared" si="97"/>
        <v/>
      </c>
      <c r="MZ10" s="7" t="str">
        <f t="shared" si="98"/>
        <v/>
      </c>
      <c r="NA10" s="7" t="str">
        <f t="shared" si="99"/>
        <v/>
      </c>
      <c r="NB10" s="7" t="str">
        <f t="shared" si="100"/>
        <v/>
      </c>
      <c r="NC10" s="7" t="str">
        <f t="shared" si="101"/>
        <v/>
      </c>
      <c r="ND10" s="7" t="str">
        <f t="shared" si="102"/>
        <v/>
      </c>
      <c r="NE10" s="61" t="str">
        <f t="shared" si="103"/>
        <v/>
      </c>
      <c r="NG10" s="10" t="str">
        <f t="shared" si="104"/>
        <v/>
      </c>
      <c r="NI10" s="10" t="str">
        <f t="shared" si="105"/>
        <v/>
      </c>
      <c r="NK10" s="10" t="str">
        <f>IF(COUNTIF($NI10:$NI$176, "X")=1, "X", "")</f>
        <v/>
      </c>
      <c r="NM10" s="10" t="str">
        <f t="shared" si="69"/>
        <v/>
      </c>
      <c r="NO10" s="85" t="str" cm="1">
        <f t="array" ref="NO10">IF(OR(NO$7="", $JE10=""), "", IFERROR(NO$8+SUMPRODUCT((Trades!$CL$8:$CL$307)*(Trades!$O$8:$Q$307=NO$7)*(Trades!$R$8:$R$307&lt;$JE10))-SUMPRODUCT((Trades!$H$8:$H$307)*(Trades!$E$8:$E$307=NO$7)*(Trades!$R$8:$R$307&lt;$JE10)), ""))</f>
        <v/>
      </c>
      <c r="NP10" s="86" t="str" cm="1">
        <f t="array" ref="NP10">IF(OR(NP$7="", $JE10=""), "", IFERROR(NP$8+SUMPRODUCT((Trades!$CL$8:$CL$307)*(Trades!$O$8:$Q$307=NP$7)*(Trades!$R$8:$R$307&lt;$JE10))-SUMPRODUCT((Trades!$H$8:$H$307)*(Trades!$E$8:$E$307=NP$7)*(Trades!$R$8:$R$307&lt;$JE10)), ""))</f>
        <v/>
      </c>
      <c r="NQ10" s="86" t="str" cm="1">
        <f t="array" ref="NQ10">IF(OR(NQ$7="", $JE10=""), "", IFERROR(NQ$8+SUMPRODUCT((Trades!$CL$8:$CL$307)*(Trades!$O$8:$Q$307=NQ$7)*(Trades!$R$8:$R$307&lt;$JE10))-SUMPRODUCT((Trades!$H$8:$H$307)*(Trades!$E$8:$E$307=NQ$7)*(Trades!$R$8:$R$307&lt;$JE10)), ""))</f>
        <v/>
      </c>
      <c r="NR10" s="86" t="str" cm="1">
        <f t="array" ref="NR10">IF(OR(NR$7="", $JE10=""), "", IFERROR(NR$8+SUMPRODUCT((Trades!$CL$8:$CL$307)*(Trades!$O$8:$Q$307=NR$7)*(Trades!$R$8:$R$307&lt;$JE10))-SUMPRODUCT((Trades!$H$8:$H$307)*(Trades!$E$8:$E$307=NR$7)*(Trades!$R$8:$R$307&lt;$JE10)), ""))</f>
        <v/>
      </c>
      <c r="NS10" s="86" t="str" cm="1">
        <f t="array" ref="NS10">IF(OR(NS$7="", $JE10=""), "", IFERROR(NS$8+SUMPRODUCT((Trades!$CL$8:$CL$307)*(Trades!$O$8:$Q$307=NS$7)*(Trades!$R$8:$R$307&lt;$JE10))-SUMPRODUCT((Trades!$H$8:$H$307)*(Trades!$E$8:$E$307=NS$7)*(Trades!$R$8:$R$307&lt;$JE10)), ""))</f>
        <v/>
      </c>
      <c r="NT10" s="86" t="str" cm="1">
        <f t="array" ref="NT10">IF(OR(NT$7="", $JE10=""), "", IFERROR(NT$8+SUMPRODUCT((Trades!$CL$8:$CL$307)*(Trades!$O$8:$Q$307=NT$7)*(Trades!$R$8:$R$307&lt;$JE10))-SUMPRODUCT((Trades!$H$8:$H$307)*(Trades!$E$8:$E$307=NT$7)*(Trades!$R$8:$R$307&lt;$JE10)), ""))</f>
        <v/>
      </c>
      <c r="NU10" s="86" t="str" cm="1">
        <f t="array" ref="NU10">IF(OR(NU$7="", $JE10=""), "", IFERROR(NU$8+SUMPRODUCT((Trades!$CL$8:$CL$307)*(Trades!$O$8:$Q$307=NU$7)*(Trades!$R$8:$R$307&lt;$JE10))-SUMPRODUCT((Trades!$H$8:$H$307)*(Trades!$E$8:$E$307=NU$7)*(Trades!$R$8:$R$307&lt;$JE10)), ""))</f>
        <v/>
      </c>
      <c r="NV10" s="86" t="str" cm="1">
        <f t="array" ref="NV10">IF(OR(NV$7="", $JE10=""), "", IFERROR(NV$8+SUMPRODUCT((Trades!$CL$8:$CL$307)*(Trades!$O$8:$Q$307=NV$7)*(Trades!$R$8:$R$307&lt;$JE10))-SUMPRODUCT((Trades!$H$8:$H$307)*(Trades!$E$8:$E$307=NV$7)*(Trades!$R$8:$R$307&lt;$JE10)), ""))</f>
        <v/>
      </c>
      <c r="NW10" s="86" t="str" cm="1">
        <f t="array" ref="NW10">IF(OR(NW$7="", $JE10=""), "", IFERROR(NW$8+SUMPRODUCT((Trades!$CL$8:$CL$307)*(Trades!$O$8:$Q$307=NW$7)*(Trades!$R$8:$R$307&lt;$JE10))-SUMPRODUCT((Trades!$H$8:$H$307)*(Trades!$E$8:$E$307=NW$7)*(Trades!$R$8:$R$307&lt;$JE10)), ""))</f>
        <v/>
      </c>
      <c r="NX10" s="86" t="str" cm="1">
        <f t="array" ref="NX10">IF(OR(NX$7="", $JE10=""), "", IFERROR(NX$8+SUMPRODUCT((Trades!$CL$8:$CL$307)*(Trades!$O$8:$Q$307=NX$7)*(Trades!$R$8:$R$307&lt;$JE10))-SUMPRODUCT((Trades!$H$8:$H$307)*(Trades!$E$8:$E$307=NX$7)*(Trades!$R$8:$R$307&lt;$JE10)), ""))</f>
        <v/>
      </c>
      <c r="NY10" s="86" t="str" cm="1">
        <f t="array" ref="NY10">IF(OR(NY$7="", $JE10=""), "", IFERROR(NY$8+SUMPRODUCT((Trades!$CL$8:$CL$307)*(Trades!$O$8:$Q$307=NY$7)*(Trades!$R$8:$R$307&lt;$JE10))-SUMPRODUCT((Trades!$H$8:$H$307)*(Trades!$E$8:$E$307=NY$7)*(Trades!$R$8:$R$307&lt;$JE10)), ""))</f>
        <v/>
      </c>
      <c r="NZ10" s="86" t="str" cm="1">
        <f t="array" ref="NZ10">IF(OR(NZ$7="", $JE10=""), "", IFERROR(NZ$8+SUMPRODUCT((Trades!$CL$8:$CL$307)*(Trades!$O$8:$Q$307=NZ$7)*(Trades!$R$8:$R$307&lt;$JE10))-SUMPRODUCT((Trades!$H$8:$H$307)*(Trades!$E$8:$E$307=NZ$7)*(Trades!$R$8:$R$307&lt;$JE10)), ""))</f>
        <v/>
      </c>
      <c r="OA10" s="86" t="str" cm="1">
        <f t="array" ref="OA10">IF(OR(OA$7="", $JE10=""), "", IFERROR(OA$8+SUMPRODUCT((Trades!$CL$8:$CL$307)*(Trades!$O$8:$Q$307=OA$7)*(Trades!$R$8:$R$307&lt;$JE10))-SUMPRODUCT((Trades!$H$8:$H$307)*(Trades!$E$8:$E$307=OA$7)*(Trades!$R$8:$R$307&lt;$JE10)), ""))</f>
        <v/>
      </c>
      <c r="OB10" s="86" t="str" cm="1">
        <f t="array" ref="OB10">IF(OR(OB$7="", $JE10=""), "", IFERROR(OB$8+SUMPRODUCT((Trades!$CL$8:$CL$307)*(Trades!$O$8:$Q$307=OB$7)*(Trades!$R$8:$R$307&lt;$JE10))-SUMPRODUCT((Trades!$H$8:$H$307)*(Trades!$E$8:$E$307=OB$7)*(Trades!$R$8:$R$307&lt;$JE10)), ""))</f>
        <v/>
      </c>
      <c r="OC10" s="86" t="str" cm="1">
        <f t="array" ref="OC10">IF(OR(OC$7="", $JE10=""), "", IFERROR(OC$8+SUMPRODUCT((Trades!$CL$8:$CL$307)*(Trades!$O$8:$Q$307=OC$7)*(Trades!$R$8:$R$307&lt;$JE10))-SUMPRODUCT((Trades!$H$8:$H$307)*(Trades!$E$8:$E$307=OC$7)*(Trades!$R$8:$R$307&lt;$JE10)), ""))</f>
        <v/>
      </c>
      <c r="OD10" s="86" t="str" cm="1">
        <f t="array" ref="OD10">IF(OR(OD$7="", $JE10=""), "", IFERROR(OD$8+SUMPRODUCT((Trades!$CL$8:$CL$307)*(Trades!$O$8:$Q$307=OD$7)*(Trades!$R$8:$R$307&lt;$JE10))-SUMPRODUCT((Trades!$H$8:$H$307)*(Trades!$E$8:$E$307=OD$7)*(Trades!$R$8:$R$307&lt;$JE10)), ""))</f>
        <v/>
      </c>
      <c r="OE10" s="86" t="str" cm="1">
        <f t="array" ref="OE10">IF(OR(OE$7="", $JE10=""), "", IFERROR(OE$8+SUMPRODUCT((Trades!$CL$8:$CL$307)*(Trades!$O$8:$Q$307=OE$7)*(Trades!$R$8:$R$307&lt;$JE10))-SUMPRODUCT((Trades!$H$8:$H$307)*(Trades!$E$8:$E$307=OE$7)*(Trades!$R$8:$R$307&lt;$JE10)), ""))</f>
        <v/>
      </c>
      <c r="OF10" s="86" t="str" cm="1">
        <f t="array" ref="OF10">IF(OR(OF$7="", $JE10=""), "", IFERROR(OF$8+SUMPRODUCT((Trades!$CL$8:$CL$307)*(Trades!$O$8:$Q$307=OF$7)*(Trades!$R$8:$R$307&lt;$JE10))-SUMPRODUCT((Trades!$H$8:$H$307)*(Trades!$E$8:$E$307=OF$7)*(Trades!$R$8:$R$307&lt;$JE10)), ""))</f>
        <v/>
      </c>
      <c r="OG10" s="86" t="str" cm="1">
        <f t="array" ref="OG10">IF(OR(OG$7="", $JE10=""), "", IFERROR(OG$8+SUMPRODUCT((Trades!$CL$8:$CL$307)*(Trades!$O$8:$Q$307=OG$7)*(Trades!$R$8:$R$307&lt;$JE10))-SUMPRODUCT((Trades!$H$8:$H$307)*(Trades!$E$8:$E$307=OG$7)*(Trades!$R$8:$R$307&lt;$JE10)), ""))</f>
        <v/>
      </c>
      <c r="OH10" s="87" t="str" cm="1">
        <f t="array" ref="OH10">IF(OR(OH$7="", $JE10=""), "", IFERROR(OH$8+SUMPRODUCT((Trades!$CL$8:$CL$307)*(Trades!$O$8:$Q$307=OH$7)*(Trades!$R$8:$R$307&lt;$JE10))-SUMPRODUCT((Trades!$H$8:$H$307)*(Trades!$E$8:$E$307=OH$7)*(Trades!$R$8:$R$307&lt;$JE10)), ""))</f>
        <v/>
      </c>
      <c r="OJ10" s="94" t="str">
        <f t="shared" si="106"/>
        <v/>
      </c>
      <c r="OK10" s="95" t="str">
        <f t="shared" si="107"/>
        <v/>
      </c>
      <c r="OL10" s="95" t="str">
        <f t="shared" si="108"/>
        <v/>
      </c>
      <c r="OM10" s="95" t="str">
        <f t="shared" si="109"/>
        <v/>
      </c>
      <c r="ON10" s="95" t="str">
        <f t="shared" si="110"/>
        <v/>
      </c>
      <c r="OO10" s="95" t="str">
        <f t="shared" si="111"/>
        <v/>
      </c>
      <c r="OP10" s="95" t="str">
        <f t="shared" si="112"/>
        <v/>
      </c>
      <c r="OQ10" s="95" t="str">
        <f t="shared" si="113"/>
        <v/>
      </c>
      <c r="OR10" s="95" t="str">
        <f t="shared" si="114"/>
        <v/>
      </c>
      <c r="OS10" s="95" t="str">
        <f t="shared" si="115"/>
        <v/>
      </c>
      <c r="OT10" s="95" t="str">
        <f t="shared" si="116"/>
        <v/>
      </c>
      <c r="OU10" s="95" t="str">
        <f t="shared" si="117"/>
        <v/>
      </c>
      <c r="OV10" s="95" t="str">
        <f t="shared" si="118"/>
        <v/>
      </c>
      <c r="OW10" s="95" t="str">
        <f t="shared" si="119"/>
        <v/>
      </c>
      <c r="OX10" s="95" t="str">
        <f t="shared" si="120"/>
        <v/>
      </c>
      <c r="OY10" s="95" t="str">
        <f t="shared" si="121"/>
        <v/>
      </c>
      <c r="OZ10" s="95" t="str">
        <f t="shared" si="122"/>
        <v/>
      </c>
      <c r="PA10" s="95" t="str">
        <f t="shared" si="123"/>
        <v/>
      </c>
      <c r="PB10" s="95" t="str">
        <f t="shared" si="124"/>
        <v/>
      </c>
      <c r="PC10" s="96" t="str">
        <f t="shared" si="125"/>
        <v/>
      </c>
      <c r="PE10" s="101" t="str">
        <f t="shared" si="126"/>
        <v/>
      </c>
      <c r="PG10" s="106" t="str">
        <f t="shared" si="127"/>
        <v/>
      </c>
      <c r="PH10" s="107" t="str">
        <f t="shared" si="71"/>
        <v/>
      </c>
      <c r="PI10" s="107" t="str">
        <f t="shared" si="71"/>
        <v/>
      </c>
      <c r="PJ10" s="107" t="str">
        <f t="shared" si="71"/>
        <v/>
      </c>
      <c r="PK10" s="107" t="str">
        <f t="shared" si="71"/>
        <v/>
      </c>
      <c r="PL10" s="107" t="str">
        <f t="shared" si="71"/>
        <v/>
      </c>
      <c r="PM10" s="107" t="str">
        <f t="shared" si="71"/>
        <v/>
      </c>
      <c r="PN10" s="107" t="str">
        <f t="shared" si="71"/>
        <v/>
      </c>
      <c r="PO10" s="107" t="str">
        <f t="shared" si="71"/>
        <v/>
      </c>
      <c r="PP10" s="107" t="str">
        <f t="shared" si="71"/>
        <v/>
      </c>
      <c r="PQ10" s="107" t="str">
        <f t="shared" si="71"/>
        <v/>
      </c>
      <c r="PR10" s="107" t="str">
        <f t="shared" si="71"/>
        <v/>
      </c>
      <c r="PS10" s="107" t="str">
        <f t="shared" si="71"/>
        <v/>
      </c>
      <c r="PT10" s="107" t="str">
        <f t="shared" si="71"/>
        <v/>
      </c>
      <c r="PU10" s="107" t="str">
        <f t="shared" si="71"/>
        <v/>
      </c>
      <c r="PV10" s="107" t="str">
        <f t="shared" si="71"/>
        <v/>
      </c>
      <c r="PW10" s="107" t="str">
        <f t="shared" si="71"/>
        <v/>
      </c>
      <c r="PX10" s="107" t="str">
        <f t="shared" si="71"/>
        <v/>
      </c>
      <c r="PY10" s="107" t="str">
        <f t="shared" si="71"/>
        <v/>
      </c>
      <c r="PZ10" s="108" t="str">
        <f t="shared" si="71"/>
        <v/>
      </c>
      <c r="QB10" s="124" t="str" cm="1">
        <f t="array" ref="QB10">IF(OR($QB$3="", $NI10=""), "", IFERROR(INDEX($ML10:$NE10, $QA10, MATCH($QB$3, $ML$7:$NE$7, 0)), ""))</f>
        <v/>
      </c>
      <c r="QD10" s="101" t="e" cm="1">
        <f t="array" ref="QD10">IF(OR($NI10="", $QB$3=""), NA(), IFERROR(INDEX($NO10:$OH10, $QC10, MATCH($QB$3, $NO$7:$OH$7, 0)), NA()))</f>
        <v>#N/A</v>
      </c>
      <c r="QF10" s="10">
        <f t="shared" si="72"/>
        <v>0</v>
      </c>
      <c r="QH10" s="60">
        <v>3</v>
      </c>
      <c r="QI10" s="61" t="str">
        <f t="shared" si="73"/>
        <v/>
      </c>
    </row>
    <row r="11" spans="1:451" ht="15" customHeight="1" x14ac:dyDescent="0.25">
      <c r="A11" s="1"/>
      <c r="B11" s="476" t="s">
        <v>181</v>
      </c>
      <c r="C11" s="477"/>
      <c r="D11" s="477"/>
      <c r="E11" s="477"/>
      <c r="F11" s="477"/>
      <c r="G11" s="478"/>
      <c r="H11" s="366" t="s">
        <v>85</v>
      </c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8"/>
      <c r="T11" s="254" t="str">
        <f>$AG$3</f>
        <v>●</v>
      </c>
      <c r="U11" s="488"/>
      <c r="V11" s="1"/>
      <c r="AE11" s="341" t="str">
        <f>IF($H11="", $AG$2, IF(COUNTIF($AJ$31:$AJ$37, $H11)=0, $AG$2, ""))</f>
        <v/>
      </c>
      <c r="AG11" s="12"/>
      <c r="AJ11" s="10" t="str">
        <f>IF('Dev Settings'!$B$12="", "", 'Dev Settings'!$B$12)</f>
        <v>AUD</v>
      </c>
      <c r="AK11" s="60">
        <v>21</v>
      </c>
      <c r="AL11" s="7">
        <v>97</v>
      </c>
      <c r="AM11" s="7">
        <v>16</v>
      </c>
      <c r="AN11" s="7">
        <v>68</v>
      </c>
      <c r="AO11" s="7">
        <v>23</v>
      </c>
      <c r="AP11" s="7">
        <v>34</v>
      </c>
      <c r="AQ11" s="7">
        <v>39</v>
      </c>
      <c r="AR11" s="7">
        <v>44</v>
      </c>
      <c r="AS11" s="7">
        <v>42</v>
      </c>
      <c r="AT11" s="7">
        <v>41</v>
      </c>
      <c r="AU11" s="7">
        <v>88</v>
      </c>
      <c r="AV11" s="7">
        <v>1</v>
      </c>
      <c r="AW11" s="7">
        <v>81</v>
      </c>
      <c r="AX11" s="7">
        <v>29</v>
      </c>
      <c r="AY11" s="7">
        <v>51</v>
      </c>
      <c r="AZ11" s="7">
        <v>88</v>
      </c>
      <c r="BA11" s="7">
        <v>75</v>
      </c>
      <c r="BB11" s="7">
        <v>1</v>
      </c>
      <c r="BC11" s="7">
        <v>5</v>
      </c>
      <c r="BD11" s="7">
        <v>66</v>
      </c>
      <c r="BE11" s="7">
        <v>65</v>
      </c>
      <c r="BF11" s="7">
        <v>14</v>
      </c>
      <c r="BG11" s="7">
        <v>42</v>
      </c>
      <c r="BH11" s="7">
        <v>9</v>
      </c>
      <c r="BI11" s="7">
        <v>24</v>
      </c>
      <c r="BJ11" s="7">
        <v>60</v>
      </c>
      <c r="BK11" s="7">
        <v>35</v>
      </c>
      <c r="BL11" s="7">
        <v>51</v>
      </c>
      <c r="BM11" s="7">
        <v>92</v>
      </c>
      <c r="BN11" s="7">
        <v>64</v>
      </c>
      <c r="BO11" s="7">
        <v>88</v>
      </c>
      <c r="BP11" s="7">
        <v>65</v>
      </c>
      <c r="BQ11" s="7">
        <v>36</v>
      </c>
      <c r="BR11" s="7">
        <v>76</v>
      </c>
      <c r="BS11" s="7">
        <v>60</v>
      </c>
      <c r="BT11" s="7">
        <v>14</v>
      </c>
      <c r="BU11" s="7">
        <v>84</v>
      </c>
      <c r="BV11" s="7">
        <v>51</v>
      </c>
      <c r="BW11" s="7">
        <v>62</v>
      </c>
      <c r="BX11" s="61">
        <v>59</v>
      </c>
      <c r="CA11" s="49">
        <f t="shared" si="74"/>
        <v>0.125</v>
      </c>
      <c r="CB11" s="10">
        <v>4</v>
      </c>
      <c r="CD11" s="52" t="e">
        <f t="shared" si="128"/>
        <v>#VALUE!</v>
      </c>
      <c r="CF11" s="55" t="e">
        <f t="shared" si="75"/>
        <v>#VALUE!</v>
      </c>
      <c r="CH11" s="10" t="str">
        <f t="shared" si="76"/>
        <v/>
      </c>
      <c r="CJ11" s="7"/>
      <c r="CK11" s="10">
        <v>3</v>
      </c>
      <c r="CL11" s="60">
        <v>66</v>
      </c>
      <c r="CM11" s="7">
        <v>50</v>
      </c>
      <c r="CN11" s="7">
        <v>26</v>
      </c>
      <c r="CO11" s="7">
        <v>19</v>
      </c>
      <c r="CP11" s="7">
        <v>55</v>
      </c>
      <c r="CQ11" s="7">
        <v>100</v>
      </c>
      <c r="CR11" s="7">
        <v>11</v>
      </c>
      <c r="CS11" s="7">
        <v>61</v>
      </c>
      <c r="CT11" s="7">
        <v>97</v>
      </c>
      <c r="CU11" s="7">
        <v>68</v>
      </c>
      <c r="CV11" s="7">
        <v>42</v>
      </c>
      <c r="CW11" s="7">
        <v>54</v>
      </c>
      <c r="CX11" s="7">
        <v>24</v>
      </c>
      <c r="CY11" s="7">
        <v>38</v>
      </c>
      <c r="CZ11" s="7">
        <v>40</v>
      </c>
      <c r="DA11" s="7">
        <v>52</v>
      </c>
      <c r="DB11" s="7">
        <v>56</v>
      </c>
      <c r="DC11" s="7">
        <v>59</v>
      </c>
      <c r="DD11" s="7">
        <v>86</v>
      </c>
      <c r="DE11" s="7">
        <v>39</v>
      </c>
      <c r="DF11" s="7">
        <v>20</v>
      </c>
      <c r="DG11" s="7">
        <v>70</v>
      </c>
      <c r="DH11" s="7">
        <v>64</v>
      </c>
      <c r="DI11" s="61">
        <v>5</v>
      </c>
      <c r="DK11" s="10">
        <v>4</v>
      </c>
      <c r="DL11" s="60">
        <v>28</v>
      </c>
      <c r="DM11" s="7">
        <v>96</v>
      </c>
      <c r="DN11" s="7">
        <v>72</v>
      </c>
      <c r="DO11" s="7">
        <v>20</v>
      </c>
      <c r="DP11" s="7">
        <v>4</v>
      </c>
      <c r="DQ11" s="7">
        <v>2</v>
      </c>
      <c r="DR11" s="7">
        <v>23</v>
      </c>
      <c r="DS11" s="7">
        <v>73</v>
      </c>
      <c r="DT11" s="7">
        <v>90</v>
      </c>
      <c r="DU11" s="7">
        <v>71</v>
      </c>
      <c r="DV11" s="7">
        <v>69</v>
      </c>
      <c r="DW11" s="7">
        <v>70</v>
      </c>
      <c r="DX11" s="7">
        <v>80</v>
      </c>
      <c r="DY11" s="7">
        <v>9</v>
      </c>
      <c r="DZ11" s="7">
        <v>51</v>
      </c>
      <c r="EA11" s="7">
        <v>98</v>
      </c>
      <c r="EB11" s="7">
        <v>32</v>
      </c>
      <c r="EC11" s="7">
        <v>67</v>
      </c>
      <c r="ED11" s="7">
        <v>39</v>
      </c>
      <c r="EE11" s="7">
        <v>13</v>
      </c>
      <c r="EF11" s="7">
        <v>10</v>
      </c>
      <c r="EG11" s="7">
        <v>16</v>
      </c>
      <c r="EH11" s="7">
        <v>97</v>
      </c>
      <c r="EI11" s="7">
        <v>58</v>
      </c>
      <c r="EJ11" s="7">
        <v>21</v>
      </c>
      <c r="EK11" s="7">
        <v>50</v>
      </c>
      <c r="EL11" s="7">
        <v>17</v>
      </c>
      <c r="EM11" s="7">
        <v>3</v>
      </c>
      <c r="EN11" s="7">
        <v>68</v>
      </c>
      <c r="EO11" s="7">
        <v>73</v>
      </c>
      <c r="EP11" s="7">
        <v>80</v>
      </c>
      <c r="EQ11" s="7">
        <v>40</v>
      </c>
      <c r="ER11" s="7">
        <v>75</v>
      </c>
      <c r="ES11" s="7">
        <v>16</v>
      </c>
      <c r="ET11" s="7">
        <v>81</v>
      </c>
      <c r="EU11" s="7">
        <v>53</v>
      </c>
      <c r="EV11" s="7">
        <v>88</v>
      </c>
      <c r="EW11" s="7">
        <v>1</v>
      </c>
      <c r="EX11" s="7">
        <v>55</v>
      </c>
      <c r="EY11" s="7">
        <v>30</v>
      </c>
      <c r="EZ11" s="7">
        <v>2</v>
      </c>
      <c r="FA11" s="7">
        <v>92</v>
      </c>
      <c r="FB11" s="7">
        <v>30</v>
      </c>
      <c r="FC11" s="7">
        <v>38</v>
      </c>
      <c r="FD11" s="7">
        <v>66</v>
      </c>
      <c r="FE11" s="7">
        <v>76</v>
      </c>
      <c r="FF11" s="7">
        <v>60</v>
      </c>
      <c r="FG11" s="7">
        <v>97</v>
      </c>
      <c r="FH11" s="7">
        <v>17</v>
      </c>
      <c r="FI11" s="7">
        <v>87</v>
      </c>
      <c r="FJ11" s="7">
        <v>32</v>
      </c>
      <c r="FK11" s="7">
        <v>56</v>
      </c>
      <c r="FL11" s="7">
        <v>20</v>
      </c>
      <c r="FM11" s="7">
        <v>92</v>
      </c>
      <c r="FN11" s="7">
        <v>71</v>
      </c>
      <c r="FO11" s="7">
        <v>76</v>
      </c>
      <c r="FP11" s="7">
        <v>39</v>
      </c>
      <c r="FQ11" s="7">
        <v>67</v>
      </c>
      <c r="FR11" s="7">
        <v>6</v>
      </c>
      <c r="FS11" s="7">
        <v>14</v>
      </c>
      <c r="FT11" s="7">
        <v>46</v>
      </c>
      <c r="FU11" s="7">
        <v>15</v>
      </c>
      <c r="FV11" s="7">
        <v>56</v>
      </c>
      <c r="FW11" s="7">
        <v>4</v>
      </c>
      <c r="FX11" s="7">
        <v>31</v>
      </c>
      <c r="FY11" s="7">
        <v>85</v>
      </c>
      <c r="FZ11" s="7">
        <v>80</v>
      </c>
      <c r="GA11" s="7">
        <v>30</v>
      </c>
      <c r="GB11" s="7">
        <v>45</v>
      </c>
      <c r="GC11" s="7">
        <v>71</v>
      </c>
      <c r="GD11" s="7">
        <v>49</v>
      </c>
      <c r="GE11" s="7">
        <v>99</v>
      </c>
      <c r="GF11" s="7">
        <v>44</v>
      </c>
      <c r="GG11" s="7">
        <v>35</v>
      </c>
      <c r="GH11" s="7">
        <v>59</v>
      </c>
      <c r="GI11" s="7">
        <v>1</v>
      </c>
      <c r="GJ11" s="7">
        <v>29</v>
      </c>
      <c r="GK11" s="7">
        <v>61</v>
      </c>
      <c r="GL11" s="7">
        <v>35</v>
      </c>
      <c r="GM11" s="7">
        <v>5</v>
      </c>
      <c r="GN11" s="7">
        <v>8</v>
      </c>
      <c r="GO11" s="7">
        <v>85</v>
      </c>
      <c r="GP11" s="7">
        <v>60</v>
      </c>
      <c r="GQ11" s="7">
        <v>46</v>
      </c>
      <c r="GR11" s="7">
        <v>94</v>
      </c>
      <c r="GS11" s="7">
        <v>19</v>
      </c>
      <c r="GT11" s="7">
        <v>21</v>
      </c>
      <c r="GU11" s="7">
        <v>78</v>
      </c>
      <c r="GV11" s="7">
        <v>90</v>
      </c>
      <c r="GW11" s="7">
        <v>7</v>
      </c>
      <c r="GX11" s="7">
        <v>98</v>
      </c>
      <c r="GY11" s="7">
        <v>33</v>
      </c>
      <c r="GZ11" s="7">
        <v>13</v>
      </c>
      <c r="HA11" s="7">
        <v>83</v>
      </c>
      <c r="HB11" s="7">
        <v>26</v>
      </c>
      <c r="HC11" s="7">
        <v>15</v>
      </c>
      <c r="HD11" s="7">
        <v>95</v>
      </c>
      <c r="HE11" s="7">
        <v>36</v>
      </c>
      <c r="HF11" s="7">
        <v>40</v>
      </c>
      <c r="HG11" s="61">
        <v>84</v>
      </c>
      <c r="HJ11" s="52" t="str">
        <f t="shared" si="77"/>
        <v/>
      </c>
      <c r="HL11" s="49">
        <f>$CA$11</f>
        <v>0.125</v>
      </c>
      <c r="HN11" s="10" t="str">
        <f t="shared" si="3"/>
        <v/>
      </c>
      <c r="HP11" s="10" t="str">
        <f t="shared" si="4"/>
        <v/>
      </c>
      <c r="HR11" s="10" t="str">
        <f t="shared" si="78"/>
        <v/>
      </c>
      <c r="HT11" s="60" t="str">
        <f t="shared" si="79"/>
        <v/>
      </c>
      <c r="HU11" s="7" t="str">
        <f t="shared" si="5"/>
        <v/>
      </c>
      <c r="HV11" s="7" t="str">
        <f t="shared" si="5"/>
        <v/>
      </c>
      <c r="HW11" s="7" t="str">
        <f t="shared" si="5"/>
        <v/>
      </c>
      <c r="HX11" s="7" t="str">
        <f t="shared" si="5"/>
        <v/>
      </c>
      <c r="HY11" s="7" t="str">
        <f t="shared" si="5"/>
        <v/>
      </c>
      <c r="HZ11" s="7" t="str">
        <f t="shared" si="5"/>
        <v/>
      </c>
      <c r="IA11" s="7" t="str">
        <f t="shared" si="5"/>
        <v/>
      </c>
      <c r="IB11" s="7" t="str">
        <f t="shared" si="5"/>
        <v/>
      </c>
      <c r="IC11" s="7" t="str">
        <f t="shared" si="5"/>
        <v/>
      </c>
      <c r="ID11" s="7" t="str">
        <f t="shared" si="5"/>
        <v/>
      </c>
      <c r="IE11" s="7" t="str">
        <f t="shared" si="5"/>
        <v/>
      </c>
      <c r="IF11" s="7" t="str">
        <f t="shared" si="5"/>
        <v/>
      </c>
      <c r="IG11" s="7" t="str">
        <f t="shared" si="5"/>
        <v/>
      </c>
      <c r="IH11" s="7" t="str">
        <f t="shared" si="5"/>
        <v/>
      </c>
      <c r="II11" s="7" t="str">
        <f t="shared" si="5"/>
        <v/>
      </c>
      <c r="IJ11" s="7" t="str">
        <f t="shared" si="5"/>
        <v/>
      </c>
      <c r="IK11" s="7" t="str">
        <f t="shared" si="5"/>
        <v/>
      </c>
      <c r="IL11" s="7" t="str">
        <f t="shared" si="5"/>
        <v/>
      </c>
      <c r="IM11" s="61" t="str">
        <f t="shared" si="5"/>
        <v/>
      </c>
      <c r="IP11" s="10">
        <f>'Dev Settings'!$AP$9</f>
        <v>2</v>
      </c>
      <c r="IQ11" s="60">
        <f>IF($AJ$39="", "", IFERROR(INDEX('Dev Settings'!$AD$10:$AW$16, MATCH($AJ$39, 'Dev Settings'!$Q$10:$Q$16, 0), MATCH($IP11, 'Dev Settings'!$AD$9:$AW$9, 0)), ""))</f>
        <v>10</v>
      </c>
      <c r="IR11" s="10">
        <f t="shared" si="6"/>
        <v>1</v>
      </c>
      <c r="IT11" s="10">
        <v>4</v>
      </c>
      <c r="IU11" s="10">
        <f t="shared" si="80"/>
        <v>-5</v>
      </c>
      <c r="IW11" s="10">
        <f>IFERROR(IF(COUNTIF(IW$8:IW10, IW10)&lt;=INDEX($IQ$8:$IQ$18, MATCH(IW10, $IP$8:$IP$18, 0)), IW10, IW10+$IR$5), "")</f>
        <v>-5</v>
      </c>
      <c r="IX11" s="10">
        <f>IF($IW11="", "", COUNTIF(IW$8:IW11, IW11))</f>
        <v>4</v>
      </c>
      <c r="IY11" s="10">
        <f t="shared" si="81"/>
        <v>10</v>
      </c>
      <c r="JA11" s="10" t="str">
        <f t="shared" si="82"/>
        <v>X</v>
      </c>
      <c r="JB11" s="10">
        <f>IF($JA11="", "", COUNTIF(JA$8:JA11, "X"))</f>
        <v>4</v>
      </c>
      <c r="JE11" s="67" t="str">
        <f t="shared" si="83"/>
        <v/>
      </c>
      <c r="JF11" s="60" t="e">
        <f>IF(AND($IQ$5='Dev Settings'!$BU$3, COUNTIF($IP$21:$IP$25, HT11)&gt;0, COUNTIF($IP$21:$IP$25, HT10)&gt;0), MIN($ML10:$NE10)-ML10, IF(AND($IQ$6='Dev Settings'!$BU$3, COUNTIF($IQ$21:$IQ$25, HT11)&gt;0, COUNTIF($IQ$21:$IQ$25, HT10)&gt;0), MAX($ML10:$NE10)-ML10, IFERROR(INDEX($IU$8:$IU$107, MATCH(HT11, $IT$8:$IT$107, 0)), "")))</f>
        <v>#VALUE!</v>
      </c>
      <c r="JG11" s="7" t="e">
        <f>IF(AND($IQ$5='Dev Settings'!$BU$3, COUNTIF($IP$21:$IP$25, HU11)&gt;0, COUNTIF($IP$21:$IP$25, HU10)&gt;0), MIN($ML10:$NE10)-MM10, IF(AND($IQ$6='Dev Settings'!$BU$3, COUNTIF($IQ$21:$IQ$25, HU11)&gt;0, COUNTIF($IQ$21:$IQ$25, HU10)&gt;0), MAX($ML10:$NE10)-MM10, IFERROR(INDEX($IU$8:$IU$107, MATCH(HU11, $IT$8:$IT$107, 0)), "")))</f>
        <v>#VALUE!</v>
      </c>
      <c r="JH11" s="7" t="e">
        <f>IF(AND($IQ$5='Dev Settings'!$BU$3, COUNTIF($IP$21:$IP$25, HV11)&gt;0, COUNTIF($IP$21:$IP$25, HV10)&gt;0), MIN($ML10:$NE10)-MN10, IF(AND($IQ$6='Dev Settings'!$BU$3, COUNTIF($IQ$21:$IQ$25, HV11)&gt;0, COUNTIF($IQ$21:$IQ$25, HV10)&gt;0), MAX($ML10:$NE10)-MN10, IFERROR(INDEX($IU$8:$IU$107, MATCH(HV11, $IT$8:$IT$107, 0)), "")))</f>
        <v>#VALUE!</v>
      </c>
      <c r="JI11" s="7" t="e">
        <f>IF(AND($IQ$5='Dev Settings'!$BU$3, COUNTIF($IP$21:$IP$25, HW11)&gt;0, COUNTIF($IP$21:$IP$25, HW10)&gt;0), MIN($ML10:$NE10)-MO10, IF(AND($IQ$6='Dev Settings'!$BU$3, COUNTIF($IQ$21:$IQ$25, HW11)&gt;0, COUNTIF($IQ$21:$IQ$25, HW10)&gt;0), MAX($ML10:$NE10)-MO10, IFERROR(INDEX($IU$8:$IU$107, MATCH(HW11, $IT$8:$IT$107, 0)), "")))</f>
        <v>#VALUE!</v>
      </c>
      <c r="JJ11" s="7" t="e">
        <f>IF(AND($IQ$5='Dev Settings'!$BU$3, COUNTIF($IP$21:$IP$25, HX11)&gt;0, COUNTIF($IP$21:$IP$25, HX10)&gt;0), MIN($ML10:$NE10)-MP10, IF(AND($IQ$6='Dev Settings'!$BU$3, COUNTIF($IQ$21:$IQ$25, HX11)&gt;0, COUNTIF($IQ$21:$IQ$25, HX10)&gt;0), MAX($ML10:$NE10)-MP10, IFERROR(INDEX($IU$8:$IU$107, MATCH(HX11, $IT$8:$IT$107, 0)), "")))</f>
        <v>#VALUE!</v>
      </c>
      <c r="JK11" s="7" t="e">
        <f>IF(AND($IQ$5='Dev Settings'!$BU$3, COUNTIF($IP$21:$IP$25, HY11)&gt;0, COUNTIF($IP$21:$IP$25, HY10)&gt;0), MIN($ML10:$NE10)-MQ10, IF(AND($IQ$6='Dev Settings'!$BU$3, COUNTIF($IQ$21:$IQ$25, HY11)&gt;0, COUNTIF($IQ$21:$IQ$25, HY10)&gt;0), MAX($ML10:$NE10)-MQ10, IFERROR(INDEX($IU$8:$IU$107, MATCH(HY11, $IT$8:$IT$107, 0)), "")))</f>
        <v>#VALUE!</v>
      </c>
      <c r="JL11" s="7" t="e">
        <f>IF(AND($IQ$5='Dev Settings'!$BU$3, COUNTIF($IP$21:$IP$25, HZ11)&gt;0, COUNTIF($IP$21:$IP$25, HZ10)&gt;0), MIN($ML10:$NE10)-MR10, IF(AND($IQ$6='Dev Settings'!$BU$3, COUNTIF($IQ$21:$IQ$25, HZ11)&gt;0, COUNTIF($IQ$21:$IQ$25, HZ10)&gt;0), MAX($ML10:$NE10)-MR10, IFERROR(INDEX($IU$8:$IU$107, MATCH(HZ11, $IT$8:$IT$107, 0)), "")))</f>
        <v>#VALUE!</v>
      </c>
      <c r="JM11" s="7" t="e">
        <f>IF(AND($IQ$5='Dev Settings'!$BU$3, COUNTIF($IP$21:$IP$25, IA11)&gt;0, COUNTIF($IP$21:$IP$25, IA10)&gt;0), MIN($ML10:$NE10)-MS10, IF(AND($IQ$6='Dev Settings'!$BU$3, COUNTIF($IQ$21:$IQ$25, IA11)&gt;0, COUNTIF($IQ$21:$IQ$25, IA10)&gt;0), MAX($ML10:$NE10)-MS10, IFERROR(INDEX($IU$8:$IU$107, MATCH(IA11, $IT$8:$IT$107, 0)), "")))</f>
        <v>#VALUE!</v>
      </c>
      <c r="JN11" s="7" t="e">
        <f>IF(AND($IQ$5='Dev Settings'!$BU$3, COUNTIF($IP$21:$IP$25, IB11)&gt;0, COUNTIF($IP$21:$IP$25, IB10)&gt;0), MIN($ML10:$NE10)-MT10, IF(AND($IQ$6='Dev Settings'!$BU$3, COUNTIF($IQ$21:$IQ$25, IB11)&gt;0, COUNTIF($IQ$21:$IQ$25, IB10)&gt;0), MAX($ML10:$NE10)-MT10, IFERROR(INDEX($IU$8:$IU$107, MATCH(IB11, $IT$8:$IT$107, 0)), "")))</f>
        <v>#VALUE!</v>
      </c>
      <c r="JO11" s="7" t="e">
        <f>IF(AND($IQ$5='Dev Settings'!$BU$3, COUNTIF($IP$21:$IP$25, IC11)&gt;0, COUNTIF($IP$21:$IP$25, IC10)&gt;0), MIN($ML10:$NE10)-MU10, IF(AND($IQ$6='Dev Settings'!$BU$3, COUNTIF($IQ$21:$IQ$25, IC11)&gt;0, COUNTIF($IQ$21:$IQ$25, IC10)&gt;0), MAX($ML10:$NE10)-MU10, IFERROR(INDEX($IU$8:$IU$107, MATCH(IC11, $IT$8:$IT$107, 0)), "")))</f>
        <v>#VALUE!</v>
      </c>
      <c r="JP11" s="7" t="e">
        <f>IF(AND($IQ$5='Dev Settings'!$BU$3, COUNTIF($IP$21:$IP$25, ID11)&gt;0, COUNTIF($IP$21:$IP$25, ID10)&gt;0), MIN($ML10:$NE10)-MV10, IF(AND($IQ$6='Dev Settings'!$BU$3, COUNTIF($IQ$21:$IQ$25, ID11)&gt;0, COUNTIF($IQ$21:$IQ$25, ID10)&gt;0), MAX($ML10:$NE10)-MV10, IFERROR(INDEX($IU$8:$IU$107, MATCH(ID11, $IT$8:$IT$107, 0)), "")))</f>
        <v>#VALUE!</v>
      </c>
      <c r="JQ11" s="7" t="e">
        <f>IF(AND($IQ$5='Dev Settings'!$BU$3, COUNTIF($IP$21:$IP$25, IE11)&gt;0, COUNTIF($IP$21:$IP$25, IE10)&gt;0), MIN($ML10:$NE10)-MW10, IF(AND($IQ$6='Dev Settings'!$BU$3, COUNTIF($IQ$21:$IQ$25, IE11)&gt;0, COUNTIF($IQ$21:$IQ$25, IE10)&gt;0), MAX($ML10:$NE10)-MW10, IFERROR(INDEX($IU$8:$IU$107, MATCH(IE11, $IT$8:$IT$107, 0)), "")))</f>
        <v>#VALUE!</v>
      </c>
      <c r="JR11" s="7" t="e">
        <f>IF(AND($IQ$5='Dev Settings'!$BU$3, COUNTIF($IP$21:$IP$25, IF11)&gt;0, COUNTIF($IP$21:$IP$25, IF10)&gt;0), MIN($ML10:$NE10)-MX10, IF(AND($IQ$6='Dev Settings'!$BU$3, COUNTIF($IQ$21:$IQ$25, IF11)&gt;0, COUNTIF($IQ$21:$IQ$25, IF10)&gt;0), MAX($ML10:$NE10)-MX10, IFERROR(INDEX($IU$8:$IU$107, MATCH(IF11, $IT$8:$IT$107, 0)), "")))</f>
        <v>#VALUE!</v>
      </c>
      <c r="JS11" s="7" t="e">
        <f>IF(AND($IQ$5='Dev Settings'!$BU$3, COUNTIF($IP$21:$IP$25, IG11)&gt;0, COUNTIF($IP$21:$IP$25, IG10)&gt;0), MIN($ML10:$NE10)-MY10, IF(AND($IQ$6='Dev Settings'!$BU$3, COUNTIF($IQ$21:$IQ$25, IG11)&gt;0, COUNTIF($IQ$21:$IQ$25, IG10)&gt;0), MAX($ML10:$NE10)-MY10, IFERROR(INDEX($IU$8:$IU$107, MATCH(IG11, $IT$8:$IT$107, 0)), "")))</f>
        <v>#VALUE!</v>
      </c>
      <c r="JT11" s="7" t="e">
        <f>IF(AND($IQ$5='Dev Settings'!$BU$3, COUNTIF($IP$21:$IP$25, IH11)&gt;0, COUNTIF($IP$21:$IP$25, IH10)&gt;0), MIN($ML10:$NE10)-MZ10, IF(AND($IQ$6='Dev Settings'!$BU$3, COUNTIF($IQ$21:$IQ$25, IH11)&gt;0, COUNTIF($IQ$21:$IQ$25, IH10)&gt;0), MAX($ML10:$NE10)-MZ10, IFERROR(INDEX($IU$8:$IU$107, MATCH(IH11, $IT$8:$IT$107, 0)), "")))</f>
        <v>#VALUE!</v>
      </c>
      <c r="JU11" s="7" t="e">
        <f>IF(AND($IQ$5='Dev Settings'!$BU$3, COUNTIF($IP$21:$IP$25, II11)&gt;0, COUNTIF($IP$21:$IP$25, II10)&gt;0), MIN($ML10:$NE10)-NA10, IF(AND($IQ$6='Dev Settings'!$BU$3, COUNTIF($IQ$21:$IQ$25, II11)&gt;0, COUNTIF($IQ$21:$IQ$25, II10)&gt;0), MAX($ML10:$NE10)-NA10, IFERROR(INDEX($IU$8:$IU$107, MATCH(II11, $IT$8:$IT$107, 0)), "")))</f>
        <v>#VALUE!</v>
      </c>
      <c r="JV11" s="7" t="e">
        <f>IF(AND($IQ$5='Dev Settings'!$BU$3, COUNTIF($IP$21:$IP$25, IJ11)&gt;0, COUNTIF($IP$21:$IP$25, IJ10)&gt;0), MIN($ML10:$NE10)-NB10, IF(AND($IQ$6='Dev Settings'!$BU$3, COUNTIF($IQ$21:$IQ$25, IJ11)&gt;0, COUNTIF($IQ$21:$IQ$25, IJ10)&gt;0), MAX($ML10:$NE10)-NB10, IFERROR(INDEX($IU$8:$IU$107, MATCH(IJ11, $IT$8:$IT$107, 0)), "")))</f>
        <v>#VALUE!</v>
      </c>
      <c r="JW11" s="7" t="e">
        <f>IF(AND($IQ$5='Dev Settings'!$BU$3, COUNTIF($IP$21:$IP$25, IK11)&gt;0, COUNTIF($IP$21:$IP$25, IK10)&gt;0), MIN($ML10:$NE10)-NC10, IF(AND($IQ$6='Dev Settings'!$BU$3, COUNTIF($IQ$21:$IQ$25, IK11)&gt;0, COUNTIF($IQ$21:$IQ$25, IK10)&gt;0), MAX($ML10:$NE10)-NC10, IFERROR(INDEX($IU$8:$IU$107, MATCH(IK11, $IT$8:$IT$107, 0)), "")))</f>
        <v>#VALUE!</v>
      </c>
      <c r="JX11" s="7" t="e">
        <f>IF(AND($IQ$5='Dev Settings'!$BU$3, COUNTIF($IP$21:$IP$25, IL11)&gt;0, COUNTIF($IP$21:$IP$25, IL10)&gt;0), MIN($ML10:$NE10)-ND10, IF(AND($IQ$6='Dev Settings'!$BU$3, COUNTIF($IQ$21:$IQ$25, IL11)&gt;0, COUNTIF($IQ$21:$IQ$25, IL10)&gt;0), MAX($ML10:$NE10)-ND10, IFERROR(INDEX($IU$8:$IU$107, MATCH(IL11, $IT$8:$IT$107, 0)), "")))</f>
        <v>#VALUE!</v>
      </c>
      <c r="JY11" s="61" t="e">
        <f>IF(AND($IQ$5='Dev Settings'!$BU$3, COUNTIF($IP$21:$IP$25, IM11)&gt;0, COUNTIF($IP$21:$IP$25, IM10)&gt;0), MIN($ML10:$NE10)-NE10, IF(AND($IQ$6='Dev Settings'!$BU$3, COUNTIF($IQ$21:$IQ$25, IM11)&gt;0, COUNTIF($IQ$21:$IQ$25, IM10)&gt;0), MAX($ML10:$NE10)-NE10, IFERROR(INDEX($IU$8:$IU$107, MATCH(IM11, $IT$8:$IT$107, 0)), "")))</f>
        <v>#VALUE!</v>
      </c>
      <c r="KA11" s="60" t="str">
        <f t="shared" si="8"/>
        <v/>
      </c>
      <c r="KB11" s="7" t="str">
        <f t="shared" si="9"/>
        <v/>
      </c>
      <c r="KC11" s="7" t="str">
        <f t="shared" si="10"/>
        <v/>
      </c>
      <c r="KD11" s="7" t="str">
        <f t="shared" si="11"/>
        <v/>
      </c>
      <c r="KE11" s="7" t="str">
        <f t="shared" si="12"/>
        <v/>
      </c>
      <c r="KF11" s="7" t="str">
        <f t="shared" si="13"/>
        <v/>
      </c>
      <c r="KG11" s="7" t="str">
        <f t="shared" si="14"/>
        <v/>
      </c>
      <c r="KH11" s="7" t="str">
        <f t="shared" si="15"/>
        <v/>
      </c>
      <c r="KI11" s="7" t="str">
        <f t="shared" si="16"/>
        <v/>
      </c>
      <c r="KJ11" s="7" t="str">
        <f t="shared" si="17"/>
        <v/>
      </c>
      <c r="KK11" s="7" t="str">
        <f t="shared" si="18"/>
        <v/>
      </c>
      <c r="KL11" s="7" t="str">
        <f t="shared" si="19"/>
        <v/>
      </c>
      <c r="KM11" s="7" t="str">
        <f t="shared" si="20"/>
        <v/>
      </c>
      <c r="KN11" s="7" t="str">
        <f t="shared" si="21"/>
        <v/>
      </c>
      <c r="KO11" s="7" t="str">
        <f t="shared" si="22"/>
        <v/>
      </c>
      <c r="KP11" s="7" t="str">
        <f t="shared" si="23"/>
        <v/>
      </c>
      <c r="KQ11" s="7" t="str">
        <f t="shared" si="24"/>
        <v/>
      </c>
      <c r="KR11" s="7" t="str">
        <f t="shared" si="25"/>
        <v/>
      </c>
      <c r="KS11" s="7" t="str">
        <f t="shared" si="26"/>
        <v/>
      </c>
      <c r="KT11" s="61" t="str">
        <f t="shared" si="27"/>
        <v/>
      </c>
      <c r="KV11" s="60" t="str">
        <f t="shared" si="28"/>
        <v/>
      </c>
      <c r="KW11" s="7" t="str">
        <f t="shared" si="29"/>
        <v/>
      </c>
      <c r="KX11" s="7" t="str">
        <f t="shared" si="30"/>
        <v/>
      </c>
      <c r="KY11" s="7" t="str">
        <f t="shared" si="31"/>
        <v/>
      </c>
      <c r="KZ11" s="7" t="str">
        <f t="shared" si="32"/>
        <v/>
      </c>
      <c r="LA11" s="7" t="str">
        <f t="shared" si="33"/>
        <v/>
      </c>
      <c r="LB11" s="7" t="str">
        <f t="shared" si="34"/>
        <v/>
      </c>
      <c r="LC11" s="7" t="str">
        <f t="shared" si="35"/>
        <v/>
      </c>
      <c r="LD11" s="7" t="str">
        <f t="shared" si="36"/>
        <v/>
      </c>
      <c r="LE11" s="7" t="str">
        <f t="shared" si="37"/>
        <v/>
      </c>
      <c r="LF11" s="7" t="str">
        <f t="shared" si="38"/>
        <v/>
      </c>
      <c r="LG11" s="7" t="str">
        <f t="shared" si="39"/>
        <v/>
      </c>
      <c r="LH11" s="7" t="str">
        <f t="shared" si="40"/>
        <v/>
      </c>
      <c r="LI11" s="7" t="str">
        <f t="shared" si="41"/>
        <v/>
      </c>
      <c r="LJ11" s="7" t="str">
        <f t="shared" si="42"/>
        <v/>
      </c>
      <c r="LK11" s="7" t="str">
        <f t="shared" si="43"/>
        <v/>
      </c>
      <c r="LL11" s="7" t="str">
        <f t="shared" si="44"/>
        <v/>
      </c>
      <c r="LM11" s="7" t="str">
        <f t="shared" si="45"/>
        <v/>
      </c>
      <c r="LN11" s="7" t="str">
        <f t="shared" si="46"/>
        <v/>
      </c>
      <c r="LO11" s="61" t="str">
        <f t="shared" si="47"/>
        <v/>
      </c>
      <c r="LQ11" s="60" t="e">
        <f t="shared" si="48"/>
        <v>#VALUE!</v>
      </c>
      <c r="LR11" s="7" t="e">
        <f t="shared" si="49"/>
        <v>#VALUE!</v>
      </c>
      <c r="LS11" s="7" t="e">
        <f t="shared" si="50"/>
        <v>#VALUE!</v>
      </c>
      <c r="LT11" s="7" t="e">
        <f t="shared" si="51"/>
        <v>#VALUE!</v>
      </c>
      <c r="LU11" s="7" t="e">
        <f t="shared" si="52"/>
        <v>#VALUE!</v>
      </c>
      <c r="LV11" s="7" t="e">
        <f t="shared" si="53"/>
        <v>#VALUE!</v>
      </c>
      <c r="LW11" s="7" t="e">
        <f t="shared" si="54"/>
        <v>#VALUE!</v>
      </c>
      <c r="LX11" s="7" t="e">
        <f t="shared" si="55"/>
        <v>#VALUE!</v>
      </c>
      <c r="LY11" s="7" t="e">
        <f t="shared" si="56"/>
        <v>#VALUE!</v>
      </c>
      <c r="LZ11" s="7" t="e">
        <f t="shared" si="57"/>
        <v>#VALUE!</v>
      </c>
      <c r="MA11" s="7" t="e">
        <f t="shared" si="58"/>
        <v>#VALUE!</v>
      </c>
      <c r="MB11" s="7" t="e">
        <f t="shared" si="59"/>
        <v>#VALUE!</v>
      </c>
      <c r="MC11" s="7" t="e">
        <f t="shared" si="60"/>
        <v>#VALUE!</v>
      </c>
      <c r="MD11" s="7" t="e">
        <f t="shared" si="61"/>
        <v>#VALUE!</v>
      </c>
      <c r="ME11" s="7" t="e">
        <f t="shared" si="62"/>
        <v>#VALUE!</v>
      </c>
      <c r="MF11" s="7" t="e">
        <f t="shared" si="63"/>
        <v>#VALUE!</v>
      </c>
      <c r="MG11" s="7" t="e">
        <f t="shared" si="64"/>
        <v>#VALUE!</v>
      </c>
      <c r="MH11" s="7" t="e">
        <f t="shared" si="65"/>
        <v>#VALUE!</v>
      </c>
      <c r="MI11" s="7" t="e">
        <f t="shared" si="66"/>
        <v>#VALUE!</v>
      </c>
      <c r="MJ11" s="61" t="e">
        <f t="shared" si="67"/>
        <v>#VALUE!</v>
      </c>
      <c r="ML11" s="60" t="str">
        <f t="shared" si="84"/>
        <v/>
      </c>
      <c r="MM11" s="7" t="str">
        <f t="shared" si="85"/>
        <v/>
      </c>
      <c r="MN11" s="7" t="str">
        <f t="shared" si="86"/>
        <v/>
      </c>
      <c r="MO11" s="7" t="str">
        <f t="shared" si="87"/>
        <v/>
      </c>
      <c r="MP11" s="7" t="str">
        <f t="shared" si="88"/>
        <v/>
      </c>
      <c r="MQ11" s="7" t="str">
        <f t="shared" si="89"/>
        <v/>
      </c>
      <c r="MR11" s="7" t="str">
        <f t="shared" si="90"/>
        <v/>
      </c>
      <c r="MS11" s="7" t="str">
        <f t="shared" si="91"/>
        <v/>
      </c>
      <c r="MT11" s="7" t="str">
        <f t="shared" si="92"/>
        <v/>
      </c>
      <c r="MU11" s="7" t="str">
        <f t="shared" si="93"/>
        <v/>
      </c>
      <c r="MV11" s="7" t="str">
        <f t="shared" si="94"/>
        <v/>
      </c>
      <c r="MW11" s="7" t="str">
        <f t="shared" si="95"/>
        <v/>
      </c>
      <c r="MX11" s="7" t="str">
        <f t="shared" si="96"/>
        <v/>
      </c>
      <c r="MY11" s="7" t="str">
        <f t="shared" si="97"/>
        <v/>
      </c>
      <c r="MZ11" s="7" t="str">
        <f t="shared" si="98"/>
        <v/>
      </c>
      <c r="NA11" s="7" t="str">
        <f t="shared" si="99"/>
        <v/>
      </c>
      <c r="NB11" s="7" t="str">
        <f t="shared" si="100"/>
        <v/>
      </c>
      <c r="NC11" s="7" t="str">
        <f t="shared" si="101"/>
        <v/>
      </c>
      <c r="ND11" s="7" t="str">
        <f t="shared" si="102"/>
        <v/>
      </c>
      <c r="NE11" s="61" t="str">
        <f t="shared" si="103"/>
        <v/>
      </c>
      <c r="NG11" s="10" t="str">
        <f t="shared" si="104"/>
        <v/>
      </c>
      <c r="NI11" s="10" t="str">
        <f t="shared" si="105"/>
        <v/>
      </c>
      <c r="NK11" s="10" t="str">
        <f>IF(COUNTIF($NI11:$NI$176, "X")=1, "X", "")</f>
        <v/>
      </c>
      <c r="NM11" s="10" t="str">
        <f t="shared" si="69"/>
        <v/>
      </c>
      <c r="NO11" s="85" t="str" cm="1">
        <f t="array" ref="NO11">IF(OR(NO$7="", $JE11=""), "", IFERROR(NO$8+SUMPRODUCT((Trades!$CL$8:$CL$307)*(Trades!$O$8:$Q$307=NO$7)*(Trades!$R$8:$R$307&lt;$JE11))-SUMPRODUCT((Trades!$H$8:$H$307)*(Trades!$E$8:$E$307=NO$7)*(Trades!$R$8:$R$307&lt;$JE11)), ""))</f>
        <v/>
      </c>
      <c r="NP11" s="86" t="str" cm="1">
        <f t="array" ref="NP11">IF(OR(NP$7="", $JE11=""), "", IFERROR(NP$8+SUMPRODUCT((Trades!$CL$8:$CL$307)*(Trades!$O$8:$Q$307=NP$7)*(Trades!$R$8:$R$307&lt;$JE11))-SUMPRODUCT((Trades!$H$8:$H$307)*(Trades!$E$8:$E$307=NP$7)*(Trades!$R$8:$R$307&lt;$JE11)), ""))</f>
        <v/>
      </c>
      <c r="NQ11" s="86" t="str" cm="1">
        <f t="array" ref="NQ11">IF(OR(NQ$7="", $JE11=""), "", IFERROR(NQ$8+SUMPRODUCT((Trades!$CL$8:$CL$307)*(Trades!$O$8:$Q$307=NQ$7)*(Trades!$R$8:$R$307&lt;$JE11))-SUMPRODUCT((Trades!$H$8:$H$307)*(Trades!$E$8:$E$307=NQ$7)*(Trades!$R$8:$R$307&lt;$JE11)), ""))</f>
        <v/>
      </c>
      <c r="NR11" s="86" t="str" cm="1">
        <f t="array" ref="NR11">IF(OR(NR$7="", $JE11=""), "", IFERROR(NR$8+SUMPRODUCT((Trades!$CL$8:$CL$307)*(Trades!$O$8:$Q$307=NR$7)*(Trades!$R$8:$R$307&lt;$JE11))-SUMPRODUCT((Trades!$H$8:$H$307)*(Trades!$E$8:$E$307=NR$7)*(Trades!$R$8:$R$307&lt;$JE11)), ""))</f>
        <v/>
      </c>
      <c r="NS11" s="86" t="str" cm="1">
        <f t="array" ref="NS11">IF(OR(NS$7="", $JE11=""), "", IFERROR(NS$8+SUMPRODUCT((Trades!$CL$8:$CL$307)*(Trades!$O$8:$Q$307=NS$7)*(Trades!$R$8:$R$307&lt;$JE11))-SUMPRODUCT((Trades!$H$8:$H$307)*(Trades!$E$8:$E$307=NS$7)*(Trades!$R$8:$R$307&lt;$JE11)), ""))</f>
        <v/>
      </c>
      <c r="NT11" s="86" t="str" cm="1">
        <f t="array" ref="NT11">IF(OR(NT$7="", $JE11=""), "", IFERROR(NT$8+SUMPRODUCT((Trades!$CL$8:$CL$307)*(Trades!$O$8:$Q$307=NT$7)*(Trades!$R$8:$R$307&lt;$JE11))-SUMPRODUCT((Trades!$H$8:$H$307)*(Trades!$E$8:$E$307=NT$7)*(Trades!$R$8:$R$307&lt;$JE11)), ""))</f>
        <v/>
      </c>
      <c r="NU11" s="86" t="str" cm="1">
        <f t="array" ref="NU11">IF(OR(NU$7="", $JE11=""), "", IFERROR(NU$8+SUMPRODUCT((Trades!$CL$8:$CL$307)*(Trades!$O$8:$Q$307=NU$7)*(Trades!$R$8:$R$307&lt;$JE11))-SUMPRODUCT((Trades!$H$8:$H$307)*(Trades!$E$8:$E$307=NU$7)*(Trades!$R$8:$R$307&lt;$JE11)), ""))</f>
        <v/>
      </c>
      <c r="NV11" s="86" t="str" cm="1">
        <f t="array" ref="NV11">IF(OR(NV$7="", $JE11=""), "", IFERROR(NV$8+SUMPRODUCT((Trades!$CL$8:$CL$307)*(Trades!$O$8:$Q$307=NV$7)*(Trades!$R$8:$R$307&lt;$JE11))-SUMPRODUCT((Trades!$H$8:$H$307)*(Trades!$E$8:$E$307=NV$7)*(Trades!$R$8:$R$307&lt;$JE11)), ""))</f>
        <v/>
      </c>
      <c r="NW11" s="86" t="str" cm="1">
        <f t="array" ref="NW11">IF(OR(NW$7="", $JE11=""), "", IFERROR(NW$8+SUMPRODUCT((Trades!$CL$8:$CL$307)*(Trades!$O$8:$Q$307=NW$7)*(Trades!$R$8:$R$307&lt;$JE11))-SUMPRODUCT((Trades!$H$8:$H$307)*(Trades!$E$8:$E$307=NW$7)*(Trades!$R$8:$R$307&lt;$JE11)), ""))</f>
        <v/>
      </c>
      <c r="NX11" s="86" t="str" cm="1">
        <f t="array" ref="NX11">IF(OR(NX$7="", $JE11=""), "", IFERROR(NX$8+SUMPRODUCT((Trades!$CL$8:$CL$307)*(Trades!$O$8:$Q$307=NX$7)*(Trades!$R$8:$R$307&lt;$JE11))-SUMPRODUCT((Trades!$H$8:$H$307)*(Trades!$E$8:$E$307=NX$7)*(Trades!$R$8:$R$307&lt;$JE11)), ""))</f>
        <v/>
      </c>
      <c r="NY11" s="86" t="str" cm="1">
        <f t="array" ref="NY11">IF(OR(NY$7="", $JE11=""), "", IFERROR(NY$8+SUMPRODUCT((Trades!$CL$8:$CL$307)*(Trades!$O$8:$Q$307=NY$7)*(Trades!$R$8:$R$307&lt;$JE11))-SUMPRODUCT((Trades!$H$8:$H$307)*(Trades!$E$8:$E$307=NY$7)*(Trades!$R$8:$R$307&lt;$JE11)), ""))</f>
        <v/>
      </c>
      <c r="NZ11" s="86" t="str" cm="1">
        <f t="array" ref="NZ11">IF(OR(NZ$7="", $JE11=""), "", IFERROR(NZ$8+SUMPRODUCT((Trades!$CL$8:$CL$307)*(Trades!$O$8:$Q$307=NZ$7)*(Trades!$R$8:$R$307&lt;$JE11))-SUMPRODUCT((Trades!$H$8:$H$307)*(Trades!$E$8:$E$307=NZ$7)*(Trades!$R$8:$R$307&lt;$JE11)), ""))</f>
        <v/>
      </c>
      <c r="OA11" s="86" t="str" cm="1">
        <f t="array" ref="OA11">IF(OR(OA$7="", $JE11=""), "", IFERROR(OA$8+SUMPRODUCT((Trades!$CL$8:$CL$307)*(Trades!$O$8:$Q$307=OA$7)*(Trades!$R$8:$R$307&lt;$JE11))-SUMPRODUCT((Trades!$H$8:$H$307)*(Trades!$E$8:$E$307=OA$7)*(Trades!$R$8:$R$307&lt;$JE11)), ""))</f>
        <v/>
      </c>
      <c r="OB11" s="86" t="str" cm="1">
        <f t="array" ref="OB11">IF(OR(OB$7="", $JE11=""), "", IFERROR(OB$8+SUMPRODUCT((Trades!$CL$8:$CL$307)*(Trades!$O$8:$Q$307=OB$7)*(Trades!$R$8:$R$307&lt;$JE11))-SUMPRODUCT((Trades!$H$8:$H$307)*(Trades!$E$8:$E$307=OB$7)*(Trades!$R$8:$R$307&lt;$JE11)), ""))</f>
        <v/>
      </c>
      <c r="OC11" s="86" t="str" cm="1">
        <f t="array" ref="OC11">IF(OR(OC$7="", $JE11=""), "", IFERROR(OC$8+SUMPRODUCT((Trades!$CL$8:$CL$307)*(Trades!$O$8:$Q$307=OC$7)*(Trades!$R$8:$R$307&lt;$JE11))-SUMPRODUCT((Trades!$H$8:$H$307)*(Trades!$E$8:$E$307=OC$7)*(Trades!$R$8:$R$307&lt;$JE11)), ""))</f>
        <v/>
      </c>
      <c r="OD11" s="86" t="str" cm="1">
        <f t="array" ref="OD11">IF(OR(OD$7="", $JE11=""), "", IFERROR(OD$8+SUMPRODUCT((Trades!$CL$8:$CL$307)*(Trades!$O$8:$Q$307=OD$7)*(Trades!$R$8:$R$307&lt;$JE11))-SUMPRODUCT((Trades!$H$8:$H$307)*(Trades!$E$8:$E$307=OD$7)*(Trades!$R$8:$R$307&lt;$JE11)), ""))</f>
        <v/>
      </c>
      <c r="OE11" s="86" t="str" cm="1">
        <f t="array" ref="OE11">IF(OR(OE$7="", $JE11=""), "", IFERROR(OE$8+SUMPRODUCT((Trades!$CL$8:$CL$307)*(Trades!$O$8:$Q$307=OE$7)*(Trades!$R$8:$R$307&lt;$JE11))-SUMPRODUCT((Trades!$H$8:$H$307)*(Trades!$E$8:$E$307=OE$7)*(Trades!$R$8:$R$307&lt;$JE11)), ""))</f>
        <v/>
      </c>
      <c r="OF11" s="86" t="str" cm="1">
        <f t="array" ref="OF11">IF(OR(OF$7="", $JE11=""), "", IFERROR(OF$8+SUMPRODUCT((Trades!$CL$8:$CL$307)*(Trades!$O$8:$Q$307=OF$7)*(Trades!$R$8:$R$307&lt;$JE11))-SUMPRODUCT((Trades!$H$8:$H$307)*(Trades!$E$8:$E$307=OF$7)*(Trades!$R$8:$R$307&lt;$JE11)), ""))</f>
        <v/>
      </c>
      <c r="OG11" s="86" t="str" cm="1">
        <f t="array" ref="OG11">IF(OR(OG$7="", $JE11=""), "", IFERROR(OG$8+SUMPRODUCT((Trades!$CL$8:$CL$307)*(Trades!$O$8:$Q$307=OG$7)*(Trades!$R$8:$R$307&lt;$JE11))-SUMPRODUCT((Trades!$H$8:$H$307)*(Trades!$E$8:$E$307=OG$7)*(Trades!$R$8:$R$307&lt;$JE11)), ""))</f>
        <v/>
      </c>
      <c r="OH11" s="87" t="str" cm="1">
        <f t="array" ref="OH11">IF(OR(OH$7="", $JE11=""), "", IFERROR(OH$8+SUMPRODUCT((Trades!$CL$8:$CL$307)*(Trades!$O$8:$Q$307=OH$7)*(Trades!$R$8:$R$307&lt;$JE11))-SUMPRODUCT((Trades!$H$8:$H$307)*(Trades!$E$8:$E$307=OH$7)*(Trades!$R$8:$R$307&lt;$JE11)), ""))</f>
        <v/>
      </c>
      <c r="OJ11" s="94" t="str">
        <f t="shared" si="106"/>
        <v/>
      </c>
      <c r="OK11" s="95" t="str">
        <f t="shared" si="107"/>
        <v/>
      </c>
      <c r="OL11" s="95" t="str">
        <f t="shared" si="108"/>
        <v/>
      </c>
      <c r="OM11" s="95" t="str">
        <f t="shared" si="109"/>
        <v/>
      </c>
      <c r="ON11" s="95" t="str">
        <f t="shared" si="110"/>
        <v/>
      </c>
      <c r="OO11" s="95" t="str">
        <f t="shared" si="111"/>
        <v/>
      </c>
      <c r="OP11" s="95" t="str">
        <f t="shared" si="112"/>
        <v/>
      </c>
      <c r="OQ11" s="95" t="str">
        <f t="shared" si="113"/>
        <v/>
      </c>
      <c r="OR11" s="95" t="str">
        <f t="shared" si="114"/>
        <v/>
      </c>
      <c r="OS11" s="95" t="str">
        <f t="shared" si="115"/>
        <v/>
      </c>
      <c r="OT11" s="95" t="str">
        <f t="shared" si="116"/>
        <v/>
      </c>
      <c r="OU11" s="95" t="str">
        <f t="shared" si="117"/>
        <v/>
      </c>
      <c r="OV11" s="95" t="str">
        <f t="shared" si="118"/>
        <v/>
      </c>
      <c r="OW11" s="95" t="str">
        <f t="shared" si="119"/>
        <v/>
      </c>
      <c r="OX11" s="95" t="str">
        <f t="shared" si="120"/>
        <v/>
      </c>
      <c r="OY11" s="95" t="str">
        <f t="shared" si="121"/>
        <v/>
      </c>
      <c r="OZ11" s="95" t="str">
        <f t="shared" si="122"/>
        <v/>
      </c>
      <c r="PA11" s="95" t="str">
        <f t="shared" si="123"/>
        <v/>
      </c>
      <c r="PB11" s="95" t="str">
        <f t="shared" si="124"/>
        <v/>
      </c>
      <c r="PC11" s="96" t="str">
        <f t="shared" si="125"/>
        <v/>
      </c>
      <c r="PE11" s="101" t="str">
        <f t="shared" si="126"/>
        <v/>
      </c>
      <c r="PG11" s="106" t="str">
        <f t="shared" si="127"/>
        <v/>
      </c>
      <c r="PH11" s="107" t="str">
        <f t="shared" si="71"/>
        <v/>
      </c>
      <c r="PI11" s="107" t="str">
        <f t="shared" si="71"/>
        <v/>
      </c>
      <c r="PJ11" s="107" t="str">
        <f t="shared" si="71"/>
        <v/>
      </c>
      <c r="PK11" s="107" t="str">
        <f t="shared" si="71"/>
        <v/>
      </c>
      <c r="PL11" s="107" t="str">
        <f t="shared" si="71"/>
        <v/>
      </c>
      <c r="PM11" s="107" t="str">
        <f t="shared" si="71"/>
        <v/>
      </c>
      <c r="PN11" s="107" t="str">
        <f t="shared" si="71"/>
        <v/>
      </c>
      <c r="PO11" s="107" t="str">
        <f t="shared" si="71"/>
        <v/>
      </c>
      <c r="PP11" s="107" t="str">
        <f t="shared" si="71"/>
        <v/>
      </c>
      <c r="PQ11" s="107" t="str">
        <f t="shared" si="71"/>
        <v/>
      </c>
      <c r="PR11" s="107" t="str">
        <f t="shared" si="71"/>
        <v/>
      </c>
      <c r="PS11" s="107" t="str">
        <f t="shared" si="71"/>
        <v/>
      </c>
      <c r="PT11" s="107" t="str">
        <f t="shared" si="71"/>
        <v/>
      </c>
      <c r="PU11" s="107" t="str">
        <f t="shared" si="71"/>
        <v/>
      </c>
      <c r="PV11" s="107" t="str">
        <f t="shared" si="71"/>
        <v/>
      </c>
      <c r="PW11" s="107" t="str">
        <f t="shared" si="71"/>
        <v/>
      </c>
      <c r="PX11" s="107" t="str">
        <f t="shared" si="71"/>
        <v/>
      </c>
      <c r="PY11" s="107" t="str">
        <f t="shared" si="71"/>
        <v/>
      </c>
      <c r="PZ11" s="108" t="str">
        <f t="shared" si="71"/>
        <v/>
      </c>
      <c r="QB11" s="124" t="str" cm="1">
        <f t="array" ref="QB11">IF(OR($QB$3="", $NI11=""), "", IFERROR(INDEX($ML11:$NE11, $QA11, MATCH($QB$3, $ML$7:$NE$7, 0)), ""))</f>
        <v/>
      </c>
      <c r="QD11" s="101" t="e" cm="1">
        <f t="array" ref="QD11">IF(OR($NI11="", $QB$3=""), NA(), IFERROR(INDEX($NO11:$OH11, $QC11, MATCH($QB$3, $NO$7:$OH$7, 0)), NA()))</f>
        <v>#N/A</v>
      </c>
      <c r="QF11" s="10">
        <f t="shared" si="72"/>
        <v>0</v>
      </c>
      <c r="QH11" s="60">
        <v>4</v>
      </c>
      <c r="QI11" s="61" t="str">
        <f t="shared" si="73"/>
        <v/>
      </c>
    </row>
    <row r="12" spans="1:451" ht="15" customHeight="1" x14ac:dyDescent="0.25">
      <c r="A12" s="1"/>
      <c r="B12" s="479"/>
      <c r="C12" s="480"/>
      <c r="D12" s="480"/>
      <c r="E12" s="480"/>
      <c r="F12" s="480"/>
      <c r="G12" s="481"/>
      <c r="H12" s="298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9"/>
      <c r="T12" s="254"/>
      <c r="U12" s="488"/>
      <c r="V12" s="1"/>
      <c r="AE12" s="342"/>
      <c r="AG12" s="9">
        <v>1</v>
      </c>
      <c r="AJ12" s="10" t="str">
        <f>IF('Dev Settings'!$B$13="", "", 'Dev Settings'!$B$13)</f>
        <v>BRL</v>
      </c>
      <c r="AK12" s="60">
        <v>51</v>
      </c>
      <c r="AL12" s="7">
        <v>4</v>
      </c>
      <c r="AM12" s="7">
        <v>8</v>
      </c>
      <c r="AN12" s="7">
        <v>53</v>
      </c>
      <c r="AO12" s="7">
        <v>62</v>
      </c>
      <c r="AP12" s="7">
        <v>86</v>
      </c>
      <c r="AQ12" s="7">
        <v>96</v>
      </c>
      <c r="AR12" s="7">
        <v>33</v>
      </c>
      <c r="AS12" s="7">
        <v>68</v>
      </c>
      <c r="AT12" s="7">
        <v>84</v>
      </c>
      <c r="AU12" s="7">
        <v>64</v>
      </c>
      <c r="AV12" s="7">
        <v>47</v>
      </c>
      <c r="AW12" s="7">
        <v>84</v>
      </c>
      <c r="AX12" s="7">
        <v>13</v>
      </c>
      <c r="AY12" s="7">
        <v>41</v>
      </c>
      <c r="AZ12" s="7">
        <v>21</v>
      </c>
      <c r="BA12" s="7">
        <v>92</v>
      </c>
      <c r="BB12" s="7">
        <v>89</v>
      </c>
      <c r="BC12" s="7">
        <v>16</v>
      </c>
      <c r="BD12" s="7">
        <v>22</v>
      </c>
      <c r="BE12" s="7">
        <v>60</v>
      </c>
      <c r="BF12" s="7">
        <v>71</v>
      </c>
      <c r="BG12" s="7">
        <v>44</v>
      </c>
      <c r="BH12" s="7">
        <v>64</v>
      </c>
      <c r="BI12" s="7">
        <v>9</v>
      </c>
      <c r="BJ12" s="7">
        <v>29</v>
      </c>
      <c r="BK12" s="7">
        <v>85</v>
      </c>
      <c r="BL12" s="7">
        <v>94</v>
      </c>
      <c r="BM12" s="7">
        <v>27</v>
      </c>
      <c r="BN12" s="7">
        <v>31</v>
      </c>
      <c r="BO12" s="7">
        <v>73</v>
      </c>
      <c r="BP12" s="7">
        <v>96</v>
      </c>
      <c r="BQ12" s="7">
        <v>43</v>
      </c>
      <c r="BR12" s="7">
        <v>36</v>
      </c>
      <c r="BS12" s="7">
        <v>34</v>
      </c>
      <c r="BT12" s="7">
        <v>57</v>
      </c>
      <c r="BU12" s="7">
        <v>55</v>
      </c>
      <c r="BV12" s="7">
        <v>4</v>
      </c>
      <c r="BW12" s="7">
        <v>39</v>
      </c>
      <c r="BX12" s="61">
        <v>15</v>
      </c>
      <c r="CA12" s="49">
        <f t="shared" si="74"/>
        <v>0.16666666666666666</v>
      </c>
      <c r="CB12" s="10">
        <v>5</v>
      </c>
      <c r="CD12" s="52" t="e">
        <f t="shared" si="128"/>
        <v>#VALUE!</v>
      </c>
      <c r="CF12" s="55" t="e">
        <f t="shared" si="75"/>
        <v>#VALUE!</v>
      </c>
      <c r="CH12" s="10" t="str">
        <f t="shared" si="76"/>
        <v/>
      </c>
      <c r="CJ12" s="7"/>
      <c r="CK12" s="10">
        <v>4</v>
      </c>
      <c r="CL12" s="60">
        <v>55</v>
      </c>
      <c r="CM12" s="7">
        <v>67</v>
      </c>
      <c r="CN12" s="7">
        <v>36</v>
      </c>
      <c r="CO12" s="7">
        <v>75</v>
      </c>
      <c r="CP12" s="7">
        <v>87</v>
      </c>
      <c r="CQ12" s="7">
        <v>63</v>
      </c>
      <c r="CR12" s="7">
        <v>73</v>
      </c>
      <c r="CS12" s="7">
        <v>6</v>
      </c>
      <c r="CT12" s="7">
        <v>7</v>
      </c>
      <c r="CU12" s="7">
        <v>35</v>
      </c>
      <c r="CV12" s="7">
        <v>30</v>
      </c>
      <c r="CW12" s="7">
        <v>38</v>
      </c>
      <c r="CX12" s="7">
        <v>70</v>
      </c>
      <c r="CY12" s="7">
        <v>75</v>
      </c>
      <c r="CZ12" s="7">
        <v>54</v>
      </c>
      <c r="DA12" s="7">
        <v>59</v>
      </c>
      <c r="DB12" s="7">
        <v>19</v>
      </c>
      <c r="DC12" s="7">
        <v>17</v>
      </c>
      <c r="DD12" s="7">
        <v>69</v>
      </c>
      <c r="DE12" s="7">
        <v>91</v>
      </c>
      <c r="DF12" s="7">
        <v>51</v>
      </c>
      <c r="DG12" s="7">
        <v>92</v>
      </c>
      <c r="DH12" s="7">
        <v>93</v>
      </c>
      <c r="DI12" s="61">
        <v>22</v>
      </c>
      <c r="DK12" s="10">
        <v>5</v>
      </c>
      <c r="DL12" s="60">
        <v>91</v>
      </c>
      <c r="DM12" s="7">
        <v>14</v>
      </c>
      <c r="DN12" s="7">
        <v>13</v>
      </c>
      <c r="DO12" s="7">
        <v>71</v>
      </c>
      <c r="DP12" s="7">
        <v>28</v>
      </c>
      <c r="DQ12" s="7">
        <v>55</v>
      </c>
      <c r="DR12" s="7">
        <v>43</v>
      </c>
      <c r="DS12" s="7">
        <v>80</v>
      </c>
      <c r="DT12" s="7">
        <v>25</v>
      </c>
      <c r="DU12" s="7">
        <v>49</v>
      </c>
      <c r="DV12" s="7">
        <v>6</v>
      </c>
      <c r="DW12" s="7">
        <v>96</v>
      </c>
      <c r="DX12" s="7">
        <v>51</v>
      </c>
      <c r="DY12" s="7">
        <v>26</v>
      </c>
      <c r="DZ12" s="7">
        <v>64</v>
      </c>
      <c r="EA12" s="7">
        <v>41</v>
      </c>
      <c r="EB12" s="7">
        <v>56</v>
      </c>
      <c r="EC12" s="7">
        <v>51</v>
      </c>
      <c r="ED12" s="7">
        <v>50</v>
      </c>
      <c r="EE12" s="7">
        <v>83</v>
      </c>
      <c r="EF12" s="7">
        <v>19</v>
      </c>
      <c r="EG12" s="7">
        <v>93</v>
      </c>
      <c r="EH12" s="7">
        <v>75</v>
      </c>
      <c r="EI12" s="7">
        <v>35</v>
      </c>
      <c r="EJ12" s="7">
        <v>86</v>
      </c>
      <c r="EK12" s="7">
        <v>14</v>
      </c>
      <c r="EL12" s="7">
        <v>94</v>
      </c>
      <c r="EM12" s="7">
        <v>56</v>
      </c>
      <c r="EN12" s="7">
        <v>93</v>
      </c>
      <c r="EO12" s="7">
        <v>97</v>
      </c>
      <c r="EP12" s="7">
        <v>17</v>
      </c>
      <c r="EQ12" s="7">
        <v>49</v>
      </c>
      <c r="ER12" s="7">
        <v>24</v>
      </c>
      <c r="ES12" s="7">
        <v>96</v>
      </c>
      <c r="ET12" s="7">
        <v>80</v>
      </c>
      <c r="EU12" s="7">
        <v>31</v>
      </c>
      <c r="EV12" s="7">
        <v>3</v>
      </c>
      <c r="EW12" s="7">
        <v>7</v>
      </c>
      <c r="EX12" s="7">
        <v>53</v>
      </c>
      <c r="EY12" s="7">
        <v>53</v>
      </c>
      <c r="EZ12" s="7">
        <v>58</v>
      </c>
      <c r="FA12" s="7">
        <v>43</v>
      </c>
      <c r="FB12" s="7">
        <v>42</v>
      </c>
      <c r="FC12" s="7">
        <v>48</v>
      </c>
      <c r="FD12" s="7">
        <v>52</v>
      </c>
      <c r="FE12" s="7">
        <v>32</v>
      </c>
      <c r="FF12" s="7">
        <v>15</v>
      </c>
      <c r="FG12" s="7">
        <v>63</v>
      </c>
      <c r="FH12" s="7">
        <v>15</v>
      </c>
      <c r="FI12" s="7">
        <v>12</v>
      </c>
      <c r="FJ12" s="7">
        <v>59</v>
      </c>
      <c r="FK12" s="7">
        <v>7</v>
      </c>
      <c r="FL12" s="7">
        <v>98</v>
      </c>
      <c r="FM12" s="7">
        <v>41</v>
      </c>
      <c r="FN12" s="7">
        <v>1</v>
      </c>
      <c r="FO12" s="7">
        <v>73</v>
      </c>
      <c r="FP12" s="7">
        <v>69</v>
      </c>
      <c r="FQ12" s="7">
        <v>74</v>
      </c>
      <c r="FR12" s="7">
        <v>100</v>
      </c>
      <c r="FS12" s="7">
        <v>59</v>
      </c>
      <c r="FT12" s="7">
        <v>17</v>
      </c>
      <c r="FU12" s="7">
        <v>94</v>
      </c>
      <c r="FV12" s="7">
        <v>81</v>
      </c>
      <c r="FW12" s="7">
        <v>22</v>
      </c>
      <c r="FX12" s="7">
        <v>68</v>
      </c>
      <c r="FY12" s="7">
        <v>59</v>
      </c>
      <c r="FZ12" s="7">
        <v>58</v>
      </c>
      <c r="GA12" s="7">
        <v>8</v>
      </c>
      <c r="GB12" s="7">
        <v>45</v>
      </c>
      <c r="GC12" s="7">
        <v>16</v>
      </c>
      <c r="GD12" s="7">
        <v>100</v>
      </c>
      <c r="GE12" s="7">
        <v>85</v>
      </c>
      <c r="GF12" s="7">
        <v>18</v>
      </c>
      <c r="GG12" s="7">
        <v>7</v>
      </c>
      <c r="GH12" s="7">
        <v>90</v>
      </c>
      <c r="GI12" s="7">
        <v>92</v>
      </c>
      <c r="GJ12" s="7">
        <v>23</v>
      </c>
      <c r="GK12" s="7">
        <v>62</v>
      </c>
      <c r="GL12" s="7">
        <v>35</v>
      </c>
      <c r="GM12" s="7">
        <v>74</v>
      </c>
      <c r="GN12" s="7">
        <v>73</v>
      </c>
      <c r="GO12" s="7">
        <v>88</v>
      </c>
      <c r="GP12" s="7">
        <v>43</v>
      </c>
      <c r="GQ12" s="7">
        <v>69</v>
      </c>
      <c r="GR12" s="7">
        <v>51</v>
      </c>
      <c r="GS12" s="7">
        <v>79</v>
      </c>
      <c r="GT12" s="7">
        <v>48</v>
      </c>
      <c r="GU12" s="7">
        <v>11</v>
      </c>
      <c r="GV12" s="7">
        <v>92</v>
      </c>
      <c r="GW12" s="7">
        <v>80</v>
      </c>
      <c r="GX12" s="7">
        <v>87</v>
      </c>
      <c r="GY12" s="7">
        <v>63</v>
      </c>
      <c r="GZ12" s="7">
        <v>62</v>
      </c>
      <c r="HA12" s="7">
        <v>94</v>
      </c>
      <c r="HB12" s="7">
        <v>78</v>
      </c>
      <c r="HC12" s="7">
        <v>60</v>
      </c>
      <c r="HD12" s="7">
        <v>92</v>
      </c>
      <c r="HE12" s="7">
        <v>23</v>
      </c>
      <c r="HF12" s="7">
        <v>72</v>
      </c>
      <c r="HG12" s="61">
        <v>95</v>
      </c>
      <c r="HJ12" s="52" t="str">
        <f t="shared" si="77"/>
        <v/>
      </c>
      <c r="HL12" s="49">
        <f>$CA$12</f>
        <v>0.16666666666666666</v>
      </c>
      <c r="HN12" s="10" t="str">
        <f t="shared" si="3"/>
        <v/>
      </c>
      <c r="HP12" s="10" t="str">
        <f t="shared" si="4"/>
        <v/>
      </c>
      <c r="HR12" s="10" t="str">
        <f t="shared" si="78"/>
        <v/>
      </c>
      <c r="HT12" s="60" t="str">
        <f t="shared" si="79"/>
        <v/>
      </c>
      <c r="HU12" s="7" t="str">
        <f t="shared" si="5"/>
        <v/>
      </c>
      <c r="HV12" s="7" t="str">
        <f t="shared" si="5"/>
        <v/>
      </c>
      <c r="HW12" s="7" t="str">
        <f t="shared" si="5"/>
        <v/>
      </c>
      <c r="HX12" s="7" t="str">
        <f t="shared" si="5"/>
        <v/>
      </c>
      <c r="HY12" s="7" t="str">
        <f t="shared" si="5"/>
        <v/>
      </c>
      <c r="HZ12" s="7" t="str">
        <f t="shared" si="5"/>
        <v/>
      </c>
      <c r="IA12" s="7" t="str">
        <f t="shared" si="5"/>
        <v/>
      </c>
      <c r="IB12" s="7" t="str">
        <f t="shared" si="5"/>
        <v/>
      </c>
      <c r="IC12" s="7" t="str">
        <f t="shared" si="5"/>
        <v/>
      </c>
      <c r="ID12" s="7" t="str">
        <f t="shared" si="5"/>
        <v/>
      </c>
      <c r="IE12" s="7" t="str">
        <f t="shared" si="5"/>
        <v/>
      </c>
      <c r="IF12" s="7" t="str">
        <f t="shared" si="5"/>
        <v/>
      </c>
      <c r="IG12" s="7" t="str">
        <f t="shared" si="5"/>
        <v/>
      </c>
      <c r="IH12" s="7" t="str">
        <f t="shared" si="5"/>
        <v/>
      </c>
      <c r="II12" s="7" t="str">
        <f t="shared" si="5"/>
        <v/>
      </c>
      <c r="IJ12" s="7" t="str">
        <f t="shared" si="5"/>
        <v/>
      </c>
      <c r="IK12" s="7" t="str">
        <f t="shared" si="5"/>
        <v/>
      </c>
      <c r="IL12" s="7" t="str">
        <f t="shared" si="5"/>
        <v/>
      </c>
      <c r="IM12" s="61" t="str">
        <f t="shared" si="5"/>
        <v/>
      </c>
      <c r="IP12" s="10">
        <f>'Dev Settings'!$AN$9</f>
        <v>1</v>
      </c>
      <c r="IQ12" s="60">
        <f>IF($AJ$39="", "", IFERROR(INDEX('Dev Settings'!$AD$10:$AW$16, MATCH($AJ$39, 'Dev Settings'!$Q$10:$Q$16, 0), MATCH($IP12, 'Dev Settings'!$AD$9:$AW$9, 0)), ""))</f>
        <v>6</v>
      </c>
      <c r="IR12" s="10">
        <f t="shared" si="6"/>
        <v>1</v>
      </c>
      <c r="IT12" s="10">
        <v>5</v>
      </c>
      <c r="IU12" s="10">
        <f t="shared" si="80"/>
        <v>-5</v>
      </c>
      <c r="IW12" s="10">
        <f>IFERROR(IF(COUNTIF(IW$8:IW11, IW11)&lt;=INDEX($IQ$8:$IQ$18, MATCH(IW11, $IP$8:$IP$18, 0)), IW11, IW11+$IR$5), "")</f>
        <v>-5</v>
      </c>
      <c r="IX12" s="10">
        <f>IF($IW12="", "", COUNTIF(IW$8:IW12, IW12))</f>
        <v>5</v>
      </c>
      <c r="IY12" s="10">
        <f t="shared" si="81"/>
        <v>10</v>
      </c>
      <c r="JA12" s="10" t="str">
        <f t="shared" si="82"/>
        <v>X</v>
      </c>
      <c r="JB12" s="10">
        <f>IF($JA12="", "", COUNTIF(JA$8:JA12, "X"))</f>
        <v>5</v>
      </c>
      <c r="JE12" s="67" t="str">
        <f t="shared" si="83"/>
        <v/>
      </c>
      <c r="JF12" s="60" t="e">
        <f>IF(AND($IQ$5='Dev Settings'!$BU$3, COUNTIF($IP$21:$IP$25, HT12)&gt;0, COUNTIF($IP$21:$IP$25, HT11)&gt;0), MIN($ML11:$NE11)-ML11, IF(AND($IQ$6='Dev Settings'!$BU$3, COUNTIF($IQ$21:$IQ$25, HT12)&gt;0, COUNTIF($IQ$21:$IQ$25, HT11)&gt;0), MAX($ML11:$NE11)-ML11, IFERROR(INDEX($IU$8:$IU$107, MATCH(HT12, $IT$8:$IT$107, 0)), "")))</f>
        <v>#VALUE!</v>
      </c>
      <c r="JG12" s="7" t="e">
        <f>IF(AND($IQ$5='Dev Settings'!$BU$3, COUNTIF($IP$21:$IP$25, HU12)&gt;0, COUNTIF($IP$21:$IP$25, HU11)&gt;0), MIN($ML11:$NE11)-MM11, IF(AND($IQ$6='Dev Settings'!$BU$3, COUNTIF($IQ$21:$IQ$25, HU12)&gt;0, COUNTIF($IQ$21:$IQ$25, HU11)&gt;0), MAX($ML11:$NE11)-MM11, IFERROR(INDEX($IU$8:$IU$107, MATCH(HU12, $IT$8:$IT$107, 0)), "")))</f>
        <v>#VALUE!</v>
      </c>
      <c r="JH12" s="7" t="e">
        <f>IF(AND($IQ$5='Dev Settings'!$BU$3, COUNTIF($IP$21:$IP$25, HV12)&gt;0, COUNTIF($IP$21:$IP$25, HV11)&gt;0), MIN($ML11:$NE11)-MN11, IF(AND($IQ$6='Dev Settings'!$BU$3, COUNTIF($IQ$21:$IQ$25, HV12)&gt;0, COUNTIF($IQ$21:$IQ$25, HV11)&gt;0), MAX($ML11:$NE11)-MN11, IFERROR(INDEX($IU$8:$IU$107, MATCH(HV12, $IT$8:$IT$107, 0)), "")))</f>
        <v>#VALUE!</v>
      </c>
      <c r="JI12" s="7" t="e">
        <f>IF(AND($IQ$5='Dev Settings'!$BU$3, COUNTIF($IP$21:$IP$25, HW12)&gt;0, COUNTIF($IP$21:$IP$25, HW11)&gt;0), MIN($ML11:$NE11)-MO11, IF(AND($IQ$6='Dev Settings'!$BU$3, COUNTIF($IQ$21:$IQ$25, HW12)&gt;0, COUNTIF($IQ$21:$IQ$25, HW11)&gt;0), MAX($ML11:$NE11)-MO11, IFERROR(INDEX($IU$8:$IU$107, MATCH(HW12, $IT$8:$IT$107, 0)), "")))</f>
        <v>#VALUE!</v>
      </c>
      <c r="JJ12" s="7" t="e">
        <f>IF(AND($IQ$5='Dev Settings'!$BU$3, COUNTIF($IP$21:$IP$25, HX12)&gt;0, COUNTIF($IP$21:$IP$25, HX11)&gt;0), MIN($ML11:$NE11)-MP11, IF(AND($IQ$6='Dev Settings'!$BU$3, COUNTIF($IQ$21:$IQ$25, HX12)&gt;0, COUNTIF($IQ$21:$IQ$25, HX11)&gt;0), MAX($ML11:$NE11)-MP11, IFERROR(INDEX($IU$8:$IU$107, MATCH(HX12, $IT$8:$IT$107, 0)), "")))</f>
        <v>#VALUE!</v>
      </c>
      <c r="JK12" s="7" t="e">
        <f>IF(AND($IQ$5='Dev Settings'!$BU$3, COUNTIF($IP$21:$IP$25, HY12)&gt;0, COUNTIF($IP$21:$IP$25, HY11)&gt;0), MIN($ML11:$NE11)-MQ11, IF(AND($IQ$6='Dev Settings'!$BU$3, COUNTIF($IQ$21:$IQ$25, HY12)&gt;0, COUNTIF($IQ$21:$IQ$25, HY11)&gt;0), MAX($ML11:$NE11)-MQ11, IFERROR(INDEX($IU$8:$IU$107, MATCH(HY12, $IT$8:$IT$107, 0)), "")))</f>
        <v>#VALUE!</v>
      </c>
      <c r="JL12" s="7" t="e">
        <f>IF(AND($IQ$5='Dev Settings'!$BU$3, COUNTIF($IP$21:$IP$25, HZ12)&gt;0, COUNTIF($IP$21:$IP$25, HZ11)&gt;0), MIN($ML11:$NE11)-MR11, IF(AND($IQ$6='Dev Settings'!$BU$3, COUNTIF($IQ$21:$IQ$25, HZ12)&gt;0, COUNTIF($IQ$21:$IQ$25, HZ11)&gt;0), MAX($ML11:$NE11)-MR11, IFERROR(INDEX($IU$8:$IU$107, MATCH(HZ12, $IT$8:$IT$107, 0)), "")))</f>
        <v>#VALUE!</v>
      </c>
      <c r="JM12" s="7" t="e">
        <f>IF(AND($IQ$5='Dev Settings'!$BU$3, COUNTIF($IP$21:$IP$25, IA12)&gt;0, COUNTIF($IP$21:$IP$25, IA11)&gt;0), MIN($ML11:$NE11)-MS11, IF(AND($IQ$6='Dev Settings'!$BU$3, COUNTIF($IQ$21:$IQ$25, IA12)&gt;0, COUNTIF($IQ$21:$IQ$25, IA11)&gt;0), MAX($ML11:$NE11)-MS11, IFERROR(INDEX($IU$8:$IU$107, MATCH(IA12, $IT$8:$IT$107, 0)), "")))</f>
        <v>#VALUE!</v>
      </c>
      <c r="JN12" s="7" t="e">
        <f>IF(AND($IQ$5='Dev Settings'!$BU$3, COUNTIF($IP$21:$IP$25, IB12)&gt;0, COUNTIF($IP$21:$IP$25, IB11)&gt;0), MIN($ML11:$NE11)-MT11, IF(AND($IQ$6='Dev Settings'!$BU$3, COUNTIF($IQ$21:$IQ$25, IB12)&gt;0, COUNTIF($IQ$21:$IQ$25, IB11)&gt;0), MAX($ML11:$NE11)-MT11, IFERROR(INDEX($IU$8:$IU$107, MATCH(IB12, $IT$8:$IT$107, 0)), "")))</f>
        <v>#VALUE!</v>
      </c>
      <c r="JO12" s="7" t="e">
        <f>IF(AND($IQ$5='Dev Settings'!$BU$3, COUNTIF($IP$21:$IP$25, IC12)&gt;0, COUNTIF($IP$21:$IP$25, IC11)&gt;0), MIN($ML11:$NE11)-MU11, IF(AND($IQ$6='Dev Settings'!$BU$3, COUNTIF($IQ$21:$IQ$25, IC12)&gt;0, COUNTIF($IQ$21:$IQ$25, IC11)&gt;0), MAX($ML11:$NE11)-MU11, IFERROR(INDEX($IU$8:$IU$107, MATCH(IC12, $IT$8:$IT$107, 0)), "")))</f>
        <v>#VALUE!</v>
      </c>
      <c r="JP12" s="7" t="e">
        <f>IF(AND($IQ$5='Dev Settings'!$BU$3, COUNTIF($IP$21:$IP$25, ID12)&gt;0, COUNTIF($IP$21:$IP$25, ID11)&gt;0), MIN($ML11:$NE11)-MV11, IF(AND($IQ$6='Dev Settings'!$BU$3, COUNTIF($IQ$21:$IQ$25, ID12)&gt;0, COUNTIF($IQ$21:$IQ$25, ID11)&gt;0), MAX($ML11:$NE11)-MV11, IFERROR(INDEX($IU$8:$IU$107, MATCH(ID12, $IT$8:$IT$107, 0)), "")))</f>
        <v>#VALUE!</v>
      </c>
      <c r="JQ12" s="7" t="e">
        <f>IF(AND($IQ$5='Dev Settings'!$BU$3, COUNTIF($IP$21:$IP$25, IE12)&gt;0, COUNTIF($IP$21:$IP$25, IE11)&gt;0), MIN($ML11:$NE11)-MW11, IF(AND($IQ$6='Dev Settings'!$BU$3, COUNTIF($IQ$21:$IQ$25, IE12)&gt;0, COUNTIF($IQ$21:$IQ$25, IE11)&gt;0), MAX($ML11:$NE11)-MW11, IFERROR(INDEX($IU$8:$IU$107, MATCH(IE12, $IT$8:$IT$107, 0)), "")))</f>
        <v>#VALUE!</v>
      </c>
      <c r="JR12" s="7" t="e">
        <f>IF(AND($IQ$5='Dev Settings'!$BU$3, COUNTIF($IP$21:$IP$25, IF12)&gt;0, COUNTIF($IP$21:$IP$25, IF11)&gt;0), MIN($ML11:$NE11)-MX11, IF(AND($IQ$6='Dev Settings'!$BU$3, COUNTIF($IQ$21:$IQ$25, IF12)&gt;0, COUNTIF($IQ$21:$IQ$25, IF11)&gt;0), MAX($ML11:$NE11)-MX11, IFERROR(INDEX($IU$8:$IU$107, MATCH(IF12, $IT$8:$IT$107, 0)), "")))</f>
        <v>#VALUE!</v>
      </c>
      <c r="JS12" s="7" t="e">
        <f>IF(AND($IQ$5='Dev Settings'!$BU$3, COUNTIF($IP$21:$IP$25, IG12)&gt;0, COUNTIF($IP$21:$IP$25, IG11)&gt;0), MIN($ML11:$NE11)-MY11, IF(AND($IQ$6='Dev Settings'!$BU$3, COUNTIF($IQ$21:$IQ$25, IG12)&gt;0, COUNTIF($IQ$21:$IQ$25, IG11)&gt;0), MAX($ML11:$NE11)-MY11, IFERROR(INDEX($IU$8:$IU$107, MATCH(IG12, $IT$8:$IT$107, 0)), "")))</f>
        <v>#VALUE!</v>
      </c>
      <c r="JT12" s="7" t="e">
        <f>IF(AND($IQ$5='Dev Settings'!$BU$3, COUNTIF($IP$21:$IP$25, IH12)&gt;0, COUNTIF($IP$21:$IP$25, IH11)&gt;0), MIN($ML11:$NE11)-MZ11, IF(AND($IQ$6='Dev Settings'!$BU$3, COUNTIF($IQ$21:$IQ$25, IH12)&gt;0, COUNTIF($IQ$21:$IQ$25, IH11)&gt;0), MAX($ML11:$NE11)-MZ11, IFERROR(INDEX($IU$8:$IU$107, MATCH(IH12, $IT$8:$IT$107, 0)), "")))</f>
        <v>#VALUE!</v>
      </c>
      <c r="JU12" s="7" t="e">
        <f>IF(AND($IQ$5='Dev Settings'!$BU$3, COUNTIF($IP$21:$IP$25, II12)&gt;0, COUNTIF($IP$21:$IP$25, II11)&gt;0), MIN($ML11:$NE11)-NA11, IF(AND($IQ$6='Dev Settings'!$BU$3, COUNTIF($IQ$21:$IQ$25, II12)&gt;0, COUNTIF($IQ$21:$IQ$25, II11)&gt;0), MAX($ML11:$NE11)-NA11, IFERROR(INDEX($IU$8:$IU$107, MATCH(II12, $IT$8:$IT$107, 0)), "")))</f>
        <v>#VALUE!</v>
      </c>
      <c r="JV12" s="7" t="e">
        <f>IF(AND($IQ$5='Dev Settings'!$BU$3, COUNTIF($IP$21:$IP$25, IJ12)&gt;0, COUNTIF($IP$21:$IP$25, IJ11)&gt;0), MIN($ML11:$NE11)-NB11, IF(AND($IQ$6='Dev Settings'!$BU$3, COUNTIF($IQ$21:$IQ$25, IJ12)&gt;0, COUNTIF($IQ$21:$IQ$25, IJ11)&gt;0), MAX($ML11:$NE11)-NB11, IFERROR(INDEX($IU$8:$IU$107, MATCH(IJ12, $IT$8:$IT$107, 0)), "")))</f>
        <v>#VALUE!</v>
      </c>
      <c r="JW12" s="7" t="e">
        <f>IF(AND($IQ$5='Dev Settings'!$BU$3, COUNTIF($IP$21:$IP$25, IK12)&gt;0, COUNTIF($IP$21:$IP$25, IK11)&gt;0), MIN($ML11:$NE11)-NC11, IF(AND($IQ$6='Dev Settings'!$BU$3, COUNTIF($IQ$21:$IQ$25, IK12)&gt;0, COUNTIF($IQ$21:$IQ$25, IK11)&gt;0), MAX($ML11:$NE11)-NC11, IFERROR(INDEX($IU$8:$IU$107, MATCH(IK12, $IT$8:$IT$107, 0)), "")))</f>
        <v>#VALUE!</v>
      </c>
      <c r="JX12" s="7" t="e">
        <f>IF(AND($IQ$5='Dev Settings'!$BU$3, COUNTIF($IP$21:$IP$25, IL12)&gt;0, COUNTIF($IP$21:$IP$25, IL11)&gt;0), MIN($ML11:$NE11)-ND11, IF(AND($IQ$6='Dev Settings'!$BU$3, COUNTIF($IQ$21:$IQ$25, IL12)&gt;0, COUNTIF($IQ$21:$IQ$25, IL11)&gt;0), MAX($ML11:$NE11)-ND11, IFERROR(INDEX($IU$8:$IU$107, MATCH(IL12, $IT$8:$IT$107, 0)), "")))</f>
        <v>#VALUE!</v>
      </c>
      <c r="JY12" s="61" t="e">
        <f>IF(AND($IQ$5='Dev Settings'!$BU$3, COUNTIF($IP$21:$IP$25, IM12)&gt;0, COUNTIF($IP$21:$IP$25, IM11)&gt;0), MIN($ML11:$NE11)-NE11, IF(AND($IQ$6='Dev Settings'!$BU$3, COUNTIF($IQ$21:$IQ$25, IM12)&gt;0, COUNTIF($IQ$21:$IQ$25, IM11)&gt;0), MAX($ML11:$NE11)-NE11, IFERROR(INDEX($IU$8:$IU$107, MATCH(IM12, $IT$8:$IT$107, 0)), "")))</f>
        <v>#VALUE!</v>
      </c>
      <c r="KA12" s="60" t="str">
        <f t="shared" si="8"/>
        <v/>
      </c>
      <c r="KB12" s="7" t="str">
        <f t="shared" si="9"/>
        <v/>
      </c>
      <c r="KC12" s="7" t="str">
        <f t="shared" si="10"/>
        <v/>
      </c>
      <c r="KD12" s="7" t="str">
        <f t="shared" si="11"/>
        <v/>
      </c>
      <c r="KE12" s="7" t="str">
        <f t="shared" si="12"/>
        <v/>
      </c>
      <c r="KF12" s="7" t="str">
        <f t="shared" si="13"/>
        <v/>
      </c>
      <c r="KG12" s="7" t="str">
        <f t="shared" si="14"/>
        <v/>
      </c>
      <c r="KH12" s="7" t="str">
        <f t="shared" si="15"/>
        <v/>
      </c>
      <c r="KI12" s="7" t="str">
        <f t="shared" si="16"/>
        <v/>
      </c>
      <c r="KJ12" s="7" t="str">
        <f t="shared" si="17"/>
        <v/>
      </c>
      <c r="KK12" s="7" t="str">
        <f t="shared" si="18"/>
        <v/>
      </c>
      <c r="KL12" s="7" t="str">
        <f t="shared" si="19"/>
        <v/>
      </c>
      <c r="KM12" s="7" t="str">
        <f t="shared" si="20"/>
        <v/>
      </c>
      <c r="KN12" s="7" t="str">
        <f t="shared" si="21"/>
        <v/>
      </c>
      <c r="KO12" s="7" t="str">
        <f t="shared" si="22"/>
        <v/>
      </c>
      <c r="KP12" s="7" t="str">
        <f t="shared" si="23"/>
        <v/>
      </c>
      <c r="KQ12" s="7" t="str">
        <f t="shared" si="24"/>
        <v/>
      </c>
      <c r="KR12" s="7" t="str">
        <f t="shared" si="25"/>
        <v/>
      </c>
      <c r="KS12" s="7" t="str">
        <f t="shared" si="26"/>
        <v/>
      </c>
      <c r="KT12" s="61" t="str">
        <f t="shared" si="27"/>
        <v/>
      </c>
      <c r="KV12" s="60" t="str">
        <f t="shared" si="28"/>
        <v/>
      </c>
      <c r="KW12" s="7" t="str">
        <f t="shared" si="29"/>
        <v/>
      </c>
      <c r="KX12" s="7" t="str">
        <f t="shared" si="30"/>
        <v/>
      </c>
      <c r="KY12" s="7" t="str">
        <f t="shared" si="31"/>
        <v/>
      </c>
      <c r="KZ12" s="7" t="str">
        <f t="shared" si="32"/>
        <v/>
      </c>
      <c r="LA12" s="7" t="str">
        <f t="shared" si="33"/>
        <v/>
      </c>
      <c r="LB12" s="7" t="str">
        <f t="shared" si="34"/>
        <v/>
      </c>
      <c r="LC12" s="7" t="str">
        <f t="shared" si="35"/>
        <v/>
      </c>
      <c r="LD12" s="7" t="str">
        <f t="shared" si="36"/>
        <v/>
      </c>
      <c r="LE12" s="7" t="str">
        <f t="shared" si="37"/>
        <v/>
      </c>
      <c r="LF12" s="7" t="str">
        <f t="shared" si="38"/>
        <v/>
      </c>
      <c r="LG12" s="7" t="str">
        <f t="shared" si="39"/>
        <v/>
      </c>
      <c r="LH12" s="7" t="str">
        <f t="shared" si="40"/>
        <v/>
      </c>
      <c r="LI12" s="7" t="str">
        <f t="shared" si="41"/>
        <v/>
      </c>
      <c r="LJ12" s="7" t="str">
        <f t="shared" si="42"/>
        <v/>
      </c>
      <c r="LK12" s="7" t="str">
        <f t="shared" si="43"/>
        <v/>
      </c>
      <c r="LL12" s="7" t="str">
        <f t="shared" si="44"/>
        <v/>
      </c>
      <c r="LM12" s="7" t="str">
        <f t="shared" si="45"/>
        <v/>
      </c>
      <c r="LN12" s="7" t="str">
        <f t="shared" si="46"/>
        <v/>
      </c>
      <c r="LO12" s="61" t="str">
        <f t="shared" si="47"/>
        <v/>
      </c>
      <c r="LQ12" s="60" t="e">
        <f t="shared" si="48"/>
        <v>#VALUE!</v>
      </c>
      <c r="LR12" s="7" t="e">
        <f t="shared" si="49"/>
        <v>#VALUE!</v>
      </c>
      <c r="LS12" s="7" t="e">
        <f t="shared" si="50"/>
        <v>#VALUE!</v>
      </c>
      <c r="LT12" s="7" t="e">
        <f t="shared" si="51"/>
        <v>#VALUE!</v>
      </c>
      <c r="LU12" s="7" t="e">
        <f t="shared" si="52"/>
        <v>#VALUE!</v>
      </c>
      <c r="LV12" s="7" t="e">
        <f t="shared" si="53"/>
        <v>#VALUE!</v>
      </c>
      <c r="LW12" s="7" t="e">
        <f t="shared" si="54"/>
        <v>#VALUE!</v>
      </c>
      <c r="LX12" s="7" t="e">
        <f t="shared" si="55"/>
        <v>#VALUE!</v>
      </c>
      <c r="LY12" s="7" t="e">
        <f t="shared" si="56"/>
        <v>#VALUE!</v>
      </c>
      <c r="LZ12" s="7" t="e">
        <f t="shared" si="57"/>
        <v>#VALUE!</v>
      </c>
      <c r="MA12" s="7" t="e">
        <f t="shared" si="58"/>
        <v>#VALUE!</v>
      </c>
      <c r="MB12" s="7" t="e">
        <f t="shared" si="59"/>
        <v>#VALUE!</v>
      </c>
      <c r="MC12" s="7" t="e">
        <f t="shared" si="60"/>
        <v>#VALUE!</v>
      </c>
      <c r="MD12" s="7" t="e">
        <f t="shared" si="61"/>
        <v>#VALUE!</v>
      </c>
      <c r="ME12" s="7" t="e">
        <f t="shared" si="62"/>
        <v>#VALUE!</v>
      </c>
      <c r="MF12" s="7" t="e">
        <f t="shared" si="63"/>
        <v>#VALUE!</v>
      </c>
      <c r="MG12" s="7" t="e">
        <f t="shared" si="64"/>
        <v>#VALUE!</v>
      </c>
      <c r="MH12" s="7" t="e">
        <f t="shared" si="65"/>
        <v>#VALUE!</v>
      </c>
      <c r="MI12" s="7" t="e">
        <f t="shared" si="66"/>
        <v>#VALUE!</v>
      </c>
      <c r="MJ12" s="61" t="e">
        <f t="shared" si="67"/>
        <v>#VALUE!</v>
      </c>
      <c r="ML12" s="60" t="str">
        <f t="shared" si="84"/>
        <v/>
      </c>
      <c r="MM12" s="7" t="str">
        <f t="shared" si="85"/>
        <v/>
      </c>
      <c r="MN12" s="7" t="str">
        <f t="shared" si="86"/>
        <v/>
      </c>
      <c r="MO12" s="7" t="str">
        <f t="shared" si="87"/>
        <v/>
      </c>
      <c r="MP12" s="7" t="str">
        <f t="shared" si="88"/>
        <v/>
      </c>
      <c r="MQ12" s="7" t="str">
        <f t="shared" si="89"/>
        <v/>
      </c>
      <c r="MR12" s="7" t="str">
        <f t="shared" si="90"/>
        <v/>
      </c>
      <c r="MS12" s="7" t="str">
        <f t="shared" si="91"/>
        <v/>
      </c>
      <c r="MT12" s="7" t="str">
        <f t="shared" si="92"/>
        <v/>
      </c>
      <c r="MU12" s="7" t="str">
        <f t="shared" si="93"/>
        <v/>
      </c>
      <c r="MV12" s="7" t="str">
        <f t="shared" si="94"/>
        <v/>
      </c>
      <c r="MW12" s="7" t="str">
        <f t="shared" si="95"/>
        <v/>
      </c>
      <c r="MX12" s="7" t="str">
        <f t="shared" si="96"/>
        <v/>
      </c>
      <c r="MY12" s="7" t="str">
        <f t="shared" si="97"/>
        <v/>
      </c>
      <c r="MZ12" s="7" t="str">
        <f t="shared" si="98"/>
        <v/>
      </c>
      <c r="NA12" s="7" t="str">
        <f t="shared" si="99"/>
        <v/>
      </c>
      <c r="NB12" s="7" t="str">
        <f t="shared" si="100"/>
        <v/>
      </c>
      <c r="NC12" s="7" t="str">
        <f t="shared" si="101"/>
        <v/>
      </c>
      <c r="ND12" s="7" t="str">
        <f t="shared" si="102"/>
        <v/>
      </c>
      <c r="NE12" s="61" t="str">
        <f t="shared" si="103"/>
        <v/>
      </c>
      <c r="NG12" s="10" t="str">
        <f t="shared" si="104"/>
        <v/>
      </c>
      <c r="NI12" s="10" t="str">
        <f t="shared" si="105"/>
        <v/>
      </c>
      <c r="NK12" s="10" t="str">
        <f>IF(COUNTIF($NI12:$NI$176, "X")=1, "X", "")</f>
        <v/>
      </c>
      <c r="NM12" s="10" t="str">
        <f t="shared" si="69"/>
        <v/>
      </c>
      <c r="NO12" s="85" t="str" cm="1">
        <f t="array" ref="NO12">IF(OR(NO$7="", $JE12=""), "", IFERROR(NO$8+SUMPRODUCT((Trades!$CL$8:$CL$307)*(Trades!$O$8:$Q$307=NO$7)*(Trades!$R$8:$R$307&lt;$JE12))-SUMPRODUCT((Trades!$H$8:$H$307)*(Trades!$E$8:$E$307=NO$7)*(Trades!$R$8:$R$307&lt;$JE12)), ""))</f>
        <v/>
      </c>
      <c r="NP12" s="86" t="str" cm="1">
        <f t="array" ref="NP12">IF(OR(NP$7="", $JE12=""), "", IFERROR(NP$8+SUMPRODUCT((Trades!$CL$8:$CL$307)*(Trades!$O$8:$Q$307=NP$7)*(Trades!$R$8:$R$307&lt;$JE12))-SUMPRODUCT((Trades!$H$8:$H$307)*(Trades!$E$8:$E$307=NP$7)*(Trades!$R$8:$R$307&lt;$JE12)), ""))</f>
        <v/>
      </c>
      <c r="NQ12" s="86" t="str" cm="1">
        <f t="array" ref="NQ12">IF(OR(NQ$7="", $JE12=""), "", IFERROR(NQ$8+SUMPRODUCT((Trades!$CL$8:$CL$307)*(Trades!$O$8:$Q$307=NQ$7)*(Trades!$R$8:$R$307&lt;$JE12))-SUMPRODUCT((Trades!$H$8:$H$307)*(Trades!$E$8:$E$307=NQ$7)*(Trades!$R$8:$R$307&lt;$JE12)), ""))</f>
        <v/>
      </c>
      <c r="NR12" s="86" t="str" cm="1">
        <f t="array" ref="NR12">IF(OR(NR$7="", $JE12=""), "", IFERROR(NR$8+SUMPRODUCT((Trades!$CL$8:$CL$307)*(Trades!$O$8:$Q$307=NR$7)*(Trades!$R$8:$R$307&lt;$JE12))-SUMPRODUCT((Trades!$H$8:$H$307)*(Trades!$E$8:$E$307=NR$7)*(Trades!$R$8:$R$307&lt;$JE12)), ""))</f>
        <v/>
      </c>
      <c r="NS12" s="86" t="str" cm="1">
        <f t="array" ref="NS12">IF(OR(NS$7="", $JE12=""), "", IFERROR(NS$8+SUMPRODUCT((Trades!$CL$8:$CL$307)*(Trades!$O$8:$Q$307=NS$7)*(Trades!$R$8:$R$307&lt;$JE12))-SUMPRODUCT((Trades!$H$8:$H$307)*(Trades!$E$8:$E$307=NS$7)*(Trades!$R$8:$R$307&lt;$JE12)), ""))</f>
        <v/>
      </c>
      <c r="NT12" s="86" t="str" cm="1">
        <f t="array" ref="NT12">IF(OR(NT$7="", $JE12=""), "", IFERROR(NT$8+SUMPRODUCT((Trades!$CL$8:$CL$307)*(Trades!$O$8:$Q$307=NT$7)*(Trades!$R$8:$R$307&lt;$JE12))-SUMPRODUCT((Trades!$H$8:$H$307)*(Trades!$E$8:$E$307=NT$7)*(Trades!$R$8:$R$307&lt;$JE12)), ""))</f>
        <v/>
      </c>
      <c r="NU12" s="86" t="str" cm="1">
        <f t="array" ref="NU12">IF(OR(NU$7="", $JE12=""), "", IFERROR(NU$8+SUMPRODUCT((Trades!$CL$8:$CL$307)*(Trades!$O$8:$Q$307=NU$7)*(Trades!$R$8:$R$307&lt;$JE12))-SUMPRODUCT((Trades!$H$8:$H$307)*(Trades!$E$8:$E$307=NU$7)*(Trades!$R$8:$R$307&lt;$JE12)), ""))</f>
        <v/>
      </c>
      <c r="NV12" s="86" t="str" cm="1">
        <f t="array" ref="NV12">IF(OR(NV$7="", $JE12=""), "", IFERROR(NV$8+SUMPRODUCT((Trades!$CL$8:$CL$307)*(Trades!$O$8:$Q$307=NV$7)*(Trades!$R$8:$R$307&lt;$JE12))-SUMPRODUCT((Trades!$H$8:$H$307)*(Trades!$E$8:$E$307=NV$7)*(Trades!$R$8:$R$307&lt;$JE12)), ""))</f>
        <v/>
      </c>
      <c r="NW12" s="86" t="str" cm="1">
        <f t="array" ref="NW12">IF(OR(NW$7="", $JE12=""), "", IFERROR(NW$8+SUMPRODUCT((Trades!$CL$8:$CL$307)*(Trades!$O$8:$Q$307=NW$7)*(Trades!$R$8:$R$307&lt;$JE12))-SUMPRODUCT((Trades!$H$8:$H$307)*(Trades!$E$8:$E$307=NW$7)*(Trades!$R$8:$R$307&lt;$JE12)), ""))</f>
        <v/>
      </c>
      <c r="NX12" s="86" t="str" cm="1">
        <f t="array" ref="NX12">IF(OR(NX$7="", $JE12=""), "", IFERROR(NX$8+SUMPRODUCT((Trades!$CL$8:$CL$307)*(Trades!$O$8:$Q$307=NX$7)*(Trades!$R$8:$R$307&lt;$JE12))-SUMPRODUCT((Trades!$H$8:$H$307)*(Trades!$E$8:$E$307=NX$7)*(Trades!$R$8:$R$307&lt;$JE12)), ""))</f>
        <v/>
      </c>
      <c r="NY12" s="86" t="str" cm="1">
        <f t="array" ref="NY12">IF(OR(NY$7="", $JE12=""), "", IFERROR(NY$8+SUMPRODUCT((Trades!$CL$8:$CL$307)*(Trades!$O$8:$Q$307=NY$7)*(Trades!$R$8:$R$307&lt;$JE12))-SUMPRODUCT((Trades!$H$8:$H$307)*(Trades!$E$8:$E$307=NY$7)*(Trades!$R$8:$R$307&lt;$JE12)), ""))</f>
        <v/>
      </c>
      <c r="NZ12" s="86" t="str" cm="1">
        <f t="array" ref="NZ12">IF(OR(NZ$7="", $JE12=""), "", IFERROR(NZ$8+SUMPRODUCT((Trades!$CL$8:$CL$307)*(Trades!$O$8:$Q$307=NZ$7)*(Trades!$R$8:$R$307&lt;$JE12))-SUMPRODUCT((Trades!$H$8:$H$307)*(Trades!$E$8:$E$307=NZ$7)*(Trades!$R$8:$R$307&lt;$JE12)), ""))</f>
        <v/>
      </c>
      <c r="OA12" s="86" t="str" cm="1">
        <f t="array" ref="OA12">IF(OR(OA$7="", $JE12=""), "", IFERROR(OA$8+SUMPRODUCT((Trades!$CL$8:$CL$307)*(Trades!$O$8:$Q$307=OA$7)*(Trades!$R$8:$R$307&lt;$JE12))-SUMPRODUCT((Trades!$H$8:$H$307)*(Trades!$E$8:$E$307=OA$7)*(Trades!$R$8:$R$307&lt;$JE12)), ""))</f>
        <v/>
      </c>
      <c r="OB12" s="86" t="str" cm="1">
        <f t="array" ref="OB12">IF(OR(OB$7="", $JE12=""), "", IFERROR(OB$8+SUMPRODUCT((Trades!$CL$8:$CL$307)*(Trades!$O$8:$Q$307=OB$7)*(Trades!$R$8:$R$307&lt;$JE12))-SUMPRODUCT((Trades!$H$8:$H$307)*(Trades!$E$8:$E$307=OB$7)*(Trades!$R$8:$R$307&lt;$JE12)), ""))</f>
        <v/>
      </c>
      <c r="OC12" s="86" t="str" cm="1">
        <f t="array" ref="OC12">IF(OR(OC$7="", $JE12=""), "", IFERROR(OC$8+SUMPRODUCT((Trades!$CL$8:$CL$307)*(Trades!$O$8:$Q$307=OC$7)*(Trades!$R$8:$R$307&lt;$JE12))-SUMPRODUCT((Trades!$H$8:$H$307)*(Trades!$E$8:$E$307=OC$7)*(Trades!$R$8:$R$307&lt;$JE12)), ""))</f>
        <v/>
      </c>
      <c r="OD12" s="86" t="str" cm="1">
        <f t="array" ref="OD12">IF(OR(OD$7="", $JE12=""), "", IFERROR(OD$8+SUMPRODUCT((Trades!$CL$8:$CL$307)*(Trades!$O$8:$Q$307=OD$7)*(Trades!$R$8:$R$307&lt;$JE12))-SUMPRODUCT((Trades!$H$8:$H$307)*(Trades!$E$8:$E$307=OD$7)*(Trades!$R$8:$R$307&lt;$JE12)), ""))</f>
        <v/>
      </c>
      <c r="OE12" s="86" t="str" cm="1">
        <f t="array" ref="OE12">IF(OR(OE$7="", $JE12=""), "", IFERROR(OE$8+SUMPRODUCT((Trades!$CL$8:$CL$307)*(Trades!$O$8:$Q$307=OE$7)*(Trades!$R$8:$R$307&lt;$JE12))-SUMPRODUCT((Trades!$H$8:$H$307)*(Trades!$E$8:$E$307=OE$7)*(Trades!$R$8:$R$307&lt;$JE12)), ""))</f>
        <v/>
      </c>
      <c r="OF12" s="86" t="str" cm="1">
        <f t="array" ref="OF12">IF(OR(OF$7="", $JE12=""), "", IFERROR(OF$8+SUMPRODUCT((Trades!$CL$8:$CL$307)*(Trades!$O$8:$Q$307=OF$7)*(Trades!$R$8:$R$307&lt;$JE12))-SUMPRODUCT((Trades!$H$8:$H$307)*(Trades!$E$8:$E$307=OF$7)*(Trades!$R$8:$R$307&lt;$JE12)), ""))</f>
        <v/>
      </c>
      <c r="OG12" s="86" t="str" cm="1">
        <f t="array" ref="OG12">IF(OR(OG$7="", $JE12=""), "", IFERROR(OG$8+SUMPRODUCT((Trades!$CL$8:$CL$307)*(Trades!$O$8:$Q$307=OG$7)*(Trades!$R$8:$R$307&lt;$JE12))-SUMPRODUCT((Trades!$H$8:$H$307)*(Trades!$E$8:$E$307=OG$7)*(Trades!$R$8:$R$307&lt;$JE12)), ""))</f>
        <v/>
      </c>
      <c r="OH12" s="87" t="str" cm="1">
        <f t="array" ref="OH12">IF(OR(OH$7="", $JE12=""), "", IFERROR(OH$8+SUMPRODUCT((Trades!$CL$8:$CL$307)*(Trades!$O$8:$Q$307=OH$7)*(Trades!$R$8:$R$307&lt;$JE12))-SUMPRODUCT((Trades!$H$8:$H$307)*(Trades!$E$8:$E$307=OH$7)*(Trades!$R$8:$R$307&lt;$JE12)), ""))</f>
        <v/>
      </c>
      <c r="OJ12" s="94" t="str">
        <f t="shared" si="106"/>
        <v/>
      </c>
      <c r="OK12" s="95" t="str">
        <f t="shared" si="107"/>
        <v/>
      </c>
      <c r="OL12" s="95" t="str">
        <f t="shared" si="108"/>
        <v/>
      </c>
      <c r="OM12" s="95" t="str">
        <f t="shared" si="109"/>
        <v/>
      </c>
      <c r="ON12" s="95" t="str">
        <f t="shared" si="110"/>
        <v/>
      </c>
      <c r="OO12" s="95" t="str">
        <f t="shared" si="111"/>
        <v/>
      </c>
      <c r="OP12" s="95" t="str">
        <f t="shared" si="112"/>
        <v/>
      </c>
      <c r="OQ12" s="95" t="str">
        <f t="shared" si="113"/>
        <v/>
      </c>
      <c r="OR12" s="95" t="str">
        <f t="shared" si="114"/>
        <v/>
      </c>
      <c r="OS12" s="95" t="str">
        <f t="shared" si="115"/>
        <v/>
      </c>
      <c r="OT12" s="95" t="str">
        <f t="shared" si="116"/>
        <v/>
      </c>
      <c r="OU12" s="95" t="str">
        <f t="shared" si="117"/>
        <v/>
      </c>
      <c r="OV12" s="95" t="str">
        <f t="shared" si="118"/>
        <v/>
      </c>
      <c r="OW12" s="95" t="str">
        <f t="shared" si="119"/>
        <v/>
      </c>
      <c r="OX12" s="95" t="str">
        <f t="shared" si="120"/>
        <v/>
      </c>
      <c r="OY12" s="95" t="str">
        <f t="shared" si="121"/>
        <v/>
      </c>
      <c r="OZ12" s="95" t="str">
        <f t="shared" si="122"/>
        <v/>
      </c>
      <c r="PA12" s="95" t="str">
        <f t="shared" si="123"/>
        <v/>
      </c>
      <c r="PB12" s="95" t="str">
        <f t="shared" si="124"/>
        <v/>
      </c>
      <c r="PC12" s="96" t="str">
        <f t="shared" si="125"/>
        <v/>
      </c>
      <c r="PE12" s="101" t="str">
        <f t="shared" si="126"/>
        <v/>
      </c>
      <c r="PG12" s="106" t="str">
        <f t="shared" si="127"/>
        <v/>
      </c>
      <c r="PH12" s="107" t="str">
        <f t="shared" si="71"/>
        <v/>
      </c>
      <c r="PI12" s="107" t="str">
        <f t="shared" si="71"/>
        <v/>
      </c>
      <c r="PJ12" s="107" t="str">
        <f t="shared" si="71"/>
        <v/>
      </c>
      <c r="PK12" s="107" t="str">
        <f t="shared" si="71"/>
        <v/>
      </c>
      <c r="PL12" s="107" t="str">
        <f t="shared" si="71"/>
        <v/>
      </c>
      <c r="PM12" s="107" t="str">
        <f t="shared" si="71"/>
        <v/>
      </c>
      <c r="PN12" s="107" t="str">
        <f t="shared" si="71"/>
        <v/>
      </c>
      <c r="PO12" s="107" t="str">
        <f t="shared" si="71"/>
        <v/>
      </c>
      <c r="PP12" s="107" t="str">
        <f t="shared" si="71"/>
        <v/>
      </c>
      <c r="PQ12" s="107" t="str">
        <f t="shared" si="71"/>
        <v/>
      </c>
      <c r="PR12" s="107" t="str">
        <f t="shared" si="71"/>
        <v/>
      </c>
      <c r="PS12" s="107" t="str">
        <f t="shared" si="71"/>
        <v/>
      </c>
      <c r="PT12" s="107" t="str">
        <f t="shared" si="71"/>
        <v/>
      </c>
      <c r="PU12" s="107" t="str">
        <f t="shared" si="71"/>
        <v/>
      </c>
      <c r="PV12" s="107" t="str">
        <f t="shared" si="71"/>
        <v/>
      </c>
      <c r="PW12" s="107" t="str">
        <f t="shared" si="71"/>
        <v/>
      </c>
      <c r="PX12" s="107" t="str">
        <f t="shared" si="71"/>
        <v/>
      </c>
      <c r="PY12" s="107" t="str">
        <f t="shared" si="71"/>
        <v/>
      </c>
      <c r="PZ12" s="108" t="str">
        <f t="shared" si="71"/>
        <v/>
      </c>
      <c r="QB12" s="124" t="str" cm="1">
        <f t="array" ref="QB12">IF(OR($QB$3="", $NI12=""), "", IFERROR(INDEX($ML12:$NE12, $QA12, MATCH($QB$3, $ML$7:$NE$7, 0)), ""))</f>
        <v/>
      </c>
      <c r="QD12" s="101" t="e" cm="1">
        <f t="array" ref="QD12">IF(OR($NI12="", $QB$3=""), NA(), IFERROR(INDEX($NO12:$OH12, $QC12, MATCH($QB$3, $NO$7:$OH$7, 0)), NA()))</f>
        <v>#N/A</v>
      </c>
      <c r="QF12" s="10">
        <f t="shared" si="72"/>
        <v>0</v>
      </c>
      <c r="QH12" s="60">
        <v>5</v>
      </c>
      <c r="QI12" s="61" t="str">
        <f t="shared" si="73"/>
        <v/>
      </c>
    </row>
    <row r="13" spans="1:451" ht="15" customHeight="1" x14ac:dyDescent="0.25">
      <c r="A13" s="1"/>
      <c r="B13" s="1"/>
      <c r="C13" s="171"/>
      <c r="D13" s="171"/>
      <c r="E13" s="171"/>
      <c r="F13" s="171"/>
      <c r="G13" s="171"/>
      <c r="H13" s="513" t="str">
        <f>IF(H11="", "", IFERROR(INDEX($AK$31:$AK$37, MATCH(H11, $AJ$31:$AJ$37, 0)), ""))</f>
        <v>Extreme up and down</v>
      </c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1"/>
      <c r="U13" s="1"/>
      <c r="V13" s="1"/>
      <c r="AE13" s="14"/>
      <c r="AG13" s="10">
        <v>2</v>
      </c>
      <c r="AJ13" s="10" t="str">
        <f>IF('Dev Settings'!$B$14="", "", 'Dev Settings'!$B$14)</f>
        <v>CAD</v>
      </c>
      <c r="AK13" s="60">
        <v>7</v>
      </c>
      <c r="AL13" s="7">
        <v>100</v>
      </c>
      <c r="AM13" s="7">
        <v>74</v>
      </c>
      <c r="AN13" s="7">
        <v>36</v>
      </c>
      <c r="AO13" s="7">
        <v>50</v>
      </c>
      <c r="AP13" s="7">
        <v>17</v>
      </c>
      <c r="AQ13" s="7">
        <v>93</v>
      </c>
      <c r="AR13" s="7">
        <v>15</v>
      </c>
      <c r="AS13" s="7">
        <v>21</v>
      </c>
      <c r="AT13" s="7">
        <v>21</v>
      </c>
      <c r="AU13" s="7">
        <v>83</v>
      </c>
      <c r="AV13" s="7">
        <v>62</v>
      </c>
      <c r="AW13" s="7">
        <v>48</v>
      </c>
      <c r="AX13" s="7">
        <v>58</v>
      </c>
      <c r="AY13" s="7">
        <v>15</v>
      </c>
      <c r="AZ13" s="7">
        <v>73</v>
      </c>
      <c r="BA13" s="7">
        <v>10</v>
      </c>
      <c r="BB13" s="7">
        <v>61</v>
      </c>
      <c r="BC13" s="7">
        <v>99</v>
      </c>
      <c r="BD13" s="7">
        <v>37</v>
      </c>
      <c r="BE13" s="7">
        <v>13</v>
      </c>
      <c r="BF13" s="7">
        <v>16</v>
      </c>
      <c r="BG13" s="7">
        <v>59</v>
      </c>
      <c r="BH13" s="7">
        <v>13</v>
      </c>
      <c r="BI13" s="7">
        <v>74</v>
      </c>
      <c r="BJ13" s="7">
        <v>72</v>
      </c>
      <c r="BK13" s="7">
        <v>73</v>
      </c>
      <c r="BL13" s="7">
        <v>50</v>
      </c>
      <c r="BM13" s="7">
        <v>26</v>
      </c>
      <c r="BN13" s="7">
        <v>2</v>
      </c>
      <c r="BO13" s="7">
        <v>53</v>
      </c>
      <c r="BP13" s="7">
        <v>13</v>
      </c>
      <c r="BQ13" s="7">
        <v>56</v>
      </c>
      <c r="BR13" s="7">
        <v>42</v>
      </c>
      <c r="BS13" s="7">
        <v>33</v>
      </c>
      <c r="BT13" s="7">
        <v>20</v>
      </c>
      <c r="BU13" s="7">
        <v>25</v>
      </c>
      <c r="BV13" s="7">
        <v>68</v>
      </c>
      <c r="BW13" s="7">
        <v>49</v>
      </c>
      <c r="BX13" s="61">
        <v>66</v>
      </c>
      <c r="CA13" s="49">
        <f t="shared" si="74"/>
        <v>0.20833333333333331</v>
      </c>
      <c r="CB13" s="10">
        <v>6</v>
      </c>
      <c r="CD13" s="52" t="e">
        <f t="shared" si="128"/>
        <v>#VALUE!</v>
      </c>
      <c r="CF13" s="55" t="e">
        <f t="shared" si="75"/>
        <v>#VALUE!</v>
      </c>
      <c r="CH13" s="10" t="str">
        <f t="shared" si="76"/>
        <v/>
      </c>
      <c r="CJ13" s="7"/>
      <c r="CK13" s="10">
        <v>5</v>
      </c>
      <c r="CL13" s="60">
        <v>36</v>
      </c>
      <c r="CM13" s="7">
        <v>32</v>
      </c>
      <c r="CN13" s="7">
        <v>42</v>
      </c>
      <c r="CO13" s="7">
        <v>3</v>
      </c>
      <c r="CP13" s="7">
        <v>21</v>
      </c>
      <c r="CQ13" s="7">
        <v>73</v>
      </c>
      <c r="CR13" s="7">
        <v>22</v>
      </c>
      <c r="CS13" s="7">
        <v>65</v>
      </c>
      <c r="CT13" s="7">
        <v>77</v>
      </c>
      <c r="CU13" s="7">
        <v>71</v>
      </c>
      <c r="CV13" s="7">
        <v>63</v>
      </c>
      <c r="CW13" s="7">
        <v>69</v>
      </c>
      <c r="CX13" s="7">
        <v>84</v>
      </c>
      <c r="CY13" s="7">
        <v>64</v>
      </c>
      <c r="CZ13" s="7">
        <v>41</v>
      </c>
      <c r="DA13" s="7">
        <v>9</v>
      </c>
      <c r="DB13" s="7">
        <v>14</v>
      </c>
      <c r="DC13" s="7">
        <v>29</v>
      </c>
      <c r="DD13" s="7">
        <v>93</v>
      </c>
      <c r="DE13" s="7">
        <v>28</v>
      </c>
      <c r="DF13" s="7">
        <v>75</v>
      </c>
      <c r="DG13" s="7">
        <v>38</v>
      </c>
      <c r="DH13" s="7">
        <v>82</v>
      </c>
      <c r="DI13" s="61">
        <v>3</v>
      </c>
      <c r="DK13" s="10">
        <v>6</v>
      </c>
      <c r="DL13" s="60">
        <v>31</v>
      </c>
      <c r="DM13" s="7">
        <v>13</v>
      </c>
      <c r="DN13" s="7">
        <v>26</v>
      </c>
      <c r="DO13" s="7">
        <v>36</v>
      </c>
      <c r="DP13" s="7">
        <v>96</v>
      </c>
      <c r="DQ13" s="7">
        <v>59</v>
      </c>
      <c r="DR13" s="7">
        <v>29</v>
      </c>
      <c r="DS13" s="7">
        <v>17</v>
      </c>
      <c r="DT13" s="7">
        <v>89</v>
      </c>
      <c r="DU13" s="7">
        <v>78</v>
      </c>
      <c r="DV13" s="7">
        <v>85</v>
      </c>
      <c r="DW13" s="7">
        <v>46</v>
      </c>
      <c r="DX13" s="7">
        <v>90</v>
      </c>
      <c r="DY13" s="7">
        <v>42</v>
      </c>
      <c r="DZ13" s="7">
        <v>43</v>
      </c>
      <c r="EA13" s="7">
        <v>22</v>
      </c>
      <c r="EB13" s="7">
        <v>57</v>
      </c>
      <c r="EC13" s="7">
        <v>5</v>
      </c>
      <c r="ED13" s="7">
        <v>74</v>
      </c>
      <c r="EE13" s="7">
        <v>54</v>
      </c>
      <c r="EF13" s="7">
        <v>33</v>
      </c>
      <c r="EG13" s="7">
        <v>82</v>
      </c>
      <c r="EH13" s="7">
        <v>97</v>
      </c>
      <c r="EI13" s="7">
        <v>61</v>
      </c>
      <c r="EJ13" s="7">
        <v>37</v>
      </c>
      <c r="EK13" s="7">
        <v>8</v>
      </c>
      <c r="EL13" s="7">
        <v>5</v>
      </c>
      <c r="EM13" s="7">
        <v>74</v>
      </c>
      <c r="EN13" s="7">
        <v>6</v>
      </c>
      <c r="EO13" s="7">
        <v>28</v>
      </c>
      <c r="EP13" s="7">
        <v>65</v>
      </c>
      <c r="EQ13" s="7">
        <v>20</v>
      </c>
      <c r="ER13" s="7">
        <v>4</v>
      </c>
      <c r="ES13" s="7">
        <v>75</v>
      </c>
      <c r="ET13" s="7">
        <v>6</v>
      </c>
      <c r="EU13" s="7">
        <v>10</v>
      </c>
      <c r="EV13" s="7">
        <v>6</v>
      </c>
      <c r="EW13" s="7">
        <v>93</v>
      </c>
      <c r="EX13" s="7">
        <v>98</v>
      </c>
      <c r="EY13" s="7">
        <v>98</v>
      </c>
      <c r="EZ13" s="7">
        <v>32</v>
      </c>
      <c r="FA13" s="7">
        <v>80</v>
      </c>
      <c r="FB13" s="7">
        <v>80</v>
      </c>
      <c r="FC13" s="7">
        <v>66</v>
      </c>
      <c r="FD13" s="7">
        <v>91</v>
      </c>
      <c r="FE13" s="7">
        <v>90</v>
      </c>
      <c r="FF13" s="7">
        <v>16</v>
      </c>
      <c r="FG13" s="7">
        <v>1</v>
      </c>
      <c r="FH13" s="7">
        <v>98</v>
      </c>
      <c r="FI13" s="7">
        <v>99</v>
      </c>
      <c r="FJ13" s="7">
        <v>85</v>
      </c>
      <c r="FK13" s="7">
        <v>74</v>
      </c>
      <c r="FL13" s="7">
        <v>95</v>
      </c>
      <c r="FM13" s="7">
        <v>10</v>
      </c>
      <c r="FN13" s="7">
        <v>27</v>
      </c>
      <c r="FO13" s="7">
        <v>90</v>
      </c>
      <c r="FP13" s="7">
        <v>91</v>
      </c>
      <c r="FQ13" s="7">
        <v>83</v>
      </c>
      <c r="FR13" s="7">
        <v>61</v>
      </c>
      <c r="FS13" s="7">
        <v>67</v>
      </c>
      <c r="FT13" s="7">
        <v>14</v>
      </c>
      <c r="FU13" s="7">
        <v>85</v>
      </c>
      <c r="FV13" s="7">
        <v>52</v>
      </c>
      <c r="FW13" s="7">
        <v>42</v>
      </c>
      <c r="FX13" s="7">
        <v>53</v>
      </c>
      <c r="FY13" s="7">
        <v>46</v>
      </c>
      <c r="FZ13" s="7">
        <v>97</v>
      </c>
      <c r="GA13" s="7">
        <v>8</v>
      </c>
      <c r="GB13" s="7">
        <v>38</v>
      </c>
      <c r="GC13" s="7">
        <v>23</v>
      </c>
      <c r="GD13" s="7">
        <v>68</v>
      </c>
      <c r="GE13" s="7">
        <v>74</v>
      </c>
      <c r="GF13" s="7">
        <v>14</v>
      </c>
      <c r="GG13" s="7">
        <v>6</v>
      </c>
      <c r="GH13" s="7">
        <v>29</v>
      </c>
      <c r="GI13" s="7">
        <v>77</v>
      </c>
      <c r="GJ13" s="7">
        <v>23</v>
      </c>
      <c r="GK13" s="7">
        <v>42</v>
      </c>
      <c r="GL13" s="7">
        <v>11</v>
      </c>
      <c r="GM13" s="7">
        <v>8</v>
      </c>
      <c r="GN13" s="7">
        <v>36</v>
      </c>
      <c r="GO13" s="7">
        <v>49</v>
      </c>
      <c r="GP13" s="7">
        <v>36</v>
      </c>
      <c r="GQ13" s="7">
        <v>28</v>
      </c>
      <c r="GR13" s="7">
        <v>46</v>
      </c>
      <c r="GS13" s="7">
        <v>58</v>
      </c>
      <c r="GT13" s="7">
        <v>12</v>
      </c>
      <c r="GU13" s="7">
        <v>37</v>
      </c>
      <c r="GV13" s="7">
        <v>40</v>
      </c>
      <c r="GW13" s="7">
        <v>43</v>
      </c>
      <c r="GX13" s="7">
        <v>31</v>
      </c>
      <c r="GY13" s="7">
        <v>100</v>
      </c>
      <c r="GZ13" s="7">
        <v>44</v>
      </c>
      <c r="HA13" s="7">
        <v>63</v>
      </c>
      <c r="HB13" s="7">
        <v>54</v>
      </c>
      <c r="HC13" s="7">
        <v>86</v>
      </c>
      <c r="HD13" s="7">
        <v>6</v>
      </c>
      <c r="HE13" s="7">
        <v>71</v>
      </c>
      <c r="HF13" s="7">
        <v>9</v>
      </c>
      <c r="HG13" s="61">
        <v>64</v>
      </c>
      <c r="HJ13" s="52" t="str">
        <f t="shared" si="77"/>
        <v/>
      </c>
      <c r="HL13" s="49">
        <f>$CA$13</f>
        <v>0.20833333333333331</v>
      </c>
      <c r="HN13" s="10" t="str">
        <f t="shared" si="3"/>
        <v/>
      </c>
      <c r="HP13" s="10" t="str">
        <f t="shared" si="4"/>
        <v/>
      </c>
      <c r="HR13" s="10" t="str">
        <f t="shared" si="78"/>
        <v/>
      </c>
      <c r="HT13" s="60" t="str">
        <f t="shared" si="79"/>
        <v/>
      </c>
      <c r="HU13" s="7" t="str">
        <f t="shared" si="5"/>
        <v/>
      </c>
      <c r="HV13" s="7" t="str">
        <f t="shared" si="5"/>
        <v/>
      </c>
      <c r="HW13" s="7" t="str">
        <f t="shared" si="5"/>
        <v/>
      </c>
      <c r="HX13" s="7" t="str">
        <f t="shared" si="5"/>
        <v/>
      </c>
      <c r="HY13" s="7" t="str">
        <f t="shared" si="5"/>
        <v/>
      </c>
      <c r="HZ13" s="7" t="str">
        <f t="shared" si="5"/>
        <v/>
      </c>
      <c r="IA13" s="7" t="str">
        <f t="shared" si="5"/>
        <v/>
      </c>
      <c r="IB13" s="7" t="str">
        <f t="shared" si="5"/>
        <v/>
      </c>
      <c r="IC13" s="7" t="str">
        <f t="shared" si="5"/>
        <v/>
      </c>
      <c r="ID13" s="7" t="str">
        <f t="shared" si="5"/>
        <v/>
      </c>
      <c r="IE13" s="7" t="str">
        <f t="shared" si="5"/>
        <v/>
      </c>
      <c r="IF13" s="7" t="str">
        <f t="shared" si="5"/>
        <v/>
      </c>
      <c r="IG13" s="7" t="str">
        <f t="shared" si="5"/>
        <v/>
      </c>
      <c r="IH13" s="7" t="str">
        <f t="shared" si="5"/>
        <v/>
      </c>
      <c r="II13" s="7" t="str">
        <f t="shared" si="5"/>
        <v/>
      </c>
      <c r="IJ13" s="7" t="str">
        <f t="shared" si="5"/>
        <v/>
      </c>
      <c r="IK13" s="7" t="str">
        <f t="shared" si="5"/>
        <v/>
      </c>
      <c r="IL13" s="7" t="str">
        <f t="shared" si="5"/>
        <v/>
      </c>
      <c r="IM13" s="61" t="str">
        <f t="shared" si="5"/>
        <v/>
      </c>
      <c r="IP13" s="10">
        <f>'Dev Settings'!$AY$9</f>
        <v>0</v>
      </c>
      <c r="IQ13" s="3">
        <f>IF($AJ$39="", "", IFERROR(INDEX('Dev Settings'!$AY$10:$AY$16, MATCH($AJ$39, 'Dev Settings'!$Q$10:$Q$16, 0)), ""))</f>
        <v>4</v>
      </c>
      <c r="IR13" s="10">
        <f t="shared" si="6"/>
        <v>1</v>
      </c>
      <c r="IT13" s="10">
        <v>6</v>
      </c>
      <c r="IU13" s="10">
        <f t="shared" si="80"/>
        <v>-5</v>
      </c>
      <c r="IW13" s="10">
        <f>IFERROR(IF(COUNTIF(IW$8:IW12, IW12)&lt;=INDEX($IQ$8:$IQ$18, MATCH(IW12, $IP$8:$IP$18, 0)), IW12, IW12+$IR$5), "")</f>
        <v>-5</v>
      </c>
      <c r="IX13" s="10">
        <f>IF($IW13="", "", COUNTIF(IW$8:IW13, IW13))</f>
        <v>6</v>
      </c>
      <c r="IY13" s="10">
        <f t="shared" si="81"/>
        <v>10</v>
      </c>
      <c r="JA13" s="10" t="str">
        <f t="shared" si="82"/>
        <v>X</v>
      </c>
      <c r="JB13" s="10">
        <f>IF($JA13="", "", COUNTIF(JA$8:JA13, "X"))</f>
        <v>6</v>
      </c>
      <c r="JE13" s="67" t="str">
        <f t="shared" si="83"/>
        <v/>
      </c>
      <c r="JF13" s="60" t="e">
        <f>IF(AND($IQ$5='Dev Settings'!$BU$3, COUNTIF($IP$21:$IP$25, HT13)&gt;0, COUNTIF($IP$21:$IP$25, HT12)&gt;0), MIN($ML12:$NE12)-ML12, IF(AND($IQ$6='Dev Settings'!$BU$3, COUNTIF($IQ$21:$IQ$25, HT13)&gt;0, COUNTIF($IQ$21:$IQ$25, HT12)&gt;0), MAX($ML12:$NE12)-ML12, IFERROR(INDEX($IU$8:$IU$107, MATCH(HT13, $IT$8:$IT$107, 0)), "")))</f>
        <v>#VALUE!</v>
      </c>
      <c r="JG13" s="7" t="e">
        <f>IF(AND($IQ$5='Dev Settings'!$BU$3, COUNTIF($IP$21:$IP$25, HU13)&gt;0, COUNTIF($IP$21:$IP$25, HU12)&gt;0), MIN($ML12:$NE12)-MM12, IF(AND($IQ$6='Dev Settings'!$BU$3, COUNTIF($IQ$21:$IQ$25, HU13)&gt;0, COUNTIF($IQ$21:$IQ$25, HU12)&gt;0), MAX($ML12:$NE12)-MM12, IFERROR(INDEX($IU$8:$IU$107, MATCH(HU13, $IT$8:$IT$107, 0)), "")))</f>
        <v>#VALUE!</v>
      </c>
      <c r="JH13" s="7" t="e">
        <f>IF(AND($IQ$5='Dev Settings'!$BU$3, COUNTIF($IP$21:$IP$25, HV13)&gt;0, COUNTIF($IP$21:$IP$25, HV12)&gt;0), MIN($ML12:$NE12)-MN12, IF(AND($IQ$6='Dev Settings'!$BU$3, COUNTIF($IQ$21:$IQ$25, HV13)&gt;0, COUNTIF($IQ$21:$IQ$25, HV12)&gt;0), MAX($ML12:$NE12)-MN12, IFERROR(INDEX($IU$8:$IU$107, MATCH(HV13, $IT$8:$IT$107, 0)), "")))</f>
        <v>#VALUE!</v>
      </c>
      <c r="JI13" s="7" t="e">
        <f>IF(AND($IQ$5='Dev Settings'!$BU$3, COUNTIF($IP$21:$IP$25, HW13)&gt;0, COUNTIF($IP$21:$IP$25, HW12)&gt;0), MIN($ML12:$NE12)-MO12, IF(AND($IQ$6='Dev Settings'!$BU$3, COUNTIF($IQ$21:$IQ$25, HW13)&gt;0, COUNTIF($IQ$21:$IQ$25, HW12)&gt;0), MAX($ML12:$NE12)-MO12, IFERROR(INDEX($IU$8:$IU$107, MATCH(HW13, $IT$8:$IT$107, 0)), "")))</f>
        <v>#VALUE!</v>
      </c>
      <c r="JJ13" s="7" t="e">
        <f>IF(AND($IQ$5='Dev Settings'!$BU$3, COUNTIF($IP$21:$IP$25, HX13)&gt;0, COUNTIF($IP$21:$IP$25, HX12)&gt;0), MIN($ML12:$NE12)-MP12, IF(AND($IQ$6='Dev Settings'!$BU$3, COUNTIF($IQ$21:$IQ$25, HX13)&gt;0, COUNTIF($IQ$21:$IQ$25, HX12)&gt;0), MAX($ML12:$NE12)-MP12, IFERROR(INDEX($IU$8:$IU$107, MATCH(HX13, $IT$8:$IT$107, 0)), "")))</f>
        <v>#VALUE!</v>
      </c>
      <c r="JK13" s="7" t="e">
        <f>IF(AND($IQ$5='Dev Settings'!$BU$3, COUNTIF($IP$21:$IP$25, HY13)&gt;0, COUNTIF($IP$21:$IP$25, HY12)&gt;0), MIN($ML12:$NE12)-MQ12, IF(AND($IQ$6='Dev Settings'!$BU$3, COUNTIF($IQ$21:$IQ$25, HY13)&gt;0, COUNTIF($IQ$21:$IQ$25, HY12)&gt;0), MAX($ML12:$NE12)-MQ12, IFERROR(INDEX($IU$8:$IU$107, MATCH(HY13, $IT$8:$IT$107, 0)), "")))</f>
        <v>#VALUE!</v>
      </c>
      <c r="JL13" s="7" t="e">
        <f>IF(AND($IQ$5='Dev Settings'!$BU$3, COUNTIF($IP$21:$IP$25, HZ13)&gt;0, COUNTIF($IP$21:$IP$25, HZ12)&gt;0), MIN($ML12:$NE12)-MR12, IF(AND($IQ$6='Dev Settings'!$BU$3, COUNTIF($IQ$21:$IQ$25, HZ13)&gt;0, COUNTIF($IQ$21:$IQ$25, HZ12)&gt;0), MAX($ML12:$NE12)-MR12, IFERROR(INDEX($IU$8:$IU$107, MATCH(HZ13, $IT$8:$IT$107, 0)), "")))</f>
        <v>#VALUE!</v>
      </c>
      <c r="JM13" s="7" t="e">
        <f>IF(AND($IQ$5='Dev Settings'!$BU$3, COUNTIF($IP$21:$IP$25, IA13)&gt;0, COUNTIF($IP$21:$IP$25, IA12)&gt;0), MIN($ML12:$NE12)-MS12, IF(AND($IQ$6='Dev Settings'!$BU$3, COUNTIF($IQ$21:$IQ$25, IA13)&gt;0, COUNTIF($IQ$21:$IQ$25, IA12)&gt;0), MAX($ML12:$NE12)-MS12, IFERROR(INDEX($IU$8:$IU$107, MATCH(IA13, $IT$8:$IT$107, 0)), "")))</f>
        <v>#VALUE!</v>
      </c>
      <c r="JN13" s="7" t="e">
        <f>IF(AND($IQ$5='Dev Settings'!$BU$3, COUNTIF($IP$21:$IP$25, IB13)&gt;0, COUNTIF($IP$21:$IP$25, IB12)&gt;0), MIN($ML12:$NE12)-MT12, IF(AND($IQ$6='Dev Settings'!$BU$3, COUNTIF($IQ$21:$IQ$25, IB13)&gt;0, COUNTIF($IQ$21:$IQ$25, IB12)&gt;0), MAX($ML12:$NE12)-MT12, IFERROR(INDEX($IU$8:$IU$107, MATCH(IB13, $IT$8:$IT$107, 0)), "")))</f>
        <v>#VALUE!</v>
      </c>
      <c r="JO13" s="7" t="e">
        <f>IF(AND($IQ$5='Dev Settings'!$BU$3, COUNTIF($IP$21:$IP$25, IC13)&gt;0, COUNTIF($IP$21:$IP$25, IC12)&gt;0), MIN($ML12:$NE12)-MU12, IF(AND($IQ$6='Dev Settings'!$BU$3, COUNTIF($IQ$21:$IQ$25, IC13)&gt;0, COUNTIF($IQ$21:$IQ$25, IC12)&gt;0), MAX($ML12:$NE12)-MU12, IFERROR(INDEX($IU$8:$IU$107, MATCH(IC13, $IT$8:$IT$107, 0)), "")))</f>
        <v>#VALUE!</v>
      </c>
      <c r="JP13" s="7" t="e">
        <f>IF(AND($IQ$5='Dev Settings'!$BU$3, COUNTIF($IP$21:$IP$25, ID13)&gt;0, COUNTIF($IP$21:$IP$25, ID12)&gt;0), MIN($ML12:$NE12)-MV12, IF(AND($IQ$6='Dev Settings'!$BU$3, COUNTIF($IQ$21:$IQ$25, ID13)&gt;0, COUNTIF($IQ$21:$IQ$25, ID12)&gt;0), MAX($ML12:$NE12)-MV12, IFERROR(INDEX($IU$8:$IU$107, MATCH(ID13, $IT$8:$IT$107, 0)), "")))</f>
        <v>#VALUE!</v>
      </c>
      <c r="JQ13" s="7" t="e">
        <f>IF(AND($IQ$5='Dev Settings'!$BU$3, COUNTIF($IP$21:$IP$25, IE13)&gt;0, COUNTIF($IP$21:$IP$25, IE12)&gt;0), MIN($ML12:$NE12)-MW12, IF(AND($IQ$6='Dev Settings'!$BU$3, COUNTIF($IQ$21:$IQ$25, IE13)&gt;0, COUNTIF($IQ$21:$IQ$25, IE12)&gt;0), MAX($ML12:$NE12)-MW12, IFERROR(INDEX($IU$8:$IU$107, MATCH(IE13, $IT$8:$IT$107, 0)), "")))</f>
        <v>#VALUE!</v>
      </c>
      <c r="JR13" s="7" t="e">
        <f>IF(AND($IQ$5='Dev Settings'!$BU$3, COUNTIF($IP$21:$IP$25, IF13)&gt;0, COUNTIF($IP$21:$IP$25, IF12)&gt;0), MIN($ML12:$NE12)-MX12, IF(AND($IQ$6='Dev Settings'!$BU$3, COUNTIF($IQ$21:$IQ$25, IF13)&gt;0, COUNTIF($IQ$21:$IQ$25, IF12)&gt;0), MAX($ML12:$NE12)-MX12, IFERROR(INDEX($IU$8:$IU$107, MATCH(IF13, $IT$8:$IT$107, 0)), "")))</f>
        <v>#VALUE!</v>
      </c>
      <c r="JS13" s="7" t="e">
        <f>IF(AND($IQ$5='Dev Settings'!$BU$3, COUNTIF($IP$21:$IP$25, IG13)&gt;0, COUNTIF($IP$21:$IP$25, IG12)&gt;0), MIN($ML12:$NE12)-MY12, IF(AND($IQ$6='Dev Settings'!$BU$3, COUNTIF($IQ$21:$IQ$25, IG13)&gt;0, COUNTIF($IQ$21:$IQ$25, IG12)&gt;0), MAX($ML12:$NE12)-MY12, IFERROR(INDEX($IU$8:$IU$107, MATCH(IG13, $IT$8:$IT$107, 0)), "")))</f>
        <v>#VALUE!</v>
      </c>
      <c r="JT13" s="7" t="e">
        <f>IF(AND($IQ$5='Dev Settings'!$BU$3, COUNTIF($IP$21:$IP$25, IH13)&gt;0, COUNTIF($IP$21:$IP$25, IH12)&gt;0), MIN($ML12:$NE12)-MZ12, IF(AND($IQ$6='Dev Settings'!$BU$3, COUNTIF($IQ$21:$IQ$25, IH13)&gt;0, COUNTIF($IQ$21:$IQ$25, IH12)&gt;0), MAX($ML12:$NE12)-MZ12, IFERROR(INDEX($IU$8:$IU$107, MATCH(IH13, $IT$8:$IT$107, 0)), "")))</f>
        <v>#VALUE!</v>
      </c>
      <c r="JU13" s="7" t="e">
        <f>IF(AND($IQ$5='Dev Settings'!$BU$3, COUNTIF($IP$21:$IP$25, II13)&gt;0, COUNTIF($IP$21:$IP$25, II12)&gt;0), MIN($ML12:$NE12)-NA12, IF(AND($IQ$6='Dev Settings'!$BU$3, COUNTIF($IQ$21:$IQ$25, II13)&gt;0, COUNTIF($IQ$21:$IQ$25, II12)&gt;0), MAX($ML12:$NE12)-NA12, IFERROR(INDEX($IU$8:$IU$107, MATCH(II13, $IT$8:$IT$107, 0)), "")))</f>
        <v>#VALUE!</v>
      </c>
      <c r="JV13" s="7" t="e">
        <f>IF(AND($IQ$5='Dev Settings'!$BU$3, COUNTIF($IP$21:$IP$25, IJ13)&gt;0, COUNTIF($IP$21:$IP$25, IJ12)&gt;0), MIN($ML12:$NE12)-NB12, IF(AND($IQ$6='Dev Settings'!$BU$3, COUNTIF($IQ$21:$IQ$25, IJ13)&gt;0, COUNTIF($IQ$21:$IQ$25, IJ12)&gt;0), MAX($ML12:$NE12)-NB12, IFERROR(INDEX($IU$8:$IU$107, MATCH(IJ13, $IT$8:$IT$107, 0)), "")))</f>
        <v>#VALUE!</v>
      </c>
      <c r="JW13" s="7" t="e">
        <f>IF(AND($IQ$5='Dev Settings'!$BU$3, COUNTIF($IP$21:$IP$25, IK13)&gt;0, COUNTIF($IP$21:$IP$25, IK12)&gt;0), MIN($ML12:$NE12)-NC12, IF(AND($IQ$6='Dev Settings'!$BU$3, COUNTIF($IQ$21:$IQ$25, IK13)&gt;0, COUNTIF($IQ$21:$IQ$25, IK12)&gt;0), MAX($ML12:$NE12)-NC12, IFERROR(INDEX($IU$8:$IU$107, MATCH(IK13, $IT$8:$IT$107, 0)), "")))</f>
        <v>#VALUE!</v>
      </c>
      <c r="JX13" s="7" t="e">
        <f>IF(AND($IQ$5='Dev Settings'!$BU$3, COUNTIF($IP$21:$IP$25, IL13)&gt;0, COUNTIF($IP$21:$IP$25, IL12)&gt;0), MIN($ML12:$NE12)-ND12, IF(AND($IQ$6='Dev Settings'!$BU$3, COUNTIF($IQ$21:$IQ$25, IL13)&gt;0, COUNTIF($IQ$21:$IQ$25, IL12)&gt;0), MAX($ML12:$NE12)-ND12, IFERROR(INDEX($IU$8:$IU$107, MATCH(IL13, $IT$8:$IT$107, 0)), "")))</f>
        <v>#VALUE!</v>
      </c>
      <c r="JY13" s="61" t="e">
        <f>IF(AND($IQ$5='Dev Settings'!$BU$3, COUNTIF($IP$21:$IP$25, IM13)&gt;0, COUNTIF($IP$21:$IP$25, IM12)&gt;0), MIN($ML12:$NE12)-NE12, IF(AND($IQ$6='Dev Settings'!$BU$3, COUNTIF($IQ$21:$IQ$25, IM13)&gt;0, COUNTIF($IQ$21:$IQ$25, IM12)&gt;0), MAX($ML12:$NE12)-NE12, IFERROR(INDEX($IU$8:$IU$107, MATCH(IM13, $IT$8:$IT$107, 0)), "")))</f>
        <v>#VALUE!</v>
      </c>
      <c r="KA13" s="60" t="str">
        <f t="shared" si="8"/>
        <v/>
      </c>
      <c r="KB13" s="7" t="str">
        <f t="shared" si="9"/>
        <v/>
      </c>
      <c r="KC13" s="7" t="str">
        <f t="shared" si="10"/>
        <v/>
      </c>
      <c r="KD13" s="7" t="str">
        <f t="shared" si="11"/>
        <v/>
      </c>
      <c r="KE13" s="7" t="str">
        <f t="shared" si="12"/>
        <v/>
      </c>
      <c r="KF13" s="7" t="str">
        <f t="shared" si="13"/>
        <v/>
      </c>
      <c r="KG13" s="7" t="str">
        <f t="shared" si="14"/>
        <v/>
      </c>
      <c r="KH13" s="7" t="str">
        <f t="shared" si="15"/>
        <v/>
      </c>
      <c r="KI13" s="7" t="str">
        <f t="shared" si="16"/>
        <v/>
      </c>
      <c r="KJ13" s="7" t="str">
        <f t="shared" si="17"/>
        <v/>
      </c>
      <c r="KK13" s="7" t="str">
        <f t="shared" si="18"/>
        <v/>
      </c>
      <c r="KL13" s="7" t="str">
        <f t="shared" si="19"/>
        <v/>
      </c>
      <c r="KM13" s="7" t="str">
        <f t="shared" si="20"/>
        <v/>
      </c>
      <c r="KN13" s="7" t="str">
        <f t="shared" si="21"/>
        <v/>
      </c>
      <c r="KO13" s="7" t="str">
        <f t="shared" si="22"/>
        <v/>
      </c>
      <c r="KP13" s="7" t="str">
        <f t="shared" si="23"/>
        <v/>
      </c>
      <c r="KQ13" s="7" t="str">
        <f t="shared" si="24"/>
        <v/>
      </c>
      <c r="KR13" s="7" t="str">
        <f t="shared" si="25"/>
        <v/>
      </c>
      <c r="KS13" s="7" t="str">
        <f t="shared" si="26"/>
        <v/>
      </c>
      <c r="KT13" s="61" t="str">
        <f t="shared" si="27"/>
        <v/>
      </c>
      <c r="KV13" s="60" t="str">
        <f t="shared" si="28"/>
        <v/>
      </c>
      <c r="KW13" s="7" t="str">
        <f t="shared" si="29"/>
        <v/>
      </c>
      <c r="KX13" s="7" t="str">
        <f t="shared" si="30"/>
        <v/>
      </c>
      <c r="KY13" s="7" t="str">
        <f t="shared" si="31"/>
        <v/>
      </c>
      <c r="KZ13" s="7" t="str">
        <f t="shared" si="32"/>
        <v/>
      </c>
      <c r="LA13" s="7" t="str">
        <f t="shared" si="33"/>
        <v/>
      </c>
      <c r="LB13" s="7" t="str">
        <f t="shared" si="34"/>
        <v/>
      </c>
      <c r="LC13" s="7" t="str">
        <f t="shared" si="35"/>
        <v/>
      </c>
      <c r="LD13" s="7" t="str">
        <f t="shared" si="36"/>
        <v/>
      </c>
      <c r="LE13" s="7" t="str">
        <f t="shared" si="37"/>
        <v/>
      </c>
      <c r="LF13" s="7" t="str">
        <f t="shared" si="38"/>
        <v/>
      </c>
      <c r="LG13" s="7" t="str">
        <f t="shared" si="39"/>
        <v/>
      </c>
      <c r="LH13" s="7" t="str">
        <f t="shared" si="40"/>
        <v/>
      </c>
      <c r="LI13" s="7" t="str">
        <f t="shared" si="41"/>
        <v/>
      </c>
      <c r="LJ13" s="7" t="str">
        <f t="shared" si="42"/>
        <v/>
      </c>
      <c r="LK13" s="7" t="str">
        <f t="shared" si="43"/>
        <v/>
      </c>
      <c r="LL13" s="7" t="str">
        <f t="shared" si="44"/>
        <v/>
      </c>
      <c r="LM13" s="7" t="str">
        <f t="shared" si="45"/>
        <v/>
      </c>
      <c r="LN13" s="7" t="str">
        <f t="shared" si="46"/>
        <v/>
      </c>
      <c r="LO13" s="61" t="str">
        <f t="shared" si="47"/>
        <v/>
      </c>
      <c r="LQ13" s="60" t="e">
        <f t="shared" si="48"/>
        <v>#VALUE!</v>
      </c>
      <c r="LR13" s="7" t="e">
        <f t="shared" si="49"/>
        <v>#VALUE!</v>
      </c>
      <c r="LS13" s="7" t="e">
        <f t="shared" si="50"/>
        <v>#VALUE!</v>
      </c>
      <c r="LT13" s="7" t="e">
        <f t="shared" si="51"/>
        <v>#VALUE!</v>
      </c>
      <c r="LU13" s="7" t="e">
        <f t="shared" si="52"/>
        <v>#VALUE!</v>
      </c>
      <c r="LV13" s="7" t="e">
        <f t="shared" si="53"/>
        <v>#VALUE!</v>
      </c>
      <c r="LW13" s="7" t="e">
        <f t="shared" si="54"/>
        <v>#VALUE!</v>
      </c>
      <c r="LX13" s="7" t="e">
        <f t="shared" si="55"/>
        <v>#VALUE!</v>
      </c>
      <c r="LY13" s="7" t="e">
        <f t="shared" si="56"/>
        <v>#VALUE!</v>
      </c>
      <c r="LZ13" s="7" t="e">
        <f t="shared" si="57"/>
        <v>#VALUE!</v>
      </c>
      <c r="MA13" s="7" t="e">
        <f t="shared" si="58"/>
        <v>#VALUE!</v>
      </c>
      <c r="MB13" s="7" t="e">
        <f t="shared" si="59"/>
        <v>#VALUE!</v>
      </c>
      <c r="MC13" s="7" t="e">
        <f t="shared" si="60"/>
        <v>#VALUE!</v>
      </c>
      <c r="MD13" s="7" t="e">
        <f t="shared" si="61"/>
        <v>#VALUE!</v>
      </c>
      <c r="ME13" s="7" t="e">
        <f t="shared" si="62"/>
        <v>#VALUE!</v>
      </c>
      <c r="MF13" s="7" t="e">
        <f t="shared" si="63"/>
        <v>#VALUE!</v>
      </c>
      <c r="MG13" s="7" t="e">
        <f t="shared" si="64"/>
        <v>#VALUE!</v>
      </c>
      <c r="MH13" s="7" t="e">
        <f t="shared" si="65"/>
        <v>#VALUE!</v>
      </c>
      <c r="MI13" s="7" t="e">
        <f t="shared" si="66"/>
        <v>#VALUE!</v>
      </c>
      <c r="MJ13" s="61" t="e">
        <f t="shared" si="67"/>
        <v>#VALUE!</v>
      </c>
      <c r="ML13" s="60" t="str">
        <f t="shared" si="84"/>
        <v/>
      </c>
      <c r="MM13" s="7" t="str">
        <f t="shared" si="85"/>
        <v/>
      </c>
      <c r="MN13" s="7" t="str">
        <f t="shared" si="86"/>
        <v/>
      </c>
      <c r="MO13" s="7" t="str">
        <f t="shared" si="87"/>
        <v/>
      </c>
      <c r="MP13" s="7" t="str">
        <f t="shared" si="88"/>
        <v/>
      </c>
      <c r="MQ13" s="7" t="str">
        <f t="shared" si="89"/>
        <v/>
      </c>
      <c r="MR13" s="7" t="str">
        <f t="shared" si="90"/>
        <v/>
      </c>
      <c r="MS13" s="7" t="str">
        <f t="shared" si="91"/>
        <v/>
      </c>
      <c r="MT13" s="7" t="str">
        <f t="shared" si="92"/>
        <v/>
      </c>
      <c r="MU13" s="7" t="str">
        <f t="shared" si="93"/>
        <v/>
      </c>
      <c r="MV13" s="7" t="str">
        <f t="shared" si="94"/>
        <v/>
      </c>
      <c r="MW13" s="7" t="str">
        <f t="shared" si="95"/>
        <v/>
      </c>
      <c r="MX13" s="7" t="str">
        <f t="shared" si="96"/>
        <v/>
      </c>
      <c r="MY13" s="7" t="str">
        <f t="shared" si="97"/>
        <v/>
      </c>
      <c r="MZ13" s="7" t="str">
        <f t="shared" si="98"/>
        <v/>
      </c>
      <c r="NA13" s="7" t="str">
        <f t="shared" si="99"/>
        <v/>
      </c>
      <c r="NB13" s="7" t="str">
        <f t="shared" si="100"/>
        <v/>
      </c>
      <c r="NC13" s="7" t="str">
        <f t="shared" si="101"/>
        <v/>
      </c>
      <c r="ND13" s="7" t="str">
        <f t="shared" si="102"/>
        <v/>
      </c>
      <c r="NE13" s="61" t="str">
        <f t="shared" si="103"/>
        <v/>
      </c>
      <c r="NG13" s="10" t="str">
        <f t="shared" si="104"/>
        <v/>
      </c>
      <c r="NI13" s="10" t="str">
        <f t="shared" si="105"/>
        <v/>
      </c>
      <c r="NK13" s="10" t="str">
        <f>IF(COUNTIF($NI13:$NI$176, "X")=1, "X", "")</f>
        <v/>
      </c>
      <c r="NM13" s="10" t="str">
        <f t="shared" si="69"/>
        <v/>
      </c>
      <c r="NO13" s="85" t="str" cm="1">
        <f t="array" ref="NO13">IF(OR(NO$7="", $JE13=""), "", IFERROR(NO$8+SUMPRODUCT((Trades!$CL$8:$CL$307)*(Trades!$O$8:$Q$307=NO$7)*(Trades!$R$8:$R$307&lt;$JE13))-SUMPRODUCT((Trades!$H$8:$H$307)*(Trades!$E$8:$E$307=NO$7)*(Trades!$R$8:$R$307&lt;$JE13)), ""))</f>
        <v/>
      </c>
      <c r="NP13" s="86" t="str" cm="1">
        <f t="array" ref="NP13">IF(OR(NP$7="", $JE13=""), "", IFERROR(NP$8+SUMPRODUCT((Trades!$CL$8:$CL$307)*(Trades!$O$8:$Q$307=NP$7)*(Trades!$R$8:$R$307&lt;$JE13))-SUMPRODUCT((Trades!$H$8:$H$307)*(Trades!$E$8:$E$307=NP$7)*(Trades!$R$8:$R$307&lt;$JE13)), ""))</f>
        <v/>
      </c>
      <c r="NQ13" s="86" t="str" cm="1">
        <f t="array" ref="NQ13">IF(OR(NQ$7="", $JE13=""), "", IFERROR(NQ$8+SUMPRODUCT((Trades!$CL$8:$CL$307)*(Trades!$O$8:$Q$307=NQ$7)*(Trades!$R$8:$R$307&lt;$JE13))-SUMPRODUCT((Trades!$H$8:$H$307)*(Trades!$E$8:$E$307=NQ$7)*(Trades!$R$8:$R$307&lt;$JE13)), ""))</f>
        <v/>
      </c>
      <c r="NR13" s="86" t="str" cm="1">
        <f t="array" ref="NR13">IF(OR(NR$7="", $JE13=""), "", IFERROR(NR$8+SUMPRODUCT((Trades!$CL$8:$CL$307)*(Trades!$O$8:$Q$307=NR$7)*(Trades!$R$8:$R$307&lt;$JE13))-SUMPRODUCT((Trades!$H$8:$H$307)*(Trades!$E$8:$E$307=NR$7)*(Trades!$R$8:$R$307&lt;$JE13)), ""))</f>
        <v/>
      </c>
      <c r="NS13" s="86" t="str" cm="1">
        <f t="array" ref="NS13">IF(OR(NS$7="", $JE13=""), "", IFERROR(NS$8+SUMPRODUCT((Trades!$CL$8:$CL$307)*(Trades!$O$8:$Q$307=NS$7)*(Trades!$R$8:$R$307&lt;$JE13))-SUMPRODUCT((Trades!$H$8:$H$307)*(Trades!$E$8:$E$307=NS$7)*(Trades!$R$8:$R$307&lt;$JE13)), ""))</f>
        <v/>
      </c>
      <c r="NT13" s="86" t="str" cm="1">
        <f t="array" ref="NT13">IF(OR(NT$7="", $JE13=""), "", IFERROR(NT$8+SUMPRODUCT((Trades!$CL$8:$CL$307)*(Trades!$O$8:$Q$307=NT$7)*(Trades!$R$8:$R$307&lt;$JE13))-SUMPRODUCT((Trades!$H$8:$H$307)*(Trades!$E$8:$E$307=NT$7)*(Trades!$R$8:$R$307&lt;$JE13)), ""))</f>
        <v/>
      </c>
      <c r="NU13" s="86" t="str" cm="1">
        <f t="array" ref="NU13">IF(OR(NU$7="", $JE13=""), "", IFERROR(NU$8+SUMPRODUCT((Trades!$CL$8:$CL$307)*(Trades!$O$8:$Q$307=NU$7)*(Trades!$R$8:$R$307&lt;$JE13))-SUMPRODUCT((Trades!$H$8:$H$307)*(Trades!$E$8:$E$307=NU$7)*(Trades!$R$8:$R$307&lt;$JE13)), ""))</f>
        <v/>
      </c>
      <c r="NV13" s="86" t="str" cm="1">
        <f t="array" ref="NV13">IF(OR(NV$7="", $JE13=""), "", IFERROR(NV$8+SUMPRODUCT((Trades!$CL$8:$CL$307)*(Trades!$O$8:$Q$307=NV$7)*(Trades!$R$8:$R$307&lt;$JE13))-SUMPRODUCT((Trades!$H$8:$H$307)*(Trades!$E$8:$E$307=NV$7)*(Trades!$R$8:$R$307&lt;$JE13)), ""))</f>
        <v/>
      </c>
      <c r="NW13" s="86" t="str" cm="1">
        <f t="array" ref="NW13">IF(OR(NW$7="", $JE13=""), "", IFERROR(NW$8+SUMPRODUCT((Trades!$CL$8:$CL$307)*(Trades!$O$8:$Q$307=NW$7)*(Trades!$R$8:$R$307&lt;$JE13))-SUMPRODUCT((Trades!$H$8:$H$307)*(Trades!$E$8:$E$307=NW$7)*(Trades!$R$8:$R$307&lt;$JE13)), ""))</f>
        <v/>
      </c>
      <c r="NX13" s="86" t="str" cm="1">
        <f t="array" ref="NX13">IF(OR(NX$7="", $JE13=""), "", IFERROR(NX$8+SUMPRODUCT((Trades!$CL$8:$CL$307)*(Trades!$O$8:$Q$307=NX$7)*(Trades!$R$8:$R$307&lt;$JE13))-SUMPRODUCT((Trades!$H$8:$H$307)*(Trades!$E$8:$E$307=NX$7)*(Trades!$R$8:$R$307&lt;$JE13)), ""))</f>
        <v/>
      </c>
      <c r="NY13" s="86" t="str" cm="1">
        <f t="array" ref="NY13">IF(OR(NY$7="", $JE13=""), "", IFERROR(NY$8+SUMPRODUCT((Trades!$CL$8:$CL$307)*(Trades!$O$8:$Q$307=NY$7)*(Trades!$R$8:$R$307&lt;$JE13))-SUMPRODUCT((Trades!$H$8:$H$307)*(Trades!$E$8:$E$307=NY$7)*(Trades!$R$8:$R$307&lt;$JE13)), ""))</f>
        <v/>
      </c>
      <c r="NZ13" s="86" t="str" cm="1">
        <f t="array" ref="NZ13">IF(OR(NZ$7="", $JE13=""), "", IFERROR(NZ$8+SUMPRODUCT((Trades!$CL$8:$CL$307)*(Trades!$O$8:$Q$307=NZ$7)*(Trades!$R$8:$R$307&lt;$JE13))-SUMPRODUCT((Trades!$H$8:$H$307)*(Trades!$E$8:$E$307=NZ$7)*(Trades!$R$8:$R$307&lt;$JE13)), ""))</f>
        <v/>
      </c>
      <c r="OA13" s="86" t="str" cm="1">
        <f t="array" ref="OA13">IF(OR(OA$7="", $JE13=""), "", IFERROR(OA$8+SUMPRODUCT((Trades!$CL$8:$CL$307)*(Trades!$O$8:$Q$307=OA$7)*(Trades!$R$8:$R$307&lt;$JE13))-SUMPRODUCT((Trades!$H$8:$H$307)*(Trades!$E$8:$E$307=OA$7)*(Trades!$R$8:$R$307&lt;$JE13)), ""))</f>
        <v/>
      </c>
      <c r="OB13" s="86" t="str" cm="1">
        <f t="array" ref="OB13">IF(OR(OB$7="", $JE13=""), "", IFERROR(OB$8+SUMPRODUCT((Trades!$CL$8:$CL$307)*(Trades!$O$8:$Q$307=OB$7)*(Trades!$R$8:$R$307&lt;$JE13))-SUMPRODUCT((Trades!$H$8:$H$307)*(Trades!$E$8:$E$307=OB$7)*(Trades!$R$8:$R$307&lt;$JE13)), ""))</f>
        <v/>
      </c>
      <c r="OC13" s="86" t="str" cm="1">
        <f t="array" ref="OC13">IF(OR(OC$7="", $JE13=""), "", IFERROR(OC$8+SUMPRODUCT((Trades!$CL$8:$CL$307)*(Trades!$O$8:$Q$307=OC$7)*(Trades!$R$8:$R$307&lt;$JE13))-SUMPRODUCT((Trades!$H$8:$H$307)*(Trades!$E$8:$E$307=OC$7)*(Trades!$R$8:$R$307&lt;$JE13)), ""))</f>
        <v/>
      </c>
      <c r="OD13" s="86" t="str" cm="1">
        <f t="array" ref="OD13">IF(OR(OD$7="", $JE13=""), "", IFERROR(OD$8+SUMPRODUCT((Trades!$CL$8:$CL$307)*(Trades!$O$8:$Q$307=OD$7)*(Trades!$R$8:$R$307&lt;$JE13))-SUMPRODUCT((Trades!$H$8:$H$307)*(Trades!$E$8:$E$307=OD$7)*(Trades!$R$8:$R$307&lt;$JE13)), ""))</f>
        <v/>
      </c>
      <c r="OE13" s="86" t="str" cm="1">
        <f t="array" ref="OE13">IF(OR(OE$7="", $JE13=""), "", IFERROR(OE$8+SUMPRODUCT((Trades!$CL$8:$CL$307)*(Trades!$O$8:$Q$307=OE$7)*(Trades!$R$8:$R$307&lt;$JE13))-SUMPRODUCT((Trades!$H$8:$H$307)*(Trades!$E$8:$E$307=OE$7)*(Trades!$R$8:$R$307&lt;$JE13)), ""))</f>
        <v/>
      </c>
      <c r="OF13" s="86" t="str" cm="1">
        <f t="array" ref="OF13">IF(OR(OF$7="", $JE13=""), "", IFERROR(OF$8+SUMPRODUCT((Trades!$CL$8:$CL$307)*(Trades!$O$8:$Q$307=OF$7)*(Trades!$R$8:$R$307&lt;$JE13))-SUMPRODUCT((Trades!$H$8:$H$307)*(Trades!$E$8:$E$307=OF$7)*(Trades!$R$8:$R$307&lt;$JE13)), ""))</f>
        <v/>
      </c>
      <c r="OG13" s="86" t="str" cm="1">
        <f t="array" ref="OG13">IF(OR(OG$7="", $JE13=""), "", IFERROR(OG$8+SUMPRODUCT((Trades!$CL$8:$CL$307)*(Trades!$O$8:$Q$307=OG$7)*(Trades!$R$8:$R$307&lt;$JE13))-SUMPRODUCT((Trades!$H$8:$H$307)*(Trades!$E$8:$E$307=OG$7)*(Trades!$R$8:$R$307&lt;$JE13)), ""))</f>
        <v/>
      </c>
      <c r="OH13" s="87" t="str" cm="1">
        <f t="array" ref="OH13">IF(OR(OH$7="", $JE13=""), "", IFERROR(OH$8+SUMPRODUCT((Trades!$CL$8:$CL$307)*(Trades!$O$8:$Q$307=OH$7)*(Trades!$R$8:$R$307&lt;$JE13))-SUMPRODUCT((Trades!$H$8:$H$307)*(Trades!$E$8:$E$307=OH$7)*(Trades!$R$8:$R$307&lt;$JE13)), ""))</f>
        <v/>
      </c>
      <c r="OJ13" s="94" t="str">
        <f t="shared" si="106"/>
        <v/>
      </c>
      <c r="OK13" s="95" t="str">
        <f t="shared" si="107"/>
        <v/>
      </c>
      <c r="OL13" s="95" t="str">
        <f t="shared" si="108"/>
        <v/>
      </c>
      <c r="OM13" s="95" t="str">
        <f t="shared" si="109"/>
        <v/>
      </c>
      <c r="ON13" s="95" t="str">
        <f t="shared" si="110"/>
        <v/>
      </c>
      <c r="OO13" s="95" t="str">
        <f t="shared" si="111"/>
        <v/>
      </c>
      <c r="OP13" s="95" t="str">
        <f t="shared" si="112"/>
        <v/>
      </c>
      <c r="OQ13" s="95" t="str">
        <f t="shared" si="113"/>
        <v/>
      </c>
      <c r="OR13" s="95" t="str">
        <f t="shared" si="114"/>
        <v/>
      </c>
      <c r="OS13" s="95" t="str">
        <f t="shared" si="115"/>
        <v/>
      </c>
      <c r="OT13" s="95" t="str">
        <f t="shared" si="116"/>
        <v/>
      </c>
      <c r="OU13" s="95" t="str">
        <f t="shared" si="117"/>
        <v/>
      </c>
      <c r="OV13" s="95" t="str">
        <f t="shared" si="118"/>
        <v/>
      </c>
      <c r="OW13" s="95" t="str">
        <f t="shared" si="119"/>
        <v/>
      </c>
      <c r="OX13" s="95" t="str">
        <f t="shared" si="120"/>
        <v/>
      </c>
      <c r="OY13" s="95" t="str">
        <f t="shared" si="121"/>
        <v/>
      </c>
      <c r="OZ13" s="95" t="str">
        <f t="shared" si="122"/>
        <v/>
      </c>
      <c r="PA13" s="95" t="str">
        <f t="shared" si="123"/>
        <v/>
      </c>
      <c r="PB13" s="95" t="str">
        <f t="shared" si="124"/>
        <v/>
      </c>
      <c r="PC13" s="96" t="str">
        <f t="shared" si="125"/>
        <v/>
      </c>
      <c r="PE13" s="101" t="str">
        <f t="shared" si="126"/>
        <v/>
      </c>
      <c r="PG13" s="106" t="str">
        <f t="shared" si="127"/>
        <v/>
      </c>
      <c r="PH13" s="107" t="str">
        <f t="shared" si="71"/>
        <v/>
      </c>
      <c r="PI13" s="107" t="str">
        <f t="shared" si="71"/>
        <v/>
      </c>
      <c r="PJ13" s="107" t="str">
        <f t="shared" si="71"/>
        <v/>
      </c>
      <c r="PK13" s="107" t="str">
        <f t="shared" si="71"/>
        <v/>
      </c>
      <c r="PL13" s="107" t="str">
        <f t="shared" si="71"/>
        <v/>
      </c>
      <c r="PM13" s="107" t="str">
        <f t="shared" si="71"/>
        <v/>
      </c>
      <c r="PN13" s="107" t="str">
        <f t="shared" si="71"/>
        <v/>
      </c>
      <c r="PO13" s="107" t="str">
        <f t="shared" si="71"/>
        <v/>
      </c>
      <c r="PP13" s="107" t="str">
        <f t="shared" si="71"/>
        <v/>
      </c>
      <c r="PQ13" s="107" t="str">
        <f t="shared" si="71"/>
        <v/>
      </c>
      <c r="PR13" s="107" t="str">
        <f t="shared" si="71"/>
        <v/>
      </c>
      <c r="PS13" s="107" t="str">
        <f t="shared" si="71"/>
        <v/>
      </c>
      <c r="PT13" s="107" t="str">
        <f t="shared" si="71"/>
        <v/>
      </c>
      <c r="PU13" s="107" t="str">
        <f t="shared" si="71"/>
        <v/>
      </c>
      <c r="PV13" s="107" t="str">
        <f t="shared" si="71"/>
        <v/>
      </c>
      <c r="PW13" s="107" t="str">
        <f t="shared" si="71"/>
        <v/>
      </c>
      <c r="PX13" s="107" t="str">
        <f t="shared" si="71"/>
        <v/>
      </c>
      <c r="PY13" s="107" t="str">
        <f t="shared" si="71"/>
        <v/>
      </c>
      <c r="PZ13" s="108" t="str">
        <f t="shared" si="71"/>
        <v/>
      </c>
      <c r="QB13" s="124" t="str" cm="1">
        <f t="array" ref="QB13">IF(OR($QB$3="", $NI13=""), "", IFERROR(INDEX($ML13:$NE13, $QA13, MATCH($QB$3, $ML$7:$NE$7, 0)), ""))</f>
        <v/>
      </c>
      <c r="QD13" s="101" t="e" cm="1">
        <f t="array" ref="QD13">IF(OR($NI13="", $QB$3=""), NA(), IFERROR(INDEX($NO13:$OH13, $QC13, MATCH($QB$3, $NO$7:$OH$7, 0)), NA()))</f>
        <v>#N/A</v>
      </c>
      <c r="QF13" s="10">
        <f t="shared" si="72"/>
        <v>0</v>
      </c>
      <c r="QH13" s="60">
        <v>6</v>
      </c>
      <c r="QI13" s="61" t="str">
        <f t="shared" si="73"/>
        <v/>
      </c>
    </row>
    <row r="14" spans="1:451" ht="1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AE14" s="14"/>
      <c r="AG14" s="10">
        <v>3</v>
      </c>
      <c r="AJ14" s="10" t="str">
        <f>IF('Dev Settings'!$B$15="", "", 'Dev Settings'!$B$15)</f>
        <v>CNY</v>
      </c>
      <c r="AK14" s="60">
        <v>31</v>
      </c>
      <c r="AL14" s="7">
        <v>80</v>
      </c>
      <c r="AM14" s="7">
        <v>13</v>
      </c>
      <c r="AN14" s="7">
        <v>91</v>
      </c>
      <c r="AO14" s="7">
        <v>33</v>
      </c>
      <c r="AP14" s="7">
        <v>62</v>
      </c>
      <c r="AQ14" s="7">
        <v>30</v>
      </c>
      <c r="AR14" s="7">
        <v>82</v>
      </c>
      <c r="AS14" s="7">
        <v>49</v>
      </c>
      <c r="AT14" s="7">
        <v>70</v>
      </c>
      <c r="AU14" s="7">
        <v>67</v>
      </c>
      <c r="AV14" s="7">
        <v>10</v>
      </c>
      <c r="AW14" s="7">
        <v>6</v>
      </c>
      <c r="AX14" s="7">
        <v>16</v>
      </c>
      <c r="AY14" s="7">
        <v>98</v>
      </c>
      <c r="AZ14" s="7">
        <v>38</v>
      </c>
      <c r="BA14" s="7">
        <v>19</v>
      </c>
      <c r="BB14" s="7">
        <v>46</v>
      </c>
      <c r="BC14" s="7">
        <v>100</v>
      </c>
      <c r="BD14" s="7">
        <v>14</v>
      </c>
      <c r="BE14" s="7">
        <v>67</v>
      </c>
      <c r="BF14" s="7">
        <v>96</v>
      </c>
      <c r="BG14" s="7">
        <v>15</v>
      </c>
      <c r="BH14" s="7">
        <v>57</v>
      </c>
      <c r="BI14" s="7">
        <v>51</v>
      </c>
      <c r="BJ14" s="7">
        <v>80</v>
      </c>
      <c r="BK14" s="7">
        <v>44</v>
      </c>
      <c r="BL14" s="7">
        <v>17</v>
      </c>
      <c r="BM14" s="7">
        <v>37</v>
      </c>
      <c r="BN14" s="7">
        <v>12</v>
      </c>
      <c r="BO14" s="7">
        <v>54</v>
      </c>
      <c r="BP14" s="7">
        <v>78</v>
      </c>
      <c r="BQ14" s="7">
        <v>20</v>
      </c>
      <c r="BR14" s="7">
        <v>28</v>
      </c>
      <c r="BS14" s="7">
        <v>50</v>
      </c>
      <c r="BT14" s="7">
        <v>53</v>
      </c>
      <c r="BU14" s="7">
        <v>62</v>
      </c>
      <c r="BV14" s="7">
        <v>25</v>
      </c>
      <c r="BW14" s="7">
        <v>6</v>
      </c>
      <c r="BX14" s="61">
        <v>4</v>
      </c>
      <c r="CA14" s="49">
        <f t="shared" si="74"/>
        <v>0.24999999999999997</v>
      </c>
      <c r="CB14" s="10">
        <v>7</v>
      </c>
      <c r="CD14" s="52" t="e">
        <f t="shared" si="128"/>
        <v>#VALUE!</v>
      </c>
      <c r="CF14" s="55" t="e">
        <f t="shared" si="75"/>
        <v>#VALUE!</v>
      </c>
      <c r="CH14" s="10" t="str">
        <f t="shared" si="76"/>
        <v/>
      </c>
      <c r="CJ14" s="7"/>
      <c r="CK14" s="10">
        <v>6</v>
      </c>
      <c r="CL14" s="60">
        <v>72</v>
      </c>
      <c r="CM14" s="7">
        <v>2</v>
      </c>
      <c r="CN14" s="7">
        <v>97</v>
      </c>
      <c r="CO14" s="7">
        <v>30</v>
      </c>
      <c r="CP14" s="7">
        <v>86</v>
      </c>
      <c r="CQ14" s="7">
        <v>81</v>
      </c>
      <c r="CR14" s="7">
        <v>96</v>
      </c>
      <c r="CS14" s="7">
        <v>75</v>
      </c>
      <c r="CT14" s="7">
        <v>6</v>
      </c>
      <c r="CU14" s="7">
        <v>75</v>
      </c>
      <c r="CV14" s="7">
        <v>99</v>
      </c>
      <c r="CW14" s="7">
        <v>38</v>
      </c>
      <c r="CX14" s="7">
        <v>3</v>
      </c>
      <c r="CY14" s="7">
        <v>46</v>
      </c>
      <c r="CZ14" s="7">
        <v>44</v>
      </c>
      <c r="DA14" s="7">
        <v>76</v>
      </c>
      <c r="DB14" s="7">
        <v>53</v>
      </c>
      <c r="DC14" s="7">
        <v>61</v>
      </c>
      <c r="DD14" s="7">
        <v>42</v>
      </c>
      <c r="DE14" s="7">
        <v>39</v>
      </c>
      <c r="DF14" s="7">
        <v>32</v>
      </c>
      <c r="DG14" s="7">
        <v>22</v>
      </c>
      <c r="DH14" s="7">
        <v>1</v>
      </c>
      <c r="DI14" s="61">
        <v>13</v>
      </c>
      <c r="DK14" s="10">
        <v>7</v>
      </c>
      <c r="DL14" s="60">
        <v>56</v>
      </c>
      <c r="DM14" s="7">
        <v>37</v>
      </c>
      <c r="DN14" s="7">
        <v>43</v>
      </c>
      <c r="DO14" s="7">
        <v>32</v>
      </c>
      <c r="DP14" s="7">
        <v>37</v>
      </c>
      <c r="DQ14" s="7">
        <v>85</v>
      </c>
      <c r="DR14" s="7">
        <v>28</v>
      </c>
      <c r="DS14" s="7">
        <v>50</v>
      </c>
      <c r="DT14" s="7">
        <v>29</v>
      </c>
      <c r="DU14" s="7">
        <v>22</v>
      </c>
      <c r="DV14" s="7">
        <v>100</v>
      </c>
      <c r="DW14" s="7">
        <v>51</v>
      </c>
      <c r="DX14" s="7">
        <v>71</v>
      </c>
      <c r="DY14" s="7">
        <v>64</v>
      </c>
      <c r="DZ14" s="7">
        <v>9</v>
      </c>
      <c r="EA14" s="7">
        <v>8</v>
      </c>
      <c r="EB14" s="7">
        <v>84</v>
      </c>
      <c r="EC14" s="7">
        <v>32</v>
      </c>
      <c r="ED14" s="7">
        <v>43</v>
      </c>
      <c r="EE14" s="7">
        <v>83</v>
      </c>
      <c r="EF14" s="7">
        <v>87</v>
      </c>
      <c r="EG14" s="7">
        <v>38</v>
      </c>
      <c r="EH14" s="7">
        <v>24</v>
      </c>
      <c r="EI14" s="7">
        <v>69</v>
      </c>
      <c r="EJ14" s="7">
        <v>59</v>
      </c>
      <c r="EK14" s="7">
        <v>12</v>
      </c>
      <c r="EL14" s="7">
        <v>18</v>
      </c>
      <c r="EM14" s="7">
        <v>89</v>
      </c>
      <c r="EN14" s="7">
        <v>85</v>
      </c>
      <c r="EO14" s="7">
        <v>80</v>
      </c>
      <c r="EP14" s="7">
        <v>8</v>
      </c>
      <c r="EQ14" s="7">
        <v>85</v>
      </c>
      <c r="ER14" s="7">
        <v>79</v>
      </c>
      <c r="ES14" s="7">
        <v>39</v>
      </c>
      <c r="ET14" s="7">
        <v>48</v>
      </c>
      <c r="EU14" s="7">
        <v>74</v>
      </c>
      <c r="EV14" s="7">
        <v>91</v>
      </c>
      <c r="EW14" s="7">
        <v>5</v>
      </c>
      <c r="EX14" s="7">
        <v>76</v>
      </c>
      <c r="EY14" s="7">
        <v>11</v>
      </c>
      <c r="EZ14" s="7">
        <v>84</v>
      </c>
      <c r="FA14" s="7">
        <v>40</v>
      </c>
      <c r="FB14" s="7">
        <v>19</v>
      </c>
      <c r="FC14" s="7">
        <v>50</v>
      </c>
      <c r="FD14" s="7">
        <v>60</v>
      </c>
      <c r="FE14" s="7">
        <v>85</v>
      </c>
      <c r="FF14" s="7">
        <v>16</v>
      </c>
      <c r="FG14" s="7">
        <v>38</v>
      </c>
      <c r="FH14" s="7">
        <v>13</v>
      </c>
      <c r="FI14" s="7">
        <v>63</v>
      </c>
      <c r="FJ14" s="7">
        <v>63</v>
      </c>
      <c r="FK14" s="7">
        <v>44</v>
      </c>
      <c r="FL14" s="7">
        <v>84</v>
      </c>
      <c r="FM14" s="7">
        <v>51</v>
      </c>
      <c r="FN14" s="7">
        <v>19</v>
      </c>
      <c r="FO14" s="7">
        <v>30</v>
      </c>
      <c r="FP14" s="7">
        <v>65</v>
      </c>
      <c r="FQ14" s="7">
        <v>12</v>
      </c>
      <c r="FR14" s="7">
        <v>54</v>
      </c>
      <c r="FS14" s="7">
        <v>1</v>
      </c>
      <c r="FT14" s="7">
        <v>27</v>
      </c>
      <c r="FU14" s="7">
        <v>69</v>
      </c>
      <c r="FV14" s="7">
        <v>84</v>
      </c>
      <c r="FW14" s="7">
        <v>98</v>
      </c>
      <c r="FX14" s="7">
        <v>82</v>
      </c>
      <c r="FY14" s="7">
        <v>63</v>
      </c>
      <c r="FZ14" s="7">
        <v>18</v>
      </c>
      <c r="GA14" s="7">
        <v>53</v>
      </c>
      <c r="GB14" s="7">
        <v>58</v>
      </c>
      <c r="GC14" s="7">
        <v>15</v>
      </c>
      <c r="GD14" s="7">
        <v>75</v>
      </c>
      <c r="GE14" s="7">
        <v>81</v>
      </c>
      <c r="GF14" s="7">
        <v>18</v>
      </c>
      <c r="GG14" s="7">
        <v>13</v>
      </c>
      <c r="GH14" s="7">
        <v>28</v>
      </c>
      <c r="GI14" s="7">
        <v>52</v>
      </c>
      <c r="GJ14" s="7">
        <v>58</v>
      </c>
      <c r="GK14" s="7">
        <v>43</v>
      </c>
      <c r="GL14" s="7">
        <v>6</v>
      </c>
      <c r="GM14" s="7">
        <v>70</v>
      </c>
      <c r="GN14" s="7">
        <v>38</v>
      </c>
      <c r="GO14" s="7">
        <v>47</v>
      </c>
      <c r="GP14" s="7">
        <v>66</v>
      </c>
      <c r="GQ14" s="7">
        <v>4</v>
      </c>
      <c r="GR14" s="7">
        <v>12</v>
      </c>
      <c r="GS14" s="7">
        <v>73</v>
      </c>
      <c r="GT14" s="7">
        <v>83</v>
      </c>
      <c r="GU14" s="7">
        <v>38</v>
      </c>
      <c r="GV14" s="7">
        <v>83</v>
      </c>
      <c r="GW14" s="7">
        <v>56</v>
      </c>
      <c r="GX14" s="7">
        <v>91</v>
      </c>
      <c r="GY14" s="7">
        <v>84</v>
      </c>
      <c r="GZ14" s="7">
        <v>51</v>
      </c>
      <c r="HA14" s="7">
        <v>31</v>
      </c>
      <c r="HB14" s="7">
        <v>67</v>
      </c>
      <c r="HC14" s="7">
        <v>86</v>
      </c>
      <c r="HD14" s="7">
        <v>83</v>
      </c>
      <c r="HE14" s="7">
        <v>80</v>
      </c>
      <c r="HF14" s="7">
        <v>40</v>
      </c>
      <c r="HG14" s="61">
        <v>56</v>
      </c>
      <c r="HJ14" s="52" t="str">
        <f t="shared" si="77"/>
        <v/>
      </c>
      <c r="HL14" s="49">
        <f>$CA$14</f>
        <v>0.24999999999999997</v>
      </c>
      <c r="HN14" s="10" t="str">
        <f t="shared" si="3"/>
        <v/>
      </c>
      <c r="HP14" s="10" t="str">
        <f t="shared" si="4"/>
        <v/>
      </c>
      <c r="HR14" s="10" t="str">
        <f t="shared" si="78"/>
        <v/>
      </c>
      <c r="HT14" s="60" t="str">
        <f t="shared" si="79"/>
        <v/>
      </c>
      <c r="HU14" s="7" t="str">
        <f t="shared" si="5"/>
        <v/>
      </c>
      <c r="HV14" s="7" t="str">
        <f t="shared" si="5"/>
        <v/>
      </c>
      <c r="HW14" s="7" t="str">
        <f t="shared" si="5"/>
        <v/>
      </c>
      <c r="HX14" s="7" t="str">
        <f t="shared" si="5"/>
        <v/>
      </c>
      <c r="HY14" s="7" t="str">
        <f t="shared" si="5"/>
        <v/>
      </c>
      <c r="HZ14" s="7" t="str">
        <f t="shared" si="5"/>
        <v/>
      </c>
      <c r="IA14" s="7" t="str">
        <f t="shared" si="5"/>
        <v/>
      </c>
      <c r="IB14" s="7" t="str">
        <f t="shared" si="5"/>
        <v/>
      </c>
      <c r="IC14" s="7" t="str">
        <f t="shared" si="5"/>
        <v/>
      </c>
      <c r="ID14" s="7" t="str">
        <f t="shared" si="5"/>
        <v/>
      </c>
      <c r="IE14" s="7" t="str">
        <f t="shared" si="5"/>
        <v/>
      </c>
      <c r="IF14" s="7" t="str">
        <f t="shared" si="5"/>
        <v/>
      </c>
      <c r="IG14" s="7" t="str">
        <f t="shared" si="5"/>
        <v/>
      </c>
      <c r="IH14" s="7" t="str">
        <f t="shared" si="5"/>
        <v/>
      </c>
      <c r="II14" s="7" t="str">
        <f t="shared" si="5"/>
        <v/>
      </c>
      <c r="IJ14" s="7" t="str">
        <f t="shared" si="5"/>
        <v/>
      </c>
      <c r="IK14" s="7" t="str">
        <f t="shared" si="5"/>
        <v/>
      </c>
      <c r="IL14" s="7" t="str">
        <f t="shared" si="5"/>
        <v/>
      </c>
      <c r="IM14" s="61" t="str">
        <f t="shared" si="5"/>
        <v/>
      </c>
      <c r="IP14" s="10">
        <f>'Dev Settings'!$AL$9</f>
        <v>-1</v>
      </c>
      <c r="IQ14" s="60">
        <f>IF($AJ$39="", "", IFERROR(INDEX('Dev Settings'!$AD$10:$AW$16, MATCH($AJ$39, 'Dev Settings'!$Q$10:$Q$16, 0), MATCH($IP14, 'Dev Settings'!$AD$9:$AW$9, 0)), ""))</f>
        <v>6</v>
      </c>
      <c r="IR14" s="10">
        <f t="shared" si="6"/>
        <v>1</v>
      </c>
      <c r="IT14" s="10">
        <v>7</v>
      </c>
      <c r="IU14" s="10">
        <f t="shared" si="80"/>
        <v>-5</v>
      </c>
      <c r="IW14" s="10">
        <f>IFERROR(IF(COUNTIF(IW$8:IW13, IW13)&lt;=INDEX($IQ$8:$IQ$18, MATCH(IW13, $IP$8:$IP$18, 0)), IW13, IW13+$IR$5), "")</f>
        <v>-5</v>
      </c>
      <c r="IX14" s="10">
        <f>IF($IW14="", "", COUNTIF(IW$8:IW14, IW14))</f>
        <v>7</v>
      </c>
      <c r="IY14" s="10">
        <f t="shared" si="81"/>
        <v>10</v>
      </c>
      <c r="JA14" s="10" t="str">
        <f t="shared" si="82"/>
        <v>X</v>
      </c>
      <c r="JB14" s="10">
        <f>IF($JA14="", "", COUNTIF(JA$8:JA14, "X"))</f>
        <v>7</v>
      </c>
      <c r="JE14" s="67" t="str">
        <f t="shared" si="83"/>
        <v/>
      </c>
      <c r="JF14" s="60" t="e">
        <f>IF(AND($IQ$5='Dev Settings'!$BU$3, COUNTIF($IP$21:$IP$25, HT14)&gt;0, COUNTIF($IP$21:$IP$25, HT13)&gt;0), MIN($ML13:$NE13)-ML13, IF(AND($IQ$6='Dev Settings'!$BU$3, COUNTIF($IQ$21:$IQ$25, HT14)&gt;0, COUNTIF($IQ$21:$IQ$25, HT13)&gt;0), MAX($ML13:$NE13)-ML13, IFERROR(INDEX($IU$8:$IU$107, MATCH(HT14, $IT$8:$IT$107, 0)), "")))</f>
        <v>#VALUE!</v>
      </c>
      <c r="JG14" s="7" t="e">
        <f>IF(AND($IQ$5='Dev Settings'!$BU$3, COUNTIF($IP$21:$IP$25, HU14)&gt;0, COUNTIF($IP$21:$IP$25, HU13)&gt;0), MIN($ML13:$NE13)-MM13, IF(AND($IQ$6='Dev Settings'!$BU$3, COUNTIF($IQ$21:$IQ$25, HU14)&gt;0, COUNTIF($IQ$21:$IQ$25, HU13)&gt;0), MAX($ML13:$NE13)-MM13, IFERROR(INDEX($IU$8:$IU$107, MATCH(HU14, $IT$8:$IT$107, 0)), "")))</f>
        <v>#VALUE!</v>
      </c>
      <c r="JH14" s="7" t="e">
        <f>IF(AND($IQ$5='Dev Settings'!$BU$3, COUNTIF($IP$21:$IP$25, HV14)&gt;0, COUNTIF($IP$21:$IP$25, HV13)&gt;0), MIN($ML13:$NE13)-MN13, IF(AND($IQ$6='Dev Settings'!$BU$3, COUNTIF($IQ$21:$IQ$25, HV14)&gt;0, COUNTIF($IQ$21:$IQ$25, HV13)&gt;0), MAX($ML13:$NE13)-MN13, IFERROR(INDEX($IU$8:$IU$107, MATCH(HV14, $IT$8:$IT$107, 0)), "")))</f>
        <v>#VALUE!</v>
      </c>
      <c r="JI14" s="7" t="e">
        <f>IF(AND($IQ$5='Dev Settings'!$BU$3, COUNTIF($IP$21:$IP$25, HW14)&gt;0, COUNTIF($IP$21:$IP$25, HW13)&gt;0), MIN($ML13:$NE13)-MO13, IF(AND($IQ$6='Dev Settings'!$BU$3, COUNTIF($IQ$21:$IQ$25, HW14)&gt;0, COUNTIF($IQ$21:$IQ$25, HW13)&gt;0), MAX($ML13:$NE13)-MO13, IFERROR(INDEX($IU$8:$IU$107, MATCH(HW14, $IT$8:$IT$107, 0)), "")))</f>
        <v>#VALUE!</v>
      </c>
      <c r="JJ14" s="7" t="e">
        <f>IF(AND($IQ$5='Dev Settings'!$BU$3, COUNTIF($IP$21:$IP$25, HX14)&gt;0, COUNTIF($IP$21:$IP$25, HX13)&gt;0), MIN($ML13:$NE13)-MP13, IF(AND($IQ$6='Dev Settings'!$BU$3, COUNTIF($IQ$21:$IQ$25, HX14)&gt;0, COUNTIF($IQ$21:$IQ$25, HX13)&gt;0), MAX($ML13:$NE13)-MP13, IFERROR(INDEX($IU$8:$IU$107, MATCH(HX14, $IT$8:$IT$107, 0)), "")))</f>
        <v>#VALUE!</v>
      </c>
      <c r="JK14" s="7" t="e">
        <f>IF(AND($IQ$5='Dev Settings'!$BU$3, COUNTIF($IP$21:$IP$25, HY14)&gt;0, COUNTIF($IP$21:$IP$25, HY13)&gt;0), MIN($ML13:$NE13)-MQ13, IF(AND($IQ$6='Dev Settings'!$BU$3, COUNTIF($IQ$21:$IQ$25, HY14)&gt;0, COUNTIF($IQ$21:$IQ$25, HY13)&gt;0), MAX($ML13:$NE13)-MQ13, IFERROR(INDEX($IU$8:$IU$107, MATCH(HY14, $IT$8:$IT$107, 0)), "")))</f>
        <v>#VALUE!</v>
      </c>
      <c r="JL14" s="7" t="e">
        <f>IF(AND($IQ$5='Dev Settings'!$BU$3, COUNTIF($IP$21:$IP$25, HZ14)&gt;0, COUNTIF($IP$21:$IP$25, HZ13)&gt;0), MIN($ML13:$NE13)-MR13, IF(AND($IQ$6='Dev Settings'!$BU$3, COUNTIF($IQ$21:$IQ$25, HZ14)&gt;0, COUNTIF($IQ$21:$IQ$25, HZ13)&gt;0), MAX($ML13:$NE13)-MR13, IFERROR(INDEX($IU$8:$IU$107, MATCH(HZ14, $IT$8:$IT$107, 0)), "")))</f>
        <v>#VALUE!</v>
      </c>
      <c r="JM14" s="7" t="e">
        <f>IF(AND($IQ$5='Dev Settings'!$BU$3, COUNTIF($IP$21:$IP$25, IA14)&gt;0, COUNTIF($IP$21:$IP$25, IA13)&gt;0), MIN($ML13:$NE13)-MS13, IF(AND($IQ$6='Dev Settings'!$BU$3, COUNTIF($IQ$21:$IQ$25, IA14)&gt;0, COUNTIF($IQ$21:$IQ$25, IA13)&gt;0), MAX($ML13:$NE13)-MS13, IFERROR(INDEX($IU$8:$IU$107, MATCH(IA14, $IT$8:$IT$107, 0)), "")))</f>
        <v>#VALUE!</v>
      </c>
      <c r="JN14" s="7" t="e">
        <f>IF(AND($IQ$5='Dev Settings'!$BU$3, COUNTIF($IP$21:$IP$25, IB14)&gt;0, COUNTIF($IP$21:$IP$25, IB13)&gt;0), MIN($ML13:$NE13)-MT13, IF(AND($IQ$6='Dev Settings'!$BU$3, COUNTIF($IQ$21:$IQ$25, IB14)&gt;0, COUNTIF($IQ$21:$IQ$25, IB13)&gt;0), MAX($ML13:$NE13)-MT13, IFERROR(INDEX($IU$8:$IU$107, MATCH(IB14, $IT$8:$IT$107, 0)), "")))</f>
        <v>#VALUE!</v>
      </c>
      <c r="JO14" s="7" t="e">
        <f>IF(AND($IQ$5='Dev Settings'!$BU$3, COUNTIF($IP$21:$IP$25, IC14)&gt;0, COUNTIF($IP$21:$IP$25, IC13)&gt;0), MIN($ML13:$NE13)-MU13, IF(AND($IQ$6='Dev Settings'!$BU$3, COUNTIF($IQ$21:$IQ$25, IC14)&gt;0, COUNTIF($IQ$21:$IQ$25, IC13)&gt;0), MAX($ML13:$NE13)-MU13, IFERROR(INDEX($IU$8:$IU$107, MATCH(IC14, $IT$8:$IT$107, 0)), "")))</f>
        <v>#VALUE!</v>
      </c>
      <c r="JP14" s="7" t="e">
        <f>IF(AND($IQ$5='Dev Settings'!$BU$3, COUNTIF($IP$21:$IP$25, ID14)&gt;0, COUNTIF($IP$21:$IP$25, ID13)&gt;0), MIN($ML13:$NE13)-MV13, IF(AND($IQ$6='Dev Settings'!$BU$3, COUNTIF($IQ$21:$IQ$25, ID14)&gt;0, COUNTIF($IQ$21:$IQ$25, ID13)&gt;0), MAX($ML13:$NE13)-MV13, IFERROR(INDEX($IU$8:$IU$107, MATCH(ID14, $IT$8:$IT$107, 0)), "")))</f>
        <v>#VALUE!</v>
      </c>
      <c r="JQ14" s="7" t="e">
        <f>IF(AND($IQ$5='Dev Settings'!$BU$3, COUNTIF($IP$21:$IP$25, IE14)&gt;0, COUNTIF($IP$21:$IP$25, IE13)&gt;0), MIN($ML13:$NE13)-MW13, IF(AND($IQ$6='Dev Settings'!$BU$3, COUNTIF($IQ$21:$IQ$25, IE14)&gt;0, COUNTIF($IQ$21:$IQ$25, IE13)&gt;0), MAX($ML13:$NE13)-MW13, IFERROR(INDEX($IU$8:$IU$107, MATCH(IE14, $IT$8:$IT$107, 0)), "")))</f>
        <v>#VALUE!</v>
      </c>
      <c r="JR14" s="7" t="e">
        <f>IF(AND($IQ$5='Dev Settings'!$BU$3, COUNTIF($IP$21:$IP$25, IF14)&gt;0, COUNTIF($IP$21:$IP$25, IF13)&gt;0), MIN($ML13:$NE13)-MX13, IF(AND($IQ$6='Dev Settings'!$BU$3, COUNTIF($IQ$21:$IQ$25, IF14)&gt;0, COUNTIF($IQ$21:$IQ$25, IF13)&gt;0), MAX($ML13:$NE13)-MX13, IFERROR(INDEX($IU$8:$IU$107, MATCH(IF14, $IT$8:$IT$107, 0)), "")))</f>
        <v>#VALUE!</v>
      </c>
      <c r="JS14" s="7" t="e">
        <f>IF(AND($IQ$5='Dev Settings'!$BU$3, COUNTIF($IP$21:$IP$25, IG14)&gt;0, COUNTIF($IP$21:$IP$25, IG13)&gt;0), MIN($ML13:$NE13)-MY13, IF(AND($IQ$6='Dev Settings'!$BU$3, COUNTIF($IQ$21:$IQ$25, IG14)&gt;0, COUNTIF($IQ$21:$IQ$25, IG13)&gt;0), MAX($ML13:$NE13)-MY13, IFERROR(INDEX($IU$8:$IU$107, MATCH(IG14, $IT$8:$IT$107, 0)), "")))</f>
        <v>#VALUE!</v>
      </c>
      <c r="JT14" s="7" t="e">
        <f>IF(AND($IQ$5='Dev Settings'!$BU$3, COUNTIF($IP$21:$IP$25, IH14)&gt;0, COUNTIF($IP$21:$IP$25, IH13)&gt;0), MIN($ML13:$NE13)-MZ13, IF(AND($IQ$6='Dev Settings'!$BU$3, COUNTIF($IQ$21:$IQ$25, IH14)&gt;0, COUNTIF($IQ$21:$IQ$25, IH13)&gt;0), MAX($ML13:$NE13)-MZ13, IFERROR(INDEX($IU$8:$IU$107, MATCH(IH14, $IT$8:$IT$107, 0)), "")))</f>
        <v>#VALUE!</v>
      </c>
      <c r="JU14" s="7" t="e">
        <f>IF(AND($IQ$5='Dev Settings'!$BU$3, COUNTIF($IP$21:$IP$25, II14)&gt;0, COUNTIF($IP$21:$IP$25, II13)&gt;0), MIN($ML13:$NE13)-NA13, IF(AND($IQ$6='Dev Settings'!$BU$3, COUNTIF($IQ$21:$IQ$25, II14)&gt;0, COUNTIF($IQ$21:$IQ$25, II13)&gt;0), MAX($ML13:$NE13)-NA13, IFERROR(INDEX($IU$8:$IU$107, MATCH(II14, $IT$8:$IT$107, 0)), "")))</f>
        <v>#VALUE!</v>
      </c>
      <c r="JV14" s="7" t="e">
        <f>IF(AND($IQ$5='Dev Settings'!$BU$3, COUNTIF($IP$21:$IP$25, IJ14)&gt;0, COUNTIF($IP$21:$IP$25, IJ13)&gt;0), MIN($ML13:$NE13)-NB13, IF(AND($IQ$6='Dev Settings'!$BU$3, COUNTIF($IQ$21:$IQ$25, IJ14)&gt;0, COUNTIF($IQ$21:$IQ$25, IJ13)&gt;0), MAX($ML13:$NE13)-NB13, IFERROR(INDEX($IU$8:$IU$107, MATCH(IJ14, $IT$8:$IT$107, 0)), "")))</f>
        <v>#VALUE!</v>
      </c>
      <c r="JW14" s="7" t="e">
        <f>IF(AND($IQ$5='Dev Settings'!$BU$3, COUNTIF($IP$21:$IP$25, IK14)&gt;0, COUNTIF($IP$21:$IP$25, IK13)&gt;0), MIN($ML13:$NE13)-NC13, IF(AND($IQ$6='Dev Settings'!$BU$3, COUNTIF($IQ$21:$IQ$25, IK14)&gt;0, COUNTIF($IQ$21:$IQ$25, IK13)&gt;0), MAX($ML13:$NE13)-NC13, IFERROR(INDEX($IU$8:$IU$107, MATCH(IK14, $IT$8:$IT$107, 0)), "")))</f>
        <v>#VALUE!</v>
      </c>
      <c r="JX14" s="7" t="e">
        <f>IF(AND($IQ$5='Dev Settings'!$BU$3, COUNTIF($IP$21:$IP$25, IL14)&gt;0, COUNTIF($IP$21:$IP$25, IL13)&gt;0), MIN($ML13:$NE13)-ND13, IF(AND($IQ$6='Dev Settings'!$BU$3, COUNTIF($IQ$21:$IQ$25, IL14)&gt;0, COUNTIF($IQ$21:$IQ$25, IL13)&gt;0), MAX($ML13:$NE13)-ND13, IFERROR(INDEX($IU$8:$IU$107, MATCH(IL14, $IT$8:$IT$107, 0)), "")))</f>
        <v>#VALUE!</v>
      </c>
      <c r="JY14" s="61" t="e">
        <f>IF(AND($IQ$5='Dev Settings'!$BU$3, COUNTIF($IP$21:$IP$25, IM14)&gt;0, COUNTIF($IP$21:$IP$25, IM13)&gt;0), MIN($ML13:$NE13)-NE13, IF(AND($IQ$6='Dev Settings'!$BU$3, COUNTIF($IQ$21:$IQ$25, IM14)&gt;0, COUNTIF($IQ$21:$IQ$25, IM13)&gt;0), MAX($ML13:$NE13)-NE13, IFERROR(INDEX($IU$8:$IU$107, MATCH(IM14, $IT$8:$IT$107, 0)), "")))</f>
        <v>#VALUE!</v>
      </c>
      <c r="KA14" s="60" t="str">
        <f t="shared" si="8"/>
        <v/>
      </c>
      <c r="KB14" s="7" t="str">
        <f t="shared" si="9"/>
        <v/>
      </c>
      <c r="KC14" s="7" t="str">
        <f t="shared" si="10"/>
        <v/>
      </c>
      <c r="KD14" s="7" t="str">
        <f t="shared" si="11"/>
        <v/>
      </c>
      <c r="KE14" s="7" t="str">
        <f t="shared" si="12"/>
        <v/>
      </c>
      <c r="KF14" s="7" t="str">
        <f t="shared" si="13"/>
        <v/>
      </c>
      <c r="KG14" s="7" t="str">
        <f t="shared" si="14"/>
        <v/>
      </c>
      <c r="KH14" s="7" t="str">
        <f t="shared" si="15"/>
        <v/>
      </c>
      <c r="KI14" s="7" t="str">
        <f t="shared" si="16"/>
        <v/>
      </c>
      <c r="KJ14" s="7" t="str">
        <f t="shared" si="17"/>
        <v/>
      </c>
      <c r="KK14" s="7" t="str">
        <f t="shared" si="18"/>
        <v/>
      </c>
      <c r="KL14" s="7" t="str">
        <f t="shared" si="19"/>
        <v/>
      </c>
      <c r="KM14" s="7" t="str">
        <f t="shared" si="20"/>
        <v/>
      </c>
      <c r="KN14" s="7" t="str">
        <f t="shared" si="21"/>
        <v/>
      </c>
      <c r="KO14" s="7" t="str">
        <f t="shared" si="22"/>
        <v/>
      </c>
      <c r="KP14" s="7" t="str">
        <f t="shared" si="23"/>
        <v/>
      </c>
      <c r="KQ14" s="7" t="str">
        <f t="shared" si="24"/>
        <v/>
      </c>
      <c r="KR14" s="7" t="str">
        <f t="shared" si="25"/>
        <v/>
      </c>
      <c r="KS14" s="7" t="str">
        <f t="shared" si="26"/>
        <v/>
      </c>
      <c r="KT14" s="61" t="str">
        <f t="shared" si="27"/>
        <v/>
      </c>
      <c r="KV14" s="60" t="str">
        <f t="shared" si="28"/>
        <v/>
      </c>
      <c r="KW14" s="7" t="str">
        <f t="shared" si="29"/>
        <v/>
      </c>
      <c r="KX14" s="7" t="str">
        <f t="shared" si="30"/>
        <v/>
      </c>
      <c r="KY14" s="7" t="str">
        <f t="shared" si="31"/>
        <v/>
      </c>
      <c r="KZ14" s="7" t="str">
        <f t="shared" si="32"/>
        <v/>
      </c>
      <c r="LA14" s="7" t="str">
        <f t="shared" si="33"/>
        <v/>
      </c>
      <c r="LB14" s="7" t="str">
        <f t="shared" si="34"/>
        <v/>
      </c>
      <c r="LC14" s="7" t="str">
        <f t="shared" si="35"/>
        <v/>
      </c>
      <c r="LD14" s="7" t="str">
        <f t="shared" si="36"/>
        <v/>
      </c>
      <c r="LE14" s="7" t="str">
        <f t="shared" si="37"/>
        <v/>
      </c>
      <c r="LF14" s="7" t="str">
        <f t="shared" si="38"/>
        <v/>
      </c>
      <c r="LG14" s="7" t="str">
        <f t="shared" si="39"/>
        <v/>
      </c>
      <c r="LH14" s="7" t="str">
        <f t="shared" si="40"/>
        <v/>
      </c>
      <c r="LI14" s="7" t="str">
        <f t="shared" si="41"/>
        <v/>
      </c>
      <c r="LJ14" s="7" t="str">
        <f t="shared" si="42"/>
        <v/>
      </c>
      <c r="LK14" s="7" t="str">
        <f t="shared" si="43"/>
        <v/>
      </c>
      <c r="LL14" s="7" t="str">
        <f t="shared" si="44"/>
        <v/>
      </c>
      <c r="LM14" s="7" t="str">
        <f t="shared" si="45"/>
        <v/>
      </c>
      <c r="LN14" s="7" t="str">
        <f t="shared" si="46"/>
        <v/>
      </c>
      <c r="LO14" s="61" t="str">
        <f t="shared" si="47"/>
        <v/>
      </c>
      <c r="LQ14" s="60" t="e">
        <f t="shared" si="48"/>
        <v>#VALUE!</v>
      </c>
      <c r="LR14" s="7" t="e">
        <f t="shared" si="49"/>
        <v>#VALUE!</v>
      </c>
      <c r="LS14" s="7" t="e">
        <f t="shared" si="50"/>
        <v>#VALUE!</v>
      </c>
      <c r="LT14" s="7" t="e">
        <f t="shared" si="51"/>
        <v>#VALUE!</v>
      </c>
      <c r="LU14" s="7" t="e">
        <f t="shared" si="52"/>
        <v>#VALUE!</v>
      </c>
      <c r="LV14" s="7" t="e">
        <f t="shared" si="53"/>
        <v>#VALUE!</v>
      </c>
      <c r="LW14" s="7" t="e">
        <f t="shared" si="54"/>
        <v>#VALUE!</v>
      </c>
      <c r="LX14" s="7" t="e">
        <f t="shared" si="55"/>
        <v>#VALUE!</v>
      </c>
      <c r="LY14" s="7" t="e">
        <f t="shared" si="56"/>
        <v>#VALUE!</v>
      </c>
      <c r="LZ14" s="7" t="e">
        <f t="shared" si="57"/>
        <v>#VALUE!</v>
      </c>
      <c r="MA14" s="7" t="e">
        <f t="shared" si="58"/>
        <v>#VALUE!</v>
      </c>
      <c r="MB14" s="7" t="e">
        <f t="shared" si="59"/>
        <v>#VALUE!</v>
      </c>
      <c r="MC14" s="7" t="e">
        <f t="shared" si="60"/>
        <v>#VALUE!</v>
      </c>
      <c r="MD14" s="7" t="e">
        <f t="shared" si="61"/>
        <v>#VALUE!</v>
      </c>
      <c r="ME14" s="7" t="e">
        <f t="shared" si="62"/>
        <v>#VALUE!</v>
      </c>
      <c r="MF14" s="7" t="e">
        <f t="shared" si="63"/>
        <v>#VALUE!</v>
      </c>
      <c r="MG14" s="7" t="e">
        <f t="shared" si="64"/>
        <v>#VALUE!</v>
      </c>
      <c r="MH14" s="7" t="e">
        <f t="shared" si="65"/>
        <v>#VALUE!</v>
      </c>
      <c r="MI14" s="7" t="e">
        <f t="shared" si="66"/>
        <v>#VALUE!</v>
      </c>
      <c r="MJ14" s="61" t="e">
        <f t="shared" si="67"/>
        <v>#VALUE!</v>
      </c>
      <c r="ML14" s="60" t="str">
        <f t="shared" si="84"/>
        <v/>
      </c>
      <c r="MM14" s="7" t="str">
        <f t="shared" si="85"/>
        <v/>
      </c>
      <c r="MN14" s="7" t="str">
        <f t="shared" si="86"/>
        <v/>
      </c>
      <c r="MO14" s="7" t="str">
        <f t="shared" si="87"/>
        <v/>
      </c>
      <c r="MP14" s="7" t="str">
        <f t="shared" si="88"/>
        <v/>
      </c>
      <c r="MQ14" s="7" t="str">
        <f t="shared" si="89"/>
        <v/>
      </c>
      <c r="MR14" s="7" t="str">
        <f t="shared" si="90"/>
        <v/>
      </c>
      <c r="MS14" s="7" t="str">
        <f t="shared" si="91"/>
        <v/>
      </c>
      <c r="MT14" s="7" t="str">
        <f t="shared" si="92"/>
        <v/>
      </c>
      <c r="MU14" s="7" t="str">
        <f t="shared" si="93"/>
        <v/>
      </c>
      <c r="MV14" s="7" t="str">
        <f t="shared" si="94"/>
        <v/>
      </c>
      <c r="MW14" s="7" t="str">
        <f t="shared" si="95"/>
        <v/>
      </c>
      <c r="MX14" s="7" t="str">
        <f t="shared" si="96"/>
        <v/>
      </c>
      <c r="MY14" s="7" t="str">
        <f t="shared" si="97"/>
        <v/>
      </c>
      <c r="MZ14" s="7" t="str">
        <f t="shared" si="98"/>
        <v/>
      </c>
      <c r="NA14" s="7" t="str">
        <f t="shared" si="99"/>
        <v/>
      </c>
      <c r="NB14" s="7" t="str">
        <f t="shared" si="100"/>
        <v/>
      </c>
      <c r="NC14" s="7" t="str">
        <f t="shared" si="101"/>
        <v/>
      </c>
      <c r="ND14" s="7" t="str">
        <f t="shared" si="102"/>
        <v/>
      </c>
      <c r="NE14" s="61" t="str">
        <f t="shared" si="103"/>
        <v/>
      </c>
      <c r="NG14" s="10" t="str">
        <f t="shared" si="104"/>
        <v/>
      </c>
      <c r="NI14" s="10" t="str">
        <f t="shared" si="105"/>
        <v/>
      </c>
      <c r="NK14" s="10" t="str">
        <f>IF(COUNTIF($NI14:$NI$176, "X")=1, "X", "")</f>
        <v/>
      </c>
      <c r="NM14" s="10" t="str">
        <f t="shared" si="69"/>
        <v/>
      </c>
      <c r="NO14" s="85" t="str" cm="1">
        <f t="array" ref="NO14">IF(OR(NO$7="", $JE14=""), "", IFERROR(NO$8+SUMPRODUCT((Trades!$CL$8:$CL$307)*(Trades!$O$8:$Q$307=NO$7)*(Trades!$R$8:$R$307&lt;$JE14))-SUMPRODUCT((Trades!$H$8:$H$307)*(Trades!$E$8:$E$307=NO$7)*(Trades!$R$8:$R$307&lt;$JE14)), ""))</f>
        <v/>
      </c>
      <c r="NP14" s="86" t="str" cm="1">
        <f t="array" ref="NP14">IF(OR(NP$7="", $JE14=""), "", IFERROR(NP$8+SUMPRODUCT((Trades!$CL$8:$CL$307)*(Trades!$O$8:$Q$307=NP$7)*(Trades!$R$8:$R$307&lt;$JE14))-SUMPRODUCT((Trades!$H$8:$H$307)*(Trades!$E$8:$E$307=NP$7)*(Trades!$R$8:$R$307&lt;$JE14)), ""))</f>
        <v/>
      </c>
      <c r="NQ14" s="86" t="str" cm="1">
        <f t="array" ref="NQ14">IF(OR(NQ$7="", $JE14=""), "", IFERROR(NQ$8+SUMPRODUCT((Trades!$CL$8:$CL$307)*(Trades!$O$8:$Q$307=NQ$7)*(Trades!$R$8:$R$307&lt;$JE14))-SUMPRODUCT((Trades!$H$8:$H$307)*(Trades!$E$8:$E$307=NQ$7)*(Trades!$R$8:$R$307&lt;$JE14)), ""))</f>
        <v/>
      </c>
      <c r="NR14" s="86" t="str" cm="1">
        <f t="array" ref="NR14">IF(OR(NR$7="", $JE14=""), "", IFERROR(NR$8+SUMPRODUCT((Trades!$CL$8:$CL$307)*(Trades!$O$8:$Q$307=NR$7)*(Trades!$R$8:$R$307&lt;$JE14))-SUMPRODUCT((Trades!$H$8:$H$307)*(Trades!$E$8:$E$307=NR$7)*(Trades!$R$8:$R$307&lt;$JE14)), ""))</f>
        <v/>
      </c>
      <c r="NS14" s="86" t="str" cm="1">
        <f t="array" ref="NS14">IF(OR(NS$7="", $JE14=""), "", IFERROR(NS$8+SUMPRODUCT((Trades!$CL$8:$CL$307)*(Trades!$O$8:$Q$307=NS$7)*(Trades!$R$8:$R$307&lt;$JE14))-SUMPRODUCT((Trades!$H$8:$H$307)*(Trades!$E$8:$E$307=NS$7)*(Trades!$R$8:$R$307&lt;$JE14)), ""))</f>
        <v/>
      </c>
      <c r="NT14" s="86" t="str" cm="1">
        <f t="array" ref="NT14">IF(OR(NT$7="", $JE14=""), "", IFERROR(NT$8+SUMPRODUCT((Trades!$CL$8:$CL$307)*(Trades!$O$8:$Q$307=NT$7)*(Trades!$R$8:$R$307&lt;$JE14))-SUMPRODUCT((Trades!$H$8:$H$307)*(Trades!$E$8:$E$307=NT$7)*(Trades!$R$8:$R$307&lt;$JE14)), ""))</f>
        <v/>
      </c>
      <c r="NU14" s="86" t="str" cm="1">
        <f t="array" ref="NU14">IF(OR(NU$7="", $JE14=""), "", IFERROR(NU$8+SUMPRODUCT((Trades!$CL$8:$CL$307)*(Trades!$O$8:$Q$307=NU$7)*(Trades!$R$8:$R$307&lt;$JE14))-SUMPRODUCT((Trades!$H$8:$H$307)*(Trades!$E$8:$E$307=NU$7)*(Trades!$R$8:$R$307&lt;$JE14)), ""))</f>
        <v/>
      </c>
      <c r="NV14" s="86" t="str" cm="1">
        <f t="array" ref="NV14">IF(OR(NV$7="", $JE14=""), "", IFERROR(NV$8+SUMPRODUCT((Trades!$CL$8:$CL$307)*(Trades!$O$8:$Q$307=NV$7)*(Trades!$R$8:$R$307&lt;$JE14))-SUMPRODUCT((Trades!$H$8:$H$307)*(Trades!$E$8:$E$307=NV$7)*(Trades!$R$8:$R$307&lt;$JE14)), ""))</f>
        <v/>
      </c>
      <c r="NW14" s="86" t="str" cm="1">
        <f t="array" ref="NW14">IF(OR(NW$7="", $JE14=""), "", IFERROR(NW$8+SUMPRODUCT((Trades!$CL$8:$CL$307)*(Trades!$O$8:$Q$307=NW$7)*(Trades!$R$8:$R$307&lt;$JE14))-SUMPRODUCT((Trades!$H$8:$H$307)*(Trades!$E$8:$E$307=NW$7)*(Trades!$R$8:$R$307&lt;$JE14)), ""))</f>
        <v/>
      </c>
      <c r="NX14" s="86" t="str" cm="1">
        <f t="array" ref="NX14">IF(OR(NX$7="", $JE14=""), "", IFERROR(NX$8+SUMPRODUCT((Trades!$CL$8:$CL$307)*(Trades!$O$8:$Q$307=NX$7)*(Trades!$R$8:$R$307&lt;$JE14))-SUMPRODUCT((Trades!$H$8:$H$307)*(Trades!$E$8:$E$307=NX$7)*(Trades!$R$8:$R$307&lt;$JE14)), ""))</f>
        <v/>
      </c>
      <c r="NY14" s="86" t="str" cm="1">
        <f t="array" ref="NY14">IF(OR(NY$7="", $JE14=""), "", IFERROR(NY$8+SUMPRODUCT((Trades!$CL$8:$CL$307)*(Trades!$O$8:$Q$307=NY$7)*(Trades!$R$8:$R$307&lt;$JE14))-SUMPRODUCT((Trades!$H$8:$H$307)*(Trades!$E$8:$E$307=NY$7)*(Trades!$R$8:$R$307&lt;$JE14)), ""))</f>
        <v/>
      </c>
      <c r="NZ14" s="86" t="str" cm="1">
        <f t="array" ref="NZ14">IF(OR(NZ$7="", $JE14=""), "", IFERROR(NZ$8+SUMPRODUCT((Trades!$CL$8:$CL$307)*(Trades!$O$8:$Q$307=NZ$7)*(Trades!$R$8:$R$307&lt;$JE14))-SUMPRODUCT((Trades!$H$8:$H$307)*(Trades!$E$8:$E$307=NZ$7)*(Trades!$R$8:$R$307&lt;$JE14)), ""))</f>
        <v/>
      </c>
      <c r="OA14" s="86" t="str" cm="1">
        <f t="array" ref="OA14">IF(OR(OA$7="", $JE14=""), "", IFERROR(OA$8+SUMPRODUCT((Trades!$CL$8:$CL$307)*(Trades!$O$8:$Q$307=OA$7)*(Trades!$R$8:$R$307&lt;$JE14))-SUMPRODUCT((Trades!$H$8:$H$307)*(Trades!$E$8:$E$307=OA$7)*(Trades!$R$8:$R$307&lt;$JE14)), ""))</f>
        <v/>
      </c>
      <c r="OB14" s="86" t="str" cm="1">
        <f t="array" ref="OB14">IF(OR(OB$7="", $JE14=""), "", IFERROR(OB$8+SUMPRODUCT((Trades!$CL$8:$CL$307)*(Trades!$O$8:$Q$307=OB$7)*(Trades!$R$8:$R$307&lt;$JE14))-SUMPRODUCT((Trades!$H$8:$H$307)*(Trades!$E$8:$E$307=OB$7)*(Trades!$R$8:$R$307&lt;$JE14)), ""))</f>
        <v/>
      </c>
      <c r="OC14" s="86" t="str" cm="1">
        <f t="array" ref="OC14">IF(OR(OC$7="", $JE14=""), "", IFERROR(OC$8+SUMPRODUCT((Trades!$CL$8:$CL$307)*(Trades!$O$8:$Q$307=OC$7)*(Trades!$R$8:$R$307&lt;$JE14))-SUMPRODUCT((Trades!$H$8:$H$307)*(Trades!$E$8:$E$307=OC$7)*(Trades!$R$8:$R$307&lt;$JE14)), ""))</f>
        <v/>
      </c>
      <c r="OD14" s="86" t="str" cm="1">
        <f t="array" ref="OD14">IF(OR(OD$7="", $JE14=""), "", IFERROR(OD$8+SUMPRODUCT((Trades!$CL$8:$CL$307)*(Trades!$O$8:$Q$307=OD$7)*(Trades!$R$8:$R$307&lt;$JE14))-SUMPRODUCT((Trades!$H$8:$H$307)*(Trades!$E$8:$E$307=OD$7)*(Trades!$R$8:$R$307&lt;$JE14)), ""))</f>
        <v/>
      </c>
      <c r="OE14" s="86" t="str" cm="1">
        <f t="array" ref="OE14">IF(OR(OE$7="", $JE14=""), "", IFERROR(OE$8+SUMPRODUCT((Trades!$CL$8:$CL$307)*(Trades!$O$8:$Q$307=OE$7)*(Trades!$R$8:$R$307&lt;$JE14))-SUMPRODUCT((Trades!$H$8:$H$307)*(Trades!$E$8:$E$307=OE$7)*(Trades!$R$8:$R$307&lt;$JE14)), ""))</f>
        <v/>
      </c>
      <c r="OF14" s="86" t="str" cm="1">
        <f t="array" ref="OF14">IF(OR(OF$7="", $JE14=""), "", IFERROR(OF$8+SUMPRODUCT((Trades!$CL$8:$CL$307)*(Trades!$O$8:$Q$307=OF$7)*(Trades!$R$8:$R$307&lt;$JE14))-SUMPRODUCT((Trades!$H$8:$H$307)*(Trades!$E$8:$E$307=OF$7)*(Trades!$R$8:$R$307&lt;$JE14)), ""))</f>
        <v/>
      </c>
      <c r="OG14" s="86" t="str" cm="1">
        <f t="array" ref="OG14">IF(OR(OG$7="", $JE14=""), "", IFERROR(OG$8+SUMPRODUCT((Trades!$CL$8:$CL$307)*(Trades!$O$8:$Q$307=OG$7)*(Trades!$R$8:$R$307&lt;$JE14))-SUMPRODUCT((Trades!$H$8:$H$307)*(Trades!$E$8:$E$307=OG$7)*(Trades!$R$8:$R$307&lt;$JE14)), ""))</f>
        <v/>
      </c>
      <c r="OH14" s="87" t="str" cm="1">
        <f t="array" ref="OH14">IF(OR(OH$7="", $JE14=""), "", IFERROR(OH$8+SUMPRODUCT((Trades!$CL$8:$CL$307)*(Trades!$O$8:$Q$307=OH$7)*(Trades!$R$8:$R$307&lt;$JE14))-SUMPRODUCT((Trades!$H$8:$H$307)*(Trades!$E$8:$E$307=OH$7)*(Trades!$R$8:$R$307&lt;$JE14)), ""))</f>
        <v/>
      </c>
      <c r="OJ14" s="94" t="str">
        <f t="shared" si="106"/>
        <v/>
      </c>
      <c r="OK14" s="95" t="str">
        <f t="shared" si="107"/>
        <v/>
      </c>
      <c r="OL14" s="95" t="str">
        <f t="shared" si="108"/>
        <v/>
      </c>
      <c r="OM14" s="95" t="str">
        <f t="shared" si="109"/>
        <v/>
      </c>
      <c r="ON14" s="95" t="str">
        <f t="shared" si="110"/>
        <v/>
      </c>
      <c r="OO14" s="95" t="str">
        <f t="shared" si="111"/>
        <v/>
      </c>
      <c r="OP14" s="95" t="str">
        <f t="shared" si="112"/>
        <v/>
      </c>
      <c r="OQ14" s="95" t="str">
        <f t="shared" si="113"/>
        <v/>
      </c>
      <c r="OR14" s="95" t="str">
        <f t="shared" si="114"/>
        <v/>
      </c>
      <c r="OS14" s="95" t="str">
        <f t="shared" si="115"/>
        <v/>
      </c>
      <c r="OT14" s="95" t="str">
        <f t="shared" si="116"/>
        <v/>
      </c>
      <c r="OU14" s="95" t="str">
        <f t="shared" si="117"/>
        <v/>
      </c>
      <c r="OV14" s="95" t="str">
        <f t="shared" si="118"/>
        <v/>
      </c>
      <c r="OW14" s="95" t="str">
        <f t="shared" si="119"/>
        <v/>
      </c>
      <c r="OX14" s="95" t="str">
        <f t="shared" si="120"/>
        <v/>
      </c>
      <c r="OY14" s="95" t="str">
        <f t="shared" si="121"/>
        <v/>
      </c>
      <c r="OZ14" s="95" t="str">
        <f t="shared" si="122"/>
        <v/>
      </c>
      <c r="PA14" s="95" t="str">
        <f t="shared" si="123"/>
        <v/>
      </c>
      <c r="PB14" s="95" t="str">
        <f t="shared" si="124"/>
        <v/>
      </c>
      <c r="PC14" s="96" t="str">
        <f t="shared" si="125"/>
        <v/>
      </c>
      <c r="PE14" s="101" t="str">
        <f t="shared" si="126"/>
        <v/>
      </c>
      <c r="PG14" s="106" t="str">
        <f t="shared" si="127"/>
        <v/>
      </c>
      <c r="PH14" s="107" t="str">
        <f t="shared" si="71"/>
        <v/>
      </c>
      <c r="PI14" s="107" t="str">
        <f t="shared" si="71"/>
        <v/>
      </c>
      <c r="PJ14" s="107" t="str">
        <f t="shared" si="71"/>
        <v/>
      </c>
      <c r="PK14" s="107" t="str">
        <f t="shared" si="71"/>
        <v/>
      </c>
      <c r="PL14" s="107" t="str">
        <f t="shared" si="71"/>
        <v/>
      </c>
      <c r="PM14" s="107" t="str">
        <f t="shared" si="71"/>
        <v/>
      </c>
      <c r="PN14" s="107" t="str">
        <f t="shared" si="71"/>
        <v/>
      </c>
      <c r="PO14" s="107" t="str">
        <f t="shared" si="71"/>
        <v/>
      </c>
      <c r="PP14" s="107" t="str">
        <f t="shared" si="71"/>
        <v/>
      </c>
      <c r="PQ14" s="107" t="str">
        <f t="shared" si="71"/>
        <v/>
      </c>
      <c r="PR14" s="107" t="str">
        <f t="shared" si="71"/>
        <v/>
      </c>
      <c r="PS14" s="107" t="str">
        <f t="shared" si="71"/>
        <v/>
      </c>
      <c r="PT14" s="107" t="str">
        <f t="shared" si="71"/>
        <v/>
      </c>
      <c r="PU14" s="107" t="str">
        <f t="shared" si="71"/>
        <v/>
      </c>
      <c r="PV14" s="107" t="str">
        <f t="shared" si="71"/>
        <v/>
      </c>
      <c r="PW14" s="107" t="str">
        <f t="shared" si="71"/>
        <v/>
      </c>
      <c r="PX14" s="107" t="str">
        <f t="shared" si="71"/>
        <v/>
      </c>
      <c r="PY14" s="107" t="str">
        <f t="shared" si="71"/>
        <v/>
      </c>
      <c r="PZ14" s="108" t="str">
        <f t="shared" si="71"/>
        <v/>
      </c>
      <c r="QB14" s="124" t="str" cm="1">
        <f t="array" ref="QB14">IF(OR($QB$3="", $NI14=""), "", IFERROR(INDEX($ML14:$NE14, $QA14, MATCH($QB$3, $ML$7:$NE$7, 0)), ""))</f>
        <v/>
      </c>
      <c r="QD14" s="101" t="e" cm="1">
        <f t="array" ref="QD14">IF(OR($NI14="", $QB$3=""), NA(), IFERROR(INDEX($NO14:$OH14, $QC14, MATCH($QB$3, $NO$7:$OH$7, 0)), NA()))</f>
        <v>#N/A</v>
      </c>
      <c r="QF14" s="10">
        <f t="shared" si="72"/>
        <v>0</v>
      </c>
      <c r="QH14" s="60">
        <v>7</v>
      </c>
      <c r="QI14" s="61" t="str">
        <f t="shared" si="73"/>
        <v/>
      </c>
    </row>
    <row r="15" spans="1:451" ht="15" customHeight="1" x14ac:dyDescent="0.25">
      <c r="A15" s="1"/>
      <c r="B15" s="476" t="s">
        <v>227</v>
      </c>
      <c r="C15" s="477"/>
      <c r="D15" s="477"/>
      <c r="E15" s="477"/>
      <c r="F15" s="477"/>
      <c r="G15" s="478"/>
      <c r="H15" s="366" t="s">
        <v>228</v>
      </c>
      <c r="I15" s="367"/>
      <c r="J15" s="367"/>
      <c r="K15" s="367"/>
      <c r="L15" s="367"/>
      <c r="M15" s="367"/>
      <c r="N15" s="367"/>
      <c r="O15" s="367"/>
      <c r="P15" s="367"/>
      <c r="Q15" s="367"/>
      <c r="R15" s="367"/>
      <c r="S15" s="368"/>
      <c r="T15" s="254" t="str">
        <f>$AG$3</f>
        <v>●</v>
      </c>
      <c r="U15" s="488"/>
      <c r="V15" s="1"/>
      <c r="AE15" s="341" t="str">
        <f>IF($H15="", $AG$2, IF(COUNTIF($AJ$42:$AJ$43, $H15)=0, $AG$2, ""))</f>
        <v/>
      </c>
      <c r="AG15" s="10">
        <v>4</v>
      </c>
      <c r="AJ15" s="10" t="str">
        <f>IF('Dev Settings'!$B$16="", "", 'Dev Settings'!$B$16)</f>
        <v>EUR</v>
      </c>
      <c r="AK15" s="60">
        <v>93</v>
      </c>
      <c r="AL15" s="7">
        <v>69</v>
      </c>
      <c r="AM15" s="7">
        <v>78</v>
      </c>
      <c r="AN15" s="7">
        <v>76</v>
      </c>
      <c r="AO15" s="7">
        <v>66</v>
      </c>
      <c r="AP15" s="7">
        <v>23</v>
      </c>
      <c r="AQ15" s="7">
        <v>15</v>
      </c>
      <c r="AR15" s="7">
        <v>93</v>
      </c>
      <c r="AS15" s="7">
        <v>45</v>
      </c>
      <c r="AT15" s="7">
        <v>42</v>
      </c>
      <c r="AU15" s="7">
        <v>82</v>
      </c>
      <c r="AV15" s="7">
        <v>42</v>
      </c>
      <c r="AW15" s="7">
        <v>65</v>
      </c>
      <c r="AX15" s="7">
        <v>69</v>
      </c>
      <c r="AY15" s="7">
        <v>25</v>
      </c>
      <c r="AZ15" s="7">
        <v>83</v>
      </c>
      <c r="BA15" s="7">
        <v>45</v>
      </c>
      <c r="BB15" s="7">
        <v>74</v>
      </c>
      <c r="BC15" s="7">
        <v>27</v>
      </c>
      <c r="BD15" s="7">
        <v>70</v>
      </c>
      <c r="BE15" s="7">
        <v>74</v>
      </c>
      <c r="BF15" s="7">
        <v>22</v>
      </c>
      <c r="BG15" s="7">
        <v>17</v>
      </c>
      <c r="BH15" s="7">
        <v>15</v>
      </c>
      <c r="BI15" s="7">
        <v>53</v>
      </c>
      <c r="BJ15" s="7">
        <v>3</v>
      </c>
      <c r="BK15" s="7">
        <v>19</v>
      </c>
      <c r="BL15" s="7">
        <v>80</v>
      </c>
      <c r="BM15" s="7">
        <v>22</v>
      </c>
      <c r="BN15" s="7">
        <v>39</v>
      </c>
      <c r="BO15" s="7">
        <v>56</v>
      </c>
      <c r="BP15" s="7">
        <v>57</v>
      </c>
      <c r="BQ15" s="7">
        <v>12</v>
      </c>
      <c r="BR15" s="7">
        <v>20</v>
      </c>
      <c r="BS15" s="7">
        <v>81</v>
      </c>
      <c r="BT15" s="7">
        <v>3</v>
      </c>
      <c r="BU15" s="7">
        <v>91</v>
      </c>
      <c r="BV15" s="7">
        <v>37</v>
      </c>
      <c r="BW15" s="7">
        <v>58</v>
      </c>
      <c r="BX15" s="61">
        <v>39</v>
      </c>
      <c r="CA15" s="49">
        <f t="shared" si="74"/>
        <v>0.29166666666666663</v>
      </c>
      <c r="CB15" s="10">
        <v>8</v>
      </c>
      <c r="CD15" s="52" t="e">
        <f t="shared" si="128"/>
        <v>#VALUE!</v>
      </c>
      <c r="CF15" s="55" t="e">
        <f t="shared" si="75"/>
        <v>#VALUE!</v>
      </c>
      <c r="CH15" s="10" t="str">
        <f t="shared" si="76"/>
        <v/>
      </c>
      <c r="CJ15" s="7"/>
      <c r="CK15" s="10">
        <v>7</v>
      </c>
      <c r="CL15" s="60">
        <v>17</v>
      </c>
      <c r="CM15" s="7">
        <v>60</v>
      </c>
      <c r="CN15" s="7">
        <v>64</v>
      </c>
      <c r="CO15" s="7">
        <v>64</v>
      </c>
      <c r="CP15" s="7">
        <v>34</v>
      </c>
      <c r="CQ15" s="7">
        <v>58</v>
      </c>
      <c r="CR15" s="7">
        <v>81</v>
      </c>
      <c r="CS15" s="7">
        <v>27</v>
      </c>
      <c r="CT15" s="7">
        <v>25</v>
      </c>
      <c r="CU15" s="7">
        <v>47</v>
      </c>
      <c r="CV15" s="7">
        <v>68</v>
      </c>
      <c r="CW15" s="7">
        <v>21</v>
      </c>
      <c r="CX15" s="7">
        <v>28</v>
      </c>
      <c r="CY15" s="7">
        <v>33</v>
      </c>
      <c r="CZ15" s="7">
        <v>9</v>
      </c>
      <c r="DA15" s="7">
        <v>46</v>
      </c>
      <c r="DB15" s="7">
        <v>16</v>
      </c>
      <c r="DC15" s="7">
        <v>64</v>
      </c>
      <c r="DD15" s="7">
        <v>27</v>
      </c>
      <c r="DE15" s="7">
        <v>37</v>
      </c>
      <c r="DF15" s="7">
        <v>27</v>
      </c>
      <c r="DG15" s="7">
        <v>94</v>
      </c>
      <c r="DH15" s="7">
        <v>80</v>
      </c>
      <c r="DI15" s="61">
        <v>15</v>
      </c>
      <c r="DK15" s="10">
        <v>8</v>
      </c>
      <c r="DL15" s="60">
        <v>33</v>
      </c>
      <c r="DM15" s="7">
        <v>10</v>
      </c>
      <c r="DN15" s="7">
        <v>64</v>
      </c>
      <c r="DO15" s="7">
        <v>10</v>
      </c>
      <c r="DP15" s="7">
        <v>69</v>
      </c>
      <c r="DQ15" s="7">
        <v>11</v>
      </c>
      <c r="DR15" s="7">
        <v>100</v>
      </c>
      <c r="DS15" s="7">
        <v>40</v>
      </c>
      <c r="DT15" s="7">
        <v>59</v>
      </c>
      <c r="DU15" s="7">
        <v>95</v>
      </c>
      <c r="DV15" s="7">
        <v>92</v>
      </c>
      <c r="DW15" s="7">
        <v>16</v>
      </c>
      <c r="DX15" s="7">
        <v>16</v>
      </c>
      <c r="DY15" s="7">
        <v>16</v>
      </c>
      <c r="DZ15" s="7">
        <v>9</v>
      </c>
      <c r="EA15" s="7">
        <v>64</v>
      </c>
      <c r="EB15" s="7">
        <v>99</v>
      </c>
      <c r="EC15" s="7">
        <v>46</v>
      </c>
      <c r="ED15" s="7">
        <v>19</v>
      </c>
      <c r="EE15" s="7">
        <v>5</v>
      </c>
      <c r="EF15" s="7">
        <v>6</v>
      </c>
      <c r="EG15" s="7">
        <v>83</v>
      </c>
      <c r="EH15" s="7">
        <v>40</v>
      </c>
      <c r="EI15" s="7">
        <v>49</v>
      </c>
      <c r="EJ15" s="7">
        <v>82</v>
      </c>
      <c r="EK15" s="7">
        <v>71</v>
      </c>
      <c r="EL15" s="7">
        <v>23</v>
      </c>
      <c r="EM15" s="7">
        <v>54</v>
      </c>
      <c r="EN15" s="7">
        <v>32</v>
      </c>
      <c r="EO15" s="7">
        <v>7</v>
      </c>
      <c r="EP15" s="7">
        <v>45</v>
      </c>
      <c r="EQ15" s="7">
        <v>90</v>
      </c>
      <c r="ER15" s="7">
        <v>40</v>
      </c>
      <c r="ES15" s="7">
        <v>82</v>
      </c>
      <c r="ET15" s="7">
        <v>10</v>
      </c>
      <c r="EU15" s="7">
        <v>75</v>
      </c>
      <c r="EV15" s="7">
        <v>17</v>
      </c>
      <c r="EW15" s="7">
        <v>9</v>
      </c>
      <c r="EX15" s="7">
        <v>77</v>
      </c>
      <c r="EY15" s="7">
        <v>67</v>
      </c>
      <c r="EZ15" s="7">
        <v>16</v>
      </c>
      <c r="FA15" s="7">
        <v>86</v>
      </c>
      <c r="FB15" s="7">
        <v>8</v>
      </c>
      <c r="FC15" s="7">
        <v>81</v>
      </c>
      <c r="FD15" s="7">
        <v>84</v>
      </c>
      <c r="FE15" s="7">
        <v>52</v>
      </c>
      <c r="FF15" s="7">
        <v>73</v>
      </c>
      <c r="FG15" s="7">
        <v>25</v>
      </c>
      <c r="FH15" s="7">
        <v>59</v>
      </c>
      <c r="FI15" s="7">
        <v>47</v>
      </c>
      <c r="FJ15" s="7">
        <v>13</v>
      </c>
      <c r="FK15" s="7">
        <v>92</v>
      </c>
      <c r="FL15" s="7">
        <v>89</v>
      </c>
      <c r="FM15" s="7">
        <v>86</v>
      </c>
      <c r="FN15" s="7">
        <v>35</v>
      </c>
      <c r="FO15" s="7">
        <v>42</v>
      </c>
      <c r="FP15" s="7">
        <v>94</v>
      </c>
      <c r="FQ15" s="7">
        <v>27</v>
      </c>
      <c r="FR15" s="7">
        <v>7</v>
      </c>
      <c r="FS15" s="7">
        <v>32</v>
      </c>
      <c r="FT15" s="7">
        <v>14</v>
      </c>
      <c r="FU15" s="7">
        <v>24</v>
      </c>
      <c r="FV15" s="7">
        <v>85</v>
      </c>
      <c r="FW15" s="7">
        <v>86</v>
      </c>
      <c r="FX15" s="7">
        <v>21</v>
      </c>
      <c r="FY15" s="7">
        <v>73</v>
      </c>
      <c r="FZ15" s="7">
        <v>71</v>
      </c>
      <c r="GA15" s="7">
        <v>100</v>
      </c>
      <c r="GB15" s="7">
        <v>62</v>
      </c>
      <c r="GC15" s="7">
        <v>80</v>
      </c>
      <c r="GD15" s="7">
        <v>1</v>
      </c>
      <c r="GE15" s="7">
        <v>77</v>
      </c>
      <c r="GF15" s="7">
        <v>31</v>
      </c>
      <c r="GG15" s="7">
        <v>26</v>
      </c>
      <c r="GH15" s="7">
        <v>54</v>
      </c>
      <c r="GI15" s="7">
        <v>3</v>
      </c>
      <c r="GJ15" s="7">
        <v>24</v>
      </c>
      <c r="GK15" s="7">
        <v>12</v>
      </c>
      <c r="GL15" s="7">
        <v>34</v>
      </c>
      <c r="GM15" s="7">
        <v>86</v>
      </c>
      <c r="GN15" s="7">
        <v>35</v>
      </c>
      <c r="GO15" s="7">
        <v>22</v>
      </c>
      <c r="GP15" s="7">
        <v>56</v>
      </c>
      <c r="GQ15" s="7">
        <v>87</v>
      </c>
      <c r="GR15" s="7">
        <v>55</v>
      </c>
      <c r="GS15" s="7">
        <v>91</v>
      </c>
      <c r="GT15" s="7">
        <v>42</v>
      </c>
      <c r="GU15" s="7">
        <v>94</v>
      </c>
      <c r="GV15" s="7">
        <v>27</v>
      </c>
      <c r="GW15" s="7">
        <v>26</v>
      </c>
      <c r="GX15" s="7">
        <v>71</v>
      </c>
      <c r="GY15" s="7">
        <v>57</v>
      </c>
      <c r="GZ15" s="7">
        <v>91</v>
      </c>
      <c r="HA15" s="7">
        <v>90</v>
      </c>
      <c r="HB15" s="7">
        <v>89</v>
      </c>
      <c r="HC15" s="7">
        <v>88</v>
      </c>
      <c r="HD15" s="7">
        <v>46</v>
      </c>
      <c r="HE15" s="7">
        <v>61</v>
      </c>
      <c r="HF15" s="7">
        <v>39</v>
      </c>
      <c r="HG15" s="61">
        <v>96</v>
      </c>
      <c r="HJ15" s="52" t="str">
        <f t="shared" si="77"/>
        <v/>
      </c>
      <c r="HL15" s="49">
        <f>$CA$15</f>
        <v>0.29166666666666663</v>
      </c>
      <c r="HN15" s="10" t="str">
        <f t="shared" si="3"/>
        <v/>
      </c>
      <c r="HP15" s="10" t="str">
        <f t="shared" si="4"/>
        <v/>
      </c>
      <c r="HR15" s="10" t="str">
        <f t="shared" si="78"/>
        <v/>
      </c>
      <c r="HT15" s="60" t="str">
        <f t="shared" si="79"/>
        <v/>
      </c>
      <c r="HU15" s="7" t="str">
        <f t="shared" si="5"/>
        <v/>
      </c>
      <c r="HV15" s="7" t="str">
        <f t="shared" si="5"/>
        <v/>
      </c>
      <c r="HW15" s="7" t="str">
        <f t="shared" si="5"/>
        <v/>
      </c>
      <c r="HX15" s="7" t="str">
        <f t="shared" si="5"/>
        <v/>
      </c>
      <c r="HY15" s="7" t="str">
        <f t="shared" si="5"/>
        <v/>
      </c>
      <c r="HZ15" s="7" t="str">
        <f t="shared" si="5"/>
        <v/>
      </c>
      <c r="IA15" s="7" t="str">
        <f t="shared" si="5"/>
        <v/>
      </c>
      <c r="IB15" s="7" t="str">
        <f t="shared" si="5"/>
        <v/>
      </c>
      <c r="IC15" s="7" t="str">
        <f t="shared" si="5"/>
        <v/>
      </c>
      <c r="ID15" s="7" t="str">
        <f t="shared" si="5"/>
        <v/>
      </c>
      <c r="IE15" s="7" t="str">
        <f t="shared" si="5"/>
        <v/>
      </c>
      <c r="IF15" s="7" t="str">
        <f t="shared" si="5"/>
        <v/>
      </c>
      <c r="IG15" s="7" t="str">
        <f t="shared" si="5"/>
        <v/>
      </c>
      <c r="IH15" s="7" t="str">
        <f t="shared" si="5"/>
        <v/>
      </c>
      <c r="II15" s="7" t="str">
        <f t="shared" si="5"/>
        <v/>
      </c>
      <c r="IJ15" s="7" t="str">
        <f t="shared" si="5"/>
        <v/>
      </c>
      <c r="IK15" s="7" t="str">
        <f t="shared" si="5"/>
        <v/>
      </c>
      <c r="IL15" s="7" t="str">
        <f t="shared" si="5"/>
        <v/>
      </c>
      <c r="IM15" s="61" t="str">
        <f t="shared" si="5"/>
        <v/>
      </c>
      <c r="IP15" s="10">
        <f>'Dev Settings'!$AJ$9</f>
        <v>-2</v>
      </c>
      <c r="IQ15" s="60">
        <f>IF($AJ$39="", "", IFERROR(INDEX('Dev Settings'!$AD$10:$AW$16, MATCH($AJ$39, 'Dev Settings'!$Q$10:$Q$16, 0), MATCH($IP15, 'Dev Settings'!$AD$9:$AW$9, 0)), ""))</f>
        <v>10</v>
      </c>
      <c r="IR15" s="10">
        <f t="shared" si="6"/>
        <v>1</v>
      </c>
      <c r="IT15" s="10">
        <v>8</v>
      </c>
      <c r="IU15" s="10">
        <f t="shared" si="80"/>
        <v>-5</v>
      </c>
      <c r="IW15" s="10">
        <f>IFERROR(IF(COUNTIF(IW$8:IW14, IW14)&lt;=INDEX($IQ$8:$IQ$18, MATCH(IW14, $IP$8:$IP$18, 0)), IW14, IW14+$IR$5), "")</f>
        <v>-5</v>
      </c>
      <c r="IX15" s="10">
        <f>IF($IW15="", "", COUNTIF(IW$8:IW15, IW15))</f>
        <v>8</v>
      </c>
      <c r="IY15" s="10">
        <f t="shared" si="81"/>
        <v>10</v>
      </c>
      <c r="JA15" s="10" t="str">
        <f t="shared" si="82"/>
        <v>X</v>
      </c>
      <c r="JB15" s="10">
        <f>IF($JA15="", "", COUNTIF(JA$8:JA15, "X"))</f>
        <v>8</v>
      </c>
      <c r="JE15" s="67" t="str">
        <f t="shared" si="83"/>
        <v/>
      </c>
      <c r="JF15" s="60" t="e">
        <f>IF(AND($IQ$5='Dev Settings'!$BU$3, COUNTIF($IP$21:$IP$25, HT15)&gt;0, COUNTIF($IP$21:$IP$25, HT14)&gt;0), MIN($ML14:$NE14)-ML14, IF(AND($IQ$6='Dev Settings'!$BU$3, COUNTIF($IQ$21:$IQ$25, HT15)&gt;0, COUNTIF($IQ$21:$IQ$25, HT14)&gt;0), MAX($ML14:$NE14)-ML14, IFERROR(INDEX($IU$8:$IU$107, MATCH(HT15, $IT$8:$IT$107, 0)), "")))</f>
        <v>#VALUE!</v>
      </c>
      <c r="JG15" s="7" t="e">
        <f>IF(AND($IQ$5='Dev Settings'!$BU$3, COUNTIF($IP$21:$IP$25, HU15)&gt;0, COUNTIF($IP$21:$IP$25, HU14)&gt;0), MIN($ML14:$NE14)-MM14, IF(AND($IQ$6='Dev Settings'!$BU$3, COUNTIF($IQ$21:$IQ$25, HU15)&gt;0, COUNTIF($IQ$21:$IQ$25, HU14)&gt;0), MAX($ML14:$NE14)-MM14, IFERROR(INDEX($IU$8:$IU$107, MATCH(HU15, $IT$8:$IT$107, 0)), "")))</f>
        <v>#VALUE!</v>
      </c>
      <c r="JH15" s="7" t="e">
        <f>IF(AND($IQ$5='Dev Settings'!$BU$3, COUNTIF($IP$21:$IP$25, HV15)&gt;0, COUNTIF($IP$21:$IP$25, HV14)&gt;0), MIN($ML14:$NE14)-MN14, IF(AND($IQ$6='Dev Settings'!$BU$3, COUNTIF($IQ$21:$IQ$25, HV15)&gt;0, COUNTIF($IQ$21:$IQ$25, HV14)&gt;0), MAX($ML14:$NE14)-MN14, IFERROR(INDEX($IU$8:$IU$107, MATCH(HV15, $IT$8:$IT$107, 0)), "")))</f>
        <v>#VALUE!</v>
      </c>
      <c r="JI15" s="7" t="e">
        <f>IF(AND($IQ$5='Dev Settings'!$BU$3, COUNTIF($IP$21:$IP$25, HW15)&gt;0, COUNTIF($IP$21:$IP$25, HW14)&gt;0), MIN($ML14:$NE14)-MO14, IF(AND($IQ$6='Dev Settings'!$BU$3, COUNTIF($IQ$21:$IQ$25, HW15)&gt;0, COUNTIF($IQ$21:$IQ$25, HW14)&gt;0), MAX($ML14:$NE14)-MO14, IFERROR(INDEX($IU$8:$IU$107, MATCH(HW15, $IT$8:$IT$107, 0)), "")))</f>
        <v>#VALUE!</v>
      </c>
      <c r="JJ15" s="7" t="e">
        <f>IF(AND($IQ$5='Dev Settings'!$BU$3, COUNTIF($IP$21:$IP$25, HX15)&gt;0, COUNTIF($IP$21:$IP$25, HX14)&gt;0), MIN($ML14:$NE14)-MP14, IF(AND($IQ$6='Dev Settings'!$BU$3, COUNTIF($IQ$21:$IQ$25, HX15)&gt;0, COUNTIF($IQ$21:$IQ$25, HX14)&gt;0), MAX($ML14:$NE14)-MP14, IFERROR(INDEX($IU$8:$IU$107, MATCH(HX15, $IT$8:$IT$107, 0)), "")))</f>
        <v>#VALUE!</v>
      </c>
      <c r="JK15" s="7" t="e">
        <f>IF(AND($IQ$5='Dev Settings'!$BU$3, COUNTIF($IP$21:$IP$25, HY15)&gt;0, COUNTIF($IP$21:$IP$25, HY14)&gt;0), MIN($ML14:$NE14)-MQ14, IF(AND($IQ$6='Dev Settings'!$BU$3, COUNTIF($IQ$21:$IQ$25, HY15)&gt;0, COUNTIF($IQ$21:$IQ$25, HY14)&gt;0), MAX($ML14:$NE14)-MQ14, IFERROR(INDEX($IU$8:$IU$107, MATCH(HY15, $IT$8:$IT$107, 0)), "")))</f>
        <v>#VALUE!</v>
      </c>
      <c r="JL15" s="7" t="e">
        <f>IF(AND($IQ$5='Dev Settings'!$BU$3, COUNTIF($IP$21:$IP$25, HZ15)&gt;0, COUNTIF($IP$21:$IP$25, HZ14)&gt;0), MIN($ML14:$NE14)-MR14, IF(AND($IQ$6='Dev Settings'!$BU$3, COUNTIF($IQ$21:$IQ$25, HZ15)&gt;0, COUNTIF($IQ$21:$IQ$25, HZ14)&gt;0), MAX($ML14:$NE14)-MR14, IFERROR(INDEX($IU$8:$IU$107, MATCH(HZ15, $IT$8:$IT$107, 0)), "")))</f>
        <v>#VALUE!</v>
      </c>
      <c r="JM15" s="7" t="e">
        <f>IF(AND($IQ$5='Dev Settings'!$BU$3, COUNTIF($IP$21:$IP$25, IA15)&gt;0, COUNTIF($IP$21:$IP$25, IA14)&gt;0), MIN($ML14:$NE14)-MS14, IF(AND($IQ$6='Dev Settings'!$BU$3, COUNTIF($IQ$21:$IQ$25, IA15)&gt;0, COUNTIF($IQ$21:$IQ$25, IA14)&gt;0), MAX($ML14:$NE14)-MS14, IFERROR(INDEX($IU$8:$IU$107, MATCH(IA15, $IT$8:$IT$107, 0)), "")))</f>
        <v>#VALUE!</v>
      </c>
      <c r="JN15" s="7" t="e">
        <f>IF(AND($IQ$5='Dev Settings'!$BU$3, COUNTIF($IP$21:$IP$25, IB15)&gt;0, COUNTIF($IP$21:$IP$25, IB14)&gt;0), MIN($ML14:$NE14)-MT14, IF(AND($IQ$6='Dev Settings'!$BU$3, COUNTIF($IQ$21:$IQ$25, IB15)&gt;0, COUNTIF($IQ$21:$IQ$25, IB14)&gt;0), MAX($ML14:$NE14)-MT14, IFERROR(INDEX($IU$8:$IU$107, MATCH(IB15, $IT$8:$IT$107, 0)), "")))</f>
        <v>#VALUE!</v>
      </c>
      <c r="JO15" s="7" t="e">
        <f>IF(AND($IQ$5='Dev Settings'!$BU$3, COUNTIF($IP$21:$IP$25, IC15)&gt;0, COUNTIF($IP$21:$IP$25, IC14)&gt;0), MIN($ML14:$NE14)-MU14, IF(AND($IQ$6='Dev Settings'!$BU$3, COUNTIF($IQ$21:$IQ$25, IC15)&gt;0, COUNTIF($IQ$21:$IQ$25, IC14)&gt;0), MAX($ML14:$NE14)-MU14, IFERROR(INDEX($IU$8:$IU$107, MATCH(IC15, $IT$8:$IT$107, 0)), "")))</f>
        <v>#VALUE!</v>
      </c>
      <c r="JP15" s="7" t="e">
        <f>IF(AND($IQ$5='Dev Settings'!$BU$3, COUNTIF($IP$21:$IP$25, ID15)&gt;0, COUNTIF($IP$21:$IP$25, ID14)&gt;0), MIN($ML14:$NE14)-MV14, IF(AND($IQ$6='Dev Settings'!$BU$3, COUNTIF($IQ$21:$IQ$25, ID15)&gt;0, COUNTIF($IQ$21:$IQ$25, ID14)&gt;0), MAX($ML14:$NE14)-MV14, IFERROR(INDEX($IU$8:$IU$107, MATCH(ID15, $IT$8:$IT$107, 0)), "")))</f>
        <v>#VALUE!</v>
      </c>
      <c r="JQ15" s="7" t="e">
        <f>IF(AND($IQ$5='Dev Settings'!$BU$3, COUNTIF($IP$21:$IP$25, IE15)&gt;0, COUNTIF($IP$21:$IP$25, IE14)&gt;0), MIN($ML14:$NE14)-MW14, IF(AND($IQ$6='Dev Settings'!$BU$3, COUNTIF($IQ$21:$IQ$25, IE15)&gt;0, COUNTIF($IQ$21:$IQ$25, IE14)&gt;0), MAX($ML14:$NE14)-MW14, IFERROR(INDEX($IU$8:$IU$107, MATCH(IE15, $IT$8:$IT$107, 0)), "")))</f>
        <v>#VALUE!</v>
      </c>
      <c r="JR15" s="7" t="e">
        <f>IF(AND($IQ$5='Dev Settings'!$BU$3, COUNTIF($IP$21:$IP$25, IF15)&gt;0, COUNTIF($IP$21:$IP$25, IF14)&gt;0), MIN($ML14:$NE14)-MX14, IF(AND($IQ$6='Dev Settings'!$BU$3, COUNTIF($IQ$21:$IQ$25, IF15)&gt;0, COUNTIF($IQ$21:$IQ$25, IF14)&gt;0), MAX($ML14:$NE14)-MX14, IFERROR(INDEX($IU$8:$IU$107, MATCH(IF15, $IT$8:$IT$107, 0)), "")))</f>
        <v>#VALUE!</v>
      </c>
      <c r="JS15" s="7" t="e">
        <f>IF(AND($IQ$5='Dev Settings'!$BU$3, COUNTIF($IP$21:$IP$25, IG15)&gt;0, COUNTIF($IP$21:$IP$25, IG14)&gt;0), MIN($ML14:$NE14)-MY14, IF(AND($IQ$6='Dev Settings'!$BU$3, COUNTIF($IQ$21:$IQ$25, IG15)&gt;0, COUNTIF($IQ$21:$IQ$25, IG14)&gt;0), MAX($ML14:$NE14)-MY14, IFERROR(INDEX($IU$8:$IU$107, MATCH(IG15, $IT$8:$IT$107, 0)), "")))</f>
        <v>#VALUE!</v>
      </c>
      <c r="JT15" s="7" t="e">
        <f>IF(AND($IQ$5='Dev Settings'!$BU$3, COUNTIF($IP$21:$IP$25, IH15)&gt;0, COUNTIF($IP$21:$IP$25, IH14)&gt;0), MIN($ML14:$NE14)-MZ14, IF(AND($IQ$6='Dev Settings'!$BU$3, COUNTIF($IQ$21:$IQ$25, IH15)&gt;0, COUNTIF($IQ$21:$IQ$25, IH14)&gt;0), MAX($ML14:$NE14)-MZ14, IFERROR(INDEX($IU$8:$IU$107, MATCH(IH15, $IT$8:$IT$107, 0)), "")))</f>
        <v>#VALUE!</v>
      </c>
      <c r="JU15" s="7" t="e">
        <f>IF(AND($IQ$5='Dev Settings'!$BU$3, COUNTIF($IP$21:$IP$25, II15)&gt;0, COUNTIF($IP$21:$IP$25, II14)&gt;0), MIN($ML14:$NE14)-NA14, IF(AND($IQ$6='Dev Settings'!$BU$3, COUNTIF($IQ$21:$IQ$25, II15)&gt;0, COUNTIF($IQ$21:$IQ$25, II14)&gt;0), MAX($ML14:$NE14)-NA14, IFERROR(INDEX($IU$8:$IU$107, MATCH(II15, $IT$8:$IT$107, 0)), "")))</f>
        <v>#VALUE!</v>
      </c>
      <c r="JV15" s="7" t="e">
        <f>IF(AND($IQ$5='Dev Settings'!$BU$3, COUNTIF($IP$21:$IP$25, IJ15)&gt;0, COUNTIF($IP$21:$IP$25, IJ14)&gt;0), MIN($ML14:$NE14)-NB14, IF(AND($IQ$6='Dev Settings'!$BU$3, COUNTIF($IQ$21:$IQ$25, IJ15)&gt;0, COUNTIF($IQ$21:$IQ$25, IJ14)&gt;0), MAX($ML14:$NE14)-NB14, IFERROR(INDEX($IU$8:$IU$107, MATCH(IJ15, $IT$8:$IT$107, 0)), "")))</f>
        <v>#VALUE!</v>
      </c>
      <c r="JW15" s="7" t="e">
        <f>IF(AND($IQ$5='Dev Settings'!$BU$3, COUNTIF($IP$21:$IP$25, IK15)&gt;0, COUNTIF($IP$21:$IP$25, IK14)&gt;0), MIN($ML14:$NE14)-NC14, IF(AND($IQ$6='Dev Settings'!$BU$3, COUNTIF($IQ$21:$IQ$25, IK15)&gt;0, COUNTIF($IQ$21:$IQ$25, IK14)&gt;0), MAX($ML14:$NE14)-NC14, IFERROR(INDEX($IU$8:$IU$107, MATCH(IK15, $IT$8:$IT$107, 0)), "")))</f>
        <v>#VALUE!</v>
      </c>
      <c r="JX15" s="7" t="e">
        <f>IF(AND($IQ$5='Dev Settings'!$BU$3, COUNTIF($IP$21:$IP$25, IL15)&gt;0, COUNTIF($IP$21:$IP$25, IL14)&gt;0), MIN($ML14:$NE14)-ND14, IF(AND($IQ$6='Dev Settings'!$BU$3, COUNTIF($IQ$21:$IQ$25, IL15)&gt;0, COUNTIF($IQ$21:$IQ$25, IL14)&gt;0), MAX($ML14:$NE14)-ND14, IFERROR(INDEX($IU$8:$IU$107, MATCH(IL15, $IT$8:$IT$107, 0)), "")))</f>
        <v>#VALUE!</v>
      </c>
      <c r="JY15" s="61" t="e">
        <f>IF(AND($IQ$5='Dev Settings'!$BU$3, COUNTIF($IP$21:$IP$25, IM15)&gt;0, COUNTIF($IP$21:$IP$25, IM14)&gt;0), MIN($ML14:$NE14)-NE14, IF(AND($IQ$6='Dev Settings'!$BU$3, COUNTIF($IQ$21:$IQ$25, IM15)&gt;0, COUNTIF($IQ$21:$IQ$25, IM14)&gt;0), MAX($ML14:$NE14)-NE14, IFERROR(INDEX($IU$8:$IU$107, MATCH(IM15, $IT$8:$IT$107, 0)), "")))</f>
        <v>#VALUE!</v>
      </c>
      <c r="KA15" s="60" t="str">
        <f t="shared" si="8"/>
        <v/>
      </c>
      <c r="KB15" s="7" t="str">
        <f t="shared" si="9"/>
        <v/>
      </c>
      <c r="KC15" s="7" t="str">
        <f t="shared" si="10"/>
        <v/>
      </c>
      <c r="KD15" s="7" t="str">
        <f t="shared" si="11"/>
        <v/>
      </c>
      <c r="KE15" s="7" t="str">
        <f t="shared" si="12"/>
        <v/>
      </c>
      <c r="KF15" s="7" t="str">
        <f t="shared" si="13"/>
        <v/>
      </c>
      <c r="KG15" s="7" t="str">
        <f t="shared" si="14"/>
        <v/>
      </c>
      <c r="KH15" s="7" t="str">
        <f t="shared" si="15"/>
        <v/>
      </c>
      <c r="KI15" s="7" t="str">
        <f t="shared" si="16"/>
        <v/>
      </c>
      <c r="KJ15" s="7" t="str">
        <f t="shared" si="17"/>
        <v/>
      </c>
      <c r="KK15" s="7" t="str">
        <f t="shared" si="18"/>
        <v/>
      </c>
      <c r="KL15" s="7" t="str">
        <f t="shared" si="19"/>
        <v/>
      </c>
      <c r="KM15" s="7" t="str">
        <f t="shared" si="20"/>
        <v/>
      </c>
      <c r="KN15" s="7" t="str">
        <f t="shared" si="21"/>
        <v/>
      </c>
      <c r="KO15" s="7" t="str">
        <f t="shared" si="22"/>
        <v/>
      </c>
      <c r="KP15" s="7" t="str">
        <f t="shared" si="23"/>
        <v/>
      </c>
      <c r="KQ15" s="7" t="str">
        <f t="shared" si="24"/>
        <v/>
      </c>
      <c r="KR15" s="7" t="str">
        <f t="shared" si="25"/>
        <v/>
      </c>
      <c r="KS15" s="7" t="str">
        <f t="shared" si="26"/>
        <v/>
      </c>
      <c r="KT15" s="61" t="str">
        <f t="shared" si="27"/>
        <v/>
      </c>
      <c r="KV15" s="60" t="str">
        <f t="shared" si="28"/>
        <v/>
      </c>
      <c r="KW15" s="7" t="str">
        <f t="shared" si="29"/>
        <v/>
      </c>
      <c r="KX15" s="7" t="str">
        <f t="shared" si="30"/>
        <v/>
      </c>
      <c r="KY15" s="7" t="str">
        <f t="shared" si="31"/>
        <v/>
      </c>
      <c r="KZ15" s="7" t="str">
        <f t="shared" si="32"/>
        <v/>
      </c>
      <c r="LA15" s="7" t="str">
        <f t="shared" si="33"/>
        <v/>
      </c>
      <c r="LB15" s="7" t="str">
        <f t="shared" si="34"/>
        <v/>
      </c>
      <c r="LC15" s="7" t="str">
        <f t="shared" si="35"/>
        <v/>
      </c>
      <c r="LD15" s="7" t="str">
        <f t="shared" si="36"/>
        <v/>
      </c>
      <c r="LE15" s="7" t="str">
        <f t="shared" si="37"/>
        <v/>
      </c>
      <c r="LF15" s="7" t="str">
        <f t="shared" si="38"/>
        <v/>
      </c>
      <c r="LG15" s="7" t="str">
        <f t="shared" si="39"/>
        <v/>
      </c>
      <c r="LH15" s="7" t="str">
        <f t="shared" si="40"/>
        <v/>
      </c>
      <c r="LI15" s="7" t="str">
        <f t="shared" si="41"/>
        <v/>
      </c>
      <c r="LJ15" s="7" t="str">
        <f t="shared" si="42"/>
        <v/>
      </c>
      <c r="LK15" s="7" t="str">
        <f t="shared" si="43"/>
        <v/>
      </c>
      <c r="LL15" s="7" t="str">
        <f t="shared" si="44"/>
        <v/>
      </c>
      <c r="LM15" s="7" t="str">
        <f t="shared" si="45"/>
        <v/>
      </c>
      <c r="LN15" s="7" t="str">
        <f t="shared" si="46"/>
        <v/>
      </c>
      <c r="LO15" s="61" t="str">
        <f t="shared" si="47"/>
        <v/>
      </c>
      <c r="LQ15" s="60" t="e">
        <f t="shared" si="48"/>
        <v>#VALUE!</v>
      </c>
      <c r="LR15" s="7" t="e">
        <f t="shared" si="49"/>
        <v>#VALUE!</v>
      </c>
      <c r="LS15" s="7" t="e">
        <f t="shared" si="50"/>
        <v>#VALUE!</v>
      </c>
      <c r="LT15" s="7" t="e">
        <f t="shared" si="51"/>
        <v>#VALUE!</v>
      </c>
      <c r="LU15" s="7" t="e">
        <f t="shared" si="52"/>
        <v>#VALUE!</v>
      </c>
      <c r="LV15" s="7" t="e">
        <f t="shared" si="53"/>
        <v>#VALUE!</v>
      </c>
      <c r="LW15" s="7" t="e">
        <f t="shared" si="54"/>
        <v>#VALUE!</v>
      </c>
      <c r="LX15" s="7" t="e">
        <f t="shared" si="55"/>
        <v>#VALUE!</v>
      </c>
      <c r="LY15" s="7" t="e">
        <f t="shared" si="56"/>
        <v>#VALUE!</v>
      </c>
      <c r="LZ15" s="7" t="e">
        <f t="shared" si="57"/>
        <v>#VALUE!</v>
      </c>
      <c r="MA15" s="7" t="e">
        <f t="shared" si="58"/>
        <v>#VALUE!</v>
      </c>
      <c r="MB15" s="7" t="e">
        <f t="shared" si="59"/>
        <v>#VALUE!</v>
      </c>
      <c r="MC15" s="7" t="e">
        <f t="shared" si="60"/>
        <v>#VALUE!</v>
      </c>
      <c r="MD15" s="7" t="e">
        <f t="shared" si="61"/>
        <v>#VALUE!</v>
      </c>
      <c r="ME15" s="7" t="e">
        <f t="shared" si="62"/>
        <v>#VALUE!</v>
      </c>
      <c r="MF15" s="7" t="e">
        <f t="shared" si="63"/>
        <v>#VALUE!</v>
      </c>
      <c r="MG15" s="7" t="e">
        <f t="shared" si="64"/>
        <v>#VALUE!</v>
      </c>
      <c r="MH15" s="7" t="e">
        <f t="shared" si="65"/>
        <v>#VALUE!</v>
      </c>
      <c r="MI15" s="7" t="e">
        <f t="shared" si="66"/>
        <v>#VALUE!</v>
      </c>
      <c r="MJ15" s="61" t="e">
        <f t="shared" si="67"/>
        <v>#VALUE!</v>
      </c>
      <c r="ML15" s="60" t="str">
        <f t="shared" si="84"/>
        <v/>
      </c>
      <c r="MM15" s="7" t="str">
        <f t="shared" si="85"/>
        <v/>
      </c>
      <c r="MN15" s="7" t="str">
        <f t="shared" si="86"/>
        <v/>
      </c>
      <c r="MO15" s="7" t="str">
        <f t="shared" si="87"/>
        <v/>
      </c>
      <c r="MP15" s="7" t="str">
        <f t="shared" si="88"/>
        <v/>
      </c>
      <c r="MQ15" s="7" t="str">
        <f t="shared" si="89"/>
        <v/>
      </c>
      <c r="MR15" s="7" t="str">
        <f t="shared" si="90"/>
        <v/>
      </c>
      <c r="MS15" s="7" t="str">
        <f t="shared" si="91"/>
        <v/>
      </c>
      <c r="MT15" s="7" t="str">
        <f t="shared" si="92"/>
        <v/>
      </c>
      <c r="MU15" s="7" t="str">
        <f t="shared" si="93"/>
        <v/>
      </c>
      <c r="MV15" s="7" t="str">
        <f t="shared" si="94"/>
        <v/>
      </c>
      <c r="MW15" s="7" t="str">
        <f t="shared" si="95"/>
        <v/>
      </c>
      <c r="MX15" s="7" t="str">
        <f t="shared" si="96"/>
        <v/>
      </c>
      <c r="MY15" s="7" t="str">
        <f t="shared" si="97"/>
        <v/>
      </c>
      <c r="MZ15" s="7" t="str">
        <f t="shared" si="98"/>
        <v/>
      </c>
      <c r="NA15" s="7" t="str">
        <f t="shared" si="99"/>
        <v/>
      </c>
      <c r="NB15" s="7" t="str">
        <f t="shared" si="100"/>
        <v/>
      </c>
      <c r="NC15" s="7" t="str">
        <f t="shared" si="101"/>
        <v/>
      </c>
      <c r="ND15" s="7" t="str">
        <f t="shared" si="102"/>
        <v/>
      </c>
      <c r="NE15" s="61" t="str">
        <f t="shared" si="103"/>
        <v/>
      </c>
      <c r="NG15" s="10" t="str">
        <f t="shared" si="104"/>
        <v/>
      </c>
      <c r="NI15" s="10" t="str">
        <f t="shared" si="105"/>
        <v/>
      </c>
      <c r="NK15" s="10" t="str">
        <f>IF(COUNTIF($NI15:$NI$176, "X")=1, "X", "")</f>
        <v/>
      </c>
      <c r="NM15" s="10" t="str">
        <f t="shared" si="69"/>
        <v/>
      </c>
      <c r="NO15" s="85" t="str" cm="1">
        <f t="array" ref="NO15">IF(OR(NO$7="", $JE15=""), "", IFERROR(NO$8+SUMPRODUCT((Trades!$CL$8:$CL$307)*(Trades!$O$8:$Q$307=NO$7)*(Trades!$R$8:$R$307&lt;$JE15))-SUMPRODUCT((Trades!$H$8:$H$307)*(Trades!$E$8:$E$307=NO$7)*(Trades!$R$8:$R$307&lt;$JE15)), ""))</f>
        <v/>
      </c>
      <c r="NP15" s="86" t="str" cm="1">
        <f t="array" ref="NP15">IF(OR(NP$7="", $JE15=""), "", IFERROR(NP$8+SUMPRODUCT((Trades!$CL$8:$CL$307)*(Trades!$O$8:$Q$307=NP$7)*(Trades!$R$8:$R$307&lt;$JE15))-SUMPRODUCT((Trades!$H$8:$H$307)*(Trades!$E$8:$E$307=NP$7)*(Trades!$R$8:$R$307&lt;$JE15)), ""))</f>
        <v/>
      </c>
      <c r="NQ15" s="86" t="str" cm="1">
        <f t="array" ref="NQ15">IF(OR(NQ$7="", $JE15=""), "", IFERROR(NQ$8+SUMPRODUCT((Trades!$CL$8:$CL$307)*(Trades!$O$8:$Q$307=NQ$7)*(Trades!$R$8:$R$307&lt;$JE15))-SUMPRODUCT((Trades!$H$8:$H$307)*(Trades!$E$8:$E$307=NQ$7)*(Trades!$R$8:$R$307&lt;$JE15)), ""))</f>
        <v/>
      </c>
      <c r="NR15" s="86" t="str" cm="1">
        <f t="array" ref="NR15">IF(OR(NR$7="", $JE15=""), "", IFERROR(NR$8+SUMPRODUCT((Trades!$CL$8:$CL$307)*(Trades!$O$8:$Q$307=NR$7)*(Trades!$R$8:$R$307&lt;$JE15))-SUMPRODUCT((Trades!$H$8:$H$307)*(Trades!$E$8:$E$307=NR$7)*(Trades!$R$8:$R$307&lt;$JE15)), ""))</f>
        <v/>
      </c>
      <c r="NS15" s="86" t="str" cm="1">
        <f t="array" ref="NS15">IF(OR(NS$7="", $JE15=""), "", IFERROR(NS$8+SUMPRODUCT((Trades!$CL$8:$CL$307)*(Trades!$O$8:$Q$307=NS$7)*(Trades!$R$8:$R$307&lt;$JE15))-SUMPRODUCT((Trades!$H$8:$H$307)*(Trades!$E$8:$E$307=NS$7)*(Trades!$R$8:$R$307&lt;$JE15)), ""))</f>
        <v/>
      </c>
      <c r="NT15" s="86" t="str" cm="1">
        <f t="array" ref="NT15">IF(OR(NT$7="", $JE15=""), "", IFERROR(NT$8+SUMPRODUCT((Trades!$CL$8:$CL$307)*(Trades!$O$8:$Q$307=NT$7)*(Trades!$R$8:$R$307&lt;$JE15))-SUMPRODUCT((Trades!$H$8:$H$307)*(Trades!$E$8:$E$307=NT$7)*(Trades!$R$8:$R$307&lt;$JE15)), ""))</f>
        <v/>
      </c>
      <c r="NU15" s="86" t="str" cm="1">
        <f t="array" ref="NU15">IF(OR(NU$7="", $JE15=""), "", IFERROR(NU$8+SUMPRODUCT((Trades!$CL$8:$CL$307)*(Trades!$O$8:$Q$307=NU$7)*(Trades!$R$8:$R$307&lt;$JE15))-SUMPRODUCT((Trades!$H$8:$H$307)*(Trades!$E$8:$E$307=NU$7)*(Trades!$R$8:$R$307&lt;$JE15)), ""))</f>
        <v/>
      </c>
      <c r="NV15" s="86" t="str" cm="1">
        <f t="array" ref="NV15">IF(OR(NV$7="", $JE15=""), "", IFERROR(NV$8+SUMPRODUCT((Trades!$CL$8:$CL$307)*(Trades!$O$8:$Q$307=NV$7)*(Trades!$R$8:$R$307&lt;$JE15))-SUMPRODUCT((Trades!$H$8:$H$307)*(Trades!$E$8:$E$307=NV$7)*(Trades!$R$8:$R$307&lt;$JE15)), ""))</f>
        <v/>
      </c>
      <c r="NW15" s="86" t="str" cm="1">
        <f t="array" ref="NW15">IF(OR(NW$7="", $JE15=""), "", IFERROR(NW$8+SUMPRODUCT((Trades!$CL$8:$CL$307)*(Trades!$O$8:$Q$307=NW$7)*(Trades!$R$8:$R$307&lt;$JE15))-SUMPRODUCT((Trades!$H$8:$H$307)*(Trades!$E$8:$E$307=NW$7)*(Trades!$R$8:$R$307&lt;$JE15)), ""))</f>
        <v/>
      </c>
      <c r="NX15" s="86" t="str" cm="1">
        <f t="array" ref="NX15">IF(OR(NX$7="", $JE15=""), "", IFERROR(NX$8+SUMPRODUCT((Trades!$CL$8:$CL$307)*(Trades!$O$8:$Q$307=NX$7)*(Trades!$R$8:$R$307&lt;$JE15))-SUMPRODUCT((Trades!$H$8:$H$307)*(Trades!$E$8:$E$307=NX$7)*(Trades!$R$8:$R$307&lt;$JE15)), ""))</f>
        <v/>
      </c>
      <c r="NY15" s="86" t="str" cm="1">
        <f t="array" ref="NY15">IF(OR(NY$7="", $JE15=""), "", IFERROR(NY$8+SUMPRODUCT((Trades!$CL$8:$CL$307)*(Trades!$O$8:$Q$307=NY$7)*(Trades!$R$8:$R$307&lt;$JE15))-SUMPRODUCT((Trades!$H$8:$H$307)*(Trades!$E$8:$E$307=NY$7)*(Trades!$R$8:$R$307&lt;$JE15)), ""))</f>
        <v/>
      </c>
      <c r="NZ15" s="86" t="str" cm="1">
        <f t="array" ref="NZ15">IF(OR(NZ$7="", $JE15=""), "", IFERROR(NZ$8+SUMPRODUCT((Trades!$CL$8:$CL$307)*(Trades!$O$8:$Q$307=NZ$7)*(Trades!$R$8:$R$307&lt;$JE15))-SUMPRODUCT((Trades!$H$8:$H$307)*(Trades!$E$8:$E$307=NZ$7)*(Trades!$R$8:$R$307&lt;$JE15)), ""))</f>
        <v/>
      </c>
      <c r="OA15" s="86" t="str" cm="1">
        <f t="array" ref="OA15">IF(OR(OA$7="", $JE15=""), "", IFERROR(OA$8+SUMPRODUCT((Trades!$CL$8:$CL$307)*(Trades!$O$8:$Q$307=OA$7)*(Trades!$R$8:$R$307&lt;$JE15))-SUMPRODUCT((Trades!$H$8:$H$307)*(Trades!$E$8:$E$307=OA$7)*(Trades!$R$8:$R$307&lt;$JE15)), ""))</f>
        <v/>
      </c>
      <c r="OB15" s="86" t="str" cm="1">
        <f t="array" ref="OB15">IF(OR(OB$7="", $JE15=""), "", IFERROR(OB$8+SUMPRODUCT((Trades!$CL$8:$CL$307)*(Trades!$O$8:$Q$307=OB$7)*(Trades!$R$8:$R$307&lt;$JE15))-SUMPRODUCT((Trades!$H$8:$H$307)*(Trades!$E$8:$E$307=OB$7)*(Trades!$R$8:$R$307&lt;$JE15)), ""))</f>
        <v/>
      </c>
      <c r="OC15" s="86" t="str" cm="1">
        <f t="array" ref="OC15">IF(OR(OC$7="", $JE15=""), "", IFERROR(OC$8+SUMPRODUCT((Trades!$CL$8:$CL$307)*(Trades!$O$8:$Q$307=OC$7)*(Trades!$R$8:$R$307&lt;$JE15))-SUMPRODUCT((Trades!$H$8:$H$307)*(Trades!$E$8:$E$307=OC$7)*(Trades!$R$8:$R$307&lt;$JE15)), ""))</f>
        <v/>
      </c>
      <c r="OD15" s="86" t="str" cm="1">
        <f t="array" ref="OD15">IF(OR(OD$7="", $JE15=""), "", IFERROR(OD$8+SUMPRODUCT((Trades!$CL$8:$CL$307)*(Trades!$O$8:$Q$307=OD$7)*(Trades!$R$8:$R$307&lt;$JE15))-SUMPRODUCT((Trades!$H$8:$H$307)*(Trades!$E$8:$E$307=OD$7)*(Trades!$R$8:$R$307&lt;$JE15)), ""))</f>
        <v/>
      </c>
      <c r="OE15" s="86" t="str" cm="1">
        <f t="array" ref="OE15">IF(OR(OE$7="", $JE15=""), "", IFERROR(OE$8+SUMPRODUCT((Trades!$CL$8:$CL$307)*(Trades!$O$8:$Q$307=OE$7)*(Trades!$R$8:$R$307&lt;$JE15))-SUMPRODUCT((Trades!$H$8:$H$307)*(Trades!$E$8:$E$307=OE$7)*(Trades!$R$8:$R$307&lt;$JE15)), ""))</f>
        <v/>
      </c>
      <c r="OF15" s="86" t="str" cm="1">
        <f t="array" ref="OF15">IF(OR(OF$7="", $JE15=""), "", IFERROR(OF$8+SUMPRODUCT((Trades!$CL$8:$CL$307)*(Trades!$O$8:$Q$307=OF$7)*(Trades!$R$8:$R$307&lt;$JE15))-SUMPRODUCT((Trades!$H$8:$H$307)*(Trades!$E$8:$E$307=OF$7)*(Trades!$R$8:$R$307&lt;$JE15)), ""))</f>
        <v/>
      </c>
      <c r="OG15" s="86" t="str" cm="1">
        <f t="array" ref="OG15">IF(OR(OG$7="", $JE15=""), "", IFERROR(OG$8+SUMPRODUCT((Trades!$CL$8:$CL$307)*(Trades!$O$8:$Q$307=OG$7)*(Trades!$R$8:$R$307&lt;$JE15))-SUMPRODUCT((Trades!$H$8:$H$307)*(Trades!$E$8:$E$307=OG$7)*(Trades!$R$8:$R$307&lt;$JE15)), ""))</f>
        <v/>
      </c>
      <c r="OH15" s="87" t="str" cm="1">
        <f t="array" ref="OH15">IF(OR(OH$7="", $JE15=""), "", IFERROR(OH$8+SUMPRODUCT((Trades!$CL$8:$CL$307)*(Trades!$O$8:$Q$307=OH$7)*(Trades!$R$8:$R$307&lt;$JE15))-SUMPRODUCT((Trades!$H$8:$H$307)*(Trades!$E$8:$E$307=OH$7)*(Trades!$R$8:$R$307&lt;$JE15)), ""))</f>
        <v/>
      </c>
      <c r="OJ15" s="94" t="str">
        <f t="shared" si="106"/>
        <v/>
      </c>
      <c r="OK15" s="95" t="str">
        <f t="shared" si="107"/>
        <v/>
      </c>
      <c r="OL15" s="95" t="str">
        <f t="shared" si="108"/>
        <v/>
      </c>
      <c r="OM15" s="95" t="str">
        <f t="shared" si="109"/>
        <v/>
      </c>
      <c r="ON15" s="95" t="str">
        <f t="shared" si="110"/>
        <v/>
      </c>
      <c r="OO15" s="95" t="str">
        <f t="shared" si="111"/>
        <v/>
      </c>
      <c r="OP15" s="95" t="str">
        <f t="shared" si="112"/>
        <v/>
      </c>
      <c r="OQ15" s="95" t="str">
        <f t="shared" si="113"/>
        <v/>
      </c>
      <c r="OR15" s="95" t="str">
        <f t="shared" si="114"/>
        <v/>
      </c>
      <c r="OS15" s="95" t="str">
        <f t="shared" si="115"/>
        <v/>
      </c>
      <c r="OT15" s="95" t="str">
        <f t="shared" si="116"/>
        <v/>
      </c>
      <c r="OU15" s="95" t="str">
        <f t="shared" si="117"/>
        <v/>
      </c>
      <c r="OV15" s="95" t="str">
        <f t="shared" si="118"/>
        <v/>
      </c>
      <c r="OW15" s="95" t="str">
        <f t="shared" si="119"/>
        <v/>
      </c>
      <c r="OX15" s="95" t="str">
        <f t="shared" si="120"/>
        <v/>
      </c>
      <c r="OY15" s="95" t="str">
        <f t="shared" si="121"/>
        <v/>
      </c>
      <c r="OZ15" s="95" t="str">
        <f t="shared" si="122"/>
        <v/>
      </c>
      <c r="PA15" s="95" t="str">
        <f t="shared" si="123"/>
        <v/>
      </c>
      <c r="PB15" s="95" t="str">
        <f t="shared" si="124"/>
        <v/>
      </c>
      <c r="PC15" s="96" t="str">
        <f t="shared" si="125"/>
        <v/>
      </c>
      <c r="PE15" s="101" t="str">
        <f t="shared" si="126"/>
        <v/>
      </c>
      <c r="PG15" s="106" t="str">
        <f t="shared" si="127"/>
        <v/>
      </c>
      <c r="PH15" s="107" t="str">
        <f t="shared" si="71"/>
        <v/>
      </c>
      <c r="PI15" s="107" t="str">
        <f t="shared" si="71"/>
        <v/>
      </c>
      <c r="PJ15" s="107" t="str">
        <f t="shared" si="71"/>
        <v/>
      </c>
      <c r="PK15" s="107" t="str">
        <f t="shared" si="71"/>
        <v/>
      </c>
      <c r="PL15" s="107" t="str">
        <f t="shared" si="71"/>
        <v/>
      </c>
      <c r="PM15" s="107" t="str">
        <f t="shared" si="71"/>
        <v/>
      </c>
      <c r="PN15" s="107" t="str">
        <f t="shared" si="71"/>
        <v/>
      </c>
      <c r="PO15" s="107" t="str">
        <f t="shared" si="71"/>
        <v/>
      </c>
      <c r="PP15" s="107" t="str">
        <f t="shared" si="71"/>
        <v/>
      </c>
      <c r="PQ15" s="107" t="str">
        <f t="shared" si="71"/>
        <v/>
      </c>
      <c r="PR15" s="107" t="str">
        <f t="shared" si="71"/>
        <v/>
      </c>
      <c r="PS15" s="107" t="str">
        <f t="shared" si="71"/>
        <v/>
      </c>
      <c r="PT15" s="107" t="str">
        <f t="shared" si="71"/>
        <v/>
      </c>
      <c r="PU15" s="107" t="str">
        <f t="shared" si="71"/>
        <v/>
      </c>
      <c r="PV15" s="107" t="str">
        <f t="shared" si="71"/>
        <v/>
      </c>
      <c r="PW15" s="107" t="str">
        <f t="shared" si="71"/>
        <v/>
      </c>
      <c r="PX15" s="107" t="str">
        <f t="shared" si="71"/>
        <v/>
      </c>
      <c r="PY15" s="107" t="str">
        <f t="shared" si="71"/>
        <v/>
      </c>
      <c r="PZ15" s="108" t="str">
        <f t="shared" si="71"/>
        <v/>
      </c>
      <c r="QB15" s="124" t="str" cm="1">
        <f t="array" ref="QB15">IF(OR($QB$3="", $NI15=""), "", IFERROR(INDEX($ML15:$NE15, $QA15, MATCH($QB$3, $ML$7:$NE$7, 0)), ""))</f>
        <v/>
      </c>
      <c r="QD15" s="101" t="e" cm="1">
        <f t="array" ref="QD15">IF(OR($NI15="", $QB$3=""), NA(), IFERROR(INDEX($NO15:$OH15, $QC15, MATCH($QB$3, $NO$7:$OH$7, 0)), NA()))</f>
        <v>#N/A</v>
      </c>
      <c r="QF15" s="10">
        <f t="shared" si="72"/>
        <v>0</v>
      </c>
      <c r="QH15" s="60">
        <v>8</v>
      </c>
      <c r="QI15" s="61" t="str">
        <f t="shared" si="73"/>
        <v/>
      </c>
    </row>
    <row r="16" spans="1:451" ht="15" customHeight="1" x14ac:dyDescent="0.25">
      <c r="A16" s="1"/>
      <c r="B16" s="479"/>
      <c r="C16" s="480"/>
      <c r="D16" s="480"/>
      <c r="E16" s="480"/>
      <c r="F16" s="480"/>
      <c r="G16" s="481"/>
      <c r="H16" s="298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9"/>
      <c r="T16" s="254"/>
      <c r="U16" s="488"/>
      <c r="V16" s="1"/>
      <c r="AE16" s="342"/>
      <c r="AG16" s="10">
        <v>5</v>
      </c>
      <c r="AJ16" s="10" t="str">
        <f>IF('Dev Settings'!$B$17="", "", 'Dev Settings'!$B$17)</f>
        <v>GBP</v>
      </c>
      <c r="AK16" s="60">
        <v>47</v>
      </c>
      <c r="AL16" s="7">
        <v>36</v>
      </c>
      <c r="AM16" s="7">
        <v>46</v>
      </c>
      <c r="AN16" s="7">
        <v>10</v>
      </c>
      <c r="AO16" s="7">
        <v>87</v>
      </c>
      <c r="AP16" s="7">
        <v>26</v>
      </c>
      <c r="AQ16" s="7">
        <v>51</v>
      </c>
      <c r="AR16" s="7">
        <v>18</v>
      </c>
      <c r="AS16" s="7">
        <v>81</v>
      </c>
      <c r="AT16" s="7">
        <v>35</v>
      </c>
      <c r="AU16" s="7">
        <v>90</v>
      </c>
      <c r="AV16" s="7">
        <v>72</v>
      </c>
      <c r="AW16" s="7">
        <v>47</v>
      </c>
      <c r="AX16" s="7">
        <v>46</v>
      </c>
      <c r="AY16" s="7">
        <v>31</v>
      </c>
      <c r="AZ16" s="7">
        <v>62</v>
      </c>
      <c r="BA16" s="7">
        <v>12</v>
      </c>
      <c r="BB16" s="7">
        <v>87</v>
      </c>
      <c r="BC16" s="7">
        <v>96</v>
      </c>
      <c r="BD16" s="7">
        <v>10</v>
      </c>
      <c r="BE16" s="7">
        <v>48</v>
      </c>
      <c r="BF16" s="7">
        <v>40</v>
      </c>
      <c r="BG16" s="7">
        <v>30</v>
      </c>
      <c r="BH16" s="7">
        <v>12</v>
      </c>
      <c r="BI16" s="7">
        <v>52</v>
      </c>
      <c r="BJ16" s="7">
        <v>45</v>
      </c>
      <c r="BK16" s="7">
        <v>81</v>
      </c>
      <c r="BL16" s="7">
        <v>1</v>
      </c>
      <c r="BM16" s="7">
        <v>31</v>
      </c>
      <c r="BN16" s="7">
        <v>59</v>
      </c>
      <c r="BO16" s="7">
        <v>42</v>
      </c>
      <c r="BP16" s="7">
        <v>45</v>
      </c>
      <c r="BQ16" s="7">
        <v>66</v>
      </c>
      <c r="BR16" s="7">
        <v>63</v>
      </c>
      <c r="BS16" s="7">
        <v>43</v>
      </c>
      <c r="BT16" s="7">
        <v>31</v>
      </c>
      <c r="BU16" s="7">
        <v>42</v>
      </c>
      <c r="BV16" s="7">
        <v>44</v>
      </c>
      <c r="BW16" s="7">
        <v>37</v>
      </c>
      <c r="BX16" s="61">
        <v>78</v>
      </c>
      <c r="CA16" s="49">
        <f t="shared" si="74"/>
        <v>0.33333333333333331</v>
      </c>
      <c r="CB16" s="10">
        <v>9</v>
      </c>
      <c r="CD16" s="52" t="e">
        <f t="shared" si="128"/>
        <v>#VALUE!</v>
      </c>
      <c r="CF16" s="55" t="e">
        <f t="shared" si="75"/>
        <v>#VALUE!</v>
      </c>
      <c r="CH16" s="10" t="str">
        <f t="shared" si="76"/>
        <v/>
      </c>
      <c r="CJ16" s="7"/>
      <c r="CK16" s="10">
        <v>8</v>
      </c>
      <c r="CL16" s="60">
        <v>25</v>
      </c>
      <c r="CM16" s="7">
        <v>11</v>
      </c>
      <c r="CN16" s="7">
        <v>71</v>
      </c>
      <c r="CO16" s="7">
        <v>17</v>
      </c>
      <c r="CP16" s="7">
        <v>16</v>
      </c>
      <c r="CQ16" s="7">
        <v>77</v>
      </c>
      <c r="CR16" s="7">
        <v>27</v>
      </c>
      <c r="CS16" s="7">
        <v>46</v>
      </c>
      <c r="CT16" s="7">
        <v>21</v>
      </c>
      <c r="CU16" s="7">
        <v>1</v>
      </c>
      <c r="CV16" s="7">
        <v>72</v>
      </c>
      <c r="CW16" s="7">
        <v>16</v>
      </c>
      <c r="CX16" s="7">
        <v>78</v>
      </c>
      <c r="CY16" s="7">
        <v>49</v>
      </c>
      <c r="CZ16" s="7">
        <v>15</v>
      </c>
      <c r="DA16" s="7">
        <v>42</v>
      </c>
      <c r="DB16" s="7">
        <v>39</v>
      </c>
      <c r="DC16" s="7">
        <v>34</v>
      </c>
      <c r="DD16" s="7">
        <v>33</v>
      </c>
      <c r="DE16" s="7">
        <v>31</v>
      </c>
      <c r="DF16" s="7">
        <v>68</v>
      </c>
      <c r="DG16" s="7">
        <v>10</v>
      </c>
      <c r="DH16" s="7">
        <v>87</v>
      </c>
      <c r="DI16" s="61">
        <v>17</v>
      </c>
      <c r="DK16" s="10">
        <v>9</v>
      </c>
      <c r="DL16" s="60">
        <v>19</v>
      </c>
      <c r="DM16" s="7">
        <v>76</v>
      </c>
      <c r="DN16" s="7">
        <v>41</v>
      </c>
      <c r="DO16" s="7">
        <v>65</v>
      </c>
      <c r="DP16" s="7">
        <v>24</v>
      </c>
      <c r="DQ16" s="7">
        <v>76</v>
      </c>
      <c r="DR16" s="7">
        <v>50</v>
      </c>
      <c r="DS16" s="7">
        <v>82</v>
      </c>
      <c r="DT16" s="7">
        <v>85</v>
      </c>
      <c r="DU16" s="7">
        <v>97</v>
      </c>
      <c r="DV16" s="7">
        <v>48</v>
      </c>
      <c r="DW16" s="7">
        <v>92</v>
      </c>
      <c r="DX16" s="7">
        <v>26</v>
      </c>
      <c r="DY16" s="7">
        <v>79</v>
      </c>
      <c r="DZ16" s="7">
        <v>25</v>
      </c>
      <c r="EA16" s="7">
        <v>33</v>
      </c>
      <c r="EB16" s="7">
        <v>74</v>
      </c>
      <c r="EC16" s="7">
        <v>48</v>
      </c>
      <c r="ED16" s="7">
        <v>79</v>
      </c>
      <c r="EE16" s="7">
        <v>76</v>
      </c>
      <c r="EF16" s="7">
        <v>100</v>
      </c>
      <c r="EG16" s="7">
        <v>29</v>
      </c>
      <c r="EH16" s="7">
        <v>1</v>
      </c>
      <c r="EI16" s="7">
        <v>96</v>
      </c>
      <c r="EJ16" s="7">
        <v>33</v>
      </c>
      <c r="EK16" s="7">
        <v>15</v>
      </c>
      <c r="EL16" s="7">
        <v>33</v>
      </c>
      <c r="EM16" s="7">
        <v>73</v>
      </c>
      <c r="EN16" s="7">
        <v>58</v>
      </c>
      <c r="EO16" s="7">
        <v>82</v>
      </c>
      <c r="EP16" s="7">
        <v>59</v>
      </c>
      <c r="EQ16" s="7">
        <v>94</v>
      </c>
      <c r="ER16" s="7">
        <v>64</v>
      </c>
      <c r="ES16" s="7">
        <v>8</v>
      </c>
      <c r="ET16" s="7">
        <v>100</v>
      </c>
      <c r="EU16" s="7">
        <v>24</v>
      </c>
      <c r="EV16" s="7">
        <v>2</v>
      </c>
      <c r="EW16" s="7">
        <v>19</v>
      </c>
      <c r="EX16" s="7">
        <v>16</v>
      </c>
      <c r="EY16" s="7">
        <v>19</v>
      </c>
      <c r="EZ16" s="7">
        <v>63</v>
      </c>
      <c r="FA16" s="7">
        <v>85</v>
      </c>
      <c r="FB16" s="7">
        <v>71</v>
      </c>
      <c r="FC16" s="7">
        <v>41</v>
      </c>
      <c r="FD16" s="7">
        <v>45</v>
      </c>
      <c r="FE16" s="7">
        <v>51</v>
      </c>
      <c r="FF16" s="7">
        <v>82</v>
      </c>
      <c r="FG16" s="7">
        <v>87</v>
      </c>
      <c r="FH16" s="7">
        <v>86</v>
      </c>
      <c r="FI16" s="7">
        <v>42</v>
      </c>
      <c r="FJ16" s="7">
        <v>10</v>
      </c>
      <c r="FK16" s="7">
        <v>49</v>
      </c>
      <c r="FL16" s="7">
        <v>2</v>
      </c>
      <c r="FM16" s="7">
        <v>57</v>
      </c>
      <c r="FN16" s="7">
        <v>90</v>
      </c>
      <c r="FO16" s="7">
        <v>33</v>
      </c>
      <c r="FP16" s="7">
        <v>4</v>
      </c>
      <c r="FQ16" s="7">
        <v>64</v>
      </c>
      <c r="FR16" s="7">
        <v>26</v>
      </c>
      <c r="FS16" s="7">
        <v>47</v>
      </c>
      <c r="FT16" s="7">
        <v>58</v>
      </c>
      <c r="FU16" s="7">
        <v>12</v>
      </c>
      <c r="FV16" s="7">
        <v>4</v>
      </c>
      <c r="FW16" s="7">
        <v>65</v>
      </c>
      <c r="FX16" s="7">
        <v>78</v>
      </c>
      <c r="FY16" s="7">
        <v>60</v>
      </c>
      <c r="FZ16" s="7">
        <v>63</v>
      </c>
      <c r="GA16" s="7">
        <v>71</v>
      </c>
      <c r="GB16" s="7">
        <v>55</v>
      </c>
      <c r="GC16" s="7">
        <v>73</v>
      </c>
      <c r="GD16" s="7">
        <v>89</v>
      </c>
      <c r="GE16" s="7">
        <v>10</v>
      </c>
      <c r="GF16" s="7">
        <v>4</v>
      </c>
      <c r="GG16" s="7">
        <v>39</v>
      </c>
      <c r="GH16" s="7">
        <v>16</v>
      </c>
      <c r="GI16" s="7">
        <v>52</v>
      </c>
      <c r="GJ16" s="7">
        <v>13</v>
      </c>
      <c r="GK16" s="7">
        <v>68</v>
      </c>
      <c r="GL16" s="7">
        <v>58</v>
      </c>
      <c r="GM16" s="7">
        <v>92</v>
      </c>
      <c r="GN16" s="7">
        <v>49</v>
      </c>
      <c r="GO16" s="7">
        <v>34</v>
      </c>
      <c r="GP16" s="7">
        <v>75</v>
      </c>
      <c r="GQ16" s="7">
        <v>17</v>
      </c>
      <c r="GR16" s="7">
        <v>87</v>
      </c>
      <c r="GS16" s="7">
        <v>74</v>
      </c>
      <c r="GT16" s="7">
        <v>20</v>
      </c>
      <c r="GU16" s="7">
        <v>55</v>
      </c>
      <c r="GV16" s="7">
        <v>14</v>
      </c>
      <c r="GW16" s="7">
        <v>46</v>
      </c>
      <c r="GX16" s="7">
        <v>68</v>
      </c>
      <c r="GY16" s="7">
        <v>84</v>
      </c>
      <c r="GZ16" s="7">
        <v>28</v>
      </c>
      <c r="HA16" s="7">
        <v>7</v>
      </c>
      <c r="HB16" s="7">
        <v>14</v>
      </c>
      <c r="HC16" s="7">
        <v>42</v>
      </c>
      <c r="HD16" s="7">
        <v>30</v>
      </c>
      <c r="HE16" s="7">
        <v>52</v>
      </c>
      <c r="HF16" s="7">
        <v>93</v>
      </c>
      <c r="HG16" s="61">
        <v>85</v>
      </c>
      <c r="HJ16" s="52" t="str">
        <f t="shared" si="77"/>
        <v/>
      </c>
      <c r="HL16" s="49">
        <f>$CA$16</f>
        <v>0.33333333333333331</v>
      </c>
      <c r="HN16" s="10" t="str">
        <f t="shared" si="3"/>
        <v/>
      </c>
      <c r="HP16" s="10" t="str">
        <f t="shared" si="4"/>
        <v/>
      </c>
      <c r="HR16" s="10" t="str">
        <f t="shared" si="78"/>
        <v/>
      </c>
      <c r="HT16" s="60" t="str">
        <f t="shared" si="79"/>
        <v/>
      </c>
      <c r="HU16" s="7" t="str">
        <f t="shared" si="5"/>
        <v/>
      </c>
      <c r="HV16" s="7" t="str">
        <f t="shared" si="5"/>
        <v/>
      </c>
      <c r="HW16" s="7" t="str">
        <f t="shared" si="5"/>
        <v/>
      </c>
      <c r="HX16" s="7" t="str">
        <f t="shared" si="5"/>
        <v/>
      </c>
      <c r="HY16" s="7" t="str">
        <f t="shared" si="5"/>
        <v/>
      </c>
      <c r="HZ16" s="7" t="str">
        <f t="shared" si="5"/>
        <v/>
      </c>
      <c r="IA16" s="7" t="str">
        <f t="shared" si="5"/>
        <v/>
      </c>
      <c r="IB16" s="7" t="str">
        <f t="shared" si="5"/>
        <v/>
      </c>
      <c r="IC16" s="7" t="str">
        <f t="shared" si="5"/>
        <v/>
      </c>
      <c r="ID16" s="7" t="str">
        <f t="shared" si="5"/>
        <v/>
      </c>
      <c r="IE16" s="7" t="str">
        <f t="shared" si="5"/>
        <v/>
      </c>
      <c r="IF16" s="7" t="str">
        <f t="shared" si="5"/>
        <v/>
      </c>
      <c r="IG16" s="7" t="str">
        <f t="shared" si="5"/>
        <v/>
      </c>
      <c r="IH16" s="7" t="str">
        <f t="shared" si="5"/>
        <v/>
      </c>
      <c r="II16" s="7" t="str">
        <f t="shared" si="5"/>
        <v/>
      </c>
      <c r="IJ16" s="7" t="str">
        <f t="shared" si="5"/>
        <v/>
      </c>
      <c r="IK16" s="7" t="str">
        <f t="shared" si="5"/>
        <v/>
      </c>
      <c r="IL16" s="7" t="str">
        <f t="shared" si="5"/>
        <v/>
      </c>
      <c r="IM16" s="61" t="str">
        <f t="shared" si="5"/>
        <v/>
      </c>
      <c r="IP16" s="10">
        <f>'Dev Settings'!$AH$9</f>
        <v>-3</v>
      </c>
      <c r="IQ16" s="60">
        <f>IF($AJ$39="", "", IFERROR(INDEX('Dev Settings'!$AD$10:$AW$16, MATCH($AJ$39, 'Dev Settings'!$Q$10:$Q$16, 0), MATCH($IP16, 'Dev Settings'!$AD$9:$AW$9, 0)), ""))</f>
        <v>10</v>
      </c>
      <c r="IR16" s="10">
        <f t="shared" si="6"/>
        <v>1</v>
      </c>
      <c r="IT16" s="10">
        <v>9</v>
      </c>
      <c r="IU16" s="10">
        <f t="shared" si="80"/>
        <v>-5</v>
      </c>
      <c r="IW16" s="10">
        <f>IFERROR(IF(COUNTIF(IW$8:IW15, IW15)&lt;=INDEX($IQ$8:$IQ$18, MATCH(IW15, $IP$8:$IP$18, 0)), IW15, IW15+$IR$5), "")</f>
        <v>-5</v>
      </c>
      <c r="IX16" s="10">
        <f>IF($IW16="", "", COUNTIF(IW$8:IW16, IW16))</f>
        <v>9</v>
      </c>
      <c r="IY16" s="10">
        <f t="shared" si="81"/>
        <v>10</v>
      </c>
      <c r="JA16" s="10" t="str">
        <f t="shared" si="82"/>
        <v>X</v>
      </c>
      <c r="JB16" s="10">
        <f>IF($JA16="", "", COUNTIF(JA$8:JA16, "X"))</f>
        <v>9</v>
      </c>
      <c r="JE16" s="67" t="str">
        <f t="shared" si="83"/>
        <v/>
      </c>
      <c r="JF16" s="60" t="e">
        <f>IF(AND($IQ$5='Dev Settings'!$BU$3, COUNTIF($IP$21:$IP$25, HT16)&gt;0, COUNTIF($IP$21:$IP$25, HT15)&gt;0), MIN($ML15:$NE15)-ML15, IF(AND($IQ$6='Dev Settings'!$BU$3, COUNTIF($IQ$21:$IQ$25, HT16)&gt;0, COUNTIF($IQ$21:$IQ$25, HT15)&gt;0), MAX($ML15:$NE15)-ML15, IFERROR(INDEX($IU$8:$IU$107, MATCH(HT16, $IT$8:$IT$107, 0)), "")))</f>
        <v>#VALUE!</v>
      </c>
      <c r="JG16" s="7" t="e">
        <f>IF(AND($IQ$5='Dev Settings'!$BU$3, COUNTIF($IP$21:$IP$25, HU16)&gt;0, COUNTIF($IP$21:$IP$25, HU15)&gt;0), MIN($ML15:$NE15)-MM15, IF(AND($IQ$6='Dev Settings'!$BU$3, COUNTIF($IQ$21:$IQ$25, HU16)&gt;0, COUNTIF($IQ$21:$IQ$25, HU15)&gt;0), MAX($ML15:$NE15)-MM15, IFERROR(INDEX($IU$8:$IU$107, MATCH(HU16, $IT$8:$IT$107, 0)), "")))</f>
        <v>#VALUE!</v>
      </c>
      <c r="JH16" s="7" t="e">
        <f>IF(AND($IQ$5='Dev Settings'!$BU$3, COUNTIF($IP$21:$IP$25, HV16)&gt;0, COUNTIF($IP$21:$IP$25, HV15)&gt;0), MIN($ML15:$NE15)-MN15, IF(AND($IQ$6='Dev Settings'!$BU$3, COUNTIF($IQ$21:$IQ$25, HV16)&gt;0, COUNTIF($IQ$21:$IQ$25, HV15)&gt;0), MAX($ML15:$NE15)-MN15, IFERROR(INDEX($IU$8:$IU$107, MATCH(HV16, $IT$8:$IT$107, 0)), "")))</f>
        <v>#VALUE!</v>
      </c>
      <c r="JI16" s="7" t="e">
        <f>IF(AND($IQ$5='Dev Settings'!$BU$3, COUNTIF($IP$21:$IP$25, HW16)&gt;0, COUNTIF($IP$21:$IP$25, HW15)&gt;0), MIN($ML15:$NE15)-MO15, IF(AND($IQ$6='Dev Settings'!$BU$3, COUNTIF($IQ$21:$IQ$25, HW16)&gt;0, COUNTIF($IQ$21:$IQ$25, HW15)&gt;0), MAX($ML15:$NE15)-MO15, IFERROR(INDEX($IU$8:$IU$107, MATCH(HW16, $IT$8:$IT$107, 0)), "")))</f>
        <v>#VALUE!</v>
      </c>
      <c r="JJ16" s="7" t="e">
        <f>IF(AND($IQ$5='Dev Settings'!$BU$3, COUNTIF($IP$21:$IP$25, HX16)&gt;0, COUNTIF($IP$21:$IP$25, HX15)&gt;0), MIN($ML15:$NE15)-MP15, IF(AND($IQ$6='Dev Settings'!$BU$3, COUNTIF($IQ$21:$IQ$25, HX16)&gt;0, COUNTIF($IQ$21:$IQ$25, HX15)&gt;0), MAX($ML15:$NE15)-MP15, IFERROR(INDEX($IU$8:$IU$107, MATCH(HX16, $IT$8:$IT$107, 0)), "")))</f>
        <v>#VALUE!</v>
      </c>
      <c r="JK16" s="7" t="e">
        <f>IF(AND($IQ$5='Dev Settings'!$BU$3, COUNTIF($IP$21:$IP$25, HY16)&gt;0, COUNTIF($IP$21:$IP$25, HY15)&gt;0), MIN($ML15:$NE15)-MQ15, IF(AND($IQ$6='Dev Settings'!$BU$3, COUNTIF($IQ$21:$IQ$25, HY16)&gt;0, COUNTIF($IQ$21:$IQ$25, HY15)&gt;0), MAX($ML15:$NE15)-MQ15, IFERROR(INDEX($IU$8:$IU$107, MATCH(HY16, $IT$8:$IT$107, 0)), "")))</f>
        <v>#VALUE!</v>
      </c>
      <c r="JL16" s="7" t="e">
        <f>IF(AND($IQ$5='Dev Settings'!$BU$3, COUNTIF($IP$21:$IP$25, HZ16)&gt;0, COUNTIF($IP$21:$IP$25, HZ15)&gt;0), MIN($ML15:$NE15)-MR15, IF(AND($IQ$6='Dev Settings'!$BU$3, COUNTIF($IQ$21:$IQ$25, HZ16)&gt;0, COUNTIF($IQ$21:$IQ$25, HZ15)&gt;0), MAX($ML15:$NE15)-MR15, IFERROR(INDEX($IU$8:$IU$107, MATCH(HZ16, $IT$8:$IT$107, 0)), "")))</f>
        <v>#VALUE!</v>
      </c>
      <c r="JM16" s="7" t="e">
        <f>IF(AND($IQ$5='Dev Settings'!$BU$3, COUNTIF($IP$21:$IP$25, IA16)&gt;0, COUNTIF($IP$21:$IP$25, IA15)&gt;0), MIN($ML15:$NE15)-MS15, IF(AND($IQ$6='Dev Settings'!$BU$3, COUNTIF($IQ$21:$IQ$25, IA16)&gt;0, COUNTIF($IQ$21:$IQ$25, IA15)&gt;0), MAX($ML15:$NE15)-MS15, IFERROR(INDEX($IU$8:$IU$107, MATCH(IA16, $IT$8:$IT$107, 0)), "")))</f>
        <v>#VALUE!</v>
      </c>
      <c r="JN16" s="7" t="e">
        <f>IF(AND($IQ$5='Dev Settings'!$BU$3, COUNTIF($IP$21:$IP$25, IB16)&gt;0, COUNTIF($IP$21:$IP$25, IB15)&gt;0), MIN($ML15:$NE15)-MT15, IF(AND($IQ$6='Dev Settings'!$BU$3, COUNTIF($IQ$21:$IQ$25, IB16)&gt;0, COUNTIF($IQ$21:$IQ$25, IB15)&gt;0), MAX($ML15:$NE15)-MT15, IFERROR(INDEX($IU$8:$IU$107, MATCH(IB16, $IT$8:$IT$107, 0)), "")))</f>
        <v>#VALUE!</v>
      </c>
      <c r="JO16" s="7" t="e">
        <f>IF(AND($IQ$5='Dev Settings'!$BU$3, COUNTIF($IP$21:$IP$25, IC16)&gt;0, COUNTIF($IP$21:$IP$25, IC15)&gt;0), MIN($ML15:$NE15)-MU15, IF(AND($IQ$6='Dev Settings'!$BU$3, COUNTIF($IQ$21:$IQ$25, IC16)&gt;0, COUNTIF($IQ$21:$IQ$25, IC15)&gt;0), MAX($ML15:$NE15)-MU15, IFERROR(INDEX($IU$8:$IU$107, MATCH(IC16, $IT$8:$IT$107, 0)), "")))</f>
        <v>#VALUE!</v>
      </c>
      <c r="JP16" s="7" t="e">
        <f>IF(AND($IQ$5='Dev Settings'!$BU$3, COUNTIF($IP$21:$IP$25, ID16)&gt;0, COUNTIF($IP$21:$IP$25, ID15)&gt;0), MIN($ML15:$NE15)-MV15, IF(AND($IQ$6='Dev Settings'!$BU$3, COUNTIF($IQ$21:$IQ$25, ID16)&gt;0, COUNTIF($IQ$21:$IQ$25, ID15)&gt;0), MAX($ML15:$NE15)-MV15, IFERROR(INDEX($IU$8:$IU$107, MATCH(ID16, $IT$8:$IT$107, 0)), "")))</f>
        <v>#VALUE!</v>
      </c>
      <c r="JQ16" s="7" t="e">
        <f>IF(AND($IQ$5='Dev Settings'!$BU$3, COUNTIF($IP$21:$IP$25, IE16)&gt;0, COUNTIF($IP$21:$IP$25, IE15)&gt;0), MIN($ML15:$NE15)-MW15, IF(AND($IQ$6='Dev Settings'!$BU$3, COUNTIF($IQ$21:$IQ$25, IE16)&gt;0, COUNTIF($IQ$21:$IQ$25, IE15)&gt;0), MAX($ML15:$NE15)-MW15, IFERROR(INDEX($IU$8:$IU$107, MATCH(IE16, $IT$8:$IT$107, 0)), "")))</f>
        <v>#VALUE!</v>
      </c>
      <c r="JR16" s="7" t="e">
        <f>IF(AND($IQ$5='Dev Settings'!$BU$3, COUNTIF($IP$21:$IP$25, IF16)&gt;0, COUNTIF($IP$21:$IP$25, IF15)&gt;0), MIN($ML15:$NE15)-MX15, IF(AND($IQ$6='Dev Settings'!$BU$3, COUNTIF($IQ$21:$IQ$25, IF16)&gt;0, COUNTIF($IQ$21:$IQ$25, IF15)&gt;0), MAX($ML15:$NE15)-MX15, IFERROR(INDEX($IU$8:$IU$107, MATCH(IF16, $IT$8:$IT$107, 0)), "")))</f>
        <v>#VALUE!</v>
      </c>
      <c r="JS16" s="7" t="e">
        <f>IF(AND($IQ$5='Dev Settings'!$BU$3, COUNTIF($IP$21:$IP$25, IG16)&gt;0, COUNTIF($IP$21:$IP$25, IG15)&gt;0), MIN($ML15:$NE15)-MY15, IF(AND($IQ$6='Dev Settings'!$BU$3, COUNTIF($IQ$21:$IQ$25, IG16)&gt;0, COUNTIF($IQ$21:$IQ$25, IG15)&gt;0), MAX($ML15:$NE15)-MY15, IFERROR(INDEX($IU$8:$IU$107, MATCH(IG16, $IT$8:$IT$107, 0)), "")))</f>
        <v>#VALUE!</v>
      </c>
      <c r="JT16" s="7" t="e">
        <f>IF(AND($IQ$5='Dev Settings'!$BU$3, COUNTIF($IP$21:$IP$25, IH16)&gt;0, COUNTIF($IP$21:$IP$25, IH15)&gt;0), MIN($ML15:$NE15)-MZ15, IF(AND($IQ$6='Dev Settings'!$BU$3, COUNTIF($IQ$21:$IQ$25, IH16)&gt;0, COUNTIF($IQ$21:$IQ$25, IH15)&gt;0), MAX($ML15:$NE15)-MZ15, IFERROR(INDEX($IU$8:$IU$107, MATCH(IH16, $IT$8:$IT$107, 0)), "")))</f>
        <v>#VALUE!</v>
      </c>
      <c r="JU16" s="7" t="e">
        <f>IF(AND($IQ$5='Dev Settings'!$BU$3, COUNTIF($IP$21:$IP$25, II16)&gt;0, COUNTIF($IP$21:$IP$25, II15)&gt;0), MIN($ML15:$NE15)-NA15, IF(AND($IQ$6='Dev Settings'!$BU$3, COUNTIF($IQ$21:$IQ$25, II16)&gt;0, COUNTIF($IQ$21:$IQ$25, II15)&gt;0), MAX($ML15:$NE15)-NA15, IFERROR(INDEX($IU$8:$IU$107, MATCH(II16, $IT$8:$IT$107, 0)), "")))</f>
        <v>#VALUE!</v>
      </c>
      <c r="JV16" s="7" t="e">
        <f>IF(AND($IQ$5='Dev Settings'!$BU$3, COUNTIF($IP$21:$IP$25, IJ16)&gt;0, COUNTIF($IP$21:$IP$25, IJ15)&gt;0), MIN($ML15:$NE15)-NB15, IF(AND($IQ$6='Dev Settings'!$BU$3, COUNTIF($IQ$21:$IQ$25, IJ16)&gt;0, COUNTIF($IQ$21:$IQ$25, IJ15)&gt;0), MAX($ML15:$NE15)-NB15, IFERROR(INDEX($IU$8:$IU$107, MATCH(IJ16, $IT$8:$IT$107, 0)), "")))</f>
        <v>#VALUE!</v>
      </c>
      <c r="JW16" s="7" t="e">
        <f>IF(AND($IQ$5='Dev Settings'!$BU$3, COUNTIF($IP$21:$IP$25, IK16)&gt;0, COUNTIF($IP$21:$IP$25, IK15)&gt;0), MIN($ML15:$NE15)-NC15, IF(AND($IQ$6='Dev Settings'!$BU$3, COUNTIF($IQ$21:$IQ$25, IK16)&gt;0, COUNTIF($IQ$21:$IQ$25, IK15)&gt;0), MAX($ML15:$NE15)-NC15, IFERROR(INDEX($IU$8:$IU$107, MATCH(IK16, $IT$8:$IT$107, 0)), "")))</f>
        <v>#VALUE!</v>
      </c>
      <c r="JX16" s="7" t="e">
        <f>IF(AND($IQ$5='Dev Settings'!$BU$3, COUNTIF($IP$21:$IP$25, IL16)&gt;0, COUNTIF($IP$21:$IP$25, IL15)&gt;0), MIN($ML15:$NE15)-ND15, IF(AND($IQ$6='Dev Settings'!$BU$3, COUNTIF($IQ$21:$IQ$25, IL16)&gt;0, COUNTIF($IQ$21:$IQ$25, IL15)&gt;0), MAX($ML15:$NE15)-ND15, IFERROR(INDEX($IU$8:$IU$107, MATCH(IL16, $IT$8:$IT$107, 0)), "")))</f>
        <v>#VALUE!</v>
      </c>
      <c r="JY16" s="61" t="e">
        <f>IF(AND($IQ$5='Dev Settings'!$BU$3, COUNTIF($IP$21:$IP$25, IM16)&gt;0, COUNTIF($IP$21:$IP$25, IM15)&gt;0), MIN($ML15:$NE15)-NE15, IF(AND($IQ$6='Dev Settings'!$BU$3, COUNTIF($IQ$21:$IQ$25, IM16)&gt;0, COUNTIF($IQ$21:$IQ$25, IM15)&gt;0), MAX($ML15:$NE15)-NE15, IFERROR(INDEX($IU$8:$IU$107, MATCH(IM16, $IT$8:$IT$107, 0)), "")))</f>
        <v>#VALUE!</v>
      </c>
      <c r="KA16" s="60" t="str">
        <f t="shared" si="8"/>
        <v/>
      </c>
      <c r="KB16" s="7" t="str">
        <f t="shared" si="9"/>
        <v/>
      </c>
      <c r="KC16" s="7" t="str">
        <f t="shared" si="10"/>
        <v/>
      </c>
      <c r="KD16" s="7" t="str">
        <f t="shared" si="11"/>
        <v/>
      </c>
      <c r="KE16" s="7" t="str">
        <f t="shared" si="12"/>
        <v/>
      </c>
      <c r="KF16" s="7" t="str">
        <f t="shared" si="13"/>
        <v/>
      </c>
      <c r="KG16" s="7" t="str">
        <f t="shared" si="14"/>
        <v/>
      </c>
      <c r="KH16" s="7" t="str">
        <f t="shared" si="15"/>
        <v/>
      </c>
      <c r="KI16" s="7" t="str">
        <f t="shared" si="16"/>
        <v/>
      </c>
      <c r="KJ16" s="7" t="str">
        <f t="shared" si="17"/>
        <v/>
      </c>
      <c r="KK16" s="7" t="str">
        <f t="shared" si="18"/>
        <v/>
      </c>
      <c r="KL16" s="7" t="str">
        <f t="shared" si="19"/>
        <v/>
      </c>
      <c r="KM16" s="7" t="str">
        <f t="shared" si="20"/>
        <v/>
      </c>
      <c r="KN16" s="7" t="str">
        <f t="shared" si="21"/>
        <v/>
      </c>
      <c r="KO16" s="7" t="str">
        <f t="shared" si="22"/>
        <v/>
      </c>
      <c r="KP16" s="7" t="str">
        <f t="shared" si="23"/>
        <v/>
      </c>
      <c r="KQ16" s="7" t="str">
        <f t="shared" si="24"/>
        <v/>
      </c>
      <c r="KR16" s="7" t="str">
        <f t="shared" si="25"/>
        <v/>
      </c>
      <c r="KS16" s="7" t="str">
        <f t="shared" si="26"/>
        <v/>
      </c>
      <c r="KT16" s="61" t="str">
        <f t="shared" si="27"/>
        <v/>
      </c>
      <c r="KV16" s="60" t="str">
        <f t="shared" si="28"/>
        <v/>
      </c>
      <c r="KW16" s="7" t="str">
        <f t="shared" si="29"/>
        <v/>
      </c>
      <c r="KX16" s="7" t="str">
        <f t="shared" si="30"/>
        <v/>
      </c>
      <c r="KY16" s="7" t="str">
        <f t="shared" si="31"/>
        <v/>
      </c>
      <c r="KZ16" s="7" t="str">
        <f t="shared" si="32"/>
        <v/>
      </c>
      <c r="LA16" s="7" t="str">
        <f t="shared" si="33"/>
        <v/>
      </c>
      <c r="LB16" s="7" t="str">
        <f t="shared" si="34"/>
        <v/>
      </c>
      <c r="LC16" s="7" t="str">
        <f t="shared" si="35"/>
        <v/>
      </c>
      <c r="LD16" s="7" t="str">
        <f t="shared" si="36"/>
        <v/>
      </c>
      <c r="LE16" s="7" t="str">
        <f t="shared" si="37"/>
        <v/>
      </c>
      <c r="LF16" s="7" t="str">
        <f t="shared" si="38"/>
        <v/>
      </c>
      <c r="LG16" s="7" t="str">
        <f t="shared" si="39"/>
        <v/>
      </c>
      <c r="LH16" s="7" t="str">
        <f t="shared" si="40"/>
        <v/>
      </c>
      <c r="LI16" s="7" t="str">
        <f t="shared" si="41"/>
        <v/>
      </c>
      <c r="LJ16" s="7" t="str">
        <f t="shared" si="42"/>
        <v/>
      </c>
      <c r="LK16" s="7" t="str">
        <f t="shared" si="43"/>
        <v/>
      </c>
      <c r="LL16" s="7" t="str">
        <f t="shared" si="44"/>
        <v/>
      </c>
      <c r="LM16" s="7" t="str">
        <f t="shared" si="45"/>
        <v/>
      </c>
      <c r="LN16" s="7" t="str">
        <f t="shared" si="46"/>
        <v/>
      </c>
      <c r="LO16" s="61" t="str">
        <f t="shared" si="47"/>
        <v/>
      </c>
      <c r="LQ16" s="60" t="e">
        <f t="shared" si="48"/>
        <v>#VALUE!</v>
      </c>
      <c r="LR16" s="7" t="e">
        <f t="shared" si="49"/>
        <v>#VALUE!</v>
      </c>
      <c r="LS16" s="7" t="e">
        <f t="shared" si="50"/>
        <v>#VALUE!</v>
      </c>
      <c r="LT16" s="7" t="e">
        <f t="shared" si="51"/>
        <v>#VALUE!</v>
      </c>
      <c r="LU16" s="7" t="e">
        <f t="shared" si="52"/>
        <v>#VALUE!</v>
      </c>
      <c r="LV16" s="7" t="e">
        <f t="shared" si="53"/>
        <v>#VALUE!</v>
      </c>
      <c r="LW16" s="7" t="e">
        <f t="shared" si="54"/>
        <v>#VALUE!</v>
      </c>
      <c r="LX16" s="7" t="e">
        <f t="shared" si="55"/>
        <v>#VALUE!</v>
      </c>
      <c r="LY16" s="7" t="e">
        <f t="shared" si="56"/>
        <v>#VALUE!</v>
      </c>
      <c r="LZ16" s="7" t="e">
        <f t="shared" si="57"/>
        <v>#VALUE!</v>
      </c>
      <c r="MA16" s="7" t="e">
        <f t="shared" si="58"/>
        <v>#VALUE!</v>
      </c>
      <c r="MB16" s="7" t="e">
        <f t="shared" si="59"/>
        <v>#VALUE!</v>
      </c>
      <c r="MC16" s="7" t="e">
        <f t="shared" si="60"/>
        <v>#VALUE!</v>
      </c>
      <c r="MD16" s="7" t="e">
        <f t="shared" si="61"/>
        <v>#VALUE!</v>
      </c>
      <c r="ME16" s="7" t="e">
        <f t="shared" si="62"/>
        <v>#VALUE!</v>
      </c>
      <c r="MF16" s="7" t="e">
        <f t="shared" si="63"/>
        <v>#VALUE!</v>
      </c>
      <c r="MG16" s="7" t="e">
        <f t="shared" si="64"/>
        <v>#VALUE!</v>
      </c>
      <c r="MH16" s="7" t="e">
        <f t="shared" si="65"/>
        <v>#VALUE!</v>
      </c>
      <c r="MI16" s="7" t="e">
        <f t="shared" si="66"/>
        <v>#VALUE!</v>
      </c>
      <c r="MJ16" s="61" t="e">
        <f t="shared" si="67"/>
        <v>#VALUE!</v>
      </c>
      <c r="ML16" s="60" t="str">
        <f t="shared" si="84"/>
        <v/>
      </c>
      <c r="MM16" s="7" t="str">
        <f t="shared" si="85"/>
        <v/>
      </c>
      <c r="MN16" s="7" t="str">
        <f t="shared" si="86"/>
        <v/>
      </c>
      <c r="MO16" s="7" t="str">
        <f t="shared" si="87"/>
        <v/>
      </c>
      <c r="MP16" s="7" t="str">
        <f t="shared" si="88"/>
        <v/>
      </c>
      <c r="MQ16" s="7" t="str">
        <f t="shared" si="89"/>
        <v/>
      </c>
      <c r="MR16" s="7" t="str">
        <f t="shared" si="90"/>
        <v/>
      </c>
      <c r="MS16" s="7" t="str">
        <f t="shared" si="91"/>
        <v/>
      </c>
      <c r="MT16" s="7" t="str">
        <f t="shared" si="92"/>
        <v/>
      </c>
      <c r="MU16" s="7" t="str">
        <f t="shared" si="93"/>
        <v/>
      </c>
      <c r="MV16" s="7" t="str">
        <f t="shared" si="94"/>
        <v/>
      </c>
      <c r="MW16" s="7" t="str">
        <f t="shared" si="95"/>
        <v/>
      </c>
      <c r="MX16" s="7" t="str">
        <f t="shared" si="96"/>
        <v/>
      </c>
      <c r="MY16" s="7" t="str">
        <f t="shared" si="97"/>
        <v/>
      </c>
      <c r="MZ16" s="7" t="str">
        <f t="shared" si="98"/>
        <v/>
      </c>
      <c r="NA16" s="7" t="str">
        <f t="shared" si="99"/>
        <v/>
      </c>
      <c r="NB16" s="7" t="str">
        <f t="shared" si="100"/>
        <v/>
      </c>
      <c r="NC16" s="7" t="str">
        <f t="shared" si="101"/>
        <v/>
      </c>
      <c r="ND16" s="7" t="str">
        <f t="shared" si="102"/>
        <v/>
      </c>
      <c r="NE16" s="61" t="str">
        <f t="shared" si="103"/>
        <v/>
      </c>
      <c r="NG16" s="10" t="str">
        <f t="shared" si="104"/>
        <v/>
      </c>
      <c r="NI16" s="10" t="str">
        <f t="shared" si="105"/>
        <v/>
      </c>
      <c r="NK16" s="10" t="str">
        <f>IF(COUNTIF($NI16:$NI$176, "X")=1, "X", "")</f>
        <v/>
      </c>
      <c r="NM16" s="10" t="str">
        <f t="shared" si="69"/>
        <v/>
      </c>
      <c r="NO16" s="85" t="str" cm="1">
        <f t="array" ref="NO16">IF(OR(NO$7="", $JE16=""), "", IFERROR(NO$8+SUMPRODUCT((Trades!$CL$8:$CL$307)*(Trades!$O$8:$Q$307=NO$7)*(Trades!$R$8:$R$307&lt;$JE16))-SUMPRODUCT((Trades!$H$8:$H$307)*(Trades!$E$8:$E$307=NO$7)*(Trades!$R$8:$R$307&lt;$JE16)), ""))</f>
        <v/>
      </c>
      <c r="NP16" s="86" t="str" cm="1">
        <f t="array" ref="NP16">IF(OR(NP$7="", $JE16=""), "", IFERROR(NP$8+SUMPRODUCT((Trades!$CL$8:$CL$307)*(Trades!$O$8:$Q$307=NP$7)*(Trades!$R$8:$R$307&lt;$JE16))-SUMPRODUCT((Trades!$H$8:$H$307)*(Trades!$E$8:$E$307=NP$7)*(Trades!$R$8:$R$307&lt;$JE16)), ""))</f>
        <v/>
      </c>
      <c r="NQ16" s="86" t="str" cm="1">
        <f t="array" ref="NQ16">IF(OR(NQ$7="", $JE16=""), "", IFERROR(NQ$8+SUMPRODUCT((Trades!$CL$8:$CL$307)*(Trades!$O$8:$Q$307=NQ$7)*(Trades!$R$8:$R$307&lt;$JE16))-SUMPRODUCT((Trades!$H$8:$H$307)*(Trades!$E$8:$E$307=NQ$7)*(Trades!$R$8:$R$307&lt;$JE16)), ""))</f>
        <v/>
      </c>
      <c r="NR16" s="86" t="str" cm="1">
        <f t="array" ref="NR16">IF(OR(NR$7="", $JE16=""), "", IFERROR(NR$8+SUMPRODUCT((Trades!$CL$8:$CL$307)*(Trades!$O$8:$Q$307=NR$7)*(Trades!$R$8:$R$307&lt;$JE16))-SUMPRODUCT((Trades!$H$8:$H$307)*(Trades!$E$8:$E$307=NR$7)*(Trades!$R$8:$R$307&lt;$JE16)), ""))</f>
        <v/>
      </c>
      <c r="NS16" s="86" t="str" cm="1">
        <f t="array" ref="NS16">IF(OR(NS$7="", $JE16=""), "", IFERROR(NS$8+SUMPRODUCT((Trades!$CL$8:$CL$307)*(Trades!$O$8:$Q$307=NS$7)*(Trades!$R$8:$R$307&lt;$JE16))-SUMPRODUCT((Trades!$H$8:$H$307)*(Trades!$E$8:$E$307=NS$7)*(Trades!$R$8:$R$307&lt;$JE16)), ""))</f>
        <v/>
      </c>
      <c r="NT16" s="86" t="str" cm="1">
        <f t="array" ref="NT16">IF(OR(NT$7="", $JE16=""), "", IFERROR(NT$8+SUMPRODUCT((Trades!$CL$8:$CL$307)*(Trades!$O$8:$Q$307=NT$7)*(Trades!$R$8:$R$307&lt;$JE16))-SUMPRODUCT((Trades!$H$8:$H$307)*(Trades!$E$8:$E$307=NT$7)*(Trades!$R$8:$R$307&lt;$JE16)), ""))</f>
        <v/>
      </c>
      <c r="NU16" s="86" t="str" cm="1">
        <f t="array" ref="NU16">IF(OR(NU$7="", $JE16=""), "", IFERROR(NU$8+SUMPRODUCT((Trades!$CL$8:$CL$307)*(Trades!$O$8:$Q$307=NU$7)*(Trades!$R$8:$R$307&lt;$JE16))-SUMPRODUCT((Trades!$H$8:$H$307)*(Trades!$E$8:$E$307=NU$7)*(Trades!$R$8:$R$307&lt;$JE16)), ""))</f>
        <v/>
      </c>
      <c r="NV16" s="86" t="str" cm="1">
        <f t="array" ref="NV16">IF(OR(NV$7="", $JE16=""), "", IFERROR(NV$8+SUMPRODUCT((Trades!$CL$8:$CL$307)*(Trades!$O$8:$Q$307=NV$7)*(Trades!$R$8:$R$307&lt;$JE16))-SUMPRODUCT((Trades!$H$8:$H$307)*(Trades!$E$8:$E$307=NV$7)*(Trades!$R$8:$R$307&lt;$JE16)), ""))</f>
        <v/>
      </c>
      <c r="NW16" s="86" t="str" cm="1">
        <f t="array" ref="NW16">IF(OR(NW$7="", $JE16=""), "", IFERROR(NW$8+SUMPRODUCT((Trades!$CL$8:$CL$307)*(Trades!$O$8:$Q$307=NW$7)*(Trades!$R$8:$R$307&lt;$JE16))-SUMPRODUCT((Trades!$H$8:$H$307)*(Trades!$E$8:$E$307=NW$7)*(Trades!$R$8:$R$307&lt;$JE16)), ""))</f>
        <v/>
      </c>
      <c r="NX16" s="86" t="str" cm="1">
        <f t="array" ref="NX16">IF(OR(NX$7="", $JE16=""), "", IFERROR(NX$8+SUMPRODUCT((Trades!$CL$8:$CL$307)*(Trades!$O$8:$Q$307=NX$7)*(Trades!$R$8:$R$307&lt;$JE16))-SUMPRODUCT((Trades!$H$8:$H$307)*(Trades!$E$8:$E$307=NX$7)*(Trades!$R$8:$R$307&lt;$JE16)), ""))</f>
        <v/>
      </c>
      <c r="NY16" s="86" t="str" cm="1">
        <f t="array" ref="NY16">IF(OR(NY$7="", $JE16=""), "", IFERROR(NY$8+SUMPRODUCT((Trades!$CL$8:$CL$307)*(Trades!$O$8:$Q$307=NY$7)*(Trades!$R$8:$R$307&lt;$JE16))-SUMPRODUCT((Trades!$H$8:$H$307)*(Trades!$E$8:$E$307=NY$7)*(Trades!$R$8:$R$307&lt;$JE16)), ""))</f>
        <v/>
      </c>
      <c r="NZ16" s="86" t="str" cm="1">
        <f t="array" ref="NZ16">IF(OR(NZ$7="", $JE16=""), "", IFERROR(NZ$8+SUMPRODUCT((Trades!$CL$8:$CL$307)*(Trades!$O$8:$Q$307=NZ$7)*(Trades!$R$8:$R$307&lt;$JE16))-SUMPRODUCT((Trades!$H$8:$H$307)*(Trades!$E$8:$E$307=NZ$7)*(Trades!$R$8:$R$307&lt;$JE16)), ""))</f>
        <v/>
      </c>
      <c r="OA16" s="86" t="str" cm="1">
        <f t="array" ref="OA16">IF(OR(OA$7="", $JE16=""), "", IFERROR(OA$8+SUMPRODUCT((Trades!$CL$8:$CL$307)*(Trades!$O$8:$Q$307=OA$7)*(Trades!$R$8:$R$307&lt;$JE16))-SUMPRODUCT((Trades!$H$8:$H$307)*(Trades!$E$8:$E$307=OA$7)*(Trades!$R$8:$R$307&lt;$JE16)), ""))</f>
        <v/>
      </c>
      <c r="OB16" s="86" t="str" cm="1">
        <f t="array" ref="OB16">IF(OR(OB$7="", $JE16=""), "", IFERROR(OB$8+SUMPRODUCT((Trades!$CL$8:$CL$307)*(Trades!$O$8:$Q$307=OB$7)*(Trades!$R$8:$R$307&lt;$JE16))-SUMPRODUCT((Trades!$H$8:$H$307)*(Trades!$E$8:$E$307=OB$7)*(Trades!$R$8:$R$307&lt;$JE16)), ""))</f>
        <v/>
      </c>
      <c r="OC16" s="86" t="str" cm="1">
        <f t="array" ref="OC16">IF(OR(OC$7="", $JE16=""), "", IFERROR(OC$8+SUMPRODUCT((Trades!$CL$8:$CL$307)*(Trades!$O$8:$Q$307=OC$7)*(Trades!$R$8:$R$307&lt;$JE16))-SUMPRODUCT((Trades!$H$8:$H$307)*(Trades!$E$8:$E$307=OC$7)*(Trades!$R$8:$R$307&lt;$JE16)), ""))</f>
        <v/>
      </c>
      <c r="OD16" s="86" t="str" cm="1">
        <f t="array" ref="OD16">IF(OR(OD$7="", $JE16=""), "", IFERROR(OD$8+SUMPRODUCT((Trades!$CL$8:$CL$307)*(Trades!$O$8:$Q$307=OD$7)*(Trades!$R$8:$R$307&lt;$JE16))-SUMPRODUCT((Trades!$H$8:$H$307)*(Trades!$E$8:$E$307=OD$7)*(Trades!$R$8:$R$307&lt;$JE16)), ""))</f>
        <v/>
      </c>
      <c r="OE16" s="86" t="str" cm="1">
        <f t="array" ref="OE16">IF(OR(OE$7="", $JE16=""), "", IFERROR(OE$8+SUMPRODUCT((Trades!$CL$8:$CL$307)*(Trades!$O$8:$Q$307=OE$7)*(Trades!$R$8:$R$307&lt;$JE16))-SUMPRODUCT((Trades!$H$8:$H$307)*(Trades!$E$8:$E$307=OE$7)*(Trades!$R$8:$R$307&lt;$JE16)), ""))</f>
        <v/>
      </c>
      <c r="OF16" s="86" t="str" cm="1">
        <f t="array" ref="OF16">IF(OR(OF$7="", $JE16=""), "", IFERROR(OF$8+SUMPRODUCT((Trades!$CL$8:$CL$307)*(Trades!$O$8:$Q$307=OF$7)*(Trades!$R$8:$R$307&lt;$JE16))-SUMPRODUCT((Trades!$H$8:$H$307)*(Trades!$E$8:$E$307=OF$7)*(Trades!$R$8:$R$307&lt;$JE16)), ""))</f>
        <v/>
      </c>
      <c r="OG16" s="86" t="str" cm="1">
        <f t="array" ref="OG16">IF(OR(OG$7="", $JE16=""), "", IFERROR(OG$8+SUMPRODUCT((Trades!$CL$8:$CL$307)*(Trades!$O$8:$Q$307=OG$7)*(Trades!$R$8:$R$307&lt;$JE16))-SUMPRODUCT((Trades!$H$8:$H$307)*(Trades!$E$8:$E$307=OG$7)*(Trades!$R$8:$R$307&lt;$JE16)), ""))</f>
        <v/>
      </c>
      <c r="OH16" s="87" t="str" cm="1">
        <f t="array" ref="OH16">IF(OR(OH$7="", $JE16=""), "", IFERROR(OH$8+SUMPRODUCT((Trades!$CL$8:$CL$307)*(Trades!$O$8:$Q$307=OH$7)*(Trades!$R$8:$R$307&lt;$JE16))-SUMPRODUCT((Trades!$H$8:$H$307)*(Trades!$E$8:$E$307=OH$7)*(Trades!$R$8:$R$307&lt;$JE16)), ""))</f>
        <v/>
      </c>
      <c r="OJ16" s="94" t="str">
        <f t="shared" si="106"/>
        <v/>
      </c>
      <c r="OK16" s="95" t="str">
        <f t="shared" si="107"/>
        <v/>
      </c>
      <c r="OL16" s="95" t="str">
        <f t="shared" si="108"/>
        <v/>
      </c>
      <c r="OM16" s="95" t="str">
        <f t="shared" si="109"/>
        <v/>
      </c>
      <c r="ON16" s="95" t="str">
        <f t="shared" si="110"/>
        <v/>
      </c>
      <c r="OO16" s="95" t="str">
        <f t="shared" si="111"/>
        <v/>
      </c>
      <c r="OP16" s="95" t="str">
        <f t="shared" si="112"/>
        <v/>
      </c>
      <c r="OQ16" s="95" t="str">
        <f t="shared" si="113"/>
        <v/>
      </c>
      <c r="OR16" s="95" t="str">
        <f t="shared" si="114"/>
        <v/>
      </c>
      <c r="OS16" s="95" t="str">
        <f t="shared" si="115"/>
        <v/>
      </c>
      <c r="OT16" s="95" t="str">
        <f t="shared" si="116"/>
        <v/>
      </c>
      <c r="OU16" s="95" t="str">
        <f t="shared" si="117"/>
        <v/>
      </c>
      <c r="OV16" s="95" t="str">
        <f t="shared" si="118"/>
        <v/>
      </c>
      <c r="OW16" s="95" t="str">
        <f t="shared" si="119"/>
        <v/>
      </c>
      <c r="OX16" s="95" t="str">
        <f t="shared" si="120"/>
        <v/>
      </c>
      <c r="OY16" s="95" t="str">
        <f t="shared" si="121"/>
        <v/>
      </c>
      <c r="OZ16" s="95" t="str">
        <f t="shared" si="122"/>
        <v/>
      </c>
      <c r="PA16" s="95" t="str">
        <f t="shared" si="123"/>
        <v/>
      </c>
      <c r="PB16" s="95" t="str">
        <f t="shared" si="124"/>
        <v/>
      </c>
      <c r="PC16" s="96" t="str">
        <f t="shared" si="125"/>
        <v/>
      </c>
      <c r="PE16" s="101" t="str">
        <f t="shared" si="126"/>
        <v/>
      </c>
      <c r="PG16" s="106" t="str">
        <f t="shared" si="127"/>
        <v/>
      </c>
      <c r="PH16" s="107" t="str">
        <f t="shared" si="71"/>
        <v/>
      </c>
      <c r="PI16" s="107" t="str">
        <f t="shared" si="71"/>
        <v/>
      </c>
      <c r="PJ16" s="107" t="str">
        <f t="shared" si="71"/>
        <v/>
      </c>
      <c r="PK16" s="107" t="str">
        <f t="shared" si="71"/>
        <v/>
      </c>
      <c r="PL16" s="107" t="str">
        <f t="shared" si="71"/>
        <v/>
      </c>
      <c r="PM16" s="107" t="str">
        <f t="shared" si="71"/>
        <v/>
      </c>
      <c r="PN16" s="107" t="str">
        <f t="shared" si="71"/>
        <v/>
      </c>
      <c r="PO16" s="107" t="str">
        <f t="shared" si="71"/>
        <v/>
      </c>
      <c r="PP16" s="107" t="str">
        <f t="shared" si="71"/>
        <v/>
      </c>
      <c r="PQ16" s="107" t="str">
        <f t="shared" si="71"/>
        <v/>
      </c>
      <c r="PR16" s="107" t="str">
        <f t="shared" si="71"/>
        <v/>
      </c>
      <c r="PS16" s="107" t="str">
        <f t="shared" si="71"/>
        <v/>
      </c>
      <c r="PT16" s="107" t="str">
        <f t="shared" si="71"/>
        <v/>
      </c>
      <c r="PU16" s="107" t="str">
        <f t="shared" si="71"/>
        <v/>
      </c>
      <c r="PV16" s="107" t="str">
        <f t="shared" si="71"/>
        <v/>
      </c>
      <c r="PW16" s="107" t="str">
        <f t="shared" si="71"/>
        <v/>
      </c>
      <c r="PX16" s="107" t="str">
        <f t="shared" si="71"/>
        <v/>
      </c>
      <c r="PY16" s="107" t="str">
        <f t="shared" si="71"/>
        <v/>
      </c>
      <c r="PZ16" s="108" t="str">
        <f t="shared" si="71"/>
        <v/>
      </c>
      <c r="QB16" s="124" t="str" cm="1">
        <f t="array" ref="QB16">IF(OR($QB$3="", $NI16=""), "", IFERROR(INDEX($ML16:$NE16, $QA16, MATCH($QB$3, $ML$7:$NE$7, 0)), ""))</f>
        <v/>
      </c>
      <c r="QD16" s="101" t="e" cm="1">
        <f t="array" ref="QD16">IF(OR($NI16="", $QB$3=""), NA(), IFERROR(INDEX($NO16:$OH16, $QC16, MATCH($QB$3, $NO$7:$OH$7, 0)), NA()))</f>
        <v>#N/A</v>
      </c>
      <c r="QF16" s="10">
        <f t="shared" si="72"/>
        <v>0</v>
      </c>
      <c r="QH16" s="60">
        <v>9</v>
      </c>
      <c r="QI16" s="61" t="str">
        <f t="shared" si="73"/>
        <v/>
      </c>
    </row>
    <row r="17" spans="1:451" ht="15" customHeight="1" x14ac:dyDescent="0.25">
      <c r="A17" s="1"/>
      <c r="B17" s="514" t="str">
        <f>IF(H15="", "", IFERROR(INDEX($AK$42:$AK$43, MATCH(H15, $AJ$42:$AJ$43, 0)), ""))</f>
        <v>Soars &amp; Crashes included as per Market Type</v>
      </c>
      <c r="C17" s="514"/>
      <c r="D17" s="514"/>
      <c r="E17" s="514"/>
      <c r="F17" s="514"/>
      <c r="G17" s="514"/>
      <c r="H17" s="514"/>
      <c r="I17" s="514"/>
      <c r="J17" s="514"/>
      <c r="K17" s="514"/>
      <c r="L17" s="514"/>
      <c r="M17" s="514"/>
      <c r="N17" s="514"/>
      <c r="O17" s="514"/>
      <c r="P17" s="514"/>
      <c r="Q17" s="514"/>
      <c r="R17" s="514"/>
      <c r="S17" s="514"/>
      <c r="T17" s="1"/>
      <c r="U17" s="1"/>
      <c r="V17" s="1"/>
      <c r="AE17" s="14"/>
      <c r="AG17" s="10">
        <v>6</v>
      </c>
      <c r="AJ17" s="10" t="str">
        <f>IF('Dev Settings'!$B$18="", "", 'Dev Settings'!$B$18)</f>
        <v>INR</v>
      </c>
      <c r="AK17" s="60">
        <v>83</v>
      </c>
      <c r="AL17" s="7">
        <v>24</v>
      </c>
      <c r="AM17" s="7">
        <v>40</v>
      </c>
      <c r="AN17" s="7">
        <v>34</v>
      </c>
      <c r="AO17" s="7">
        <v>43</v>
      </c>
      <c r="AP17" s="7">
        <v>58</v>
      </c>
      <c r="AQ17" s="7">
        <v>2</v>
      </c>
      <c r="AR17" s="7">
        <v>63</v>
      </c>
      <c r="AS17" s="7">
        <v>27</v>
      </c>
      <c r="AT17" s="7">
        <v>11</v>
      </c>
      <c r="AU17" s="7">
        <v>54</v>
      </c>
      <c r="AV17" s="7">
        <v>15</v>
      </c>
      <c r="AW17" s="7">
        <v>17</v>
      </c>
      <c r="AX17" s="7">
        <v>22</v>
      </c>
      <c r="AY17" s="7">
        <v>35</v>
      </c>
      <c r="AZ17" s="7">
        <v>41</v>
      </c>
      <c r="BA17" s="7">
        <v>31</v>
      </c>
      <c r="BB17" s="7">
        <v>54</v>
      </c>
      <c r="BC17" s="7">
        <v>33</v>
      </c>
      <c r="BD17" s="7">
        <v>7</v>
      </c>
      <c r="BE17" s="7">
        <v>94</v>
      </c>
      <c r="BF17" s="7">
        <v>99</v>
      </c>
      <c r="BG17" s="7">
        <v>73</v>
      </c>
      <c r="BH17" s="7">
        <v>14</v>
      </c>
      <c r="BI17" s="7">
        <v>48</v>
      </c>
      <c r="BJ17" s="7">
        <v>5</v>
      </c>
      <c r="BK17" s="7">
        <v>1</v>
      </c>
      <c r="BL17" s="7">
        <v>85</v>
      </c>
      <c r="BM17" s="7">
        <v>24</v>
      </c>
      <c r="BN17" s="7">
        <v>76</v>
      </c>
      <c r="BO17" s="7">
        <v>63</v>
      </c>
      <c r="BP17" s="7">
        <v>67</v>
      </c>
      <c r="BQ17" s="7">
        <v>57</v>
      </c>
      <c r="BR17" s="7">
        <v>80</v>
      </c>
      <c r="BS17" s="7">
        <v>53</v>
      </c>
      <c r="BT17" s="7">
        <v>49</v>
      </c>
      <c r="BU17" s="7">
        <v>10</v>
      </c>
      <c r="BV17" s="7">
        <v>14</v>
      </c>
      <c r="BW17" s="7">
        <v>48</v>
      </c>
      <c r="BX17" s="61">
        <v>70</v>
      </c>
      <c r="CA17" s="49">
        <f t="shared" si="74"/>
        <v>0.375</v>
      </c>
      <c r="CB17" s="10">
        <v>10</v>
      </c>
      <c r="CD17" s="52" t="e">
        <f t="shared" si="128"/>
        <v>#VALUE!</v>
      </c>
      <c r="CF17" s="55" t="e">
        <f t="shared" si="75"/>
        <v>#VALUE!</v>
      </c>
      <c r="CH17" s="10" t="str">
        <f t="shared" si="76"/>
        <v/>
      </c>
      <c r="CJ17" s="7"/>
      <c r="CK17" s="10">
        <v>9</v>
      </c>
      <c r="CL17" s="60">
        <v>53</v>
      </c>
      <c r="CM17" s="7">
        <v>49</v>
      </c>
      <c r="CN17" s="7">
        <v>16</v>
      </c>
      <c r="CO17" s="7">
        <v>91</v>
      </c>
      <c r="CP17" s="7">
        <v>54</v>
      </c>
      <c r="CQ17" s="7">
        <v>33</v>
      </c>
      <c r="CR17" s="7">
        <v>69</v>
      </c>
      <c r="CS17" s="7">
        <v>40</v>
      </c>
      <c r="CT17" s="7">
        <v>60</v>
      </c>
      <c r="CU17" s="7">
        <v>89</v>
      </c>
      <c r="CV17" s="7">
        <v>2</v>
      </c>
      <c r="CW17" s="7">
        <v>27</v>
      </c>
      <c r="CX17" s="7">
        <v>75</v>
      </c>
      <c r="CY17" s="7">
        <v>50</v>
      </c>
      <c r="CZ17" s="7">
        <v>4</v>
      </c>
      <c r="DA17" s="7">
        <v>57</v>
      </c>
      <c r="DB17" s="7">
        <v>65</v>
      </c>
      <c r="DC17" s="7">
        <v>55</v>
      </c>
      <c r="DD17" s="7">
        <v>22</v>
      </c>
      <c r="DE17" s="7">
        <v>84</v>
      </c>
      <c r="DF17" s="7">
        <v>60</v>
      </c>
      <c r="DG17" s="7">
        <v>91</v>
      </c>
      <c r="DH17" s="7">
        <v>48</v>
      </c>
      <c r="DI17" s="61">
        <v>13</v>
      </c>
      <c r="DK17" s="10">
        <v>10</v>
      </c>
      <c r="DL17" s="60">
        <v>98</v>
      </c>
      <c r="DM17" s="7">
        <v>20</v>
      </c>
      <c r="DN17" s="7">
        <v>14</v>
      </c>
      <c r="DO17" s="7">
        <v>12</v>
      </c>
      <c r="DP17" s="7">
        <v>46</v>
      </c>
      <c r="DQ17" s="7">
        <v>48</v>
      </c>
      <c r="DR17" s="7">
        <v>78</v>
      </c>
      <c r="DS17" s="7">
        <v>69</v>
      </c>
      <c r="DT17" s="7">
        <v>36</v>
      </c>
      <c r="DU17" s="7">
        <v>56</v>
      </c>
      <c r="DV17" s="7">
        <v>69</v>
      </c>
      <c r="DW17" s="7">
        <v>49</v>
      </c>
      <c r="DX17" s="7">
        <v>29</v>
      </c>
      <c r="DY17" s="7">
        <v>15</v>
      </c>
      <c r="DZ17" s="7">
        <v>90</v>
      </c>
      <c r="EA17" s="7">
        <v>99</v>
      </c>
      <c r="EB17" s="7">
        <v>71</v>
      </c>
      <c r="EC17" s="7">
        <v>6</v>
      </c>
      <c r="ED17" s="7">
        <v>81</v>
      </c>
      <c r="EE17" s="7">
        <v>65</v>
      </c>
      <c r="EF17" s="7">
        <v>68</v>
      </c>
      <c r="EG17" s="7">
        <v>50</v>
      </c>
      <c r="EH17" s="7">
        <v>92</v>
      </c>
      <c r="EI17" s="7">
        <v>90</v>
      </c>
      <c r="EJ17" s="7">
        <v>31</v>
      </c>
      <c r="EK17" s="7">
        <v>10</v>
      </c>
      <c r="EL17" s="7">
        <v>39</v>
      </c>
      <c r="EM17" s="7">
        <v>83</v>
      </c>
      <c r="EN17" s="7">
        <v>21</v>
      </c>
      <c r="EO17" s="7">
        <v>47</v>
      </c>
      <c r="EP17" s="7">
        <v>77</v>
      </c>
      <c r="EQ17" s="7">
        <v>60</v>
      </c>
      <c r="ER17" s="7">
        <v>21</v>
      </c>
      <c r="ES17" s="7">
        <v>89</v>
      </c>
      <c r="ET17" s="7">
        <v>81</v>
      </c>
      <c r="EU17" s="7">
        <v>60</v>
      </c>
      <c r="EV17" s="7">
        <v>97</v>
      </c>
      <c r="EW17" s="7">
        <v>74</v>
      </c>
      <c r="EX17" s="7">
        <v>93</v>
      </c>
      <c r="EY17" s="7">
        <v>32</v>
      </c>
      <c r="EZ17" s="7">
        <v>79</v>
      </c>
      <c r="FA17" s="7">
        <v>86</v>
      </c>
      <c r="FB17" s="7">
        <v>56</v>
      </c>
      <c r="FC17" s="7">
        <v>31</v>
      </c>
      <c r="FD17" s="7">
        <v>51</v>
      </c>
      <c r="FE17" s="7">
        <v>73</v>
      </c>
      <c r="FF17" s="7">
        <v>69</v>
      </c>
      <c r="FG17" s="7">
        <v>73</v>
      </c>
      <c r="FH17" s="7">
        <v>1</v>
      </c>
      <c r="FI17" s="7">
        <v>26</v>
      </c>
      <c r="FJ17" s="7">
        <v>85</v>
      </c>
      <c r="FK17" s="7">
        <v>40</v>
      </c>
      <c r="FL17" s="7">
        <v>42</v>
      </c>
      <c r="FM17" s="7">
        <v>66</v>
      </c>
      <c r="FN17" s="7">
        <v>83</v>
      </c>
      <c r="FO17" s="7">
        <v>23</v>
      </c>
      <c r="FP17" s="7">
        <v>54</v>
      </c>
      <c r="FQ17" s="7">
        <v>50</v>
      </c>
      <c r="FR17" s="7">
        <v>91</v>
      </c>
      <c r="FS17" s="7">
        <v>60</v>
      </c>
      <c r="FT17" s="7">
        <v>91</v>
      </c>
      <c r="FU17" s="7">
        <v>72</v>
      </c>
      <c r="FV17" s="7">
        <v>18</v>
      </c>
      <c r="FW17" s="7">
        <v>9</v>
      </c>
      <c r="FX17" s="7">
        <v>92</v>
      </c>
      <c r="FY17" s="7">
        <v>51</v>
      </c>
      <c r="FZ17" s="7">
        <v>34</v>
      </c>
      <c r="GA17" s="7">
        <v>85</v>
      </c>
      <c r="GB17" s="7">
        <v>54</v>
      </c>
      <c r="GC17" s="7">
        <v>43</v>
      </c>
      <c r="GD17" s="7">
        <v>71</v>
      </c>
      <c r="GE17" s="7">
        <v>59</v>
      </c>
      <c r="GF17" s="7">
        <v>70</v>
      </c>
      <c r="GG17" s="7">
        <v>78</v>
      </c>
      <c r="GH17" s="7">
        <v>62</v>
      </c>
      <c r="GI17" s="7">
        <v>48</v>
      </c>
      <c r="GJ17" s="7">
        <v>57</v>
      </c>
      <c r="GK17" s="7">
        <v>24</v>
      </c>
      <c r="GL17" s="7">
        <v>48</v>
      </c>
      <c r="GM17" s="7">
        <v>1</v>
      </c>
      <c r="GN17" s="7">
        <v>40</v>
      </c>
      <c r="GO17" s="7">
        <v>100</v>
      </c>
      <c r="GP17" s="7">
        <v>82</v>
      </c>
      <c r="GQ17" s="7">
        <v>77</v>
      </c>
      <c r="GR17" s="7">
        <v>57</v>
      </c>
      <c r="GS17" s="7">
        <v>94</v>
      </c>
      <c r="GT17" s="7">
        <v>12</v>
      </c>
      <c r="GU17" s="7">
        <v>9</v>
      </c>
      <c r="GV17" s="7">
        <v>65</v>
      </c>
      <c r="GW17" s="7">
        <v>5</v>
      </c>
      <c r="GX17" s="7">
        <v>64</v>
      </c>
      <c r="GY17" s="7">
        <v>32</v>
      </c>
      <c r="GZ17" s="7">
        <v>11</v>
      </c>
      <c r="HA17" s="7">
        <v>27</v>
      </c>
      <c r="HB17" s="7">
        <v>23</v>
      </c>
      <c r="HC17" s="7">
        <v>47</v>
      </c>
      <c r="HD17" s="7">
        <v>68</v>
      </c>
      <c r="HE17" s="7">
        <v>28</v>
      </c>
      <c r="HF17" s="7">
        <v>8</v>
      </c>
      <c r="HG17" s="61">
        <v>98</v>
      </c>
      <c r="HJ17" s="52" t="str">
        <f t="shared" si="77"/>
        <v/>
      </c>
      <c r="HL17" s="49">
        <f>$CA$17</f>
        <v>0.375</v>
      </c>
      <c r="HN17" s="10" t="str">
        <f t="shared" si="3"/>
        <v/>
      </c>
      <c r="HP17" s="10" t="str">
        <f t="shared" si="4"/>
        <v/>
      </c>
      <c r="HR17" s="10" t="str">
        <f t="shared" si="78"/>
        <v/>
      </c>
      <c r="HT17" s="60" t="str">
        <f t="shared" si="79"/>
        <v/>
      </c>
      <c r="HU17" s="7" t="str">
        <f t="shared" si="5"/>
        <v/>
      </c>
      <c r="HV17" s="7" t="str">
        <f t="shared" si="5"/>
        <v/>
      </c>
      <c r="HW17" s="7" t="str">
        <f t="shared" si="5"/>
        <v/>
      </c>
      <c r="HX17" s="7" t="str">
        <f t="shared" si="5"/>
        <v/>
      </c>
      <c r="HY17" s="7" t="str">
        <f t="shared" si="5"/>
        <v/>
      </c>
      <c r="HZ17" s="7" t="str">
        <f t="shared" si="5"/>
        <v/>
      </c>
      <c r="IA17" s="7" t="str">
        <f t="shared" si="5"/>
        <v/>
      </c>
      <c r="IB17" s="7" t="str">
        <f t="shared" si="5"/>
        <v/>
      </c>
      <c r="IC17" s="7" t="str">
        <f t="shared" si="5"/>
        <v/>
      </c>
      <c r="ID17" s="7" t="str">
        <f t="shared" si="5"/>
        <v/>
      </c>
      <c r="IE17" s="7" t="str">
        <f t="shared" si="5"/>
        <v/>
      </c>
      <c r="IF17" s="7" t="str">
        <f t="shared" si="5"/>
        <v/>
      </c>
      <c r="IG17" s="7" t="str">
        <f t="shared" si="5"/>
        <v/>
      </c>
      <c r="IH17" s="7" t="str">
        <f t="shared" si="5"/>
        <v/>
      </c>
      <c r="II17" s="7" t="str">
        <f t="shared" si="5"/>
        <v/>
      </c>
      <c r="IJ17" s="7" t="str">
        <f t="shared" si="5"/>
        <v/>
      </c>
      <c r="IK17" s="7" t="str">
        <f t="shared" si="5"/>
        <v/>
      </c>
      <c r="IL17" s="7" t="str">
        <f t="shared" si="5"/>
        <v/>
      </c>
      <c r="IM17" s="61" t="str">
        <f t="shared" si="5"/>
        <v/>
      </c>
      <c r="IP17" s="10">
        <f>'Dev Settings'!$AF$9</f>
        <v>-4</v>
      </c>
      <c r="IQ17" s="60">
        <f>IF($AJ$39="", "", IFERROR(INDEX('Dev Settings'!$AD$10:$AW$16, MATCH($AJ$39, 'Dev Settings'!$Q$10:$Q$16, 0), MATCH($IP17, 'Dev Settings'!$AD$9:$AW$9, 0)), ""))</f>
        <v>12</v>
      </c>
      <c r="IR17" s="11">
        <f t="shared" si="6"/>
        <v>1</v>
      </c>
      <c r="IT17" s="10">
        <v>10</v>
      </c>
      <c r="IU17" s="10">
        <f t="shared" si="80"/>
        <v>-5</v>
      </c>
      <c r="IW17" s="10">
        <f>IFERROR(IF(COUNTIF(IW$8:IW16, IW16)&lt;=INDEX($IQ$8:$IQ$18, MATCH(IW16, $IP$8:$IP$18, 0)), IW16, IW16+$IR$5), "")</f>
        <v>-5</v>
      </c>
      <c r="IX17" s="10">
        <f>IF($IW17="", "", COUNTIF(IW$8:IW17, IW17))</f>
        <v>10</v>
      </c>
      <c r="IY17" s="10">
        <f t="shared" si="81"/>
        <v>10</v>
      </c>
      <c r="JA17" s="10" t="str">
        <f t="shared" si="82"/>
        <v>X</v>
      </c>
      <c r="JB17" s="10">
        <f>IF($JA17="", "", COUNTIF(JA$8:JA17, "X"))</f>
        <v>10</v>
      </c>
      <c r="JE17" s="67" t="str">
        <f t="shared" si="83"/>
        <v/>
      </c>
      <c r="JF17" s="60" t="e">
        <f>IF(AND($IQ$5='Dev Settings'!$BU$3, COUNTIF($IP$21:$IP$25, HT17)&gt;0, COUNTIF($IP$21:$IP$25, HT16)&gt;0), MIN($ML16:$NE16)-ML16, IF(AND($IQ$6='Dev Settings'!$BU$3, COUNTIF($IQ$21:$IQ$25, HT17)&gt;0, COUNTIF($IQ$21:$IQ$25, HT16)&gt;0), MAX($ML16:$NE16)-ML16, IFERROR(INDEX($IU$8:$IU$107, MATCH(HT17, $IT$8:$IT$107, 0)), "")))</f>
        <v>#VALUE!</v>
      </c>
      <c r="JG17" s="7" t="e">
        <f>IF(AND($IQ$5='Dev Settings'!$BU$3, COUNTIF($IP$21:$IP$25, HU17)&gt;0, COUNTIF($IP$21:$IP$25, HU16)&gt;0), MIN($ML16:$NE16)-MM16, IF(AND($IQ$6='Dev Settings'!$BU$3, COUNTIF($IQ$21:$IQ$25, HU17)&gt;0, COUNTIF($IQ$21:$IQ$25, HU16)&gt;0), MAX($ML16:$NE16)-MM16, IFERROR(INDEX($IU$8:$IU$107, MATCH(HU17, $IT$8:$IT$107, 0)), "")))</f>
        <v>#VALUE!</v>
      </c>
      <c r="JH17" s="7" t="e">
        <f>IF(AND($IQ$5='Dev Settings'!$BU$3, COUNTIF($IP$21:$IP$25, HV17)&gt;0, COUNTIF($IP$21:$IP$25, HV16)&gt;0), MIN($ML16:$NE16)-MN16, IF(AND($IQ$6='Dev Settings'!$BU$3, COUNTIF($IQ$21:$IQ$25, HV17)&gt;0, COUNTIF($IQ$21:$IQ$25, HV16)&gt;0), MAX($ML16:$NE16)-MN16, IFERROR(INDEX($IU$8:$IU$107, MATCH(HV17, $IT$8:$IT$107, 0)), "")))</f>
        <v>#VALUE!</v>
      </c>
      <c r="JI17" s="7" t="e">
        <f>IF(AND($IQ$5='Dev Settings'!$BU$3, COUNTIF($IP$21:$IP$25, HW17)&gt;0, COUNTIF($IP$21:$IP$25, HW16)&gt;0), MIN($ML16:$NE16)-MO16, IF(AND($IQ$6='Dev Settings'!$BU$3, COUNTIF($IQ$21:$IQ$25, HW17)&gt;0, COUNTIF($IQ$21:$IQ$25, HW16)&gt;0), MAX($ML16:$NE16)-MO16, IFERROR(INDEX($IU$8:$IU$107, MATCH(HW17, $IT$8:$IT$107, 0)), "")))</f>
        <v>#VALUE!</v>
      </c>
      <c r="JJ17" s="7" t="e">
        <f>IF(AND($IQ$5='Dev Settings'!$BU$3, COUNTIF($IP$21:$IP$25, HX17)&gt;0, COUNTIF($IP$21:$IP$25, HX16)&gt;0), MIN($ML16:$NE16)-MP16, IF(AND($IQ$6='Dev Settings'!$BU$3, COUNTIF($IQ$21:$IQ$25, HX17)&gt;0, COUNTIF($IQ$21:$IQ$25, HX16)&gt;0), MAX($ML16:$NE16)-MP16, IFERROR(INDEX($IU$8:$IU$107, MATCH(HX17, $IT$8:$IT$107, 0)), "")))</f>
        <v>#VALUE!</v>
      </c>
      <c r="JK17" s="7" t="e">
        <f>IF(AND($IQ$5='Dev Settings'!$BU$3, COUNTIF($IP$21:$IP$25, HY17)&gt;0, COUNTIF($IP$21:$IP$25, HY16)&gt;0), MIN($ML16:$NE16)-MQ16, IF(AND($IQ$6='Dev Settings'!$BU$3, COUNTIF($IQ$21:$IQ$25, HY17)&gt;0, COUNTIF($IQ$21:$IQ$25, HY16)&gt;0), MAX($ML16:$NE16)-MQ16, IFERROR(INDEX($IU$8:$IU$107, MATCH(HY17, $IT$8:$IT$107, 0)), "")))</f>
        <v>#VALUE!</v>
      </c>
      <c r="JL17" s="7" t="e">
        <f>IF(AND($IQ$5='Dev Settings'!$BU$3, COUNTIF($IP$21:$IP$25, HZ17)&gt;0, COUNTIF($IP$21:$IP$25, HZ16)&gt;0), MIN($ML16:$NE16)-MR16, IF(AND($IQ$6='Dev Settings'!$BU$3, COUNTIF($IQ$21:$IQ$25, HZ17)&gt;0, COUNTIF($IQ$21:$IQ$25, HZ16)&gt;0), MAX($ML16:$NE16)-MR16, IFERROR(INDEX($IU$8:$IU$107, MATCH(HZ17, $IT$8:$IT$107, 0)), "")))</f>
        <v>#VALUE!</v>
      </c>
      <c r="JM17" s="7" t="e">
        <f>IF(AND($IQ$5='Dev Settings'!$BU$3, COUNTIF($IP$21:$IP$25, IA17)&gt;0, COUNTIF($IP$21:$IP$25, IA16)&gt;0), MIN($ML16:$NE16)-MS16, IF(AND($IQ$6='Dev Settings'!$BU$3, COUNTIF($IQ$21:$IQ$25, IA17)&gt;0, COUNTIF($IQ$21:$IQ$25, IA16)&gt;0), MAX($ML16:$NE16)-MS16, IFERROR(INDEX($IU$8:$IU$107, MATCH(IA17, $IT$8:$IT$107, 0)), "")))</f>
        <v>#VALUE!</v>
      </c>
      <c r="JN17" s="7" t="e">
        <f>IF(AND($IQ$5='Dev Settings'!$BU$3, COUNTIF($IP$21:$IP$25, IB17)&gt;0, COUNTIF($IP$21:$IP$25, IB16)&gt;0), MIN($ML16:$NE16)-MT16, IF(AND($IQ$6='Dev Settings'!$BU$3, COUNTIF($IQ$21:$IQ$25, IB17)&gt;0, COUNTIF($IQ$21:$IQ$25, IB16)&gt;0), MAX($ML16:$NE16)-MT16, IFERROR(INDEX($IU$8:$IU$107, MATCH(IB17, $IT$8:$IT$107, 0)), "")))</f>
        <v>#VALUE!</v>
      </c>
      <c r="JO17" s="7" t="e">
        <f>IF(AND($IQ$5='Dev Settings'!$BU$3, COUNTIF($IP$21:$IP$25, IC17)&gt;0, COUNTIF($IP$21:$IP$25, IC16)&gt;0), MIN($ML16:$NE16)-MU16, IF(AND($IQ$6='Dev Settings'!$BU$3, COUNTIF($IQ$21:$IQ$25, IC17)&gt;0, COUNTIF($IQ$21:$IQ$25, IC16)&gt;0), MAX($ML16:$NE16)-MU16, IFERROR(INDEX($IU$8:$IU$107, MATCH(IC17, $IT$8:$IT$107, 0)), "")))</f>
        <v>#VALUE!</v>
      </c>
      <c r="JP17" s="7" t="e">
        <f>IF(AND($IQ$5='Dev Settings'!$BU$3, COUNTIF($IP$21:$IP$25, ID17)&gt;0, COUNTIF($IP$21:$IP$25, ID16)&gt;0), MIN($ML16:$NE16)-MV16, IF(AND($IQ$6='Dev Settings'!$BU$3, COUNTIF($IQ$21:$IQ$25, ID17)&gt;0, COUNTIF($IQ$21:$IQ$25, ID16)&gt;0), MAX($ML16:$NE16)-MV16, IFERROR(INDEX($IU$8:$IU$107, MATCH(ID17, $IT$8:$IT$107, 0)), "")))</f>
        <v>#VALUE!</v>
      </c>
      <c r="JQ17" s="7" t="e">
        <f>IF(AND($IQ$5='Dev Settings'!$BU$3, COUNTIF($IP$21:$IP$25, IE17)&gt;0, COUNTIF($IP$21:$IP$25, IE16)&gt;0), MIN($ML16:$NE16)-MW16, IF(AND($IQ$6='Dev Settings'!$BU$3, COUNTIF($IQ$21:$IQ$25, IE17)&gt;0, COUNTIF($IQ$21:$IQ$25, IE16)&gt;0), MAX($ML16:$NE16)-MW16, IFERROR(INDEX($IU$8:$IU$107, MATCH(IE17, $IT$8:$IT$107, 0)), "")))</f>
        <v>#VALUE!</v>
      </c>
      <c r="JR17" s="7" t="e">
        <f>IF(AND($IQ$5='Dev Settings'!$BU$3, COUNTIF($IP$21:$IP$25, IF17)&gt;0, COUNTIF($IP$21:$IP$25, IF16)&gt;0), MIN($ML16:$NE16)-MX16, IF(AND($IQ$6='Dev Settings'!$BU$3, COUNTIF($IQ$21:$IQ$25, IF17)&gt;0, COUNTIF($IQ$21:$IQ$25, IF16)&gt;0), MAX($ML16:$NE16)-MX16, IFERROR(INDEX($IU$8:$IU$107, MATCH(IF17, $IT$8:$IT$107, 0)), "")))</f>
        <v>#VALUE!</v>
      </c>
      <c r="JS17" s="7" t="e">
        <f>IF(AND($IQ$5='Dev Settings'!$BU$3, COUNTIF($IP$21:$IP$25, IG17)&gt;0, COUNTIF($IP$21:$IP$25, IG16)&gt;0), MIN($ML16:$NE16)-MY16, IF(AND($IQ$6='Dev Settings'!$BU$3, COUNTIF($IQ$21:$IQ$25, IG17)&gt;0, COUNTIF($IQ$21:$IQ$25, IG16)&gt;0), MAX($ML16:$NE16)-MY16, IFERROR(INDEX($IU$8:$IU$107, MATCH(IG17, $IT$8:$IT$107, 0)), "")))</f>
        <v>#VALUE!</v>
      </c>
      <c r="JT17" s="7" t="e">
        <f>IF(AND($IQ$5='Dev Settings'!$BU$3, COUNTIF($IP$21:$IP$25, IH17)&gt;0, COUNTIF($IP$21:$IP$25, IH16)&gt;0), MIN($ML16:$NE16)-MZ16, IF(AND($IQ$6='Dev Settings'!$BU$3, COUNTIF($IQ$21:$IQ$25, IH17)&gt;0, COUNTIF($IQ$21:$IQ$25, IH16)&gt;0), MAX($ML16:$NE16)-MZ16, IFERROR(INDEX($IU$8:$IU$107, MATCH(IH17, $IT$8:$IT$107, 0)), "")))</f>
        <v>#VALUE!</v>
      </c>
      <c r="JU17" s="7" t="e">
        <f>IF(AND($IQ$5='Dev Settings'!$BU$3, COUNTIF($IP$21:$IP$25, II17)&gt;0, COUNTIF($IP$21:$IP$25, II16)&gt;0), MIN($ML16:$NE16)-NA16, IF(AND($IQ$6='Dev Settings'!$BU$3, COUNTIF($IQ$21:$IQ$25, II17)&gt;0, COUNTIF($IQ$21:$IQ$25, II16)&gt;0), MAX($ML16:$NE16)-NA16, IFERROR(INDEX($IU$8:$IU$107, MATCH(II17, $IT$8:$IT$107, 0)), "")))</f>
        <v>#VALUE!</v>
      </c>
      <c r="JV17" s="7" t="e">
        <f>IF(AND($IQ$5='Dev Settings'!$BU$3, COUNTIF($IP$21:$IP$25, IJ17)&gt;0, COUNTIF($IP$21:$IP$25, IJ16)&gt;0), MIN($ML16:$NE16)-NB16, IF(AND($IQ$6='Dev Settings'!$BU$3, COUNTIF($IQ$21:$IQ$25, IJ17)&gt;0, COUNTIF($IQ$21:$IQ$25, IJ16)&gt;0), MAX($ML16:$NE16)-NB16, IFERROR(INDEX($IU$8:$IU$107, MATCH(IJ17, $IT$8:$IT$107, 0)), "")))</f>
        <v>#VALUE!</v>
      </c>
      <c r="JW17" s="7" t="e">
        <f>IF(AND($IQ$5='Dev Settings'!$BU$3, COUNTIF($IP$21:$IP$25, IK17)&gt;0, COUNTIF($IP$21:$IP$25, IK16)&gt;0), MIN($ML16:$NE16)-NC16, IF(AND($IQ$6='Dev Settings'!$BU$3, COUNTIF($IQ$21:$IQ$25, IK17)&gt;0, COUNTIF($IQ$21:$IQ$25, IK16)&gt;0), MAX($ML16:$NE16)-NC16, IFERROR(INDEX($IU$8:$IU$107, MATCH(IK17, $IT$8:$IT$107, 0)), "")))</f>
        <v>#VALUE!</v>
      </c>
      <c r="JX17" s="7" t="e">
        <f>IF(AND($IQ$5='Dev Settings'!$BU$3, COUNTIF($IP$21:$IP$25, IL17)&gt;0, COUNTIF($IP$21:$IP$25, IL16)&gt;0), MIN($ML16:$NE16)-ND16, IF(AND($IQ$6='Dev Settings'!$BU$3, COUNTIF($IQ$21:$IQ$25, IL17)&gt;0, COUNTIF($IQ$21:$IQ$25, IL16)&gt;0), MAX($ML16:$NE16)-ND16, IFERROR(INDEX($IU$8:$IU$107, MATCH(IL17, $IT$8:$IT$107, 0)), "")))</f>
        <v>#VALUE!</v>
      </c>
      <c r="JY17" s="61" t="e">
        <f>IF(AND($IQ$5='Dev Settings'!$BU$3, COUNTIF($IP$21:$IP$25, IM17)&gt;0, COUNTIF($IP$21:$IP$25, IM16)&gt;0), MIN($ML16:$NE16)-NE16, IF(AND($IQ$6='Dev Settings'!$BU$3, COUNTIF($IQ$21:$IQ$25, IM17)&gt;0, COUNTIF($IQ$21:$IQ$25, IM16)&gt;0), MAX($ML16:$NE16)-NE16, IFERROR(INDEX($IU$8:$IU$107, MATCH(IM17, $IT$8:$IT$107, 0)), "")))</f>
        <v>#VALUE!</v>
      </c>
      <c r="KA17" s="60" t="str">
        <f t="shared" si="8"/>
        <v/>
      </c>
      <c r="KB17" s="7" t="str">
        <f t="shared" si="9"/>
        <v/>
      </c>
      <c r="KC17" s="7" t="str">
        <f t="shared" si="10"/>
        <v/>
      </c>
      <c r="KD17" s="7" t="str">
        <f t="shared" si="11"/>
        <v/>
      </c>
      <c r="KE17" s="7" t="str">
        <f t="shared" si="12"/>
        <v/>
      </c>
      <c r="KF17" s="7" t="str">
        <f t="shared" si="13"/>
        <v/>
      </c>
      <c r="KG17" s="7" t="str">
        <f t="shared" si="14"/>
        <v/>
      </c>
      <c r="KH17" s="7" t="str">
        <f t="shared" si="15"/>
        <v/>
      </c>
      <c r="KI17" s="7" t="str">
        <f t="shared" si="16"/>
        <v/>
      </c>
      <c r="KJ17" s="7" t="str">
        <f t="shared" si="17"/>
        <v/>
      </c>
      <c r="KK17" s="7" t="str">
        <f t="shared" si="18"/>
        <v/>
      </c>
      <c r="KL17" s="7" t="str">
        <f t="shared" si="19"/>
        <v/>
      </c>
      <c r="KM17" s="7" t="str">
        <f t="shared" si="20"/>
        <v/>
      </c>
      <c r="KN17" s="7" t="str">
        <f t="shared" si="21"/>
        <v/>
      </c>
      <c r="KO17" s="7" t="str">
        <f t="shared" si="22"/>
        <v/>
      </c>
      <c r="KP17" s="7" t="str">
        <f t="shared" si="23"/>
        <v/>
      </c>
      <c r="KQ17" s="7" t="str">
        <f t="shared" si="24"/>
        <v/>
      </c>
      <c r="KR17" s="7" t="str">
        <f t="shared" si="25"/>
        <v/>
      </c>
      <c r="KS17" s="7" t="str">
        <f t="shared" si="26"/>
        <v/>
      </c>
      <c r="KT17" s="61" t="str">
        <f t="shared" si="27"/>
        <v/>
      </c>
      <c r="KV17" s="60" t="str">
        <f t="shared" si="28"/>
        <v/>
      </c>
      <c r="KW17" s="7" t="str">
        <f t="shared" si="29"/>
        <v/>
      </c>
      <c r="KX17" s="7" t="str">
        <f t="shared" si="30"/>
        <v/>
      </c>
      <c r="KY17" s="7" t="str">
        <f t="shared" si="31"/>
        <v/>
      </c>
      <c r="KZ17" s="7" t="str">
        <f t="shared" si="32"/>
        <v/>
      </c>
      <c r="LA17" s="7" t="str">
        <f t="shared" si="33"/>
        <v/>
      </c>
      <c r="LB17" s="7" t="str">
        <f t="shared" si="34"/>
        <v/>
      </c>
      <c r="LC17" s="7" t="str">
        <f t="shared" si="35"/>
        <v/>
      </c>
      <c r="LD17" s="7" t="str">
        <f t="shared" si="36"/>
        <v/>
      </c>
      <c r="LE17" s="7" t="str">
        <f t="shared" si="37"/>
        <v/>
      </c>
      <c r="LF17" s="7" t="str">
        <f t="shared" si="38"/>
        <v/>
      </c>
      <c r="LG17" s="7" t="str">
        <f t="shared" si="39"/>
        <v/>
      </c>
      <c r="LH17" s="7" t="str">
        <f t="shared" si="40"/>
        <v/>
      </c>
      <c r="LI17" s="7" t="str">
        <f t="shared" si="41"/>
        <v/>
      </c>
      <c r="LJ17" s="7" t="str">
        <f t="shared" si="42"/>
        <v/>
      </c>
      <c r="LK17" s="7" t="str">
        <f t="shared" si="43"/>
        <v/>
      </c>
      <c r="LL17" s="7" t="str">
        <f t="shared" si="44"/>
        <v/>
      </c>
      <c r="LM17" s="7" t="str">
        <f t="shared" si="45"/>
        <v/>
      </c>
      <c r="LN17" s="7" t="str">
        <f t="shared" si="46"/>
        <v/>
      </c>
      <c r="LO17" s="61" t="str">
        <f t="shared" si="47"/>
        <v/>
      </c>
      <c r="LQ17" s="60" t="e">
        <f t="shared" si="48"/>
        <v>#VALUE!</v>
      </c>
      <c r="LR17" s="7" t="e">
        <f t="shared" si="49"/>
        <v>#VALUE!</v>
      </c>
      <c r="LS17" s="7" t="e">
        <f t="shared" si="50"/>
        <v>#VALUE!</v>
      </c>
      <c r="LT17" s="7" t="e">
        <f t="shared" si="51"/>
        <v>#VALUE!</v>
      </c>
      <c r="LU17" s="7" t="e">
        <f t="shared" si="52"/>
        <v>#VALUE!</v>
      </c>
      <c r="LV17" s="7" t="e">
        <f t="shared" si="53"/>
        <v>#VALUE!</v>
      </c>
      <c r="LW17" s="7" t="e">
        <f t="shared" si="54"/>
        <v>#VALUE!</v>
      </c>
      <c r="LX17" s="7" t="e">
        <f t="shared" si="55"/>
        <v>#VALUE!</v>
      </c>
      <c r="LY17" s="7" t="e">
        <f t="shared" si="56"/>
        <v>#VALUE!</v>
      </c>
      <c r="LZ17" s="7" t="e">
        <f t="shared" si="57"/>
        <v>#VALUE!</v>
      </c>
      <c r="MA17" s="7" t="e">
        <f t="shared" si="58"/>
        <v>#VALUE!</v>
      </c>
      <c r="MB17" s="7" t="e">
        <f t="shared" si="59"/>
        <v>#VALUE!</v>
      </c>
      <c r="MC17" s="7" t="e">
        <f t="shared" si="60"/>
        <v>#VALUE!</v>
      </c>
      <c r="MD17" s="7" t="e">
        <f t="shared" si="61"/>
        <v>#VALUE!</v>
      </c>
      <c r="ME17" s="7" t="e">
        <f t="shared" si="62"/>
        <v>#VALUE!</v>
      </c>
      <c r="MF17" s="7" t="e">
        <f t="shared" si="63"/>
        <v>#VALUE!</v>
      </c>
      <c r="MG17" s="7" t="e">
        <f t="shared" si="64"/>
        <v>#VALUE!</v>
      </c>
      <c r="MH17" s="7" t="e">
        <f t="shared" si="65"/>
        <v>#VALUE!</v>
      </c>
      <c r="MI17" s="7" t="e">
        <f t="shared" si="66"/>
        <v>#VALUE!</v>
      </c>
      <c r="MJ17" s="61" t="e">
        <f t="shared" si="67"/>
        <v>#VALUE!</v>
      </c>
      <c r="ML17" s="60" t="str">
        <f t="shared" si="84"/>
        <v/>
      </c>
      <c r="MM17" s="7" t="str">
        <f t="shared" si="85"/>
        <v/>
      </c>
      <c r="MN17" s="7" t="str">
        <f t="shared" si="86"/>
        <v/>
      </c>
      <c r="MO17" s="7" t="str">
        <f t="shared" si="87"/>
        <v/>
      </c>
      <c r="MP17" s="7" t="str">
        <f t="shared" si="88"/>
        <v/>
      </c>
      <c r="MQ17" s="7" t="str">
        <f t="shared" si="89"/>
        <v/>
      </c>
      <c r="MR17" s="7" t="str">
        <f t="shared" si="90"/>
        <v/>
      </c>
      <c r="MS17" s="7" t="str">
        <f t="shared" si="91"/>
        <v/>
      </c>
      <c r="MT17" s="7" t="str">
        <f t="shared" si="92"/>
        <v/>
      </c>
      <c r="MU17" s="7" t="str">
        <f t="shared" si="93"/>
        <v/>
      </c>
      <c r="MV17" s="7" t="str">
        <f t="shared" si="94"/>
        <v/>
      </c>
      <c r="MW17" s="7" t="str">
        <f t="shared" si="95"/>
        <v/>
      </c>
      <c r="MX17" s="7" t="str">
        <f t="shared" si="96"/>
        <v/>
      </c>
      <c r="MY17" s="7" t="str">
        <f t="shared" si="97"/>
        <v/>
      </c>
      <c r="MZ17" s="7" t="str">
        <f t="shared" si="98"/>
        <v/>
      </c>
      <c r="NA17" s="7" t="str">
        <f t="shared" si="99"/>
        <v/>
      </c>
      <c r="NB17" s="7" t="str">
        <f t="shared" si="100"/>
        <v/>
      </c>
      <c r="NC17" s="7" t="str">
        <f t="shared" si="101"/>
        <v/>
      </c>
      <c r="ND17" s="7" t="str">
        <f t="shared" si="102"/>
        <v/>
      </c>
      <c r="NE17" s="61" t="str">
        <f t="shared" si="103"/>
        <v/>
      </c>
      <c r="NG17" s="10" t="str">
        <f t="shared" si="104"/>
        <v/>
      </c>
      <c r="NI17" s="10" t="str">
        <f t="shared" si="105"/>
        <v/>
      </c>
      <c r="NK17" s="10" t="str">
        <f>IF(COUNTIF($NI17:$NI$176, "X")=1, "X", "")</f>
        <v/>
      </c>
      <c r="NM17" s="10" t="str">
        <f t="shared" si="69"/>
        <v/>
      </c>
      <c r="NO17" s="85" t="str" cm="1">
        <f t="array" ref="NO17">IF(OR(NO$7="", $JE17=""), "", IFERROR(NO$8+SUMPRODUCT((Trades!$CL$8:$CL$307)*(Trades!$O$8:$Q$307=NO$7)*(Trades!$R$8:$R$307&lt;$JE17))-SUMPRODUCT((Trades!$H$8:$H$307)*(Trades!$E$8:$E$307=NO$7)*(Trades!$R$8:$R$307&lt;$JE17)), ""))</f>
        <v/>
      </c>
      <c r="NP17" s="86" t="str" cm="1">
        <f t="array" ref="NP17">IF(OR(NP$7="", $JE17=""), "", IFERROR(NP$8+SUMPRODUCT((Trades!$CL$8:$CL$307)*(Trades!$O$8:$Q$307=NP$7)*(Trades!$R$8:$R$307&lt;$JE17))-SUMPRODUCT((Trades!$H$8:$H$307)*(Trades!$E$8:$E$307=NP$7)*(Trades!$R$8:$R$307&lt;$JE17)), ""))</f>
        <v/>
      </c>
      <c r="NQ17" s="86" t="str" cm="1">
        <f t="array" ref="NQ17">IF(OR(NQ$7="", $JE17=""), "", IFERROR(NQ$8+SUMPRODUCT((Trades!$CL$8:$CL$307)*(Trades!$O$8:$Q$307=NQ$7)*(Trades!$R$8:$R$307&lt;$JE17))-SUMPRODUCT((Trades!$H$8:$H$307)*(Trades!$E$8:$E$307=NQ$7)*(Trades!$R$8:$R$307&lt;$JE17)), ""))</f>
        <v/>
      </c>
      <c r="NR17" s="86" t="str" cm="1">
        <f t="array" ref="NR17">IF(OR(NR$7="", $JE17=""), "", IFERROR(NR$8+SUMPRODUCT((Trades!$CL$8:$CL$307)*(Trades!$O$8:$Q$307=NR$7)*(Trades!$R$8:$R$307&lt;$JE17))-SUMPRODUCT((Trades!$H$8:$H$307)*(Trades!$E$8:$E$307=NR$7)*(Trades!$R$8:$R$307&lt;$JE17)), ""))</f>
        <v/>
      </c>
      <c r="NS17" s="86" t="str" cm="1">
        <f t="array" ref="NS17">IF(OR(NS$7="", $JE17=""), "", IFERROR(NS$8+SUMPRODUCT((Trades!$CL$8:$CL$307)*(Trades!$O$8:$Q$307=NS$7)*(Trades!$R$8:$R$307&lt;$JE17))-SUMPRODUCT((Trades!$H$8:$H$307)*(Trades!$E$8:$E$307=NS$7)*(Trades!$R$8:$R$307&lt;$JE17)), ""))</f>
        <v/>
      </c>
      <c r="NT17" s="86" t="str" cm="1">
        <f t="array" ref="NT17">IF(OR(NT$7="", $JE17=""), "", IFERROR(NT$8+SUMPRODUCT((Trades!$CL$8:$CL$307)*(Trades!$O$8:$Q$307=NT$7)*(Trades!$R$8:$R$307&lt;$JE17))-SUMPRODUCT((Trades!$H$8:$H$307)*(Trades!$E$8:$E$307=NT$7)*(Trades!$R$8:$R$307&lt;$JE17)), ""))</f>
        <v/>
      </c>
      <c r="NU17" s="86" t="str" cm="1">
        <f t="array" ref="NU17">IF(OR(NU$7="", $JE17=""), "", IFERROR(NU$8+SUMPRODUCT((Trades!$CL$8:$CL$307)*(Trades!$O$8:$Q$307=NU$7)*(Trades!$R$8:$R$307&lt;$JE17))-SUMPRODUCT((Trades!$H$8:$H$307)*(Trades!$E$8:$E$307=NU$7)*(Trades!$R$8:$R$307&lt;$JE17)), ""))</f>
        <v/>
      </c>
      <c r="NV17" s="86" t="str" cm="1">
        <f t="array" ref="NV17">IF(OR(NV$7="", $JE17=""), "", IFERROR(NV$8+SUMPRODUCT((Trades!$CL$8:$CL$307)*(Trades!$O$8:$Q$307=NV$7)*(Trades!$R$8:$R$307&lt;$JE17))-SUMPRODUCT((Trades!$H$8:$H$307)*(Trades!$E$8:$E$307=NV$7)*(Trades!$R$8:$R$307&lt;$JE17)), ""))</f>
        <v/>
      </c>
      <c r="NW17" s="86" t="str" cm="1">
        <f t="array" ref="NW17">IF(OR(NW$7="", $JE17=""), "", IFERROR(NW$8+SUMPRODUCT((Trades!$CL$8:$CL$307)*(Trades!$O$8:$Q$307=NW$7)*(Trades!$R$8:$R$307&lt;$JE17))-SUMPRODUCT((Trades!$H$8:$H$307)*(Trades!$E$8:$E$307=NW$7)*(Trades!$R$8:$R$307&lt;$JE17)), ""))</f>
        <v/>
      </c>
      <c r="NX17" s="86" t="str" cm="1">
        <f t="array" ref="NX17">IF(OR(NX$7="", $JE17=""), "", IFERROR(NX$8+SUMPRODUCT((Trades!$CL$8:$CL$307)*(Trades!$O$8:$Q$307=NX$7)*(Trades!$R$8:$R$307&lt;$JE17))-SUMPRODUCT((Trades!$H$8:$H$307)*(Trades!$E$8:$E$307=NX$7)*(Trades!$R$8:$R$307&lt;$JE17)), ""))</f>
        <v/>
      </c>
      <c r="NY17" s="86" t="str" cm="1">
        <f t="array" ref="NY17">IF(OR(NY$7="", $JE17=""), "", IFERROR(NY$8+SUMPRODUCT((Trades!$CL$8:$CL$307)*(Trades!$O$8:$Q$307=NY$7)*(Trades!$R$8:$R$307&lt;$JE17))-SUMPRODUCT((Trades!$H$8:$H$307)*(Trades!$E$8:$E$307=NY$7)*(Trades!$R$8:$R$307&lt;$JE17)), ""))</f>
        <v/>
      </c>
      <c r="NZ17" s="86" t="str" cm="1">
        <f t="array" ref="NZ17">IF(OR(NZ$7="", $JE17=""), "", IFERROR(NZ$8+SUMPRODUCT((Trades!$CL$8:$CL$307)*(Trades!$O$8:$Q$307=NZ$7)*(Trades!$R$8:$R$307&lt;$JE17))-SUMPRODUCT((Trades!$H$8:$H$307)*(Trades!$E$8:$E$307=NZ$7)*(Trades!$R$8:$R$307&lt;$JE17)), ""))</f>
        <v/>
      </c>
      <c r="OA17" s="86" t="str" cm="1">
        <f t="array" ref="OA17">IF(OR(OA$7="", $JE17=""), "", IFERROR(OA$8+SUMPRODUCT((Trades!$CL$8:$CL$307)*(Trades!$O$8:$Q$307=OA$7)*(Trades!$R$8:$R$307&lt;$JE17))-SUMPRODUCT((Trades!$H$8:$H$307)*(Trades!$E$8:$E$307=OA$7)*(Trades!$R$8:$R$307&lt;$JE17)), ""))</f>
        <v/>
      </c>
      <c r="OB17" s="86" t="str" cm="1">
        <f t="array" ref="OB17">IF(OR(OB$7="", $JE17=""), "", IFERROR(OB$8+SUMPRODUCT((Trades!$CL$8:$CL$307)*(Trades!$O$8:$Q$307=OB$7)*(Trades!$R$8:$R$307&lt;$JE17))-SUMPRODUCT((Trades!$H$8:$H$307)*(Trades!$E$8:$E$307=OB$7)*(Trades!$R$8:$R$307&lt;$JE17)), ""))</f>
        <v/>
      </c>
      <c r="OC17" s="86" t="str" cm="1">
        <f t="array" ref="OC17">IF(OR(OC$7="", $JE17=""), "", IFERROR(OC$8+SUMPRODUCT((Trades!$CL$8:$CL$307)*(Trades!$O$8:$Q$307=OC$7)*(Trades!$R$8:$R$307&lt;$JE17))-SUMPRODUCT((Trades!$H$8:$H$307)*(Trades!$E$8:$E$307=OC$7)*(Trades!$R$8:$R$307&lt;$JE17)), ""))</f>
        <v/>
      </c>
      <c r="OD17" s="86" t="str" cm="1">
        <f t="array" ref="OD17">IF(OR(OD$7="", $JE17=""), "", IFERROR(OD$8+SUMPRODUCT((Trades!$CL$8:$CL$307)*(Trades!$O$8:$Q$307=OD$7)*(Trades!$R$8:$R$307&lt;$JE17))-SUMPRODUCT((Trades!$H$8:$H$307)*(Trades!$E$8:$E$307=OD$7)*(Trades!$R$8:$R$307&lt;$JE17)), ""))</f>
        <v/>
      </c>
      <c r="OE17" s="86" t="str" cm="1">
        <f t="array" ref="OE17">IF(OR(OE$7="", $JE17=""), "", IFERROR(OE$8+SUMPRODUCT((Trades!$CL$8:$CL$307)*(Trades!$O$8:$Q$307=OE$7)*(Trades!$R$8:$R$307&lt;$JE17))-SUMPRODUCT((Trades!$H$8:$H$307)*(Trades!$E$8:$E$307=OE$7)*(Trades!$R$8:$R$307&lt;$JE17)), ""))</f>
        <v/>
      </c>
      <c r="OF17" s="86" t="str" cm="1">
        <f t="array" ref="OF17">IF(OR(OF$7="", $JE17=""), "", IFERROR(OF$8+SUMPRODUCT((Trades!$CL$8:$CL$307)*(Trades!$O$8:$Q$307=OF$7)*(Trades!$R$8:$R$307&lt;$JE17))-SUMPRODUCT((Trades!$H$8:$H$307)*(Trades!$E$8:$E$307=OF$7)*(Trades!$R$8:$R$307&lt;$JE17)), ""))</f>
        <v/>
      </c>
      <c r="OG17" s="86" t="str" cm="1">
        <f t="array" ref="OG17">IF(OR(OG$7="", $JE17=""), "", IFERROR(OG$8+SUMPRODUCT((Trades!$CL$8:$CL$307)*(Trades!$O$8:$Q$307=OG$7)*(Trades!$R$8:$R$307&lt;$JE17))-SUMPRODUCT((Trades!$H$8:$H$307)*(Trades!$E$8:$E$307=OG$7)*(Trades!$R$8:$R$307&lt;$JE17)), ""))</f>
        <v/>
      </c>
      <c r="OH17" s="87" t="str" cm="1">
        <f t="array" ref="OH17">IF(OR(OH$7="", $JE17=""), "", IFERROR(OH$8+SUMPRODUCT((Trades!$CL$8:$CL$307)*(Trades!$O$8:$Q$307=OH$7)*(Trades!$R$8:$R$307&lt;$JE17))-SUMPRODUCT((Trades!$H$8:$H$307)*(Trades!$E$8:$E$307=OH$7)*(Trades!$R$8:$R$307&lt;$JE17)), ""))</f>
        <v/>
      </c>
      <c r="OJ17" s="94" t="str">
        <f t="shared" si="106"/>
        <v/>
      </c>
      <c r="OK17" s="95" t="str">
        <f t="shared" si="107"/>
        <v/>
      </c>
      <c r="OL17" s="95" t="str">
        <f t="shared" si="108"/>
        <v/>
      </c>
      <c r="OM17" s="95" t="str">
        <f t="shared" si="109"/>
        <v/>
      </c>
      <c r="ON17" s="95" t="str">
        <f t="shared" si="110"/>
        <v/>
      </c>
      <c r="OO17" s="95" t="str">
        <f t="shared" si="111"/>
        <v/>
      </c>
      <c r="OP17" s="95" t="str">
        <f t="shared" si="112"/>
        <v/>
      </c>
      <c r="OQ17" s="95" t="str">
        <f t="shared" si="113"/>
        <v/>
      </c>
      <c r="OR17" s="95" t="str">
        <f t="shared" si="114"/>
        <v/>
      </c>
      <c r="OS17" s="95" t="str">
        <f t="shared" si="115"/>
        <v/>
      </c>
      <c r="OT17" s="95" t="str">
        <f t="shared" si="116"/>
        <v/>
      </c>
      <c r="OU17" s="95" t="str">
        <f t="shared" si="117"/>
        <v/>
      </c>
      <c r="OV17" s="95" t="str">
        <f t="shared" si="118"/>
        <v/>
      </c>
      <c r="OW17" s="95" t="str">
        <f t="shared" si="119"/>
        <v/>
      </c>
      <c r="OX17" s="95" t="str">
        <f t="shared" si="120"/>
        <v/>
      </c>
      <c r="OY17" s="95" t="str">
        <f t="shared" si="121"/>
        <v/>
      </c>
      <c r="OZ17" s="95" t="str">
        <f t="shared" si="122"/>
        <v/>
      </c>
      <c r="PA17" s="95" t="str">
        <f t="shared" si="123"/>
        <v/>
      </c>
      <c r="PB17" s="95" t="str">
        <f t="shared" si="124"/>
        <v/>
      </c>
      <c r="PC17" s="96" t="str">
        <f t="shared" si="125"/>
        <v/>
      </c>
      <c r="PE17" s="101" t="str">
        <f t="shared" si="126"/>
        <v/>
      </c>
      <c r="PG17" s="106" t="str">
        <f t="shared" si="127"/>
        <v/>
      </c>
      <c r="PH17" s="107" t="str">
        <f t="shared" si="71"/>
        <v/>
      </c>
      <c r="PI17" s="107" t="str">
        <f t="shared" si="71"/>
        <v/>
      </c>
      <c r="PJ17" s="107" t="str">
        <f t="shared" si="71"/>
        <v/>
      </c>
      <c r="PK17" s="107" t="str">
        <f t="shared" si="71"/>
        <v/>
      </c>
      <c r="PL17" s="107" t="str">
        <f t="shared" si="71"/>
        <v/>
      </c>
      <c r="PM17" s="107" t="str">
        <f t="shared" si="71"/>
        <v/>
      </c>
      <c r="PN17" s="107" t="str">
        <f t="shared" si="71"/>
        <v/>
      </c>
      <c r="PO17" s="107" t="str">
        <f t="shared" si="71"/>
        <v/>
      </c>
      <c r="PP17" s="107" t="str">
        <f t="shared" si="71"/>
        <v/>
      </c>
      <c r="PQ17" s="107" t="str">
        <f t="shared" si="71"/>
        <v/>
      </c>
      <c r="PR17" s="107" t="str">
        <f t="shared" si="71"/>
        <v/>
      </c>
      <c r="PS17" s="107" t="str">
        <f t="shared" si="71"/>
        <v/>
      </c>
      <c r="PT17" s="107" t="str">
        <f t="shared" si="71"/>
        <v/>
      </c>
      <c r="PU17" s="107" t="str">
        <f t="shared" si="71"/>
        <v/>
      </c>
      <c r="PV17" s="107" t="str">
        <f t="shared" si="71"/>
        <v/>
      </c>
      <c r="PW17" s="107" t="str">
        <f t="shared" si="71"/>
        <v/>
      </c>
      <c r="PX17" s="107" t="str">
        <f t="shared" si="71"/>
        <v/>
      </c>
      <c r="PY17" s="107" t="str">
        <f t="shared" si="71"/>
        <v/>
      </c>
      <c r="PZ17" s="108" t="str">
        <f t="shared" si="71"/>
        <v/>
      </c>
      <c r="QB17" s="124" t="str" cm="1">
        <f t="array" ref="QB17">IF(OR($QB$3="", $NI17=""), "", IFERROR(INDEX($ML17:$NE17, $QA17, MATCH($QB$3, $ML$7:$NE$7, 0)), ""))</f>
        <v/>
      </c>
      <c r="QD17" s="101" t="e" cm="1">
        <f t="array" ref="QD17">IF(OR($NI17="", $QB$3=""), NA(), IFERROR(INDEX($NO17:$OH17, $QC17, MATCH($QB$3, $NO$7:$OH$7, 0)), NA()))</f>
        <v>#N/A</v>
      </c>
      <c r="QF17" s="10">
        <f t="shared" si="72"/>
        <v>0</v>
      </c>
      <c r="QH17" s="60">
        <v>10</v>
      </c>
      <c r="QI17" s="61" t="str">
        <f t="shared" si="73"/>
        <v/>
      </c>
    </row>
    <row r="18" spans="1:451" ht="1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AG18" s="10">
        <v>7</v>
      </c>
      <c r="AJ18" s="10" t="str">
        <f>IF('Dev Settings'!$B$19="", "", 'Dev Settings'!$B$19)</f>
        <v>JPY</v>
      </c>
      <c r="AK18" s="60">
        <v>56</v>
      </c>
      <c r="AL18" s="7">
        <v>94</v>
      </c>
      <c r="AM18" s="7">
        <v>86</v>
      </c>
      <c r="AN18" s="7">
        <v>75</v>
      </c>
      <c r="AO18" s="7">
        <v>63</v>
      </c>
      <c r="AP18" s="7">
        <v>79</v>
      </c>
      <c r="AQ18" s="7">
        <v>32</v>
      </c>
      <c r="AR18" s="7">
        <v>56</v>
      </c>
      <c r="AS18" s="7">
        <v>32</v>
      </c>
      <c r="AT18" s="7">
        <v>85</v>
      </c>
      <c r="AU18" s="7">
        <v>9</v>
      </c>
      <c r="AV18" s="7">
        <v>2</v>
      </c>
      <c r="AW18" s="7">
        <v>18</v>
      </c>
      <c r="AX18" s="7">
        <v>19</v>
      </c>
      <c r="AY18" s="7">
        <v>19</v>
      </c>
      <c r="AZ18" s="7">
        <v>5</v>
      </c>
      <c r="BA18" s="7">
        <v>34</v>
      </c>
      <c r="BB18" s="7">
        <v>2</v>
      </c>
      <c r="BC18" s="7">
        <v>25</v>
      </c>
      <c r="BD18" s="7">
        <v>86</v>
      </c>
      <c r="BE18" s="7">
        <v>50</v>
      </c>
      <c r="BF18" s="7">
        <v>69</v>
      </c>
      <c r="BG18" s="7">
        <v>69</v>
      </c>
      <c r="BH18" s="7">
        <v>20</v>
      </c>
      <c r="BI18" s="7">
        <v>1</v>
      </c>
      <c r="BJ18" s="7">
        <v>77</v>
      </c>
      <c r="BK18" s="7">
        <v>8</v>
      </c>
      <c r="BL18" s="7">
        <v>86</v>
      </c>
      <c r="BM18" s="7">
        <v>94</v>
      </c>
      <c r="BN18" s="7">
        <v>49</v>
      </c>
      <c r="BO18" s="7">
        <v>45</v>
      </c>
      <c r="BP18" s="7">
        <v>2</v>
      </c>
      <c r="BQ18" s="7">
        <v>96</v>
      </c>
      <c r="BR18" s="7">
        <v>85</v>
      </c>
      <c r="BS18" s="7">
        <v>100</v>
      </c>
      <c r="BT18" s="7">
        <v>84</v>
      </c>
      <c r="BU18" s="7">
        <v>30</v>
      </c>
      <c r="BV18" s="7">
        <v>84</v>
      </c>
      <c r="BW18" s="7">
        <v>55</v>
      </c>
      <c r="BX18" s="61">
        <v>98</v>
      </c>
      <c r="CA18" s="49">
        <f t="shared" si="74"/>
        <v>0.41666666666666669</v>
      </c>
      <c r="CB18" s="10">
        <v>11</v>
      </c>
      <c r="CD18" s="52" t="e">
        <f t="shared" si="128"/>
        <v>#VALUE!</v>
      </c>
      <c r="CF18" s="55" t="e">
        <f t="shared" si="75"/>
        <v>#VALUE!</v>
      </c>
      <c r="CH18" s="10" t="str">
        <f t="shared" si="76"/>
        <v/>
      </c>
      <c r="CJ18" s="7"/>
      <c r="CK18" s="10">
        <v>10</v>
      </c>
      <c r="CL18" s="60">
        <v>83</v>
      </c>
      <c r="CM18" s="7">
        <v>77</v>
      </c>
      <c r="CN18" s="7">
        <v>32</v>
      </c>
      <c r="CO18" s="7">
        <v>86</v>
      </c>
      <c r="CP18" s="7">
        <v>56</v>
      </c>
      <c r="CQ18" s="7">
        <v>57</v>
      </c>
      <c r="CR18" s="7">
        <v>59</v>
      </c>
      <c r="CS18" s="7">
        <v>30</v>
      </c>
      <c r="CT18" s="7">
        <v>4</v>
      </c>
      <c r="CU18" s="7">
        <v>17</v>
      </c>
      <c r="CV18" s="7">
        <v>59</v>
      </c>
      <c r="CW18" s="7">
        <v>16</v>
      </c>
      <c r="CX18" s="7">
        <v>50</v>
      </c>
      <c r="CY18" s="7">
        <v>18</v>
      </c>
      <c r="CZ18" s="7">
        <v>26</v>
      </c>
      <c r="DA18" s="7">
        <v>61</v>
      </c>
      <c r="DB18" s="7">
        <v>98</v>
      </c>
      <c r="DC18" s="7">
        <v>97</v>
      </c>
      <c r="DD18" s="7">
        <v>3</v>
      </c>
      <c r="DE18" s="7">
        <v>55</v>
      </c>
      <c r="DF18" s="7">
        <v>3</v>
      </c>
      <c r="DG18" s="7">
        <v>15</v>
      </c>
      <c r="DH18" s="7">
        <v>65</v>
      </c>
      <c r="DI18" s="61">
        <v>64</v>
      </c>
      <c r="DK18" s="10">
        <v>11</v>
      </c>
      <c r="DL18" s="60">
        <v>29</v>
      </c>
      <c r="DM18" s="7">
        <v>78</v>
      </c>
      <c r="DN18" s="7">
        <v>94</v>
      </c>
      <c r="DO18" s="7">
        <v>80</v>
      </c>
      <c r="DP18" s="7">
        <v>58</v>
      </c>
      <c r="DQ18" s="7">
        <v>84</v>
      </c>
      <c r="DR18" s="7">
        <v>61</v>
      </c>
      <c r="DS18" s="7">
        <v>38</v>
      </c>
      <c r="DT18" s="7">
        <v>3</v>
      </c>
      <c r="DU18" s="7">
        <v>12</v>
      </c>
      <c r="DV18" s="7">
        <v>9</v>
      </c>
      <c r="DW18" s="7">
        <v>5</v>
      </c>
      <c r="DX18" s="7">
        <v>65</v>
      </c>
      <c r="DY18" s="7">
        <v>82</v>
      </c>
      <c r="DZ18" s="7">
        <v>36</v>
      </c>
      <c r="EA18" s="7">
        <v>51</v>
      </c>
      <c r="EB18" s="7">
        <v>22</v>
      </c>
      <c r="EC18" s="7">
        <v>14</v>
      </c>
      <c r="ED18" s="7">
        <v>68</v>
      </c>
      <c r="EE18" s="7">
        <v>76</v>
      </c>
      <c r="EF18" s="7">
        <v>95</v>
      </c>
      <c r="EG18" s="7">
        <v>19</v>
      </c>
      <c r="EH18" s="7">
        <v>19</v>
      </c>
      <c r="EI18" s="7">
        <v>27</v>
      </c>
      <c r="EJ18" s="7">
        <v>74</v>
      </c>
      <c r="EK18" s="7">
        <v>60</v>
      </c>
      <c r="EL18" s="7">
        <v>13</v>
      </c>
      <c r="EM18" s="7">
        <v>80</v>
      </c>
      <c r="EN18" s="7">
        <v>80</v>
      </c>
      <c r="EO18" s="7">
        <v>40</v>
      </c>
      <c r="EP18" s="7">
        <v>22</v>
      </c>
      <c r="EQ18" s="7">
        <v>52</v>
      </c>
      <c r="ER18" s="7">
        <v>22</v>
      </c>
      <c r="ES18" s="7">
        <v>78</v>
      </c>
      <c r="ET18" s="7">
        <v>25</v>
      </c>
      <c r="EU18" s="7">
        <v>84</v>
      </c>
      <c r="EV18" s="7">
        <v>64</v>
      </c>
      <c r="EW18" s="7">
        <v>52</v>
      </c>
      <c r="EX18" s="7">
        <v>83</v>
      </c>
      <c r="EY18" s="7">
        <v>3</v>
      </c>
      <c r="EZ18" s="7">
        <v>66</v>
      </c>
      <c r="FA18" s="7">
        <v>77</v>
      </c>
      <c r="FB18" s="7">
        <v>81</v>
      </c>
      <c r="FC18" s="7">
        <v>6</v>
      </c>
      <c r="FD18" s="7">
        <v>44</v>
      </c>
      <c r="FE18" s="7">
        <v>37</v>
      </c>
      <c r="FF18" s="7">
        <v>99</v>
      </c>
      <c r="FG18" s="7">
        <v>51</v>
      </c>
      <c r="FH18" s="7">
        <v>35</v>
      </c>
      <c r="FI18" s="7">
        <v>75</v>
      </c>
      <c r="FJ18" s="7">
        <v>10</v>
      </c>
      <c r="FK18" s="7">
        <v>98</v>
      </c>
      <c r="FL18" s="7">
        <v>93</v>
      </c>
      <c r="FM18" s="7">
        <v>13</v>
      </c>
      <c r="FN18" s="7">
        <v>95</v>
      </c>
      <c r="FO18" s="7">
        <v>86</v>
      </c>
      <c r="FP18" s="7">
        <v>4</v>
      </c>
      <c r="FQ18" s="7">
        <v>45</v>
      </c>
      <c r="FR18" s="7">
        <v>23</v>
      </c>
      <c r="FS18" s="7">
        <v>5</v>
      </c>
      <c r="FT18" s="7">
        <v>90</v>
      </c>
      <c r="FU18" s="7">
        <v>55</v>
      </c>
      <c r="FV18" s="7">
        <v>30</v>
      </c>
      <c r="FW18" s="7">
        <v>27</v>
      </c>
      <c r="FX18" s="7">
        <v>43</v>
      </c>
      <c r="FY18" s="7">
        <v>23</v>
      </c>
      <c r="FZ18" s="7">
        <v>73</v>
      </c>
      <c r="GA18" s="7">
        <v>53</v>
      </c>
      <c r="GB18" s="7">
        <v>75</v>
      </c>
      <c r="GC18" s="7">
        <v>70</v>
      </c>
      <c r="GD18" s="7">
        <v>88</v>
      </c>
      <c r="GE18" s="7">
        <v>45</v>
      </c>
      <c r="GF18" s="7">
        <v>30</v>
      </c>
      <c r="GG18" s="7">
        <v>25</v>
      </c>
      <c r="GH18" s="7">
        <v>50</v>
      </c>
      <c r="GI18" s="7">
        <v>96</v>
      </c>
      <c r="GJ18" s="7">
        <v>78</v>
      </c>
      <c r="GK18" s="7">
        <v>33</v>
      </c>
      <c r="GL18" s="7">
        <v>4</v>
      </c>
      <c r="GM18" s="7">
        <v>90</v>
      </c>
      <c r="GN18" s="7">
        <v>6</v>
      </c>
      <c r="GO18" s="7">
        <v>46</v>
      </c>
      <c r="GP18" s="7">
        <v>8</v>
      </c>
      <c r="GQ18" s="7">
        <v>77</v>
      </c>
      <c r="GR18" s="7">
        <v>4</v>
      </c>
      <c r="GS18" s="7">
        <v>49</v>
      </c>
      <c r="GT18" s="7">
        <v>10</v>
      </c>
      <c r="GU18" s="7">
        <v>2</v>
      </c>
      <c r="GV18" s="7">
        <v>32</v>
      </c>
      <c r="GW18" s="7">
        <v>77</v>
      </c>
      <c r="GX18" s="7">
        <v>53</v>
      </c>
      <c r="GY18" s="7">
        <v>2</v>
      </c>
      <c r="GZ18" s="7">
        <v>9</v>
      </c>
      <c r="HA18" s="7">
        <v>24</v>
      </c>
      <c r="HB18" s="7">
        <v>98</v>
      </c>
      <c r="HC18" s="7">
        <v>35</v>
      </c>
      <c r="HD18" s="7">
        <v>22</v>
      </c>
      <c r="HE18" s="7">
        <v>8</v>
      </c>
      <c r="HF18" s="7">
        <v>61</v>
      </c>
      <c r="HG18" s="61">
        <v>49</v>
      </c>
      <c r="HJ18" s="52" t="str">
        <f t="shared" si="77"/>
        <v/>
      </c>
      <c r="HL18" s="49">
        <f>$CA$18</f>
        <v>0.41666666666666669</v>
      </c>
      <c r="HN18" s="10" t="str">
        <f t="shared" si="3"/>
        <v/>
      </c>
      <c r="HP18" s="10" t="str">
        <f t="shared" si="4"/>
        <v/>
      </c>
      <c r="HR18" s="10" t="str">
        <f t="shared" si="78"/>
        <v/>
      </c>
      <c r="HT18" s="60" t="str">
        <f t="shared" si="79"/>
        <v/>
      </c>
      <c r="HU18" s="7" t="str">
        <f t="shared" si="5"/>
        <v/>
      </c>
      <c r="HV18" s="7" t="str">
        <f t="shared" si="5"/>
        <v/>
      </c>
      <c r="HW18" s="7" t="str">
        <f t="shared" si="5"/>
        <v/>
      </c>
      <c r="HX18" s="7" t="str">
        <f t="shared" si="5"/>
        <v/>
      </c>
      <c r="HY18" s="7" t="str">
        <f t="shared" si="5"/>
        <v/>
      </c>
      <c r="HZ18" s="7" t="str">
        <f t="shared" si="5"/>
        <v/>
      </c>
      <c r="IA18" s="7" t="str">
        <f t="shared" si="5"/>
        <v/>
      </c>
      <c r="IB18" s="7" t="str">
        <f t="shared" si="5"/>
        <v/>
      </c>
      <c r="IC18" s="7" t="str">
        <f t="shared" si="5"/>
        <v/>
      </c>
      <c r="ID18" s="7" t="str">
        <f t="shared" si="5"/>
        <v/>
      </c>
      <c r="IE18" s="7" t="str">
        <f t="shared" si="5"/>
        <v/>
      </c>
      <c r="IF18" s="7" t="str">
        <f t="shared" si="5"/>
        <v/>
      </c>
      <c r="IG18" s="7" t="str">
        <f t="shared" si="5"/>
        <v/>
      </c>
      <c r="IH18" s="7" t="str">
        <f t="shared" si="5"/>
        <v/>
      </c>
      <c r="II18" s="7" t="str">
        <f t="shared" si="5"/>
        <v/>
      </c>
      <c r="IJ18" s="7" t="str">
        <f t="shared" si="5"/>
        <v/>
      </c>
      <c r="IK18" s="7" t="str">
        <f t="shared" si="5"/>
        <v/>
      </c>
      <c r="IL18" s="7" t="str">
        <f t="shared" si="5"/>
        <v/>
      </c>
      <c r="IM18" s="61" t="str">
        <f t="shared" si="5"/>
        <v/>
      </c>
      <c r="IP18" s="11">
        <f>'Dev Settings'!$AD$9</f>
        <v>-5</v>
      </c>
      <c r="IQ18" s="62">
        <f>IF($AJ$39="", "", IFERROR(INDEX('Dev Settings'!$AD$10:$AW$16, MATCH($AJ$39, 'Dev Settings'!$Q$10:$Q$16, 0), MATCH($IP18, 'Dev Settings'!$AD$9:$AW$9, 0)), ""))</f>
        <v>10</v>
      </c>
      <c r="IR18" s="196" t="str">
        <f>""</f>
        <v/>
      </c>
      <c r="IT18" s="10">
        <v>11</v>
      </c>
      <c r="IU18" s="10">
        <f t="shared" si="80"/>
        <v>-4</v>
      </c>
      <c r="IW18" s="10">
        <f>IFERROR(IF(COUNTIF(IW$8:IW17, IW17)&lt;=INDEX($IQ$8:$IQ$18, MATCH(IW17, $IP$8:$IP$18, 0)), IW17, IW17+$IR$5), "")</f>
        <v>-5</v>
      </c>
      <c r="IX18" s="10">
        <f>IF($IW18="", "", COUNTIF(IW$8:IW18, IW18))</f>
        <v>11</v>
      </c>
      <c r="IY18" s="10">
        <f t="shared" si="81"/>
        <v>10</v>
      </c>
      <c r="JA18" s="10" t="str">
        <f t="shared" si="82"/>
        <v/>
      </c>
      <c r="JB18" s="10" t="str">
        <f>IF($JA18="", "", COUNTIF(JA$8:JA18, "X"))</f>
        <v/>
      </c>
      <c r="JE18" s="67" t="str">
        <f t="shared" si="83"/>
        <v/>
      </c>
      <c r="JF18" s="60" t="e">
        <f>IF(AND($IQ$5='Dev Settings'!$BU$3, COUNTIF($IP$21:$IP$25, HT18)&gt;0, COUNTIF($IP$21:$IP$25, HT17)&gt;0), MIN($ML17:$NE17)-ML17, IF(AND($IQ$6='Dev Settings'!$BU$3, COUNTIF($IQ$21:$IQ$25, HT18)&gt;0, COUNTIF($IQ$21:$IQ$25, HT17)&gt;0), MAX($ML17:$NE17)-ML17, IFERROR(INDEX($IU$8:$IU$107, MATCH(HT18, $IT$8:$IT$107, 0)), "")))</f>
        <v>#VALUE!</v>
      </c>
      <c r="JG18" s="7" t="e">
        <f>IF(AND($IQ$5='Dev Settings'!$BU$3, COUNTIF($IP$21:$IP$25, HU18)&gt;0, COUNTIF($IP$21:$IP$25, HU17)&gt;0), MIN($ML17:$NE17)-MM17, IF(AND($IQ$6='Dev Settings'!$BU$3, COUNTIF($IQ$21:$IQ$25, HU18)&gt;0, COUNTIF($IQ$21:$IQ$25, HU17)&gt;0), MAX($ML17:$NE17)-MM17, IFERROR(INDEX($IU$8:$IU$107, MATCH(HU18, $IT$8:$IT$107, 0)), "")))</f>
        <v>#VALUE!</v>
      </c>
      <c r="JH18" s="7" t="e">
        <f>IF(AND($IQ$5='Dev Settings'!$BU$3, COUNTIF($IP$21:$IP$25, HV18)&gt;0, COUNTIF($IP$21:$IP$25, HV17)&gt;0), MIN($ML17:$NE17)-MN17, IF(AND($IQ$6='Dev Settings'!$BU$3, COUNTIF($IQ$21:$IQ$25, HV18)&gt;0, COUNTIF($IQ$21:$IQ$25, HV17)&gt;0), MAX($ML17:$NE17)-MN17, IFERROR(INDEX($IU$8:$IU$107, MATCH(HV18, $IT$8:$IT$107, 0)), "")))</f>
        <v>#VALUE!</v>
      </c>
      <c r="JI18" s="7" t="e">
        <f>IF(AND($IQ$5='Dev Settings'!$BU$3, COUNTIF($IP$21:$IP$25, HW18)&gt;0, COUNTIF($IP$21:$IP$25, HW17)&gt;0), MIN($ML17:$NE17)-MO17, IF(AND($IQ$6='Dev Settings'!$BU$3, COUNTIF($IQ$21:$IQ$25, HW18)&gt;0, COUNTIF($IQ$21:$IQ$25, HW17)&gt;0), MAX($ML17:$NE17)-MO17, IFERROR(INDEX($IU$8:$IU$107, MATCH(HW18, $IT$8:$IT$107, 0)), "")))</f>
        <v>#VALUE!</v>
      </c>
      <c r="JJ18" s="7" t="e">
        <f>IF(AND($IQ$5='Dev Settings'!$BU$3, COUNTIF($IP$21:$IP$25, HX18)&gt;0, COUNTIF($IP$21:$IP$25, HX17)&gt;0), MIN($ML17:$NE17)-MP17, IF(AND($IQ$6='Dev Settings'!$BU$3, COUNTIF($IQ$21:$IQ$25, HX18)&gt;0, COUNTIF($IQ$21:$IQ$25, HX17)&gt;0), MAX($ML17:$NE17)-MP17, IFERROR(INDEX($IU$8:$IU$107, MATCH(HX18, $IT$8:$IT$107, 0)), "")))</f>
        <v>#VALUE!</v>
      </c>
      <c r="JK18" s="7" t="e">
        <f>IF(AND($IQ$5='Dev Settings'!$BU$3, COUNTIF($IP$21:$IP$25, HY18)&gt;0, COUNTIF($IP$21:$IP$25, HY17)&gt;0), MIN($ML17:$NE17)-MQ17, IF(AND($IQ$6='Dev Settings'!$BU$3, COUNTIF($IQ$21:$IQ$25, HY18)&gt;0, COUNTIF($IQ$21:$IQ$25, HY17)&gt;0), MAX($ML17:$NE17)-MQ17, IFERROR(INDEX($IU$8:$IU$107, MATCH(HY18, $IT$8:$IT$107, 0)), "")))</f>
        <v>#VALUE!</v>
      </c>
      <c r="JL18" s="7" t="e">
        <f>IF(AND($IQ$5='Dev Settings'!$BU$3, COUNTIF($IP$21:$IP$25, HZ18)&gt;0, COUNTIF($IP$21:$IP$25, HZ17)&gt;0), MIN($ML17:$NE17)-MR17, IF(AND($IQ$6='Dev Settings'!$BU$3, COUNTIF($IQ$21:$IQ$25, HZ18)&gt;0, COUNTIF($IQ$21:$IQ$25, HZ17)&gt;0), MAX($ML17:$NE17)-MR17, IFERROR(INDEX($IU$8:$IU$107, MATCH(HZ18, $IT$8:$IT$107, 0)), "")))</f>
        <v>#VALUE!</v>
      </c>
      <c r="JM18" s="7" t="e">
        <f>IF(AND($IQ$5='Dev Settings'!$BU$3, COUNTIF($IP$21:$IP$25, IA18)&gt;0, COUNTIF($IP$21:$IP$25, IA17)&gt;0), MIN($ML17:$NE17)-MS17, IF(AND($IQ$6='Dev Settings'!$BU$3, COUNTIF($IQ$21:$IQ$25, IA18)&gt;0, COUNTIF($IQ$21:$IQ$25, IA17)&gt;0), MAX($ML17:$NE17)-MS17, IFERROR(INDEX($IU$8:$IU$107, MATCH(IA18, $IT$8:$IT$107, 0)), "")))</f>
        <v>#VALUE!</v>
      </c>
      <c r="JN18" s="7" t="e">
        <f>IF(AND($IQ$5='Dev Settings'!$BU$3, COUNTIF($IP$21:$IP$25, IB18)&gt;0, COUNTIF($IP$21:$IP$25, IB17)&gt;0), MIN($ML17:$NE17)-MT17, IF(AND($IQ$6='Dev Settings'!$BU$3, COUNTIF($IQ$21:$IQ$25, IB18)&gt;0, COUNTIF($IQ$21:$IQ$25, IB17)&gt;0), MAX($ML17:$NE17)-MT17, IFERROR(INDEX($IU$8:$IU$107, MATCH(IB18, $IT$8:$IT$107, 0)), "")))</f>
        <v>#VALUE!</v>
      </c>
      <c r="JO18" s="7" t="e">
        <f>IF(AND($IQ$5='Dev Settings'!$BU$3, COUNTIF($IP$21:$IP$25, IC18)&gt;0, COUNTIF($IP$21:$IP$25, IC17)&gt;0), MIN($ML17:$NE17)-MU17, IF(AND($IQ$6='Dev Settings'!$BU$3, COUNTIF($IQ$21:$IQ$25, IC18)&gt;0, COUNTIF($IQ$21:$IQ$25, IC17)&gt;0), MAX($ML17:$NE17)-MU17, IFERROR(INDEX($IU$8:$IU$107, MATCH(IC18, $IT$8:$IT$107, 0)), "")))</f>
        <v>#VALUE!</v>
      </c>
      <c r="JP18" s="7" t="e">
        <f>IF(AND($IQ$5='Dev Settings'!$BU$3, COUNTIF($IP$21:$IP$25, ID18)&gt;0, COUNTIF($IP$21:$IP$25, ID17)&gt;0), MIN($ML17:$NE17)-MV17, IF(AND($IQ$6='Dev Settings'!$BU$3, COUNTIF($IQ$21:$IQ$25, ID18)&gt;0, COUNTIF($IQ$21:$IQ$25, ID17)&gt;0), MAX($ML17:$NE17)-MV17, IFERROR(INDEX($IU$8:$IU$107, MATCH(ID18, $IT$8:$IT$107, 0)), "")))</f>
        <v>#VALUE!</v>
      </c>
      <c r="JQ18" s="7" t="e">
        <f>IF(AND($IQ$5='Dev Settings'!$BU$3, COUNTIF($IP$21:$IP$25, IE18)&gt;0, COUNTIF($IP$21:$IP$25, IE17)&gt;0), MIN($ML17:$NE17)-MW17, IF(AND($IQ$6='Dev Settings'!$BU$3, COUNTIF($IQ$21:$IQ$25, IE18)&gt;0, COUNTIF($IQ$21:$IQ$25, IE17)&gt;0), MAX($ML17:$NE17)-MW17, IFERROR(INDEX($IU$8:$IU$107, MATCH(IE18, $IT$8:$IT$107, 0)), "")))</f>
        <v>#VALUE!</v>
      </c>
      <c r="JR18" s="7" t="e">
        <f>IF(AND($IQ$5='Dev Settings'!$BU$3, COUNTIF($IP$21:$IP$25, IF18)&gt;0, COUNTIF($IP$21:$IP$25, IF17)&gt;0), MIN($ML17:$NE17)-MX17, IF(AND($IQ$6='Dev Settings'!$BU$3, COUNTIF($IQ$21:$IQ$25, IF18)&gt;0, COUNTIF($IQ$21:$IQ$25, IF17)&gt;0), MAX($ML17:$NE17)-MX17, IFERROR(INDEX($IU$8:$IU$107, MATCH(IF18, $IT$8:$IT$107, 0)), "")))</f>
        <v>#VALUE!</v>
      </c>
      <c r="JS18" s="7" t="e">
        <f>IF(AND($IQ$5='Dev Settings'!$BU$3, COUNTIF($IP$21:$IP$25, IG18)&gt;0, COUNTIF($IP$21:$IP$25, IG17)&gt;0), MIN($ML17:$NE17)-MY17, IF(AND($IQ$6='Dev Settings'!$BU$3, COUNTIF($IQ$21:$IQ$25, IG18)&gt;0, COUNTIF($IQ$21:$IQ$25, IG17)&gt;0), MAX($ML17:$NE17)-MY17, IFERROR(INDEX($IU$8:$IU$107, MATCH(IG18, $IT$8:$IT$107, 0)), "")))</f>
        <v>#VALUE!</v>
      </c>
      <c r="JT18" s="7" t="e">
        <f>IF(AND($IQ$5='Dev Settings'!$BU$3, COUNTIF($IP$21:$IP$25, IH18)&gt;0, COUNTIF($IP$21:$IP$25, IH17)&gt;0), MIN($ML17:$NE17)-MZ17, IF(AND($IQ$6='Dev Settings'!$BU$3, COUNTIF($IQ$21:$IQ$25, IH18)&gt;0, COUNTIF($IQ$21:$IQ$25, IH17)&gt;0), MAX($ML17:$NE17)-MZ17, IFERROR(INDEX($IU$8:$IU$107, MATCH(IH18, $IT$8:$IT$107, 0)), "")))</f>
        <v>#VALUE!</v>
      </c>
      <c r="JU18" s="7" t="e">
        <f>IF(AND($IQ$5='Dev Settings'!$BU$3, COUNTIF($IP$21:$IP$25, II18)&gt;0, COUNTIF($IP$21:$IP$25, II17)&gt;0), MIN($ML17:$NE17)-NA17, IF(AND($IQ$6='Dev Settings'!$BU$3, COUNTIF($IQ$21:$IQ$25, II18)&gt;0, COUNTIF($IQ$21:$IQ$25, II17)&gt;0), MAX($ML17:$NE17)-NA17, IFERROR(INDEX($IU$8:$IU$107, MATCH(II18, $IT$8:$IT$107, 0)), "")))</f>
        <v>#VALUE!</v>
      </c>
      <c r="JV18" s="7" t="e">
        <f>IF(AND($IQ$5='Dev Settings'!$BU$3, COUNTIF($IP$21:$IP$25, IJ18)&gt;0, COUNTIF($IP$21:$IP$25, IJ17)&gt;0), MIN($ML17:$NE17)-NB17, IF(AND($IQ$6='Dev Settings'!$BU$3, COUNTIF($IQ$21:$IQ$25, IJ18)&gt;0, COUNTIF($IQ$21:$IQ$25, IJ17)&gt;0), MAX($ML17:$NE17)-NB17, IFERROR(INDEX($IU$8:$IU$107, MATCH(IJ18, $IT$8:$IT$107, 0)), "")))</f>
        <v>#VALUE!</v>
      </c>
      <c r="JW18" s="7" t="e">
        <f>IF(AND($IQ$5='Dev Settings'!$BU$3, COUNTIF($IP$21:$IP$25, IK18)&gt;0, COUNTIF($IP$21:$IP$25, IK17)&gt;0), MIN($ML17:$NE17)-NC17, IF(AND($IQ$6='Dev Settings'!$BU$3, COUNTIF($IQ$21:$IQ$25, IK18)&gt;0, COUNTIF($IQ$21:$IQ$25, IK17)&gt;0), MAX($ML17:$NE17)-NC17, IFERROR(INDEX($IU$8:$IU$107, MATCH(IK18, $IT$8:$IT$107, 0)), "")))</f>
        <v>#VALUE!</v>
      </c>
      <c r="JX18" s="7" t="e">
        <f>IF(AND($IQ$5='Dev Settings'!$BU$3, COUNTIF($IP$21:$IP$25, IL18)&gt;0, COUNTIF($IP$21:$IP$25, IL17)&gt;0), MIN($ML17:$NE17)-ND17, IF(AND($IQ$6='Dev Settings'!$BU$3, COUNTIF($IQ$21:$IQ$25, IL18)&gt;0, COUNTIF($IQ$21:$IQ$25, IL17)&gt;0), MAX($ML17:$NE17)-ND17, IFERROR(INDEX($IU$8:$IU$107, MATCH(IL18, $IT$8:$IT$107, 0)), "")))</f>
        <v>#VALUE!</v>
      </c>
      <c r="JY18" s="61" t="e">
        <f>IF(AND($IQ$5='Dev Settings'!$BU$3, COUNTIF($IP$21:$IP$25, IM18)&gt;0, COUNTIF($IP$21:$IP$25, IM17)&gt;0), MIN($ML17:$NE17)-NE17, IF(AND($IQ$6='Dev Settings'!$BU$3, COUNTIF($IQ$21:$IQ$25, IM18)&gt;0, COUNTIF($IQ$21:$IQ$25, IM17)&gt;0), MAX($ML17:$NE17)-NE17, IFERROR(INDEX($IU$8:$IU$107, MATCH(IM18, $IT$8:$IT$107, 0)), "")))</f>
        <v>#VALUE!</v>
      </c>
      <c r="KA18" s="60" t="str">
        <f t="shared" si="8"/>
        <v/>
      </c>
      <c r="KB18" s="7" t="str">
        <f t="shared" si="9"/>
        <v/>
      </c>
      <c r="KC18" s="7" t="str">
        <f t="shared" si="10"/>
        <v/>
      </c>
      <c r="KD18" s="7" t="str">
        <f t="shared" si="11"/>
        <v/>
      </c>
      <c r="KE18" s="7" t="str">
        <f t="shared" si="12"/>
        <v/>
      </c>
      <c r="KF18" s="7" t="str">
        <f t="shared" si="13"/>
        <v/>
      </c>
      <c r="KG18" s="7" t="str">
        <f t="shared" si="14"/>
        <v/>
      </c>
      <c r="KH18" s="7" t="str">
        <f t="shared" si="15"/>
        <v/>
      </c>
      <c r="KI18" s="7" t="str">
        <f t="shared" si="16"/>
        <v/>
      </c>
      <c r="KJ18" s="7" t="str">
        <f t="shared" si="17"/>
        <v/>
      </c>
      <c r="KK18" s="7" t="str">
        <f t="shared" si="18"/>
        <v/>
      </c>
      <c r="KL18" s="7" t="str">
        <f t="shared" si="19"/>
        <v/>
      </c>
      <c r="KM18" s="7" t="str">
        <f t="shared" si="20"/>
        <v/>
      </c>
      <c r="KN18" s="7" t="str">
        <f t="shared" si="21"/>
        <v/>
      </c>
      <c r="KO18" s="7" t="str">
        <f t="shared" si="22"/>
        <v/>
      </c>
      <c r="KP18" s="7" t="str">
        <f t="shared" si="23"/>
        <v/>
      </c>
      <c r="KQ18" s="7" t="str">
        <f t="shared" si="24"/>
        <v/>
      </c>
      <c r="KR18" s="7" t="str">
        <f t="shared" si="25"/>
        <v/>
      </c>
      <c r="KS18" s="7" t="str">
        <f t="shared" si="26"/>
        <v/>
      </c>
      <c r="KT18" s="61" t="str">
        <f t="shared" si="27"/>
        <v/>
      </c>
      <c r="KV18" s="60" t="str">
        <f t="shared" si="28"/>
        <v/>
      </c>
      <c r="KW18" s="7" t="str">
        <f t="shared" si="29"/>
        <v/>
      </c>
      <c r="KX18" s="7" t="str">
        <f t="shared" si="30"/>
        <v/>
      </c>
      <c r="KY18" s="7" t="str">
        <f t="shared" si="31"/>
        <v/>
      </c>
      <c r="KZ18" s="7" t="str">
        <f t="shared" si="32"/>
        <v/>
      </c>
      <c r="LA18" s="7" t="str">
        <f t="shared" si="33"/>
        <v/>
      </c>
      <c r="LB18" s="7" t="str">
        <f t="shared" si="34"/>
        <v/>
      </c>
      <c r="LC18" s="7" t="str">
        <f t="shared" si="35"/>
        <v/>
      </c>
      <c r="LD18" s="7" t="str">
        <f t="shared" si="36"/>
        <v/>
      </c>
      <c r="LE18" s="7" t="str">
        <f t="shared" si="37"/>
        <v/>
      </c>
      <c r="LF18" s="7" t="str">
        <f t="shared" si="38"/>
        <v/>
      </c>
      <c r="LG18" s="7" t="str">
        <f t="shared" si="39"/>
        <v/>
      </c>
      <c r="LH18" s="7" t="str">
        <f t="shared" si="40"/>
        <v/>
      </c>
      <c r="LI18" s="7" t="str">
        <f t="shared" si="41"/>
        <v/>
      </c>
      <c r="LJ18" s="7" t="str">
        <f t="shared" si="42"/>
        <v/>
      </c>
      <c r="LK18" s="7" t="str">
        <f t="shared" si="43"/>
        <v/>
      </c>
      <c r="LL18" s="7" t="str">
        <f t="shared" si="44"/>
        <v/>
      </c>
      <c r="LM18" s="7" t="str">
        <f t="shared" si="45"/>
        <v/>
      </c>
      <c r="LN18" s="7" t="str">
        <f t="shared" si="46"/>
        <v/>
      </c>
      <c r="LO18" s="61" t="str">
        <f t="shared" si="47"/>
        <v/>
      </c>
      <c r="LQ18" s="60" t="e">
        <f t="shared" si="48"/>
        <v>#VALUE!</v>
      </c>
      <c r="LR18" s="7" t="e">
        <f t="shared" si="49"/>
        <v>#VALUE!</v>
      </c>
      <c r="LS18" s="7" t="e">
        <f t="shared" si="50"/>
        <v>#VALUE!</v>
      </c>
      <c r="LT18" s="7" t="e">
        <f t="shared" si="51"/>
        <v>#VALUE!</v>
      </c>
      <c r="LU18" s="7" t="e">
        <f t="shared" si="52"/>
        <v>#VALUE!</v>
      </c>
      <c r="LV18" s="7" t="e">
        <f t="shared" si="53"/>
        <v>#VALUE!</v>
      </c>
      <c r="LW18" s="7" t="e">
        <f t="shared" si="54"/>
        <v>#VALUE!</v>
      </c>
      <c r="LX18" s="7" t="e">
        <f t="shared" si="55"/>
        <v>#VALUE!</v>
      </c>
      <c r="LY18" s="7" t="e">
        <f t="shared" si="56"/>
        <v>#VALUE!</v>
      </c>
      <c r="LZ18" s="7" t="e">
        <f t="shared" si="57"/>
        <v>#VALUE!</v>
      </c>
      <c r="MA18" s="7" t="e">
        <f t="shared" si="58"/>
        <v>#VALUE!</v>
      </c>
      <c r="MB18" s="7" t="e">
        <f t="shared" si="59"/>
        <v>#VALUE!</v>
      </c>
      <c r="MC18" s="7" t="e">
        <f t="shared" si="60"/>
        <v>#VALUE!</v>
      </c>
      <c r="MD18" s="7" t="e">
        <f t="shared" si="61"/>
        <v>#VALUE!</v>
      </c>
      <c r="ME18" s="7" t="e">
        <f t="shared" si="62"/>
        <v>#VALUE!</v>
      </c>
      <c r="MF18" s="7" t="e">
        <f t="shared" si="63"/>
        <v>#VALUE!</v>
      </c>
      <c r="MG18" s="7" t="e">
        <f t="shared" si="64"/>
        <v>#VALUE!</v>
      </c>
      <c r="MH18" s="7" t="e">
        <f t="shared" si="65"/>
        <v>#VALUE!</v>
      </c>
      <c r="MI18" s="7" t="e">
        <f t="shared" si="66"/>
        <v>#VALUE!</v>
      </c>
      <c r="MJ18" s="61" t="e">
        <f t="shared" si="67"/>
        <v>#VALUE!</v>
      </c>
      <c r="ML18" s="60" t="str">
        <f t="shared" si="84"/>
        <v/>
      </c>
      <c r="MM18" s="7" t="str">
        <f t="shared" si="85"/>
        <v/>
      </c>
      <c r="MN18" s="7" t="str">
        <f t="shared" si="86"/>
        <v/>
      </c>
      <c r="MO18" s="7" t="str">
        <f t="shared" si="87"/>
        <v/>
      </c>
      <c r="MP18" s="7" t="str">
        <f t="shared" si="88"/>
        <v/>
      </c>
      <c r="MQ18" s="7" t="str">
        <f t="shared" si="89"/>
        <v/>
      </c>
      <c r="MR18" s="7" t="str">
        <f t="shared" si="90"/>
        <v/>
      </c>
      <c r="MS18" s="7" t="str">
        <f t="shared" si="91"/>
        <v/>
      </c>
      <c r="MT18" s="7" t="str">
        <f t="shared" si="92"/>
        <v/>
      </c>
      <c r="MU18" s="7" t="str">
        <f t="shared" si="93"/>
        <v/>
      </c>
      <c r="MV18" s="7" t="str">
        <f t="shared" si="94"/>
        <v/>
      </c>
      <c r="MW18" s="7" t="str">
        <f t="shared" si="95"/>
        <v/>
      </c>
      <c r="MX18" s="7" t="str">
        <f t="shared" si="96"/>
        <v/>
      </c>
      <c r="MY18" s="7" t="str">
        <f t="shared" si="97"/>
        <v/>
      </c>
      <c r="MZ18" s="7" t="str">
        <f t="shared" si="98"/>
        <v/>
      </c>
      <c r="NA18" s="7" t="str">
        <f t="shared" si="99"/>
        <v/>
      </c>
      <c r="NB18" s="7" t="str">
        <f t="shared" si="100"/>
        <v/>
      </c>
      <c r="NC18" s="7" t="str">
        <f t="shared" si="101"/>
        <v/>
      </c>
      <c r="ND18" s="7" t="str">
        <f t="shared" si="102"/>
        <v/>
      </c>
      <c r="NE18" s="61" t="str">
        <f t="shared" si="103"/>
        <v/>
      </c>
      <c r="NG18" s="10" t="str">
        <f t="shared" si="104"/>
        <v/>
      </c>
      <c r="NI18" s="10" t="str">
        <f t="shared" si="105"/>
        <v/>
      </c>
      <c r="NK18" s="10" t="str">
        <f>IF(COUNTIF($NI18:$NI$176, "X")=1, "X", "")</f>
        <v/>
      </c>
      <c r="NM18" s="10" t="str">
        <f t="shared" si="69"/>
        <v/>
      </c>
      <c r="NO18" s="85" t="str" cm="1">
        <f t="array" ref="NO18">IF(OR(NO$7="", $JE18=""), "", IFERROR(NO$8+SUMPRODUCT((Trades!$CL$8:$CL$307)*(Trades!$O$8:$Q$307=NO$7)*(Trades!$R$8:$R$307&lt;$JE18))-SUMPRODUCT((Trades!$H$8:$H$307)*(Trades!$E$8:$E$307=NO$7)*(Trades!$R$8:$R$307&lt;$JE18)), ""))</f>
        <v/>
      </c>
      <c r="NP18" s="86" t="str" cm="1">
        <f t="array" ref="NP18">IF(OR(NP$7="", $JE18=""), "", IFERROR(NP$8+SUMPRODUCT((Trades!$CL$8:$CL$307)*(Trades!$O$8:$Q$307=NP$7)*(Trades!$R$8:$R$307&lt;$JE18))-SUMPRODUCT((Trades!$H$8:$H$307)*(Trades!$E$8:$E$307=NP$7)*(Trades!$R$8:$R$307&lt;$JE18)), ""))</f>
        <v/>
      </c>
      <c r="NQ18" s="86" t="str" cm="1">
        <f t="array" ref="NQ18">IF(OR(NQ$7="", $JE18=""), "", IFERROR(NQ$8+SUMPRODUCT((Trades!$CL$8:$CL$307)*(Trades!$O$8:$Q$307=NQ$7)*(Trades!$R$8:$R$307&lt;$JE18))-SUMPRODUCT((Trades!$H$8:$H$307)*(Trades!$E$8:$E$307=NQ$7)*(Trades!$R$8:$R$307&lt;$JE18)), ""))</f>
        <v/>
      </c>
      <c r="NR18" s="86" t="str" cm="1">
        <f t="array" ref="NR18">IF(OR(NR$7="", $JE18=""), "", IFERROR(NR$8+SUMPRODUCT((Trades!$CL$8:$CL$307)*(Trades!$O$8:$Q$307=NR$7)*(Trades!$R$8:$R$307&lt;$JE18))-SUMPRODUCT((Trades!$H$8:$H$307)*(Trades!$E$8:$E$307=NR$7)*(Trades!$R$8:$R$307&lt;$JE18)), ""))</f>
        <v/>
      </c>
      <c r="NS18" s="86" t="str" cm="1">
        <f t="array" ref="NS18">IF(OR(NS$7="", $JE18=""), "", IFERROR(NS$8+SUMPRODUCT((Trades!$CL$8:$CL$307)*(Trades!$O$8:$Q$307=NS$7)*(Trades!$R$8:$R$307&lt;$JE18))-SUMPRODUCT((Trades!$H$8:$H$307)*(Trades!$E$8:$E$307=NS$7)*(Trades!$R$8:$R$307&lt;$JE18)), ""))</f>
        <v/>
      </c>
      <c r="NT18" s="86" t="str" cm="1">
        <f t="array" ref="NT18">IF(OR(NT$7="", $JE18=""), "", IFERROR(NT$8+SUMPRODUCT((Trades!$CL$8:$CL$307)*(Trades!$O$8:$Q$307=NT$7)*(Trades!$R$8:$R$307&lt;$JE18))-SUMPRODUCT((Trades!$H$8:$H$307)*(Trades!$E$8:$E$307=NT$7)*(Trades!$R$8:$R$307&lt;$JE18)), ""))</f>
        <v/>
      </c>
      <c r="NU18" s="86" t="str" cm="1">
        <f t="array" ref="NU18">IF(OR(NU$7="", $JE18=""), "", IFERROR(NU$8+SUMPRODUCT((Trades!$CL$8:$CL$307)*(Trades!$O$8:$Q$307=NU$7)*(Trades!$R$8:$R$307&lt;$JE18))-SUMPRODUCT((Trades!$H$8:$H$307)*(Trades!$E$8:$E$307=NU$7)*(Trades!$R$8:$R$307&lt;$JE18)), ""))</f>
        <v/>
      </c>
      <c r="NV18" s="86" t="str" cm="1">
        <f t="array" ref="NV18">IF(OR(NV$7="", $JE18=""), "", IFERROR(NV$8+SUMPRODUCT((Trades!$CL$8:$CL$307)*(Trades!$O$8:$Q$307=NV$7)*(Trades!$R$8:$R$307&lt;$JE18))-SUMPRODUCT((Trades!$H$8:$H$307)*(Trades!$E$8:$E$307=NV$7)*(Trades!$R$8:$R$307&lt;$JE18)), ""))</f>
        <v/>
      </c>
      <c r="NW18" s="86" t="str" cm="1">
        <f t="array" ref="NW18">IF(OR(NW$7="", $JE18=""), "", IFERROR(NW$8+SUMPRODUCT((Trades!$CL$8:$CL$307)*(Trades!$O$8:$Q$307=NW$7)*(Trades!$R$8:$R$307&lt;$JE18))-SUMPRODUCT((Trades!$H$8:$H$307)*(Trades!$E$8:$E$307=NW$7)*(Trades!$R$8:$R$307&lt;$JE18)), ""))</f>
        <v/>
      </c>
      <c r="NX18" s="86" t="str" cm="1">
        <f t="array" ref="NX18">IF(OR(NX$7="", $JE18=""), "", IFERROR(NX$8+SUMPRODUCT((Trades!$CL$8:$CL$307)*(Trades!$O$8:$Q$307=NX$7)*(Trades!$R$8:$R$307&lt;$JE18))-SUMPRODUCT((Trades!$H$8:$H$307)*(Trades!$E$8:$E$307=NX$7)*(Trades!$R$8:$R$307&lt;$JE18)), ""))</f>
        <v/>
      </c>
      <c r="NY18" s="86" t="str" cm="1">
        <f t="array" ref="NY18">IF(OR(NY$7="", $JE18=""), "", IFERROR(NY$8+SUMPRODUCT((Trades!$CL$8:$CL$307)*(Trades!$O$8:$Q$307=NY$7)*(Trades!$R$8:$R$307&lt;$JE18))-SUMPRODUCT((Trades!$H$8:$H$307)*(Trades!$E$8:$E$307=NY$7)*(Trades!$R$8:$R$307&lt;$JE18)), ""))</f>
        <v/>
      </c>
      <c r="NZ18" s="86" t="str" cm="1">
        <f t="array" ref="NZ18">IF(OR(NZ$7="", $JE18=""), "", IFERROR(NZ$8+SUMPRODUCT((Trades!$CL$8:$CL$307)*(Trades!$O$8:$Q$307=NZ$7)*(Trades!$R$8:$R$307&lt;$JE18))-SUMPRODUCT((Trades!$H$8:$H$307)*(Trades!$E$8:$E$307=NZ$7)*(Trades!$R$8:$R$307&lt;$JE18)), ""))</f>
        <v/>
      </c>
      <c r="OA18" s="86" t="str" cm="1">
        <f t="array" ref="OA18">IF(OR(OA$7="", $JE18=""), "", IFERROR(OA$8+SUMPRODUCT((Trades!$CL$8:$CL$307)*(Trades!$O$8:$Q$307=OA$7)*(Trades!$R$8:$R$307&lt;$JE18))-SUMPRODUCT((Trades!$H$8:$H$307)*(Trades!$E$8:$E$307=OA$7)*(Trades!$R$8:$R$307&lt;$JE18)), ""))</f>
        <v/>
      </c>
      <c r="OB18" s="86" t="str" cm="1">
        <f t="array" ref="OB18">IF(OR(OB$7="", $JE18=""), "", IFERROR(OB$8+SUMPRODUCT((Trades!$CL$8:$CL$307)*(Trades!$O$8:$Q$307=OB$7)*(Trades!$R$8:$R$307&lt;$JE18))-SUMPRODUCT((Trades!$H$8:$H$307)*(Trades!$E$8:$E$307=OB$7)*(Trades!$R$8:$R$307&lt;$JE18)), ""))</f>
        <v/>
      </c>
      <c r="OC18" s="86" t="str" cm="1">
        <f t="array" ref="OC18">IF(OR(OC$7="", $JE18=""), "", IFERROR(OC$8+SUMPRODUCT((Trades!$CL$8:$CL$307)*(Trades!$O$8:$Q$307=OC$7)*(Trades!$R$8:$R$307&lt;$JE18))-SUMPRODUCT((Trades!$H$8:$H$307)*(Trades!$E$8:$E$307=OC$7)*(Trades!$R$8:$R$307&lt;$JE18)), ""))</f>
        <v/>
      </c>
      <c r="OD18" s="86" t="str" cm="1">
        <f t="array" ref="OD18">IF(OR(OD$7="", $JE18=""), "", IFERROR(OD$8+SUMPRODUCT((Trades!$CL$8:$CL$307)*(Trades!$O$8:$Q$307=OD$7)*(Trades!$R$8:$R$307&lt;$JE18))-SUMPRODUCT((Trades!$H$8:$H$307)*(Trades!$E$8:$E$307=OD$7)*(Trades!$R$8:$R$307&lt;$JE18)), ""))</f>
        <v/>
      </c>
      <c r="OE18" s="86" t="str" cm="1">
        <f t="array" ref="OE18">IF(OR(OE$7="", $JE18=""), "", IFERROR(OE$8+SUMPRODUCT((Trades!$CL$8:$CL$307)*(Trades!$O$8:$Q$307=OE$7)*(Trades!$R$8:$R$307&lt;$JE18))-SUMPRODUCT((Trades!$H$8:$H$307)*(Trades!$E$8:$E$307=OE$7)*(Trades!$R$8:$R$307&lt;$JE18)), ""))</f>
        <v/>
      </c>
      <c r="OF18" s="86" t="str" cm="1">
        <f t="array" ref="OF18">IF(OR(OF$7="", $JE18=""), "", IFERROR(OF$8+SUMPRODUCT((Trades!$CL$8:$CL$307)*(Trades!$O$8:$Q$307=OF$7)*(Trades!$R$8:$R$307&lt;$JE18))-SUMPRODUCT((Trades!$H$8:$H$307)*(Trades!$E$8:$E$307=OF$7)*(Trades!$R$8:$R$307&lt;$JE18)), ""))</f>
        <v/>
      </c>
      <c r="OG18" s="86" t="str" cm="1">
        <f t="array" ref="OG18">IF(OR(OG$7="", $JE18=""), "", IFERROR(OG$8+SUMPRODUCT((Trades!$CL$8:$CL$307)*(Trades!$O$8:$Q$307=OG$7)*(Trades!$R$8:$R$307&lt;$JE18))-SUMPRODUCT((Trades!$H$8:$H$307)*(Trades!$E$8:$E$307=OG$7)*(Trades!$R$8:$R$307&lt;$JE18)), ""))</f>
        <v/>
      </c>
      <c r="OH18" s="87" t="str" cm="1">
        <f t="array" ref="OH18">IF(OR(OH$7="", $JE18=""), "", IFERROR(OH$8+SUMPRODUCT((Trades!$CL$8:$CL$307)*(Trades!$O$8:$Q$307=OH$7)*(Trades!$R$8:$R$307&lt;$JE18))-SUMPRODUCT((Trades!$H$8:$H$307)*(Trades!$E$8:$E$307=OH$7)*(Trades!$R$8:$R$307&lt;$JE18)), ""))</f>
        <v/>
      </c>
      <c r="OJ18" s="94" t="str">
        <f t="shared" si="106"/>
        <v/>
      </c>
      <c r="OK18" s="95" t="str">
        <f t="shared" si="107"/>
        <v/>
      </c>
      <c r="OL18" s="95" t="str">
        <f t="shared" si="108"/>
        <v/>
      </c>
      <c r="OM18" s="95" t="str">
        <f t="shared" si="109"/>
        <v/>
      </c>
      <c r="ON18" s="95" t="str">
        <f t="shared" si="110"/>
        <v/>
      </c>
      <c r="OO18" s="95" t="str">
        <f t="shared" si="111"/>
        <v/>
      </c>
      <c r="OP18" s="95" t="str">
        <f t="shared" si="112"/>
        <v/>
      </c>
      <c r="OQ18" s="95" t="str">
        <f t="shared" si="113"/>
        <v/>
      </c>
      <c r="OR18" s="95" t="str">
        <f t="shared" si="114"/>
        <v/>
      </c>
      <c r="OS18" s="95" t="str">
        <f t="shared" si="115"/>
        <v/>
      </c>
      <c r="OT18" s="95" t="str">
        <f t="shared" si="116"/>
        <v/>
      </c>
      <c r="OU18" s="95" t="str">
        <f t="shared" si="117"/>
        <v/>
      </c>
      <c r="OV18" s="95" t="str">
        <f t="shared" si="118"/>
        <v/>
      </c>
      <c r="OW18" s="95" t="str">
        <f t="shared" si="119"/>
        <v/>
      </c>
      <c r="OX18" s="95" t="str">
        <f t="shared" si="120"/>
        <v/>
      </c>
      <c r="OY18" s="95" t="str">
        <f t="shared" si="121"/>
        <v/>
      </c>
      <c r="OZ18" s="95" t="str">
        <f t="shared" si="122"/>
        <v/>
      </c>
      <c r="PA18" s="95" t="str">
        <f t="shared" si="123"/>
        <v/>
      </c>
      <c r="PB18" s="95" t="str">
        <f t="shared" si="124"/>
        <v/>
      </c>
      <c r="PC18" s="96" t="str">
        <f t="shared" si="125"/>
        <v/>
      </c>
      <c r="PE18" s="101" t="str">
        <f t="shared" si="126"/>
        <v/>
      </c>
      <c r="PG18" s="106" t="str">
        <f t="shared" si="127"/>
        <v/>
      </c>
      <c r="PH18" s="107" t="str">
        <f t="shared" si="71"/>
        <v/>
      </c>
      <c r="PI18" s="107" t="str">
        <f t="shared" si="71"/>
        <v/>
      </c>
      <c r="PJ18" s="107" t="str">
        <f t="shared" si="71"/>
        <v/>
      </c>
      <c r="PK18" s="107" t="str">
        <f t="shared" si="71"/>
        <v/>
      </c>
      <c r="PL18" s="107" t="str">
        <f t="shared" si="71"/>
        <v/>
      </c>
      <c r="PM18" s="107" t="str">
        <f t="shared" si="71"/>
        <v/>
      </c>
      <c r="PN18" s="107" t="str">
        <f t="shared" si="71"/>
        <v/>
      </c>
      <c r="PO18" s="107" t="str">
        <f t="shared" si="71"/>
        <v/>
      </c>
      <c r="PP18" s="107" t="str">
        <f t="shared" si="71"/>
        <v/>
      </c>
      <c r="PQ18" s="107" t="str">
        <f t="shared" si="71"/>
        <v/>
      </c>
      <c r="PR18" s="107" t="str">
        <f t="shared" si="71"/>
        <v/>
      </c>
      <c r="PS18" s="107" t="str">
        <f t="shared" si="71"/>
        <v/>
      </c>
      <c r="PT18" s="107" t="str">
        <f t="shared" si="71"/>
        <v/>
      </c>
      <c r="PU18" s="107" t="str">
        <f t="shared" si="71"/>
        <v/>
      </c>
      <c r="PV18" s="107" t="str">
        <f t="shared" si="71"/>
        <v/>
      </c>
      <c r="PW18" s="107" t="str">
        <f t="shared" si="71"/>
        <v/>
      </c>
      <c r="PX18" s="107" t="str">
        <f t="shared" si="71"/>
        <v/>
      </c>
      <c r="PY18" s="107" t="str">
        <f t="shared" si="71"/>
        <v/>
      </c>
      <c r="PZ18" s="108" t="str">
        <f t="shared" si="71"/>
        <v/>
      </c>
      <c r="QB18" s="124" t="str" cm="1">
        <f t="array" ref="QB18">IF(OR($QB$3="", $NI18=""), "", IFERROR(INDEX($ML18:$NE18, $QA18, MATCH($QB$3, $ML$7:$NE$7, 0)), ""))</f>
        <v/>
      </c>
      <c r="QD18" s="101" t="e" cm="1">
        <f t="array" ref="QD18">IF(OR($NI18="", $QB$3=""), NA(), IFERROR(INDEX($NO18:$OH18, $QC18, MATCH($QB$3, $NO$7:$OH$7, 0)), NA()))</f>
        <v>#N/A</v>
      </c>
      <c r="QF18" s="10">
        <f t="shared" si="72"/>
        <v>0</v>
      </c>
      <c r="QH18" s="60">
        <v>11</v>
      </c>
      <c r="QI18" s="61" t="str">
        <f t="shared" si="73"/>
        <v/>
      </c>
    </row>
    <row r="19" spans="1:451" ht="15" customHeight="1" x14ac:dyDescent="0.25">
      <c r="A19" s="1"/>
      <c r="B19" s="1"/>
      <c r="C19" s="1"/>
      <c r="D19" s="1"/>
      <c r="E19" s="1"/>
      <c r="F19" s="1"/>
      <c r="G19" s="1"/>
      <c r="H19" s="475" t="s">
        <v>180</v>
      </c>
      <c r="I19" s="475"/>
      <c r="J19" s="475"/>
      <c r="K19" s="475"/>
      <c r="L19" s="475"/>
      <c r="M19" s="475"/>
      <c r="N19" s="475"/>
      <c r="O19" s="475"/>
      <c r="P19" s="475"/>
      <c r="Q19" s="475"/>
      <c r="R19" s="475"/>
      <c r="S19" s="475"/>
      <c r="T19" s="1"/>
      <c r="U19" s="1"/>
      <c r="V19" s="1"/>
      <c r="AG19" s="10">
        <v>8</v>
      </c>
      <c r="AJ19" s="10" t="str">
        <f>IF('Dev Settings'!$B$20="", "", 'Dev Settings'!$B$20)</f>
        <v>KES</v>
      </c>
      <c r="AK19" s="60">
        <v>50</v>
      </c>
      <c r="AL19" s="7">
        <v>98</v>
      </c>
      <c r="AM19" s="7">
        <v>37</v>
      </c>
      <c r="AN19" s="7">
        <v>62</v>
      </c>
      <c r="AO19" s="7">
        <v>35</v>
      </c>
      <c r="AP19" s="7">
        <v>100</v>
      </c>
      <c r="AQ19" s="7">
        <v>12</v>
      </c>
      <c r="AR19" s="7">
        <v>50</v>
      </c>
      <c r="AS19" s="7">
        <v>64</v>
      </c>
      <c r="AT19" s="7">
        <v>75</v>
      </c>
      <c r="AU19" s="7">
        <v>43</v>
      </c>
      <c r="AV19" s="7">
        <v>64</v>
      </c>
      <c r="AW19" s="7">
        <v>3</v>
      </c>
      <c r="AX19" s="7">
        <v>28</v>
      </c>
      <c r="AY19" s="7">
        <v>53</v>
      </c>
      <c r="AZ19" s="7">
        <v>3</v>
      </c>
      <c r="BA19" s="7">
        <v>18</v>
      </c>
      <c r="BB19" s="7">
        <v>18</v>
      </c>
      <c r="BC19" s="7">
        <v>52</v>
      </c>
      <c r="BD19" s="7">
        <v>31</v>
      </c>
      <c r="BE19" s="7">
        <v>95</v>
      </c>
      <c r="BF19" s="7">
        <v>29</v>
      </c>
      <c r="BG19" s="7">
        <v>81</v>
      </c>
      <c r="BH19" s="7">
        <v>32</v>
      </c>
      <c r="BI19" s="7">
        <v>71</v>
      </c>
      <c r="BJ19" s="7">
        <v>62</v>
      </c>
      <c r="BK19" s="7">
        <v>18</v>
      </c>
      <c r="BL19" s="7">
        <v>78</v>
      </c>
      <c r="BM19" s="7">
        <v>12</v>
      </c>
      <c r="BN19" s="7">
        <v>9</v>
      </c>
      <c r="BO19" s="7">
        <v>87</v>
      </c>
      <c r="BP19" s="7">
        <v>40</v>
      </c>
      <c r="BQ19" s="7">
        <v>48</v>
      </c>
      <c r="BR19" s="7">
        <v>72</v>
      </c>
      <c r="BS19" s="7">
        <v>95</v>
      </c>
      <c r="BT19" s="7">
        <v>7</v>
      </c>
      <c r="BU19" s="7">
        <v>14</v>
      </c>
      <c r="BV19" s="7">
        <v>41</v>
      </c>
      <c r="BW19" s="7">
        <v>38</v>
      </c>
      <c r="BX19" s="61">
        <v>25</v>
      </c>
      <c r="CA19" s="49">
        <f t="shared" si="74"/>
        <v>0.45833333333333337</v>
      </c>
      <c r="CB19" s="10">
        <v>12</v>
      </c>
      <c r="CD19" s="52" t="e">
        <f t="shared" si="128"/>
        <v>#VALUE!</v>
      </c>
      <c r="CF19" s="55" t="e">
        <f t="shared" si="75"/>
        <v>#VALUE!</v>
      </c>
      <c r="CH19" s="10" t="str">
        <f t="shared" si="76"/>
        <v/>
      </c>
      <c r="CJ19" s="7"/>
      <c r="CK19" s="10">
        <v>11</v>
      </c>
      <c r="CL19" s="60">
        <v>23</v>
      </c>
      <c r="CM19" s="7">
        <v>10</v>
      </c>
      <c r="CN19" s="7">
        <v>71</v>
      </c>
      <c r="CO19" s="7">
        <v>37</v>
      </c>
      <c r="CP19" s="7">
        <v>35</v>
      </c>
      <c r="CQ19" s="7">
        <v>86</v>
      </c>
      <c r="CR19" s="7">
        <v>48</v>
      </c>
      <c r="CS19" s="7">
        <v>99</v>
      </c>
      <c r="CT19" s="7">
        <v>79</v>
      </c>
      <c r="CU19" s="7">
        <v>57</v>
      </c>
      <c r="CV19" s="7">
        <v>72</v>
      </c>
      <c r="CW19" s="7">
        <v>70</v>
      </c>
      <c r="CX19" s="7">
        <v>57</v>
      </c>
      <c r="CY19" s="7">
        <v>1</v>
      </c>
      <c r="CZ19" s="7">
        <v>7</v>
      </c>
      <c r="DA19" s="7">
        <v>8</v>
      </c>
      <c r="DB19" s="7">
        <v>94</v>
      </c>
      <c r="DC19" s="7">
        <v>5</v>
      </c>
      <c r="DD19" s="7">
        <v>11</v>
      </c>
      <c r="DE19" s="7">
        <v>98</v>
      </c>
      <c r="DF19" s="7">
        <v>62</v>
      </c>
      <c r="DG19" s="7">
        <v>42</v>
      </c>
      <c r="DH19" s="7">
        <v>81</v>
      </c>
      <c r="DI19" s="61">
        <v>93</v>
      </c>
      <c r="DK19" s="10">
        <v>12</v>
      </c>
      <c r="DL19" s="60">
        <v>92</v>
      </c>
      <c r="DM19" s="7">
        <v>98</v>
      </c>
      <c r="DN19" s="7">
        <v>93</v>
      </c>
      <c r="DO19" s="7">
        <v>51</v>
      </c>
      <c r="DP19" s="7">
        <v>13</v>
      </c>
      <c r="DQ19" s="7">
        <v>48</v>
      </c>
      <c r="DR19" s="7">
        <v>62</v>
      </c>
      <c r="DS19" s="7">
        <v>20</v>
      </c>
      <c r="DT19" s="7">
        <v>92</v>
      </c>
      <c r="DU19" s="7">
        <v>30</v>
      </c>
      <c r="DV19" s="7">
        <v>68</v>
      </c>
      <c r="DW19" s="7">
        <v>72</v>
      </c>
      <c r="DX19" s="7">
        <v>39</v>
      </c>
      <c r="DY19" s="7">
        <v>5</v>
      </c>
      <c r="DZ19" s="7">
        <v>80</v>
      </c>
      <c r="EA19" s="7">
        <v>42</v>
      </c>
      <c r="EB19" s="7">
        <v>72</v>
      </c>
      <c r="EC19" s="7">
        <v>4</v>
      </c>
      <c r="ED19" s="7">
        <v>14</v>
      </c>
      <c r="EE19" s="7">
        <v>13</v>
      </c>
      <c r="EF19" s="7">
        <v>10</v>
      </c>
      <c r="EG19" s="7">
        <v>89</v>
      </c>
      <c r="EH19" s="7">
        <v>63</v>
      </c>
      <c r="EI19" s="7">
        <v>13</v>
      </c>
      <c r="EJ19" s="7">
        <v>19</v>
      </c>
      <c r="EK19" s="7">
        <v>97</v>
      </c>
      <c r="EL19" s="7">
        <v>68</v>
      </c>
      <c r="EM19" s="7">
        <v>55</v>
      </c>
      <c r="EN19" s="7">
        <v>96</v>
      </c>
      <c r="EO19" s="7">
        <v>75</v>
      </c>
      <c r="EP19" s="7">
        <v>3</v>
      </c>
      <c r="EQ19" s="7">
        <v>50</v>
      </c>
      <c r="ER19" s="7">
        <v>86</v>
      </c>
      <c r="ES19" s="7">
        <v>81</v>
      </c>
      <c r="ET19" s="7">
        <v>79</v>
      </c>
      <c r="EU19" s="7">
        <v>29</v>
      </c>
      <c r="EV19" s="7">
        <v>61</v>
      </c>
      <c r="EW19" s="7">
        <v>46</v>
      </c>
      <c r="EX19" s="7">
        <v>12</v>
      </c>
      <c r="EY19" s="7">
        <v>65</v>
      </c>
      <c r="EZ19" s="7">
        <v>12</v>
      </c>
      <c r="FA19" s="7">
        <v>16</v>
      </c>
      <c r="FB19" s="7">
        <v>88</v>
      </c>
      <c r="FC19" s="7">
        <v>100</v>
      </c>
      <c r="FD19" s="7">
        <v>26</v>
      </c>
      <c r="FE19" s="7">
        <v>62</v>
      </c>
      <c r="FF19" s="7">
        <v>19</v>
      </c>
      <c r="FG19" s="7">
        <v>72</v>
      </c>
      <c r="FH19" s="7">
        <v>78</v>
      </c>
      <c r="FI19" s="7">
        <v>17</v>
      </c>
      <c r="FJ19" s="7">
        <v>45</v>
      </c>
      <c r="FK19" s="7">
        <v>7</v>
      </c>
      <c r="FL19" s="7">
        <v>16</v>
      </c>
      <c r="FM19" s="7">
        <v>32</v>
      </c>
      <c r="FN19" s="7">
        <v>43</v>
      </c>
      <c r="FO19" s="7">
        <v>69</v>
      </c>
      <c r="FP19" s="7">
        <v>59</v>
      </c>
      <c r="FQ19" s="7">
        <v>76</v>
      </c>
      <c r="FR19" s="7">
        <v>85</v>
      </c>
      <c r="FS19" s="7">
        <v>21</v>
      </c>
      <c r="FT19" s="7">
        <v>86</v>
      </c>
      <c r="FU19" s="7">
        <v>44</v>
      </c>
      <c r="FV19" s="7">
        <v>98</v>
      </c>
      <c r="FW19" s="7">
        <v>20</v>
      </c>
      <c r="FX19" s="7">
        <v>27</v>
      </c>
      <c r="FY19" s="7">
        <v>31</v>
      </c>
      <c r="FZ19" s="7">
        <v>99</v>
      </c>
      <c r="GA19" s="7">
        <v>61</v>
      </c>
      <c r="GB19" s="7">
        <v>98</v>
      </c>
      <c r="GC19" s="7">
        <v>1</v>
      </c>
      <c r="GD19" s="7">
        <v>4</v>
      </c>
      <c r="GE19" s="7">
        <v>59</v>
      </c>
      <c r="GF19" s="7">
        <v>85</v>
      </c>
      <c r="GG19" s="7">
        <v>47</v>
      </c>
      <c r="GH19" s="7">
        <v>74</v>
      </c>
      <c r="GI19" s="7">
        <v>67</v>
      </c>
      <c r="GJ19" s="7">
        <v>48</v>
      </c>
      <c r="GK19" s="7">
        <v>97</v>
      </c>
      <c r="GL19" s="7">
        <v>66</v>
      </c>
      <c r="GM19" s="7">
        <v>30</v>
      </c>
      <c r="GN19" s="7">
        <v>2</v>
      </c>
      <c r="GO19" s="7">
        <v>82</v>
      </c>
      <c r="GP19" s="7">
        <v>41</v>
      </c>
      <c r="GQ19" s="7">
        <v>70</v>
      </c>
      <c r="GR19" s="7">
        <v>6</v>
      </c>
      <c r="GS19" s="7">
        <v>8</v>
      </c>
      <c r="GT19" s="7">
        <v>36</v>
      </c>
      <c r="GU19" s="7">
        <v>64</v>
      </c>
      <c r="GV19" s="7">
        <v>79</v>
      </c>
      <c r="GW19" s="7">
        <v>31</v>
      </c>
      <c r="GX19" s="7">
        <v>16</v>
      </c>
      <c r="GY19" s="7">
        <v>96</v>
      </c>
      <c r="GZ19" s="7">
        <v>28</v>
      </c>
      <c r="HA19" s="7">
        <v>25</v>
      </c>
      <c r="HB19" s="7">
        <v>9</v>
      </c>
      <c r="HC19" s="7">
        <v>11</v>
      </c>
      <c r="HD19" s="7">
        <v>50</v>
      </c>
      <c r="HE19" s="7">
        <v>29</v>
      </c>
      <c r="HF19" s="7">
        <v>41</v>
      </c>
      <c r="HG19" s="61">
        <v>38</v>
      </c>
      <c r="HJ19" s="52" t="str">
        <f t="shared" si="77"/>
        <v/>
      </c>
      <c r="HL19" s="49">
        <f>$CA$19</f>
        <v>0.45833333333333337</v>
      </c>
      <c r="HN19" s="10" t="str">
        <f t="shared" si="3"/>
        <v/>
      </c>
      <c r="HP19" s="10" t="str">
        <f t="shared" si="4"/>
        <v/>
      </c>
      <c r="HR19" s="10" t="str">
        <f t="shared" si="78"/>
        <v/>
      </c>
      <c r="HT19" s="60" t="str">
        <f t="shared" si="79"/>
        <v/>
      </c>
      <c r="HU19" s="7" t="str">
        <f t="shared" si="5"/>
        <v/>
      </c>
      <c r="HV19" s="7" t="str">
        <f t="shared" si="5"/>
        <v/>
      </c>
      <c r="HW19" s="7" t="str">
        <f t="shared" si="5"/>
        <v/>
      </c>
      <c r="HX19" s="7" t="str">
        <f t="shared" si="5"/>
        <v/>
      </c>
      <c r="HY19" s="7" t="str">
        <f t="shared" si="5"/>
        <v/>
      </c>
      <c r="HZ19" s="7" t="str">
        <f t="shared" si="5"/>
        <v/>
      </c>
      <c r="IA19" s="7" t="str">
        <f t="shared" si="5"/>
        <v/>
      </c>
      <c r="IB19" s="7" t="str">
        <f t="shared" si="5"/>
        <v/>
      </c>
      <c r="IC19" s="7" t="str">
        <f t="shared" si="5"/>
        <v/>
      </c>
      <c r="ID19" s="7" t="str">
        <f t="shared" si="5"/>
        <v/>
      </c>
      <c r="IE19" s="7" t="str">
        <f t="shared" si="5"/>
        <v/>
      </c>
      <c r="IF19" s="7" t="str">
        <f t="shared" si="5"/>
        <v/>
      </c>
      <c r="IG19" s="7" t="str">
        <f t="shared" si="5"/>
        <v/>
      </c>
      <c r="IH19" s="7" t="str">
        <f t="shared" si="5"/>
        <v/>
      </c>
      <c r="II19" s="7" t="str">
        <f t="shared" si="5"/>
        <v/>
      </c>
      <c r="IJ19" s="7" t="str">
        <f t="shared" si="5"/>
        <v/>
      </c>
      <c r="IK19" s="7" t="str">
        <f t="shared" si="5"/>
        <v/>
      </c>
      <c r="IL19" s="7" t="str">
        <f t="shared" si="5"/>
        <v/>
      </c>
      <c r="IM19" s="61" t="str">
        <f t="shared" si="5"/>
        <v/>
      </c>
      <c r="IT19" s="10">
        <v>12</v>
      </c>
      <c r="IU19" s="10">
        <f t="shared" si="80"/>
        <v>-4</v>
      </c>
      <c r="IW19" s="10">
        <f>IFERROR(IF(COUNTIF(IW$8:IW18, IW18)&lt;=INDEX($IQ$8:$IQ$18, MATCH(IW18, $IP$8:$IP$18, 0)), IW18, IW18+$IR$5), "")</f>
        <v>-4</v>
      </c>
      <c r="IX19" s="10">
        <f>IF($IW19="", "", COUNTIF(IW$8:IW19, IW19))</f>
        <v>1</v>
      </c>
      <c r="IY19" s="10">
        <f t="shared" si="81"/>
        <v>12</v>
      </c>
      <c r="JA19" s="10" t="str">
        <f t="shared" si="82"/>
        <v>X</v>
      </c>
      <c r="JB19" s="10">
        <f>IF($JA19="", "", COUNTIF(JA$8:JA19, "X"))</f>
        <v>11</v>
      </c>
      <c r="JE19" s="67" t="str">
        <f t="shared" si="83"/>
        <v/>
      </c>
      <c r="JF19" s="60" t="e">
        <f>IF(AND($IQ$5='Dev Settings'!$BU$3, COUNTIF($IP$21:$IP$25, HT19)&gt;0, COUNTIF($IP$21:$IP$25, HT18)&gt;0), MIN($ML18:$NE18)-ML18, IF(AND($IQ$6='Dev Settings'!$BU$3, COUNTIF($IQ$21:$IQ$25, HT19)&gt;0, COUNTIF($IQ$21:$IQ$25, HT18)&gt;0), MAX($ML18:$NE18)-ML18, IFERROR(INDEX($IU$8:$IU$107, MATCH(HT19, $IT$8:$IT$107, 0)), "")))</f>
        <v>#VALUE!</v>
      </c>
      <c r="JG19" s="7" t="e">
        <f>IF(AND($IQ$5='Dev Settings'!$BU$3, COUNTIF($IP$21:$IP$25, HU19)&gt;0, COUNTIF($IP$21:$IP$25, HU18)&gt;0), MIN($ML18:$NE18)-MM18, IF(AND($IQ$6='Dev Settings'!$BU$3, COUNTIF($IQ$21:$IQ$25, HU19)&gt;0, COUNTIF($IQ$21:$IQ$25, HU18)&gt;0), MAX($ML18:$NE18)-MM18, IFERROR(INDEX($IU$8:$IU$107, MATCH(HU19, $IT$8:$IT$107, 0)), "")))</f>
        <v>#VALUE!</v>
      </c>
      <c r="JH19" s="7" t="e">
        <f>IF(AND($IQ$5='Dev Settings'!$BU$3, COUNTIF($IP$21:$IP$25, HV19)&gt;0, COUNTIF($IP$21:$IP$25, HV18)&gt;0), MIN($ML18:$NE18)-MN18, IF(AND($IQ$6='Dev Settings'!$BU$3, COUNTIF($IQ$21:$IQ$25, HV19)&gt;0, COUNTIF($IQ$21:$IQ$25, HV18)&gt;0), MAX($ML18:$NE18)-MN18, IFERROR(INDEX($IU$8:$IU$107, MATCH(HV19, $IT$8:$IT$107, 0)), "")))</f>
        <v>#VALUE!</v>
      </c>
      <c r="JI19" s="7" t="e">
        <f>IF(AND($IQ$5='Dev Settings'!$BU$3, COUNTIF($IP$21:$IP$25, HW19)&gt;0, COUNTIF($IP$21:$IP$25, HW18)&gt;0), MIN($ML18:$NE18)-MO18, IF(AND($IQ$6='Dev Settings'!$BU$3, COUNTIF($IQ$21:$IQ$25, HW19)&gt;0, COUNTIF($IQ$21:$IQ$25, HW18)&gt;0), MAX($ML18:$NE18)-MO18, IFERROR(INDEX($IU$8:$IU$107, MATCH(HW19, $IT$8:$IT$107, 0)), "")))</f>
        <v>#VALUE!</v>
      </c>
      <c r="JJ19" s="7" t="e">
        <f>IF(AND($IQ$5='Dev Settings'!$BU$3, COUNTIF($IP$21:$IP$25, HX19)&gt;0, COUNTIF($IP$21:$IP$25, HX18)&gt;0), MIN($ML18:$NE18)-MP18, IF(AND($IQ$6='Dev Settings'!$BU$3, COUNTIF($IQ$21:$IQ$25, HX19)&gt;0, COUNTIF($IQ$21:$IQ$25, HX18)&gt;0), MAX($ML18:$NE18)-MP18, IFERROR(INDEX($IU$8:$IU$107, MATCH(HX19, $IT$8:$IT$107, 0)), "")))</f>
        <v>#VALUE!</v>
      </c>
      <c r="JK19" s="7" t="e">
        <f>IF(AND($IQ$5='Dev Settings'!$BU$3, COUNTIF($IP$21:$IP$25, HY19)&gt;0, COUNTIF($IP$21:$IP$25, HY18)&gt;0), MIN($ML18:$NE18)-MQ18, IF(AND($IQ$6='Dev Settings'!$BU$3, COUNTIF($IQ$21:$IQ$25, HY19)&gt;0, COUNTIF($IQ$21:$IQ$25, HY18)&gt;0), MAX($ML18:$NE18)-MQ18, IFERROR(INDEX($IU$8:$IU$107, MATCH(HY19, $IT$8:$IT$107, 0)), "")))</f>
        <v>#VALUE!</v>
      </c>
      <c r="JL19" s="7" t="e">
        <f>IF(AND($IQ$5='Dev Settings'!$BU$3, COUNTIF($IP$21:$IP$25, HZ19)&gt;0, COUNTIF($IP$21:$IP$25, HZ18)&gt;0), MIN($ML18:$NE18)-MR18, IF(AND($IQ$6='Dev Settings'!$BU$3, COUNTIF($IQ$21:$IQ$25, HZ19)&gt;0, COUNTIF($IQ$21:$IQ$25, HZ18)&gt;0), MAX($ML18:$NE18)-MR18, IFERROR(INDEX($IU$8:$IU$107, MATCH(HZ19, $IT$8:$IT$107, 0)), "")))</f>
        <v>#VALUE!</v>
      </c>
      <c r="JM19" s="7" t="e">
        <f>IF(AND($IQ$5='Dev Settings'!$BU$3, COUNTIF($IP$21:$IP$25, IA19)&gt;0, COUNTIF($IP$21:$IP$25, IA18)&gt;0), MIN($ML18:$NE18)-MS18, IF(AND($IQ$6='Dev Settings'!$BU$3, COUNTIF($IQ$21:$IQ$25, IA19)&gt;0, COUNTIF($IQ$21:$IQ$25, IA18)&gt;0), MAX($ML18:$NE18)-MS18, IFERROR(INDEX($IU$8:$IU$107, MATCH(IA19, $IT$8:$IT$107, 0)), "")))</f>
        <v>#VALUE!</v>
      </c>
      <c r="JN19" s="7" t="e">
        <f>IF(AND($IQ$5='Dev Settings'!$BU$3, COUNTIF($IP$21:$IP$25, IB19)&gt;0, COUNTIF($IP$21:$IP$25, IB18)&gt;0), MIN($ML18:$NE18)-MT18, IF(AND($IQ$6='Dev Settings'!$BU$3, COUNTIF($IQ$21:$IQ$25, IB19)&gt;0, COUNTIF($IQ$21:$IQ$25, IB18)&gt;0), MAX($ML18:$NE18)-MT18, IFERROR(INDEX($IU$8:$IU$107, MATCH(IB19, $IT$8:$IT$107, 0)), "")))</f>
        <v>#VALUE!</v>
      </c>
      <c r="JO19" s="7" t="e">
        <f>IF(AND($IQ$5='Dev Settings'!$BU$3, COUNTIF($IP$21:$IP$25, IC19)&gt;0, COUNTIF($IP$21:$IP$25, IC18)&gt;0), MIN($ML18:$NE18)-MU18, IF(AND($IQ$6='Dev Settings'!$BU$3, COUNTIF($IQ$21:$IQ$25, IC19)&gt;0, COUNTIF($IQ$21:$IQ$25, IC18)&gt;0), MAX($ML18:$NE18)-MU18, IFERROR(INDEX($IU$8:$IU$107, MATCH(IC19, $IT$8:$IT$107, 0)), "")))</f>
        <v>#VALUE!</v>
      </c>
      <c r="JP19" s="7" t="e">
        <f>IF(AND($IQ$5='Dev Settings'!$BU$3, COUNTIF($IP$21:$IP$25, ID19)&gt;0, COUNTIF($IP$21:$IP$25, ID18)&gt;0), MIN($ML18:$NE18)-MV18, IF(AND($IQ$6='Dev Settings'!$BU$3, COUNTIF($IQ$21:$IQ$25, ID19)&gt;0, COUNTIF($IQ$21:$IQ$25, ID18)&gt;0), MAX($ML18:$NE18)-MV18, IFERROR(INDEX($IU$8:$IU$107, MATCH(ID19, $IT$8:$IT$107, 0)), "")))</f>
        <v>#VALUE!</v>
      </c>
      <c r="JQ19" s="7" t="e">
        <f>IF(AND($IQ$5='Dev Settings'!$BU$3, COUNTIF($IP$21:$IP$25, IE19)&gt;0, COUNTIF($IP$21:$IP$25, IE18)&gt;0), MIN($ML18:$NE18)-MW18, IF(AND($IQ$6='Dev Settings'!$BU$3, COUNTIF($IQ$21:$IQ$25, IE19)&gt;0, COUNTIF($IQ$21:$IQ$25, IE18)&gt;0), MAX($ML18:$NE18)-MW18, IFERROR(INDEX($IU$8:$IU$107, MATCH(IE19, $IT$8:$IT$107, 0)), "")))</f>
        <v>#VALUE!</v>
      </c>
      <c r="JR19" s="7" t="e">
        <f>IF(AND($IQ$5='Dev Settings'!$BU$3, COUNTIF($IP$21:$IP$25, IF19)&gt;0, COUNTIF($IP$21:$IP$25, IF18)&gt;0), MIN($ML18:$NE18)-MX18, IF(AND($IQ$6='Dev Settings'!$BU$3, COUNTIF($IQ$21:$IQ$25, IF19)&gt;0, COUNTIF($IQ$21:$IQ$25, IF18)&gt;0), MAX($ML18:$NE18)-MX18, IFERROR(INDEX($IU$8:$IU$107, MATCH(IF19, $IT$8:$IT$107, 0)), "")))</f>
        <v>#VALUE!</v>
      </c>
      <c r="JS19" s="7" t="e">
        <f>IF(AND($IQ$5='Dev Settings'!$BU$3, COUNTIF($IP$21:$IP$25, IG19)&gt;0, COUNTIF($IP$21:$IP$25, IG18)&gt;0), MIN($ML18:$NE18)-MY18, IF(AND($IQ$6='Dev Settings'!$BU$3, COUNTIF($IQ$21:$IQ$25, IG19)&gt;0, COUNTIF($IQ$21:$IQ$25, IG18)&gt;0), MAX($ML18:$NE18)-MY18, IFERROR(INDEX($IU$8:$IU$107, MATCH(IG19, $IT$8:$IT$107, 0)), "")))</f>
        <v>#VALUE!</v>
      </c>
      <c r="JT19" s="7" t="e">
        <f>IF(AND($IQ$5='Dev Settings'!$BU$3, COUNTIF($IP$21:$IP$25, IH19)&gt;0, COUNTIF($IP$21:$IP$25, IH18)&gt;0), MIN($ML18:$NE18)-MZ18, IF(AND($IQ$6='Dev Settings'!$BU$3, COUNTIF($IQ$21:$IQ$25, IH19)&gt;0, COUNTIF($IQ$21:$IQ$25, IH18)&gt;0), MAX($ML18:$NE18)-MZ18, IFERROR(INDEX($IU$8:$IU$107, MATCH(IH19, $IT$8:$IT$107, 0)), "")))</f>
        <v>#VALUE!</v>
      </c>
      <c r="JU19" s="7" t="e">
        <f>IF(AND($IQ$5='Dev Settings'!$BU$3, COUNTIF($IP$21:$IP$25, II19)&gt;0, COUNTIF($IP$21:$IP$25, II18)&gt;0), MIN($ML18:$NE18)-NA18, IF(AND($IQ$6='Dev Settings'!$BU$3, COUNTIF($IQ$21:$IQ$25, II19)&gt;0, COUNTIF($IQ$21:$IQ$25, II18)&gt;0), MAX($ML18:$NE18)-NA18, IFERROR(INDEX($IU$8:$IU$107, MATCH(II19, $IT$8:$IT$107, 0)), "")))</f>
        <v>#VALUE!</v>
      </c>
      <c r="JV19" s="7" t="e">
        <f>IF(AND($IQ$5='Dev Settings'!$BU$3, COUNTIF($IP$21:$IP$25, IJ19)&gt;0, COUNTIF($IP$21:$IP$25, IJ18)&gt;0), MIN($ML18:$NE18)-NB18, IF(AND($IQ$6='Dev Settings'!$BU$3, COUNTIF($IQ$21:$IQ$25, IJ19)&gt;0, COUNTIF($IQ$21:$IQ$25, IJ18)&gt;0), MAX($ML18:$NE18)-NB18, IFERROR(INDEX($IU$8:$IU$107, MATCH(IJ19, $IT$8:$IT$107, 0)), "")))</f>
        <v>#VALUE!</v>
      </c>
      <c r="JW19" s="7" t="e">
        <f>IF(AND($IQ$5='Dev Settings'!$BU$3, COUNTIF($IP$21:$IP$25, IK19)&gt;0, COUNTIF($IP$21:$IP$25, IK18)&gt;0), MIN($ML18:$NE18)-NC18, IF(AND($IQ$6='Dev Settings'!$BU$3, COUNTIF($IQ$21:$IQ$25, IK19)&gt;0, COUNTIF($IQ$21:$IQ$25, IK18)&gt;0), MAX($ML18:$NE18)-NC18, IFERROR(INDEX($IU$8:$IU$107, MATCH(IK19, $IT$8:$IT$107, 0)), "")))</f>
        <v>#VALUE!</v>
      </c>
      <c r="JX19" s="7" t="e">
        <f>IF(AND($IQ$5='Dev Settings'!$BU$3, COUNTIF($IP$21:$IP$25, IL19)&gt;0, COUNTIF($IP$21:$IP$25, IL18)&gt;0), MIN($ML18:$NE18)-ND18, IF(AND($IQ$6='Dev Settings'!$BU$3, COUNTIF($IQ$21:$IQ$25, IL19)&gt;0, COUNTIF($IQ$21:$IQ$25, IL18)&gt;0), MAX($ML18:$NE18)-ND18, IFERROR(INDEX($IU$8:$IU$107, MATCH(IL19, $IT$8:$IT$107, 0)), "")))</f>
        <v>#VALUE!</v>
      </c>
      <c r="JY19" s="61" t="e">
        <f>IF(AND($IQ$5='Dev Settings'!$BU$3, COUNTIF($IP$21:$IP$25, IM19)&gt;0, COUNTIF($IP$21:$IP$25, IM18)&gt;0), MIN($ML18:$NE18)-NE18, IF(AND($IQ$6='Dev Settings'!$BU$3, COUNTIF($IQ$21:$IQ$25, IM19)&gt;0, COUNTIF($IQ$21:$IQ$25, IM18)&gt;0), MAX($ML18:$NE18)-NE18, IFERROR(INDEX($IU$8:$IU$107, MATCH(IM19, $IT$8:$IT$107, 0)), "")))</f>
        <v>#VALUE!</v>
      </c>
      <c r="KA19" s="60" t="str">
        <f t="shared" si="8"/>
        <v/>
      </c>
      <c r="KB19" s="7" t="str">
        <f t="shared" si="9"/>
        <v/>
      </c>
      <c r="KC19" s="7" t="str">
        <f t="shared" si="10"/>
        <v/>
      </c>
      <c r="KD19" s="7" t="str">
        <f t="shared" si="11"/>
        <v/>
      </c>
      <c r="KE19" s="7" t="str">
        <f t="shared" si="12"/>
        <v/>
      </c>
      <c r="KF19" s="7" t="str">
        <f t="shared" si="13"/>
        <v/>
      </c>
      <c r="KG19" s="7" t="str">
        <f t="shared" si="14"/>
        <v/>
      </c>
      <c r="KH19" s="7" t="str">
        <f t="shared" si="15"/>
        <v/>
      </c>
      <c r="KI19" s="7" t="str">
        <f t="shared" si="16"/>
        <v/>
      </c>
      <c r="KJ19" s="7" t="str">
        <f t="shared" si="17"/>
        <v/>
      </c>
      <c r="KK19" s="7" t="str">
        <f t="shared" si="18"/>
        <v/>
      </c>
      <c r="KL19" s="7" t="str">
        <f t="shared" si="19"/>
        <v/>
      </c>
      <c r="KM19" s="7" t="str">
        <f t="shared" si="20"/>
        <v/>
      </c>
      <c r="KN19" s="7" t="str">
        <f t="shared" si="21"/>
        <v/>
      </c>
      <c r="KO19" s="7" t="str">
        <f t="shared" si="22"/>
        <v/>
      </c>
      <c r="KP19" s="7" t="str">
        <f t="shared" si="23"/>
        <v/>
      </c>
      <c r="KQ19" s="7" t="str">
        <f t="shared" si="24"/>
        <v/>
      </c>
      <c r="KR19" s="7" t="str">
        <f t="shared" si="25"/>
        <v/>
      </c>
      <c r="KS19" s="7" t="str">
        <f t="shared" si="26"/>
        <v/>
      </c>
      <c r="KT19" s="61" t="str">
        <f t="shared" si="27"/>
        <v/>
      </c>
      <c r="KV19" s="60" t="str">
        <f t="shared" si="28"/>
        <v/>
      </c>
      <c r="KW19" s="7" t="str">
        <f t="shared" si="29"/>
        <v/>
      </c>
      <c r="KX19" s="7" t="str">
        <f t="shared" si="30"/>
        <v/>
      </c>
      <c r="KY19" s="7" t="str">
        <f t="shared" si="31"/>
        <v/>
      </c>
      <c r="KZ19" s="7" t="str">
        <f t="shared" si="32"/>
        <v/>
      </c>
      <c r="LA19" s="7" t="str">
        <f t="shared" si="33"/>
        <v/>
      </c>
      <c r="LB19" s="7" t="str">
        <f t="shared" si="34"/>
        <v/>
      </c>
      <c r="LC19" s="7" t="str">
        <f t="shared" si="35"/>
        <v/>
      </c>
      <c r="LD19" s="7" t="str">
        <f t="shared" si="36"/>
        <v/>
      </c>
      <c r="LE19" s="7" t="str">
        <f t="shared" si="37"/>
        <v/>
      </c>
      <c r="LF19" s="7" t="str">
        <f t="shared" si="38"/>
        <v/>
      </c>
      <c r="LG19" s="7" t="str">
        <f t="shared" si="39"/>
        <v/>
      </c>
      <c r="LH19" s="7" t="str">
        <f t="shared" si="40"/>
        <v/>
      </c>
      <c r="LI19" s="7" t="str">
        <f t="shared" si="41"/>
        <v/>
      </c>
      <c r="LJ19" s="7" t="str">
        <f t="shared" si="42"/>
        <v/>
      </c>
      <c r="LK19" s="7" t="str">
        <f t="shared" si="43"/>
        <v/>
      </c>
      <c r="LL19" s="7" t="str">
        <f t="shared" si="44"/>
        <v/>
      </c>
      <c r="LM19" s="7" t="str">
        <f t="shared" si="45"/>
        <v/>
      </c>
      <c r="LN19" s="7" t="str">
        <f t="shared" si="46"/>
        <v/>
      </c>
      <c r="LO19" s="61" t="str">
        <f t="shared" si="47"/>
        <v/>
      </c>
      <c r="LQ19" s="60" t="e">
        <f t="shared" si="48"/>
        <v>#VALUE!</v>
      </c>
      <c r="LR19" s="7" t="e">
        <f t="shared" si="49"/>
        <v>#VALUE!</v>
      </c>
      <c r="LS19" s="7" t="e">
        <f t="shared" si="50"/>
        <v>#VALUE!</v>
      </c>
      <c r="LT19" s="7" t="e">
        <f t="shared" si="51"/>
        <v>#VALUE!</v>
      </c>
      <c r="LU19" s="7" t="e">
        <f t="shared" si="52"/>
        <v>#VALUE!</v>
      </c>
      <c r="LV19" s="7" t="e">
        <f t="shared" si="53"/>
        <v>#VALUE!</v>
      </c>
      <c r="LW19" s="7" t="e">
        <f t="shared" si="54"/>
        <v>#VALUE!</v>
      </c>
      <c r="LX19" s="7" t="e">
        <f t="shared" si="55"/>
        <v>#VALUE!</v>
      </c>
      <c r="LY19" s="7" t="e">
        <f t="shared" si="56"/>
        <v>#VALUE!</v>
      </c>
      <c r="LZ19" s="7" t="e">
        <f t="shared" si="57"/>
        <v>#VALUE!</v>
      </c>
      <c r="MA19" s="7" t="e">
        <f t="shared" si="58"/>
        <v>#VALUE!</v>
      </c>
      <c r="MB19" s="7" t="e">
        <f t="shared" si="59"/>
        <v>#VALUE!</v>
      </c>
      <c r="MC19" s="7" t="e">
        <f t="shared" si="60"/>
        <v>#VALUE!</v>
      </c>
      <c r="MD19" s="7" t="e">
        <f t="shared" si="61"/>
        <v>#VALUE!</v>
      </c>
      <c r="ME19" s="7" t="e">
        <f t="shared" si="62"/>
        <v>#VALUE!</v>
      </c>
      <c r="MF19" s="7" t="e">
        <f t="shared" si="63"/>
        <v>#VALUE!</v>
      </c>
      <c r="MG19" s="7" t="e">
        <f t="shared" si="64"/>
        <v>#VALUE!</v>
      </c>
      <c r="MH19" s="7" t="e">
        <f t="shared" si="65"/>
        <v>#VALUE!</v>
      </c>
      <c r="MI19" s="7" t="e">
        <f t="shared" si="66"/>
        <v>#VALUE!</v>
      </c>
      <c r="MJ19" s="61" t="e">
        <f t="shared" si="67"/>
        <v>#VALUE!</v>
      </c>
      <c r="ML19" s="60" t="str">
        <f t="shared" si="84"/>
        <v/>
      </c>
      <c r="MM19" s="7" t="str">
        <f t="shared" si="85"/>
        <v/>
      </c>
      <c r="MN19" s="7" t="str">
        <f t="shared" si="86"/>
        <v/>
      </c>
      <c r="MO19" s="7" t="str">
        <f t="shared" si="87"/>
        <v/>
      </c>
      <c r="MP19" s="7" t="str">
        <f t="shared" si="88"/>
        <v/>
      </c>
      <c r="MQ19" s="7" t="str">
        <f t="shared" si="89"/>
        <v/>
      </c>
      <c r="MR19" s="7" t="str">
        <f t="shared" si="90"/>
        <v/>
      </c>
      <c r="MS19" s="7" t="str">
        <f t="shared" si="91"/>
        <v/>
      </c>
      <c r="MT19" s="7" t="str">
        <f t="shared" si="92"/>
        <v/>
      </c>
      <c r="MU19" s="7" t="str">
        <f t="shared" si="93"/>
        <v/>
      </c>
      <c r="MV19" s="7" t="str">
        <f t="shared" si="94"/>
        <v/>
      </c>
      <c r="MW19" s="7" t="str">
        <f t="shared" si="95"/>
        <v/>
      </c>
      <c r="MX19" s="7" t="str">
        <f t="shared" si="96"/>
        <v/>
      </c>
      <c r="MY19" s="7" t="str">
        <f t="shared" si="97"/>
        <v/>
      </c>
      <c r="MZ19" s="7" t="str">
        <f t="shared" si="98"/>
        <v/>
      </c>
      <c r="NA19" s="7" t="str">
        <f t="shared" si="99"/>
        <v/>
      </c>
      <c r="NB19" s="7" t="str">
        <f t="shared" si="100"/>
        <v/>
      </c>
      <c r="NC19" s="7" t="str">
        <f t="shared" si="101"/>
        <v/>
      </c>
      <c r="ND19" s="7" t="str">
        <f t="shared" si="102"/>
        <v/>
      </c>
      <c r="NE19" s="61" t="str">
        <f t="shared" si="103"/>
        <v/>
      </c>
      <c r="NG19" s="10" t="str">
        <f t="shared" si="104"/>
        <v/>
      </c>
      <c r="NI19" s="10" t="str">
        <f t="shared" si="105"/>
        <v/>
      </c>
      <c r="NK19" s="10" t="str">
        <f>IF(COUNTIF($NI19:$NI$176, "X")=1, "X", "")</f>
        <v/>
      </c>
      <c r="NM19" s="10" t="str">
        <f t="shared" si="69"/>
        <v/>
      </c>
      <c r="NO19" s="85" t="str" cm="1">
        <f t="array" ref="NO19">IF(OR(NO$7="", $JE19=""), "", IFERROR(NO$8+SUMPRODUCT((Trades!$CL$8:$CL$307)*(Trades!$O$8:$Q$307=NO$7)*(Trades!$R$8:$R$307&lt;$JE19))-SUMPRODUCT((Trades!$H$8:$H$307)*(Trades!$E$8:$E$307=NO$7)*(Trades!$R$8:$R$307&lt;$JE19)), ""))</f>
        <v/>
      </c>
      <c r="NP19" s="86" t="str" cm="1">
        <f t="array" ref="NP19">IF(OR(NP$7="", $JE19=""), "", IFERROR(NP$8+SUMPRODUCT((Trades!$CL$8:$CL$307)*(Trades!$O$8:$Q$307=NP$7)*(Trades!$R$8:$R$307&lt;$JE19))-SUMPRODUCT((Trades!$H$8:$H$307)*(Trades!$E$8:$E$307=NP$7)*(Trades!$R$8:$R$307&lt;$JE19)), ""))</f>
        <v/>
      </c>
      <c r="NQ19" s="86" t="str" cm="1">
        <f t="array" ref="NQ19">IF(OR(NQ$7="", $JE19=""), "", IFERROR(NQ$8+SUMPRODUCT((Trades!$CL$8:$CL$307)*(Trades!$O$8:$Q$307=NQ$7)*(Trades!$R$8:$R$307&lt;$JE19))-SUMPRODUCT((Trades!$H$8:$H$307)*(Trades!$E$8:$E$307=NQ$7)*(Trades!$R$8:$R$307&lt;$JE19)), ""))</f>
        <v/>
      </c>
      <c r="NR19" s="86" t="str" cm="1">
        <f t="array" ref="NR19">IF(OR(NR$7="", $JE19=""), "", IFERROR(NR$8+SUMPRODUCT((Trades!$CL$8:$CL$307)*(Trades!$O$8:$Q$307=NR$7)*(Trades!$R$8:$R$307&lt;$JE19))-SUMPRODUCT((Trades!$H$8:$H$307)*(Trades!$E$8:$E$307=NR$7)*(Trades!$R$8:$R$307&lt;$JE19)), ""))</f>
        <v/>
      </c>
      <c r="NS19" s="86" t="str" cm="1">
        <f t="array" ref="NS19">IF(OR(NS$7="", $JE19=""), "", IFERROR(NS$8+SUMPRODUCT((Trades!$CL$8:$CL$307)*(Trades!$O$8:$Q$307=NS$7)*(Trades!$R$8:$R$307&lt;$JE19))-SUMPRODUCT((Trades!$H$8:$H$307)*(Trades!$E$8:$E$307=NS$7)*(Trades!$R$8:$R$307&lt;$JE19)), ""))</f>
        <v/>
      </c>
      <c r="NT19" s="86" t="str" cm="1">
        <f t="array" ref="NT19">IF(OR(NT$7="", $JE19=""), "", IFERROR(NT$8+SUMPRODUCT((Trades!$CL$8:$CL$307)*(Trades!$O$8:$Q$307=NT$7)*(Trades!$R$8:$R$307&lt;$JE19))-SUMPRODUCT((Trades!$H$8:$H$307)*(Trades!$E$8:$E$307=NT$7)*(Trades!$R$8:$R$307&lt;$JE19)), ""))</f>
        <v/>
      </c>
      <c r="NU19" s="86" t="str" cm="1">
        <f t="array" ref="NU19">IF(OR(NU$7="", $JE19=""), "", IFERROR(NU$8+SUMPRODUCT((Trades!$CL$8:$CL$307)*(Trades!$O$8:$Q$307=NU$7)*(Trades!$R$8:$R$307&lt;$JE19))-SUMPRODUCT((Trades!$H$8:$H$307)*(Trades!$E$8:$E$307=NU$7)*(Trades!$R$8:$R$307&lt;$JE19)), ""))</f>
        <v/>
      </c>
      <c r="NV19" s="86" t="str" cm="1">
        <f t="array" ref="NV19">IF(OR(NV$7="", $JE19=""), "", IFERROR(NV$8+SUMPRODUCT((Trades!$CL$8:$CL$307)*(Trades!$O$8:$Q$307=NV$7)*(Trades!$R$8:$R$307&lt;$JE19))-SUMPRODUCT((Trades!$H$8:$H$307)*(Trades!$E$8:$E$307=NV$7)*(Trades!$R$8:$R$307&lt;$JE19)), ""))</f>
        <v/>
      </c>
      <c r="NW19" s="86" t="str" cm="1">
        <f t="array" ref="NW19">IF(OR(NW$7="", $JE19=""), "", IFERROR(NW$8+SUMPRODUCT((Trades!$CL$8:$CL$307)*(Trades!$O$8:$Q$307=NW$7)*(Trades!$R$8:$R$307&lt;$JE19))-SUMPRODUCT((Trades!$H$8:$H$307)*(Trades!$E$8:$E$307=NW$7)*(Trades!$R$8:$R$307&lt;$JE19)), ""))</f>
        <v/>
      </c>
      <c r="NX19" s="86" t="str" cm="1">
        <f t="array" ref="NX19">IF(OR(NX$7="", $JE19=""), "", IFERROR(NX$8+SUMPRODUCT((Trades!$CL$8:$CL$307)*(Trades!$O$8:$Q$307=NX$7)*(Trades!$R$8:$R$307&lt;$JE19))-SUMPRODUCT((Trades!$H$8:$H$307)*(Trades!$E$8:$E$307=NX$7)*(Trades!$R$8:$R$307&lt;$JE19)), ""))</f>
        <v/>
      </c>
      <c r="NY19" s="86" t="str" cm="1">
        <f t="array" ref="NY19">IF(OR(NY$7="", $JE19=""), "", IFERROR(NY$8+SUMPRODUCT((Trades!$CL$8:$CL$307)*(Trades!$O$8:$Q$307=NY$7)*(Trades!$R$8:$R$307&lt;$JE19))-SUMPRODUCT((Trades!$H$8:$H$307)*(Trades!$E$8:$E$307=NY$7)*(Trades!$R$8:$R$307&lt;$JE19)), ""))</f>
        <v/>
      </c>
      <c r="NZ19" s="86" t="str" cm="1">
        <f t="array" ref="NZ19">IF(OR(NZ$7="", $JE19=""), "", IFERROR(NZ$8+SUMPRODUCT((Trades!$CL$8:$CL$307)*(Trades!$O$8:$Q$307=NZ$7)*(Trades!$R$8:$R$307&lt;$JE19))-SUMPRODUCT((Trades!$H$8:$H$307)*(Trades!$E$8:$E$307=NZ$7)*(Trades!$R$8:$R$307&lt;$JE19)), ""))</f>
        <v/>
      </c>
      <c r="OA19" s="86" t="str" cm="1">
        <f t="array" ref="OA19">IF(OR(OA$7="", $JE19=""), "", IFERROR(OA$8+SUMPRODUCT((Trades!$CL$8:$CL$307)*(Trades!$O$8:$Q$307=OA$7)*(Trades!$R$8:$R$307&lt;$JE19))-SUMPRODUCT((Trades!$H$8:$H$307)*(Trades!$E$8:$E$307=OA$7)*(Trades!$R$8:$R$307&lt;$JE19)), ""))</f>
        <v/>
      </c>
      <c r="OB19" s="86" t="str" cm="1">
        <f t="array" ref="OB19">IF(OR(OB$7="", $JE19=""), "", IFERROR(OB$8+SUMPRODUCT((Trades!$CL$8:$CL$307)*(Trades!$O$8:$Q$307=OB$7)*(Trades!$R$8:$R$307&lt;$JE19))-SUMPRODUCT((Trades!$H$8:$H$307)*(Trades!$E$8:$E$307=OB$7)*(Trades!$R$8:$R$307&lt;$JE19)), ""))</f>
        <v/>
      </c>
      <c r="OC19" s="86" t="str" cm="1">
        <f t="array" ref="OC19">IF(OR(OC$7="", $JE19=""), "", IFERROR(OC$8+SUMPRODUCT((Trades!$CL$8:$CL$307)*(Trades!$O$8:$Q$307=OC$7)*(Trades!$R$8:$R$307&lt;$JE19))-SUMPRODUCT((Trades!$H$8:$H$307)*(Trades!$E$8:$E$307=OC$7)*(Trades!$R$8:$R$307&lt;$JE19)), ""))</f>
        <v/>
      </c>
      <c r="OD19" s="86" t="str" cm="1">
        <f t="array" ref="OD19">IF(OR(OD$7="", $JE19=""), "", IFERROR(OD$8+SUMPRODUCT((Trades!$CL$8:$CL$307)*(Trades!$O$8:$Q$307=OD$7)*(Trades!$R$8:$R$307&lt;$JE19))-SUMPRODUCT((Trades!$H$8:$H$307)*(Trades!$E$8:$E$307=OD$7)*(Trades!$R$8:$R$307&lt;$JE19)), ""))</f>
        <v/>
      </c>
      <c r="OE19" s="86" t="str" cm="1">
        <f t="array" ref="OE19">IF(OR(OE$7="", $JE19=""), "", IFERROR(OE$8+SUMPRODUCT((Trades!$CL$8:$CL$307)*(Trades!$O$8:$Q$307=OE$7)*(Trades!$R$8:$R$307&lt;$JE19))-SUMPRODUCT((Trades!$H$8:$H$307)*(Trades!$E$8:$E$307=OE$7)*(Trades!$R$8:$R$307&lt;$JE19)), ""))</f>
        <v/>
      </c>
      <c r="OF19" s="86" t="str" cm="1">
        <f t="array" ref="OF19">IF(OR(OF$7="", $JE19=""), "", IFERROR(OF$8+SUMPRODUCT((Trades!$CL$8:$CL$307)*(Trades!$O$8:$Q$307=OF$7)*(Trades!$R$8:$R$307&lt;$JE19))-SUMPRODUCT((Trades!$H$8:$H$307)*(Trades!$E$8:$E$307=OF$7)*(Trades!$R$8:$R$307&lt;$JE19)), ""))</f>
        <v/>
      </c>
      <c r="OG19" s="86" t="str" cm="1">
        <f t="array" ref="OG19">IF(OR(OG$7="", $JE19=""), "", IFERROR(OG$8+SUMPRODUCT((Trades!$CL$8:$CL$307)*(Trades!$O$8:$Q$307=OG$7)*(Trades!$R$8:$R$307&lt;$JE19))-SUMPRODUCT((Trades!$H$8:$H$307)*(Trades!$E$8:$E$307=OG$7)*(Trades!$R$8:$R$307&lt;$JE19)), ""))</f>
        <v/>
      </c>
      <c r="OH19" s="87" t="str" cm="1">
        <f t="array" ref="OH19">IF(OR(OH$7="", $JE19=""), "", IFERROR(OH$8+SUMPRODUCT((Trades!$CL$8:$CL$307)*(Trades!$O$8:$Q$307=OH$7)*(Trades!$R$8:$R$307&lt;$JE19))-SUMPRODUCT((Trades!$H$8:$H$307)*(Trades!$E$8:$E$307=OH$7)*(Trades!$R$8:$R$307&lt;$JE19)), ""))</f>
        <v/>
      </c>
      <c r="OJ19" s="94" t="str">
        <f t="shared" si="106"/>
        <v/>
      </c>
      <c r="OK19" s="95" t="str">
        <f t="shared" si="107"/>
        <v/>
      </c>
      <c r="OL19" s="95" t="str">
        <f t="shared" si="108"/>
        <v/>
      </c>
      <c r="OM19" s="95" t="str">
        <f t="shared" si="109"/>
        <v/>
      </c>
      <c r="ON19" s="95" t="str">
        <f t="shared" si="110"/>
        <v/>
      </c>
      <c r="OO19" s="95" t="str">
        <f t="shared" si="111"/>
        <v/>
      </c>
      <c r="OP19" s="95" t="str">
        <f t="shared" si="112"/>
        <v/>
      </c>
      <c r="OQ19" s="95" t="str">
        <f t="shared" si="113"/>
        <v/>
      </c>
      <c r="OR19" s="95" t="str">
        <f t="shared" si="114"/>
        <v/>
      </c>
      <c r="OS19" s="95" t="str">
        <f t="shared" si="115"/>
        <v/>
      </c>
      <c r="OT19" s="95" t="str">
        <f t="shared" si="116"/>
        <v/>
      </c>
      <c r="OU19" s="95" t="str">
        <f t="shared" si="117"/>
        <v/>
      </c>
      <c r="OV19" s="95" t="str">
        <f t="shared" si="118"/>
        <v/>
      </c>
      <c r="OW19" s="95" t="str">
        <f t="shared" si="119"/>
        <v/>
      </c>
      <c r="OX19" s="95" t="str">
        <f t="shared" si="120"/>
        <v/>
      </c>
      <c r="OY19" s="95" t="str">
        <f t="shared" si="121"/>
        <v/>
      </c>
      <c r="OZ19" s="95" t="str">
        <f t="shared" si="122"/>
        <v/>
      </c>
      <c r="PA19" s="95" t="str">
        <f t="shared" si="123"/>
        <v/>
      </c>
      <c r="PB19" s="95" t="str">
        <f t="shared" si="124"/>
        <v/>
      </c>
      <c r="PC19" s="96" t="str">
        <f t="shared" si="125"/>
        <v/>
      </c>
      <c r="PE19" s="101" t="str">
        <f t="shared" si="126"/>
        <v/>
      </c>
      <c r="PG19" s="106" t="str">
        <f t="shared" si="127"/>
        <v/>
      </c>
      <c r="PH19" s="107" t="str">
        <f t="shared" si="71"/>
        <v/>
      </c>
      <c r="PI19" s="107" t="str">
        <f t="shared" si="71"/>
        <v/>
      </c>
      <c r="PJ19" s="107" t="str">
        <f t="shared" si="71"/>
        <v/>
      </c>
      <c r="PK19" s="107" t="str">
        <f t="shared" si="71"/>
        <v/>
      </c>
      <c r="PL19" s="107" t="str">
        <f t="shared" si="71"/>
        <v/>
      </c>
      <c r="PM19" s="107" t="str">
        <f t="shared" si="71"/>
        <v/>
      </c>
      <c r="PN19" s="107" t="str">
        <f t="shared" si="71"/>
        <v/>
      </c>
      <c r="PO19" s="107" t="str">
        <f t="shared" si="71"/>
        <v/>
      </c>
      <c r="PP19" s="107" t="str">
        <f t="shared" si="71"/>
        <v/>
      </c>
      <c r="PQ19" s="107" t="str">
        <f t="shared" si="71"/>
        <v/>
      </c>
      <c r="PR19" s="107" t="str">
        <f t="shared" si="71"/>
        <v/>
      </c>
      <c r="PS19" s="107" t="str">
        <f t="shared" si="71"/>
        <v/>
      </c>
      <c r="PT19" s="107" t="str">
        <f t="shared" si="71"/>
        <v/>
      </c>
      <c r="PU19" s="107" t="str">
        <f t="shared" si="71"/>
        <v/>
      </c>
      <c r="PV19" s="107" t="str">
        <f t="shared" si="71"/>
        <v/>
      </c>
      <c r="PW19" s="107" t="str">
        <f t="shared" si="71"/>
        <v/>
      </c>
      <c r="PX19" s="107" t="str">
        <f t="shared" si="71"/>
        <v/>
      </c>
      <c r="PY19" s="107" t="str">
        <f t="shared" si="71"/>
        <v/>
      </c>
      <c r="PZ19" s="108" t="str">
        <f t="shared" si="71"/>
        <v/>
      </c>
      <c r="QB19" s="124" t="str" cm="1">
        <f t="array" ref="QB19">IF(OR($QB$3="", $NI19=""), "", IFERROR(INDEX($ML19:$NE19, $QA19, MATCH($QB$3, $ML$7:$NE$7, 0)), ""))</f>
        <v/>
      </c>
      <c r="QD19" s="101" t="e" cm="1">
        <f t="array" ref="QD19">IF(OR($NI19="", $QB$3=""), NA(), IFERROR(INDEX($NO19:$OH19, $QC19, MATCH($QB$3, $NO$7:$OH$7, 0)), NA()))</f>
        <v>#N/A</v>
      </c>
      <c r="QF19" s="10">
        <f t="shared" si="72"/>
        <v>0</v>
      </c>
      <c r="QH19" s="60">
        <v>12</v>
      </c>
      <c r="QI19" s="61" t="str">
        <f t="shared" si="73"/>
        <v/>
      </c>
    </row>
    <row r="20" spans="1:451" ht="15" customHeight="1" x14ac:dyDescent="0.25">
      <c r="A20" s="1"/>
      <c r="B20" s="476" t="s">
        <v>52</v>
      </c>
      <c r="C20" s="477"/>
      <c r="D20" s="477"/>
      <c r="E20" s="477"/>
      <c r="F20" s="477"/>
      <c r="G20" s="478"/>
      <c r="H20" s="499">
        <v>1000</v>
      </c>
      <c r="I20" s="500"/>
      <c r="J20" s="500"/>
      <c r="K20" s="500"/>
      <c r="L20" s="500"/>
      <c r="M20" s="500"/>
      <c r="N20" s="500"/>
      <c r="O20" s="500"/>
      <c r="P20" s="500"/>
      <c r="Q20" s="500"/>
      <c r="R20" s="500"/>
      <c r="S20" s="501"/>
      <c r="T20" s="254" t="str">
        <f>AG3</f>
        <v>●</v>
      </c>
      <c r="U20" s="488"/>
      <c r="V20" s="1"/>
      <c r="AE20" s="341" t="str">
        <f>IF($H20="",#REF!, IF(OR(ISNUMBER( $H20)=FALSE, $H20&lt;=0),#REF!, ""))</f>
        <v/>
      </c>
      <c r="AG20" s="10">
        <v>9</v>
      </c>
      <c r="AJ20" s="10" t="str">
        <f>IF('Dev Settings'!$B$21="", "", 'Dev Settings'!$B$21)</f>
        <v>MYR</v>
      </c>
      <c r="AK20" s="60">
        <v>77</v>
      </c>
      <c r="AL20" s="7">
        <v>21</v>
      </c>
      <c r="AM20" s="7">
        <v>20</v>
      </c>
      <c r="AN20" s="7">
        <v>64</v>
      </c>
      <c r="AO20" s="7">
        <v>17</v>
      </c>
      <c r="AP20" s="7">
        <v>96</v>
      </c>
      <c r="AQ20" s="7">
        <v>11</v>
      </c>
      <c r="AR20" s="7">
        <v>85</v>
      </c>
      <c r="AS20" s="7">
        <v>80</v>
      </c>
      <c r="AT20" s="7">
        <v>9</v>
      </c>
      <c r="AU20" s="7">
        <v>70</v>
      </c>
      <c r="AV20" s="7">
        <v>66</v>
      </c>
      <c r="AW20" s="7">
        <v>12</v>
      </c>
      <c r="AX20" s="7">
        <v>23</v>
      </c>
      <c r="AY20" s="7">
        <v>28</v>
      </c>
      <c r="AZ20" s="7">
        <v>93</v>
      </c>
      <c r="BA20" s="7">
        <v>90</v>
      </c>
      <c r="BB20" s="7">
        <v>92</v>
      </c>
      <c r="BC20" s="7">
        <v>8</v>
      </c>
      <c r="BD20" s="7">
        <v>40</v>
      </c>
      <c r="BE20" s="7">
        <v>34</v>
      </c>
      <c r="BF20" s="7">
        <v>33</v>
      </c>
      <c r="BG20" s="7">
        <v>89</v>
      </c>
      <c r="BH20" s="7">
        <v>43</v>
      </c>
      <c r="BI20" s="7">
        <v>95</v>
      </c>
      <c r="BJ20" s="7">
        <v>81</v>
      </c>
      <c r="BK20" s="7">
        <v>26</v>
      </c>
      <c r="BL20" s="7">
        <v>15</v>
      </c>
      <c r="BM20" s="7">
        <v>34</v>
      </c>
      <c r="BN20" s="7">
        <v>90</v>
      </c>
      <c r="BO20" s="7">
        <v>38</v>
      </c>
      <c r="BP20" s="7">
        <v>74</v>
      </c>
      <c r="BQ20" s="7">
        <v>91</v>
      </c>
      <c r="BR20" s="7">
        <v>24</v>
      </c>
      <c r="BS20" s="7">
        <v>30</v>
      </c>
      <c r="BT20" s="7">
        <v>25</v>
      </c>
      <c r="BU20" s="7">
        <v>29</v>
      </c>
      <c r="BV20" s="7">
        <v>57</v>
      </c>
      <c r="BW20" s="7">
        <v>82</v>
      </c>
      <c r="BX20" s="61">
        <v>26</v>
      </c>
      <c r="CA20" s="49">
        <f t="shared" si="74"/>
        <v>0.5</v>
      </c>
      <c r="CB20" s="10">
        <v>13</v>
      </c>
      <c r="CD20" s="52" t="e">
        <f t="shared" si="128"/>
        <v>#VALUE!</v>
      </c>
      <c r="CF20" s="55" t="e">
        <f t="shared" si="75"/>
        <v>#VALUE!</v>
      </c>
      <c r="CH20" s="10" t="str">
        <f t="shared" si="76"/>
        <v/>
      </c>
      <c r="CJ20" s="7"/>
      <c r="CK20" s="10">
        <v>12</v>
      </c>
      <c r="CL20" s="60">
        <v>58</v>
      </c>
      <c r="CM20" s="7">
        <v>85</v>
      </c>
      <c r="CN20" s="7">
        <v>80</v>
      </c>
      <c r="CO20" s="7">
        <v>50</v>
      </c>
      <c r="CP20" s="7">
        <v>3</v>
      </c>
      <c r="CQ20" s="7">
        <v>27</v>
      </c>
      <c r="CR20" s="7">
        <v>40</v>
      </c>
      <c r="CS20" s="7">
        <v>94</v>
      </c>
      <c r="CT20" s="7">
        <v>74</v>
      </c>
      <c r="CU20" s="7">
        <v>5</v>
      </c>
      <c r="CV20" s="7">
        <v>83</v>
      </c>
      <c r="CW20" s="7">
        <v>93</v>
      </c>
      <c r="CX20" s="7">
        <v>18</v>
      </c>
      <c r="CY20" s="7">
        <v>51</v>
      </c>
      <c r="CZ20" s="7">
        <v>77</v>
      </c>
      <c r="DA20" s="7">
        <v>73</v>
      </c>
      <c r="DB20" s="7">
        <v>71</v>
      </c>
      <c r="DC20" s="7">
        <v>79</v>
      </c>
      <c r="DD20" s="7">
        <v>83</v>
      </c>
      <c r="DE20" s="7">
        <v>67</v>
      </c>
      <c r="DF20" s="7">
        <v>36</v>
      </c>
      <c r="DG20" s="7">
        <v>98</v>
      </c>
      <c r="DH20" s="7">
        <v>15</v>
      </c>
      <c r="DI20" s="61">
        <v>48</v>
      </c>
      <c r="DK20" s="10">
        <v>13</v>
      </c>
      <c r="DL20" s="60">
        <v>44</v>
      </c>
      <c r="DM20" s="7">
        <v>95</v>
      </c>
      <c r="DN20" s="7">
        <v>48</v>
      </c>
      <c r="DO20" s="7">
        <v>2</v>
      </c>
      <c r="DP20" s="7">
        <v>41</v>
      </c>
      <c r="DQ20" s="7">
        <v>53</v>
      </c>
      <c r="DR20" s="7">
        <v>58</v>
      </c>
      <c r="DS20" s="7">
        <v>2</v>
      </c>
      <c r="DT20" s="7">
        <v>8</v>
      </c>
      <c r="DU20" s="7">
        <v>40</v>
      </c>
      <c r="DV20" s="7">
        <v>38</v>
      </c>
      <c r="DW20" s="7">
        <v>27</v>
      </c>
      <c r="DX20" s="7">
        <v>24</v>
      </c>
      <c r="DY20" s="7">
        <v>75</v>
      </c>
      <c r="DZ20" s="7">
        <v>68</v>
      </c>
      <c r="EA20" s="7">
        <v>33</v>
      </c>
      <c r="EB20" s="7">
        <v>56</v>
      </c>
      <c r="EC20" s="7">
        <v>11</v>
      </c>
      <c r="ED20" s="7">
        <v>99</v>
      </c>
      <c r="EE20" s="7">
        <v>98</v>
      </c>
      <c r="EF20" s="7">
        <v>13</v>
      </c>
      <c r="EG20" s="7">
        <v>96</v>
      </c>
      <c r="EH20" s="7">
        <v>59</v>
      </c>
      <c r="EI20" s="7">
        <v>21</v>
      </c>
      <c r="EJ20" s="7">
        <v>96</v>
      </c>
      <c r="EK20" s="7">
        <v>79</v>
      </c>
      <c r="EL20" s="7">
        <v>20</v>
      </c>
      <c r="EM20" s="7">
        <v>13</v>
      </c>
      <c r="EN20" s="7">
        <v>38</v>
      </c>
      <c r="EO20" s="7">
        <v>86</v>
      </c>
      <c r="EP20" s="7">
        <v>69</v>
      </c>
      <c r="EQ20" s="7">
        <v>31</v>
      </c>
      <c r="ER20" s="7">
        <v>33</v>
      </c>
      <c r="ES20" s="7">
        <v>46</v>
      </c>
      <c r="ET20" s="7">
        <v>32</v>
      </c>
      <c r="EU20" s="7">
        <v>66</v>
      </c>
      <c r="EV20" s="7">
        <v>89</v>
      </c>
      <c r="EW20" s="7">
        <v>31</v>
      </c>
      <c r="EX20" s="7">
        <v>55</v>
      </c>
      <c r="EY20" s="7">
        <v>29</v>
      </c>
      <c r="EZ20" s="7">
        <v>99</v>
      </c>
      <c r="FA20" s="7">
        <v>61</v>
      </c>
      <c r="FB20" s="7">
        <v>88</v>
      </c>
      <c r="FC20" s="7">
        <v>36</v>
      </c>
      <c r="FD20" s="7">
        <v>48</v>
      </c>
      <c r="FE20" s="7">
        <v>69</v>
      </c>
      <c r="FF20" s="7">
        <v>93</v>
      </c>
      <c r="FG20" s="7">
        <v>27</v>
      </c>
      <c r="FH20" s="7">
        <v>7</v>
      </c>
      <c r="FI20" s="7">
        <v>59</v>
      </c>
      <c r="FJ20" s="7">
        <v>86</v>
      </c>
      <c r="FK20" s="7">
        <v>59</v>
      </c>
      <c r="FL20" s="7">
        <v>37</v>
      </c>
      <c r="FM20" s="7">
        <v>20</v>
      </c>
      <c r="FN20" s="7">
        <v>29</v>
      </c>
      <c r="FO20" s="7">
        <v>22</v>
      </c>
      <c r="FP20" s="7">
        <v>25</v>
      </c>
      <c r="FQ20" s="7">
        <v>4</v>
      </c>
      <c r="FR20" s="7">
        <v>23</v>
      </c>
      <c r="FS20" s="7">
        <v>33</v>
      </c>
      <c r="FT20" s="7">
        <v>27</v>
      </c>
      <c r="FU20" s="7">
        <v>43</v>
      </c>
      <c r="FV20" s="7">
        <v>99</v>
      </c>
      <c r="FW20" s="7">
        <v>75</v>
      </c>
      <c r="FX20" s="7">
        <v>24</v>
      </c>
      <c r="FY20" s="7">
        <v>5</v>
      </c>
      <c r="FZ20" s="7">
        <v>16</v>
      </c>
      <c r="GA20" s="7">
        <v>14</v>
      </c>
      <c r="GB20" s="7">
        <v>48</v>
      </c>
      <c r="GC20" s="7">
        <v>80</v>
      </c>
      <c r="GD20" s="7">
        <v>18</v>
      </c>
      <c r="GE20" s="7">
        <v>72</v>
      </c>
      <c r="GF20" s="7">
        <v>85</v>
      </c>
      <c r="GG20" s="7">
        <v>72</v>
      </c>
      <c r="GH20" s="7">
        <v>93</v>
      </c>
      <c r="GI20" s="7">
        <v>69</v>
      </c>
      <c r="GJ20" s="7">
        <v>8</v>
      </c>
      <c r="GK20" s="7">
        <v>40</v>
      </c>
      <c r="GL20" s="7">
        <v>32</v>
      </c>
      <c r="GM20" s="7">
        <v>60</v>
      </c>
      <c r="GN20" s="7">
        <v>89</v>
      </c>
      <c r="GO20" s="7">
        <v>43</v>
      </c>
      <c r="GP20" s="7">
        <v>12</v>
      </c>
      <c r="GQ20" s="7">
        <v>66</v>
      </c>
      <c r="GR20" s="7">
        <v>99</v>
      </c>
      <c r="GS20" s="7">
        <v>19</v>
      </c>
      <c r="GT20" s="7">
        <v>59</v>
      </c>
      <c r="GU20" s="7">
        <v>78</v>
      </c>
      <c r="GV20" s="7">
        <v>88</v>
      </c>
      <c r="GW20" s="7">
        <v>57</v>
      </c>
      <c r="GX20" s="7">
        <v>47</v>
      </c>
      <c r="GY20" s="7">
        <v>29</v>
      </c>
      <c r="GZ20" s="7">
        <v>76</v>
      </c>
      <c r="HA20" s="7">
        <v>55</v>
      </c>
      <c r="HB20" s="7">
        <v>90</v>
      </c>
      <c r="HC20" s="7">
        <v>95</v>
      </c>
      <c r="HD20" s="7">
        <v>8</v>
      </c>
      <c r="HE20" s="7">
        <v>58</v>
      </c>
      <c r="HF20" s="7">
        <v>17</v>
      </c>
      <c r="HG20" s="61">
        <v>96</v>
      </c>
      <c r="HJ20" s="52" t="str">
        <f t="shared" si="77"/>
        <v/>
      </c>
      <c r="HL20" s="49">
        <f>$CA$20</f>
        <v>0.5</v>
      </c>
      <c r="HN20" s="10" t="str">
        <f t="shared" si="3"/>
        <v/>
      </c>
      <c r="HP20" s="10" t="str">
        <f t="shared" si="4"/>
        <v/>
      </c>
      <c r="HR20" s="10" t="str">
        <f t="shared" si="78"/>
        <v/>
      </c>
      <c r="HT20" s="60" t="str">
        <f t="shared" si="79"/>
        <v/>
      </c>
      <c r="HU20" s="7" t="str">
        <f t="shared" si="5"/>
        <v/>
      </c>
      <c r="HV20" s="7" t="str">
        <f t="shared" si="5"/>
        <v/>
      </c>
      <c r="HW20" s="7" t="str">
        <f t="shared" si="5"/>
        <v/>
      </c>
      <c r="HX20" s="7" t="str">
        <f t="shared" si="5"/>
        <v/>
      </c>
      <c r="HY20" s="7" t="str">
        <f t="shared" si="5"/>
        <v/>
      </c>
      <c r="HZ20" s="7" t="str">
        <f t="shared" si="5"/>
        <v/>
      </c>
      <c r="IA20" s="7" t="str">
        <f t="shared" si="5"/>
        <v/>
      </c>
      <c r="IB20" s="7" t="str">
        <f t="shared" si="5"/>
        <v/>
      </c>
      <c r="IC20" s="7" t="str">
        <f t="shared" si="5"/>
        <v/>
      </c>
      <c r="ID20" s="7" t="str">
        <f t="shared" si="5"/>
        <v/>
      </c>
      <c r="IE20" s="7" t="str">
        <f t="shared" si="5"/>
        <v/>
      </c>
      <c r="IF20" s="7" t="str">
        <f t="shared" si="5"/>
        <v/>
      </c>
      <c r="IG20" s="7" t="str">
        <f t="shared" si="5"/>
        <v/>
      </c>
      <c r="IH20" s="7" t="str">
        <f t="shared" si="5"/>
        <v/>
      </c>
      <c r="II20" s="7" t="str">
        <f t="shared" si="5"/>
        <v/>
      </c>
      <c r="IJ20" s="7" t="str">
        <f t="shared" si="5"/>
        <v/>
      </c>
      <c r="IK20" s="7" t="str">
        <f t="shared" si="5"/>
        <v/>
      </c>
      <c r="IL20" s="7" t="str">
        <f t="shared" si="5"/>
        <v/>
      </c>
      <c r="IM20" s="61" t="str">
        <f t="shared" si="5"/>
        <v/>
      </c>
      <c r="IP20" s="8" t="s">
        <v>222</v>
      </c>
      <c r="IQ20" s="8" t="s">
        <v>223</v>
      </c>
      <c r="IT20" s="10">
        <v>13</v>
      </c>
      <c r="IU20" s="10">
        <f t="shared" si="80"/>
        <v>-4</v>
      </c>
      <c r="IW20" s="10">
        <f>IFERROR(IF(COUNTIF(IW$8:IW19, IW19)&lt;=INDEX($IQ$8:$IQ$18, MATCH(IW19, $IP$8:$IP$18, 0)), IW19, IW19+$IR$5), "")</f>
        <v>-4</v>
      </c>
      <c r="IX20" s="10">
        <f>IF($IW20="", "", COUNTIF(IW$8:IW20, IW20))</f>
        <v>2</v>
      </c>
      <c r="IY20" s="10">
        <f t="shared" si="81"/>
        <v>12</v>
      </c>
      <c r="JA20" s="10" t="str">
        <f t="shared" si="82"/>
        <v>X</v>
      </c>
      <c r="JB20" s="10">
        <f>IF($JA20="", "", COUNTIF(JA$8:JA20, "X"))</f>
        <v>12</v>
      </c>
      <c r="JE20" s="67" t="str">
        <f t="shared" si="83"/>
        <v/>
      </c>
      <c r="JF20" s="60" t="e">
        <f>IF(AND($IQ$5='Dev Settings'!$BU$3, COUNTIF($IP$21:$IP$25, HT20)&gt;0, COUNTIF($IP$21:$IP$25, HT19)&gt;0), MIN($ML19:$NE19)-ML19, IF(AND($IQ$6='Dev Settings'!$BU$3, COUNTIF($IQ$21:$IQ$25, HT20)&gt;0, COUNTIF($IQ$21:$IQ$25, HT19)&gt;0), MAX($ML19:$NE19)-ML19, IFERROR(INDEX($IU$8:$IU$107, MATCH(HT20, $IT$8:$IT$107, 0)), "")))</f>
        <v>#VALUE!</v>
      </c>
      <c r="JG20" s="7" t="e">
        <f>IF(AND($IQ$5='Dev Settings'!$BU$3, COUNTIF($IP$21:$IP$25, HU20)&gt;0, COUNTIF($IP$21:$IP$25, HU19)&gt;0), MIN($ML19:$NE19)-MM19, IF(AND($IQ$6='Dev Settings'!$BU$3, COUNTIF($IQ$21:$IQ$25, HU20)&gt;0, COUNTIF($IQ$21:$IQ$25, HU19)&gt;0), MAX($ML19:$NE19)-MM19, IFERROR(INDEX($IU$8:$IU$107, MATCH(HU20, $IT$8:$IT$107, 0)), "")))</f>
        <v>#VALUE!</v>
      </c>
      <c r="JH20" s="7" t="e">
        <f>IF(AND($IQ$5='Dev Settings'!$BU$3, COUNTIF($IP$21:$IP$25, HV20)&gt;0, COUNTIF($IP$21:$IP$25, HV19)&gt;0), MIN($ML19:$NE19)-MN19, IF(AND($IQ$6='Dev Settings'!$BU$3, COUNTIF($IQ$21:$IQ$25, HV20)&gt;0, COUNTIF($IQ$21:$IQ$25, HV19)&gt;0), MAX($ML19:$NE19)-MN19, IFERROR(INDEX($IU$8:$IU$107, MATCH(HV20, $IT$8:$IT$107, 0)), "")))</f>
        <v>#VALUE!</v>
      </c>
      <c r="JI20" s="7" t="e">
        <f>IF(AND($IQ$5='Dev Settings'!$BU$3, COUNTIF($IP$21:$IP$25, HW20)&gt;0, COUNTIF($IP$21:$IP$25, HW19)&gt;0), MIN($ML19:$NE19)-MO19, IF(AND($IQ$6='Dev Settings'!$BU$3, COUNTIF($IQ$21:$IQ$25, HW20)&gt;0, COUNTIF($IQ$21:$IQ$25, HW19)&gt;0), MAX($ML19:$NE19)-MO19, IFERROR(INDEX($IU$8:$IU$107, MATCH(HW20, $IT$8:$IT$107, 0)), "")))</f>
        <v>#VALUE!</v>
      </c>
      <c r="JJ20" s="7" t="e">
        <f>IF(AND($IQ$5='Dev Settings'!$BU$3, COUNTIF($IP$21:$IP$25, HX20)&gt;0, COUNTIF($IP$21:$IP$25, HX19)&gt;0), MIN($ML19:$NE19)-MP19, IF(AND($IQ$6='Dev Settings'!$BU$3, COUNTIF($IQ$21:$IQ$25, HX20)&gt;0, COUNTIF($IQ$21:$IQ$25, HX19)&gt;0), MAX($ML19:$NE19)-MP19, IFERROR(INDEX($IU$8:$IU$107, MATCH(HX20, $IT$8:$IT$107, 0)), "")))</f>
        <v>#VALUE!</v>
      </c>
      <c r="JK20" s="7" t="e">
        <f>IF(AND($IQ$5='Dev Settings'!$BU$3, COUNTIF($IP$21:$IP$25, HY20)&gt;0, COUNTIF($IP$21:$IP$25, HY19)&gt;0), MIN($ML19:$NE19)-MQ19, IF(AND($IQ$6='Dev Settings'!$BU$3, COUNTIF($IQ$21:$IQ$25, HY20)&gt;0, COUNTIF($IQ$21:$IQ$25, HY19)&gt;0), MAX($ML19:$NE19)-MQ19, IFERROR(INDEX($IU$8:$IU$107, MATCH(HY20, $IT$8:$IT$107, 0)), "")))</f>
        <v>#VALUE!</v>
      </c>
      <c r="JL20" s="7" t="e">
        <f>IF(AND($IQ$5='Dev Settings'!$BU$3, COUNTIF($IP$21:$IP$25, HZ20)&gt;0, COUNTIF($IP$21:$IP$25, HZ19)&gt;0), MIN($ML19:$NE19)-MR19, IF(AND($IQ$6='Dev Settings'!$BU$3, COUNTIF($IQ$21:$IQ$25, HZ20)&gt;0, COUNTIF($IQ$21:$IQ$25, HZ19)&gt;0), MAX($ML19:$NE19)-MR19, IFERROR(INDEX($IU$8:$IU$107, MATCH(HZ20, $IT$8:$IT$107, 0)), "")))</f>
        <v>#VALUE!</v>
      </c>
      <c r="JM20" s="7" t="e">
        <f>IF(AND($IQ$5='Dev Settings'!$BU$3, COUNTIF($IP$21:$IP$25, IA20)&gt;0, COUNTIF($IP$21:$IP$25, IA19)&gt;0), MIN($ML19:$NE19)-MS19, IF(AND($IQ$6='Dev Settings'!$BU$3, COUNTIF($IQ$21:$IQ$25, IA20)&gt;0, COUNTIF($IQ$21:$IQ$25, IA19)&gt;0), MAX($ML19:$NE19)-MS19, IFERROR(INDEX($IU$8:$IU$107, MATCH(IA20, $IT$8:$IT$107, 0)), "")))</f>
        <v>#VALUE!</v>
      </c>
      <c r="JN20" s="7" t="e">
        <f>IF(AND($IQ$5='Dev Settings'!$BU$3, COUNTIF($IP$21:$IP$25, IB20)&gt;0, COUNTIF($IP$21:$IP$25, IB19)&gt;0), MIN($ML19:$NE19)-MT19, IF(AND($IQ$6='Dev Settings'!$BU$3, COUNTIF($IQ$21:$IQ$25, IB20)&gt;0, COUNTIF($IQ$21:$IQ$25, IB19)&gt;0), MAX($ML19:$NE19)-MT19, IFERROR(INDEX($IU$8:$IU$107, MATCH(IB20, $IT$8:$IT$107, 0)), "")))</f>
        <v>#VALUE!</v>
      </c>
      <c r="JO20" s="7" t="e">
        <f>IF(AND($IQ$5='Dev Settings'!$BU$3, COUNTIF($IP$21:$IP$25, IC20)&gt;0, COUNTIF($IP$21:$IP$25, IC19)&gt;0), MIN($ML19:$NE19)-MU19, IF(AND($IQ$6='Dev Settings'!$BU$3, COUNTIF($IQ$21:$IQ$25, IC20)&gt;0, COUNTIF($IQ$21:$IQ$25, IC19)&gt;0), MAX($ML19:$NE19)-MU19, IFERROR(INDEX($IU$8:$IU$107, MATCH(IC20, $IT$8:$IT$107, 0)), "")))</f>
        <v>#VALUE!</v>
      </c>
      <c r="JP20" s="7" t="e">
        <f>IF(AND($IQ$5='Dev Settings'!$BU$3, COUNTIF($IP$21:$IP$25, ID20)&gt;0, COUNTIF($IP$21:$IP$25, ID19)&gt;0), MIN($ML19:$NE19)-MV19, IF(AND($IQ$6='Dev Settings'!$BU$3, COUNTIF($IQ$21:$IQ$25, ID20)&gt;0, COUNTIF($IQ$21:$IQ$25, ID19)&gt;0), MAX($ML19:$NE19)-MV19, IFERROR(INDEX($IU$8:$IU$107, MATCH(ID20, $IT$8:$IT$107, 0)), "")))</f>
        <v>#VALUE!</v>
      </c>
      <c r="JQ20" s="7" t="e">
        <f>IF(AND($IQ$5='Dev Settings'!$BU$3, COUNTIF($IP$21:$IP$25, IE20)&gt;0, COUNTIF($IP$21:$IP$25, IE19)&gt;0), MIN($ML19:$NE19)-MW19, IF(AND($IQ$6='Dev Settings'!$BU$3, COUNTIF($IQ$21:$IQ$25, IE20)&gt;0, COUNTIF($IQ$21:$IQ$25, IE19)&gt;0), MAX($ML19:$NE19)-MW19, IFERROR(INDEX($IU$8:$IU$107, MATCH(IE20, $IT$8:$IT$107, 0)), "")))</f>
        <v>#VALUE!</v>
      </c>
      <c r="JR20" s="7" t="e">
        <f>IF(AND($IQ$5='Dev Settings'!$BU$3, COUNTIF($IP$21:$IP$25, IF20)&gt;0, COUNTIF($IP$21:$IP$25, IF19)&gt;0), MIN($ML19:$NE19)-MX19, IF(AND($IQ$6='Dev Settings'!$BU$3, COUNTIF($IQ$21:$IQ$25, IF20)&gt;0, COUNTIF($IQ$21:$IQ$25, IF19)&gt;0), MAX($ML19:$NE19)-MX19, IFERROR(INDEX($IU$8:$IU$107, MATCH(IF20, $IT$8:$IT$107, 0)), "")))</f>
        <v>#VALUE!</v>
      </c>
      <c r="JS20" s="7" t="e">
        <f>IF(AND($IQ$5='Dev Settings'!$BU$3, COUNTIF($IP$21:$IP$25, IG20)&gt;0, COUNTIF($IP$21:$IP$25, IG19)&gt;0), MIN($ML19:$NE19)-MY19, IF(AND($IQ$6='Dev Settings'!$BU$3, COUNTIF($IQ$21:$IQ$25, IG20)&gt;0, COUNTIF($IQ$21:$IQ$25, IG19)&gt;0), MAX($ML19:$NE19)-MY19, IFERROR(INDEX($IU$8:$IU$107, MATCH(IG20, $IT$8:$IT$107, 0)), "")))</f>
        <v>#VALUE!</v>
      </c>
      <c r="JT20" s="7" t="e">
        <f>IF(AND($IQ$5='Dev Settings'!$BU$3, COUNTIF($IP$21:$IP$25, IH20)&gt;0, COUNTIF($IP$21:$IP$25, IH19)&gt;0), MIN($ML19:$NE19)-MZ19, IF(AND($IQ$6='Dev Settings'!$BU$3, COUNTIF($IQ$21:$IQ$25, IH20)&gt;0, COUNTIF($IQ$21:$IQ$25, IH19)&gt;0), MAX($ML19:$NE19)-MZ19, IFERROR(INDEX($IU$8:$IU$107, MATCH(IH20, $IT$8:$IT$107, 0)), "")))</f>
        <v>#VALUE!</v>
      </c>
      <c r="JU20" s="7" t="e">
        <f>IF(AND($IQ$5='Dev Settings'!$BU$3, COUNTIF($IP$21:$IP$25, II20)&gt;0, COUNTIF($IP$21:$IP$25, II19)&gt;0), MIN($ML19:$NE19)-NA19, IF(AND($IQ$6='Dev Settings'!$BU$3, COUNTIF($IQ$21:$IQ$25, II20)&gt;0, COUNTIF($IQ$21:$IQ$25, II19)&gt;0), MAX($ML19:$NE19)-NA19, IFERROR(INDEX($IU$8:$IU$107, MATCH(II20, $IT$8:$IT$107, 0)), "")))</f>
        <v>#VALUE!</v>
      </c>
      <c r="JV20" s="7" t="e">
        <f>IF(AND($IQ$5='Dev Settings'!$BU$3, COUNTIF($IP$21:$IP$25, IJ20)&gt;0, COUNTIF($IP$21:$IP$25, IJ19)&gt;0), MIN($ML19:$NE19)-NB19, IF(AND($IQ$6='Dev Settings'!$BU$3, COUNTIF($IQ$21:$IQ$25, IJ20)&gt;0, COUNTIF($IQ$21:$IQ$25, IJ19)&gt;0), MAX($ML19:$NE19)-NB19, IFERROR(INDEX($IU$8:$IU$107, MATCH(IJ20, $IT$8:$IT$107, 0)), "")))</f>
        <v>#VALUE!</v>
      </c>
      <c r="JW20" s="7" t="e">
        <f>IF(AND($IQ$5='Dev Settings'!$BU$3, COUNTIF($IP$21:$IP$25, IK20)&gt;0, COUNTIF($IP$21:$IP$25, IK19)&gt;0), MIN($ML19:$NE19)-NC19, IF(AND($IQ$6='Dev Settings'!$BU$3, COUNTIF($IQ$21:$IQ$25, IK20)&gt;0, COUNTIF($IQ$21:$IQ$25, IK19)&gt;0), MAX($ML19:$NE19)-NC19, IFERROR(INDEX($IU$8:$IU$107, MATCH(IK20, $IT$8:$IT$107, 0)), "")))</f>
        <v>#VALUE!</v>
      </c>
      <c r="JX20" s="7" t="e">
        <f>IF(AND($IQ$5='Dev Settings'!$BU$3, COUNTIF($IP$21:$IP$25, IL20)&gt;0, COUNTIF($IP$21:$IP$25, IL19)&gt;0), MIN($ML19:$NE19)-ND19, IF(AND($IQ$6='Dev Settings'!$BU$3, COUNTIF($IQ$21:$IQ$25, IL20)&gt;0, COUNTIF($IQ$21:$IQ$25, IL19)&gt;0), MAX($ML19:$NE19)-ND19, IFERROR(INDEX($IU$8:$IU$107, MATCH(IL20, $IT$8:$IT$107, 0)), "")))</f>
        <v>#VALUE!</v>
      </c>
      <c r="JY20" s="61" t="e">
        <f>IF(AND($IQ$5='Dev Settings'!$BU$3, COUNTIF($IP$21:$IP$25, IM20)&gt;0, COUNTIF($IP$21:$IP$25, IM19)&gt;0), MIN($ML19:$NE19)-NE19, IF(AND($IQ$6='Dev Settings'!$BU$3, COUNTIF($IQ$21:$IQ$25, IM20)&gt;0, COUNTIF($IQ$21:$IQ$25, IM19)&gt;0), MAX($ML19:$NE19)-NE19, IFERROR(INDEX($IU$8:$IU$107, MATCH(IM20, $IT$8:$IT$107, 0)), "")))</f>
        <v>#VALUE!</v>
      </c>
      <c r="KA20" s="60" t="str">
        <f t="shared" si="8"/>
        <v/>
      </c>
      <c r="KB20" s="7" t="str">
        <f t="shared" si="9"/>
        <v/>
      </c>
      <c r="KC20" s="7" t="str">
        <f t="shared" si="10"/>
        <v/>
      </c>
      <c r="KD20" s="7" t="str">
        <f t="shared" si="11"/>
        <v/>
      </c>
      <c r="KE20" s="7" t="str">
        <f t="shared" si="12"/>
        <v/>
      </c>
      <c r="KF20" s="7" t="str">
        <f t="shared" si="13"/>
        <v/>
      </c>
      <c r="KG20" s="7" t="str">
        <f t="shared" si="14"/>
        <v/>
      </c>
      <c r="KH20" s="7" t="str">
        <f t="shared" si="15"/>
        <v/>
      </c>
      <c r="KI20" s="7" t="str">
        <f t="shared" si="16"/>
        <v/>
      </c>
      <c r="KJ20" s="7" t="str">
        <f t="shared" si="17"/>
        <v/>
      </c>
      <c r="KK20" s="7" t="str">
        <f t="shared" si="18"/>
        <v/>
      </c>
      <c r="KL20" s="7" t="str">
        <f t="shared" si="19"/>
        <v/>
      </c>
      <c r="KM20" s="7" t="str">
        <f t="shared" si="20"/>
        <v/>
      </c>
      <c r="KN20" s="7" t="str">
        <f t="shared" si="21"/>
        <v/>
      </c>
      <c r="KO20" s="7" t="str">
        <f t="shared" si="22"/>
        <v/>
      </c>
      <c r="KP20" s="7" t="str">
        <f t="shared" si="23"/>
        <v/>
      </c>
      <c r="KQ20" s="7" t="str">
        <f t="shared" si="24"/>
        <v/>
      </c>
      <c r="KR20" s="7" t="str">
        <f t="shared" si="25"/>
        <v/>
      </c>
      <c r="KS20" s="7" t="str">
        <f t="shared" si="26"/>
        <v/>
      </c>
      <c r="KT20" s="61" t="str">
        <f t="shared" si="27"/>
        <v/>
      </c>
      <c r="KV20" s="60" t="str">
        <f t="shared" si="28"/>
        <v/>
      </c>
      <c r="KW20" s="7" t="str">
        <f t="shared" si="29"/>
        <v/>
      </c>
      <c r="KX20" s="7" t="str">
        <f t="shared" si="30"/>
        <v/>
      </c>
      <c r="KY20" s="7" t="str">
        <f t="shared" si="31"/>
        <v/>
      </c>
      <c r="KZ20" s="7" t="str">
        <f t="shared" si="32"/>
        <v/>
      </c>
      <c r="LA20" s="7" t="str">
        <f t="shared" si="33"/>
        <v/>
      </c>
      <c r="LB20" s="7" t="str">
        <f t="shared" si="34"/>
        <v/>
      </c>
      <c r="LC20" s="7" t="str">
        <f t="shared" si="35"/>
        <v/>
      </c>
      <c r="LD20" s="7" t="str">
        <f t="shared" si="36"/>
        <v/>
      </c>
      <c r="LE20" s="7" t="str">
        <f t="shared" si="37"/>
        <v/>
      </c>
      <c r="LF20" s="7" t="str">
        <f t="shared" si="38"/>
        <v/>
      </c>
      <c r="LG20" s="7" t="str">
        <f t="shared" si="39"/>
        <v/>
      </c>
      <c r="LH20" s="7" t="str">
        <f t="shared" si="40"/>
        <v/>
      </c>
      <c r="LI20" s="7" t="str">
        <f t="shared" si="41"/>
        <v/>
      </c>
      <c r="LJ20" s="7" t="str">
        <f t="shared" si="42"/>
        <v/>
      </c>
      <c r="LK20" s="7" t="str">
        <f t="shared" si="43"/>
        <v/>
      </c>
      <c r="LL20" s="7" t="str">
        <f t="shared" si="44"/>
        <v/>
      </c>
      <c r="LM20" s="7" t="str">
        <f t="shared" si="45"/>
        <v/>
      </c>
      <c r="LN20" s="7" t="str">
        <f t="shared" si="46"/>
        <v/>
      </c>
      <c r="LO20" s="61" t="str">
        <f t="shared" si="47"/>
        <v/>
      </c>
      <c r="LQ20" s="60" t="e">
        <f t="shared" si="48"/>
        <v>#VALUE!</v>
      </c>
      <c r="LR20" s="7" t="e">
        <f t="shared" si="49"/>
        <v>#VALUE!</v>
      </c>
      <c r="LS20" s="7" t="e">
        <f t="shared" si="50"/>
        <v>#VALUE!</v>
      </c>
      <c r="LT20" s="7" t="e">
        <f t="shared" si="51"/>
        <v>#VALUE!</v>
      </c>
      <c r="LU20" s="7" t="e">
        <f t="shared" si="52"/>
        <v>#VALUE!</v>
      </c>
      <c r="LV20" s="7" t="e">
        <f t="shared" si="53"/>
        <v>#VALUE!</v>
      </c>
      <c r="LW20" s="7" t="e">
        <f t="shared" si="54"/>
        <v>#VALUE!</v>
      </c>
      <c r="LX20" s="7" t="e">
        <f t="shared" si="55"/>
        <v>#VALUE!</v>
      </c>
      <c r="LY20" s="7" t="e">
        <f t="shared" si="56"/>
        <v>#VALUE!</v>
      </c>
      <c r="LZ20" s="7" t="e">
        <f t="shared" si="57"/>
        <v>#VALUE!</v>
      </c>
      <c r="MA20" s="7" t="e">
        <f t="shared" si="58"/>
        <v>#VALUE!</v>
      </c>
      <c r="MB20" s="7" t="e">
        <f t="shared" si="59"/>
        <v>#VALUE!</v>
      </c>
      <c r="MC20" s="7" t="e">
        <f t="shared" si="60"/>
        <v>#VALUE!</v>
      </c>
      <c r="MD20" s="7" t="e">
        <f t="shared" si="61"/>
        <v>#VALUE!</v>
      </c>
      <c r="ME20" s="7" t="e">
        <f t="shared" si="62"/>
        <v>#VALUE!</v>
      </c>
      <c r="MF20" s="7" t="e">
        <f t="shared" si="63"/>
        <v>#VALUE!</v>
      </c>
      <c r="MG20" s="7" t="e">
        <f t="shared" si="64"/>
        <v>#VALUE!</v>
      </c>
      <c r="MH20" s="7" t="e">
        <f t="shared" si="65"/>
        <v>#VALUE!</v>
      </c>
      <c r="MI20" s="7" t="e">
        <f t="shared" si="66"/>
        <v>#VALUE!</v>
      </c>
      <c r="MJ20" s="61" t="e">
        <f t="shared" si="67"/>
        <v>#VALUE!</v>
      </c>
      <c r="ML20" s="60" t="str">
        <f t="shared" si="84"/>
        <v/>
      </c>
      <c r="MM20" s="7" t="str">
        <f t="shared" si="85"/>
        <v/>
      </c>
      <c r="MN20" s="7" t="str">
        <f t="shared" si="86"/>
        <v/>
      </c>
      <c r="MO20" s="7" t="str">
        <f t="shared" si="87"/>
        <v/>
      </c>
      <c r="MP20" s="7" t="str">
        <f t="shared" si="88"/>
        <v/>
      </c>
      <c r="MQ20" s="7" t="str">
        <f t="shared" si="89"/>
        <v/>
      </c>
      <c r="MR20" s="7" t="str">
        <f t="shared" si="90"/>
        <v/>
      </c>
      <c r="MS20" s="7" t="str">
        <f t="shared" si="91"/>
        <v/>
      </c>
      <c r="MT20" s="7" t="str">
        <f t="shared" si="92"/>
        <v/>
      </c>
      <c r="MU20" s="7" t="str">
        <f t="shared" si="93"/>
        <v/>
      </c>
      <c r="MV20" s="7" t="str">
        <f t="shared" si="94"/>
        <v/>
      </c>
      <c r="MW20" s="7" t="str">
        <f t="shared" si="95"/>
        <v/>
      </c>
      <c r="MX20" s="7" t="str">
        <f t="shared" si="96"/>
        <v/>
      </c>
      <c r="MY20" s="7" t="str">
        <f t="shared" si="97"/>
        <v/>
      </c>
      <c r="MZ20" s="7" t="str">
        <f t="shared" si="98"/>
        <v/>
      </c>
      <c r="NA20" s="7" t="str">
        <f t="shared" si="99"/>
        <v/>
      </c>
      <c r="NB20" s="7" t="str">
        <f t="shared" si="100"/>
        <v/>
      </c>
      <c r="NC20" s="7" t="str">
        <f t="shared" si="101"/>
        <v/>
      </c>
      <c r="ND20" s="7" t="str">
        <f t="shared" si="102"/>
        <v/>
      </c>
      <c r="NE20" s="61" t="str">
        <f t="shared" si="103"/>
        <v/>
      </c>
      <c r="NG20" s="10" t="str">
        <f t="shared" si="104"/>
        <v/>
      </c>
      <c r="NI20" s="10" t="str">
        <f t="shared" si="105"/>
        <v/>
      </c>
      <c r="NK20" s="10" t="str">
        <f>IF(COUNTIF($NI20:$NI$176, "X")=1, "X", "")</f>
        <v/>
      </c>
      <c r="NM20" s="10" t="str">
        <f t="shared" si="69"/>
        <v/>
      </c>
      <c r="NO20" s="85" t="str" cm="1">
        <f t="array" ref="NO20">IF(OR(NO$7="", $JE20=""), "", IFERROR(NO$8+SUMPRODUCT((Trades!$CL$8:$CL$307)*(Trades!$O$8:$Q$307=NO$7)*(Trades!$R$8:$R$307&lt;$JE20))-SUMPRODUCT((Trades!$H$8:$H$307)*(Trades!$E$8:$E$307=NO$7)*(Trades!$R$8:$R$307&lt;$JE20)), ""))</f>
        <v/>
      </c>
      <c r="NP20" s="86" t="str" cm="1">
        <f t="array" ref="NP20">IF(OR(NP$7="", $JE20=""), "", IFERROR(NP$8+SUMPRODUCT((Trades!$CL$8:$CL$307)*(Trades!$O$8:$Q$307=NP$7)*(Trades!$R$8:$R$307&lt;$JE20))-SUMPRODUCT((Trades!$H$8:$H$307)*(Trades!$E$8:$E$307=NP$7)*(Trades!$R$8:$R$307&lt;$JE20)), ""))</f>
        <v/>
      </c>
      <c r="NQ20" s="86" t="str" cm="1">
        <f t="array" ref="NQ20">IF(OR(NQ$7="", $JE20=""), "", IFERROR(NQ$8+SUMPRODUCT((Trades!$CL$8:$CL$307)*(Trades!$O$8:$Q$307=NQ$7)*(Trades!$R$8:$R$307&lt;$JE20))-SUMPRODUCT((Trades!$H$8:$H$307)*(Trades!$E$8:$E$307=NQ$7)*(Trades!$R$8:$R$307&lt;$JE20)), ""))</f>
        <v/>
      </c>
      <c r="NR20" s="86" t="str" cm="1">
        <f t="array" ref="NR20">IF(OR(NR$7="", $JE20=""), "", IFERROR(NR$8+SUMPRODUCT((Trades!$CL$8:$CL$307)*(Trades!$O$8:$Q$307=NR$7)*(Trades!$R$8:$R$307&lt;$JE20))-SUMPRODUCT((Trades!$H$8:$H$307)*(Trades!$E$8:$E$307=NR$7)*(Trades!$R$8:$R$307&lt;$JE20)), ""))</f>
        <v/>
      </c>
      <c r="NS20" s="86" t="str" cm="1">
        <f t="array" ref="NS20">IF(OR(NS$7="", $JE20=""), "", IFERROR(NS$8+SUMPRODUCT((Trades!$CL$8:$CL$307)*(Trades!$O$8:$Q$307=NS$7)*(Trades!$R$8:$R$307&lt;$JE20))-SUMPRODUCT((Trades!$H$8:$H$307)*(Trades!$E$8:$E$307=NS$7)*(Trades!$R$8:$R$307&lt;$JE20)), ""))</f>
        <v/>
      </c>
      <c r="NT20" s="86" t="str" cm="1">
        <f t="array" ref="NT20">IF(OR(NT$7="", $JE20=""), "", IFERROR(NT$8+SUMPRODUCT((Trades!$CL$8:$CL$307)*(Trades!$O$8:$Q$307=NT$7)*(Trades!$R$8:$R$307&lt;$JE20))-SUMPRODUCT((Trades!$H$8:$H$307)*(Trades!$E$8:$E$307=NT$7)*(Trades!$R$8:$R$307&lt;$JE20)), ""))</f>
        <v/>
      </c>
      <c r="NU20" s="86" t="str" cm="1">
        <f t="array" ref="NU20">IF(OR(NU$7="", $JE20=""), "", IFERROR(NU$8+SUMPRODUCT((Trades!$CL$8:$CL$307)*(Trades!$O$8:$Q$307=NU$7)*(Trades!$R$8:$R$307&lt;$JE20))-SUMPRODUCT((Trades!$H$8:$H$307)*(Trades!$E$8:$E$307=NU$7)*(Trades!$R$8:$R$307&lt;$JE20)), ""))</f>
        <v/>
      </c>
      <c r="NV20" s="86" t="str" cm="1">
        <f t="array" ref="NV20">IF(OR(NV$7="", $JE20=""), "", IFERROR(NV$8+SUMPRODUCT((Trades!$CL$8:$CL$307)*(Trades!$O$8:$Q$307=NV$7)*(Trades!$R$8:$R$307&lt;$JE20))-SUMPRODUCT((Trades!$H$8:$H$307)*(Trades!$E$8:$E$307=NV$7)*(Trades!$R$8:$R$307&lt;$JE20)), ""))</f>
        <v/>
      </c>
      <c r="NW20" s="86" t="str" cm="1">
        <f t="array" ref="NW20">IF(OR(NW$7="", $JE20=""), "", IFERROR(NW$8+SUMPRODUCT((Trades!$CL$8:$CL$307)*(Trades!$O$8:$Q$307=NW$7)*(Trades!$R$8:$R$307&lt;$JE20))-SUMPRODUCT((Trades!$H$8:$H$307)*(Trades!$E$8:$E$307=NW$7)*(Trades!$R$8:$R$307&lt;$JE20)), ""))</f>
        <v/>
      </c>
      <c r="NX20" s="86" t="str" cm="1">
        <f t="array" ref="NX20">IF(OR(NX$7="", $JE20=""), "", IFERROR(NX$8+SUMPRODUCT((Trades!$CL$8:$CL$307)*(Trades!$O$8:$Q$307=NX$7)*(Trades!$R$8:$R$307&lt;$JE20))-SUMPRODUCT((Trades!$H$8:$H$307)*(Trades!$E$8:$E$307=NX$7)*(Trades!$R$8:$R$307&lt;$JE20)), ""))</f>
        <v/>
      </c>
      <c r="NY20" s="86" t="str" cm="1">
        <f t="array" ref="NY20">IF(OR(NY$7="", $JE20=""), "", IFERROR(NY$8+SUMPRODUCT((Trades!$CL$8:$CL$307)*(Trades!$O$8:$Q$307=NY$7)*(Trades!$R$8:$R$307&lt;$JE20))-SUMPRODUCT((Trades!$H$8:$H$307)*(Trades!$E$8:$E$307=NY$7)*(Trades!$R$8:$R$307&lt;$JE20)), ""))</f>
        <v/>
      </c>
      <c r="NZ20" s="86" t="str" cm="1">
        <f t="array" ref="NZ20">IF(OR(NZ$7="", $JE20=""), "", IFERROR(NZ$8+SUMPRODUCT((Trades!$CL$8:$CL$307)*(Trades!$O$8:$Q$307=NZ$7)*(Trades!$R$8:$R$307&lt;$JE20))-SUMPRODUCT((Trades!$H$8:$H$307)*(Trades!$E$8:$E$307=NZ$7)*(Trades!$R$8:$R$307&lt;$JE20)), ""))</f>
        <v/>
      </c>
      <c r="OA20" s="86" t="str" cm="1">
        <f t="array" ref="OA20">IF(OR(OA$7="", $JE20=""), "", IFERROR(OA$8+SUMPRODUCT((Trades!$CL$8:$CL$307)*(Trades!$O$8:$Q$307=OA$7)*(Trades!$R$8:$R$307&lt;$JE20))-SUMPRODUCT((Trades!$H$8:$H$307)*(Trades!$E$8:$E$307=OA$7)*(Trades!$R$8:$R$307&lt;$JE20)), ""))</f>
        <v/>
      </c>
      <c r="OB20" s="86" t="str" cm="1">
        <f t="array" ref="OB20">IF(OR(OB$7="", $JE20=""), "", IFERROR(OB$8+SUMPRODUCT((Trades!$CL$8:$CL$307)*(Trades!$O$8:$Q$307=OB$7)*(Trades!$R$8:$R$307&lt;$JE20))-SUMPRODUCT((Trades!$H$8:$H$307)*(Trades!$E$8:$E$307=OB$7)*(Trades!$R$8:$R$307&lt;$JE20)), ""))</f>
        <v/>
      </c>
      <c r="OC20" s="86" t="str" cm="1">
        <f t="array" ref="OC20">IF(OR(OC$7="", $JE20=""), "", IFERROR(OC$8+SUMPRODUCT((Trades!$CL$8:$CL$307)*(Trades!$O$8:$Q$307=OC$7)*(Trades!$R$8:$R$307&lt;$JE20))-SUMPRODUCT((Trades!$H$8:$H$307)*(Trades!$E$8:$E$307=OC$7)*(Trades!$R$8:$R$307&lt;$JE20)), ""))</f>
        <v/>
      </c>
      <c r="OD20" s="86" t="str" cm="1">
        <f t="array" ref="OD20">IF(OR(OD$7="", $JE20=""), "", IFERROR(OD$8+SUMPRODUCT((Trades!$CL$8:$CL$307)*(Trades!$O$8:$Q$307=OD$7)*(Trades!$R$8:$R$307&lt;$JE20))-SUMPRODUCT((Trades!$H$8:$H$307)*(Trades!$E$8:$E$307=OD$7)*(Trades!$R$8:$R$307&lt;$JE20)), ""))</f>
        <v/>
      </c>
      <c r="OE20" s="86" t="str" cm="1">
        <f t="array" ref="OE20">IF(OR(OE$7="", $JE20=""), "", IFERROR(OE$8+SUMPRODUCT((Trades!$CL$8:$CL$307)*(Trades!$O$8:$Q$307=OE$7)*(Trades!$R$8:$R$307&lt;$JE20))-SUMPRODUCT((Trades!$H$8:$H$307)*(Trades!$E$8:$E$307=OE$7)*(Trades!$R$8:$R$307&lt;$JE20)), ""))</f>
        <v/>
      </c>
      <c r="OF20" s="86" t="str" cm="1">
        <f t="array" ref="OF20">IF(OR(OF$7="", $JE20=""), "", IFERROR(OF$8+SUMPRODUCT((Trades!$CL$8:$CL$307)*(Trades!$O$8:$Q$307=OF$7)*(Trades!$R$8:$R$307&lt;$JE20))-SUMPRODUCT((Trades!$H$8:$H$307)*(Trades!$E$8:$E$307=OF$7)*(Trades!$R$8:$R$307&lt;$JE20)), ""))</f>
        <v/>
      </c>
      <c r="OG20" s="86" t="str" cm="1">
        <f t="array" ref="OG20">IF(OR(OG$7="", $JE20=""), "", IFERROR(OG$8+SUMPRODUCT((Trades!$CL$8:$CL$307)*(Trades!$O$8:$Q$307=OG$7)*(Trades!$R$8:$R$307&lt;$JE20))-SUMPRODUCT((Trades!$H$8:$H$307)*(Trades!$E$8:$E$307=OG$7)*(Trades!$R$8:$R$307&lt;$JE20)), ""))</f>
        <v/>
      </c>
      <c r="OH20" s="87" t="str" cm="1">
        <f t="array" ref="OH20">IF(OR(OH$7="", $JE20=""), "", IFERROR(OH$8+SUMPRODUCT((Trades!$CL$8:$CL$307)*(Trades!$O$8:$Q$307=OH$7)*(Trades!$R$8:$R$307&lt;$JE20))-SUMPRODUCT((Trades!$H$8:$H$307)*(Trades!$E$8:$E$307=OH$7)*(Trades!$R$8:$R$307&lt;$JE20)), ""))</f>
        <v/>
      </c>
      <c r="OJ20" s="94" t="str">
        <f t="shared" si="106"/>
        <v/>
      </c>
      <c r="OK20" s="95" t="str">
        <f t="shared" si="107"/>
        <v/>
      </c>
      <c r="OL20" s="95" t="str">
        <f t="shared" si="108"/>
        <v/>
      </c>
      <c r="OM20" s="95" t="str">
        <f t="shared" si="109"/>
        <v/>
      </c>
      <c r="ON20" s="95" t="str">
        <f t="shared" si="110"/>
        <v/>
      </c>
      <c r="OO20" s="95" t="str">
        <f t="shared" si="111"/>
        <v/>
      </c>
      <c r="OP20" s="95" t="str">
        <f t="shared" si="112"/>
        <v/>
      </c>
      <c r="OQ20" s="95" t="str">
        <f t="shared" si="113"/>
        <v/>
      </c>
      <c r="OR20" s="95" t="str">
        <f t="shared" si="114"/>
        <v/>
      </c>
      <c r="OS20" s="95" t="str">
        <f t="shared" si="115"/>
        <v/>
      </c>
      <c r="OT20" s="95" t="str">
        <f t="shared" si="116"/>
        <v/>
      </c>
      <c r="OU20" s="95" t="str">
        <f t="shared" si="117"/>
        <v/>
      </c>
      <c r="OV20" s="95" t="str">
        <f t="shared" si="118"/>
        <v/>
      </c>
      <c r="OW20" s="95" t="str">
        <f t="shared" si="119"/>
        <v/>
      </c>
      <c r="OX20" s="95" t="str">
        <f t="shared" si="120"/>
        <v/>
      </c>
      <c r="OY20" s="95" t="str">
        <f t="shared" si="121"/>
        <v/>
      </c>
      <c r="OZ20" s="95" t="str">
        <f t="shared" si="122"/>
        <v/>
      </c>
      <c r="PA20" s="95" t="str">
        <f t="shared" si="123"/>
        <v/>
      </c>
      <c r="PB20" s="95" t="str">
        <f t="shared" si="124"/>
        <v/>
      </c>
      <c r="PC20" s="96" t="str">
        <f t="shared" si="125"/>
        <v/>
      </c>
      <c r="PE20" s="101" t="str">
        <f t="shared" si="126"/>
        <v/>
      </c>
      <c r="PG20" s="106" t="str">
        <f t="shared" si="127"/>
        <v/>
      </c>
      <c r="PH20" s="107" t="str">
        <f t="shared" si="71"/>
        <v/>
      </c>
      <c r="PI20" s="107" t="str">
        <f t="shared" si="71"/>
        <v/>
      </c>
      <c r="PJ20" s="107" t="str">
        <f t="shared" si="71"/>
        <v/>
      </c>
      <c r="PK20" s="107" t="str">
        <f t="shared" si="71"/>
        <v/>
      </c>
      <c r="PL20" s="107" t="str">
        <f t="shared" si="71"/>
        <v/>
      </c>
      <c r="PM20" s="107" t="str">
        <f t="shared" si="71"/>
        <v/>
      </c>
      <c r="PN20" s="107" t="str">
        <f t="shared" si="71"/>
        <v/>
      </c>
      <c r="PO20" s="107" t="str">
        <f t="shared" si="71"/>
        <v/>
      </c>
      <c r="PP20" s="107" t="str">
        <f t="shared" si="71"/>
        <v/>
      </c>
      <c r="PQ20" s="107" t="str">
        <f t="shared" si="71"/>
        <v/>
      </c>
      <c r="PR20" s="107" t="str">
        <f t="shared" si="71"/>
        <v/>
      </c>
      <c r="PS20" s="107" t="str">
        <f t="shared" si="71"/>
        <v/>
      </c>
      <c r="PT20" s="107" t="str">
        <f t="shared" si="71"/>
        <v/>
      </c>
      <c r="PU20" s="107" t="str">
        <f t="shared" si="71"/>
        <v/>
      </c>
      <c r="PV20" s="107" t="str">
        <f t="shared" si="71"/>
        <v/>
      </c>
      <c r="PW20" s="107" t="str">
        <f t="shared" si="71"/>
        <v/>
      </c>
      <c r="PX20" s="107" t="str">
        <f t="shared" si="71"/>
        <v/>
      </c>
      <c r="PY20" s="107" t="str">
        <f t="shared" si="71"/>
        <v/>
      </c>
      <c r="PZ20" s="108" t="str">
        <f t="shared" si="71"/>
        <v/>
      </c>
      <c r="QB20" s="124" t="str" cm="1">
        <f t="array" ref="QB20">IF(OR($QB$3="", $NI20=""), "", IFERROR(INDEX($ML20:$NE20, $QA20, MATCH($QB$3, $ML$7:$NE$7, 0)), ""))</f>
        <v/>
      </c>
      <c r="QD20" s="101" t="e" cm="1">
        <f t="array" ref="QD20">IF(OR($NI20="", $QB$3=""), NA(), IFERROR(INDEX($NO20:$OH20, $QC20, MATCH($QB$3, $NO$7:$OH$7, 0)), NA()))</f>
        <v>#N/A</v>
      </c>
      <c r="QF20" s="10">
        <f t="shared" si="72"/>
        <v>0</v>
      </c>
      <c r="QH20" s="62">
        <v>13</v>
      </c>
      <c r="QI20" s="64" t="str">
        <f t="shared" si="73"/>
        <v/>
      </c>
    </row>
    <row r="21" spans="1:451" ht="15" customHeight="1" x14ac:dyDescent="0.25">
      <c r="A21" s="1"/>
      <c r="B21" s="479"/>
      <c r="C21" s="480"/>
      <c r="D21" s="480"/>
      <c r="E21" s="480"/>
      <c r="F21" s="480"/>
      <c r="G21" s="481"/>
      <c r="H21" s="502"/>
      <c r="I21" s="503"/>
      <c r="J21" s="503"/>
      <c r="K21" s="503"/>
      <c r="L21" s="503"/>
      <c r="M21" s="503"/>
      <c r="N21" s="503"/>
      <c r="O21" s="503"/>
      <c r="P21" s="503"/>
      <c r="Q21" s="503"/>
      <c r="R21" s="503"/>
      <c r="S21" s="504"/>
      <c r="T21" s="254"/>
      <c r="U21" s="488"/>
      <c r="V21" s="1"/>
      <c r="AE21" s="342"/>
      <c r="AG21" s="10">
        <v>10</v>
      </c>
      <c r="AJ21" s="10" t="str">
        <f>IF('Dev Settings'!$B$22="", "", 'Dev Settings'!$B$22)</f>
        <v>NIS</v>
      </c>
      <c r="AK21" s="60">
        <v>37</v>
      </c>
      <c r="AL21" s="7">
        <v>9</v>
      </c>
      <c r="AM21" s="7">
        <v>76</v>
      </c>
      <c r="AN21" s="7">
        <v>61</v>
      </c>
      <c r="AO21" s="7">
        <v>22</v>
      </c>
      <c r="AP21" s="7">
        <v>54</v>
      </c>
      <c r="AQ21" s="7">
        <v>54</v>
      </c>
      <c r="AR21" s="7">
        <v>6</v>
      </c>
      <c r="AS21" s="7">
        <v>78</v>
      </c>
      <c r="AT21" s="7">
        <v>28</v>
      </c>
      <c r="AU21" s="7">
        <v>85</v>
      </c>
      <c r="AV21" s="7">
        <v>25</v>
      </c>
      <c r="AW21" s="7">
        <v>75</v>
      </c>
      <c r="AX21" s="7">
        <v>84</v>
      </c>
      <c r="AY21" s="7">
        <v>83</v>
      </c>
      <c r="AZ21" s="7">
        <v>2</v>
      </c>
      <c r="BA21" s="7">
        <v>38</v>
      </c>
      <c r="BB21" s="7">
        <v>11</v>
      </c>
      <c r="BC21" s="7">
        <v>39</v>
      </c>
      <c r="BD21" s="7">
        <v>28</v>
      </c>
      <c r="BE21" s="7">
        <v>96</v>
      </c>
      <c r="BF21" s="7">
        <v>73</v>
      </c>
      <c r="BG21" s="7">
        <v>63</v>
      </c>
      <c r="BH21" s="7">
        <v>45</v>
      </c>
      <c r="BI21" s="7">
        <v>89</v>
      </c>
      <c r="BJ21" s="7">
        <v>65</v>
      </c>
      <c r="BK21" s="7">
        <v>47</v>
      </c>
      <c r="BL21" s="7">
        <v>95</v>
      </c>
      <c r="BM21" s="7">
        <v>32</v>
      </c>
      <c r="BN21" s="7">
        <v>6</v>
      </c>
      <c r="BO21" s="7">
        <v>46</v>
      </c>
      <c r="BP21" s="7">
        <v>90</v>
      </c>
      <c r="BQ21" s="7">
        <v>35</v>
      </c>
      <c r="BR21" s="7">
        <v>5</v>
      </c>
      <c r="BS21" s="7">
        <v>71</v>
      </c>
      <c r="BT21" s="7">
        <v>60</v>
      </c>
      <c r="BU21" s="7">
        <v>16</v>
      </c>
      <c r="BV21" s="7">
        <v>45</v>
      </c>
      <c r="BW21" s="7">
        <v>43</v>
      </c>
      <c r="BX21" s="61">
        <v>56</v>
      </c>
      <c r="CA21" s="49">
        <f t="shared" si="74"/>
        <v>0.54166666666666663</v>
      </c>
      <c r="CB21" s="10">
        <v>14</v>
      </c>
      <c r="CD21" s="52" t="e">
        <f t="shared" si="128"/>
        <v>#VALUE!</v>
      </c>
      <c r="CF21" s="55" t="e">
        <f t="shared" si="75"/>
        <v>#VALUE!</v>
      </c>
      <c r="CH21" s="10" t="str">
        <f t="shared" si="76"/>
        <v/>
      </c>
      <c r="CJ21" s="7"/>
      <c r="CK21" s="10">
        <v>13</v>
      </c>
      <c r="CL21" s="60">
        <v>42</v>
      </c>
      <c r="CM21" s="7">
        <v>73</v>
      </c>
      <c r="CN21" s="7">
        <v>67</v>
      </c>
      <c r="CO21" s="7">
        <v>43</v>
      </c>
      <c r="CP21" s="7">
        <v>71</v>
      </c>
      <c r="CQ21" s="7">
        <v>22</v>
      </c>
      <c r="CR21" s="7">
        <v>78</v>
      </c>
      <c r="CS21" s="7">
        <v>33</v>
      </c>
      <c r="CT21" s="7">
        <v>75</v>
      </c>
      <c r="CU21" s="7">
        <v>58</v>
      </c>
      <c r="CV21" s="7">
        <v>56</v>
      </c>
      <c r="CW21" s="7">
        <v>24</v>
      </c>
      <c r="CX21" s="7">
        <v>62</v>
      </c>
      <c r="CY21" s="7">
        <v>85</v>
      </c>
      <c r="CZ21" s="7">
        <v>21</v>
      </c>
      <c r="DA21" s="7">
        <v>55</v>
      </c>
      <c r="DB21" s="7">
        <v>44</v>
      </c>
      <c r="DC21" s="7">
        <v>17</v>
      </c>
      <c r="DD21" s="7">
        <v>51</v>
      </c>
      <c r="DE21" s="7">
        <v>82</v>
      </c>
      <c r="DF21" s="7">
        <v>37</v>
      </c>
      <c r="DG21" s="7">
        <v>5</v>
      </c>
      <c r="DH21" s="7">
        <v>45</v>
      </c>
      <c r="DI21" s="61">
        <v>14</v>
      </c>
      <c r="DK21" s="10">
        <v>14</v>
      </c>
      <c r="DL21" s="60">
        <v>47</v>
      </c>
      <c r="DM21" s="7">
        <v>53</v>
      </c>
      <c r="DN21" s="7">
        <v>57</v>
      </c>
      <c r="DO21" s="7">
        <v>4</v>
      </c>
      <c r="DP21" s="7">
        <v>35</v>
      </c>
      <c r="DQ21" s="7">
        <v>40</v>
      </c>
      <c r="DR21" s="7">
        <v>31</v>
      </c>
      <c r="DS21" s="7">
        <v>94</v>
      </c>
      <c r="DT21" s="7">
        <v>100</v>
      </c>
      <c r="DU21" s="7">
        <v>11</v>
      </c>
      <c r="DV21" s="7">
        <v>58</v>
      </c>
      <c r="DW21" s="7">
        <v>95</v>
      </c>
      <c r="DX21" s="7">
        <v>20</v>
      </c>
      <c r="DY21" s="7">
        <v>57</v>
      </c>
      <c r="DZ21" s="7">
        <v>36</v>
      </c>
      <c r="EA21" s="7">
        <v>27</v>
      </c>
      <c r="EB21" s="7">
        <v>37</v>
      </c>
      <c r="EC21" s="7">
        <v>87</v>
      </c>
      <c r="ED21" s="7">
        <v>93</v>
      </c>
      <c r="EE21" s="7">
        <v>23</v>
      </c>
      <c r="EF21" s="7">
        <v>50</v>
      </c>
      <c r="EG21" s="7">
        <v>54</v>
      </c>
      <c r="EH21" s="7">
        <v>1</v>
      </c>
      <c r="EI21" s="7">
        <v>44</v>
      </c>
      <c r="EJ21" s="7">
        <v>59</v>
      </c>
      <c r="EK21" s="7">
        <v>84</v>
      </c>
      <c r="EL21" s="7">
        <v>11</v>
      </c>
      <c r="EM21" s="7">
        <v>17</v>
      </c>
      <c r="EN21" s="7">
        <v>55</v>
      </c>
      <c r="EO21" s="7">
        <v>51</v>
      </c>
      <c r="EP21" s="7">
        <v>68</v>
      </c>
      <c r="EQ21" s="7">
        <v>93</v>
      </c>
      <c r="ER21" s="7">
        <v>65</v>
      </c>
      <c r="ES21" s="7">
        <v>58</v>
      </c>
      <c r="ET21" s="7">
        <v>32</v>
      </c>
      <c r="EU21" s="7">
        <v>64</v>
      </c>
      <c r="EV21" s="7">
        <v>73</v>
      </c>
      <c r="EW21" s="7">
        <v>84</v>
      </c>
      <c r="EX21" s="7">
        <v>7</v>
      </c>
      <c r="EY21" s="7">
        <v>66</v>
      </c>
      <c r="EZ21" s="7">
        <v>58</v>
      </c>
      <c r="FA21" s="7">
        <v>43</v>
      </c>
      <c r="FB21" s="7">
        <v>20</v>
      </c>
      <c r="FC21" s="7">
        <v>1</v>
      </c>
      <c r="FD21" s="7">
        <v>91</v>
      </c>
      <c r="FE21" s="7">
        <v>54</v>
      </c>
      <c r="FF21" s="7">
        <v>19</v>
      </c>
      <c r="FG21" s="7">
        <v>74</v>
      </c>
      <c r="FH21" s="7">
        <v>91</v>
      </c>
      <c r="FI21" s="7">
        <v>65</v>
      </c>
      <c r="FJ21" s="7">
        <v>56</v>
      </c>
      <c r="FK21" s="7">
        <v>71</v>
      </c>
      <c r="FL21" s="7">
        <v>55</v>
      </c>
      <c r="FM21" s="7">
        <v>5</v>
      </c>
      <c r="FN21" s="7">
        <v>95</v>
      </c>
      <c r="FO21" s="7">
        <v>80</v>
      </c>
      <c r="FP21" s="7">
        <v>62</v>
      </c>
      <c r="FQ21" s="7">
        <v>1</v>
      </c>
      <c r="FR21" s="7">
        <v>58</v>
      </c>
      <c r="FS21" s="7">
        <v>64</v>
      </c>
      <c r="FT21" s="7">
        <v>10</v>
      </c>
      <c r="FU21" s="7">
        <v>69</v>
      </c>
      <c r="FV21" s="7">
        <v>16</v>
      </c>
      <c r="FW21" s="7">
        <v>60</v>
      </c>
      <c r="FX21" s="7">
        <v>97</v>
      </c>
      <c r="FY21" s="7">
        <v>2</v>
      </c>
      <c r="FZ21" s="7">
        <v>12</v>
      </c>
      <c r="GA21" s="7">
        <v>90</v>
      </c>
      <c r="GB21" s="7">
        <v>20</v>
      </c>
      <c r="GC21" s="7">
        <v>36</v>
      </c>
      <c r="GD21" s="7">
        <v>51</v>
      </c>
      <c r="GE21" s="7">
        <v>56</v>
      </c>
      <c r="GF21" s="7">
        <v>39</v>
      </c>
      <c r="GG21" s="7">
        <v>26</v>
      </c>
      <c r="GH21" s="7">
        <v>34</v>
      </c>
      <c r="GI21" s="7">
        <v>89</v>
      </c>
      <c r="GJ21" s="7">
        <v>54</v>
      </c>
      <c r="GK21" s="7">
        <v>62</v>
      </c>
      <c r="GL21" s="7">
        <v>20</v>
      </c>
      <c r="GM21" s="7">
        <v>52</v>
      </c>
      <c r="GN21" s="7">
        <v>50</v>
      </c>
      <c r="GO21" s="7">
        <v>78</v>
      </c>
      <c r="GP21" s="7">
        <v>46</v>
      </c>
      <c r="GQ21" s="7">
        <v>43</v>
      </c>
      <c r="GR21" s="7">
        <v>50</v>
      </c>
      <c r="GS21" s="7">
        <v>10</v>
      </c>
      <c r="GT21" s="7">
        <v>1</v>
      </c>
      <c r="GU21" s="7">
        <v>87</v>
      </c>
      <c r="GV21" s="7">
        <v>32</v>
      </c>
      <c r="GW21" s="7">
        <v>20</v>
      </c>
      <c r="GX21" s="7">
        <v>95</v>
      </c>
      <c r="GY21" s="7">
        <v>39</v>
      </c>
      <c r="GZ21" s="7">
        <v>74</v>
      </c>
      <c r="HA21" s="7">
        <v>58</v>
      </c>
      <c r="HB21" s="7">
        <v>87</v>
      </c>
      <c r="HC21" s="7">
        <v>51</v>
      </c>
      <c r="HD21" s="7">
        <v>33</v>
      </c>
      <c r="HE21" s="7">
        <v>18</v>
      </c>
      <c r="HF21" s="7">
        <v>82</v>
      </c>
      <c r="HG21" s="61">
        <v>20</v>
      </c>
      <c r="HJ21" s="52" t="str">
        <f t="shared" si="77"/>
        <v/>
      </c>
      <c r="HL21" s="49">
        <f>$CA$21</f>
        <v>0.54166666666666663</v>
      </c>
      <c r="HN21" s="10" t="str">
        <f t="shared" si="3"/>
        <v/>
      </c>
      <c r="HP21" s="10" t="str">
        <f t="shared" si="4"/>
        <v/>
      </c>
      <c r="HR21" s="10" t="str">
        <f t="shared" si="78"/>
        <v/>
      </c>
      <c r="HT21" s="60" t="str">
        <f t="shared" si="79"/>
        <v/>
      </c>
      <c r="HU21" s="7" t="str">
        <f t="shared" si="5"/>
        <v/>
      </c>
      <c r="HV21" s="7" t="str">
        <f t="shared" si="5"/>
        <v/>
      </c>
      <c r="HW21" s="7" t="str">
        <f t="shared" si="5"/>
        <v/>
      </c>
      <c r="HX21" s="7" t="str">
        <f t="shared" si="5"/>
        <v/>
      </c>
      <c r="HY21" s="7" t="str">
        <f t="shared" si="5"/>
        <v/>
      </c>
      <c r="HZ21" s="7" t="str">
        <f t="shared" si="5"/>
        <v/>
      </c>
      <c r="IA21" s="7" t="str">
        <f t="shared" si="5"/>
        <v/>
      </c>
      <c r="IB21" s="7" t="str">
        <f t="shared" si="5"/>
        <v/>
      </c>
      <c r="IC21" s="7" t="str">
        <f t="shared" ref="IC21:IM52" si="129">IF(OR($HR21="", IC$5=""), "", IFERROR(INDEX($DL$8:$HG$107, MATCH($HR21, $DK$8:$DK$107, 0), MATCH(IC$5, $DL$7:$HG$7, 0)), ""))</f>
        <v/>
      </c>
      <c r="ID21" s="7" t="str">
        <f t="shared" si="129"/>
        <v/>
      </c>
      <c r="IE21" s="7" t="str">
        <f t="shared" si="129"/>
        <v/>
      </c>
      <c r="IF21" s="7" t="str">
        <f t="shared" si="129"/>
        <v/>
      </c>
      <c r="IG21" s="7" t="str">
        <f t="shared" si="129"/>
        <v/>
      </c>
      <c r="IH21" s="7" t="str">
        <f t="shared" si="129"/>
        <v/>
      </c>
      <c r="II21" s="7" t="str">
        <f t="shared" si="129"/>
        <v/>
      </c>
      <c r="IJ21" s="7" t="str">
        <f t="shared" si="129"/>
        <v/>
      </c>
      <c r="IK21" s="7" t="str">
        <f t="shared" si="129"/>
        <v/>
      </c>
      <c r="IL21" s="7" t="str">
        <f t="shared" si="129"/>
        <v/>
      </c>
      <c r="IM21" s="61" t="str">
        <f t="shared" si="129"/>
        <v/>
      </c>
      <c r="IP21" s="9">
        <f>'Dev Settings'!$BW10</f>
        <v>1</v>
      </c>
      <c r="IQ21" s="9">
        <f>'Dev Settings'!$BX10</f>
        <v>100</v>
      </c>
      <c r="IT21" s="10">
        <v>14</v>
      </c>
      <c r="IU21" s="10">
        <f t="shared" si="80"/>
        <v>-4</v>
      </c>
      <c r="IW21" s="10">
        <f>IFERROR(IF(COUNTIF(IW$8:IW20, IW20)&lt;=INDEX($IQ$8:$IQ$18, MATCH(IW20, $IP$8:$IP$18, 0)), IW20, IW20+$IR$5), "")</f>
        <v>-4</v>
      </c>
      <c r="IX21" s="10">
        <f>IF($IW21="", "", COUNTIF(IW$8:IW21, IW21))</f>
        <v>3</v>
      </c>
      <c r="IY21" s="10">
        <f t="shared" si="81"/>
        <v>12</v>
      </c>
      <c r="JA21" s="10" t="str">
        <f t="shared" si="82"/>
        <v>X</v>
      </c>
      <c r="JB21" s="10">
        <f>IF($JA21="", "", COUNTIF(JA$8:JA21, "X"))</f>
        <v>13</v>
      </c>
      <c r="JE21" s="67" t="str">
        <f t="shared" si="83"/>
        <v/>
      </c>
      <c r="JF21" s="60" t="e">
        <f>IF(AND($IQ$5='Dev Settings'!$BU$3, COUNTIF($IP$21:$IP$25, HT21)&gt;0, COUNTIF($IP$21:$IP$25, HT20)&gt;0), MIN($ML20:$NE20)-ML20, IF(AND($IQ$6='Dev Settings'!$BU$3, COUNTIF($IQ$21:$IQ$25, HT21)&gt;0, COUNTIF($IQ$21:$IQ$25, HT20)&gt;0), MAX($ML20:$NE20)-ML20, IFERROR(INDEX($IU$8:$IU$107, MATCH(HT21, $IT$8:$IT$107, 0)), "")))</f>
        <v>#VALUE!</v>
      </c>
      <c r="JG21" s="7" t="e">
        <f>IF(AND($IQ$5='Dev Settings'!$BU$3, COUNTIF($IP$21:$IP$25, HU21)&gt;0, COUNTIF($IP$21:$IP$25, HU20)&gt;0), MIN($ML20:$NE20)-MM20, IF(AND($IQ$6='Dev Settings'!$BU$3, COUNTIF($IQ$21:$IQ$25, HU21)&gt;0, COUNTIF($IQ$21:$IQ$25, HU20)&gt;0), MAX($ML20:$NE20)-MM20, IFERROR(INDEX($IU$8:$IU$107, MATCH(HU21, $IT$8:$IT$107, 0)), "")))</f>
        <v>#VALUE!</v>
      </c>
      <c r="JH21" s="7" t="e">
        <f>IF(AND($IQ$5='Dev Settings'!$BU$3, COUNTIF($IP$21:$IP$25, HV21)&gt;0, COUNTIF($IP$21:$IP$25, HV20)&gt;0), MIN($ML20:$NE20)-MN20, IF(AND($IQ$6='Dev Settings'!$BU$3, COUNTIF($IQ$21:$IQ$25, HV21)&gt;0, COUNTIF($IQ$21:$IQ$25, HV20)&gt;0), MAX($ML20:$NE20)-MN20, IFERROR(INDEX($IU$8:$IU$107, MATCH(HV21, $IT$8:$IT$107, 0)), "")))</f>
        <v>#VALUE!</v>
      </c>
      <c r="JI21" s="7" t="e">
        <f>IF(AND($IQ$5='Dev Settings'!$BU$3, COUNTIF($IP$21:$IP$25, HW21)&gt;0, COUNTIF($IP$21:$IP$25, HW20)&gt;0), MIN($ML20:$NE20)-MO20, IF(AND($IQ$6='Dev Settings'!$BU$3, COUNTIF($IQ$21:$IQ$25, HW21)&gt;0, COUNTIF($IQ$21:$IQ$25, HW20)&gt;0), MAX($ML20:$NE20)-MO20, IFERROR(INDEX($IU$8:$IU$107, MATCH(HW21, $IT$8:$IT$107, 0)), "")))</f>
        <v>#VALUE!</v>
      </c>
      <c r="JJ21" s="7" t="e">
        <f>IF(AND($IQ$5='Dev Settings'!$BU$3, COUNTIF($IP$21:$IP$25, HX21)&gt;0, COUNTIF($IP$21:$IP$25, HX20)&gt;0), MIN($ML20:$NE20)-MP20, IF(AND($IQ$6='Dev Settings'!$BU$3, COUNTIF($IQ$21:$IQ$25, HX21)&gt;0, COUNTIF($IQ$21:$IQ$25, HX20)&gt;0), MAX($ML20:$NE20)-MP20, IFERROR(INDEX($IU$8:$IU$107, MATCH(HX21, $IT$8:$IT$107, 0)), "")))</f>
        <v>#VALUE!</v>
      </c>
      <c r="JK21" s="7" t="e">
        <f>IF(AND($IQ$5='Dev Settings'!$BU$3, COUNTIF($IP$21:$IP$25, HY21)&gt;0, COUNTIF($IP$21:$IP$25, HY20)&gt;0), MIN($ML20:$NE20)-MQ20, IF(AND($IQ$6='Dev Settings'!$BU$3, COUNTIF($IQ$21:$IQ$25, HY21)&gt;0, COUNTIF($IQ$21:$IQ$25, HY20)&gt;0), MAX($ML20:$NE20)-MQ20, IFERROR(INDEX($IU$8:$IU$107, MATCH(HY21, $IT$8:$IT$107, 0)), "")))</f>
        <v>#VALUE!</v>
      </c>
      <c r="JL21" s="7" t="e">
        <f>IF(AND($IQ$5='Dev Settings'!$BU$3, COUNTIF($IP$21:$IP$25, HZ21)&gt;0, COUNTIF($IP$21:$IP$25, HZ20)&gt;0), MIN($ML20:$NE20)-MR20, IF(AND($IQ$6='Dev Settings'!$BU$3, COUNTIF($IQ$21:$IQ$25, HZ21)&gt;0, COUNTIF($IQ$21:$IQ$25, HZ20)&gt;0), MAX($ML20:$NE20)-MR20, IFERROR(INDEX($IU$8:$IU$107, MATCH(HZ21, $IT$8:$IT$107, 0)), "")))</f>
        <v>#VALUE!</v>
      </c>
      <c r="JM21" s="7" t="e">
        <f>IF(AND($IQ$5='Dev Settings'!$BU$3, COUNTIF($IP$21:$IP$25, IA21)&gt;0, COUNTIF($IP$21:$IP$25, IA20)&gt;0), MIN($ML20:$NE20)-MS20, IF(AND($IQ$6='Dev Settings'!$BU$3, COUNTIF($IQ$21:$IQ$25, IA21)&gt;0, COUNTIF($IQ$21:$IQ$25, IA20)&gt;0), MAX($ML20:$NE20)-MS20, IFERROR(INDEX($IU$8:$IU$107, MATCH(IA21, $IT$8:$IT$107, 0)), "")))</f>
        <v>#VALUE!</v>
      </c>
      <c r="JN21" s="7" t="e">
        <f>IF(AND($IQ$5='Dev Settings'!$BU$3, COUNTIF($IP$21:$IP$25, IB21)&gt;0, COUNTIF($IP$21:$IP$25, IB20)&gt;0), MIN($ML20:$NE20)-MT20, IF(AND($IQ$6='Dev Settings'!$BU$3, COUNTIF($IQ$21:$IQ$25, IB21)&gt;0, COUNTIF($IQ$21:$IQ$25, IB20)&gt;0), MAX($ML20:$NE20)-MT20, IFERROR(INDEX($IU$8:$IU$107, MATCH(IB21, $IT$8:$IT$107, 0)), "")))</f>
        <v>#VALUE!</v>
      </c>
      <c r="JO21" s="7" t="e">
        <f>IF(AND($IQ$5='Dev Settings'!$BU$3, COUNTIF($IP$21:$IP$25, IC21)&gt;0, COUNTIF($IP$21:$IP$25, IC20)&gt;0), MIN($ML20:$NE20)-MU20, IF(AND($IQ$6='Dev Settings'!$BU$3, COUNTIF($IQ$21:$IQ$25, IC21)&gt;0, COUNTIF($IQ$21:$IQ$25, IC20)&gt;0), MAX($ML20:$NE20)-MU20, IFERROR(INDEX($IU$8:$IU$107, MATCH(IC21, $IT$8:$IT$107, 0)), "")))</f>
        <v>#VALUE!</v>
      </c>
      <c r="JP21" s="7" t="e">
        <f>IF(AND($IQ$5='Dev Settings'!$BU$3, COUNTIF($IP$21:$IP$25, ID21)&gt;0, COUNTIF($IP$21:$IP$25, ID20)&gt;0), MIN($ML20:$NE20)-MV20, IF(AND($IQ$6='Dev Settings'!$BU$3, COUNTIF($IQ$21:$IQ$25, ID21)&gt;0, COUNTIF($IQ$21:$IQ$25, ID20)&gt;0), MAX($ML20:$NE20)-MV20, IFERROR(INDEX($IU$8:$IU$107, MATCH(ID21, $IT$8:$IT$107, 0)), "")))</f>
        <v>#VALUE!</v>
      </c>
      <c r="JQ21" s="7" t="e">
        <f>IF(AND($IQ$5='Dev Settings'!$BU$3, COUNTIF($IP$21:$IP$25, IE21)&gt;0, COUNTIF($IP$21:$IP$25, IE20)&gt;0), MIN($ML20:$NE20)-MW20, IF(AND($IQ$6='Dev Settings'!$BU$3, COUNTIF($IQ$21:$IQ$25, IE21)&gt;0, COUNTIF($IQ$21:$IQ$25, IE20)&gt;0), MAX($ML20:$NE20)-MW20, IFERROR(INDEX($IU$8:$IU$107, MATCH(IE21, $IT$8:$IT$107, 0)), "")))</f>
        <v>#VALUE!</v>
      </c>
      <c r="JR21" s="7" t="e">
        <f>IF(AND($IQ$5='Dev Settings'!$BU$3, COUNTIF($IP$21:$IP$25, IF21)&gt;0, COUNTIF($IP$21:$IP$25, IF20)&gt;0), MIN($ML20:$NE20)-MX20, IF(AND($IQ$6='Dev Settings'!$BU$3, COUNTIF($IQ$21:$IQ$25, IF21)&gt;0, COUNTIF($IQ$21:$IQ$25, IF20)&gt;0), MAX($ML20:$NE20)-MX20, IFERROR(INDEX($IU$8:$IU$107, MATCH(IF21, $IT$8:$IT$107, 0)), "")))</f>
        <v>#VALUE!</v>
      </c>
      <c r="JS21" s="7" t="e">
        <f>IF(AND($IQ$5='Dev Settings'!$BU$3, COUNTIF($IP$21:$IP$25, IG21)&gt;0, COUNTIF($IP$21:$IP$25, IG20)&gt;0), MIN($ML20:$NE20)-MY20, IF(AND($IQ$6='Dev Settings'!$BU$3, COUNTIF($IQ$21:$IQ$25, IG21)&gt;0, COUNTIF($IQ$21:$IQ$25, IG20)&gt;0), MAX($ML20:$NE20)-MY20, IFERROR(INDEX($IU$8:$IU$107, MATCH(IG21, $IT$8:$IT$107, 0)), "")))</f>
        <v>#VALUE!</v>
      </c>
      <c r="JT21" s="7" t="e">
        <f>IF(AND($IQ$5='Dev Settings'!$BU$3, COUNTIF($IP$21:$IP$25, IH21)&gt;0, COUNTIF($IP$21:$IP$25, IH20)&gt;0), MIN($ML20:$NE20)-MZ20, IF(AND($IQ$6='Dev Settings'!$BU$3, COUNTIF($IQ$21:$IQ$25, IH21)&gt;0, COUNTIF($IQ$21:$IQ$25, IH20)&gt;0), MAX($ML20:$NE20)-MZ20, IFERROR(INDEX($IU$8:$IU$107, MATCH(IH21, $IT$8:$IT$107, 0)), "")))</f>
        <v>#VALUE!</v>
      </c>
      <c r="JU21" s="7" t="e">
        <f>IF(AND($IQ$5='Dev Settings'!$BU$3, COUNTIF($IP$21:$IP$25, II21)&gt;0, COUNTIF($IP$21:$IP$25, II20)&gt;0), MIN($ML20:$NE20)-NA20, IF(AND($IQ$6='Dev Settings'!$BU$3, COUNTIF($IQ$21:$IQ$25, II21)&gt;0, COUNTIF($IQ$21:$IQ$25, II20)&gt;0), MAX($ML20:$NE20)-NA20, IFERROR(INDEX($IU$8:$IU$107, MATCH(II21, $IT$8:$IT$107, 0)), "")))</f>
        <v>#VALUE!</v>
      </c>
      <c r="JV21" s="7" t="e">
        <f>IF(AND($IQ$5='Dev Settings'!$BU$3, COUNTIF($IP$21:$IP$25, IJ21)&gt;0, COUNTIF($IP$21:$IP$25, IJ20)&gt;0), MIN($ML20:$NE20)-NB20, IF(AND($IQ$6='Dev Settings'!$BU$3, COUNTIF($IQ$21:$IQ$25, IJ21)&gt;0, COUNTIF($IQ$21:$IQ$25, IJ20)&gt;0), MAX($ML20:$NE20)-NB20, IFERROR(INDEX($IU$8:$IU$107, MATCH(IJ21, $IT$8:$IT$107, 0)), "")))</f>
        <v>#VALUE!</v>
      </c>
      <c r="JW21" s="7" t="e">
        <f>IF(AND($IQ$5='Dev Settings'!$BU$3, COUNTIF($IP$21:$IP$25, IK21)&gt;0, COUNTIF($IP$21:$IP$25, IK20)&gt;0), MIN($ML20:$NE20)-NC20, IF(AND($IQ$6='Dev Settings'!$BU$3, COUNTIF($IQ$21:$IQ$25, IK21)&gt;0, COUNTIF($IQ$21:$IQ$25, IK20)&gt;0), MAX($ML20:$NE20)-NC20, IFERROR(INDEX($IU$8:$IU$107, MATCH(IK21, $IT$8:$IT$107, 0)), "")))</f>
        <v>#VALUE!</v>
      </c>
      <c r="JX21" s="7" t="e">
        <f>IF(AND($IQ$5='Dev Settings'!$BU$3, COUNTIF($IP$21:$IP$25, IL21)&gt;0, COUNTIF($IP$21:$IP$25, IL20)&gt;0), MIN($ML20:$NE20)-ND20, IF(AND($IQ$6='Dev Settings'!$BU$3, COUNTIF($IQ$21:$IQ$25, IL21)&gt;0, COUNTIF($IQ$21:$IQ$25, IL20)&gt;0), MAX($ML20:$NE20)-ND20, IFERROR(INDEX($IU$8:$IU$107, MATCH(IL21, $IT$8:$IT$107, 0)), "")))</f>
        <v>#VALUE!</v>
      </c>
      <c r="JY21" s="61" t="e">
        <f>IF(AND($IQ$5='Dev Settings'!$BU$3, COUNTIF($IP$21:$IP$25, IM21)&gt;0, COUNTIF($IP$21:$IP$25, IM20)&gt;0), MIN($ML20:$NE20)-NE20, IF(AND($IQ$6='Dev Settings'!$BU$3, COUNTIF($IQ$21:$IQ$25, IM21)&gt;0, COUNTIF($IQ$21:$IQ$25, IM20)&gt;0), MAX($ML20:$NE20)-NE20, IFERROR(INDEX($IU$8:$IU$107, MATCH(IM21, $IT$8:$IT$107, 0)), "")))</f>
        <v>#VALUE!</v>
      </c>
      <c r="KA21" s="60" t="str">
        <f t="shared" si="8"/>
        <v/>
      </c>
      <c r="KB21" s="7" t="str">
        <f t="shared" si="9"/>
        <v/>
      </c>
      <c r="KC21" s="7" t="str">
        <f t="shared" si="10"/>
        <v/>
      </c>
      <c r="KD21" s="7" t="str">
        <f t="shared" si="11"/>
        <v/>
      </c>
      <c r="KE21" s="7" t="str">
        <f t="shared" si="12"/>
        <v/>
      </c>
      <c r="KF21" s="7" t="str">
        <f t="shared" si="13"/>
        <v/>
      </c>
      <c r="KG21" s="7" t="str">
        <f t="shared" si="14"/>
        <v/>
      </c>
      <c r="KH21" s="7" t="str">
        <f t="shared" si="15"/>
        <v/>
      </c>
      <c r="KI21" s="7" t="str">
        <f t="shared" si="16"/>
        <v/>
      </c>
      <c r="KJ21" s="7" t="str">
        <f t="shared" si="17"/>
        <v/>
      </c>
      <c r="KK21" s="7" t="str">
        <f t="shared" si="18"/>
        <v/>
      </c>
      <c r="KL21" s="7" t="str">
        <f t="shared" si="19"/>
        <v/>
      </c>
      <c r="KM21" s="7" t="str">
        <f t="shared" si="20"/>
        <v/>
      </c>
      <c r="KN21" s="7" t="str">
        <f t="shared" si="21"/>
        <v/>
      </c>
      <c r="KO21" s="7" t="str">
        <f t="shared" si="22"/>
        <v/>
      </c>
      <c r="KP21" s="7" t="str">
        <f t="shared" si="23"/>
        <v/>
      </c>
      <c r="KQ21" s="7" t="str">
        <f t="shared" si="24"/>
        <v/>
      </c>
      <c r="KR21" s="7" t="str">
        <f t="shared" si="25"/>
        <v/>
      </c>
      <c r="KS21" s="7" t="str">
        <f t="shared" si="26"/>
        <v/>
      </c>
      <c r="KT21" s="61" t="str">
        <f t="shared" si="27"/>
        <v/>
      </c>
      <c r="KV21" s="60" t="str">
        <f t="shared" si="28"/>
        <v/>
      </c>
      <c r="KW21" s="7" t="str">
        <f t="shared" si="29"/>
        <v/>
      </c>
      <c r="KX21" s="7" t="str">
        <f t="shared" si="30"/>
        <v/>
      </c>
      <c r="KY21" s="7" t="str">
        <f t="shared" si="31"/>
        <v/>
      </c>
      <c r="KZ21" s="7" t="str">
        <f t="shared" si="32"/>
        <v/>
      </c>
      <c r="LA21" s="7" t="str">
        <f t="shared" si="33"/>
        <v/>
      </c>
      <c r="LB21" s="7" t="str">
        <f t="shared" si="34"/>
        <v/>
      </c>
      <c r="LC21" s="7" t="str">
        <f t="shared" si="35"/>
        <v/>
      </c>
      <c r="LD21" s="7" t="str">
        <f t="shared" si="36"/>
        <v/>
      </c>
      <c r="LE21" s="7" t="str">
        <f t="shared" si="37"/>
        <v/>
      </c>
      <c r="LF21" s="7" t="str">
        <f t="shared" si="38"/>
        <v/>
      </c>
      <c r="LG21" s="7" t="str">
        <f t="shared" si="39"/>
        <v/>
      </c>
      <c r="LH21" s="7" t="str">
        <f t="shared" si="40"/>
        <v/>
      </c>
      <c r="LI21" s="7" t="str">
        <f t="shared" si="41"/>
        <v/>
      </c>
      <c r="LJ21" s="7" t="str">
        <f t="shared" si="42"/>
        <v/>
      </c>
      <c r="LK21" s="7" t="str">
        <f t="shared" si="43"/>
        <v/>
      </c>
      <c r="LL21" s="7" t="str">
        <f t="shared" si="44"/>
        <v/>
      </c>
      <c r="LM21" s="7" t="str">
        <f t="shared" si="45"/>
        <v/>
      </c>
      <c r="LN21" s="7" t="str">
        <f t="shared" si="46"/>
        <v/>
      </c>
      <c r="LO21" s="61" t="str">
        <f t="shared" si="47"/>
        <v/>
      </c>
      <c r="LQ21" s="60" t="e">
        <f t="shared" si="48"/>
        <v>#VALUE!</v>
      </c>
      <c r="LR21" s="7" t="e">
        <f t="shared" si="49"/>
        <v>#VALUE!</v>
      </c>
      <c r="LS21" s="7" t="e">
        <f t="shared" si="50"/>
        <v>#VALUE!</v>
      </c>
      <c r="LT21" s="7" t="e">
        <f t="shared" si="51"/>
        <v>#VALUE!</v>
      </c>
      <c r="LU21" s="7" t="e">
        <f t="shared" si="52"/>
        <v>#VALUE!</v>
      </c>
      <c r="LV21" s="7" t="e">
        <f t="shared" si="53"/>
        <v>#VALUE!</v>
      </c>
      <c r="LW21" s="7" t="e">
        <f t="shared" si="54"/>
        <v>#VALUE!</v>
      </c>
      <c r="LX21" s="7" t="e">
        <f t="shared" si="55"/>
        <v>#VALUE!</v>
      </c>
      <c r="LY21" s="7" t="e">
        <f t="shared" si="56"/>
        <v>#VALUE!</v>
      </c>
      <c r="LZ21" s="7" t="e">
        <f t="shared" si="57"/>
        <v>#VALUE!</v>
      </c>
      <c r="MA21" s="7" t="e">
        <f t="shared" si="58"/>
        <v>#VALUE!</v>
      </c>
      <c r="MB21" s="7" t="e">
        <f t="shared" si="59"/>
        <v>#VALUE!</v>
      </c>
      <c r="MC21" s="7" t="e">
        <f t="shared" si="60"/>
        <v>#VALUE!</v>
      </c>
      <c r="MD21" s="7" t="e">
        <f t="shared" si="61"/>
        <v>#VALUE!</v>
      </c>
      <c r="ME21" s="7" t="e">
        <f t="shared" si="62"/>
        <v>#VALUE!</v>
      </c>
      <c r="MF21" s="7" t="e">
        <f t="shared" si="63"/>
        <v>#VALUE!</v>
      </c>
      <c r="MG21" s="7" t="e">
        <f t="shared" si="64"/>
        <v>#VALUE!</v>
      </c>
      <c r="MH21" s="7" t="e">
        <f t="shared" si="65"/>
        <v>#VALUE!</v>
      </c>
      <c r="MI21" s="7" t="e">
        <f t="shared" si="66"/>
        <v>#VALUE!</v>
      </c>
      <c r="MJ21" s="61" t="e">
        <f t="shared" si="67"/>
        <v>#VALUE!</v>
      </c>
      <c r="ML21" s="60" t="str">
        <f t="shared" si="84"/>
        <v/>
      </c>
      <c r="MM21" s="7" t="str">
        <f t="shared" si="85"/>
        <v/>
      </c>
      <c r="MN21" s="7" t="str">
        <f t="shared" si="86"/>
        <v/>
      </c>
      <c r="MO21" s="7" t="str">
        <f t="shared" si="87"/>
        <v/>
      </c>
      <c r="MP21" s="7" t="str">
        <f t="shared" si="88"/>
        <v/>
      </c>
      <c r="MQ21" s="7" t="str">
        <f t="shared" si="89"/>
        <v/>
      </c>
      <c r="MR21" s="7" t="str">
        <f t="shared" si="90"/>
        <v/>
      </c>
      <c r="MS21" s="7" t="str">
        <f t="shared" si="91"/>
        <v/>
      </c>
      <c r="MT21" s="7" t="str">
        <f t="shared" si="92"/>
        <v/>
      </c>
      <c r="MU21" s="7" t="str">
        <f t="shared" si="93"/>
        <v/>
      </c>
      <c r="MV21" s="7" t="str">
        <f t="shared" si="94"/>
        <v/>
      </c>
      <c r="MW21" s="7" t="str">
        <f t="shared" si="95"/>
        <v/>
      </c>
      <c r="MX21" s="7" t="str">
        <f t="shared" si="96"/>
        <v/>
      </c>
      <c r="MY21" s="7" t="str">
        <f t="shared" si="97"/>
        <v/>
      </c>
      <c r="MZ21" s="7" t="str">
        <f t="shared" si="98"/>
        <v/>
      </c>
      <c r="NA21" s="7" t="str">
        <f t="shared" si="99"/>
        <v/>
      </c>
      <c r="NB21" s="7" t="str">
        <f t="shared" si="100"/>
        <v/>
      </c>
      <c r="NC21" s="7" t="str">
        <f t="shared" si="101"/>
        <v/>
      </c>
      <c r="ND21" s="7" t="str">
        <f t="shared" si="102"/>
        <v/>
      </c>
      <c r="NE21" s="61" t="str">
        <f t="shared" si="103"/>
        <v/>
      </c>
      <c r="NG21" s="10" t="str">
        <f t="shared" si="104"/>
        <v/>
      </c>
      <c r="NI21" s="10" t="str">
        <f t="shared" si="105"/>
        <v/>
      </c>
      <c r="NK21" s="10" t="str">
        <f>IF(COUNTIF($NI21:$NI$176, "X")=1, "X", "")</f>
        <v/>
      </c>
      <c r="NM21" s="10" t="str">
        <f t="shared" si="69"/>
        <v/>
      </c>
      <c r="NO21" s="85" t="str" cm="1">
        <f t="array" ref="NO21">IF(OR(NO$7="", $JE21=""), "", IFERROR(NO$8+SUMPRODUCT((Trades!$CL$8:$CL$307)*(Trades!$O$8:$Q$307=NO$7)*(Trades!$R$8:$R$307&lt;$JE21))-SUMPRODUCT((Trades!$H$8:$H$307)*(Trades!$E$8:$E$307=NO$7)*(Trades!$R$8:$R$307&lt;$JE21)), ""))</f>
        <v/>
      </c>
      <c r="NP21" s="86" t="str" cm="1">
        <f t="array" ref="NP21">IF(OR(NP$7="", $JE21=""), "", IFERROR(NP$8+SUMPRODUCT((Trades!$CL$8:$CL$307)*(Trades!$O$8:$Q$307=NP$7)*(Trades!$R$8:$R$307&lt;$JE21))-SUMPRODUCT((Trades!$H$8:$H$307)*(Trades!$E$8:$E$307=NP$7)*(Trades!$R$8:$R$307&lt;$JE21)), ""))</f>
        <v/>
      </c>
      <c r="NQ21" s="86" t="str" cm="1">
        <f t="array" ref="NQ21">IF(OR(NQ$7="", $JE21=""), "", IFERROR(NQ$8+SUMPRODUCT((Trades!$CL$8:$CL$307)*(Trades!$O$8:$Q$307=NQ$7)*(Trades!$R$8:$R$307&lt;$JE21))-SUMPRODUCT((Trades!$H$8:$H$307)*(Trades!$E$8:$E$307=NQ$7)*(Trades!$R$8:$R$307&lt;$JE21)), ""))</f>
        <v/>
      </c>
      <c r="NR21" s="86" t="str" cm="1">
        <f t="array" ref="NR21">IF(OR(NR$7="", $JE21=""), "", IFERROR(NR$8+SUMPRODUCT((Trades!$CL$8:$CL$307)*(Trades!$O$8:$Q$307=NR$7)*(Trades!$R$8:$R$307&lt;$JE21))-SUMPRODUCT((Trades!$H$8:$H$307)*(Trades!$E$8:$E$307=NR$7)*(Trades!$R$8:$R$307&lt;$JE21)), ""))</f>
        <v/>
      </c>
      <c r="NS21" s="86" t="str" cm="1">
        <f t="array" ref="NS21">IF(OR(NS$7="", $JE21=""), "", IFERROR(NS$8+SUMPRODUCT((Trades!$CL$8:$CL$307)*(Trades!$O$8:$Q$307=NS$7)*(Trades!$R$8:$R$307&lt;$JE21))-SUMPRODUCT((Trades!$H$8:$H$307)*(Trades!$E$8:$E$307=NS$7)*(Trades!$R$8:$R$307&lt;$JE21)), ""))</f>
        <v/>
      </c>
      <c r="NT21" s="86" t="str" cm="1">
        <f t="array" ref="NT21">IF(OR(NT$7="", $JE21=""), "", IFERROR(NT$8+SUMPRODUCT((Trades!$CL$8:$CL$307)*(Trades!$O$8:$Q$307=NT$7)*(Trades!$R$8:$R$307&lt;$JE21))-SUMPRODUCT((Trades!$H$8:$H$307)*(Trades!$E$8:$E$307=NT$7)*(Trades!$R$8:$R$307&lt;$JE21)), ""))</f>
        <v/>
      </c>
      <c r="NU21" s="86" t="str" cm="1">
        <f t="array" ref="NU21">IF(OR(NU$7="", $JE21=""), "", IFERROR(NU$8+SUMPRODUCT((Trades!$CL$8:$CL$307)*(Trades!$O$8:$Q$307=NU$7)*(Trades!$R$8:$R$307&lt;$JE21))-SUMPRODUCT((Trades!$H$8:$H$307)*(Trades!$E$8:$E$307=NU$7)*(Trades!$R$8:$R$307&lt;$JE21)), ""))</f>
        <v/>
      </c>
      <c r="NV21" s="86" t="str" cm="1">
        <f t="array" ref="NV21">IF(OR(NV$7="", $JE21=""), "", IFERROR(NV$8+SUMPRODUCT((Trades!$CL$8:$CL$307)*(Trades!$O$8:$Q$307=NV$7)*(Trades!$R$8:$R$307&lt;$JE21))-SUMPRODUCT((Trades!$H$8:$H$307)*(Trades!$E$8:$E$307=NV$7)*(Trades!$R$8:$R$307&lt;$JE21)), ""))</f>
        <v/>
      </c>
      <c r="NW21" s="86" t="str" cm="1">
        <f t="array" ref="NW21">IF(OR(NW$7="", $JE21=""), "", IFERROR(NW$8+SUMPRODUCT((Trades!$CL$8:$CL$307)*(Trades!$O$8:$Q$307=NW$7)*(Trades!$R$8:$R$307&lt;$JE21))-SUMPRODUCT((Trades!$H$8:$H$307)*(Trades!$E$8:$E$307=NW$7)*(Trades!$R$8:$R$307&lt;$JE21)), ""))</f>
        <v/>
      </c>
      <c r="NX21" s="86" t="str" cm="1">
        <f t="array" ref="NX21">IF(OR(NX$7="", $JE21=""), "", IFERROR(NX$8+SUMPRODUCT((Trades!$CL$8:$CL$307)*(Trades!$O$8:$Q$307=NX$7)*(Trades!$R$8:$R$307&lt;$JE21))-SUMPRODUCT((Trades!$H$8:$H$307)*(Trades!$E$8:$E$307=NX$7)*(Trades!$R$8:$R$307&lt;$JE21)), ""))</f>
        <v/>
      </c>
      <c r="NY21" s="86" t="str" cm="1">
        <f t="array" ref="NY21">IF(OR(NY$7="", $JE21=""), "", IFERROR(NY$8+SUMPRODUCT((Trades!$CL$8:$CL$307)*(Trades!$O$8:$Q$307=NY$7)*(Trades!$R$8:$R$307&lt;$JE21))-SUMPRODUCT((Trades!$H$8:$H$307)*(Trades!$E$8:$E$307=NY$7)*(Trades!$R$8:$R$307&lt;$JE21)), ""))</f>
        <v/>
      </c>
      <c r="NZ21" s="86" t="str" cm="1">
        <f t="array" ref="NZ21">IF(OR(NZ$7="", $JE21=""), "", IFERROR(NZ$8+SUMPRODUCT((Trades!$CL$8:$CL$307)*(Trades!$O$8:$Q$307=NZ$7)*(Trades!$R$8:$R$307&lt;$JE21))-SUMPRODUCT((Trades!$H$8:$H$307)*(Trades!$E$8:$E$307=NZ$7)*(Trades!$R$8:$R$307&lt;$JE21)), ""))</f>
        <v/>
      </c>
      <c r="OA21" s="86" t="str" cm="1">
        <f t="array" ref="OA21">IF(OR(OA$7="", $JE21=""), "", IFERROR(OA$8+SUMPRODUCT((Trades!$CL$8:$CL$307)*(Trades!$O$8:$Q$307=OA$7)*(Trades!$R$8:$R$307&lt;$JE21))-SUMPRODUCT((Trades!$H$8:$H$307)*(Trades!$E$8:$E$307=OA$7)*(Trades!$R$8:$R$307&lt;$JE21)), ""))</f>
        <v/>
      </c>
      <c r="OB21" s="86" t="str" cm="1">
        <f t="array" ref="OB21">IF(OR(OB$7="", $JE21=""), "", IFERROR(OB$8+SUMPRODUCT((Trades!$CL$8:$CL$307)*(Trades!$O$8:$Q$307=OB$7)*(Trades!$R$8:$R$307&lt;$JE21))-SUMPRODUCT((Trades!$H$8:$H$307)*(Trades!$E$8:$E$307=OB$7)*(Trades!$R$8:$R$307&lt;$JE21)), ""))</f>
        <v/>
      </c>
      <c r="OC21" s="86" t="str" cm="1">
        <f t="array" ref="OC21">IF(OR(OC$7="", $JE21=""), "", IFERROR(OC$8+SUMPRODUCT((Trades!$CL$8:$CL$307)*(Trades!$O$8:$Q$307=OC$7)*(Trades!$R$8:$R$307&lt;$JE21))-SUMPRODUCT((Trades!$H$8:$H$307)*(Trades!$E$8:$E$307=OC$7)*(Trades!$R$8:$R$307&lt;$JE21)), ""))</f>
        <v/>
      </c>
      <c r="OD21" s="86" t="str" cm="1">
        <f t="array" ref="OD21">IF(OR(OD$7="", $JE21=""), "", IFERROR(OD$8+SUMPRODUCT((Trades!$CL$8:$CL$307)*(Trades!$O$8:$Q$307=OD$7)*(Trades!$R$8:$R$307&lt;$JE21))-SUMPRODUCT((Trades!$H$8:$H$307)*(Trades!$E$8:$E$307=OD$7)*(Trades!$R$8:$R$307&lt;$JE21)), ""))</f>
        <v/>
      </c>
      <c r="OE21" s="86" t="str" cm="1">
        <f t="array" ref="OE21">IF(OR(OE$7="", $JE21=""), "", IFERROR(OE$8+SUMPRODUCT((Trades!$CL$8:$CL$307)*(Trades!$O$8:$Q$307=OE$7)*(Trades!$R$8:$R$307&lt;$JE21))-SUMPRODUCT((Trades!$H$8:$H$307)*(Trades!$E$8:$E$307=OE$7)*(Trades!$R$8:$R$307&lt;$JE21)), ""))</f>
        <v/>
      </c>
      <c r="OF21" s="86" t="str" cm="1">
        <f t="array" ref="OF21">IF(OR(OF$7="", $JE21=""), "", IFERROR(OF$8+SUMPRODUCT((Trades!$CL$8:$CL$307)*(Trades!$O$8:$Q$307=OF$7)*(Trades!$R$8:$R$307&lt;$JE21))-SUMPRODUCT((Trades!$H$8:$H$307)*(Trades!$E$8:$E$307=OF$7)*(Trades!$R$8:$R$307&lt;$JE21)), ""))</f>
        <v/>
      </c>
      <c r="OG21" s="86" t="str" cm="1">
        <f t="array" ref="OG21">IF(OR(OG$7="", $JE21=""), "", IFERROR(OG$8+SUMPRODUCT((Trades!$CL$8:$CL$307)*(Trades!$O$8:$Q$307=OG$7)*(Trades!$R$8:$R$307&lt;$JE21))-SUMPRODUCT((Trades!$H$8:$H$307)*(Trades!$E$8:$E$307=OG$7)*(Trades!$R$8:$R$307&lt;$JE21)), ""))</f>
        <v/>
      </c>
      <c r="OH21" s="87" t="str" cm="1">
        <f t="array" ref="OH21">IF(OR(OH$7="", $JE21=""), "", IFERROR(OH$8+SUMPRODUCT((Trades!$CL$8:$CL$307)*(Trades!$O$8:$Q$307=OH$7)*(Trades!$R$8:$R$307&lt;$JE21))-SUMPRODUCT((Trades!$H$8:$H$307)*(Trades!$E$8:$E$307=OH$7)*(Trades!$R$8:$R$307&lt;$JE21)), ""))</f>
        <v/>
      </c>
      <c r="OJ21" s="94" t="str">
        <f t="shared" si="106"/>
        <v/>
      </c>
      <c r="OK21" s="95" t="str">
        <f t="shared" ref="OK21:OR21" si="130">IF(OR(OK$7="", $JE21=""), "", IFERROR(ROUND(NP21*MM21/$NG21, 0), ""))</f>
        <v/>
      </c>
      <c r="OL21" s="95" t="str">
        <f t="shared" si="130"/>
        <v/>
      </c>
      <c r="OM21" s="95" t="str">
        <f t="shared" si="130"/>
        <v/>
      </c>
      <c r="ON21" s="95" t="str">
        <f t="shared" si="130"/>
        <v/>
      </c>
      <c r="OO21" s="95" t="str">
        <f t="shared" si="130"/>
        <v/>
      </c>
      <c r="OP21" s="95" t="str">
        <f t="shared" si="130"/>
        <v/>
      </c>
      <c r="OQ21" s="95" t="str">
        <f t="shared" si="130"/>
        <v/>
      </c>
      <c r="OR21" s="95" t="str">
        <f t="shared" si="130"/>
        <v/>
      </c>
      <c r="OS21" s="95" t="str">
        <f t="shared" ref="OS21:OS84" si="131">IF(OR(OS$7="", $JE21=""), "", IFERROR(ROUND(NX21*MU21/$NG21, 0), ""))</f>
        <v/>
      </c>
      <c r="OT21" s="95" t="str">
        <f t="shared" ref="OT21:OT84" si="132">IF(OR(OT$7="", $JE21=""), "", IFERROR(ROUND(NY21*MV21/$NG21, 0), ""))</f>
        <v/>
      </c>
      <c r="OU21" s="95" t="str">
        <f t="shared" ref="OU21:OU84" si="133">IF(OR(OU$7="", $JE21=""), "", IFERROR(ROUND(NZ21*MW21/$NG21, 0), ""))</f>
        <v/>
      </c>
      <c r="OV21" s="95" t="str">
        <f t="shared" ref="OV21:OV84" si="134">IF(OR(OV$7="", $JE21=""), "", IFERROR(ROUND(OA21*MX21/$NG21, 0), ""))</f>
        <v/>
      </c>
      <c r="OW21" s="95" t="str">
        <f t="shared" ref="OW21:OW84" si="135">IF(OR(OW$7="", $JE21=""), "", IFERROR(ROUND(OB21*MY21/$NG21, 0), ""))</f>
        <v/>
      </c>
      <c r="OX21" s="95" t="str">
        <f t="shared" ref="OX21:OX84" si="136">IF(OR(OX$7="", $JE21=""), "", IFERROR(ROUND(OC21*MZ21/$NG21, 0), ""))</f>
        <v/>
      </c>
      <c r="OY21" s="95" t="str">
        <f t="shared" ref="OY21:OY84" si="137">IF(OR(OY$7="", $JE21=""), "", IFERROR(ROUND(OD21*NA21/$NG21, 0), ""))</f>
        <v/>
      </c>
      <c r="OZ21" s="95" t="str">
        <f t="shared" ref="OZ21:OZ84" si="138">IF(OR(OZ$7="", $JE21=""), "", IFERROR(ROUND(OE21*NB21/$NG21, 0), ""))</f>
        <v/>
      </c>
      <c r="PA21" s="95" t="str">
        <f t="shared" ref="PA21:PA84" si="139">IF(OR(PA$7="", $JE21=""), "", IFERROR(ROUND(OF21*NC21/$NG21, 0), ""))</f>
        <v/>
      </c>
      <c r="PB21" s="95" t="str">
        <f t="shared" ref="PB21:PB84" si="140">IF(OR(PB$7="", $JE21=""), "", IFERROR(ROUND(OG21*ND21/$NG21, 0), ""))</f>
        <v/>
      </c>
      <c r="PC21" s="96" t="str">
        <f t="shared" ref="PC21:PC84" si="141">IF(OR(PC$7="", $JE21=""), "", IFERROR(ROUND(OH21*NE21/$NG21, 0), ""))</f>
        <v/>
      </c>
      <c r="PE21" s="101" t="str">
        <f t="shared" si="126"/>
        <v/>
      </c>
      <c r="PG21" s="106" t="str">
        <f t="shared" si="127"/>
        <v/>
      </c>
      <c r="PH21" s="107" t="str">
        <f t="shared" si="71"/>
        <v/>
      </c>
      <c r="PI21" s="107" t="str">
        <f t="shared" si="71"/>
        <v/>
      </c>
      <c r="PJ21" s="107" t="str">
        <f t="shared" si="71"/>
        <v/>
      </c>
      <c r="PK21" s="107" t="str">
        <f t="shared" si="71"/>
        <v/>
      </c>
      <c r="PL21" s="107" t="str">
        <f t="shared" si="71"/>
        <v/>
      </c>
      <c r="PM21" s="107" t="str">
        <f t="shared" si="71"/>
        <v/>
      </c>
      <c r="PN21" s="107" t="str">
        <f t="shared" si="71"/>
        <v/>
      </c>
      <c r="PO21" s="107" t="str">
        <f t="shared" si="71"/>
        <v/>
      </c>
      <c r="PP21" s="107" t="str">
        <f t="shared" ref="PP21:PP84" si="142">IF(OR($NG21="", PP$7=""), "", IFERROR(MU21/$NG21, ""))</f>
        <v/>
      </c>
      <c r="PQ21" s="107" t="str">
        <f t="shared" ref="PQ21:PQ84" si="143">IF(OR($NG21="", PQ$7=""), "", IFERROR(MV21/$NG21, ""))</f>
        <v/>
      </c>
      <c r="PR21" s="107" t="str">
        <f t="shared" ref="PR21:PR84" si="144">IF(OR($NG21="", PR$7=""), "", IFERROR(MW21/$NG21, ""))</f>
        <v/>
      </c>
      <c r="PS21" s="107" t="str">
        <f t="shared" ref="PS21:PS84" si="145">IF(OR($NG21="", PS$7=""), "", IFERROR(MX21/$NG21, ""))</f>
        <v/>
      </c>
      <c r="PT21" s="107" t="str">
        <f t="shared" ref="PT21:PT84" si="146">IF(OR($NG21="", PT$7=""), "", IFERROR(MY21/$NG21, ""))</f>
        <v/>
      </c>
      <c r="PU21" s="107" t="str">
        <f t="shared" ref="PU21:PU84" si="147">IF(OR($NG21="", PU$7=""), "", IFERROR(MZ21/$NG21, ""))</f>
        <v/>
      </c>
      <c r="PV21" s="107" t="str">
        <f t="shared" ref="PV21:PV84" si="148">IF(OR($NG21="", PV$7=""), "", IFERROR(NA21/$NG21, ""))</f>
        <v/>
      </c>
      <c r="PW21" s="107" t="str">
        <f t="shared" ref="PW21:PW84" si="149">IF(OR($NG21="", PW$7=""), "", IFERROR(NB21/$NG21, ""))</f>
        <v/>
      </c>
      <c r="PX21" s="107" t="str">
        <f t="shared" ref="PX21:PX84" si="150">IF(OR($NG21="", PX$7=""), "", IFERROR(NC21/$NG21, ""))</f>
        <v/>
      </c>
      <c r="PY21" s="107" t="str">
        <f t="shared" ref="PY21:PY84" si="151">IF(OR($NG21="", PY$7=""), "", IFERROR(ND21/$NG21, ""))</f>
        <v/>
      </c>
      <c r="PZ21" s="108" t="str">
        <f t="shared" ref="PZ21:PZ84" si="152">IF(OR($NG21="", PZ$7=""), "", IFERROR(NE21/$NG21, ""))</f>
        <v/>
      </c>
      <c r="QB21" s="124" t="str" cm="1">
        <f t="array" ref="QB21">IF(OR($QB$3="", $NI21=""), "", IFERROR(INDEX($ML21:$NE21, $QA21, MATCH($QB$3, $ML$7:$NE$7, 0)), ""))</f>
        <v/>
      </c>
      <c r="QD21" s="101" t="e" cm="1">
        <f t="array" ref="QD21">IF(OR($NI21="", $QB$3=""), NA(), IFERROR(INDEX($NO21:$OH21, $QC21, MATCH($QB$3, $NO$7:$OH$7, 0)), NA()))</f>
        <v>#N/A</v>
      </c>
      <c r="QF21" s="10">
        <f t="shared" si="72"/>
        <v>0</v>
      </c>
    </row>
    <row r="22" spans="1:451" ht="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AG22" s="10">
        <v>11</v>
      </c>
      <c r="AJ22" s="10" t="str">
        <f>IF('Dev Settings'!$B$23="", "", 'Dev Settings'!$B$23)</f>
        <v>NZD</v>
      </c>
      <c r="AK22" s="60">
        <v>36</v>
      </c>
      <c r="AL22" s="7">
        <v>59</v>
      </c>
      <c r="AM22" s="7">
        <v>77</v>
      </c>
      <c r="AN22" s="7">
        <v>98</v>
      </c>
      <c r="AO22" s="7">
        <v>8</v>
      </c>
      <c r="AP22" s="7">
        <v>6</v>
      </c>
      <c r="AQ22" s="7">
        <v>1</v>
      </c>
      <c r="AR22" s="7">
        <v>61</v>
      </c>
      <c r="AS22" s="7">
        <v>1</v>
      </c>
      <c r="AT22" s="7">
        <v>20</v>
      </c>
      <c r="AU22" s="7">
        <v>27</v>
      </c>
      <c r="AV22" s="7">
        <v>6</v>
      </c>
      <c r="AW22" s="7">
        <v>21</v>
      </c>
      <c r="AX22" s="7">
        <v>76</v>
      </c>
      <c r="AY22" s="7">
        <v>44</v>
      </c>
      <c r="AZ22" s="7">
        <v>87</v>
      </c>
      <c r="BA22" s="7">
        <v>60</v>
      </c>
      <c r="BB22" s="7">
        <v>75</v>
      </c>
      <c r="BC22" s="7">
        <v>54</v>
      </c>
      <c r="BD22" s="7">
        <v>99</v>
      </c>
      <c r="BE22" s="7">
        <v>58</v>
      </c>
      <c r="BF22" s="7">
        <v>97</v>
      </c>
      <c r="BG22" s="7">
        <v>32</v>
      </c>
      <c r="BH22" s="7">
        <v>48</v>
      </c>
      <c r="BI22" s="7">
        <v>11</v>
      </c>
      <c r="BJ22" s="7">
        <v>17</v>
      </c>
      <c r="BK22" s="7">
        <v>79</v>
      </c>
      <c r="BL22" s="7">
        <v>32</v>
      </c>
      <c r="BM22" s="7">
        <v>44</v>
      </c>
      <c r="BN22" s="7">
        <v>81</v>
      </c>
      <c r="BO22" s="7">
        <v>89</v>
      </c>
      <c r="BP22" s="7">
        <v>56</v>
      </c>
      <c r="BQ22" s="7">
        <v>73</v>
      </c>
      <c r="BR22" s="7">
        <v>90</v>
      </c>
      <c r="BS22" s="7">
        <v>29</v>
      </c>
      <c r="BT22" s="7">
        <v>70</v>
      </c>
      <c r="BU22" s="7">
        <v>24</v>
      </c>
      <c r="BV22" s="7">
        <v>22</v>
      </c>
      <c r="BW22" s="7">
        <v>4</v>
      </c>
      <c r="BX22" s="61">
        <v>22</v>
      </c>
      <c r="CA22" s="49">
        <f t="shared" si="74"/>
        <v>0.58333333333333326</v>
      </c>
      <c r="CB22" s="10">
        <v>15</v>
      </c>
      <c r="CD22" s="52" t="e">
        <f t="shared" si="128"/>
        <v>#VALUE!</v>
      </c>
      <c r="CF22" s="55" t="e">
        <f t="shared" si="75"/>
        <v>#VALUE!</v>
      </c>
      <c r="CH22" s="10" t="str">
        <f t="shared" si="76"/>
        <v/>
      </c>
      <c r="CJ22" s="7"/>
      <c r="CK22" s="10">
        <v>14</v>
      </c>
      <c r="CL22" s="60">
        <v>74</v>
      </c>
      <c r="CM22" s="7">
        <v>70</v>
      </c>
      <c r="CN22" s="7">
        <v>84</v>
      </c>
      <c r="CO22" s="7">
        <v>88</v>
      </c>
      <c r="CP22" s="7">
        <v>84</v>
      </c>
      <c r="CQ22" s="7">
        <v>61</v>
      </c>
      <c r="CR22" s="7">
        <v>27</v>
      </c>
      <c r="CS22" s="7">
        <v>3</v>
      </c>
      <c r="CT22" s="7">
        <v>92</v>
      </c>
      <c r="CU22" s="7">
        <v>14</v>
      </c>
      <c r="CV22" s="7">
        <v>40</v>
      </c>
      <c r="CW22" s="7">
        <v>19</v>
      </c>
      <c r="CX22" s="7">
        <v>3</v>
      </c>
      <c r="CY22" s="7">
        <v>63</v>
      </c>
      <c r="CZ22" s="7">
        <v>74</v>
      </c>
      <c r="DA22" s="7">
        <v>38</v>
      </c>
      <c r="DB22" s="7">
        <v>48</v>
      </c>
      <c r="DC22" s="7">
        <v>82</v>
      </c>
      <c r="DD22" s="7">
        <v>46</v>
      </c>
      <c r="DE22" s="7">
        <v>12</v>
      </c>
      <c r="DF22" s="7">
        <v>40</v>
      </c>
      <c r="DG22" s="7">
        <v>75</v>
      </c>
      <c r="DH22" s="7">
        <v>41</v>
      </c>
      <c r="DI22" s="61">
        <v>69</v>
      </c>
      <c r="DK22" s="10">
        <v>15</v>
      </c>
      <c r="DL22" s="60">
        <v>39</v>
      </c>
      <c r="DM22" s="7">
        <v>50</v>
      </c>
      <c r="DN22" s="7">
        <v>35</v>
      </c>
      <c r="DO22" s="7">
        <v>65</v>
      </c>
      <c r="DP22" s="7">
        <v>2</v>
      </c>
      <c r="DQ22" s="7">
        <v>71</v>
      </c>
      <c r="DR22" s="7">
        <v>98</v>
      </c>
      <c r="DS22" s="7">
        <v>19</v>
      </c>
      <c r="DT22" s="7">
        <v>7</v>
      </c>
      <c r="DU22" s="7">
        <v>65</v>
      </c>
      <c r="DV22" s="7">
        <v>39</v>
      </c>
      <c r="DW22" s="7">
        <v>82</v>
      </c>
      <c r="DX22" s="7">
        <v>78</v>
      </c>
      <c r="DY22" s="7">
        <v>94</v>
      </c>
      <c r="DZ22" s="7">
        <v>87</v>
      </c>
      <c r="EA22" s="7">
        <v>43</v>
      </c>
      <c r="EB22" s="7">
        <v>21</v>
      </c>
      <c r="EC22" s="7">
        <v>95</v>
      </c>
      <c r="ED22" s="7">
        <v>3</v>
      </c>
      <c r="EE22" s="7">
        <v>5</v>
      </c>
      <c r="EF22" s="7">
        <v>55</v>
      </c>
      <c r="EG22" s="7">
        <v>61</v>
      </c>
      <c r="EH22" s="7">
        <v>16</v>
      </c>
      <c r="EI22" s="7">
        <v>62</v>
      </c>
      <c r="EJ22" s="7">
        <v>38</v>
      </c>
      <c r="EK22" s="7">
        <v>7</v>
      </c>
      <c r="EL22" s="7">
        <v>49</v>
      </c>
      <c r="EM22" s="7">
        <v>36</v>
      </c>
      <c r="EN22" s="7">
        <v>45</v>
      </c>
      <c r="EO22" s="7">
        <v>72</v>
      </c>
      <c r="EP22" s="7">
        <v>31</v>
      </c>
      <c r="EQ22" s="7">
        <v>73</v>
      </c>
      <c r="ER22" s="7">
        <v>51</v>
      </c>
      <c r="ES22" s="7">
        <v>84</v>
      </c>
      <c r="ET22" s="7">
        <v>13</v>
      </c>
      <c r="EU22" s="7">
        <v>94</v>
      </c>
      <c r="EV22" s="7">
        <v>43</v>
      </c>
      <c r="EW22" s="7">
        <v>1</v>
      </c>
      <c r="EX22" s="7">
        <v>41</v>
      </c>
      <c r="EY22" s="7">
        <v>16</v>
      </c>
      <c r="EZ22" s="7">
        <v>23</v>
      </c>
      <c r="FA22" s="7">
        <v>71</v>
      </c>
      <c r="FB22" s="7">
        <v>75</v>
      </c>
      <c r="FC22" s="7">
        <v>19</v>
      </c>
      <c r="FD22" s="7">
        <v>75</v>
      </c>
      <c r="FE22" s="7">
        <v>83</v>
      </c>
      <c r="FF22" s="7">
        <v>21</v>
      </c>
      <c r="FG22" s="7">
        <v>43</v>
      </c>
      <c r="FH22" s="7">
        <v>15</v>
      </c>
      <c r="FI22" s="7">
        <v>93</v>
      </c>
      <c r="FJ22" s="7">
        <v>77</v>
      </c>
      <c r="FK22" s="7">
        <v>59</v>
      </c>
      <c r="FL22" s="7">
        <v>82</v>
      </c>
      <c r="FM22" s="7">
        <v>6</v>
      </c>
      <c r="FN22" s="7">
        <v>28</v>
      </c>
      <c r="FO22" s="7">
        <v>98</v>
      </c>
      <c r="FP22" s="7">
        <v>81</v>
      </c>
      <c r="FQ22" s="7">
        <v>1</v>
      </c>
      <c r="FR22" s="7">
        <v>79</v>
      </c>
      <c r="FS22" s="7">
        <v>71</v>
      </c>
      <c r="FT22" s="7">
        <v>32</v>
      </c>
      <c r="FU22" s="7">
        <v>12</v>
      </c>
      <c r="FV22" s="7">
        <v>63</v>
      </c>
      <c r="FW22" s="7">
        <v>93</v>
      </c>
      <c r="FX22" s="7">
        <v>67</v>
      </c>
      <c r="FY22" s="7">
        <v>62</v>
      </c>
      <c r="FZ22" s="7">
        <v>28</v>
      </c>
      <c r="GA22" s="7">
        <v>27</v>
      </c>
      <c r="GB22" s="7">
        <v>51</v>
      </c>
      <c r="GC22" s="7">
        <v>85</v>
      </c>
      <c r="GD22" s="7">
        <v>77</v>
      </c>
      <c r="GE22" s="7">
        <v>28</v>
      </c>
      <c r="GF22" s="7">
        <v>49</v>
      </c>
      <c r="GG22" s="7">
        <v>37</v>
      </c>
      <c r="GH22" s="7">
        <v>21</v>
      </c>
      <c r="GI22" s="7">
        <v>9</v>
      </c>
      <c r="GJ22" s="7">
        <v>47</v>
      </c>
      <c r="GK22" s="7">
        <v>82</v>
      </c>
      <c r="GL22" s="7">
        <v>44</v>
      </c>
      <c r="GM22" s="7">
        <v>33</v>
      </c>
      <c r="GN22" s="7">
        <v>64</v>
      </c>
      <c r="GO22" s="7">
        <v>39</v>
      </c>
      <c r="GP22" s="7">
        <v>47</v>
      </c>
      <c r="GQ22" s="7">
        <v>87</v>
      </c>
      <c r="GR22" s="7">
        <v>64</v>
      </c>
      <c r="GS22" s="7">
        <v>12</v>
      </c>
      <c r="GT22" s="7">
        <v>10</v>
      </c>
      <c r="GU22" s="7">
        <v>9</v>
      </c>
      <c r="GV22" s="7">
        <v>82</v>
      </c>
      <c r="GW22" s="7">
        <v>21</v>
      </c>
      <c r="GX22" s="7">
        <v>30</v>
      </c>
      <c r="GY22" s="7">
        <v>63</v>
      </c>
      <c r="GZ22" s="7">
        <v>51</v>
      </c>
      <c r="HA22" s="7">
        <v>63</v>
      </c>
      <c r="HB22" s="7">
        <v>48</v>
      </c>
      <c r="HC22" s="7">
        <v>88</v>
      </c>
      <c r="HD22" s="7">
        <v>70</v>
      </c>
      <c r="HE22" s="7">
        <v>92</v>
      </c>
      <c r="HF22" s="7">
        <v>7</v>
      </c>
      <c r="HG22" s="61">
        <v>48</v>
      </c>
      <c r="HJ22" s="52" t="str">
        <f t="shared" si="77"/>
        <v/>
      </c>
      <c r="HL22" s="49">
        <f>$CA$22</f>
        <v>0.58333333333333326</v>
      </c>
      <c r="HN22" s="10" t="str">
        <f t="shared" si="3"/>
        <v/>
      </c>
      <c r="HP22" s="10" t="str">
        <f t="shared" si="4"/>
        <v/>
      </c>
      <c r="HR22" s="10" t="str">
        <f t="shared" si="78"/>
        <v/>
      </c>
      <c r="HT22" s="60" t="str">
        <f t="shared" si="79"/>
        <v/>
      </c>
      <c r="HU22" s="7" t="str">
        <f t="shared" si="79"/>
        <v/>
      </c>
      <c r="HV22" s="7" t="str">
        <f t="shared" si="79"/>
        <v/>
      </c>
      <c r="HW22" s="7" t="str">
        <f t="shared" si="79"/>
        <v/>
      </c>
      <c r="HX22" s="7" t="str">
        <f t="shared" si="79"/>
        <v/>
      </c>
      <c r="HY22" s="7" t="str">
        <f t="shared" si="79"/>
        <v/>
      </c>
      <c r="HZ22" s="7" t="str">
        <f t="shared" si="79"/>
        <v/>
      </c>
      <c r="IA22" s="7" t="str">
        <f t="shared" si="79"/>
        <v/>
      </c>
      <c r="IB22" s="7" t="str">
        <f t="shared" si="79"/>
        <v/>
      </c>
      <c r="IC22" s="7" t="str">
        <f t="shared" si="79"/>
        <v/>
      </c>
      <c r="ID22" s="7" t="str">
        <f t="shared" si="79"/>
        <v/>
      </c>
      <c r="IE22" s="7" t="str">
        <f t="shared" si="79"/>
        <v/>
      </c>
      <c r="IF22" s="7" t="str">
        <f t="shared" si="79"/>
        <v/>
      </c>
      <c r="IG22" s="7" t="str">
        <f t="shared" si="79"/>
        <v/>
      </c>
      <c r="IH22" s="7" t="str">
        <f t="shared" si="79"/>
        <v/>
      </c>
      <c r="II22" s="7" t="str">
        <f t="shared" si="79"/>
        <v/>
      </c>
      <c r="IJ22" s="7" t="str">
        <f t="shared" si="129"/>
        <v/>
      </c>
      <c r="IK22" s="7" t="str">
        <f t="shared" si="129"/>
        <v/>
      </c>
      <c r="IL22" s="7" t="str">
        <f t="shared" si="129"/>
        <v/>
      </c>
      <c r="IM22" s="61" t="str">
        <f t="shared" si="129"/>
        <v/>
      </c>
      <c r="IP22" s="10">
        <f>'Dev Settings'!$BW11</f>
        <v>2</v>
      </c>
      <c r="IQ22" s="10">
        <f>'Dev Settings'!$BX11</f>
        <v>99</v>
      </c>
      <c r="IT22" s="10">
        <v>15</v>
      </c>
      <c r="IU22" s="10">
        <f t="shared" si="80"/>
        <v>-4</v>
      </c>
      <c r="IW22" s="10">
        <f>IFERROR(IF(COUNTIF(IW$8:IW21, IW21)&lt;=INDEX($IQ$8:$IQ$18, MATCH(IW21, $IP$8:$IP$18, 0)), IW21, IW21+$IR$5), "")</f>
        <v>-4</v>
      </c>
      <c r="IX22" s="10">
        <f>IF($IW22="", "", COUNTIF(IW$8:IW22, IW22))</f>
        <v>4</v>
      </c>
      <c r="IY22" s="10">
        <f t="shared" si="81"/>
        <v>12</v>
      </c>
      <c r="JA22" s="10" t="str">
        <f t="shared" si="82"/>
        <v>X</v>
      </c>
      <c r="JB22" s="10">
        <f>IF($JA22="", "", COUNTIF(JA$8:JA22, "X"))</f>
        <v>14</v>
      </c>
      <c r="JE22" s="67" t="str">
        <f t="shared" si="83"/>
        <v/>
      </c>
      <c r="JF22" s="60" t="e">
        <f>IF(AND($IQ$5='Dev Settings'!$BU$3, COUNTIF($IP$21:$IP$25, HT22)&gt;0, COUNTIF($IP$21:$IP$25, HT21)&gt;0), MIN($ML21:$NE21)-ML21, IF(AND($IQ$6='Dev Settings'!$BU$3, COUNTIF($IQ$21:$IQ$25, HT22)&gt;0, COUNTIF($IQ$21:$IQ$25, HT21)&gt;0), MAX($ML21:$NE21)-ML21, IFERROR(INDEX($IU$8:$IU$107, MATCH(HT22, $IT$8:$IT$107, 0)), "")))</f>
        <v>#VALUE!</v>
      </c>
      <c r="JG22" s="7" t="e">
        <f>IF(AND($IQ$5='Dev Settings'!$BU$3, COUNTIF($IP$21:$IP$25, HU22)&gt;0, COUNTIF($IP$21:$IP$25, HU21)&gt;0), MIN($ML21:$NE21)-MM21, IF(AND($IQ$6='Dev Settings'!$BU$3, COUNTIF($IQ$21:$IQ$25, HU22)&gt;0, COUNTIF($IQ$21:$IQ$25, HU21)&gt;0), MAX($ML21:$NE21)-MM21, IFERROR(INDEX($IU$8:$IU$107, MATCH(HU22, $IT$8:$IT$107, 0)), "")))</f>
        <v>#VALUE!</v>
      </c>
      <c r="JH22" s="7" t="e">
        <f>IF(AND($IQ$5='Dev Settings'!$BU$3, COUNTIF($IP$21:$IP$25, HV22)&gt;0, COUNTIF($IP$21:$IP$25, HV21)&gt;0), MIN($ML21:$NE21)-MN21, IF(AND($IQ$6='Dev Settings'!$BU$3, COUNTIF($IQ$21:$IQ$25, HV22)&gt;0, COUNTIF($IQ$21:$IQ$25, HV21)&gt;0), MAX($ML21:$NE21)-MN21, IFERROR(INDEX($IU$8:$IU$107, MATCH(HV22, $IT$8:$IT$107, 0)), "")))</f>
        <v>#VALUE!</v>
      </c>
      <c r="JI22" s="7" t="e">
        <f>IF(AND($IQ$5='Dev Settings'!$BU$3, COUNTIF($IP$21:$IP$25, HW22)&gt;0, COUNTIF($IP$21:$IP$25, HW21)&gt;0), MIN($ML21:$NE21)-MO21, IF(AND($IQ$6='Dev Settings'!$BU$3, COUNTIF($IQ$21:$IQ$25, HW22)&gt;0, COUNTIF($IQ$21:$IQ$25, HW21)&gt;0), MAX($ML21:$NE21)-MO21, IFERROR(INDEX($IU$8:$IU$107, MATCH(HW22, $IT$8:$IT$107, 0)), "")))</f>
        <v>#VALUE!</v>
      </c>
      <c r="JJ22" s="7" t="e">
        <f>IF(AND($IQ$5='Dev Settings'!$BU$3, COUNTIF($IP$21:$IP$25, HX22)&gt;0, COUNTIF($IP$21:$IP$25, HX21)&gt;0), MIN($ML21:$NE21)-MP21, IF(AND($IQ$6='Dev Settings'!$BU$3, COUNTIF($IQ$21:$IQ$25, HX22)&gt;0, COUNTIF($IQ$21:$IQ$25, HX21)&gt;0), MAX($ML21:$NE21)-MP21, IFERROR(INDEX($IU$8:$IU$107, MATCH(HX22, $IT$8:$IT$107, 0)), "")))</f>
        <v>#VALUE!</v>
      </c>
      <c r="JK22" s="7" t="e">
        <f>IF(AND($IQ$5='Dev Settings'!$BU$3, COUNTIF($IP$21:$IP$25, HY22)&gt;0, COUNTIF($IP$21:$IP$25, HY21)&gt;0), MIN($ML21:$NE21)-MQ21, IF(AND($IQ$6='Dev Settings'!$BU$3, COUNTIF($IQ$21:$IQ$25, HY22)&gt;0, COUNTIF($IQ$21:$IQ$25, HY21)&gt;0), MAX($ML21:$NE21)-MQ21, IFERROR(INDEX($IU$8:$IU$107, MATCH(HY22, $IT$8:$IT$107, 0)), "")))</f>
        <v>#VALUE!</v>
      </c>
      <c r="JL22" s="7" t="e">
        <f>IF(AND($IQ$5='Dev Settings'!$BU$3, COUNTIF($IP$21:$IP$25, HZ22)&gt;0, COUNTIF($IP$21:$IP$25, HZ21)&gt;0), MIN($ML21:$NE21)-MR21, IF(AND($IQ$6='Dev Settings'!$BU$3, COUNTIF($IQ$21:$IQ$25, HZ22)&gt;0, COUNTIF($IQ$21:$IQ$25, HZ21)&gt;0), MAX($ML21:$NE21)-MR21, IFERROR(INDEX($IU$8:$IU$107, MATCH(HZ22, $IT$8:$IT$107, 0)), "")))</f>
        <v>#VALUE!</v>
      </c>
      <c r="JM22" s="7" t="e">
        <f>IF(AND($IQ$5='Dev Settings'!$BU$3, COUNTIF($IP$21:$IP$25, IA22)&gt;0, COUNTIF($IP$21:$IP$25, IA21)&gt;0), MIN($ML21:$NE21)-MS21, IF(AND($IQ$6='Dev Settings'!$BU$3, COUNTIF($IQ$21:$IQ$25, IA22)&gt;0, COUNTIF($IQ$21:$IQ$25, IA21)&gt;0), MAX($ML21:$NE21)-MS21, IFERROR(INDEX($IU$8:$IU$107, MATCH(IA22, $IT$8:$IT$107, 0)), "")))</f>
        <v>#VALUE!</v>
      </c>
      <c r="JN22" s="7" t="e">
        <f>IF(AND($IQ$5='Dev Settings'!$BU$3, COUNTIF($IP$21:$IP$25, IB22)&gt;0, COUNTIF($IP$21:$IP$25, IB21)&gt;0), MIN($ML21:$NE21)-MT21, IF(AND($IQ$6='Dev Settings'!$BU$3, COUNTIF($IQ$21:$IQ$25, IB22)&gt;0, COUNTIF($IQ$21:$IQ$25, IB21)&gt;0), MAX($ML21:$NE21)-MT21, IFERROR(INDEX($IU$8:$IU$107, MATCH(IB22, $IT$8:$IT$107, 0)), "")))</f>
        <v>#VALUE!</v>
      </c>
      <c r="JO22" s="7" t="e">
        <f>IF(AND($IQ$5='Dev Settings'!$BU$3, COUNTIF($IP$21:$IP$25, IC22)&gt;0, COUNTIF($IP$21:$IP$25, IC21)&gt;0), MIN($ML21:$NE21)-MU21, IF(AND($IQ$6='Dev Settings'!$BU$3, COUNTIF($IQ$21:$IQ$25, IC22)&gt;0, COUNTIF($IQ$21:$IQ$25, IC21)&gt;0), MAX($ML21:$NE21)-MU21, IFERROR(INDEX($IU$8:$IU$107, MATCH(IC22, $IT$8:$IT$107, 0)), "")))</f>
        <v>#VALUE!</v>
      </c>
      <c r="JP22" s="7" t="e">
        <f>IF(AND($IQ$5='Dev Settings'!$BU$3, COUNTIF($IP$21:$IP$25, ID22)&gt;0, COUNTIF($IP$21:$IP$25, ID21)&gt;0), MIN($ML21:$NE21)-MV21, IF(AND($IQ$6='Dev Settings'!$BU$3, COUNTIF($IQ$21:$IQ$25, ID22)&gt;0, COUNTIF($IQ$21:$IQ$25, ID21)&gt;0), MAX($ML21:$NE21)-MV21, IFERROR(INDEX($IU$8:$IU$107, MATCH(ID22, $IT$8:$IT$107, 0)), "")))</f>
        <v>#VALUE!</v>
      </c>
      <c r="JQ22" s="7" t="e">
        <f>IF(AND($IQ$5='Dev Settings'!$BU$3, COUNTIF($IP$21:$IP$25, IE22)&gt;0, COUNTIF($IP$21:$IP$25, IE21)&gt;0), MIN($ML21:$NE21)-MW21, IF(AND($IQ$6='Dev Settings'!$BU$3, COUNTIF($IQ$21:$IQ$25, IE22)&gt;0, COUNTIF($IQ$21:$IQ$25, IE21)&gt;0), MAX($ML21:$NE21)-MW21, IFERROR(INDEX($IU$8:$IU$107, MATCH(IE22, $IT$8:$IT$107, 0)), "")))</f>
        <v>#VALUE!</v>
      </c>
      <c r="JR22" s="7" t="e">
        <f>IF(AND($IQ$5='Dev Settings'!$BU$3, COUNTIF($IP$21:$IP$25, IF22)&gt;0, COUNTIF($IP$21:$IP$25, IF21)&gt;0), MIN($ML21:$NE21)-MX21, IF(AND($IQ$6='Dev Settings'!$BU$3, COUNTIF($IQ$21:$IQ$25, IF22)&gt;0, COUNTIF($IQ$21:$IQ$25, IF21)&gt;0), MAX($ML21:$NE21)-MX21, IFERROR(INDEX($IU$8:$IU$107, MATCH(IF22, $IT$8:$IT$107, 0)), "")))</f>
        <v>#VALUE!</v>
      </c>
      <c r="JS22" s="7" t="e">
        <f>IF(AND($IQ$5='Dev Settings'!$BU$3, COUNTIF($IP$21:$IP$25, IG22)&gt;0, COUNTIF($IP$21:$IP$25, IG21)&gt;0), MIN($ML21:$NE21)-MY21, IF(AND($IQ$6='Dev Settings'!$BU$3, COUNTIF($IQ$21:$IQ$25, IG22)&gt;0, COUNTIF($IQ$21:$IQ$25, IG21)&gt;0), MAX($ML21:$NE21)-MY21, IFERROR(INDEX($IU$8:$IU$107, MATCH(IG22, $IT$8:$IT$107, 0)), "")))</f>
        <v>#VALUE!</v>
      </c>
      <c r="JT22" s="7" t="e">
        <f>IF(AND($IQ$5='Dev Settings'!$BU$3, COUNTIF($IP$21:$IP$25, IH22)&gt;0, COUNTIF($IP$21:$IP$25, IH21)&gt;0), MIN($ML21:$NE21)-MZ21, IF(AND($IQ$6='Dev Settings'!$BU$3, COUNTIF($IQ$21:$IQ$25, IH22)&gt;0, COUNTIF($IQ$21:$IQ$25, IH21)&gt;0), MAX($ML21:$NE21)-MZ21, IFERROR(INDEX($IU$8:$IU$107, MATCH(IH22, $IT$8:$IT$107, 0)), "")))</f>
        <v>#VALUE!</v>
      </c>
      <c r="JU22" s="7" t="e">
        <f>IF(AND($IQ$5='Dev Settings'!$BU$3, COUNTIF($IP$21:$IP$25, II22)&gt;0, COUNTIF($IP$21:$IP$25, II21)&gt;0), MIN($ML21:$NE21)-NA21, IF(AND($IQ$6='Dev Settings'!$BU$3, COUNTIF($IQ$21:$IQ$25, II22)&gt;0, COUNTIF($IQ$21:$IQ$25, II21)&gt;0), MAX($ML21:$NE21)-NA21, IFERROR(INDEX($IU$8:$IU$107, MATCH(II22, $IT$8:$IT$107, 0)), "")))</f>
        <v>#VALUE!</v>
      </c>
      <c r="JV22" s="7" t="e">
        <f>IF(AND($IQ$5='Dev Settings'!$BU$3, COUNTIF($IP$21:$IP$25, IJ22)&gt;0, COUNTIF($IP$21:$IP$25, IJ21)&gt;0), MIN($ML21:$NE21)-NB21, IF(AND($IQ$6='Dev Settings'!$BU$3, COUNTIF($IQ$21:$IQ$25, IJ22)&gt;0, COUNTIF($IQ$21:$IQ$25, IJ21)&gt;0), MAX($ML21:$NE21)-NB21, IFERROR(INDEX($IU$8:$IU$107, MATCH(IJ22, $IT$8:$IT$107, 0)), "")))</f>
        <v>#VALUE!</v>
      </c>
      <c r="JW22" s="7" t="e">
        <f>IF(AND($IQ$5='Dev Settings'!$BU$3, COUNTIF($IP$21:$IP$25, IK22)&gt;0, COUNTIF($IP$21:$IP$25, IK21)&gt;0), MIN($ML21:$NE21)-NC21, IF(AND($IQ$6='Dev Settings'!$BU$3, COUNTIF($IQ$21:$IQ$25, IK22)&gt;0, COUNTIF($IQ$21:$IQ$25, IK21)&gt;0), MAX($ML21:$NE21)-NC21, IFERROR(INDEX($IU$8:$IU$107, MATCH(IK22, $IT$8:$IT$107, 0)), "")))</f>
        <v>#VALUE!</v>
      </c>
      <c r="JX22" s="7" t="e">
        <f>IF(AND($IQ$5='Dev Settings'!$BU$3, COUNTIF($IP$21:$IP$25, IL22)&gt;0, COUNTIF($IP$21:$IP$25, IL21)&gt;0), MIN($ML21:$NE21)-ND21, IF(AND($IQ$6='Dev Settings'!$BU$3, COUNTIF($IQ$21:$IQ$25, IL22)&gt;0, COUNTIF($IQ$21:$IQ$25, IL21)&gt;0), MAX($ML21:$NE21)-ND21, IFERROR(INDEX($IU$8:$IU$107, MATCH(IL22, $IT$8:$IT$107, 0)), "")))</f>
        <v>#VALUE!</v>
      </c>
      <c r="JY22" s="61" t="e">
        <f>IF(AND($IQ$5='Dev Settings'!$BU$3, COUNTIF($IP$21:$IP$25, IM22)&gt;0, COUNTIF($IP$21:$IP$25, IM21)&gt;0), MIN($ML21:$NE21)-NE21, IF(AND($IQ$6='Dev Settings'!$BU$3, COUNTIF($IQ$21:$IQ$25, IM22)&gt;0, COUNTIF($IQ$21:$IQ$25, IM21)&gt;0), MAX($ML21:$NE21)-NE21, IFERROR(INDEX($IU$8:$IU$107, MATCH(IM22, $IT$8:$IT$107, 0)), "")))</f>
        <v>#VALUE!</v>
      </c>
      <c r="KA22" s="60" t="str">
        <f t="shared" si="8"/>
        <v/>
      </c>
      <c r="KB22" s="7" t="str">
        <f t="shared" si="9"/>
        <v/>
      </c>
      <c r="KC22" s="7" t="str">
        <f t="shared" si="10"/>
        <v/>
      </c>
      <c r="KD22" s="7" t="str">
        <f t="shared" si="11"/>
        <v/>
      </c>
      <c r="KE22" s="7" t="str">
        <f t="shared" si="12"/>
        <v/>
      </c>
      <c r="KF22" s="7" t="str">
        <f t="shared" si="13"/>
        <v/>
      </c>
      <c r="KG22" s="7" t="str">
        <f t="shared" si="14"/>
        <v/>
      </c>
      <c r="KH22" s="7" t="str">
        <f t="shared" si="15"/>
        <v/>
      </c>
      <c r="KI22" s="7" t="str">
        <f t="shared" si="16"/>
        <v/>
      </c>
      <c r="KJ22" s="7" t="str">
        <f t="shared" si="17"/>
        <v/>
      </c>
      <c r="KK22" s="7" t="str">
        <f t="shared" si="18"/>
        <v/>
      </c>
      <c r="KL22" s="7" t="str">
        <f t="shared" si="19"/>
        <v/>
      </c>
      <c r="KM22" s="7" t="str">
        <f t="shared" si="20"/>
        <v/>
      </c>
      <c r="KN22" s="7" t="str">
        <f t="shared" si="21"/>
        <v/>
      </c>
      <c r="KO22" s="7" t="str">
        <f t="shared" si="22"/>
        <v/>
      </c>
      <c r="KP22" s="7" t="str">
        <f t="shared" si="23"/>
        <v/>
      </c>
      <c r="KQ22" s="7" t="str">
        <f t="shared" si="24"/>
        <v/>
      </c>
      <c r="KR22" s="7" t="str">
        <f t="shared" si="25"/>
        <v/>
      </c>
      <c r="KS22" s="7" t="str">
        <f t="shared" si="26"/>
        <v/>
      </c>
      <c r="KT22" s="61" t="str">
        <f t="shared" si="27"/>
        <v/>
      </c>
      <c r="KV22" s="60" t="str">
        <f t="shared" si="28"/>
        <v/>
      </c>
      <c r="KW22" s="7" t="str">
        <f t="shared" si="29"/>
        <v/>
      </c>
      <c r="KX22" s="7" t="str">
        <f t="shared" si="30"/>
        <v/>
      </c>
      <c r="KY22" s="7" t="str">
        <f t="shared" si="31"/>
        <v/>
      </c>
      <c r="KZ22" s="7" t="str">
        <f t="shared" si="32"/>
        <v/>
      </c>
      <c r="LA22" s="7" t="str">
        <f t="shared" si="33"/>
        <v/>
      </c>
      <c r="LB22" s="7" t="str">
        <f t="shared" si="34"/>
        <v/>
      </c>
      <c r="LC22" s="7" t="str">
        <f t="shared" si="35"/>
        <v/>
      </c>
      <c r="LD22" s="7" t="str">
        <f t="shared" si="36"/>
        <v/>
      </c>
      <c r="LE22" s="7" t="str">
        <f t="shared" si="37"/>
        <v/>
      </c>
      <c r="LF22" s="7" t="str">
        <f t="shared" si="38"/>
        <v/>
      </c>
      <c r="LG22" s="7" t="str">
        <f t="shared" si="39"/>
        <v/>
      </c>
      <c r="LH22" s="7" t="str">
        <f t="shared" si="40"/>
        <v/>
      </c>
      <c r="LI22" s="7" t="str">
        <f t="shared" si="41"/>
        <v/>
      </c>
      <c r="LJ22" s="7" t="str">
        <f t="shared" si="42"/>
        <v/>
      </c>
      <c r="LK22" s="7" t="str">
        <f t="shared" si="43"/>
        <v/>
      </c>
      <c r="LL22" s="7" t="str">
        <f t="shared" si="44"/>
        <v/>
      </c>
      <c r="LM22" s="7" t="str">
        <f t="shared" si="45"/>
        <v/>
      </c>
      <c r="LN22" s="7" t="str">
        <f t="shared" si="46"/>
        <v/>
      </c>
      <c r="LO22" s="61" t="str">
        <f t="shared" si="47"/>
        <v/>
      </c>
      <c r="LQ22" s="60" t="e">
        <f t="shared" si="48"/>
        <v>#VALUE!</v>
      </c>
      <c r="LR22" s="7" t="e">
        <f t="shared" si="49"/>
        <v>#VALUE!</v>
      </c>
      <c r="LS22" s="7" t="e">
        <f t="shared" si="50"/>
        <v>#VALUE!</v>
      </c>
      <c r="LT22" s="7" t="e">
        <f t="shared" si="51"/>
        <v>#VALUE!</v>
      </c>
      <c r="LU22" s="7" t="e">
        <f t="shared" si="52"/>
        <v>#VALUE!</v>
      </c>
      <c r="LV22" s="7" t="e">
        <f t="shared" si="53"/>
        <v>#VALUE!</v>
      </c>
      <c r="LW22" s="7" t="e">
        <f t="shared" si="54"/>
        <v>#VALUE!</v>
      </c>
      <c r="LX22" s="7" t="e">
        <f t="shared" si="55"/>
        <v>#VALUE!</v>
      </c>
      <c r="LY22" s="7" t="e">
        <f t="shared" si="56"/>
        <v>#VALUE!</v>
      </c>
      <c r="LZ22" s="7" t="e">
        <f t="shared" si="57"/>
        <v>#VALUE!</v>
      </c>
      <c r="MA22" s="7" t="e">
        <f t="shared" si="58"/>
        <v>#VALUE!</v>
      </c>
      <c r="MB22" s="7" t="e">
        <f t="shared" si="59"/>
        <v>#VALUE!</v>
      </c>
      <c r="MC22" s="7" t="e">
        <f t="shared" si="60"/>
        <v>#VALUE!</v>
      </c>
      <c r="MD22" s="7" t="e">
        <f t="shared" si="61"/>
        <v>#VALUE!</v>
      </c>
      <c r="ME22" s="7" t="e">
        <f t="shared" si="62"/>
        <v>#VALUE!</v>
      </c>
      <c r="MF22" s="7" t="e">
        <f t="shared" si="63"/>
        <v>#VALUE!</v>
      </c>
      <c r="MG22" s="7" t="e">
        <f t="shared" si="64"/>
        <v>#VALUE!</v>
      </c>
      <c r="MH22" s="7" t="e">
        <f t="shared" si="65"/>
        <v>#VALUE!</v>
      </c>
      <c r="MI22" s="7" t="e">
        <f t="shared" si="66"/>
        <v>#VALUE!</v>
      </c>
      <c r="MJ22" s="61" t="e">
        <f t="shared" si="67"/>
        <v>#VALUE!</v>
      </c>
      <c r="ML22" s="60" t="str">
        <f t="shared" si="84"/>
        <v/>
      </c>
      <c r="MM22" s="7" t="str">
        <f t="shared" si="85"/>
        <v/>
      </c>
      <c r="MN22" s="7" t="str">
        <f t="shared" si="86"/>
        <v/>
      </c>
      <c r="MO22" s="7" t="str">
        <f t="shared" si="87"/>
        <v/>
      </c>
      <c r="MP22" s="7" t="str">
        <f t="shared" si="88"/>
        <v/>
      </c>
      <c r="MQ22" s="7" t="str">
        <f t="shared" si="89"/>
        <v/>
      </c>
      <c r="MR22" s="7" t="str">
        <f t="shared" si="90"/>
        <v/>
      </c>
      <c r="MS22" s="7" t="str">
        <f t="shared" si="91"/>
        <v/>
      </c>
      <c r="MT22" s="7" t="str">
        <f t="shared" si="92"/>
        <v/>
      </c>
      <c r="MU22" s="7" t="str">
        <f t="shared" si="93"/>
        <v/>
      </c>
      <c r="MV22" s="7" t="str">
        <f t="shared" si="94"/>
        <v/>
      </c>
      <c r="MW22" s="7" t="str">
        <f t="shared" si="95"/>
        <v/>
      </c>
      <c r="MX22" s="7" t="str">
        <f t="shared" si="96"/>
        <v/>
      </c>
      <c r="MY22" s="7" t="str">
        <f t="shared" si="97"/>
        <v/>
      </c>
      <c r="MZ22" s="7" t="str">
        <f t="shared" si="98"/>
        <v/>
      </c>
      <c r="NA22" s="7" t="str">
        <f t="shared" si="99"/>
        <v/>
      </c>
      <c r="NB22" s="7" t="str">
        <f t="shared" si="100"/>
        <v/>
      </c>
      <c r="NC22" s="7" t="str">
        <f t="shared" si="101"/>
        <v/>
      </c>
      <c r="ND22" s="7" t="str">
        <f t="shared" si="102"/>
        <v/>
      </c>
      <c r="NE22" s="61" t="str">
        <f t="shared" si="103"/>
        <v/>
      </c>
      <c r="NG22" s="10" t="str">
        <f t="shared" si="104"/>
        <v/>
      </c>
      <c r="NI22" s="10" t="str">
        <f t="shared" si="105"/>
        <v/>
      </c>
      <c r="NK22" s="10" t="str">
        <f>IF(COUNTIF($NI22:$NI$176, "X")=1, "X", "")</f>
        <v/>
      </c>
      <c r="NM22" s="10" t="str">
        <f t="shared" si="69"/>
        <v/>
      </c>
      <c r="NO22" s="85" t="str" cm="1">
        <f t="array" ref="NO22">IF(OR(NO$7="", $JE22=""), "", IFERROR(NO$8+SUMPRODUCT((Trades!$CL$8:$CL$307)*(Trades!$O$8:$Q$307=NO$7)*(Trades!$R$8:$R$307&lt;$JE22))-SUMPRODUCT((Trades!$H$8:$H$307)*(Trades!$E$8:$E$307=NO$7)*(Trades!$R$8:$R$307&lt;$JE22)), ""))</f>
        <v/>
      </c>
      <c r="NP22" s="86" t="str" cm="1">
        <f t="array" ref="NP22">IF(OR(NP$7="", $JE22=""), "", IFERROR(NP$8+SUMPRODUCT((Trades!$CL$8:$CL$307)*(Trades!$O$8:$Q$307=NP$7)*(Trades!$R$8:$R$307&lt;$JE22))-SUMPRODUCT((Trades!$H$8:$H$307)*(Trades!$E$8:$E$307=NP$7)*(Trades!$R$8:$R$307&lt;$JE22)), ""))</f>
        <v/>
      </c>
      <c r="NQ22" s="86" t="str" cm="1">
        <f t="array" ref="NQ22">IF(OR(NQ$7="", $JE22=""), "", IFERROR(NQ$8+SUMPRODUCT((Trades!$CL$8:$CL$307)*(Trades!$O$8:$Q$307=NQ$7)*(Trades!$R$8:$R$307&lt;$JE22))-SUMPRODUCT((Trades!$H$8:$H$307)*(Trades!$E$8:$E$307=NQ$7)*(Trades!$R$8:$R$307&lt;$JE22)), ""))</f>
        <v/>
      </c>
      <c r="NR22" s="86" t="str" cm="1">
        <f t="array" ref="NR22">IF(OR(NR$7="", $JE22=""), "", IFERROR(NR$8+SUMPRODUCT((Trades!$CL$8:$CL$307)*(Trades!$O$8:$Q$307=NR$7)*(Trades!$R$8:$R$307&lt;$JE22))-SUMPRODUCT((Trades!$H$8:$H$307)*(Trades!$E$8:$E$307=NR$7)*(Trades!$R$8:$R$307&lt;$JE22)), ""))</f>
        <v/>
      </c>
      <c r="NS22" s="86" t="str" cm="1">
        <f t="array" ref="NS22">IF(OR(NS$7="", $JE22=""), "", IFERROR(NS$8+SUMPRODUCT((Trades!$CL$8:$CL$307)*(Trades!$O$8:$Q$307=NS$7)*(Trades!$R$8:$R$307&lt;$JE22))-SUMPRODUCT((Trades!$H$8:$H$307)*(Trades!$E$8:$E$307=NS$7)*(Trades!$R$8:$R$307&lt;$JE22)), ""))</f>
        <v/>
      </c>
      <c r="NT22" s="86" t="str" cm="1">
        <f t="array" ref="NT22">IF(OR(NT$7="", $JE22=""), "", IFERROR(NT$8+SUMPRODUCT((Trades!$CL$8:$CL$307)*(Trades!$O$8:$Q$307=NT$7)*(Trades!$R$8:$R$307&lt;$JE22))-SUMPRODUCT((Trades!$H$8:$H$307)*(Trades!$E$8:$E$307=NT$7)*(Trades!$R$8:$R$307&lt;$JE22)), ""))</f>
        <v/>
      </c>
      <c r="NU22" s="86" t="str" cm="1">
        <f t="array" ref="NU22">IF(OR(NU$7="", $JE22=""), "", IFERROR(NU$8+SUMPRODUCT((Trades!$CL$8:$CL$307)*(Trades!$O$8:$Q$307=NU$7)*(Trades!$R$8:$R$307&lt;$JE22))-SUMPRODUCT((Trades!$H$8:$H$307)*(Trades!$E$8:$E$307=NU$7)*(Trades!$R$8:$R$307&lt;$JE22)), ""))</f>
        <v/>
      </c>
      <c r="NV22" s="86" t="str" cm="1">
        <f t="array" ref="NV22">IF(OR(NV$7="", $JE22=""), "", IFERROR(NV$8+SUMPRODUCT((Trades!$CL$8:$CL$307)*(Trades!$O$8:$Q$307=NV$7)*(Trades!$R$8:$R$307&lt;$JE22))-SUMPRODUCT((Trades!$H$8:$H$307)*(Trades!$E$8:$E$307=NV$7)*(Trades!$R$8:$R$307&lt;$JE22)), ""))</f>
        <v/>
      </c>
      <c r="NW22" s="86" t="str" cm="1">
        <f t="array" ref="NW22">IF(OR(NW$7="", $JE22=""), "", IFERROR(NW$8+SUMPRODUCT((Trades!$CL$8:$CL$307)*(Trades!$O$8:$Q$307=NW$7)*(Trades!$R$8:$R$307&lt;$JE22))-SUMPRODUCT((Trades!$H$8:$H$307)*(Trades!$E$8:$E$307=NW$7)*(Trades!$R$8:$R$307&lt;$JE22)), ""))</f>
        <v/>
      </c>
      <c r="NX22" s="86" t="str" cm="1">
        <f t="array" ref="NX22">IF(OR(NX$7="", $JE22=""), "", IFERROR(NX$8+SUMPRODUCT((Trades!$CL$8:$CL$307)*(Trades!$O$8:$Q$307=NX$7)*(Trades!$R$8:$R$307&lt;$JE22))-SUMPRODUCT((Trades!$H$8:$H$307)*(Trades!$E$8:$E$307=NX$7)*(Trades!$R$8:$R$307&lt;$JE22)), ""))</f>
        <v/>
      </c>
      <c r="NY22" s="86" t="str" cm="1">
        <f t="array" ref="NY22">IF(OR(NY$7="", $JE22=""), "", IFERROR(NY$8+SUMPRODUCT((Trades!$CL$8:$CL$307)*(Trades!$O$8:$Q$307=NY$7)*(Trades!$R$8:$R$307&lt;$JE22))-SUMPRODUCT((Trades!$H$8:$H$307)*(Trades!$E$8:$E$307=NY$7)*(Trades!$R$8:$R$307&lt;$JE22)), ""))</f>
        <v/>
      </c>
      <c r="NZ22" s="86" t="str" cm="1">
        <f t="array" ref="NZ22">IF(OR(NZ$7="", $JE22=""), "", IFERROR(NZ$8+SUMPRODUCT((Trades!$CL$8:$CL$307)*(Trades!$O$8:$Q$307=NZ$7)*(Trades!$R$8:$R$307&lt;$JE22))-SUMPRODUCT((Trades!$H$8:$H$307)*(Trades!$E$8:$E$307=NZ$7)*(Trades!$R$8:$R$307&lt;$JE22)), ""))</f>
        <v/>
      </c>
      <c r="OA22" s="86" t="str" cm="1">
        <f t="array" ref="OA22">IF(OR(OA$7="", $JE22=""), "", IFERROR(OA$8+SUMPRODUCT((Trades!$CL$8:$CL$307)*(Trades!$O$8:$Q$307=OA$7)*(Trades!$R$8:$R$307&lt;$JE22))-SUMPRODUCT((Trades!$H$8:$H$307)*(Trades!$E$8:$E$307=OA$7)*(Trades!$R$8:$R$307&lt;$JE22)), ""))</f>
        <v/>
      </c>
      <c r="OB22" s="86" t="str" cm="1">
        <f t="array" ref="OB22">IF(OR(OB$7="", $JE22=""), "", IFERROR(OB$8+SUMPRODUCT((Trades!$CL$8:$CL$307)*(Trades!$O$8:$Q$307=OB$7)*(Trades!$R$8:$R$307&lt;$JE22))-SUMPRODUCT((Trades!$H$8:$H$307)*(Trades!$E$8:$E$307=OB$7)*(Trades!$R$8:$R$307&lt;$JE22)), ""))</f>
        <v/>
      </c>
      <c r="OC22" s="86" t="str" cm="1">
        <f t="array" ref="OC22">IF(OR(OC$7="", $JE22=""), "", IFERROR(OC$8+SUMPRODUCT((Trades!$CL$8:$CL$307)*(Trades!$O$8:$Q$307=OC$7)*(Trades!$R$8:$R$307&lt;$JE22))-SUMPRODUCT((Trades!$H$8:$H$307)*(Trades!$E$8:$E$307=OC$7)*(Trades!$R$8:$R$307&lt;$JE22)), ""))</f>
        <v/>
      </c>
      <c r="OD22" s="86" t="str" cm="1">
        <f t="array" ref="OD22">IF(OR(OD$7="", $JE22=""), "", IFERROR(OD$8+SUMPRODUCT((Trades!$CL$8:$CL$307)*(Trades!$O$8:$Q$307=OD$7)*(Trades!$R$8:$R$307&lt;$JE22))-SUMPRODUCT((Trades!$H$8:$H$307)*(Trades!$E$8:$E$307=OD$7)*(Trades!$R$8:$R$307&lt;$JE22)), ""))</f>
        <v/>
      </c>
      <c r="OE22" s="86" t="str" cm="1">
        <f t="array" ref="OE22">IF(OR(OE$7="", $JE22=""), "", IFERROR(OE$8+SUMPRODUCT((Trades!$CL$8:$CL$307)*(Trades!$O$8:$Q$307=OE$7)*(Trades!$R$8:$R$307&lt;$JE22))-SUMPRODUCT((Trades!$H$8:$H$307)*(Trades!$E$8:$E$307=OE$7)*(Trades!$R$8:$R$307&lt;$JE22)), ""))</f>
        <v/>
      </c>
      <c r="OF22" s="86" t="str" cm="1">
        <f t="array" ref="OF22">IF(OR(OF$7="", $JE22=""), "", IFERROR(OF$8+SUMPRODUCT((Trades!$CL$8:$CL$307)*(Trades!$O$8:$Q$307=OF$7)*(Trades!$R$8:$R$307&lt;$JE22))-SUMPRODUCT((Trades!$H$8:$H$307)*(Trades!$E$8:$E$307=OF$7)*(Trades!$R$8:$R$307&lt;$JE22)), ""))</f>
        <v/>
      </c>
      <c r="OG22" s="86" t="str" cm="1">
        <f t="array" ref="OG22">IF(OR(OG$7="", $JE22=""), "", IFERROR(OG$8+SUMPRODUCT((Trades!$CL$8:$CL$307)*(Trades!$O$8:$Q$307=OG$7)*(Trades!$R$8:$R$307&lt;$JE22))-SUMPRODUCT((Trades!$H$8:$H$307)*(Trades!$E$8:$E$307=OG$7)*(Trades!$R$8:$R$307&lt;$JE22)), ""))</f>
        <v/>
      </c>
      <c r="OH22" s="87" t="str" cm="1">
        <f t="array" ref="OH22">IF(OR(OH$7="", $JE22=""), "", IFERROR(OH$8+SUMPRODUCT((Trades!$CL$8:$CL$307)*(Trades!$O$8:$Q$307=OH$7)*(Trades!$R$8:$R$307&lt;$JE22))-SUMPRODUCT((Trades!$H$8:$H$307)*(Trades!$E$8:$E$307=OH$7)*(Trades!$R$8:$R$307&lt;$JE22)), ""))</f>
        <v/>
      </c>
      <c r="OJ22" s="94" t="str">
        <f>IF(OR(OJ$7="", $JE22=""), "", IFERROR(ROUND(NO22*ML22/$NG22, 0), ""))</f>
        <v/>
      </c>
      <c r="OK22" s="95" t="str">
        <f t="shared" ref="OK22:OK85" si="153">IF(OR(OK$7="", $JE22=""), "", IFERROR(ROUND(NP22*MM22/$NG22, 0), ""))</f>
        <v/>
      </c>
      <c r="OL22" s="95" t="str">
        <f t="shared" ref="OL22:OL85" si="154">IF(OR(OL$7="", $JE22=""), "", IFERROR(ROUND(NQ22*MN22/$NG22, 0), ""))</f>
        <v/>
      </c>
      <c r="OM22" s="95" t="str">
        <f t="shared" ref="OM22:OM85" si="155">IF(OR(OM$7="", $JE22=""), "", IFERROR(ROUND(NR22*MO22/$NG22, 0), ""))</f>
        <v/>
      </c>
      <c r="ON22" s="95" t="str">
        <f t="shared" ref="ON22:ON85" si="156">IF(OR(ON$7="", $JE22=""), "", IFERROR(ROUND(NS22*MP22/$NG22, 0), ""))</f>
        <v/>
      </c>
      <c r="OO22" s="95" t="str">
        <f t="shared" ref="OO22:OO85" si="157">IF(OR(OO$7="", $JE22=""), "", IFERROR(ROUND(NT22*MQ22/$NG22, 0), ""))</f>
        <v/>
      </c>
      <c r="OP22" s="95" t="str">
        <f t="shared" ref="OP22:OP85" si="158">IF(OR(OP$7="", $JE22=""), "", IFERROR(ROUND(NU22*MR22/$NG22, 0), ""))</f>
        <v/>
      </c>
      <c r="OQ22" s="95" t="str">
        <f t="shared" ref="OQ22:OQ85" si="159">IF(OR(OQ$7="", $JE22=""), "", IFERROR(ROUND(NV22*MS22/$NG22, 0), ""))</f>
        <v/>
      </c>
      <c r="OR22" s="95" t="str">
        <f t="shared" ref="OR22:OR85" si="160">IF(OR(OR$7="", $JE22=""), "", IFERROR(ROUND(NW22*MT22/$NG22, 0), ""))</f>
        <v/>
      </c>
      <c r="OS22" s="95" t="str">
        <f t="shared" si="131"/>
        <v/>
      </c>
      <c r="OT22" s="95" t="str">
        <f t="shared" si="132"/>
        <v/>
      </c>
      <c r="OU22" s="95" t="str">
        <f t="shared" si="133"/>
        <v/>
      </c>
      <c r="OV22" s="95" t="str">
        <f t="shared" si="134"/>
        <v/>
      </c>
      <c r="OW22" s="95" t="str">
        <f t="shared" si="135"/>
        <v/>
      </c>
      <c r="OX22" s="95" t="str">
        <f t="shared" si="136"/>
        <v/>
      </c>
      <c r="OY22" s="95" t="str">
        <f t="shared" si="137"/>
        <v/>
      </c>
      <c r="OZ22" s="95" t="str">
        <f t="shared" si="138"/>
        <v/>
      </c>
      <c r="PA22" s="95" t="str">
        <f t="shared" si="139"/>
        <v/>
      </c>
      <c r="PB22" s="95" t="str">
        <f t="shared" si="140"/>
        <v/>
      </c>
      <c r="PC22" s="96" t="str">
        <f t="shared" si="141"/>
        <v/>
      </c>
      <c r="PE22" s="101" t="str">
        <f>IF($JE22="", "", SUM($OJ22:$PC22))</f>
        <v/>
      </c>
      <c r="PG22" s="106" t="str">
        <f t="shared" si="127"/>
        <v/>
      </c>
      <c r="PH22" s="107" t="str">
        <f t="shared" ref="PH22:PH85" si="161">IF(OR($NG22="", PH$7=""), "", IFERROR(MM22/$NG22, ""))</f>
        <v/>
      </c>
      <c r="PI22" s="107" t="str">
        <f t="shared" ref="PI22:PI85" si="162">IF(OR($NG22="", PI$7=""), "", IFERROR(MN22/$NG22, ""))</f>
        <v/>
      </c>
      <c r="PJ22" s="107" t="str">
        <f t="shared" ref="PJ22:PJ85" si="163">IF(OR($NG22="", PJ$7=""), "", IFERROR(MO22/$NG22, ""))</f>
        <v/>
      </c>
      <c r="PK22" s="107" t="str">
        <f t="shared" ref="PK22:PK85" si="164">IF(OR($NG22="", PK$7=""), "", IFERROR(MP22/$NG22, ""))</f>
        <v/>
      </c>
      <c r="PL22" s="107" t="str">
        <f t="shared" ref="PL22:PL85" si="165">IF(OR($NG22="", PL$7=""), "", IFERROR(MQ22/$NG22, ""))</f>
        <v/>
      </c>
      <c r="PM22" s="107" t="str">
        <f t="shared" ref="PM22:PM85" si="166">IF(OR($NG22="", PM$7=""), "", IFERROR(MR22/$NG22, ""))</f>
        <v/>
      </c>
      <c r="PN22" s="107" t="str">
        <f t="shared" ref="PN22:PN85" si="167">IF(OR($NG22="", PN$7=""), "", IFERROR(MS22/$NG22, ""))</f>
        <v/>
      </c>
      <c r="PO22" s="107" t="str">
        <f t="shared" ref="PO22:PO85" si="168">IF(OR($NG22="", PO$7=""), "", IFERROR(MT22/$NG22, ""))</f>
        <v/>
      </c>
      <c r="PP22" s="107" t="str">
        <f t="shared" si="142"/>
        <v/>
      </c>
      <c r="PQ22" s="107" t="str">
        <f t="shared" si="143"/>
        <v/>
      </c>
      <c r="PR22" s="107" t="str">
        <f t="shared" si="144"/>
        <v/>
      </c>
      <c r="PS22" s="107" t="str">
        <f t="shared" si="145"/>
        <v/>
      </c>
      <c r="PT22" s="107" t="str">
        <f t="shared" si="146"/>
        <v/>
      </c>
      <c r="PU22" s="107" t="str">
        <f t="shared" si="147"/>
        <v/>
      </c>
      <c r="PV22" s="107" t="str">
        <f t="shared" si="148"/>
        <v/>
      </c>
      <c r="PW22" s="107" t="str">
        <f t="shared" si="149"/>
        <v/>
      </c>
      <c r="PX22" s="107" t="str">
        <f t="shared" si="150"/>
        <v/>
      </c>
      <c r="PY22" s="107" t="str">
        <f t="shared" si="151"/>
        <v/>
      </c>
      <c r="PZ22" s="108" t="str">
        <f t="shared" si="152"/>
        <v/>
      </c>
      <c r="QB22" s="124" t="str" cm="1">
        <f t="array" ref="QB22">IF(OR($QB$3="", $NI22=""), "", IFERROR(INDEX($ML22:$NE22, $QA22, MATCH($QB$3, $ML$7:$NE$7, 0)), ""))</f>
        <v/>
      </c>
      <c r="QD22" s="101" t="e" cm="1">
        <f t="array" ref="QD22">IF(OR($NI22="", $QB$3=""), NA(), IFERROR(INDEX($NO22:$OH22, $QC22, MATCH($QB$3, $NO$7:$OH$7, 0)), NA()))</f>
        <v>#N/A</v>
      </c>
      <c r="QF22" s="10">
        <f t="shared" si="72"/>
        <v>0</v>
      </c>
    </row>
    <row r="23" spans="1:451" ht="15" customHeight="1" x14ac:dyDescent="0.25">
      <c r="A23" s="1"/>
      <c r="B23" s="476" t="s">
        <v>53</v>
      </c>
      <c r="C23" s="477"/>
      <c r="D23" s="477"/>
      <c r="E23" s="477"/>
      <c r="F23" s="477"/>
      <c r="G23" s="478"/>
      <c r="H23" s="482">
        <v>0.01</v>
      </c>
      <c r="I23" s="483"/>
      <c r="J23" s="483"/>
      <c r="K23" s="483"/>
      <c r="L23" s="483"/>
      <c r="M23" s="483"/>
      <c r="N23" s="483"/>
      <c r="O23" s="483"/>
      <c r="P23" s="483"/>
      <c r="Q23" s="483"/>
      <c r="R23" s="483"/>
      <c r="S23" s="484"/>
      <c r="T23" s="254" t="str">
        <f>$AG$3</f>
        <v>●</v>
      </c>
      <c r="U23" s="488"/>
      <c r="V23" s="1"/>
      <c r="AE23" s="341" t="str">
        <f>IF($H23="",#REF!, IF(OR(ISNUMBER( $H23)=FALSE, $H23&lt;=0, $H23&gt;=100),#REF!, ""))</f>
        <v/>
      </c>
      <c r="AG23" s="10">
        <v>12</v>
      </c>
      <c r="AJ23" s="10" t="str">
        <f>IF('Dev Settings'!$B$24="", "", 'Dev Settings'!$B$24)</f>
        <v>PLN</v>
      </c>
      <c r="AK23" s="60">
        <v>95</v>
      </c>
      <c r="AL23" s="7">
        <v>84</v>
      </c>
      <c r="AM23" s="7">
        <v>93</v>
      </c>
      <c r="AN23" s="7">
        <v>33</v>
      </c>
      <c r="AO23" s="7">
        <v>94</v>
      </c>
      <c r="AP23" s="7">
        <v>75</v>
      </c>
      <c r="AQ23" s="7">
        <v>5</v>
      </c>
      <c r="AR23" s="7">
        <v>30</v>
      </c>
      <c r="AS23" s="7">
        <v>11</v>
      </c>
      <c r="AT23" s="7">
        <v>92</v>
      </c>
      <c r="AU23" s="7">
        <v>13</v>
      </c>
      <c r="AV23" s="7">
        <v>82</v>
      </c>
      <c r="AW23" s="7">
        <v>41</v>
      </c>
      <c r="AX23" s="7">
        <v>70</v>
      </c>
      <c r="AY23" s="7">
        <v>81</v>
      </c>
      <c r="AZ23" s="7">
        <v>35</v>
      </c>
      <c r="BA23" s="7">
        <v>83</v>
      </c>
      <c r="BB23" s="7">
        <v>19</v>
      </c>
      <c r="BC23" s="7">
        <v>23</v>
      </c>
      <c r="BD23" s="7">
        <v>79</v>
      </c>
      <c r="BE23" s="7">
        <v>97</v>
      </c>
      <c r="BF23" s="7">
        <v>100</v>
      </c>
      <c r="BG23" s="7">
        <v>8</v>
      </c>
      <c r="BH23" s="7">
        <v>2</v>
      </c>
      <c r="BI23" s="7">
        <v>80</v>
      </c>
      <c r="BJ23" s="7">
        <v>76</v>
      </c>
      <c r="BK23" s="7">
        <v>34</v>
      </c>
      <c r="BL23" s="7">
        <v>55</v>
      </c>
      <c r="BM23" s="7">
        <v>16</v>
      </c>
      <c r="BN23" s="7">
        <v>38</v>
      </c>
      <c r="BO23" s="7">
        <v>79</v>
      </c>
      <c r="BP23" s="7">
        <v>11</v>
      </c>
      <c r="BQ23" s="7">
        <v>68</v>
      </c>
      <c r="BR23" s="7">
        <v>2</v>
      </c>
      <c r="BS23" s="7">
        <v>86</v>
      </c>
      <c r="BT23" s="7">
        <v>32</v>
      </c>
      <c r="BU23" s="7">
        <v>82</v>
      </c>
      <c r="BV23" s="7">
        <v>46</v>
      </c>
      <c r="BW23" s="7">
        <v>60</v>
      </c>
      <c r="BX23" s="61">
        <v>46</v>
      </c>
      <c r="CA23" s="49">
        <f t="shared" si="74"/>
        <v>0.62499999999999989</v>
      </c>
      <c r="CB23" s="10">
        <v>16</v>
      </c>
      <c r="CD23" s="52" t="e">
        <f t="shared" si="128"/>
        <v>#VALUE!</v>
      </c>
      <c r="CF23" s="55" t="e">
        <f t="shared" si="75"/>
        <v>#VALUE!</v>
      </c>
      <c r="CH23" s="10" t="str">
        <f t="shared" si="76"/>
        <v/>
      </c>
      <c r="CJ23" s="7"/>
      <c r="CK23" s="10">
        <v>15</v>
      </c>
      <c r="CL23" s="60">
        <v>33</v>
      </c>
      <c r="CM23" s="7">
        <v>30</v>
      </c>
      <c r="CN23" s="7">
        <v>2</v>
      </c>
      <c r="CO23" s="7">
        <v>87</v>
      </c>
      <c r="CP23" s="7">
        <v>44</v>
      </c>
      <c r="CQ23" s="7">
        <v>82</v>
      </c>
      <c r="CR23" s="7">
        <v>57</v>
      </c>
      <c r="CS23" s="7">
        <v>100</v>
      </c>
      <c r="CT23" s="7">
        <v>30</v>
      </c>
      <c r="CU23" s="7">
        <v>39</v>
      </c>
      <c r="CV23" s="7">
        <v>16</v>
      </c>
      <c r="CW23" s="7">
        <v>24</v>
      </c>
      <c r="CX23" s="7">
        <v>74</v>
      </c>
      <c r="CY23" s="7">
        <v>69</v>
      </c>
      <c r="CZ23" s="7">
        <v>100</v>
      </c>
      <c r="DA23" s="7">
        <v>95</v>
      </c>
      <c r="DB23" s="7">
        <v>25</v>
      </c>
      <c r="DC23" s="7">
        <v>46</v>
      </c>
      <c r="DD23" s="7">
        <v>43</v>
      </c>
      <c r="DE23" s="7">
        <v>44</v>
      </c>
      <c r="DF23" s="7">
        <v>61</v>
      </c>
      <c r="DG23" s="7">
        <v>80</v>
      </c>
      <c r="DH23" s="7">
        <v>48</v>
      </c>
      <c r="DI23" s="61">
        <v>50</v>
      </c>
      <c r="DK23" s="10">
        <v>16</v>
      </c>
      <c r="DL23" s="60">
        <v>39</v>
      </c>
      <c r="DM23" s="7">
        <v>5</v>
      </c>
      <c r="DN23" s="7">
        <v>2</v>
      </c>
      <c r="DO23" s="7">
        <v>95</v>
      </c>
      <c r="DP23" s="7">
        <v>18</v>
      </c>
      <c r="DQ23" s="7">
        <v>88</v>
      </c>
      <c r="DR23" s="7">
        <v>69</v>
      </c>
      <c r="DS23" s="7">
        <v>24</v>
      </c>
      <c r="DT23" s="7">
        <v>55</v>
      </c>
      <c r="DU23" s="7">
        <v>39</v>
      </c>
      <c r="DV23" s="7">
        <v>8</v>
      </c>
      <c r="DW23" s="7">
        <v>56</v>
      </c>
      <c r="DX23" s="7">
        <v>89</v>
      </c>
      <c r="DY23" s="7">
        <v>75</v>
      </c>
      <c r="DZ23" s="7">
        <v>31</v>
      </c>
      <c r="EA23" s="7">
        <v>42</v>
      </c>
      <c r="EB23" s="7">
        <v>100</v>
      </c>
      <c r="EC23" s="7">
        <v>42</v>
      </c>
      <c r="ED23" s="7">
        <v>22</v>
      </c>
      <c r="EE23" s="7">
        <v>55</v>
      </c>
      <c r="EF23" s="7">
        <v>37</v>
      </c>
      <c r="EG23" s="7">
        <v>62</v>
      </c>
      <c r="EH23" s="7">
        <v>87</v>
      </c>
      <c r="EI23" s="7">
        <v>86</v>
      </c>
      <c r="EJ23" s="7">
        <v>19</v>
      </c>
      <c r="EK23" s="7">
        <v>67</v>
      </c>
      <c r="EL23" s="7">
        <v>40</v>
      </c>
      <c r="EM23" s="7">
        <v>34</v>
      </c>
      <c r="EN23" s="7">
        <v>50</v>
      </c>
      <c r="EO23" s="7">
        <v>75</v>
      </c>
      <c r="EP23" s="7">
        <v>11</v>
      </c>
      <c r="EQ23" s="7">
        <v>35</v>
      </c>
      <c r="ER23" s="7">
        <v>51</v>
      </c>
      <c r="ES23" s="7">
        <v>53</v>
      </c>
      <c r="ET23" s="7">
        <v>97</v>
      </c>
      <c r="EU23" s="7">
        <v>21</v>
      </c>
      <c r="EV23" s="7">
        <v>73</v>
      </c>
      <c r="EW23" s="7">
        <v>31</v>
      </c>
      <c r="EX23" s="7">
        <v>91</v>
      </c>
      <c r="EY23" s="7">
        <v>70</v>
      </c>
      <c r="EZ23" s="7">
        <v>86</v>
      </c>
      <c r="FA23" s="7">
        <v>50</v>
      </c>
      <c r="FB23" s="7">
        <v>26</v>
      </c>
      <c r="FC23" s="7">
        <v>9</v>
      </c>
      <c r="FD23" s="7">
        <v>53</v>
      </c>
      <c r="FE23" s="7">
        <v>60</v>
      </c>
      <c r="FF23" s="7">
        <v>93</v>
      </c>
      <c r="FG23" s="7">
        <v>25</v>
      </c>
      <c r="FH23" s="7">
        <v>15</v>
      </c>
      <c r="FI23" s="7">
        <v>76</v>
      </c>
      <c r="FJ23" s="7">
        <v>48</v>
      </c>
      <c r="FK23" s="7">
        <v>55</v>
      </c>
      <c r="FL23" s="7">
        <v>48</v>
      </c>
      <c r="FM23" s="7">
        <v>17</v>
      </c>
      <c r="FN23" s="7">
        <v>75</v>
      </c>
      <c r="FO23" s="7">
        <v>48</v>
      </c>
      <c r="FP23" s="7">
        <v>24</v>
      </c>
      <c r="FQ23" s="7">
        <v>79</v>
      </c>
      <c r="FR23" s="7">
        <v>69</v>
      </c>
      <c r="FS23" s="7">
        <v>3</v>
      </c>
      <c r="FT23" s="7">
        <v>50</v>
      </c>
      <c r="FU23" s="7">
        <v>20</v>
      </c>
      <c r="FV23" s="7">
        <v>42</v>
      </c>
      <c r="FW23" s="7">
        <v>63</v>
      </c>
      <c r="FX23" s="7">
        <v>43</v>
      </c>
      <c r="FY23" s="7">
        <v>12</v>
      </c>
      <c r="FZ23" s="7">
        <v>1</v>
      </c>
      <c r="GA23" s="7">
        <v>37</v>
      </c>
      <c r="GB23" s="7">
        <v>84</v>
      </c>
      <c r="GC23" s="7">
        <v>95</v>
      </c>
      <c r="GD23" s="7">
        <v>22</v>
      </c>
      <c r="GE23" s="7">
        <v>35</v>
      </c>
      <c r="GF23" s="7">
        <v>67</v>
      </c>
      <c r="GG23" s="7">
        <v>100</v>
      </c>
      <c r="GH23" s="7">
        <v>19</v>
      </c>
      <c r="GI23" s="7">
        <v>9</v>
      </c>
      <c r="GJ23" s="7">
        <v>65</v>
      </c>
      <c r="GK23" s="7">
        <v>89</v>
      </c>
      <c r="GL23" s="7">
        <v>94</v>
      </c>
      <c r="GM23" s="7">
        <v>31</v>
      </c>
      <c r="GN23" s="7">
        <v>51</v>
      </c>
      <c r="GO23" s="7">
        <v>70</v>
      </c>
      <c r="GP23" s="7">
        <v>14</v>
      </c>
      <c r="GQ23" s="7">
        <v>57</v>
      </c>
      <c r="GR23" s="7">
        <v>32</v>
      </c>
      <c r="GS23" s="7">
        <v>70</v>
      </c>
      <c r="GT23" s="7">
        <v>95</v>
      </c>
      <c r="GU23" s="7">
        <v>24</v>
      </c>
      <c r="GV23" s="7">
        <v>76</v>
      </c>
      <c r="GW23" s="7">
        <v>85</v>
      </c>
      <c r="GX23" s="7">
        <v>61</v>
      </c>
      <c r="GY23" s="7">
        <v>51</v>
      </c>
      <c r="GZ23" s="7">
        <v>13</v>
      </c>
      <c r="HA23" s="7">
        <v>27</v>
      </c>
      <c r="HB23" s="7">
        <v>3</v>
      </c>
      <c r="HC23" s="7">
        <v>20</v>
      </c>
      <c r="HD23" s="7">
        <v>42</v>
      </c>
      <c r="HE23" s="7">
        <v>31</v>
      </c>
      <c r="HF23" s="7">
        <v>8</v>
      </c>
      <c r="HG23" s="61">
        <v>40</v>
      </c>
      <c r="HJ23" s="52" t="str">
        <f t="shared" si="77"/>
        <v/>
      </c>
      <c r="HL23" s="49">
        <f>$CA$23</f>
        <v>0.62499999999999989</v>
      </c>
      <c r="HN23" s="10" t="str">
        <f t="shared" si="3"/>
        <v/>
      </c>
      <c r="HP23" s="10" t="str">
        <f t="shared" si="4"/>
        <v/>
      </c>
      <c r="HR23" s="10" t="str">
        <f t="shared" si="78"/>
        <v/>
      </c>
      <c r="HT23" s="60" t="str">
        <f t="shared" si="79"/>
        <v/>
      </c>
      <c r="HU23" s="7" t="str">
        <f t="shared" si="79"/>
        <v/>
      </c>
      <c r="HV23" s="7" t="str">
        <f t="shared" si="79"/>
        <v/>
      </c>
      <c r="HW23" s="7" t="str">
        <f t="shared" si="79"/>
        <v/>
      </c>
      <c r="HX23" s="7" t="str">
        <f t="shared" si="79"/>
        <v/>
      </c>
      <c r="HY23" s="7" t="str">
        <f t="shared" si="79"/>
        <v/>
      </c>
      <c r="HZ23" s="7" t="str">
        <f t="shared" si="79"/>
        <v/>
      </c>
      <c r="IA23" s="7" t="str">
        <f t="shared" si="79"/>
        <v/>
      </c>
      <c r="IB23" s="7" t="str">
        <f t="shared" si="79"/>
        <v/>
      </c>
      <c r="IC23" s="7" t="str">
        <f t="shared" si="79"/>
        <v/>
      </c>
      <c r="ID23" s="7" t="str">
        <f t="shared" si="79"/>
        <v/>
      </c>
      <c r="IE23" s="7" t="str">
        <f t="shared" si="79"/>
        <v/>
      </c>
      <c r="IF23" s="7" t="str">
        <f t="shared" si="79"/>
        <v/>
      </c>
      <c r="IG23" s="7" t="str">
        <f t="shared" si="79"/>
        <v/>
      </c>
      <c r="IH23" s="7" t="str">
        <f t="shared" si="79"/>
        <v/>
      </c>
      <c r="II23" s="7" t="str">
        <f t="shared" si="79"/>
        <v/>
      </c>
      <c r="IJ23" s="7" t="str">
        <f t="shared" si="129"/>
        <v/>
      </c>
      <c r="IK23" s="7" t="str">
        <f t="shared" si="129"/>
        <v/>
      </c>
      <c r="IL23" s="7" t="str">
        <f t="shared" si="129"/>
        <v/>
      </c>
      <c r="IM23" s="61" t="str">
        <f t="shared" si="129"/>
        <v/>
      </c>
      <c r="IP23" s="10">
        <f>'Dev Settings'!$BW12</f>
        <v>3</v>
      </c>
      <c r="IQ23" s="10">
        <f>'Dev Settings'!$BX12</f>
        <v>98</v>
      </c>
      <c r="IT23" s="10">
        <v>16</v>
      </c>
      <c r="IU23" s="10">
        <f t="shared" si="80"/>
        <v>-4</v>
      </c>
      <c r="IW23" s="10">
        <f>IFERROR(IF(COUNTIF(IW$8:IW22, IW22)&lt;=INDEX($IQ$8:$IQ$18, MATCH(IW22, $IP$8:$IP$18, 0)), IW22, IW22+$IR$5), "")</f>
        <v>-4</v>
      </c>
      <c r="IX23" s="10">
        <f>IF($IW23="", "", COUNTIF(IW$8:IW23, IW23))</f>
        <v>5</v>
      </c>
      <c r="IY23" s="10">
        <f t="shared" si="81"/>
        <v>12</v>
      </c>
      <c r="JA23" s="10" t="str">
        <f t="shared" si="82"/>
        <v>X</v>
      </c>
      <c r="JB23" s="10">
        <f>IF($JA23="", "", COUNTIF(JA$8:JA23, "X"))</f>
        <v>15</v>
      </c>
      <c r="JE23" s="67" t="str">
        <f t="shared" si="83"/>
        <v/>
      </c>
      <c r="JF23" s="60" t="e">
        <f>IF(AND($IQ$5='Dev Settings'!$BU$3, COUNTIF($IP$21:$IP$25, HT23)&gt;0, COUNTIF($IP$21:$IP$25, HT22)&gt;0), MIN($ML22:$NE22)-ML22, IF(AND($IQ$6='Dev Settings'!$BU$3, COUNTIF($IQ$21:$IQ$25, HT23)&gt;0, COUNTIF($IQ$21:$IQ$25, HT22)&gt;0), MAX($ML22:$NE22)-ML22, IFERROR(INDEX($IU$8:$IU$107, MATCH(HT23, $IT$8:$IT$107, 0)), "")))</f>
        <v>#VALUE!</v>
      </c>
      <c r="JG23" s="7" t="e">
        <f>IF(AND($IQ$5='Dev Settings'!$BU$3, COUNTIF($IP$21:$IP$25, HU23)&gt;0, COUNTIF($IP$21:$IP$25, HU22)&gt;0), MIN($ML22:$NE22)-MM22, IF(AND($IQ$6='Dev Settings'!$BU$3, COUNTIF($IQ$21:$IQ$25, HU23)&gt;0, COUNTIF($IQ$21:$IQ$25, HU22)&gt;0), MAX($ML22:$NE22)-MM22, IFERROR(INDEX($IU$8:$IU$107, MATCH(HU23, $IT$8:$IT$107, 0)), "")))</f>
        <v>#VALUE!</v>
      </c>
      <c r="JH23" s="7" t="e">
        <f>IF(AND($IQ$5='Dev Settings'!$BU$3, COUNTIF($IP$21:$IP$25, HV23)&gt;0, COUNTIF($IP$21:$IP$25, HV22)&gt;0), MIN($ML22:$NE22)-MN22, IF(AND($IQ$6='Dev Settings'!$BU$3, COUNTIF($IQ$21:$IQ$25, HV23)&gt;0, COUNTIF($IQ$21:$IQ$25, HV22)&gt;0), MAX($ML22:$NE22)-MN22, IFERROR(INDEX($IU$8:$IU$107, MATCH(HV23, $IT$8:$IT$107, 0)), "")))</f>
        <v>#VALUE!</v>
      </c>
      <c r="JI23" s="7" t="e">
        <f>IF(AND($IQ$5='Dev Settings'!$BU$3, COUNTIF($IP$21:$IP$25, HW23)&gt;0, COUNTIF($IP$21:$IP$25, HW22)&gt;0), MIN($ML22:$NE22)-MO22, IF(AND($IQ$6='Dev Settings'!$BU$3, COUNTIF($IQ$21:$IQ$25, HW23)&gt;0, COUNTIF($IQ$21:$IQ$25, HW22)&gt;0), MAX($ML22:$NE22)-MO22, IFERROR(INDEX($IU$8:$IU$107, MATCH(HW23, $IT$8:$IT$107, 0)), "")))</f>
        <v>#VALUE!</v>
      </c>
      <c r="JJ23" s="7" t="e">
        <f>IF(AND($IQ$5='Dev Settings'!$BU$3, COUNTIF($IP$21:$IP$25, HX23)&gt;0, COUNTIF($IP$21:$IP$25, HX22)&gt;0), MIN($ML22:$NE22)-MP22, IF(AND($IQ$6='Dev Settings'!$BU$3, COUNTIF($IQ$21:$IQ$25, HX23)&gt;0, COUNTIF($IQ$21:$IQ$25, HX22)&gt;0), MAX($ML22:$NE22)-MP22, IFERROR(INDEX($IU$8:$IU$107, MATCH(HX23, $IT$8:$IT$107, 0)), "")))</f>
        <v>#VALUE!</v>
      </c>
      <c r="JK23" s="7" t="e">
        <f>IF(AND($IQ$5='Dev Settings'!$BU$3, COUNTIF($IP$21:$IP$25, HY23)&gt;0, COUNTIF($IP$21:$IP$25, HY22)&gt;0), MIN($ML22:$NE22)-MQ22, IF(AND($IQ$6='Dev Settings'!$BU$3, COUNTIF($IQ$21:$IQ$25, HY23)&gt;0, COUNTIF($IQ$21:$IQ$25, HY22)&gt;0), MAX($ML22:$NE22)-MQ22, IFERROR(INDEX($IU$8:$IU$107, MATCH(HY23, $IT$8:$IT$107, 0)), "")))</f>
        <v>#VALUE!</v>
      </c>
      <c r="JL23" s="7" t="e">
        <f>IF(AND($IQ$5='Dev Settings'!$BU$3, COUNTIF($IP$21:$IP$25, HZ23)&gt;0, COUNTIF($IP$21:$IP$25, HZ22)&gt;0), MIN($ML22:$NE22)-MR22, IF(AND($IQ$6='Dev Settings'!$BU$3, COUNTIF($IQ$21:$IQ$25, HZ23)&gt;0, COUNTIF($IQ$21:$IQ$25, HZ22)&gt;0), MAX($ML22:$NE22)-MR22, IFERROR(INDEX($IU$8:$IU$107, MATCH(HZ23, $IT$8:$IT$107, 0)), "")))</f>
        <v>#VALUE!</v>
      </c>
      <c r="JM23" s="7" t="e">
        <f>IF(AND($IQ$5='Dev Settings'!$BU$3, COUNTIF($IP$21:$IP$25, IA23)&gt;0, COUNTIF($IP$21:$IP$25, IA22)&gt;0), MIN($ML22:$NE22)-MS22, IF(AND($IQ$6='Dev Settings'!$BU$3, COUNTIF($IQ$21:$IQ$25, IA23)&gt;0, COUNTIF($IQ$21:$IQ$25, IA22)&gt;0), MAX($ML22:$NE22)-MS22, IFERROR(INDEX($IU$8:$IU$107, MATCH(IA23, $IT$8:$IT$107, 0)), "")))</f>
        <v>#VALUE!</v>
      </c>
      <c r="JN23" s="7" t="e">
        <f>IF(AND($IQ$5='Dev Settings'!$BU$3, COUNTIF($IP$21:$IP$25, IB23)&gt;0, COUNTIF($IP$21:$IP$25, IB22)&gt;0), MIN($ML22:$NE22)-MT22, IF(AND($IQ$6='Dev Settings'!$BU$3, COUNTIF($IQ$21:$IQ$25, IB23)&gt;0, COUNTIF($IQ$21:$IQ$25, IB22)&gt;0), MAX($ML22:$NE22)-MT22, IFERROR(INDEX($IU$8:$IU$107, MATCH(IB23, $IT$8:$IT$107, 0)), "")))</f>
        <v>#VALUE!</v>
      </c>
      <c r="JO23" s="7" t="e">
        <f>IF(AND($IQ$5='Dev Settings'!$BU$3, COUNTIF($IP$21:$IP$25, IC23)&gt;0, COUNTIF($IP$21:$IP$25, IC22)&gt;0), MIN($ML22:$NE22)-MU22, IF(AND($IQ$6='Dev Settings'!$BU$3, COUNTIF($IQ$21:$IQ$25, IC23)&gt;0, COUNTIF($IQ$21:$IQ$25, IC22)&gt;0), MAX($ML22:$NE22)-MU22, IFERROR(INDEX($IU$8:$IU$107, MATCH(IC23, $IT$8:$IT$107, 0)), "")))</f>
        <v>#VALUE!</v>
      </c>
      <c r="JP23" s="7" t="e">
        <f>IF(AND($IQ$5='Dev Settings'!$BU$3, COUNTIF($IP$21:$IP$25, ID23)&gt;0, COUNTIF($IP$21:$IP$25, ID22)&gt;0), MIN($ML22:$NE22)-MV22, IF(AND($IQ$6='Dev Settings'!$BU$3, COUNTIF($IQ$21:$IQ$25, ID23)&gt;0, COUNTIF($IQ$21:$IQ$25, ID22)&gt;0), MAX($ML22:$NE22)-MV22, IFERROR(INDEX($IU$8:$IU$107, MATCH(ID23, $IT$8:$IT$107, 0)), "")))</f>
        <v>#VALUE!</v>
      </c>
      <c r="JQ23" s="7" t="e">
        <f>IF(AND($IQ$5='Dev Settings'!$BU$3, COUNTIF($IP$21:$IP$25, IE23)&gt;0, COUNTIF($IP$21:$IP$25, IE22)&gt;0), MIN($ML22:$NE22)-MW22, IF(AND($IQ$6='Dev Settings'!$BU$3, COUNTIF($IQ$21:$IQ$25, IE23)&gt;0, COUNTIF($IQ$21:$IQ$25, IE22)&gt;0), MAX($ML22:$NE22)-MW22, IFERROR(INDEX($IU$8:$IU$107, MATCH(IE23, $IT$8:$IT$107, 0)), "")))</f>
        <v>#VALUE!</v>
      </c>
      <c r="JR23" s="7" t="e">
        <f>IF(AND($IQ$5='Dev Settings'!$BU$3, COUNTIF($IP$21:$IP$25, IF23)&gt;0, COUNTIF($IP$21:$IP$25, IF22)&gt;0), MIN($ML22:$NE22)-MX22, IF(AND($IQ$6='Dev Settings'!$BU$3, COUNTIF($IQ$21:$IQ$25, IF23)&gt;0, COUNTIF($IQ$21:$IQ$25, IF22)&gt;0), MAX($ML22:$NE22)-MX22, IFERROR(INDEX($IU$8:$IU$107, MATCH(IF23, $IT$8:$IT$107, 0)), "")))</f>
        <v>#VALUE!</v>
      </c>
      <c r="JS23" s="7" t="e">
        <f>IF(AND($IQ$5='Dev Settings'!$BU$3, COUNTIF($IP$21:$IP$25, IG23)&gt;0, COUNTIF($IP$21:$IP$25, IG22)&gt;0), MIN($ML22:$NE22)-MY22, IF(AND($IQ$6='Dev Settings'!$BU$3, COUNTIF($IQ$21:$IQ$25, IG23)&gt;0, COUNTIF($IQ$21:$IQ$25, IG22)&gt;0), MAX($ML22:$NE22)-MY22, IFERROR(INDEX($IU$8:$IU$107, MATCH(IG23, $IT$8:$IT$107, 0)), "")))</f>
        <v>#VALUE!</v>
      </c>
      <c r="JT23" s="7" t="e">
        <f>IF(AND($IQ$5='Dev Settings'!$BU$3, COUNTIF($IP$21:$IP$25, IH23)&gt;0, COUNTIF($IP$21:$IP$25, IH22)&gt;0), MIN($ML22:$NE22)-MZ22, IF(AND($IQ$6='Dev Settings'!$BU$3, COUNTIF($IQ$21:$IQ$25, IH23)&gt;0, COUNTIF($IQ$21:$IQ$25, IH22)&gt;0), MAX($ML22:$NE22)-MZ22, IFERROR(INDEX($IU$8:$IU$107, MATCH(IH23, $IT$8:$IT$107, 0)), "")))</f>
        <v>#VALUE!</v>
      </c>
      <c r="JU23" s="7" t="e">
        <f>IF(AND($IQ$5='Dev Settings'!$BU$3, COUNTIF($IP$21:$IP$25, II23)&gt;0, COUNTIF($IP$21:$IP$25, II22)&gt;0), MIN($ML22:$NE22)-NA22, IF(AND($IQ$6='Dev Settings'!$BU$3, COUNTIF($IQ$21:$IQ$25, II23)&gt;0, COUNTIF($IQ$21:$IQ$25, II22)&gt;0), MAX($ML22:$NE22)-NA22, IFERROR(INDEX($IU$8:$IU$107, MATCH(II23, $IT$8:$IT$107, 0)), "")))</f>
        <v>#VALUE!</v>
      </c>
      <c r="JV23" s="7" t="e">
        <f>IF(AND($IQ$5='Dev Settings'!$BU$3, COUNTIF($IP$21:$IP$25, IJ23)&gt;0, COUNTIF($IP$21:$IP$25, IJ22)&gt;0), MIN($ML22:$NE22)-NB22, IF(AND($IQ$6='Dev Settings'!$BU$3, COUNTIF($IQ$21:$IQ$25, IJ23)&gt;0, COUNTIF($IQ$21:$IQ$25, IJ22)&gt;0), MAX($ML22:$NE22)-NB22, IFERROR(INDEX($IU$8:$IU$107, MATCH(IJ23, $IT$8:$IT$107, 0)), "")))</f>
        <v>#VALUE!</v>
      </c>
      <c r="JW23" s="7" t="e">
        <f>IF(AND($IQ$5='Dev Settings'!$BU$3, COUNTIF($IP$21:$IP$25, IK23)&gt;0, COUNTIF($IP$21:$IP$25, IK22)&gt;0), MIN($ML22:$NE22)-NC22, IF(AND($IQ$6='Dev Settings'!$BU$3, COUNTIF($IQ$21:$IQ$25, IK23)&gt;0, COUNTIF($IQ$21:$IQ$25, IK22)&gt;0), MAX($ML22:$NE22)-NC22, IFERROR(INDEX($IU$8:$IU$107, MATCH(IK23, $IT$8:$IT$107, 0)), "")))</f>
        <v>#VALUE!</v>
      </c>
      <c r="JX23" s="7" t="e">
        <f>IF(AND($IQ$5='Dev Settings'!$BU$3, COUNTIF($IP$21:$IP$25, IL23)&gt;0, COUNTIF($IP$21:$IP$25, IL22)&gt;0), MIN($ML22:$NE22)-ND22, IF(AND($IQ$6='Dev Settings'!$BU$3, COUNTIF($IQ$21:$IQ$25, IL23)&gt;0, COUNTIF($IQ$21:$IQ$25, IL22)&gt;0), MAX($ML22:$NE22)-ND22, IFERROR(INDEX($IU$8:$IU$107, MATCH(IL23, $IT$8:$IT$107, 0)), "")))</f>
        <v>#VALUE!</v>
      </c>
      <c r="JY23" s="61" t="e">
        <f>IF(AND($IQ$5='Dev Settings'!$BU$3, COUNTIF($IP$21:$IP$25, IM23)&gt;0, COUNTIF($IP$21:$IP$25, IM22)&gt;0), MIN($ML22:$NE22)-NE22, IF(AND($IQ$6='Dev Settings'!$BU$3, COUNTIF($IQ$21:$IQ$25, IM23)&gt;0, COUNTIF($IQ$21:$IQ$25, IM22)&gt;0), MAX($ML22:$NE22)-NE22, IFERROR(INDEX($IU$8:$IU$107, MATCH(IM23, $IT$8:$IT$107, 0)), "")))</f>
        <v>#VALUE!</v>
      </c>
      <c r="KA23" s="60" t="str">
        <f t="shared" si="8"/>
        <v/>
      </c>
      <c r="KB23" s="7" t="str">
        <f t="shared" si="9"/>
        <v/>
      </c>
      <c r="KC23" s="7" t="str">
        <f t="shared" si="10"/>
        <v/>
      </c>
      <c r="KD23" s="7" t="str">
        <f t="shared" si="11"/>
        <v/>
      </c>
      <c r="KE23" s="7" t="str">
        <f t="shared" si="12"/>
        <v/>
      </c>
      <c r="KF23" s="7" t="str">
        <f t="shared" si="13"/>
        <v/>
      </c>
      <c r="KG23" s="7" t="str">
        <f t="shared" si="14"/>
        <v/>
      </c>
      <c r="KH23" s="7" t="str">
        <f t="shared" si="15"/>
        <v/>
      </c>
      <c r="KI23" s="7" t="str">
        <f t="shared" si="16"/>
        <v/>
      </c>
      <c r="KJ23" s="7" t="str">
        <f t="shared" si="17"/>
        <v/>
      </c>
      <c r="KK23" s="7" t="str">
        <f t="shared" si="18"/>
        <v/>
      </c>
      <c r="KL23" s="7" t="str">
        <f t="shared" si="19"/>
        <v/>
      </c>
      <c r="KM23" s="7" t="str">
        <f t="shared" si="20"/>
        <v/>
      </c>
      <c r="KN23" s="7" t="str">
        <f t="shared" si="21"/>
        <v/>
      </c>
      <c r="KO23" s="7" t="str">
        <f t="shared" si="22"/>
        <v/>
      </c>
      <c r="KP23" s="7" t="str">
        <f t="shared" si="23"/>
        <v/>
      </c>
      <c r="KQ23" s="7" t="str">
        <f t="shared" si="24"/>
        <v/>
      </c>
      <c r="KR23" s="7" t="str">
        <f t="shared" si="25"/>
        <v/>
      </c>
      <c r="KS23" s="7" t="str">
        <f t="shared" si="26"/>
        <v/>
      </c>
      <c r="KT23" s="61" t="str">
        <f t="shared" si="27"/>
        <v/>
      </c>
      <c r="KV23" s="60" t="str">
        <f t="shared" si="28"/>
        <v/>
      </c>
      <c r="KW23" s="7" t="str">
        <f t="shared" si="29"/>
        <v/>
      </c>
      <c r="KX23" s="7" t="str">
        <f t="shared" si="30"/>
        <v/>
      </c>
      <c r="KY23" s="7" t="str">
        <f t="shared" si="31"/>
        <v/>
      </c>
      <c r="KZ23" s="7" t="str">
        <f t="shared" si="32"/>
        <v/>
      </c>
      <c r="LA23" s="7" t="str">
        <f t="shared" si="33"/>
        <v/>
      </c>
      <c r="LB23" s="7" t="str">
        <f t="shared" si="34"/>
        <v/>
      </c>
      <c r="LC23" s="7" t="str">
        <f t="shared" si="35"/>
        <v/>
      </c>
      <c r="LD23" s="7" t="str">
        <f t="shared" si="36"/>
        <v/>
      </c>
      <c r="LE23" s="7" t="str">
        <f t="shared" si="37"/>
        <v/>
      </c>
      <c r="LF23" s="7" t="str">
        <f t="shared" si="38"/>
        <v/>
      </c>
      <c r="LG23" s="7" t="str">
        <f t="shared" si="39"/>
        <v/>
      </c>
      <c r="LH23" s="7" t="str">
        <f t="shared" si="40"/>
        <v/>
      </c>
      <c r="LI23" s="7" t="str">
        <f t="shared" si="41"/>
        <v/>
      </c>
      <c r="LJ23" s="7" t="str">
        <f t="shared" si="42"/>
        <v/>
      </c>
      <c r="LK23" s="7" t="str">
        <f t="shared" si="43"/>
        <v/>
      </c>
      <c r="LL23" s="7" t="str">
        <f t="shared" si="44"/>
        <v/>
      </c>
      <c r="LM23" s="7" t="str">
        <f t="shared" si="45"/>
        <v/>
      </c>
      <c r="LN23" s="7" t="str">
        <f t="shared" si="46"/>
        <v/>
      </c>
      <c r="LO23" s="61" t="str">
        <f t="shared" si="47"/>
        <v/>
      </c>
      <c r="LQ23" s="60" t="e">
        <f t="shared" si="48"/>
        <v>#VALUE!</v>
      </c>
      <c r="LR23" s="7" t="e">
        <f t="shared" si="49"/>
        <v>#VALUE!</v>
      </c>
      <c r="LS23" s="7" t="e">
        <f t="shared" si="50"/>
        <v>#VALUE!</v>
      </c>
      <c r="LT23" s="7" t="e">
        <f t="shared" si="51"/>
        <v>#VALUE!</v>
      </c>
      <c r="LU23" s="7" t="e">
        <f t="shared" si="52"/>
        <v>#VALUE!</v>
      </c>
      <c r="LV23" s="7" t="e">
        <f t="shared" si="53"/>
        <v>#VALUE!</v>
      </c>
      <c r="LW23" s="7" t="e">
        <f t="shared" si="54"/>
        <v>#VALUE!</v>
      </c>
      <c r="LX23" s="7" t="e">
        <f t="shared" si="55"/>
        <v>#VALUE!</v>
      </c>
      <c r="LY23" s="7" t="e">
        <f t="shared" si="56"/>
        <v>#VALUE!</v>
      </c>
      <c r="LZ23" s="7" t="e">
        <f t="shared" si="57"/>
        <v>#VALUE!</v>
      </c>
      <c r="MA23" s="7" t="e">
        <f t="shared" si="58"/>
        <v>#VALUE!</v>
      </c>
      <c r="MB23" s="7" t="e">
        <f t="shared" si="59"/>
        <v>#VALUE!</v>
      </c>
      <c r="MC23" s="7" t="e">
        <f t="shared" si="60"/>
        <v>#VALUE!</v>
      </c>
      <c r="MD23" s="7" t="e">
        <f t="shared" si="61"/>
        <v>#VALUE!</v>
      </c>
      <c r="ME23" s="7" t="e">
        <f t="shared" si="62"/>
        <v>#VALUE!</v>
      </c>
      <c r="MF23" s="7" t="e">
        <f t="shared" si="63"/>
        <v>#VALUE!</v>
      </c>
      <c r="MG23" s="7" t="e">
        <f t="shared" si="64"/>
        <v>#VALUE!</v>
      </c>
      <c r="MH23" s="7" t="e">
        <f t="shared" si="65"/>
        <v>#VALUE!</v>
      </c>
      <c r="MI23" s="7" t="e">
        <f t="shared" si="66"/>
        <v>#VALUE!</v>
      </c>
      <c r="MJ23" s="61" t="e">
        <f t="shared" si="67"/>
        <v>#VALUE!</v>
      </c>
      <c r="ML23" s="60" t="str">
        <f t="shared" si="84"/>
        <v/>
      </c>
      <c r="MM23" s="7" t="str">
        <f t="shared" si="85"/>
        <v/>
      </c>
      <c r="MN23" s="7" t="str">
        <f t="shared" si="86"/>
        <v/>
      </c>
      <c r="MO23" s="7" t="str">
        <f t="shared" si="87"/>
        <v/>
      </c>
      <c r="MP23" s="7" t="str">
        <f t="shared" si="88"/>
        <v/>
      </c>
      <c r="MQ23" s="7" t="str">
        <f t="shared" si="89"/>
        <v/>
      </c>
      <c r="MR23" s="7" t="str">
        <f t="shared" si="90"/>
        <v/>
      </c>
      <c r="MS23" s="7" t="str">
        <f t="shared" si="91"/>
        <v/>
      </c>
      <c r="MT23" s="7" t="str">
        <f t="shared" si="92"/>
        <v/>
      </c>
      <c r="MU23" s="7" t="str">
        <f t="shared" si="93"/>
        <v/>
      </c>
      <c r="MV23" s="7" t="str">
        <f t="shared" si="94"/>
        <v/>
      </c>
      <c r="MW23" s="7" t="str">
        <f t="shared" si="95"/>
        <v/>
      </c>
      <c r="MX23" s="7" t="str">
        <f t="shared" si="96"/>
        <v/>
      </c>
      <c r="MY23" s="7" t="str">
        <f t="shared" si="97"/>
        <v/>
      </c>
      <c r="MZ23" s="7" t="str">
        <f t="shared" si="98"/>
        <v/>
      </c>
      <c r="NA23" s="7" t="str">
        <f t="shared" si="99"/>
        <v/>
      </c>
      <c r="NB23" s="7" t="str">
        <f t="shared" si="100"/>
        <v/>
      </c>
      <c r="NC23" s="7" t="str">
        <f t="shared" si="101"/>
        <v/>
      </c>
      <c r="ND23" s="7" t="str">
        <f t="shared" si="102"/>
        <v/>
      </c>
      <c r="NE23" s="61" t="str">
        <f t="shared" si="103"/>
        <v/>
      </c>
      <c r="NG23" s="10" t="str">
        <f t="shared" si="104"/>
        <v/>
      </c>
      <c r="NI23" s="10" t="str">
        <f t="shared" si="105"/>
        <v/>
      </c>
      <c r="NK23" s="10" t="str">
        <f>IF(COUNTIF($NI23:$NI$176, "X")=1, "X", "")</f>
        <v/>
      </c>
      <c r="NM23" s="10" t="str">
        <f t="shared" si="69"/>
        <v/>
      </c>
      <c r="NO23" s="85" t="str" cm="1">
        <f t="array" ref="NO23">IF(OR(NO$7="", $JE23=""), "", IFERROR(NO$8+SUMPRODUCT((Trades!$CL$8:$CL$307)*(Trades!$O$8:$Q$307=NO$7)*(Trades!$R$8:$R$307&lt;$JE23))-SUMPRODUCT((Trades!$H$8:$H$307)*(Trades!$E$8:$E$307=NO$7)*(Trades!$R$8:$R$307&lt;$JE23)), ""))</f>
        <v/>
      </c>
      <c r="NP23" s="86" t="str" cm="1">
        <f t="array" ref="NP23">IF(OR(NP$7="", $JE23=""), "", IFERROR(NP$8+SUMPRODUCT((Trades!$CL$8:$CL$307)*(Trades!$O$8:$Q$307=NP$7)*(Trades!$R$8:$R$307&lt;$JE23))-SUMPRODUCT((Trades!$H$8:$H$307)*(Trades!$E$8:$E$307=NP$7)*(Trades!$R$8:$R$307&lt;$JE23)), ""))</f>
        <v/>
      </c>
      <c r="NQ23" s="86" t="str" cm="1">
        <f t="array" ref="NQ23">IF(OR(NQ$7="", $JE23=""), "", IFERROR(NQ$8+SUMPRODUCT((Trades!$CL$8:$CL$307)*(Trades!$O$8:$Q$307=NQ$7)*(Trades!$R$8:$R$307&lt;$JE23))-SUMPRODUCT((Trades!$H$8:$H$307)*(Trades!$E$8:$E$307=NQ$7)*(Trades!$R$8:$R$307&lt;$JE23)), ""))</f>
        <v/>
      </c>
      <c r="NR23" s="86" t="str" cm="1">
        <f t="array" ref="NR23">IF(OR(NR$7="", $JE23=""), "", IFERROR(NR$8+SUMPRODUCT((Trades!$CL$8:$CL$307)*(Trades!$O$8:$Q$307=NR$7)*(Trades!$R$8:$R$307&lt;$JE23))-SUMPRODUCT((Trades!$H$8:$H$307)*(Trades!$E$8:$E$307=NR$7)*(Trades!$R$8:$R$307&lt;$JE23)), ""))</f>
        <v/>
      </c>
      <c r="NS23" s="86" t="str" cm="1">
        <f t="array" ref="NS23">IF(OR(NS$7="", $JE23=""), "", IFERROR(NS$8+SUMPRODUCT((Trades!$CL$8:$CL$307)*(Trades!$O$8:$Q$307=NS$7)*(Trades!$R$8:$R$307&lt;$JE23))-SUMPRODUCT((Trades!$H$8:$H$307)*(Trades!$E$8:$E$307=NS$7)*(Trades!$R$8:$R$307&lt;$JE23)), ""))</f>
        <v/>
      </c>
      <c r="NT23" s="86" t="str" cm="1">
        <f t="array" ref="NT23">IF(OR(NT$7="", $JE23=""), "", IFERROR(NT$8+SUMPRODUCT((Trades!$CL$8:$CL$307)*(Trades!$O$8:$Q$307=NT$7)*(Trades!$R$8:$R$307&lt;$JE23))-SUMPRODUCT((Trades!$H$8:$H$307)*(Trades!$E$8:$E$307=NT$7)*(Trades!$R$8:$R$307&lt;$JE23)), ""))</f>
        <v/>
      </c>
      <c r="NU23" s="86" t="str" cm="1">
        <f t="array" ref="NU23">IF(OR(NU$7="", $JE23=""), "", IFERROR(NU$8+SUMPRODUCT((Trades!$CL$8:$CL$307)*(Trades!$O$8:$Q$307=NU$7)*(Trades!$R$8:$R$307&lt;$JE23))-SUMPRODUCT((Trades!$H$8:$H$307)*(Trades!$E$8:$E$307=NU$7)*(Trades!$R$8:$R$307&lt;$JE23)), ""))</f>
        <v/>
      </c>
      <c r="NV23" s="86" t="str" cm="1">
        <f t="array" ref="NV23">IF(OR(NV$7="", $JE23=""), "", IFERROR(NV$8+SUMPRODUCT((Trades!$CL$8:$CL$307)*(Trades!$O$8:$Q$307=NV$7)*(Trades!$R$8:$R$307&lt;$JE23))-SUMPRODUCT((Trades!$H$8:$H$307)*(Trades!$E$8:$E$307=NV$7)*(Trades!$R$8:$R$307&lt;$JE23)), ""))</f>
        <v/>
      </c>
      <c r="NW23" s="86" t="str" cm="1">
        <f t="array" ref="NW23">IF(OR(NW$7="", $JE23=""), "", IFERROR(NW$8+SUMPRODUCT((Trades!$CL$8:$CL$307)*(Trades!$O$8:$Q$307=NW$7)*(Trades!$R$8:$R$307&lt;$JE23))-SUMPRODUCT((Trades!$H$8:$H$307)*(Trades!$E$8:$E$307=NW$7)*(Trades!$R$8:$R$307&lt;$JE23)), ""))</f>
        <v/>
      </c>
      <c r="NX23" s="86" t="str" cm="1">
        <f t="array" ref="NX23">IF(OR(NX$7="", $JE23=""), "", IFERROR(NX$8+SUMPRODUCT((Trades!$CL$8:$CL$307)*(Trades!$O$8:$Q$307=NX$7)*(Trades!$R$8:$R$307&lt;$JE23))-SUMPRODUCT((Trades!$H$8:$H$307)*(Trades!$E$8:$E$307=NX$7)*(Trades!$R$8:$R$307&lt;$JE23)), ""))</f>
        <v/>
      </c>
      <c r="NY23" s="86" t="str" cm="1">
        <f t="array" ref="NY23">IF(OR(NY$7="", $JE23=""), "", IFERROR(NY$8+SUMPRODUCT((Trades!$CL$8:$CL$307)*(Trades!$O$8:$Q$307=NY$7)*(Trades!$R$8:$R$307&lt;$JE23))-SUMPRODUCT((Trades!$H$8:$H$307)*(Trades!$E$8:$E$307=NY$7)*(Trades!$R$8:$R$307&lt;$JE23)), ""))</f>
        <v/>
      </c>
      <c r="NZ23" s="86" t="str" cm="1">
        <f t="array" ref="NZ23">IF(OR(NZ$7="", $JE23=""), "", IFERROR(NZ$8+SUMPRODUCT((Trades!$CL$8:$CL$307)*(Trades!$O$8:$Q$307=NZ$7)*(Trades!$R$8:$R$307&lt;$JE23))-SUMPRODUCT((Trades!$H$8:$H$307)*(Trades!$E$8:$E$307=NZ$7)*(Trades!$R$8:$R$307&lt;$JE23)), ""))</f>
        <v/>
      </c>
      <c r="OA23" s="86" t="str" cm="1">
        <f t="array" ref="OA23">IF(OR(OA$7="", $JE23=""), "", IFERROR(OA$8+SUMPRODUCT((Trades!$CL$8:$CL$307)*(Trades!$O$8:$Q$307=OA$7)*(Trades!$R$8:$R$307&lt;$JE23))-SUMPRODUCT((Trades!$H$8:$H$307)*(Trades!$E$8:$E$307=OA$7)*(Trades!$R$8:$R$307&lt;$JE23)), ""))</f>
        <v/>
      </c>
      <c r="OB23" s="86" t="str" cm="1">
        <f t="array" ref="OB23">IF(OR(OB$7="", $JE23=""), "", IFERROR(OB$8+SUMPRODUCT((Trades!$CL$8:$CL$307)*(Trades!$O$8:$Q$307=OB$7)*(Trades!$R$8:$R$307&lt;$JE23))-SUMPRODUCT((Trades!$H$8:$H$307)*(Trades!$E$8:$E$307=OB$7)*(Trades!$R$8:$R$307&lt;$JE23)), ""))</f>
        <v/>
      </c>
      <c r="OC23" s="86" t="str" cm="1">
        <f t="array" ref="OC23">IF(OR(OC$7="", $JE23=""), "", IFERROR(OC$8+SUMPRODUCT((Trades!$CL$8:$CL$307)*(Trades!$O$8:$Q$307=OC$7)*(Trades!$R$8:$R$307&lt;$JE23))-SUMPRODUCT((Trades!$H$8:$H$307)*(Trades!$E$8:$E$307=OC$7)*(Trades!$R$8:$R$307&lt;$JE23)), ""))</f>
        <v/>
      </c>
      <c r="OD23" s="86" t="str" cm="1">
        <f t="array" ref="OD23">IF(OR(OD$7="", $JE23=""), "", IFERROR(OD$8+SUMPRODUCT((Trades!$CL$8:$CL$307)*(Trades!$O$8:$Q$307=OD$7)*(Trades!$R$8:$R$307&lt;$JE23))-SUMPRODUCT((Trades!$H$8:$H$307)*(Trades!$E$8:$E$307=OD$7)*(Trades!$R$8:$R$307&lt;$JE23)), ""))</f>
        <v/>
      </c>
      <c r="OE23" s="86" t="str" cm="1">
        <f t="array" ref="OE23">IF(OR(OE$7="", $JE23=""), "", IFERROR(OE$8+SUMPRODUCT((Trades!$CL$8:$CL$307)*(Trades!$O$8:$Q$307=OE$7)*(Trades!$R$8:$R$307&lt;$JE23))-SUMPRODUCT((Trades!$H$8:$H$307)*(Trades!$E$8:$E$307=OE$7)*(Trades!$R$8:$R$307&lt;$JE23)), ""))</f>
        <v/>
      </c>
      <c r="OF23" s="86" t="str" cm="1">
        <f t="array" ref="OF23">IF(OR(OF$7="", $JE23=""), "", IFERROR(OF$8+SUMPRODUCT((Trades!$CL$8:$CL$307)*(Trades!$O$8:$Q$307=OF$7)*(Trades!$R$8:$R$307&lt;$JE23))-SUMPRODUCT((Trades!$H$8:$H$307)*(Trades!$E$8:$E$307=OF$7)*(Trades!$R$8:$R$307&lt;$JE23)), ""))</f>
        <v/>
      </c>
      <c r="OG23" s="86" t="str" cm="1">
        <f t="array" ref="OG23">IF(OR(OG$7="", $JE23=""), "", IFERROR(OG$8+SUMPRODUCT((Trades!$CL$8:$CL$307)*(Trades!$O$8:$Q$307=OG$7)*(Trades!$R$8:$R$307&lt;$JE23))-SUMPRODUCT((Trades!$H$8:$H$307)*(Trades!$E$8:$E$307=OG$7)*(Trades!$R$8:$R$307&lt;$JE23)), ""))</f>
        <v/>
      </c>
      <c r="OH23" s="87" t="str" cm="1">
        <f t="array" ref="OH23">IF(OR(OH$7="", $JE23=""), "", IFERROR(OH$8+SUMPRODUCT((Trades!$CL$8:$CL$307)*(Trades!$O$8:$Q$307=OH$7)*(Trades!$R$8:$R$307&lt;$JE23))-SUMPRODUCT((Trades!$H$8:$H$307)*(Trades!$E$8:$E$307=OH$7)*(Trades!$R$8:$R$307&lt;$JE23)), ""))</f>
        <v/>
      </c>
      <c r="OJ23" s="94" t="str">
        <f t="shared" si="106"/>
        <v/>
      </c>
      <c r="OK23" s="95" t="str">
        <f t="shared" si="153"/>
        <v/>
      </c>
      <c r="OL23" s="95" t="str">
        <f t="shared" si="154"/>
        <v/>
      </c>
      <c r="OM23" s="95" t="str">
        <f t="shared" si="155"/>
        <v/>
      </c>
      <c r="ON23" s="95" t="str">
        <f t="shared" si="156"/>
        <v/>
      </c>
      <c r="OO23" s="95" t="str">
        <f t="shared" si="157"/>
        <v/>
      </c>
      <c r="OP23" s="95" t="str">
        <f t="shared" si="158"/>
        <v/>
      </c>
      <c r="OQ23" s="95" t="str">
        <f t="shared" si="159"/>
        <v/>
      </c>
      <c r="OR23" s="95" t="str">
        <f t="shared" si="160"/>
        <v/>
      </c>
      <c r="OS23" s="95" t="str">
        <f t="shared" si="131"/>
        <v/>
      </c>
      <c r="OT23" s="95" t="str">
        <f t="shared" si="132"/>
        <v/>
      </c>
      <c r="OU23" s="95" t="str">
        <f t="shared" si="133"/>
        <v/>
      </c>
      <c r="OV23" s="95" t="str">
        <f t="shared" si="134"/>
        <v/>
      </c>
      <c r="OW23" s="95" t="str">
        <f t="shared" si="135"/>
        <v/>
      </c>
      <c r="OX23" s="95" t="str">
        <f t="shared" si="136"/>
        <v/>
      </c>
      <c r="OY23" s="95" t="str">
        <f t="shared" si="137"/>
        <v/>
      </c>
      <c r="OZ23" s="95" t="str">
        <f t="shared" si="138"/>
        <v/>
      </c>
      <c r="PA23" s="95" t="str">
        <f t="shared" si="139"/>
        <v/>
      </c>
      <c r="PB23" s="95" t="str">
        <f t="shared" si="140"/>
        <v/>
      </c>
      <c r="PC23" s="96" t="str">
        <f t="shared" si="141"/>
        <v/>
      </c>
      <c r="PE23" s="101" t="str">
        <f>IF($JE23="", "", SUM($OJ23:$PC23))</f>
        <v/>
      </c>
      <c r="PG23" s="106" t="str">
        <f t="shared" si="127"/>
        <v/>
      </c>
      <c r="PH23" s="107" t="str">
        <f t="shared" si="161"/>
        <v/>
      </c>
      <c r="PI23" s="107" t="str">
        <f t="shared" si="162"/>
        <v/>
      </c>
      <c r="PJ23" s="107" t="str">
        <f t="shared" si="163"/>
        <v/>
      </c>
      <c r="PK23" s="107" t="str">
        <f t="shared" si="164"/>
        <v/>
      </c>
      <c r="PL23" s="107" t="str">
        <f t="shared" si="165"/>
        <v/>
      </c>
      <c r="PM23" s="107" t="str">
        <f t="shared" si="166"/>
        <v/>
      </c>
      <c r="PN23" s="107" t="str">
        <f t="shared" si="167"/>
        <v/>
      </c>
      <c r="PO23" s="107" t="str">
        <f t="shared" si="168"/>
        <v/>
      </c>
      <c r="PP23" s="107" t="str">
        <f t="shared" si="142"/>
        <v/>
      </c>
      <c r="PQ23" s="107" t="str">
        <f t="shared" si="143"/>
        <v/>
      </c>
      <c r="PR23" s="107" t="str">
        <f t="shared" si="144"/>
        <v/>
      </c>
      <c r="PS23" s="107" t="str">
        <f t="shared" si="145"/>
        <v/>
      </c>
      <c r="PT23" s="107" t="str">
        <f t="shared" si="146"/>
        <v/>
      </c>
      <c r="PU23" s="107" t="str">
        <f t="shared" si="147"/>
        <v/>
      </c>
      <c r="PV23" s="107" t="str">
        <f t="shared" si="148"/>
        <v/>
      </c>
      <c r="PW23" s="107" t="str">
        <f t="shared" si="149"/>
        <v/>
      </c>
      <c r="PX23" s="107" t="str">
        <f t="shared" si="150"/>
        <v/>
      </c>
      <c r="PY23" s="107" t="str">
        <f t="shared" si="151"/>
        <v/>
      </c>
      <c r="PZ23" s="108" t="str">
        <f t="shared" si="152"/>
        <v/>
      </c>
      <c r="QB23" s="124" t="str" cm="1">
        <f t="array" ref="QB23">IF(OR($QB$3="", $NI23=""), "", IFERROR(INDEX($ML23:$NE23, $QA23, MATCH($QB$3, $ML$7:$NE$7, 0)), ""))</f>
        <v/>
      </c>
      <c r="QD23" s="101" t="e" cm="1">
        <f t="array" ref="QD23">IF(OR($NI23="", $QB$3=""), NA(), IFERROR(INDEX($NO23:$OH23, $QC23, MATCH($QB$3, $NO$7:$OH$7, 0)), NA()))</f>
        <v>#N/A</v>
      </c>
      <c r="QF23" s="10">
        <f t="shared" si="72"/>
        <v>0</v>
      </c>
    </row>
    <row r="24" spans="1:451" ht="15" customHeight="1" x14ac:dyDescent="0.25">
      <c r="A24" s="1"/>
      <c r="B24" s="479"/>
      <c r="C24" s="480"/>
      <c r="D24" s="480"/>
      <c r="E24" s="480"/>
      <c r="F24" s="480"/>
      <c r="G24" s="481"/>
      <c r="H24" s="485"/>
      <c r="I24" s="486"/>
      <c r="J24" s="486"/>
      <c r="K24" s="486"/>
      <c r="L24" s="486"/>
      <c r="M24" s="486"/>
      <c r="N24" s="486"/>
      <c r="O24" s="486"/>
      <c r="P24" s="486"/>
      <c r="Q24" s="486"/>
      <c r="R24" s="486"/>
      <c r="S24" s="487"/>
      <c r="T24" s="254"/>
      <c r="U24" s="488"/>
      <c r="V24" s="1"/>
      <c r="AE24" s="342"/>
      <c r="AG24" s="10">
        <v>13</v>
      </c>
      <c r="AJ24" s="10" t="str">
        <f>IF('Dev Settings'!$B$25="", "", 'Dev Settings'!$B$25)</f>
        <v>RUB</v>
      </c>
      <c r="AK24" s="60">
        <v>72</v>
      </c>
      <c r="AL24" s="7">
        <v>85</v>
      </c>
      <c r="AM24" s="7">
        <v>22</v>
      </c>
      <c r="AN24" s="7">
        <v>87</v>
      </c>
      <c r="AO24" s="7">
        <v>80</v>
      </c>
      <c r="AP24" s="7">
        <v>63</v>
      </c>
      <c r="AQ24" s="7">
        <v>78</v>
      </c>
      <c r="AR24" s="7">
        <v>27</v>
      </c>
      <c r="AS24" s="7">
        <v>91</v>
      </c>
      <c r="AT24" s="7">
        <v>17</v>
      </c>
      <c r="AU24" s="7">
        <v>55</v>
      </c>
      <c r="AV24" s="7">
        <v>19</v>
      </c>
      <c r="AW24" s="7">
        <v>28</v>
      </c>
      <c r="AX24" s="7">
        <v>61</v>
      </c>
      <c r="AY24" s="7">
        <v>38</v>
      </c>
      <c r="AZ24" s="7">
        <v>30</v>
      </c>
      <c r="BA24" s="7">
        <v>61</v>
      </c>
      <c r="BB24" s="7">
        <v>97</v>
      </c>
      <c r="BC24" s="7">
        <v>59</v>
      </c>
      <c r="BD24" s="7">
        <v>89</v>
      </c>
      <c r="BE24" s="7">
        <v>99</v>
      </c>
      <c r="BF24" s="7">
        <v>10</v>
      </c>
      <c r="BG24" s="7">
        <v>92</v>
      </c>
      <c r="BH24" s="7">
        <v>30</v>
      </c>
      <c r="BI24" s="7">
        <v>57</v>
      </c>
      <c r="BJ24" s="7">
        <v>86</v>
      </c>
      <c r="BK24" s="7">
        <v>59</v>
      </c>
      <c r="BL24" s="7">
        <v>49</v>
      </c>
      <c r="BM24" s="7">
        <v>58</v>
      </c>
      <c r="BN24" s="7">
        <v>98</v>
      </c>
      <c r="BO24" s="7">
        <v>9</v>
      </c>
      <c r="BP24" s="7">
        <v>49</v>
      </c>
      <c r="BQ24" s="7">
        <v>100</v>
      </c>
      <c r="BR24" s="7">
        <v>27</v>
      </c>
      <c r="BS24" s="7">
        <v>14</v>
      </c>
      <c r="BT24" s="7">
        <v>92</v>
      </c>
      <c r="BU24" s="7">
        <v>88</v>
      </c>
      <c r="BV24" s="7">
        <v>47</v>
      </c>
      <c r="BW24" s="7">
        <v>77</v>
      </c>
      <c r="BX24" s="61">
        <v>10</v>
      </c>
      <c r="CA24" s="49">
        <f t="shared" si="74"/>
        <v>0.66666666666666652</v>
      </c>
      <c r="CB24" s="10">
        <v>17</v>
      </c>
      <c r="CD24" s="52" t="e">
        <f t="shared" si="128"/>
        <v>#VALUE!</v>
      </c>
      <c r="CF24" s="55" t="e">
        <f t="shared" si="75"/>
        <v>#VALUE!</v>
      </c>
      <c r="CH24" s="10" t="str">
        <f t="shared" si="76"/>
        <v/>
      </c>
      <c r="CJ24" s="7"/>
      <c r="CK24" s="10">
        <v>16</v>
      </c>
      <c r="CL24" s="60">
        <v>84</v>
      </c>
      <c r="CM24" s="7">
        <v>43</v>
      </c>
      <c r="CN24" s="7">
        <v>1</v>
      </c>
      <c r="CO24" s="7">
        <v>37</v>
      </c>
      <c r="CP24" s="7">
        <v>52</v>
      </c>
      <c r="CQ24" s="7">
        <v>42</v>
      </c>
      <c r="CR24" s="7">
        <v>18</v>
      </c>
      <c r="CS24" s="7">
        <v>80</v>
      </c>
      <c r="CT24" s="7">
        <v>75</v>
      </c>
      <c r="CU24" s="7">
        <v>11</v>
      </c>
      <c r="CV24" s="7">
        <v>3</v>
      </c>
      <c r="CW24" s="7">
        <v>44</v>
      </c>
      <c r="CX24" s="7">
        <v>97</v>
      </c>
      <c r="CY24" s="7">
        <v>7</v>
      </c>
      <c r="CZ24" s="7">
        <v>39</v>
      </c>
      <c r="DA24" s="7">
        <v>9</v>
      </c>
      <c r="DB24" s="7">
        <v>58</v>
      </c>
      <c r="DC24" s="7">
        <v>29</v>
      </c>
      <c r="DD24" s="7">
        <v>71</v>
      </c>
      <c r="DE24" s="7">
        <v>76</v>
      </c>
      <c r="DF24" s="7">
        <v>34</v>
      </c>
      <c r="DG24" s="7">
        <v>83</v>
      </c>
      <c r="DH24" s="7">
        <v>5</v>
      </c>
      <c r="DI24" s="61">
        <v>53</v>
      </c>
      <c r="DK24" s="10">
        <v>17</v>
      </c>
      <c r="DL24" s="60">
        <v>63</v>
      </c>
      <c r="DM24" s="7">
        <v>25</v>
      </c>
      <c r="DN24" s="7">
        <v>57</v>
      </c>
      <c r="DO24" s="7">
        <v>62</v>
      </c>
      <c r="DP24" s="7">
        <v>11</v>
      </c>
      <c r="DQ24" s="7">
        <v>42</v>
      </c>
      <c r="DR24" s="7">
        <v>63</v>
      </c>
      <c r="DS24" s="7">
        <v>30</v>
      </c>
      <c r="DT24" s="7">
        <v>21</v>
      </c>
      <c r="DU24" s="7">
        <v>51</v>
      </c>
      <c r="DV24" s="7">
        <v>20</v>
      </c>
      <c r="DW24" s="7">
        <v>2</v>
      </c>
      <c r="DX24" s="7">
        <v>83</v>
      </c>
      <c r="DY24" s="7">
        <v>49</v>
      </c>
      <c r="DZ24" s="7">
        <v>17</v>
      </c>
      <c r="EA24" s="7">
        <v>12</v>
      </c>
      <c r="EB24" s="7">
        <v>73</v>
      </c>
      <c r="EC24" s="7">
        <v>8</v>
      </c>
      <c r="ED24" s="7">
        <v>26</v>
      </c>
      <c r="EE24" s="7">
        <v>58</v>
      </c>
      <c r="EF24" s="7">
        <v>83</v>
      </c>
      <c r="EG24" s="7">
        <v>28</v>
      </c>
      <c r="EH24" s="7">
        <v>71</v>
      </c>
      <c r="EI24" s="7">
        <v>63</v>
      </c>
      <c r="EJ24" s="7">
        <v>76</v>
      </c>
      <c r="EK24" s="7">
        <v>65</v>
      </c>
      <c r="EL24" s="7">
        <v>59</v>
      </c>
      <c r="EM24" s="7">
        <v>57</v>
      </c>
      <c r="EN24" s="7">
        <v>44</v>
      </c>
      <c r="EO24" s="7">
        <v>91</v>
      </c>
      <c r="EP24" s="7">
        <v>7</v>
      </c>
      <c r="EQ24" s="7">
        <v>80</v>
      </c>
      <c r="ER24" s="7">
        <v>85</v>
      </c>
      <c r="ES24" s="7">
        <v>75</v>
      </c>
      <c r="ET24" s="7">
        <v>50</v>
      </c>
      <c r="EU24" s="7">
        <v>88</v>
      </c>
      <c r="EV24" s="7">
        <v>32</v>
      </c>
      <c r="EW24" s="7">
        <v>37</v>
      </c>
      <c r="EX24" s="7">
        <v>88</v>
      </c>
      <c r="EY24" s="7">
        <v>14</v>
      </c>
      <c r="EZ24" s="7">
        <v>29</v>
      </c>
      <c r="FA24" s="7">
        <v>94</v>
      </c>
      <c r="FB24" s="7">
        <v>18</v>
      </c>
      <c r="FC24" s="7">
        <v>30</v>
      </c>
      <c r="FD24" s="7">
        <v>33</v>
      </c>
      <c r="FE24" s="7">
        <v>56</v>
      </c>
      <c r="FF24" s="7">
        <v>42</v>
      </c>
      <c r="FG24" s="7">
        <v>62</v>
      </c>
      <c r="FH24" s="7">
        <v>100</v>
      </c>
      <c r="FI24" s="7">
        <v>58</v>
      </c>
      <c r="FJ24" s="7">
        <v>76</v>
      </c>
      <c r="FK24" s="7">
        <v>27</v>
      </c>
      <c r="FL24" s="7">
        <v>48</v>
      </c>
      <c r="FM24" s="7">
        <v>93</v>
      </c>
      <c r="FN24" s="7">
        <v>75</v>
      </c>
      <c r="FO24" s="7">
        <v>48</v>
      </c>
      <c r="FP24" s="7">
        <v>73</v>
      </c>
      <c r="FQ24" s="7">
        <v>85</v>
      </c>
      <c r="FR24" s="7">
        <v>97</v>
      </c>
      <c r="FS24" s="7">
        <v>14</v>
      </c>
      <c r="FT24" s="7">
        <v>11</v>
      </c>
      <c r="FU24" s="7">
        <v>76</v>
      </c>
      <c r="FV24" s="7">
        <v>6</v>
      </c>
      <c r="FW24" s="7">
        <v>66</v>
      </c>
      <c r="FX24" s="7">
        <v>74</v>
      </c>
      <c r="FY24" s="7">
        <v>82</v>
      </c>
      <c r="FZ24" s="7">
        <v>11</v>
      </c>
      <c r="GA24" s="7">
        <v>100</v>
      </c>
      <c r="GB24" s="7">
        <v>81</v>
      </c>
      <c r="GC24" s="7">
        <v>39</v>
      </c>
      <c r="GD24" s="7">
        <v>98</v>
      </c>
      <c r="GE24" s="7">
        <v>70</v>
      </c>
      <c r="GF24" s="7">
        <v>60</v>
      </c>
      <c r="GG24" s="7">
        <v>23</v>
      </c>
      <c r="GH24" s="7">
        <v>55</v>
      </c>
      <c r="GI24" s="7">
        <v>6</v>
      </c>
      <c r="GJ24" s="7">
        <v>54</v>
      </c>
      <c r="GK24" s="7">
        <v>44</v>
      </c>
      <c r="GL24" s="7">
        <v>68</v>
      </c>
      <c r="GM24" s="7">
        <v>35</v>
      </c>
      <c r="GN24" s="7">
        <v>47</v>
      </c>
      <c r="GO24" s="7">
        <v>33</v>
      </c>
      <c r="GP24" s="7">
        <v>68</v>
      </c>
      <c r="GQ24" s="7">
        <v>7</v>
      </c>
      <c r="GR24" s="7">
        <v>46</v>
      </c>
      <c r="GS24" s="7">
        <v>29</v>
      </c>
      <c r="GT24" s="7">
        <v>57</v>
      </c>
      <c r="GU24" s="7">
        <v>17</v>
      </c>
      <c r="GV24" s="7">
        <v>91</v>
      </c>
      <c r="GW24" s="7">
        <v>42</v>
      </c>
      <c r="GX24" s="7">
        <v>5</v>
      </c>
      <c r="GY24" s="7">
        <v>92</v>
      </c>
      <c r="GZ24" s="7">
        <v>33</v>
      </c>
      <c r="HA24" s="7">
        <v>25</v>
      </c>
      <c r="HB24" s="7">
        <v>94</v>
      </c>
      <c r="HC24" s="7">
        <v>67</v>
      </c>
      <c r="HD24" s="7">
        <v>64</v>
      </c>
      <c r="HE24" s="7">
        <v>88</v>
      </c>
      <c r="HF24" s="7">
        <v>83</v>
      </c>
      <c r="HG24" s="61">
        <v>34</v>
      </c>
      <c r="HJ24" s="52" t="str">
        <f t="shared" si="77"/>
        <v/>
      </c>
      <c r="HL24" s="49">
        <f>$CA$24</f>
        <v>0.66666666666666652</v>
      </c>
      <c r="HN24" s="10" t="str">
        <f t="shared" si="3"/>
        <v/>
      </c>
      <c r="HP24" s="10" t="str">
        <f t="shared" si="4"/>
        <v/>
      </c>
      <c r="HR24" s="10" t="str">
        <f t="shared" si="78"/>
        <v/>
      </c>
      <c r="HT24" s="60" t="str">
        <f t="shared" si="79"/>
        <v/>
      </c>
      <c r="HU24" s="7" t="str">
        <f t="shared" si="79"/>
        <v/>
      </c>
      <c r="HV24" s="7" t="str">
        <f t="shared" si="79"/>
        <v/>
      </c>
      <c r="HW24" s="7" t="str">
        <f t="shared" si="79"/>
        <v/>
      </c>
      <c r="HX24" s="7" t="str">
        <f t="shared" si="79"/>
        <v/>
      </c>
      <c r="HY24" s="7" t="str">
        <f t="shared" si="79"/>
        <v/>
      </c>
      <c r="HZ24" s="7" t="str">
        <f t="shared" si="79"/>
        <v/>
      </c>
      <c r="IA24" s="7" t="str">
        <f t="shared" si="79"/>
        <v/>
      </c>
      <c r="IB24" s="7" t="str">
        <f t="shared" si="79"/>
        <v/>
      </c>
      <c r="IC24" s="7" t="str">
        <f t="shared" si="79"/>
        <v/>
      </c>
      <c r="ID24" s="7" t="str">
        <f t="shared" si="79"/>
        <v/>
      </c>
      <c r="IE24" s="7" t="str">
        <f t="shared" si="79"/>
        <v/>
      </c>
      <c r="IF24" s="7" t="str">
        <f t="shared" si="79"/>
        <v/>
      </c>
      <c r="IG24" s="7" t="str">
        <f t="shared" si="79"/>
        <v/>
      </c>
      <c r="IH24" s="7" t="str">
        <f t="shared" si="79"/>
        <v/>
      </c>
      <c r="II24" s="7" t="str">
        <f t="shared" si="79"/>
        <v/>
      </c>
      <c r="IJ24" s="7" t="str">
        <f t="shared" si="129"/>
        <v/>
      </c>
      <c r="IK24" s="7" t="str">
        <f t="shared" si="129"/>
        <v/>
      </c>
      <c r="IL24" s="7" t="str">
        <f t="shared" si="129"/>
        <v/>
      </c>
      <c r="IM24" s="61" t="str">
        <f t="shared" si="129"/>
        <v/>
      </c>
      <c r="IP24" s="10">
        <f>'Dev Settings'!$BW13</f>
        <v>4</v>
      </c>
      <c r="IQ24" s="10">
        <f>'Dev Settings'!$BX13</f>
        <v>97</v>
      </c>
      <c r="IT24" s="10">
        <v>17</v>
      </c>
      <c r="IU24" s="10">
        <f t="shared" si="80"/>
        <v>-4</v>
      </c>
      <c r="IW24" s="10">
        <f>IFERROR(IF(COUNTIF(IW$8:IW23, IW23)&lt;=INDEX($IQ$8:$IQ$18, MATCH(IW23, $IP$8:$IP$18, 0)), IW23, IW23+$IR$5), "")</f>
        <v>-4</v>
      </c>
      <c r="IX24" s="10">
        <f>IF($IW24="", "", COUNTIF(IW$8:IW24, IW24))</f>
        <v>6</v>
      </c>
      <c r="IY24" s="10">
        <f t="shared" si="81"/>
        <v>12</v>
      </c>
      <c r="JA24" s="10" t="str">
        <f t="shared" si="82"/>
        <v>X</v>
      </c>
      <c r="JB24" s="10">
        <f>IF($JA24="", "", COUNTIF(JA$8:JA24, "X"))</f>
        <v>16</v>
      </c>
      <c r="JE24" s="67" t="str">
        <f t="shared" si="83"/>
        <v/>
      </c>
      <c r="JF24" s="60" t="e">
        <f>IF(AND($IQ$5='Dev Settings'!$BU$3, COUNTIF($IP$21:$IP$25, HT24)&gt;0, COUNTIF($IP$21:$IP$25, HT23)&gt;0), MIN($ML23:$NE23)-ML23, IF(AND($IQ$6='Dev Settings'!$BU$3, COUNTIF($IQ$21:$IQ$25, HT24)&gt;0, COUNTIF($IQ$21:$IQ$25, HT23)&gt;0), MAX($ML23:$NE23)-ML23, IFERROR(INDEX($IU$8:$IU$107, MATCH(HT24, $IT$8:$IT$107, 0)), "")))</f>
        <v>#VALUE!</v>
      </c>
      <c r="JG24" s="7" t="e">
        <f>IF(AND($IQ$5='Dev Settings'!$BU$3, COUNTIF($IP$21:$IP$25, HU24)&gt;0, COUNTIF($IP$21:$IP$25, HU23)&gt;0), MIN($ML23:$NE23)-MM23, IF(AND($IQ$6='Dev Settings'!$BU$3, COUNTIF($IQ$21:$IQ$25, HU24)&gt;0, COUNTIF($IQ$21:$IQ$25, HU23)&gt;0), MAX($ML23:$NE23)-MM23, IFERROR(INDEX($IU$8:$IU$107, MATCH(HU24, $IT$8:$IT$107, 0)), "")))</f>
        <v>#VALUE!</v>
      </c>
      <c r="JH24" s="7" t="e">
        <f>IF(AND($IQ$5='Dev Settings'!$BU$3, COUNTIF($IP$21:$IP$25, HV24)&gt;0, COUNTIF($IP$21:$IP$25, HV23)&gt;0), MIN($ML23:$NE23)-MN23, IF(AND($IQ$6='Dev Settings'!$BU$3, COUNTIF($IQ$21:$IQ$25, HV24)&gt;0, COUNTIF($IQ$21:$IQ$25, HV23)&gt;0), MAX($ML23:$NE23)-MN23, IFERROR(INDEX($IU$8:$IU$107, MATCH(HV24, $IT$8:$IT$107, 0)), "")))</f>
        <v>#VALUE!</v>
      </c>
      <c r="JI24" s="7" t="e">
        <f>IF(AND($IQ$5='Dev Settings'!$BU$3, COUNTIF($IP$21:$IP$25, HW24)&gt;0, COUNTIF($IP$21:$IP$25, HW23)&gt;0), MIN($ML23:$NE23)-MO23, IF(AND($IQ$6='Dev Settings'!$BU$3, COUNTIF($IQ$21:$IQ$25, HW24)&gt;0, COUNTIF($IQ$21:$IQ$25, HW23)&gt;0), MAX($ML23:$NE23)-MO23, IFERROR(INDEX($IU$8:$IU$107, MATCH(HW24, $IT$8:$IT$107, 0)), "")))</f>
        <v>#VALUE!</v>
      </c>
      <c r="JJ24" s="7" t="e">
        <f>IF(AND($IQ$5='Dev Settings'!$BU$3, COUNTIF($IP$21:$IP$25, HX24)&gt;0, COUNTIF($IP$21:$IP$25, HX23)&gt;0), MIN($ML23:$NE23)-MP23, IF(AND($IQ$6='Dev Settings'!$BU$3, COUNTIF($IQ$21:$IQ$25, HX24)&gt;0, COUNTIF($IQ$21:$IQ$25, HX23)&gt;0), MAX($ML23:$NE23)-MP23, IFERROR(INDEX($IU$8:$IU$107, MATCH(HX24, $IT$8:$IT$107, 0)), "")))</f>
        <v>#VALUE!</v>
      </c>
      <c r="JK24" s="7" t="e">
        <f>IF(AND($IQ$5='Dev Settings'!$BU$3, COUNTIF($IP$21:$IP$25, HY24)&gt;0, COUNTIF($IP$21:$IP$25, HY23)&gt;0), MIN($ML23:$NE23)-MQ23, IF(AND($IQ$6='Dev Settings'!$BU$3, COUNTIF($IQ$21:$IQ$25, HY24)&gt;0, COUNTIF($IQ$21:$IQ$25, HY23)&gt;0), MAX($ML23:$NE23)-MQ23, IFERROR(INDEX($IU$8:$IU$107, MATCH(HY24, $IT$8:$IT$107, 0)), "")))</f>
        <v>#VALUE!</v>
      </c>
      <c r="JL24" s="7" t="e">
        <f>IF(AND($IQ$5='Dev Settings'!$BU$3, COUNTIF($IP$21:$IP$25, HZ24)&gt;0, COUNTIF($IP$21:$IP$25, HZ23)&gt;0), MIN($ML23:$NE23)-MR23, IF(AND($IQ$6='Dev Settings'!$BU$3, COUNTIF($IQ$21:$IQ$25, HZ24)&gt;0, COUNTIF($IQ$21:$IQ$25, HZ23)&gt;0), MAX($ML23:$NE23)-MR23, IFERROR(INDEX($IU$8:$IU$107, MATCH(HZ24, $IT$8:$IT$107, 0)), "")))</f>
        <v>#VALUE!</v>
      </c>
      <c r="JM24" s="7" t="e">
        <f>IF(AND($IQ$5='Dev Settings'!$BU$3, COUNTIF($IP$21:$IP$25, IA24)&gt;0, COUNTIF($IP$21:$IP$25, IA23)&gt;0), MIN($ML23:$NE23)-MS23, IF(AND($IQ$6='Dev Settings'!$BU$3, COUNTIF($IQ$21:$IQ$25, IA24)&gt;0, COUNTIF($IQ$21:$IQ$25, IA23)&gt;0), MAX($ML23:$NE23)-MS23, IFERROR(INDEX($IU$8:$IU$107, MATCH(IA24, $IT$8:$IT$107, 0)), "")))</f>
        <v>#VALUE!</v>
      </c>
      <c r="JN24" s="7" t="e">
        <f>IF(AND($IQ$5='Dev Settings'!$BU$3, COUNTIF($IP$21:$IP$25, IB24)&gt;0, COUNTIF($IP$21:$IP$25, IB23)&gt;0), MIN($ML23:$NE23)-MT23, IF(AND($IQ$6='Dev Settings'!$BU$3, COUNTIF($IQ$21:$IQ$25, IB24)&gt;0, COUNTIF($IQ$21:$IQ$25, IB23)&gt;0), MAX($ML23:$NE23)-MT23, IFERROR(INDEX($IU$8:$IU$107, MATCH(IB24, $IT$8:$IT$107, 0)), "")))</f>
        <v>#VALUE!</v>
      </c>
      <c r="JO24" s="7" t="e">
        <f>IF(AND($IQ$5='Dev Settings'!$BU$3, COUNTIF($IP$21:$IP$25, IC24)&gt;0, COUNTIF($IP$21:$IP$25, IC23)&gt;0), MIN($ML23:$NE23)-MU23, IF(AND($IQ$6='Dev Settings'!$BU$3, COUNTIF($IQ$21:$IQ$25, IC24)&gt;0, COUNTIF($IQ$21:$IQ$25, IC23)&gt;0), MAX($ML23:$NE23)-MU23, IFERROR(INDEX($IU$8:$IU$107, MATCH(IC24, $IT$8:$IT$107, 0)), "")))</f>
        <v>#VALUE!</v>
      </c>
      <c r="JP24" s="7" t="e">
        <f>IF(AND($IQ$5='Dev Settings'!$BU$3, COUNTIF($IP$21:$IP$25, ID24)&gt;0, COUNTIF($IP$21:$IP$25, ID23)&gt;0), MIN($ML23:$NE23)-MV23, IF(AND($IQ$6='Dev Settings'!$BU$3, COUNTIF($IQ$21:$IQ$25, ID24)&gt;0, COUNTIF($IQ$21:$IQ$25, ID23)&gt;0), MAX($ML23:$NE23)-MV23, IFERROR(INDEX($IU$8:$IU$107, MATCH(ID24, $IT$8:$IT$107, 0)), "")))</f>
        <v>#VALUE!</v>
      </c>
      <c r="JQ24" s="7" t="e">
        <f>IF(AND($IQ$5='Dev Settings'!$BU$3, COUNTIF($IP$21:$IP$25, IE24)&gt;0, COUNTIF($IP$21:$IP$25, IE23)&gt;0), MIN($ML23:$NE23)-MW23, IF(AND($IQ$6='Dev Settings'!$BU$3, COUNTIF($IQ$21:$IQ$25, IE24)&gt;0, COUNTIF($IQ$21:$IQ$25, IE23)&gt;0), MAX($ML23:$NE23)-MW23, IFERROR(INDEX($IU$8:$IU$107, MATCH(IE24, $IT$8:$IT$107, 0)), "")))</f>
        <v>#VALUE!</v>
      </c>
      <c r="JR24" s="7" t="e">
        <f>IF(AND($IQ$5='Dev Settings'!$BU$3, COUNTIF($IP$21:$IP$25, IF24)&gt;0, COUNTIF($IP$21:$IP$25, IF23)&gt;0), MIN($ML23:$NE23)-MX23, IF(AND($IQ$6='Dev Settings'!$BU$3, COUNTIF($IQ$21:$IQ$25, IF24)&gt;0, COUNTIF($IQ$21:$IQ$25, IF23)&gt;0), MAX($ML23:$NE23)-MX23, IFERROR(INDEX($IU$8:$IU$107, MATCH(IF24, $IT$8:$IT$107, 0)), "")))</f>
        <v>#VALUE!</v>
      </c>
      <c r="JS24" s="7" t="e">
        <f>IF(AND($IQ$5='Dev Settings'!$BU$3, COUNTIF($IP$21:$IP$25, IG24)&gt;0, COUNTIF($IP$21:$IP$25, IG23)&gt;0), MIN($ML23:$NE23)-MY23, IF(AND($IQ$6='Dev Settings'!$BU$3, COUNTIF($IQ$21:$IQ$25, IG24)&gt;0, COUNTIF($IQ$21:$IQ$25, IG23)&gt;0), MAX($ML23:$NE23)-MY23, IFERROR(INDEX($IU$8:$IU$107, MATCH(IG24, $IT$8:$IT$107, 0)), "")))</f>
        <v>#VALUE!</v>
      </c>
      <c r="JT24" s="7" t="e">
        <f>IF(AND($IQ$5='Dev Settings'!$BU$3, COUNTIF($IP$21:$IP$25, IH24)&gt;0, COUNTIF($IP$21:$IP$25, IH23)&gt;0), MIN($ML23:$NE23)-MZ23, IF(AND($IQ$6='Dev Settings'!$BU$3, COUNTIF($IQ$21:$IQ$25, IH24)&gt;0, COUNTIF($IQ$21:$IQ$25, IH23)&gt;0), MAX($ML23:$NE23)-MZ23, IFERROR(INDEX($IU$8:$IU$107, MATCH(IH24, $IT$8:$IT$107, 0)), "")))</f>
        <v>#VALUE!</v>
      </c>
      <c r="JU24" s="7" t="e">
        <f>IF(AND($IQ$5='Dev Settings'!$BU$3, COUNTIF($IP$21:$IP$25, II24)&gt;0, COUNTIF($IP$21:$IP$25, II23)&gt;0), MIN($ML23:$NE23)-NA23, IF(AND($IQ$6='Dev Settings'!$BU$3, COUNTIF($IQ$21:$IQ$25, II24)&gt;0, COUNTIF($IQ$21:$IQ$25, II23)&gt;0), MAX($ML23:$NE23)-NA23, IFERROR(INDEX($IU$8:$IU$107, MATCH(II24, $IT$8:$IT$107, 0)), "")))</f>
        <v>#VALUE!</v>
      </c>
      <c r="JV24" s="7" t="e">
        <f>IF(AND($IQ$5='Dev Settings'!$BU$3, COUNTIF($IP$21:$IP$25, IJ24)&gt;0, COUNTIF($IP$21:$IP$25, IJ23)&gt;0), MIN($ML23:$NE23)-NB23, IF(AND($IQ$6='Dev Settings'!$BU$3, COUNTIF($IQ$21:$IQ$25, IJ24)&gt;0, COUNTIF($IQ$21:$IQ$25, IJ23)&gt;0), MAX($ML23:$NE23)-NB23, IFERROR(INDEX($IU$8:$IU$107, MATCH(IJ24, $IT$8:$IT$107, 0)), "")))</f>
        <v>#VALUE!</v>
      </c>
      <c r="JW24" s="7" t="e">
        <f>IF(AND($IQ$5='Dev Settings'!$BU$3, COUNTIF($IP$21:$IP$25, IK24)&gt;0, COUNTIF($IP$21:$IP$25, IK23)&gt;0), MIN($ML23:$NE23)-NC23, IF(AND($IQ$6='Dev Settings'!$BU$3, COUNTIF($IQ$21:$IQ$25, IK24)&gt;0, COUNTIF($IQ$21:$IQ$25, IK23)&gt;0), MAX($ML23:$NE23)-NC23, IFERROR(INDEX($IU$8:$IU$107, MATCH(IK24, $IT$8:$IT$107, 0)), "")))</f>
        <v>#VALUE!</v>
      </c>
      <c r="JX24" s="7" t="e">
        <f>IF(AND($IQ$5='Dev Settings'!$BU$3, COUNTIF($IP$21:$IP$25, IL24)&gt;0, COUNTIF($IP$21:$IP$25, IL23)&gt;0), MIN($ML23:$NE23)-ND23, IF(AND($IQ$6='Dev Settings'!$BU$3, COUNTIF($IQ$21:$IQ$25, IL24)&gt;0, COUNTIF($IQ$21:$IQ$25, IL23)&gt;0), MAX($ML23:$NE23)-ND23, IFERROR(INDEX($IU$8:$IU$107, MATCH(IL24, $IT$8:$IT$107, 0)), "")))</f>
        <v>#VALUE!</v>
      </c>
      <c r="JY24" s="61" t="e">
        <f>IF(AND($IQ$5='Dev Settings'!$BU$3, COUNTIF($IP$21:$IP$25, IM24)&gt;0, COUNTIF($IP$21:$IP$25, IM23)&gt;0), MIN($ML23:$NE23)-NE23, IF(AND($IQ$6='Dev Settings'!$BU$3, COUNTIF($IQ$21:$IQ$25, IM24)&gt;0, COUNTIF($IQ$21:$IQ$25, IM23)&gt;0), MAX($ML23:$NE23)-NE23, IFERROR(INDEX($IU$8:$IU$107, MATCH(IM24, $IT$8:$IT$107, 0)), "")))</f>
        <v>#VALUE!</v>
      </c>
      <c r="KA24" s="60" t="str">
        <f t="shared" si="8"/>
        <v/>
      </c>
      <c r="KB24" s="7" t="str">
        <f t="shared" si="9"/>
        <v/>
      </c>
      <c r="KC24" s="7" t="str">
        <f t="shared" si="10"/>
        <v/>
      </c>
      <c r="KD24" s="7" t="str">
        <f t="shared" si="11"/>
        <v/>
      </c>
      <c r="KE24" s="7" t="str">
        <f t="shared" si="12"/>
        <v/>
      </c>
      <c r="KF24" s="7" t="str">
        <f t="shared" si="13"/>
        <v/>
      </c>
      <c r="KG24" s="7" t="str">
        <f t="shared" si="14"/>
        <v/>
      </c>
      <c r="KH24" s="7" t="str">
        <f t="shared" si="15"/>
        <v/>
      </c>
      <c r="KI24" s="7" t="str">
        <f t="shared" si="16"/>
        <v/>
      </c>
      <c r="KJ24" s="7" t="str">
        <f t="shared" si="17"/>
        <v/>
      </c>
      <c r="KK24" s="7" t="str">
        <f t="shared" si="18"/>
        <v/>
      </c>
      <c r="KL24" s="7" t="str">
        <f t="shared" si="19"/>
        <v/>
      </c>
      <c r="KM24" s="7" t="str">
        <f t="shared" si="20"/>
        <v/>
      </c>
      <c r="KN24" s="7" t="str">
        <f t="shared" si="21"/>
        <v/>
      </c>
      <c r="KO24" s="7" t="str">
        <f t="shared" si="22"/>
        <v/>
      </c>
      <c r="KP24" s="7" t="str">
        <f t="shared" si="23"/>
        <v/>
      </c>
      <c r="KQ24" s="7" t="str">
        <f t="shared" si="24"/>
        <v/>
      </c>
      <c r="KR24" s="7" t="str">
        <f t="shared" si="25"/>
        <v/>
      </c>
      <c r="KS24" s="7" t="str">
        <f t="shared" si="26"/>
        <v/>
      </c>
      <c r="KT24" s="61" t="str">
        <f t="shared" si="27"/>
        <v/>
      </c>
      <c r="KV24" s="60" t="str">
        <f t="shared" si="28"/>
        <v/>
      </c>
      <c r="KW24" s="7" t="str">
        <f t="shared" si="29"/>
        <v/>
      </c>
      <c r="KX24" s="7" t="str">
        <f t="shared" si="30"/>
        <v/>
      </c>
      <c r="KY24" s="7" t="str">
        <f t="shared" si="31"/>
        <v/>
      </c>
      <c r="KZ24" s="7" t="str">
        <f t="shared" si="32"/>
        <v/>
      </c>
      <c r="LA24" s="7" t="str">
        <f t="shared" si="33"/>
        <v/>
      </c>
      <c r="LB24" s="7" t="str">
        <f t="shared" si="34"/>
        <v/>
      </c>
      <c r="LC24" s="7" t="str">
        <f t="shared" si="35"/>
        <v/>
      </c>
      <c r="LD24" s="7" t="str">
        <f t="shared" si="36"/>
        <v/>
      </c>
      <c r="LE24" s="7" t="str">
        <f t="shared" si="37"/>
        <v/>
      </c>
      <c r="LF24" s="7" t="str">
        <f t="shared" si="38"/>
        <v/>
      </c>
      <c r="LG24" s="7" t="str">
        <f t="shared" si="39"/>
        <v/>
      </c>
      <c r="LH24" s="7" t="str">
        <f t="shared" si="40"/>
        <v/>
      </c>
      <c r="LI24" s="7" t="str">
        <f t="shared" si="41"/>
        <v/>
      </c>
      <c r="LJ24" s="7" t="str">
        <f t="shared" si="42"/>
        <v/>
      </c>
      <c r="LK24" s="7" t="str">
        <f t="shared" si="43"/>
        <v/>
      </c>
      <c r="LL24" s="7" t="str">
        <f t="shared" si="44"/>
        <v/>
      </c>
      <c r="LM24" s="7" t="str">
        <f t="shared" si="45"/>
        <v/>
      </c>
      <c r="LN24" s="7" t="str">
        <f t="shared" si="46"/>
        <v/>
      </c>
      <c r="LO24" s="61" t="str">
        <f t="shared" si="47"/>
        <v/>
      </c>
      <c r="LQ24" s="60" t="e">
        <f t="shared" si="48"/>
        <v>#VALUE!</v>
      </c>
      <c r="LR24" s="7" t="e">
        <f t="shared" si="49"/>
        <v>#VALUE!</v>
      </c>
      <c r="LS24" s="7" t="e">
        <f t="shared" si="50"/>
        <v>#VALUE!</v>
      </c>
      <c r="LT24" s="7" t="e">
        <f t="shared" si="51"/>
        <v>#VALUE!</v>
      </c>
      <c r="LU24" s="7" t="e">
        <f t="shared" si="52"/>
        <v>#VALUE!</v>
      </c>
      <c r="LV24" s="7" t="e">
        <f t="shared" si="53"/>
        <v>#VALUE!</v>
      </c>
      <c r="LW24" s="7" t="e">
        <f t="shared" si="54"/>
        <v>#VALUE!</v>
      </c>
      <c r="LX24" s="7" t="e">
        <f t="shared" si="55"/>
        <v>#VALUE!</v>
      </c>
      <c r="LY24" s="7" t="e">
        <f t="shared" si="56"/>
        <v>#VALUE!</v>
      </c>
      <c r="LZ24" s="7" t="e">
        <f t="shared" si="57"/>
        <v>#VALUE!</v>
      </c>
      <c r="MA24" s="7" t="e">
        <f t="shared" si="58"/>
        <v>#VALUE!</v>
      </c>
      <c r="MB24" s="7" t="e">
        <f t="shared" si="59"/>
        <v>#VALUE!</v>
      </c>
      <c r="MC24" s="7" t="e">
        <f t="shared" si="60"/>
        <v>#VALUE!</v>
      </c>
      <c r="MD24" s="7" t="e">
        <f t="shared" si="61"/>
        <v>#VALUE!</v>
      </c>
      <c r="ME24" s="7" t="e">
        <f t="shared" si="62"/>
        <v>#VALUE!</v>
      </c>
      <c r="MF24" s="7" t="e">
        <f t="shared" si="63"/>
        <v>#VALUE!</v>
      </c>
      <c r="MG24" s="7" t="e">
        <f t="shared" si="64"/>
        <v>#VALUE!</v>
      </c>
      <c r="MH24" s="7" t="e">
        <f t="shared" si="65"/>
        <v>#VALUE!</v>
      </c>
      <c r="MI24" s="7" t="e">
        <f t="shared" si="66"/>
        <v>#VALUE!</v>
      </c>
      <c r="MJ24" s="61" t="e">
        <f t="shared" si="67"/>
        <v>#VALUE!</v>
      </c>
      <c r="ML24" s="60" t="str">
        <f t="shared" si="84"/>
        <v/>
      </c>
      <c r="MM24" s="7" t="str">
        <f t="shared" si="85"/>
        <v/>
      </c>
      <c r="MN24" s="7" t="str">
        <f t="shared" si="86"/>
        <v/>
      </c>
      <c r="MO24" s="7" t="str">
        <f t="shared" si="87"/>
        <v/>
      </c>
      <c r="MP24" s="7" t="str">
        <f t="shared" si="88"/>
        <v/>
      </c>
      <c r="MQ24" s="7" t="str">
        <f t="shared" si="89"/>
        <v/>
      </c>
      <c r="MR24" s="7" t="str">
        <f t="shared" si="90"/>
        <v/>
      </c>
      <c r="MS24" s="7" t="str">
        <f t="shared" si="91"/>
        <v/>
      </c>
      <c r="MT24" s="7" t="str">
        <f t="shared" si="92"/>
        <v/>
      </c>
      <c r="MU24" s="7" t="str">
        <f t="shared" si="93"/>
        <v/>
      </c>
      <c r="MV24" s="7" t="str">
        <f t="shared" si="94"/>
        <v/>
      </c>
      <c r="MW24" s="7" t="str">
        <f t="shared" si="95"/>
        <v/>
      </c>
      <c r="MX24" s="7" t="str">
        <f t="shared" si="96"/>
        <v/>
      </c>
      <c r="MY24" s="7" t="str">
        <f t="shared" si="97"/>
        <v/>
      </c>
      <c r="MZ24" s="7" t="str">
        <f t="shared" si="98"/>
        <v/>
      </c>
      <c r="NA24" s="7" t="str">
        <f t="shared" si="99"/>
        <v/>
      </c>
      <c r="NB24" s="7" t="str">
        <f t="shared" si="100"/>
        <v/>
      </c>
      <c r="NC24" s="7" t="str">
        <f t="shared" si="101"/>
        <v/>
      </c>
      <c r="ND24" s="7" t="str">
        <f t="shared" si="102"/>
        <v/>
      </c>
      <c r="NE24" s="61" t="str">
        <f t="shared" si="103"/>
        <v/>
      </c>
      <c r="NG24" s="10" t="str">
        <f t="shared" si="104"/>
        <v/>
      </c>
      <c r="NI24" s="10" t="str">
        <f t="shared" si="105"/>
        <v/>
      </c>
      <c r="NK24" s="10" t="str">
        <f>IF(COUNTIF($NI24:$NI$176, "X")=1, "X", "")</f>
        <v/>
      </c>
      <c r="NM24" s="10" t="str">
        <f t="shared" si="69"/>
        <v/>
      </c>
      <c r="NO24" s="85" t="str" cm="1">
        <f t="array" ref="NO24">IF(OR(NO$7="", $JE24=""), "", IFERROR(NO$8+SUMPRODUCT((Trades!$CL$8:$CL$307)*(Trades!$O$8:$Q$307=NO$7)*(Trades!$R$8:$R$307&lt;$JE24))-SUMPRODUCT((Trades!$H$8:$H$307)*(Trades!$E$8:$E$307=NO$7)*(Trades!$R$8:$R$307&lt;$JE24)), ""))</f>
        <v/>
      </c>
      <c r="NP24" s="86" t="str" cm="1">
        <f t="array" ref="NP24">IF(OR(NP$7="", $JE24=""), "", IFERROR(NP$8+SUMPRODUCT((Trades!$CL$8:$CL$307)*(Trades!$O$8:$Q$307=NP$7)*(Trades!$R$8:$R$307&lt;$JE24))-SUMPRODUCT((Trades!$H$8:$H$307)*(Trades!$E$8:$E$307=NP$7)*(Trades!$R$8:$R$307&lt;$JE24)), ""))</f>
        <v/>
      </c>
      <c r="NQ24" s="86" t="str" cm="1">
        <f t="array" ref="NQ24">IF(OR(NQ$7="", $JE24=""), "", IFERROR(NQ$8+SUMPRODUCT((Trades!$CL$8:$CL$307)*(Trades!$O$8:$Q$307=NQ$7)*(Trades!$R$8:$R$307&lt;$JE24))-SUMPRODUCT((Trades!$H$8:$H$307)*(Trades!$E$8:$E$307=NQ$7)*(Trades!$R$8:$R$307&lt;$JE24)), ""))</f>
        <v/>
      </c>
      <c r="NR24" s="86" t="str" cm="1">
        <f t="array" ref="NR24">IF(OR(NR$7="", $JE24=""), "", IFERROR(NR$8+SUMPRODUCT((Trades!$CL$8:$CL$307)*(Trades!$O$8:$Q$307=NR$7)*(Trades!$R$8:$R$307&lt;$JE24))-SUMPRODUCT((Trades!$H$8:$H$307)*(Trades!$E$8:$E$307=NR$7)*(Trades!$R$8:$R$307&lt;$JE24)), ""))</f>
        <v/>
      </c>
      <c r="NS24" s="86" t="str" cm="1">
        <f t="array" ref="NS24">IF(OR(NS$7="", $JE24=""), "", IFERROR(NS$8+SUMPRODUCT((Trades!$CL$8:$CL$307)*(Trades!$O$8:$Q$307=NS$7)*(Trades!$R$8:$R$307&lt;$JE24))-SUMPRODUCT((Trades!$H$8:$H$307)*(Trades!$E$8:$E$307=NS$7)*(Trades!$R$8:$R$307&lt;$JE24)), ""))</f>
        <v/>
      </c>
      <c r="NT24" s="86" t="str" cm="1">
        <f t="array" ref="NT24">IF(OR(NT$7="", $JE24=""), "", IFERROR(NT$8+SUMPRODUCT((Trades!$CL$8:$CL$307)*(Trades!$O$8:$Q$307=NT$7)*(Trades!$R$8:$R$307&lt;$JE24))-SUMPRODUCT((Trades!$H$8:$H$307)*(Trades!$E$8:$E$307=NT$7)*(Trades!$R$8:$R$307&lt;$JE24)), ""))</f>
        <v/>
      </c>
      <c r="NU24" s="86" t="str" cm="1">
        <f t="array" ref="NU24">IF(OR(NU$7="", $JE24=""), "", IFERROR(NU$8+SUMPRODUCT((Trades!$CL$8:$CL$307)*(Trades!$O$8:$Q$307=NU$7)*(Trades!$R$8:$R$307&lt;$JE24))-SUMPRODUCT((Trades!$H$8:$H$307)*(Trades!$E$8:$E$307=NU$7)*(Trades!$R$8:$R$307&lt;$JE24)), ""))</f>
        <v/>
      </c>
      <c r="NV24" s="86" t="str" cm="1">
        <f t="array" ref="NV24">IF(OR(NV$7="", $JE24=""), "", IFERROR(NV$8+SUMPRODUCT((Trades!$CL$8:$CL$307)*(Trades!$O$8:$Q$307=NV$7)*(Trades!$R$8:$R$307&lt;$JE24))-SUMPRODUCT((Trades!$H$8:$H$307)*(Trades!$E$8:$E$307=NV$7)*(Trades!$R$8:$R$307&lt;$JE24)), ""))</f>
        <v/>
      </c>
      <c r="NW24" s="86" t="str" cm="1">
        <f t="array" ref="NW24">IF(OR(NW$7="", $JE24=""), "", IFERROR(NW$8+SUMPRODUCT((Trades!$CL$8:$CL$307)*(Trades!$O$8:$Q$307=NW$7)*(Trades!$R$8:$R$307&lt;$JE24))-SUMPRODUCT((Trades!$H$8:$H$307)*(Trades!$E$8:$E$307=NW$7)*(Trades!$R$8:$R$307&lt;$JE24)), ""))</f>
        <v/>
      </c>
      <c r="NX24" s="86" t="str" cm="1">
        <f t="array" ref="NX24">IF(OR(NX$7="", $JE24=""), "", IFERROR(NX$8+SUMPRODUCT((Trades!$CL$8:$CL$307)*(Trades!$O$8:$Q$307=NX$7)*(Trades!$R$8:$R$307&lt;$JE24))-SUMPRODUCT((Trades!$H$8:$H$307)*(Trades!$E$8:$E$307=NX$7)*(Trades!$R$8:$R$307&lt;$JE24)), ""))</f>
        <v/>
      </c>
      <c r="NY24" s="86" t="str" cm="1">
        <f t="array" ref="NY24">IF(OR(NY$7="", $JE24=""), "", IFERROR(NY$8+SUMPRODUCT((Trades!$CL$8:$CL$307)*(Trades!$O$8:$Q$307=NY$7)*(Trades!$R$8:$R$307&lt;$JE24))-SUMPRODUCT((Trades!$H$8:$H$307)*(Trades!$E$8:$E$307=NY$7)*(Trades!$R$8:$R$307&lt;$JE24)), ""))</f>
        <v/>
      </c>
      <c r="NZ24" s="86" t="str" cm="1">
        <f t="array" ref="NZ24">IF(OR(NZ$7="", $JE24=""), "", IFERROR(NZ$8+SUMPRODUCT((Trades!$CL$8:$CL$307)*(Trades!$O$8:$Q$307=NZ$7)*(Trades!$R$8:$R$307&lt;$JE24))-SUMPRODUCT((Trades!$H$8:$H$307)*(Trades!$E$8:$E$307=NZ$7)*(Trades!$R$8:$R$307&lt;$JE24)), ""))</f>
        <v/>
      </c>
      <c r="OA24" s="86" t="str" cm="1">
        <f t="array" ref="OA24">IF(OR(OA$7="", $JE24=""), "", IFERROR(OA$8+SUMPRODUCT((Trades!$CL$8:$CL$307)*(Trades!$O$8:$Q$307=OA$7)*(Trades!$R$8:$R$307&lt;$JE24))-SUMPRODUCT((Trades!$H$8:$H$307)*(Trades!$E$8:$E$307=OA$7)*(Trades!$R$8:$R$307&lt;$JE24)), ""))</f>
        <v/>
      </c>
      <c r="OB24" s="86" t="str" cm="1">
        <f t="array" ref="OB24">IF(OR(OB$7="", $JE24=""), "", IFERROR(OB$8+SUMPRODUCT((Trades!$CL$8:$CL$307)*(Trades!$O$8:$Q$307=OB$7)*(Trades!$R$8:$R$307&lt;$JE24))-SUMPRODUCT((Trades!$H$8:$H$307)*(Trades!$E$8:$E$307=OB$7)*(Trades!$R$8:$R$307&lt;$JE24)), ""))</f>
        <v/>
      </c>
      <c r="OC24" s="86" t="str" cm="1">
        <f t="array" ref="OC24">IF(OR(OC$7="", $JE24=""), "", IFERROR(OC$8+SUMPRODUCT((Trades!$CL$8:$CL$307)*(Trades!$O$8:$Q$307=OC$7)*(Trades!$R$8:$R$307&lt;$JE24))-SUMPRODUCT((Trades!$H$8:$H$307)*(Trades!$E$8:$E$307=OC$7)*(Trades!$R$8:$R$307&lt;$JE24)), ""))</f>
        <v/>
      </c>
      <c r="OD24" s="86" t="str" cm="1">
        <f t="array" ref="OD24">IF(OR(OD$7="", $JE24=""), "", IFERROR(OD$8+SUMPRODUCT((Trades!$CL$8:$CL$307)*(Trades!$O$8:$Q$307=OD$7)*(Trades!$R$8:$R$307&lt;$JE24))-SUMPRODUCT((Trades!$H$8:$H$307)*(Trades!$E$8:$E$307=OD$7)*(Trades!$R$8:$R$307&lt;$JE24)), ""))</f>
        <v/>
      </c>
      <c r="OE24" s="86" t="str" cm="1">
        <f t="array" ref="OE24">IF(OR(OE$7="", $JE24=""), "", IFERROR(OE$8+SUMPRODUCT((Trades!$CL$8:$CL$307)*(Trades!$O$8:$Q$307=OE$7)*(Trades!$R$8:$R$307&lt;$JE24))-SUMPRODUCT((Trades!$H$8:$H$307)*(Trades!$E$8:$E$307=OE$7)*(Trades!$R$8:$R$307&lt;$JE24)), ""))</f>
        <v/>
      </c>
      <c r="OF24" s="86" t="str" cm="1">
        <f t="array" ref="OF24">IF(OR(OF$7="", $JE24=""), "", IFERROR(OF$8+SUMPRODUCT((Trades!$CL$8:$CL$307)*(Trades!$O$8:$Q$307=OF$7)*(Trades!$R$8:$R$307&lt;$JE24))-SUMPRODUCT((Trades!$H$8:$H$307)*(Trades!$E$8:$E$307=OF$7)*(Trades!$R$8:$R$307&lt;$JE24)), ""))</f>
        <v/>
      </c>
      <c r="OG24" s="86" t="str" cm="1">
        <f t="array" ref="OG24">IF(OR(OG$7="", $JE24=""), "", IFERROR(OG$8+SUMPRODUCT((Trades!$CL$8:$CL$307)*(Trades!$O$8:$Q$307=OG$7)*(Trades!$R$8:$R$307&lt;$JE24))-SUMPRODUCT((Trades!$H$8:$H$307)*(Trades!$E$8:$E$307=OG$7)*(Trades!$R$8:$R$307&lt;$JE24)), ""))</f>
        <v/>
      </c>
      <c r="OH24" s="87" t="str" cm="1">
        <f t="array" ref="OH24">IF(OR(OH$7="", $JE24=""), "", IFERROR(OH$8+SUMPRODUCT((Trades!$CL$8:$CL$307)*(Trades!$O$8:$Q$307=OH$7)*(Trades!$R$8:$R$307&lt;$JE24))-SUMPRODUCT((Trades!$H$8:$H$307)*(Trades!$E$8:$E$307=OH$7)*(Trades!$R$8:$R$307&lt;$JE24)), ""))</f>
        <v/>
      </c>
      <c r="OJ24" s="94" t="str">
        <f t="shared" si="106"/>
        <v/>
      </c>
      <c r="OK24" s="95" t="str">
        <f t="shared" si="153"/>
        <v/>
      </c>
      <c r="OL24" s="95" t="str">
        <f t="shared" si="154"/>
        <v/>
      </c>
      <c r="OM24" s="95" t="str">
        <f t="shared" si="155"/>
        <v/>
      </c>
      <c r="ON24" s="95" t="str">
        <f t="shared" si="156"/>
        <v/>
      </c>
      <c r="OO24" s="95" t="str">
        <f t="shared" si="157"/>
        <v/>
      </c>
      <c r="OP24" s="95" t="str">
        <f t="shared" si="158"/>
        <v/>
      </c>
      <c r="OQ24" s="95" t="str">
        <f t="shared" si="159"/>
        <v/>
      </c>
      <c r="OR24" s="95" t="str">
        <f t="shared" si="160"/>
        <v/>
      </c>
      <c r="OS24" s="95" t="str">
        <f t="shared" si="131"/>
        <v/>
      </c>
      <c r="OT24" s="95" t="str">
        <f t="shared" si="132"/>
        <v/>
      </c>
      <c r="OU24" s="95" t="str">
        <f t="shared" si="133"/>
        <v/>
      </c>
      <c r="OV24" s="95" t="str">
        <f t="shared" si="134"/>
        <v/>
      </c>
      <c r="OW24" s="95" t="str">
        <f t="shared" si="135"/>
        <v/>
      </c>
      <c r="OX24" s="95" t="str">
        <f t="shared" si="136"/>
        <v/>
      </c>
      <c r="OY24" s="95" t="str">
        <f t="shared" si="137"/>
        <v/>
      </c>
      <c r="OZ24" s="95" t="str">
        <f t="shared" si="138"/>
        <v/>
      </c>
      <c r="PA24" s="95" t="str">
        <f t="shared" si="139"/>
        <v/>
      </c>
      <c r="PB24" s="95" t="str">
        <f t="shared" si="140"/>
        <v/>
      </c>
      <c r="PC24" s="96" t="str">
        <f t="shared" si="141"/>
        <v/>
      </c>
      <c r="PE24" s="101" t="str">
        <f t="shared" si="126"/>
        <v/>
      </c>
      <c r="PG24" s="106" t="str">
        <f t="shared" si="127"/>
        <v/>
      </c>
      <c r="PH24" s="107" t="str">
        <f t="shared" si="161"/>
        <v/>
      </c>
      <c r="PI24" s="107" t="str">
        <f t="shared" si="162"/>
        <v/>
      </c>
      <c r="PJ24" s="107" t="str">
        <f t="shared" si="163"/>
        <v/>
      </c>
      <c r="PK24" s="107" t="str">
        <f t="shared" si="164"/>
        <v/>
      </c>
      <c r="PL24" s="107" t="str">
        <f t="shared" si="165"/>
        <v/>
      </c>
      <c r="PM24" s="107" t="str">
        <f t="shared" si="166"/>
        <v/>
      </c>
      <c r="PN24" s="107" t="str">
        <f t="shared" si="167"/>
        <v/>
      </c>
      <c r="PO24" s="107" t="str">
        <f t="shared" si="168"/>
        <v/>
      </c>
      <c r="PP24" s="107" t="str">
        <f t="shared" si="142"/>
        <v/>
      </c>
      <c r="PQ24" s="107" t="str">
        <f t="shared" si="143"/>
        <v/>
      </c>
      <c r="PR24" s="107" t="str">
        <f t="shared" si="144"/>
        <v/>
      </c>
      <c r="PS24" s="107" t="str">
        <f t="shared" si="145"/>
        <v/>
      </c>
      <c r="PT24" s="107" t="str">
        <f t="shared" si="146"/>
        <v/>
      </c>
      <c r="PU24" s="107" t="str">
        <f t="shared" si="147"/>
        <v/>
      </c>
      <c r="PV24" s="107" t="str">
        <f t="shared" si="148"/>
        <v/>
      </c>
      <c r="PW24" s="107" t="str">
        <f t="shared" si="149"/>
        <v/>
      </c>
      <c r="PX24" s="107" t="str">
        <f t="shared" si="150"/>
        <v/>
      </c>
      <c r="PY24" s="107" t="str">
        <f t="shared" si="151"/>
        <v/>
      </c>
      <c r="PZ24" s="108" t="str">
        <f t="shared" si="152"/>
        <v/>
      </c>
      <c r="QB24" s="124" t="str" cm="1">
        <f t="array" ref="QB24">IF(OR($QB$3="", $NI24=""), "", IFERROR(INDEX($ML24:$NE24, $QA24, MATCH($QB$3, $ML$7:$NE$7, 0)), ""))</f>
        <v/>
      </c>
      <c r="QD24" s="101" t="e" cm="1">
        <f t="array" ref="QD24">IF(OR($NI24="", $QB$3=""), NA(), IFERROR(INDEX($NO24:$OH24, $QC24, MATCH($QB$3, $NO$7:$OH$7, 0)), NA()))</f>
        <v>#N/A</v>
      </c>
      <c r="QF24" s="10">
        <f t="shared" si="72"/>
        <v>0</v>
      </c>
    </row>
    <row r="25" spans="1:451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AG25" s="10">
        <v>14</v>
      </c>
      <c r="AJ25" s="10" t="str">
        <f>IF('Dev Settings'!$B$26="", "", 'Dev Settings'!$B$26)</f>
        <v>SGD</v>
      </c>
      <c r="AK25" s="60">
        <v>71</v>
      </c>
      <c r="AL25" s="7">
        <v>52</v>
      </c>
      <c r="AM25" s="7">
        <v>61</v>
      </c>
      <c r="AN25" s="7">
        <v>54</v>
      </c>
      <c r="AO25" s="7">
        <v>40</v>
      </c>
      <c r="AP25" s="7">
        <v>82</v>
      </c>
      <c r="AQ25" s="7">
        <v>47</v>
      </c>
      <c r="AR25" s="7">
        <v>12</v>
      </c>
      <c r="AS25" s="7">
        <v>50</v>
      </c>
      <c r="AT25" s="7">
        <v>83</v>
      </c>
      <c r="AU25" s="7">
        <v>21</v>
      </c>
      <c r="AV25" s="7">
        <v>50</v>
      </c>
      <c r="AW25" s="7">
        <v>38</v>
      </c>
      <c r="AX25" s="7">
        <v>60</v>
      </c>
      <c r="AY25" s="7">
        <v>72</v>
      </c>
      <c r="AZ25" s="7">
        <v>72</v>
      </c>
      <c r="BA25" s="7">
        <v>27</v>
      </c>
      <c r="BB25" s="7">
        <v>69</v>
      </c>
      <c r="BC25" s="7">
        <v>13</v>
      </c>
      <c r="BD25" s="7">
        <v>8</v>
      </c>
      <c r="BE25" s="7">
        <v>93</v>
      </c>
      <c r="BF25" s="7">
        <v>19</v>
      </c>
      <c r="BG25" s="7">
        <v>68</v>
      </c>
      <c r="BH25" s="7">
        <v>24</v>
      </c>
      <c r="BI25" s="7">
        <v>36</v>
      </c>
      <c r="BJ25" s="7">
        <v>55</v>
      </c>
      <c r="BK25" s="7">
        <v>97</v>
      </c>
      <c r="BL25" s="7">
        <v>7</v>
      </c>
      <c r="BM25" s="7">
        <v>65</v>
      </c>
      <c r="BN25" s="7">
        <v>5</v>
      </c>
      <c r="BO25" s="7">
        <v>82</v>
      </c>
      <c r="BP25" s="7">
        <v>97</v>
      </c>
      <c r="BQ25" s="7">
        <v>7</v>
      </c>
      <c r="BR25" s="7">
        <v>39</v>
      </c>
      <c r="BS25" s="7">
        <v>49</v>
      </c>
      <c r="BT25" s="7">
        <v>4</v>
      </c>
      <c r="BU25" s="7">
        <v>21</v>
      </c>
      <c r="BV25" s="7">
        <v>24</v>
      </c>
      <c r="BW25" s="7">
        <v>83</v>
      </c>
      <c r="BX25" s="61">
        <v>67</v>
      </c>
      <c r="CA25" s="49">
        <f t="shared" si="74"/>
        <v>0.70833333333333315</v>
      </c>
      <c r="CB25" s="10">
        <v>18</v>
      </c>
      <c r="CD25" s="52" t="e">
        <f t="shared" si="128"/>
        <v>#VALUE!</v>
      </c>
      <c r="CF25" s="55" t="e">
        <f t="shared" si="75"/>
        <v>#VALUE!</v>
      </c>
      <c r="CH25" s="10" t="str">
        <f t="shared" si="76"/>
        <v/>
      </c>
      <c r="CJ25" s="7"/>
      <c r="CK25" s="10">
        <v>17</v>
      </c>
      <c r="CL25" s="60">
        <v>59</v>
      </c>
      <c r="CM25" s="7">
        <v>97</v>
      </c>
      <c r="CN25" s="7">
        <v>26</v>
      </c>
      <c r="CO25" s="7">
        <v>71</v>
      </c>
      <c r="CP25" s="7">
        <v>26</v>
      </c>
      <c r="CQ25" s="7">
        <v>44</v>
      </c>
      <c r="CR25" s="7">
        <v>54</v>
      </c>
      <c r="CS25" s="7">
        <v>2</v>
      </c>
      <c r="CT25" s="7">
        <v>21</v>
      </c>
      <c r="CU25" s="7">
        <v>86</v>
      </c>
      <c r="CV25" s="7">
        <v>59</v>
      </c>
      <c r="CW25" s="7">
        <v>71</v>
      </c>
      <c r="CX25" s="7">
        <v>36</v>
      </c>
      <c r="CY25" s="7">
        <v>53</v>
      </c>
      <c r="CZ25" s="7">
        <v>84</v>
      </c>
      <c r="DA25" s="7">
        <v>12</v>
      </c>
      <c r="DB25" s="7">
        <v>22</v>
      </c>
      <c r="DC25" s="7">
        <v>17</v>
      </c>
      <c r="DD25" s="7">
        <v>22</v>
      </c>
      <c r="DE25" s="7">
        <v>34</v>
      </c>
      <c r="DF25" s="7">
        <v>39</v>
      </c>
      <c r="DG25" s="7">
        <v>73</v>
      </c>
      <c r="DH25" s="7">
        <v>30</v>
      </c>
      <c r="DI25" s="61">
        <v>99</v>
      </c>
      <c r="DK25" s="10">
        <v>18</v>
      </c>
      <c r="DL25" s="60">
        <v>96</v>
      </c>
      <c r="DM25" s="7">
        <v>8</v>
      </c>
      <c r="DN25" s="7">
        <v>69</v>
      </c>
      <c r="DO25" s="7">
        <v>55</v>
      </c>
      <c r="DP25" s="7">
        <v>53</v>
      </c>
      <c r="DQ25" s="7">
        <v>72</v>
      </c>
      <c r="DR25" s="7">
        <v>60</v>
      </c>
      <c r="DS25" s="7">
        <v>50</v>
      </c>
      <c r="DT25" s="7">
        <v>8</v>
      </c>
      <c r="DU25" s="7">
        <v>45</v>
      </c>
      <c r="DV25" s="7">
        <v>3</v>
      </c>
      <c r="DW25" s="7">
        <v>65</v>
      </c>
      <c r="DX25" s="7">
        <v>91</v>
      </c>
      <c r="DY25" s="7">
        <v>72</v>
      </c>
      <c r="DZ25" s="7">
        <v>72</v>
      </c>
      <c r="EA25" s="7">
        <v>1</v>
      </c>
      <c r="EB25" s="7">
        <v>73</v>
      </c>
      <c r="EC25" s="7">
        <v>73</v>
      </c>
      <c r="ED25" s="7">
        <v>32</v>
      </c>
      <c r="EE25" s="7">
        <v>34</v>
      </c>
      <c r="EF25" s="7">
        <v>9</v>
      </c>
      <c r="EG25" s="7">
        <v>16</v>
      </c>
      <c r="EH25" s="7">
        <v>74</v>
      </c>
      <c r="EI25" s="7">
        <v>18</v>
      </c>
      <c r="EJ25" s="7">
        <v>25</v>
      </c>
      <c r="EK25" s="7">
        <v>30</v>
      </c>
      <c r="EL25" s="7">
        <v>10</v>
      </c>
      <c r="EM25" s="7">
        <v>92</v>
      </c>
      <c r="EN25" s="7">
        <v>47</v>
      </c>
      <c r="EO25" s="7">
        <v>43</v>
      </c>
      <c r="EP25" s="7">
        <v>37</v>
      </c>
      <c r="EQ25" s="7">
        <v>89</v>
      </c>
      <c r="ER25" s="7">
        <v>2</v>
      </c>
      <c r="ES25" s="7">
        <v>13</v>
      </c>
      <c r="ET25" s="7">
        <v>28</v>
      </c>
      <c r="EU25" s="7">
        <v>99</v>
      </c>
      <c r="EV25" s="7">
        <v>87</v>
      </c>
      <c r="EW25" s="7">
        <v>7</v>
      </c>
      <c r="EX25" s="7">
        <v>100</v>
      </c>
      <c r="EY25" s="7">
        <v>97</v>
      </c>
      <c r="EZ25" s="7">
        <v>5</v>
      </c>
      <c r="FA25" s="7">
        <v>13</v>
      </c>
      <c r="FB25" s="7">
        <v>83</v>
      </c>
      <c r="FC25" s="7">
        <v>27</v>
      </c>
      <c r="FD25" s="7">
        <v>54</v>
      </c>
      <c r="FE25" s="7">
        <v>4</v>
      </c>
      <c r="FF25" s="7">
        <v>76</v>
      </c>
      <c r="FG25" s="7">
        <v>57</v>
      </c>
      <c r="FH25" s="7">
        <v>76</v>
      </c>
      <c r="FI25" s="7">
        <v>19</v>
      </c>
      <c r="FJ25" s="7">
        <v>98</v>
      </c>
      <c r="FK25" s="7">
        <v>42</v>
      </c>
      <c r="FL25" s="7">
        <v>3</v>
      </c>
      <c r="FM25" s="7">
        <v>26</v>
      </c>
      <c r="FN25" s="7">
        <v>85</v>
      </c>
      <c r="FO25" s="7">
        <v>93</v>
      </c>
      <c r="FP25" s="7">
        <v>81</v>
      </c>
      <c r="FQ25" s="7">
        <v>54</v>
      </c>
      <c r="FR25" s="7">
        <v>83</v>
      </c>
      <c r="FS25" s="7">
        <v>60</v>
      </c>
      <c r="FT25" s="7">
        <v>60</v>
      </c>
      <c r="FU25" s="7">
        <v>50</v>
      </c>
      <c r="FV25" s="7">
        <v>26</v>
      </c>
      <c r="FW25" s="7">
        <v>36</v>
      </c>
      <c r="FX25" s="7">
        <v>79</v>
      </c>
      <c r="FY25" s="7">
        <v>14</v>
      </c>
      <c r="FZ25" s="7">
        <v>43</v>
      </c>
      <c r="GA25" s="7">
        <v>63</v>
      </c>
      <c r="GB25" s="7">
        <v>54</v>
      </c>
      <c r="GC25" s="7">
        <v>59</v>
      </c>
      <c r="GD25" s="7">
        <v>20</v>
      </c>
      <c r="GE25" s="7">
        <v>74</v>
      </c>
      <c r="GF25" s="7">
        <v>24</v>
      </c>
      <c r="GG25" s="7">
        <v>70</v>
      </c>
      <c r="GH25" s="7">
        <v>35</v>
      </c>
      <c r="GI25" s="7">
        <v>76</v>
      </c>
      <c r="GJ25" s="7">
        <v>8</v>
      </c>
      <c r="GK25" s="7">
        <v>54</v>
      </c>
      <c r="GL25" s="7">
        <v>70</v>
      </c>
      <c r="GM25" s="7">
        <v>58</v>
      </c>
      <c r="GN25" s="7">
        <v>85</v>
      </c>
      <c r="GO25" s="7">
        <v>13</v>
      </c>
      <c r="GP25" s="7">
        <v>23</v>
      </c>
      <c r="GQ25" s="7">
        <v>79</v>
      </c>
      <c r="GR25" s="7">
        <v>62</v>
      </c>
      <c r="GS25" s="7">
        <v>62</v>
      </c>
      <c r="GT25" s="7">
        <v>68</v>
      </c>
      <c r="GU25" s="7">
        <v>91</v>
      </c>
      <c r="GV25" s="7">
        <v>97</v>
      </c>
      <c r="GW25" s="7">
        <v>23</v>
      </c>
      <c r="GX25" s="7">
        <v>27</v>
      </c>
      <c r="GY25" s="7">
        <v>25</v>
      </c>
      <c r="GZ25" s="7">
        <v>7</v>
      </c>
      <c r="HA25" s="7">
        <v>3</v>
      </c>
      <c r="HB25" s="7">
        <v>72</v>
      </c>
      <c r="HC25" s="7">
        <v>60</v>
      </c>
      <c r="HD25" s="7">
        <v>12</v>
      </c>
      <c r="HE25" s="7">
        <v>37</v>
      </c>
      <c r="HF25" s="7">
        <v>14</v>
      </c>
      <c r="HG25" s="61">
        <v>65</v>
      </c>
      <c r="HJ25" s="52" t="str">
        <f t="shared" si="77"/>
        <v/>
      </c>
      <c r="HL25" s="49">
        <f>$CA$25</f>
        <v>0.70833333333333315</v>
      </c>
      <c r="HN25" s="10" t="str">
        <f t="shared" si="3"/>
        <v/>
      </c>
      <c r="HP25" s="10" t="str">
        <f t="shared" si="4"/>
        <v/>
      </c>
      <c r="HR25" s="10" t="str">
        <f t="shared" si="78"/>
        <v/>
      </c>
      <c r="HT25" s="60" t="str">
        <f t="shared" si="79"/>
        <v/>
      </c>
      <c r="HU25" s="7" t="str">
        <f t="shared" si="79"/>
        <v/>
      </c>
      <c r="HV25" s="7" t="str">
        <f t="shared" si="79"/>
        <v/>
      </c>
      <c r="HW25" s="7" t="str">
        <f t="shared" si="79"/>
        <v/>
      </c>
      <c r="HX25" s="7" t="str">
        <f t="shared" si="79"/>
        <v/>
      </c>
      <c r="HY25" s="7" t="str">
        <f t="shared" si="79"/>
        <v/>
      </c>
      <c r="HZ25" s="7" t="str">
        <f t="shared" si="79"/>
        <v/>
      </c>
      <c r="IA25" s="7" t="str">
        <f t="shared" si="79"/>
        <v/>
      </c>
      <c r="IB25" s="7" t="str">
        <f t="shared" si="79"/>
        <v/>
      </c>
      <c r="IC25" s="7" t="str">
        <f t="shared" si="79"/>
        <v/>
      </c>
      <c r="ID25" s="7" t="str">
        <f t="shared" si="79"/>
        <v/>
      </c>
      <c r="IE25" s="7" t="str">
        <f t="shared" si="79"/>
        <v/>
      </c>
      <c r="IF25" s="7" t="str">
        <f t="shared" si="79"/>
        <v/>
      </c>
      <c r="IG25" s="7" t="str">
        <f t="shared" si="79"/>
        <v/>
      </c>
      <c r="IH25" s="7" t="str">
        <f t="shared" si="79"/>
        <v/>
      </c>
      <c r="II25" s="7" t="str">
        <f t="shared" si="79"/>
        <v/>
      </c>
      <c r="IJ25" s="7" t="str">
        <f t="shared" si="129"/>
        <v/>
      </c>
      <c r="IK25" s="7" t="str">
        <f t="shared" si="129"/>
        <v/>
      </c>
      <c r="IL25" s="7" t="str">
        <f t="shared" si="129"/>
        <v/>
      </c>
      <c r="IM25" s="61" t="str">
        <f t="shared" si="129"/>
        <v/>
      </c>
      <c r="IP25" s="11" t="str">
        <f>'Dev Settings'!$BW14</f>
        <v/>
      </c>
      <c r="IQ25" s="11" t="str">
        <f>'Dev Settings'!$BX14</f>
        <v/>
      </c>
      <c r="IT25" s="10">
        <v>18</v>
      </c>
      <c r="IU25" s="10">
        <f t="shared" si="80"/>
        <v>-4</v>
      </c>
      <c r="IW25" s="10">
        <f>IFERROR(IF(COUNTIF(IW$8:IW24, IW24)&lt;=INDEX($IQ$8:$IQ$18, MATCH(IW24, $IP$8:$IP$18, 0)), IW24, IW24+$IR$5), "")</f>
        <v>-4</v>
      </c>
      <c r="IX25" s="10">
        <f>IF($IW25="", "", COUNTIF(IW$8:IW25, IW25))</f>
        <v>7</v>
      </c>
      <c r="IY25" s="10">
        <f t="shared" si="81"/>
        <v>12</v>
      </c>
      <c r="JA25" s="10" t="str">
        <f t="shared" si="82"/>
        <v>X</v>
      </c>
      <c r="JB25" s="10">
        <f>IF($JA25="", "", COUNTIF(JA$8:JA25, "X"))</f>
        <v>17</v>
      </c>
      <c r="JE25" s="67" t="str">
        <f t="shared" si="83"/>
        <v/>
      </c>
      <c r="JF25" s="60" t="e">
        <f>IF(AND($IQ$5='Dev Settings'!$BU$3, COUNTIF($IP$21:$IP$25, HT25)&gt;0, COUNTIF($IP$21:$IP$25, HT24)&gt;0), MIN($ML24:$NE24)-ML24, IF(AND($IQ$6='Dev Settings'!$BU$3, COUNTIF($IQ$21:$IQ$25, HT25)&gt;0, COUNTIF($IQ$21:$IQ$25, HT24)&gt;0), MAX($ML24:$NE24)-ML24, IFERROR(INDEX($IU$8:$IU$107, MATCH(HT25, $IT$8:$IT$107, 0)), "")))</f>
        <v>#VALUE!</v>
      </c>
      <c r="JG25" s="7" t="e">
        <f>IF(AND($IQ$5='Dev Settings'!$BU$3, COUNTIF($IP$21:$IP$25, HU25)&gt;0, COUNTIF($IP$21:$IP$25, HU24)&gt;0), MIN($ML24:$NE24)-MM24, IF(AND($IQ$6='Dev Settings'!$BU$3, COUNTIF($IQ$21:$IQ$25, HU25)&gt;0, COUNTIF($IQ$21:$IQ$25, HU24)&gt;0), MAX($ML24:$NE24)-MM24, IFERROR(INDEX($IU$8:$IU$107, MATCH(HU25, $IT$8:$IT$107, 0)), "")))</f>
        <v>#VALUE!</v>
      </c>
      <c r="JH25" s="7" t="e">
        <f>IF(AND($IQ$5='Dev Settings'!$BU$3, COUNTIF($IP$21:$IP$25, HV25)&gt;0, COUNTIF($IP$21:$IP$25, HV24)&gt;0), MIN($ML24:$NE24)-MN24, IF(AND($IQ$6='Dev Settings'!$BU$3, COUNTIF($IQ$21:$IQ$25, HV25)&gt;0, COUNTIF($IQ$21:$IQ$25, HV24)&gt;0), MAX($ML24:$NE24)-MN24, IFERROR(INDEX($IU$8:$IU$107, MATCH(HV25, $IT$8:$IT$107, 0)), "")))</f>
        <v>#VALUE!</v>
      </c>
      <c r="JI25" s="7" t="e">
        <f>IF(AND($IQ$5='Dev Settings'!$BU$3, COUNTIF($IP$21:$IP$25, HW25)&gt;0, COUNTIF($IP$21:$IP$25, HW24)&gt;0), MIN($ML24:$NE24)-MO24, IF(AND($IQ$6='Dev Settings'!$BU$3, COUNTIF($IQ$21:$IQ$25, HW25)&gt;0, COUNTIF($IQ$21:$IQ$25, HW24)&gt;0), MAX($ML24:$NE24)-MO24, IFERROR(INDEX($IU$8:$IU$107, MATCH(HW25, $IT$8:$IT$107, 0)), "")))</f>
        <v>#VALUE!</v>
      </c>
      <c r="JJ25" s="7" t="e">
        <f>IF(AND($IQ$5='Dev Settings'!$BU$3, COUNTIF($IP$21:$IP$25, HX25)&gt;0, COUNTIF($IP$21:$IP$25, HX24)&gt;0), MIN($ML24:$NE24)-MP24, IF(AND($IQ$6='Dev Settings'!$BU$3, COUNTIF($IQ$21:$IQ$25, HX25)&gt;0, COUNTIF($IQ$21:$IQ$25, HX24)&gt;0), MAX($ML24:$NE24)-MP24, IFERROR(INDEX($IU$8:$IU$107, MATCH(HX25, $IT$8:$IT$107, 0)), "")))</f>
        <v>#VALUE!</v>
      </c>
      <c r="JK25" s="7" t="e">
        <f>IF(AND($IQ$5='Dev Settings'!$BU$3, COUNTIF($IP$21:$IP$25, HY25)&gt;0, COUNTIF($IP$21:$IP$25, HY24)&gt;0), MIN($ML24:$NE24)-MQ24, IF(AND($IQ$6='Dev Settings'!$BU$3, COUNTIF($IQ$21:$IQ$25, HY25)&gt;0, COUNTIF($IQ$21:$IQ$25, HY24)&gt;0), MAX($ML24:$NE24)-MQ24, IFERROR(INDEX($IU$8:$IU$107, MATCH(HY25, $IT$8:$IT$107, 0)), "")))</f>
        <v>#VALUE!</v>
      </c>
      <c r="JL25" s="7" t="e">
        <f>IF(AND($IQ$5='Dev Settings'!$BU$3, COUNTIF($IP$21:$IP$25, HZ25)&gt;0, COUNTIF($IP$21:$IP$25, HZ24)&gt;0), MIN($ML24:$NE24)-MR24, IF(AND($IQ$6='Dev Settings'!$BU$3, COUNTIF($IQ$21:$IQ$25, HZ25)&gt;0, COUNTIF($IQ$21:$IQ$25, HZ24)&gt;0), MAX($ML24:$NE24)-MR24, IFERROR(INDEX($IU$8:$IU$107, MATCH(HZ25, $IT$8:$IT$107, 0)), "")))</f>
        <v>#VALUE!</v>
      </c>
      <c r="JM25" s="7" t="e">
        <f>IF(AND($IQ$5='Dev Settings'!$BU$3, COUNTIF($IP$21:$IP$25, IA25)&gt;0, COUNTIF($IP$21:$IP$25, IA24)&gt;0), MIN($ML24:$NE24)-MS24, IF(AND($IQ$6='Dev Settings'!$BU$3, COUNTIF($IQ$21:$IQ$25, IA25)&gt;0, COUNTIF($IQ$21:$IQ$25, IA24)&gt;0), MAX($ML24:$NE24)-MS24, IFERROR(INDEX($IU$8:$IU$107, MATCH(IA25, $IT$8:$IT$107, 0)), "")))</f>
        <v>#VALUE!</v>
      </c>
      <c r="JN25" s="7" t="e">
        <f>IF(AND($IQ$5='Dev Settings'!$BU$3, COUNTIF($IP$21:$IP$25, IB25)&gt;0, COUNTIF($IP$21:$IP$25, IB24)&gt;0), MIN($ML24:$NE24)-MT24, IF(AND($IQ$6='Dev Settings'!$BU$3, COUNTIF($IQ$21:$IQ$25, IB25)&gt;0, COUNTIF($IQ$21:$IQ$25, IB24)&gt;0), MAX($ML24:$NE24)-MT24, IFERROR(INDEX($IU$8:$IU$107, MATCH(IB25, $IT$8:$IT$107, 0)), "")))</f>
        <v>#VALUE!</v>
      </c>
      <c r="JO25" s="7" t="e">
        <f>IF(AND($IQ$5='Dev Settings'!$BU$3, COUNTIF($IP$21:$IP$25, IC25)&gt;0, COUNTIF($IP$21:$IP$25, IC24)&gt;0), MIN($ML24:$NE24)-MU24, IF(AND($IQ$6='Dev Settings'!$BU$3, COUNTIF($IQ$21:$IQ$25, IC25)&gt;0, COUNTIF($IQ$21:$IQ$25, IC24)&gt;0), MAX($ML24:$NE24)-MU24, IFERROR(INDEX($IU$8:$IU$107, MATCH(IC25, $IT$8:$IT$107, 0)), "")))</f>
        <v>#VALUE!</v>
      </c>
      <c r="JP25" s="7" t="e">
        <f>IF(AND($IQ$5='Dev Settings'!$BU$3, COUNTIF($IP$21:$IP$25, ID25)&gt;0, COUNTIF($IP$21:$IP$25, ID24)&gt;0), MIN($ML24:$NE24)-MV24, IF(AND($IQ$6='Dev Settings'!$BU$3, COUNTIF($IQ$21:$IQ$25, ID25)&gt;0, COUNTIF($IQ$21:$IQ$25, ID24)&gt;0), MAX($ML24:$NE24)-MV24, IFERROR(INDEX($IU$8:$IU$107, MATCH(ID25, $IT$8:$IT$107, 0)), "")))</f>
        <v>#VALUE!</v>
      </c>
      <c r="JQ25" s="7" t="e">
        <f>IF(AND($IQ$5='Dev Settings'!$BU$3, COUNTIF($IP$21:$IP$25, IE25)&gt;0, COUNTIF($IP$21:$IP$25, IE24)&gt;0), MIN($ML24:$NE24)-MW24, IF(AND($IQ$6='Dev Settings'!$BU$3, COUNTIF($IQ$21:$IQ$25, IE25)&gt;0, COUNTIF($IQ$21:$IQ$25, IE24)&gt;0), MAX($ML24:$NE24)-MW24, IFERROR(INDEX($IU$8:$IU$107, MATCH(IE25, $IT$8:$IT$107, 0)), "")))</f>
        <v>#VALUE!</v>
      </c>
      <c r="JR25" s="7" t="e">
        <f>IF(AND($IQ$5='Dev Settings'!$BU$3, COUNTIF($IP$21:$IP$25, IF25)&gt;0, COUNTIF($IP$21:$IP$25, IF24)&gt;0), MIN($ML24:$NE24)-MX24, IF(AND($IQ$6='Dev Settings'!$BU$3, COUNTIF($IQ$21:$IQ$25, IF25)&gt;0, COUNTIF($IQ$21:$IQ$25, IF24)&gt;0), MAX($ML24:$NE24)-MX24, IFERROR(INDEX($IU$8:$IU$107, MATCH(IF25, $IT$8:$IT$107, 0)), "")))</f>
        <v>#VALUE!</v>
      </c>
      <c r="JS25" s="7" t="e">
        <f>IF(AND($IQ$5='Dev Settings'!$BU$3, COUNTIF($IP$21:$IP$25, IG25)&gt;0, COUNTIF($IP$21:$IP$25, IG24)&gt;0), MIN($ML24:$NE24)-MY24, IF(AND($IQ$6='Dev Settings'!$BU$3, COUNTIF($IQ$21:$IQ$25, IG25)&gt;0, COUNTIF($IQ$21:$IQ$25, IG24)&gt;0), MAX($ML24:$NE24)-MY24, IFERROR(INDEX($IU$8:$IU$107, MATCH(IG25, $IT$8:$IT$107, 0)), "")))</f>
        <v>#VALUE!</v>
      </c>
      <c r="JT25" s="7" t="e">
        <f>IF(AND($IQ$5='Dev Settings'!$BU$3, COUNTIF($IP$21:$IP$25, IH25)&gt;0, COUNTIF($IP$21:$IP$25, IH24)&gt;0), MIN($ML24:$NE24)-MZ24, IF(AND($IQ$6='Dev Settings'!$BU$3, COUNTIF($IQ$21:$IQ$25, IH25)&gt;0, COUNTIF($IQ$21:$IQ$25, IH24)&gt;0), MAX($ML24:$NE24)-MZ24, IFERROR(INDEX($IU$8:$IU$107, MATCH(IH25, $IT$8:$IT$107, 0)), "")))</f>
        <v>#VALUE!</v>
      </c>
      <c r="JU25" s="7" t="e">
        <f>IF(AND($IQ$5='Dev Settings'!$BU$3, COUNTIF($IP$21:$IP$25, II25)&gt;0, COUNTIF($IP$21:$IP$25, II24)&gt;0), MIN($ML24:$NE24)-NA24, IF(AND($IQ$6='Dev Settings'!$BU$3, COUNTIF($IQ$21:$IQ$25, II25)&gt;0, COUNTIF($IQ$21:$IQ$25, II24)&gt;0), MAX($ML24:$NE24)-NA24, IFERROR(INDEX($IU$8:$IU$107, MATCH(II25, $IT$8:$IT$107, 0)), "")))</f>
        <v>#VALUE!</v>
      </c>
      <c r="JV25" s="7" t="e">
        <f>IF(AND($IQ$5='Dev Settings'!$BU$3, COUNTIF($IP$21:$IP$25, IJ25)&gt;0, COUNTIF($IP$21:$IP$25, IJ24)&gt;0), MIN($ML24:$NE24)-NB24, IF(AND($IQ$6='Dev Settings'!$BU$3, COUNTIF($IQ$21:$IQ$25, IJ25)&gt;0, COUNTIF($IQ$21:$IQ$25, IJ24)&gt;0), MAX($ML24:$NE24)-NB24, IFERROR(INDEX($IU$8:$IU$107, MATCH(IJ25, $IT$8:$IT$107, 0)), "")))</f>
        <v>#VALUE!</v>
      </c>
      <c r="JW25" s="7" t="e">
        <f>IF(AND($IQ$5='Dev Settings'!$BU$3, COUNTIF($IP$21:$IP$25, IK25)&gt;0, COUNTIF($IP$21:$IP$25, IK24)&gt;0), MIN($ML24:$NE24)-NC24, IF(AND($IQ$6='Dev Settings'!$BU$3, COUNTIF($IQ$21:$IQ$25, IK25)&gt;0, COUNTIF($IQ$21:$IQ$25, IK24)&gt;0), MAX($ML24:$NE24)-NC24, IFERROR(INDEX($IU$8:$IU$107, MATCH(IK25, $IT$8:$IT$107, 0)), "")))</f>
        <v>#VALUE!</v>
      </c>
      <c r="JX25" s="7" t="e">
        <f>IF(AND($IQ$5='Dev Settings'!$BU$3, COUNTIF($IP$21:$IP$25, IL25)&gt;0, COUNTIF($IP$21:$IP$25, IL24)&gt;0), MIN($ML24:$NE24)-ND24, IF(AND($IQ$6='Dev Settings'!$BU$3, COUNTIF($IQ$21:$IQ$25, IL25)&gt;0, COUNTIF($IQ$21:$IQ$25, IL24)&gt;0), MAX($ML24:$NE24)-ND24, IFERROR(INDEX($IU$8:$IU$107, MATCH(IL25, $IT$8:$IT$107, 0)), "")))</f>
        <v>#VALUE!</v>
      </c>
      <c r="JY25" s="61" t="e">
        <f>IF(AND($IQ$5='Dev Settings'!$BU$3, COUNTIF($IP$21:$IP$25, IM25)&gt;0, COUNTIF($IP$21:$IP$25, IM24)&gt;0), MIN($ML24:$NE24)-NE24, IF(AND($IQ$6='Dev Settings'!$BU$3, COUNTIF($IQ$21:$IQ$25, IM25)&gt;0, COUNTIF($IQ$21:$IQ$25, IM24)&gt;0), MAX($ML24:$NE24)-NE24, IFERROR(INDEX($IU$8:$IU$107, MATCH(IM25, $IT$8:$IT$107, 0)), "")))</f>
        <v>#VALUE!</v>
      </c>
      <c r="KA25" s="60" t="str">
        <f t="shared" si="8"/>
        <v/>
      </c>
      <c r="KB25" s="7" t="str">
        <f t="shared" si="9"/>
        <v/>
      </c>
      <c r="KC25" s="7" t="str">
        <f t="shared" si="10"/>
        <v/>
      </c>
      <c r="KD25" s="7" t="str">
        <f t="shared" si="11"/>
        <v/>
      </c>
      <c r="KE25" s="7" t="str">
        <f t="shared" si="12"/>
        <v/>
      </c>
      <c r="KF25" s="7" t="str">
        <f t="shared" si="13"/>
        <v/>
      </c>
      <c r="KG25" s="7" t="str">
        <f t="shared" si="14"/>
        <v/>
      </c>
      <c r="KH25" s="7" t="str">
        <f t="shared" si="15"/>
        <v/>
      </c>
      <c r="KI25" s="7" t="str">
        <f t="shared" si="16"/>
        <v/>
      </c>
      <c r="KJ25" s="7" t="str">
        <f t="shared" si="17"/>
        <v/>
      </c>
      <c r="KK25" s="7" t="str">
        <f t="shared" si="18"/>
        <v/>
      </c>
      <c r="KL25" s="7" t="str">
        <f t="shared" si="19"/>
        <v/>
      </c>
      <c r="KM25" s="7" t="str">
        <f t="shared" si="20"/>
        <v/>
      </c>
      <c r="KN25" s="7" t="str">
        <f t="shared" si="21"/>
        <v/>
      </c>
      <c r="KO25" s="7" t="str">
        <f t="shared" si="22"/>
        <v/>
      </c>
      <c r="KP25" s="7" t="str">
        <f t="shared" si="23"/>
        <v/>
      </c>
      <c r="KQ25" s="7" t="str">
        <f t="shared" si="24"/>
        <v/>
      </c>
      <c r="KR25" s="7" t="str">
        <f t="shared" si="25"/>
        <v/>
      </c>
      <c r="KS25" s="7" t="str">
        <f t="shared" si="26"/>
        <v/>
      </c>
      <c r="KT25" s="61" t="str">
        <f t="shared" si="27"/>
        <v/>
      </c>
      <c r="KV25" s="60" t="str">
        <f t="shared" si="28"/>
        <v/>
      </c>
      <c r="KW25" s="7" t="str">
        <f t="shared" si="29"/>
        <v/>
      </c>
      <c r="KX25" s="7" t="str">
        <f t="shared" si="30"/>
        <v/>
      </c>
      <c r="KY25" s="7" t="str">
        <f t="shared" si="31"/>
        <v/>
      </c>
      <c r="KZ25" s="7" t="str">
        <f t="shared" si="32"/>
        <v/>
      </c>
      <c r="LA25" s="7" t="str">
        <f t="shared" si="33"/>
        <v/>
      </c>
      <c r="LB25" s="7" t="str">
        <f t="shared" si="34"/>
        <v/>
      </c>
      <c r="LC25" s="7" t="str">
        <f t="shared" si="35"/>
        <v/>
      </c>
      <c r="LD25" s="7" t="str">
        <f t="shared" si="36"/>
        <v/>
      </c>
      <c r="LE25" s="7" t="str">
        <f t="shared" si="37"/>
        <v/>
      </c>
      <c r="LF25" s="7" t="str">
        <f t="shared" si="38"/>
        <v/>
      </c>
      <c r="LG25" s="7" t="str">
        <f t="shared" si="39"/>
        <v/>
      </c>
      <c r="LH25" s="7" t="str">
        <f t="shared" si="40"/>
        <v/>
      </c>
      <c r="LI25" s="7" t="str">
        <f t="shared" si="41"/>
        <v/>
      </c>
      <c r="LJ25" s="7" t="str">
        <f t="shared" si="42"/>
        <v/>
      </c>
      <c r="LK25" s="7" t="str">
        <f t="shared" si="43"/>
        <v/>
      </c>
      <c r="LL25" s="7" t="str">
        <f t="shared" si="44"/>
        <v/>
      </c>
      <c r="LM25" s="7" t="str">
        <f t="shared" si="45"/>
        <v/>
      </c>
      <c r="LN25" s="7" t="str">
        <f t="shared" si="46"/>
        <v/>
      </c>
      <c r="LO25" s="61" t="str">
        <f t="shared" si="47"/>
        <v/>
      </c>
      <c r="LQ25" s="60" t="e">
        <f t="shared" si="48"/>
        <v>#VALUE!</v>
      </c>
      <c r="LR25" s="7" t="e">
        <f t="shared" si="49"/>
        <v>#VALUE!</v>
      </c>
      <c r="LS25" s="7" t="e">
        <f t="shared" si="50"/>
        <v>#VALUE!</v>
      </c>
      <c r="LT25" s="7" t="e">
        <f t="shared" si="51"/>
        <v>#VALUE!</v>
      </c>
      <c r="LU25" s="7" t="e">
        <f t="shared" si="52"/>
        <v>#VALUE!</v>
      </c>
      <c r="LV25" s="7" t="e">
        <f t="shared" si="53"/>
        <v>#VALUE!</v>
      </c>
      <c r="LW25" s="7" t="e">
        <f t="shared" si="54"/>
        <v>#VALUE!</v>
      </c>
      <c r="LX25" s="7" t="e">
        <f t="shared" si="55"/>
        <v>#VALUE!</v>
      </c>
      <c r="LY25" s="7" t="e">
        <f t="shared" si="56"/>
        <v>#VALUE!</v>
      </c>
      <c r="LZ25" s="7" t="e">
        <f t="shared" si="57"/>
        <v>#VALUE!</v>
      </c>
      <c r="MA25" s="7" t="e">
        <f t="shared" si="58"/>
        <v>#VALUE!</v>
      </c>
      <c r="MB25" s="7" t="e">
        <f t="shared" si="59"/>
        <v>#VALUE!</v>
      </c>
      <c r="MC25" s="7" t="e">
        <f t="shared" si="60"/>
        <v>#VALUE!</v>
      </c>
      <c r="MD25" s="7" t="e">
        <f t="shared" si="61"/>
        <v>#VALUE!</v>
      </c>
      <c r="ME25" s="7" t="e">
        <f t="shared" si="62"/>
        <v>#VALUE!</v>
      </c>
      <c r="MF25" s="7" t="e">
        <f t="shared" si="63"/>
        <v>#VALUE!</v>
      </c>
      <c r="MG25" s="7" t="e">
        <f t="shared" si="64"/>
        <v>#VALUE!</v>
      </c>
      <c r="MH25" s="7" t="e">
        <f t="shared" si="65"/>
        <v>#VALUE!</v>
      </c>
      <c r="MI25" s="7" t="e">
        <f t="shared" si="66"/>
        <v>#VALUE!</v>
      </c>
      <c r="MJ25" s="61" t="e">
        <f t="shared" si="67"/>
        <v>#VALUE!</v>
      </c>
      <c r="ML25" s="60" t="str">
        <f t="shared" si="84"/>
        <v/>
      </c>
      <c r="MM25" s="7" t="str">
        <f t="shared" si="85"/>
        <v/>
      </c>
      <c r="MN25" s="7" t="str">
        <f t="shared" si="86"/>
        <v/>
      </c>
      <c r="MO25" s="7" t="str">
        <f t="shared" si="87"/>
        <v/>
      </c>
      <c r="MP25" s="7" t="str">
        <f t="shared" si="88"/>
        <v/>
      </c>
      <c r="MQ25" s="7" t="str">
        <f t="shared" si="89"/>
        <v/>
      </c>
      <c r="MR25" s="7" t="str">
        <f t="shared" si="90"/>
        <v/>
      </c>
      <c r="MS25" s="7" t="str">
        <f t="shared" si="91"/>
        <v/>
      </c>
      <c r="MT25" s="7" t="str">
        <f t="shared" si="92"/>
        <v/>
      </c>
      <c r="MU25" s="7" t="str">
        <f t="shared" si="93"/>
        <v/>
      </c>
      <c r="MV25" s="7" t="str">
        <f t="shared" si="94"/>
        <v/>
      </c>
      <c r="MW25" s="7" t="str">
        <f t="shared" si="95"/>
        <v/>
      </c>
      <c r="MX25" s="7" t="str">
        <f t="shared" si="96"/>
        <v/>
      </c>
      <c r="MY25" s="7" t="str">
        <f t="shared" si="97"/>
        <v/>
      </c>
      <c r="MZ25" s="7" t="str">
        <f t="shared" si="98"/>
        <v/>
      </c>
      <c r="NA25" s="7" t="str">
        <f t="shared" si="99"/>
        <v/>
      </c>
      <c r="NB25" s="7" t="str">
        <f t="shared" si="100"/>
        <v/>
      </c>
      <c r="NC25" s="7" t="str">
        <f t="shared" si="101"/>
        <v/>
      </c>
      <c r="ND25" s="7" t="str">
        <f t="shared" si="102"/>
        <v/>
      </c>
      <c r="NE25" s="61" t="str">
        <f t="shared" si="103"/>
        <v/>
      </c>
      <c r="NG25" s="10" t="str">
        <f t="shared" si="104"/>
        <v/>
      </c>
      <c r="NI25" s="10" t="str">
        <f t="shared" si="105"/>
        <v/>
      </c>
      <c r="NK25" s="10" t="str">
        <f>IF(COUNTIF($NI25:$NI$176, "X")=1, "X", "")</f>
        <v/>
      </c>
      <c r="NM25" s="10" t="str">
        <f t="shared" si="69"/>
        <v/>
      </c>
      <c r="NO25" s="85" t="str" cm="1">
        <f t="array" ref="NO25">IF(OR(NO$7="", $JE25=""), "", IFERROR(NO$8+SUMPRODUCT((Trades!$CL$8:$CL$307)*(Trades!$O$8:$Q$307=NO$7)*(Trades!$R$8:$R$307&lt;$JE25))-SUMPRODUCT((Trades!$H$8:$H$307)*(Trades!$E$8:$E$307=NO$7)*(Trades!$R$8:$R$307&lt;$JE25)), ""))</f>
        <v/>
      </c>
      <c r="NP25" s="86" t="str" cm="1">
        <f t="array" ref="NP25">IF(OR(NP$7="", $JE25=""), "", IFERROR(NP$8+SUMPRODUCT((Trades!$CL$8:$CL$307)*(Trades!$O$8:$Q$307=NP$7)*(Trades!$R$8:$R$307&lt;$JE25))-SUMPRODUCT((Trades!$H$8:$H$307)*(Trades!$E$8:$E$307=NP$7)*(Trades!$R$8:$R$307&lt;$JE25)), ""))</f>
        <v/>
      </c>
      <c r="NQ25" s="86" t="str" cm="1">
        <f t="array" ref="NQ25">IF(OR(NQ$7="", $JE25=""), "", IFERROR(NQ$8+SUMPRODUCT((Trades!$CL$8:$CL$307)*(Trades!$O$8:$Q$307=NQ$7)*(Trades!$R$8:$R$307&lt;$JE25))-SUMPRODUCT((Trades!$H$8:$H$307)*(Trades!$E$8:$E$307=NQ$7)*(Trades!$R$8:$R$307&lt;$JE25)), ""))</f>
        <v/>
      </c>
      <c r="NR25" s="86" t="str" cm="1">
        <f t="array" ref="NR25">IF(OR(NR$7="", $JE25=""), "", IFERROR(NR$8+SUMPRODUCT((Trades!$CL$8:$CL$307)*(Trades!$O$8:$Q$307=NR$7)*(Trades!$R$8:$R$307&lt;$JE25))-SUMPRODUCT((Trades!$H$8:$H$307)*(Trades!$E$8:$E$307=NR$7)*(Trades!$R$8:$R$307&lt;$JE25)), ""))</f>
        <v/>
      </c>
      <c r="NS25" s="86" t="str" cm="1">
        <f t="array" ref="NS25">IF(OR(NS$7="", $JE25=""), "", IFERROR(NS$8+SUMPRODUCT((Trades!$CL$8:$CL$307)*(Trades!$O$8:$Q$307=NS$7)*(Trades!$R$8:$R$307&lt;$JE25))-SUMPRODUCT((Trades!$H$8:$H$307)*(Trades!$E$8:$E$307=NS$7)*(Trades!$R$8:$R$307&lt;$JE25)), ""))</f>
        <v/>
      </c>
      <c r="NT25" s="86" t="str" cm="1">
        <f t="array" ref="NT25">IF(OR(NT$7="", $JE25=""), "", IFERROR(NT$8+SUMPRODUCT((Trades!$CL$8:$CL$307)*(Trades!$O$8:$Q$307=NT$7)*(Trades!$R$8:$R$307&lt;$JE25))-SUMPRODUCT((Trades!$H$8:$H$307)*(Trades!$E$8:$E$307=NT$7)*(Trades!$R$8:$R$307&lt;$JE25)), ""))</f>
        <v/>
      </c>
      <c r="NU25" s="86" t="str" cm="1">
        <f t="array" ref="NU25">IF(OR(NU$7="", $JE25=""), "", IFERROR(NU$8+SUMPRODUCT((Trades!$CL$8:$CL$307)*(Trades!$O$8:$Q$307=NU$7)*(Trades!$R$8:$R$307&lt;$JE25))-SUMPRODUCT((Trades!$H$8:$H$307)*(Trades!$E$8:$E$307=NU$7)*(Trades!$R$8:$R$307&lt;$JE25)), ""))</f>
        <v/>
      </c>
      <c r="NV25" s="86" t="str" cm="1">
        <f t="array" ref="NV25">IF(OR(NV$7="", $JE25=""), "", IFERROR(NV$8+SUMPRODUCT((Trades!$CL$8:$CL$307)*(Trades!$O$8:$Q$307=NV$7)*(Trades!$R$8:$R$307&lt;$JE25))-SUMPRODUCT((Trades!$H$8:$H$307)*(Trades!$E$8:$E$307=NV$7)*(Trades!$R$8:$R$307&lt;$JE25)), ""))</f>
        <v/>
      </c>
      <c r="NW25" s="86" t="str" cm="1">
        <f t="array" ref="NW25">IF(OR(NW$7="", $JE25=""), "", IFERROR(NW$8+SUMPRODUCT((Trades!$CL$8:$CL$307)*(Trades!$O$8:$Q$307=NW$7)*(Trades!$R$8:$R$307&lt;$JE25))-SUMPRODUCT((Trades!$H$8:$H$307)*(Trades!$E$8:$E$307=NW$7)*(Trades!$R$8:$R$307&lt;$JE25)), ""))</f>
        <v/>
      </c>
      <c r="NX25" s="86" t="str" cm="1">
        <f t="array" ref="NX25">IF(OR(NX$7="", $JE25=""), "", IFERROR(NX$8+SUMPRODUCT((Trades!$CL$8:$CL$307)*(Trades!$O$8:$Q$307=NX$7)*(Trades!$R$8:$R$307&lt;$JE25))-SUMPRODUCT((Trades!$H$8:$H$307)*(Trades!$E$8:$E$307=NX$7)*(Trades!$R$8:$R$307&lt;$JE25)), ""))</f>
        <v/>
      </c>
      <c r="NY25" s="86" t="str" cm="1">
        <f t="array" ref="NY25">IF(OR(NY$7="", $JE25=""), "", IFERROR(NY$8+SUMPRODUCT((Trades!$CL$8:$CL$307)*(Trades!$O$8:$Q$307=NY$7)*(Trades!$R$8:$R$307&lt;$JE25))-SUMPRODUCT((Trades!$H$8:$H$307)*(Trades!$E$8:$E$307=NY$7)*(Trades!$R$8:$R$307&lt;$JE25)), ""))</f>
        <v/>
      </c>
      <c r="NZ25" s="86" t="str" cm="1">
        <f t="array" ref="NZ25">IF(OR(NZ$7="", $JE25=""), "", IFERROR(NZ$8+SUMPRODUCT((Trades!$CL$8:$CL$307)*(Trades!$O$8:$Q$307=NZ$7)*(Trades!$R$8:$R$307&lt;$JE25))-SUMPRODUCT((Trades!$H$8:$H$307)*(Trades!$E$8:$E$307=NZ$7)*(Trades!$R$8:$R$307&lt;$JE25)), ""))</f>
        <v/>
      </c>
      <c r="OA25" s="86" t="str" cm="1">
        <f t="array" ref="OA25">IF(OR(OA$7="", $JE25=""), "", IFERROR(OA$8+SUMPRODUCT((Trades!$CL$8:$CL$307)*(Trades!$O$8:$Q$307=OA$7)*(Trades!$R$8:$R$307&lt;$JE25))-SUMPRODUCT((Trades!$H$8:$H$307)*(Trades!$E$8:$E$307=OA$7)*(Trades!$R$8:$R$307&lt;$JE25)), ""))</f>
        <v/>
      </c>
      <c r="OB25" s="86" t="str" cm="1">
        <f t="array" ref="OB25">IF(OR(OB$7="", $JE25=""), "", IFERROR(OB$8+SUMPRODUCT((Trades!$CL$8:$CL$307)*(Trades!$O$8:$Q$307=OB$7)*(Trades!$R$8:$R$307&lt;$JE25))-SUMPRODUCT((Trades!$H$8:$H$307)*(Trades!$E$8:$E$307=OB$7)*(Trades!$R$8:$R$307&lt;$JE25)), ""))</f>
        <v/>
      </c>
      <c r="OC25" s="86" t="str" cm="1">
        <f t="array" ref="OC25">IF(OR(OC$7="", $JE25=""), "", IFERROR(OC$8+SUMPRODUCT((Trades!$CL$8:$CL$307)*(Trades!$O$8:$Q$307=OC$7)*(Trades!$R$8:$R$307&lt;$JE25))-SUMPRODUCT((Trades!$H$8:$H$307)*(Trades!$E$8:$E$307=OC$7)*(Trades!$R$8:$R$307&lt;$JE25)), ""))</f>
        <v/>
      </c>
      <c r="OD25" s="86" t="str" cm="1">
        <f t="array" ref="OD25">IF(OR(OD$7="", $JE25=""), "", IFERROR(OD$8+SUMPRODUCT((Trades!$CL$8:$CL$307)*(Trades!$O$8:$Q$307=OD$7)*(Trades!$R$8:$R$307&lt;$JE25))-SUMPRODUCT((Trades!$H$8:$H$307)*(Trades!$E$8:$E$307=OD$7)*(Trades!$R$8:$R$307&lt;$JE25)), ""))</f>
        <v/>
      </c>
      <c r="OE25" s="86" t="str" cm="1">
        <f t="array" ref="OE25">IF(OR(OE$7="", $JE25=""), "", IFERROR(OE$8+SUMPRODUCT((Trades!$CL$8:$CL$307)*(Trades!$O$8:$Q$307=OE$7)*(Trades!$R$8:$R$307&lt;$JE25))-SUMPRODUCT((Trades!$H$8:$H$307)*(Trades!$E$8:$E$307=OE$7)*(Trades!$R$8:$R$307&lt;$JE25)), ""))</f>
        <v/>
      </c>
      <c r="OF25" s="86" t="str" cm="1">
        <f t="array" ref="OF25">IF(OR(OF$7="", $JE25=""), "", IFERROR(OF$8+SUMPRODUCT((Trades!$CL$8:$CL$307)*(Trades!$O$8:$Q$307=OF$7)*(Trades!$R$8:$R$307&lt;$JE25))-SUMPRODUCT((Trades!$H$8:$H$307)*(Trades!$E$8:$E$307=OF$7)*(Trades!$R$8:$R$307&lt;$JE25)), ""))</f>
        <v/>
      </c>
      <c r="OG25" s="86" t="str" cm="1">
        <f t="array" ref="OG25">IF(OR(OG$7="", $JE25=""), "", IFERROR(OG$8+SUMPRODUCT((Trades!$CL$8:$CL$307)*(Trades!$O$8:$Q$307=OG$7)*(Trades!$R$8:$R$307&lt;$JE25))-SUMPRODUCT((Trades!$H$8:$H$307)*(Trades!$E$8:$E$307=OG$7)*(Trades!$R$8:$R$307&lt;$JE25)), ""))</f>
        <v/>
      </c>
      <c r="OH25" s="87" t="str" cm="1">
        <f t="array" ref="OH25">IF(OR(OH$7="", $JE25=""), "", IFERROR(OH$8+SUMPRODUCT((Trades!$CL$8:$CL$307)*(Trades!$O$8:$Q$307=OH$7)*(Trades!$R$8:$R$307&lt;$JE25))-SUMPRODUCT((Trades!$H$8:$H$307)*(Trades!$E$8:$E$307=OH$7)*(Trades!$R$8:$R$307&lt;$JE25)), ""))</f>
        <v/>
      </c>
      <c r="OJ25" s="94" t="str">
        <f t="shared" si="106"/>
        <v/>
      </c>
      <c r="OK25" s="95" t="str">
        <f t="shared" si="153"/>
        <v/>
      </c>
      <c r="OL25" s="95" t="str">
        <f t="shared" si="154"/>
        <v/>
      </c>
      <c r="OM25" s="95" t="str">
        <f t="shared" si="155"/>
        <v/>
      </c>
      <c r="ON25" s="95" t="str">
        <f t="shared" si="156"/>
        <v/>
      </c>
      <c r="OO25" s="95" t="str">
        <f t="shared" si="157"/>
        <v/>
      </c>
      <c r="OP25" s="95" t="str">
        <f t="shared" si="158"/>
        <v/>
      </c>
      <c r="OQ25" s="95" t="str">
        <f t="shared" si="159"/>
        <v/>
      </c>
      <c r="OR25" s="95" t="str">
        <f t="shared" si="160"/>
        <v/>
      </c>
      <c r="OS25" s="95" t="str">
        <f t="shared" si="131"/>
        <v/>
      </c>
      <c r="OT25" s="95" t="str">
        <f t="shared" si="132"/>
        <v/>
      </c>
      <c r="OU25" s="95" t="str">
        <f t="shared" si="133"/>
        <v/>
      </c>
      <c r="OV25" s="95" t="str">
        <f t="shared" si="134"/>
        <v/>
      </c>
      <c r="OW25" s="95" t="str">
        <f t="shared" si="135"/>
        <v/>
      </c>
      <c r="OX25" s="95" t="str">
        <f t="shared" si="136"/>
        <v/>
      </c>
      <c r="OY25" s="95" t="str">
        <f t="shared" si="137"/>
        <v/>
      </c>
      <c r="OZ25" s="95" t="str">
        <f t="shared" si="138"/>
        <v/>
      </c>
      <c r="PA25" s="95" t="str">
        <f t="shared" si="139"/>
        <v/>
      </c>
      <c r="PB25" s="95" t="str">
        <f t="shared" si="140"/>
        <v/>
      </c>
      <c r="PC25" s="96" t="str">
        <f t="shared" si="141"/>
        <v/>
      </c>
      <c r="PE25" s="101" t="str">
        <f t="shared" si="126"/>
        <v/>
      </c>
      <c r="PG25" s="106" t="str">
        <f t="shared" si="127"/>
        <v/>
      </c>
      <c r="PH25" s="107" t="str">
        <f t="shared" si="161"/>
        <v/>
      </c>
      <c r="PI25" s="107" t="str">
        <f t="shared" si="162"/>
        <v/>
      </c>
      <c r="PJ25" s="107" t="str">
        <f t="shared" si="163"/>
        <v/>
      </c>
      <c r="PK25" s="107" t="str">
        <f t="shared" si="164"/>
        <v/>
      </c>
      <c r="PL25" s="107" t="str">
        <f t="shared" si="165"/>
        <v/>
      </c>
      <c r="PM25" s="107" t="str">
        <f t="shared" si="166"/>
        <v/>
      </c>
      <c r="PN25" s="107" t="str">
        <f t="shared" si="167"/>
        <v/>
      </c>
      <c r="PO25" s="107" t="str">
        <f t="shared" si="168"/>
        <v/>
      </c>
      <c r="PP25" s="107" t="str">
        <f t="shared" si="142"/>
        <v/>
      </c>
      <c r="PQ25" s="107" t="str">
        <f t="shared" si="143"/>
        <v/>
      </c>
      <c r="PR25" s="107" t="str">
        <f t="shared" si="144"/>
        <v/>
      </c>
      <c r="PS25" s="107" t="str">
        <f t="shared" si="145"/>
        <v/>
      </c>
      <c r="PT25" s="107" t="str">
        <f t="shared" si="146"/>
        <v/>
      </c>
      <c r="PU25" s="107" t="str">
        <f t="shared" si="147"/>
        <v/>
      </c>
      <c r="PV25" s="107" t="str">
        <f t="shared" si="148"/>
        <v/>
      </c>
      <c r="PW25" s="107" t="str">
        <f t="shared" si="149"/>
        <v/>
      </c>
      <c r="PX25" s="107" t="str">
        <f t="shared" si="150"/>
        <v/>
      </c>
      <c r="PY25" s="107" t="str">
        <f t="shared" si="151"/>
        <v/>
      </c>
      <c r="PZ25" s="108" t="str">
        <f t="shared" si="152"/>
        <v/>
      </c>
      <c r="QB25" s="124" t="str" cm="1">
        <f t="array" ref="QB25">IF(OR($QB$3="", $NI25=""), "", IFERROR(INDEX($ML25:$NE25, $QA25, MATCH($QB$3, $ML$7:$NE$7, 0)), ""))</f>
        <v/>
      </c>
      <c r="QD25" s="101" t="e" cm="1">
        <f t="array" ref="QD25">IF(OR($NI25="", $QB$3=""), NA(), IFERROR(INDEX($NO25:$OH25, $QC25, MATCH($QB$3, $NO$7:$OH$7, 0)), NA()))</f>
        <v>#N/A</v>
      </c>
      <c r="QF25" s="10">
        <f t="shared" si="72"/>
        <v>0</v>
      </c>
    </row>
    <row r="26" spans="1:451" ht="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AG26" s="10">
        <v>15</v>
      </c>
      <c r="AJ26" s="10" t="str">
        <f>IF('Dev Settings'!$B$27="", "", 'Dev Settings'!$B$27)</f>
        <v>TRY</v>
      </c>
      <c r="AK26" s="60">
        <v>23</v>
      </c>
      <c r="AL26" s="7">
        <v>74</v>
      </c>
      <c r="AM26" s="7">
        <v>59</v>
      </c>
      <c r="AN26" s="7">
        <v>90</v>
      </c>
      <c r="AO26" s="7">
        <v>46</v>
      </c>
      <c r="AP26" s="7">
        <v>4</v>
      </c>
      <c r="AQ26" s="7">
        <v>55</v>
      </c>
      <c r="AR26" s="7">
        <v>38</v>
      </c>
      <c r="AS26" s="7">
        <v>66</v>
      </c>
      <c r="AT26" s="7">
        <v>79</v>
      </c>
      <c r="AU26" s="7">
        <v>69</v>
      </c>
      <c r="AV26" s="7">
        <v>8</v>
      </c>
      <c r="AW26" s="7">
        <v>87</v>
      </c>
      <c r="AX26" s="7">
        <v>89</v>
      </c>
      <c r="AY26" s="7">
        <v>95</v>
      </c>
      <c r="AZ26" s="7">
        <v>47</v>
      </c>
      <c r="BA26" s="7">
        <v>76</v>
      </c>
      <c r="BB26" s="7">
        <v>91</v>
      </c>
      <c r="BC26" s="7">
        <v>67</v>
      </c>
      <c r="BD26" s="7">
        <v>97</v>
      </c>
      <c r="BE26" s="7">
        <v>3</v>
      </c>
      <c r="BF26" s="7">
        <v>39</v>
      </c>
      <c r="BG26" s="7">
        <v>45</v>
      </c>
      <c r="BH26" s="7">
        <v>99</v>
      </c>
      <c r="BI26" s="7">
        <v>37</v>
      </c>
      <c r="BJ26" s="7">
        <v>56</v>
      </c>
      <c r="BK26" s="7">
        <v>33</v>
      </c>
      <c r="BL26" s="7">
        <v>26</v>
      </c>
      <c r="BM26" s="7">
        <v>13</v>
      </c>
      <c r="BN26" s="7">
        <v>78</v>
      </c>
      <c r="BO26" s="7">
        <v>26</v>
      </c>
      <c r="BP26" s="7">
        <v>3</v>
      </c>
      <c r="BQ26" s="7">
        <v>63</v>
      </c>
      <c r="BR26" s="7">
        <v>73</v>
      </c>
      <c r="BS26" s="7">
        <v>65</v>
      </c>
      <c r="BT26" s="7">
        <v>74</v>
      </c>
      <c r="BU26" s="7">
        <v>36</v>
      </c>
      <c r="BV26" s="7">
        <v>40</v>
      </c>
      <c r="BW26" s="7">
        <v>40</v>
      </c>
      <c r="BX26" s="61">
        <v>95</v>
      </c>
      <c r="CA26" s="49">
        <f t="shared" si="74"/>
        <v>0.74999999999999978</v>
      </c>
      <c r="CB26" s="10">
        <v>19</v>
      </c>
      <c r="CD26" s="52" t="e">
        <f t="shared" si="128"/>
        <v>#VALUE!</v>
      </c>
      <c r="CF26" s="55" t="e">
        <f t="shared" si="75"/>
        <v>#VALUE!</v>
      </c>
      <c r="CH26" s="10" t="str">
        <f t="shared" si="76"/>
        <v/>
      </c>
      <c r="CJ26" s="7"/>
      <c r="CK26" s="10">
        <v>18</v>
      </c>
      <c r="CL26" s="60">
        <v>96</v>
      </c>
      <c r="CM26" s="7">
        <v>58</v>
      </c>
      <c r="CN26" s="7">
        <v>8</v>
      </c>
      <c r="CO26" s="7">
        <v>100</v>
      </c>
      <c r="CP26" s="7">
        <v>90</v>
      </c>
      <c r="CQ26" s="7">
        <v>92</v>
      </c>
      <c r="CR26" s="7">
        <v>52</v>
      </c>
      <c r="CS26" s="7">
        <v>81</v>
      </c>
      <c r="CT26" s="7">
        <v>42</v>
      </c>
      <c r="CU26" s="7">
        <v>39</v>
      </c>
      <c r="CV26" s="7">
        <v>7</v>
      </c>
      <c r="CW26" s="7">
        <v>40</v>
      </c>
      <c r="CX26" s="7">
        <v>94</v>
      </c>
      <c r="CY26" s="7">
        <v>68</v>
      </c>
      <c r="CZ26" s="7">
        <v>27</v>
      </c>
      <c r="DA26" s="7">
        <v>13</v>
      </c>
      <c r="DB26" s="7">
        <v>79</v>
      </c>
      <c r="DC26" s="7">
        <v>9</v>
      </c>
      <c r="DD26" s="7">
        <v>78</v>
      </c>
      <c r="DE26" s="7">
        <v>93</v>
      </c>
      <c r="DF26" s="7">
        <v>26</v>
      </c>
      <c r="DG26" s="7">
        <v>63</v>
      </c>
      <c r="DH26" s="7">
        <v>10</v>
      </c>
      <c r="DI26" s="61">
        <v>14</v>
      </c>
      <c r="DK26" s="10">
        <v>19</v>
      </c>
      <c r="DL26" s="60">
        <v>42</v>
      </c>
      <c r="DM26" s="7">
        <v>18</v>
      </c>
      <c r="DN26" s="7">
        <v>20</v>
      </c>
      <c r="DO26" s="7">
        <v>45</v>
      </c>
      <c r="DP26" s="7">
        <v>35</v>
      </c>
      <c r="DQ26" s="7">
        <v>5</v>
      </c>
      <c r="DR26" s="7">
        <v>63</v>
      </c>
      <c r="DS26" s="7">
        <v>76</v>
      </c>
      <c r="DT26" s="7">
        <v>3</v>
      </c>
      <c r="DU26" s="7">
        <v>86</v>
      </c>
      <c r="DV26" s="7">
        <v>30</v>
      </c>
      <c r="DW26" s="7">
        <v>73</v>
      </c>
      <c r="DX26" s="7">
        <v>9</v>
      </c>
      <c r="DY26" s="7">
        <v>84</v>
      </c>
      <c r="DZ26" s="7">
        <v>90</v>
      </c>
      <c r="EA26" s="7">
        <v>20</v>
      </c>
      <c r="EB26" s="7">
        <v>53</v>
      </c>
      <c r="EC26" s="7">
        <v>47</v>
      </c>
      <c r="ED26" s="7">
        <v>76</v>
      </c>
      <c r="EE26" s="7">
        <v>52</v>
      </c>
      <c r="EF26" s="7">
        <v>45</v>
      </c>
      <c r="EG26" s="7">
        <v>24</v>
      </c>
      <c r="EH26" s="7">
        <v>87</v>
      </c>
      <c r="EI26" s="7">
        <v>10</v>
      </c>
      <c r="EJ26" s="7">
        <v>63</v>
      </c>
      <c r="EK26" s="7">
        <v>46</v>
      </c>
      <c r="EL26" s="7">
        <v>10</v>
      </c>
      <c r="EM26" s="7">
        <v>92</v>
      </c>
      <c r="EN26" s="7">
        <v>6</v>
      </c>
      <c r="EO26" s="7">
        <v>85</v>
      </c>
      <c r="EP26" s="7">
        <v>69</v>
      </c>
      <c r="EQ26" s="7">
        <v>22</v>
      </c>
      <c r="ER26" s="7">
        <v>28</v>
      </c>
      <c r="ES26" s="7">
        <v>32</v>
      </c>
      <c r="ET26" s="7">
        <v>3</v>
      </c>
      <c r="EU26" s="7">
        <v>87</v>
      </c>
      <c r="EV26" s="7">
        <v>30</v>
      </c>
      <c r="EW26" s="7">
        <v>51</v>
      </c>
      <c r="EX26" s="7">
        <v>70</v>
      </c>
      <c r="EY26" s="7">
        <v>37</v>
      </c>
      <c r="EZ26" s="7">
        <v>94</v>
      </c>
      <c r="FA26" s="7">
        <v>37</v>
      </c>
      <c r="FB26" s="7">
        <v>59</v>
      </c>
      <c r="FC26" s="7">
        <v>87</v>
      </c>
      <c r="FD26" s="7">
        <v>48</v>
      </c>
      <c r="FE26" s="7">
        <v>89</v>
      </c>
      <c r="FF26" s="7">
        <v>75</v>
      </c>
      <c r="FG26" s="7">
        <v>79</v>
      </c>
      <c r="FH26" s="7">
        <v>95</v>
      </c>
      <c r="FI26" s="7">
        <v>64</v>
      </c>
      <c r="FJ26" s="7">
        <v>82</v>
      </c>
      <c r="FK26" s="7">
        <v>30</v>
      </c>
      <c r="FL26" s="7">
        <v>95</v>
      </c>
      <c r="FM26" s="7">
        <v>48</v>
      </c>
      <c r="FN26" s="7">
        <v>82</v>
      </c>
      <c r="FO26" s="7">
        <v>78</v>
      </c>
      <c r="FP26" s="7">
        <v>17</v>
      </c>
      <c r="FQ26" s="7">
        <v>55</v>
      </c>
      <c r="FR26" s="7">
        <v>47</v>
      </c>
      <c r="FS26" s="7">
        <v>97</v>
      </c>
      <c r="FT26" s="7">
        <v>71</v>
      </c>
      <c r="FU26" s="7">
        <v>51</v>
      </c>
      <c r="FV26" s="7">
        <v>98</v>
      </c>
      <c r="FW26" s="7">
        <v>69</v>
      </c>
      <c r="FX26" s="7">
        <v>83</v>
      </c>
      <c r="FY26" s="7">
        <v>36</v>
      </c>
      <c r="FZ26" s="7">
        <v>4</v>
      </c>
      <c r="GA26" s="7">
        <v>34</v>
      </c>
      <c r="GB26" s="7">
        <v>100</v>
      </c>
      <c r="GC26" s="7">
        <v>27</v>
      </c>
      <c r="GD26" s="7">
        <v>18</v>
      </c>
      <c r="GE26" s="7">
        <v>99</v>
      </c>
      <c r="GF26" s="7">
        <v>22</v>
      </c>
      <c r="GG26" s="7">
        <v>22</v>
      </c>
      <c r="GH26" s="7">
        <v>5</v>
      </c>
      <c r="GI26" s="7">
        <v>59</v>
      </c>
      <c r="GJ26" s="7">
        <v>18</v>
      </c>
      <c r="GK26" s="7">
        <v>83</v>
      </c>
      <c r="GL26" s="7">
        <v>82</v>
      </c>
      <c r="GM26" s="7">
        <v>31</v>
      </c>
      <c r="GN26" s="7">
        <v>61</v>
      </c>
      <c r="GO26" s="7">
        <v>3</v>
      </c>
      <c r="GP26" s="7">
        <v>50</v>
      </c>
      <c r="GQ26" s="7">
        <v>63</v>
      </c>
      <c r="GR26" s="7">
        <v>30</v>
      </c>
      <c r="GS26" s="7">
        <v>3</v>
      </c>
      <c r="GT26" s="7">
        <v>88</v>
      </c>
      <c r="GU26" s="7">
        <v>74</v>
      </c>
      <c r="GV26" s="7">
        <v>64</v>
      </c>
      <c r="GW26" s="7">
        <v>35</v>
      </c>
      <c r="GX26" s="7">
        <v>45</v>
      </c>
      <c r="GY26" s="7">
        <v>69</v>
      </c>
      <c r="GZ26" s="7">
        <v>27</v>
      </c>
      <c r="HA26" s="7">
        <v>13</v>
      </c>
      <c r="HB26" s="7">
        <v>30</v>
      </c>
      <c r="HC26" s="7">
        <v>44</v>
      </c>
      <c r="HD26" s="7">
        <v>52</v>
      </c>
      <c r="HE26" s="7">
        <v>90</v>
      </c>
      <c r="HF26" s="7">
        <v>67</v>
      </c>
      <c r="HG26" s="61">
        <v>97</v>
      </c>
      <c r="HJ26" s="52" t="str">
        <f t="shared" si="77"/>
        <v/>
      </c>
      <c r="HL26" s="49">
        <f>$CA$26</f>
        <v>0.74999999999999978</v>
      </c>
      <c r="HN26" s="10" t="str">
        <f t="shared" si="3"/>
        <v/>
      </c>
      <c r="HP26" s="10" t="str">
        <f t="shared" si="4"/>
        <v/>
      </c>
      <c r="HR26" s="10" t="str">
        <f t="shared" si="78"/>
        <v/>
      </c>
      <c r="HT26" s="60" t="str">
        <f t="shared" si="79"/>
        <v/>
      </c>
      <c r="HU26" s="7" t="str">
        <f t="shared" si="79"/>
        <v/>
      </c>
      <c r="HV26" s="7" t="str">
        <f t="shared" si="79"/>
        <v/>
      </c>
      <c r="HW26" s="7" t="str">
        <f t="shared" si="79"/>
        <v/>
      </c>
      <c r="HX26" s="7" t="str">
        <f t="shared" si="79"/>
        <v/>
      </c>
      <c r="HY26" s="7" t="str">
        <f t="shared" si="79"/>
        <v/>
      </c>
      <c r="HZ26" s="7" t="str">
        <f t="shared" si="79"/>
        <v/>
      </c>
      <c r="IA26" s="7" t="str">
        <f t="shared" si="79"/>
        <v/>
      </c>
      <c r="IB26" s="7" t="str">
        <f t="shared" si="79"/>
        <v/>
      </c>
      <c r="IC26" s="7" t="str">
        <f t="shared" si="79"/>
        <v/>
      </c>
      <c r="ID26" s="7" t="str">
        <f t="shared" si="79"/>
        <v/>
      </c>
      <c r="IE26" s="7" t="str">
        <f t="shared" si="79"/>
        <v/>
      </c>
      <c r="IF26" s="7" t="str">
        <f t="shared" si="79"/>
        <v/>
      </c>
      <c r="IG26" s="7" t="str">
        <f t="shared" si="79"/>
        <v/>
      </c>
      <c r="IH26" s="7" t="str">
        <f t="shared" si="79"/>
        <v/>
      </c>
      <c r="II26" s="7" t="str">
        <f t="shared" si="79"/>
        <v/>
      </c>
      <c r="IJ26" s="7" t="str">
        <f t="shared" si="129"/>
        <v/>
      </c>
      <c r="IK26" s="7" t="str">
        <f t="shared" si="129"/>
        <v/>
      </c>
      <c r="IL26" s="7" t="str">
        <f t="shared" si="129"/>
        <v/>
      </c>
      <c r="IM26" s="61" t="str">
        <f t="shared" si="129"/>
        <v/>
      </c>
      <c r="IT26" s="10">
        <v>19</v>
      </c>
      <c r="IU26" s="10">
        <f t="shared" si="80"/>
        <v>-4</v>
      </c>
      <c r="IW26" s="10">
        <f>IFERROR(IF(COUNTIF(IW$8:IW25, IW25)&lt;=INDEX($IQ$8:$IQ$18, MATCH(IW25, $IP$8:$IP$18, 0)), IW25, IW25+$IR$5), "")</f>
        <v>-4</v>
      </c>
      <c r="IX26" s="10">
        <f>IF($IW26="", "", COUNTIF(IW$8:IW26, IW26))</f>
        <v>8</v>
      </c>
      <c r="IY26" s="10">
        <f t="shared" si="81"/>
        <v>12</v>
      </c>
      <c r="JA26" s="10" t="str">
        <f t="shared" si="82"/>
        <v>X</v>
      </c>
      <c r="JB26" s="10">
        <f>IF($JA26="", "", COUNTIF(JA$8:JA26, "X"))</f>
        <v>18</v>
      </c>
      <c r="JE26" s="67" t="str">
        <f t="shared" si="83"/>
        <v/>
      </c>
      <c r="JF26" s="60" t="e">
        <f>IF(AND($IQ$5='Dev Settings'!$BU$3, COUNTIF($IP$21:$IP$25, HT26)&gt;0, COUNTIF($IP$21:$IP$25, HT25)&gt;0), MIN($ML25:$NE25)-ML25, IF(AND($IQ$6='Dev Settings'!$BU$3, COUNTIF($IQ$21:$IQ$25, HT26)&gt;0, COUNTIF($IQ$21:$IQ$25, HT25)&gt;0), MAX($ML25:$NE25)-ML25, IFERROR(INDEX($IU$8:$IU$107, MATCH(HT26, $IT$8:$IT$107, 0)), "")))</f>
        <v>#VALUE!</v>
      </c>
      <c r="JG26" s="7" t="e">
        <f>IF(AND($IQ$5='Dev Settings'!$BU$3, COUNTIF($IP$21:$IP$25, HU26)&gt;0, COUNTIF($IP$21:$IP$25, HU25)&gt;0), MIN($ML25:$NE25)-MM25, IF(AND($IQ$6='Dev Settings'!$BU$3, COUNTIF($IQ$21:$IQ$25, HU26)&gt;0, COUNTIF($IQ$21:$IQ$25, HU25)&gt;0), MAX($ML25:$NE25)-MM25, IFERROR(INDEX($IU$8:$IU$107, MATCH(HU26, $IT$8:$IT$107, 0)), "")))</f>
        <v>#VALUE!</v>
      </c>
      <c r="JH26" s="7" t="e">
        <f>IF(AND($IQ$5='Dev Settings'!$BU$3, COUNTIF($IP$21:$IP$25, HV26)&gt;0, COUNTIF($IP$21:$IP$25, HV25)&gt;0), MIN($ML25:$NE25)-MN25, IF(AND($IQ$6='Dev Settings'!$BU$3, COUNTIF($IQ$21:$IQ$25, HV26)&gt;0, COUNTIF($IQ$21:$IQ$25, HV25)&gt;0), MAX($ML25:$NE25)-MN25, IFERROR(INDEX($IU$8:$IU$107, MATCH(HV26, $IT$8:$IT$107, 0)), "")))</f>
        <v>#VALUE!</v>
      </c>
      <c r="JI26" s="7" t="e">
        <f>IF(AND($IQ$5='Dev Settings'!$BU$3, COUNTIF($IP$21:$IP$25, HW26)&gt;0, COUNTIF($IP$21:$IP$25, HW25)&gt;0), MIN($ML25:$NE25)-MO25, IF(AND($IQ$6='Dev Settings'!$BU$3, COUNTIF($IQ$21:$IQ$25, HW26)&gt;0, COUNTIF($IQ$21:$IQ$25, HW25)&gt;0), MAX($ML25:$NE25)-MO25, IFERROR(INDEX($IU$8:$IU$107, MATCH(HW26, $IT$8:$IT$107, 0)), "")))</f>
        <v>#VALUE!</v>
      </c>
      <c r="JJ26" s="7" t="e">
        <f>IF(AND($IQ$5='Dev Settings'!$BU$3, COUNTIF($IP$21:$IP$25, HX26)&gt;0, COUNTIF($IP$21:$IP$25, HX25)&gt;0), MIN($ML25:$NE25)-MP25, IF(AND($IQ$6='Dev Settings'!$BU$3, COUNTIF($IQ$21:$IQ$25, HX26)&gt;0, COUNTIF($IQ$21:$IQ$25, HX25)&gt;0), MAX($ML25:$NE25)-MP25, IFERROR(INDEX($IU$8:$IU$107, MATCH(HX26, $IT$8:$IT$107, 0)), "")))</f>
        <v>#VALUE!</v>
      </c>
      <c r="JK26" s="7" t="e">
        <f>IF(AND($IQ$5='Dev Settings'!$BU$3, COUNTIF($IP$21:$IP$25, HY26)&gt;0, COUNTIF($IP$21:$IP$25, HY25)&gt;0), MIN($ML25:$NE25)-MQ25, IF(AND($IQ$6='Dev Settings'!$BU$3, COUNTIF($IQ$21:$IQ$25, HY26)&gt;0, COUNTIF($IQ$21:$IQ$25, HY25)&gt;0), MAX($ML25:$NE25)-MQ25, IFERROR(INDEX($IU$8:$IU$107, MATCH(HY26, $IT$8:$IT$107, 0)), "")))</f>
        <v>#VALUE!</v>
      </c>
      <c r="JL26" s="7" t="e">
        <f>IF(AND($IQ$5='Dev Settings'!$BU$3, COUNTIF($IP$21:$IP$25, HZ26)&gt;0, COUNTIF($IP$21:$IP$25, HZ25)&gt;0), MIN($ML25:$NE25)-MR25, IF(AND($IQ$6='Dev Settings'!$BU$3, COUNTIF($IQ$21:$IQ$25, HZ26)&gt;0, COUNTIF($IQ$21:$IQ$25, HZ25)&gt;0), MAX($ML25:$NE25)-MR25, IFERROR(INDEX($IU$8:$IU$107, MATCH(HZ26, $IT$8:$IT$107, 0)), "")))</f>
        <v>#VALUE!</v>
      </c>
      <c r="JM26" s="7" t="e">
        <f>IF(AND($IQ$5='Dev Settings'!$BU$3, COUNTIF($IP$21:$IP$25, IA26)&gt;0, COUNTIF($IP$21:$IP$25, IA25)&gt;0), MIN($ML25:$NE25)-MS25, IF(AND($IQ$6='Dev Settings'!$BU$3, COUNTIF($IQ$21:$IQ$25, IA26)&gt;0, COUNTIF($IQ$21:$IQ$25, IA25)&gt;0), MAX($ML25:$NE25)-MS25, IFERROR(INDEX($IU$8:$IU$107, MATCH(IA26, $IT$8:$IT$107, 0)), "")))</f>
        <v>#VALUE!</v>
      </c>
      <c r="JN26" s="7" t="e">
        <f>IF(AND($IQ$5='Dev Settings'!$BU$3, COUNTIF($IP$21:$IP$25, IB26)&gt;0, COUNTIF($IP$21:$IP$25, IB25)&gt;0), MIN($ML25:$NE25)-MT25, IF(AND($IQ$6='Dev Settings'!$BU$3, COUNTIF($IQ$21:$IQ$25, IB26)&gt;0, COUNTIF($IQ$21:$IQ$25, IB25)&gt;0), MAX($ML25:$NE25)-MT25, IFERROR(INDEX($IU$8:$IU$107, MATCH(IB26, $IT$8:$IT$107, 0)), "")))</f>
        <v>#VALUE!</v>
      </c>
      <c r="JO26" s="7" t="e">
        <f>IF(AND($IQ$5='Dev Settings'!$BU$3, COUNTIF($IP$21:$IP$25, IC26)&gt;0, COUNTIF($IP$21:$IP$25, IC25)&gt;0), MIN($ML25:$NE25)-MU25, IF(AND($IQ$6='Dev Settings'!$BU$3, COUNTIF($IQ$21:$IQ$25, IC26)&gt;0, COUNTIF($IQ$21:$IQ$25, IC25)&gt;0), MAX($ML25:$NE25)-MU25, IFERROR(INDEX($IU$8:$IU$107, MATCH(IC26, $IT$8:$IT$107, 0)), "")))</f>
        <v>#VALUE!</v>
      </c>
      <c r="JP26" s="7" t="e">
        <f>IF(AND($IQ$5='Dev Settings'!$BU$3, COUNTIF($IP$21:$IP$25, ID26)&gt;0, COUNTIF($IP$21:$IP$25, ID25)&gt;0), MIN($ML25:$NE25)-MV25, IF(AND($IQ$6='Dev Settings'!$BU$3, COUNTIF($IQ$21:$IQ$25, ID26)&gt;0, COUNTIF($IQ$21:$IQ$25, ID25)&gt;0), MAX($ML25:$NE25)-MV25, IFERROR(INDEX($IU$8:$IU$107, MATCH(ID26, $IT$8:$IT$107, 0)), "")))</f>
        <v>#VALUE!</v>
      </c>
      <c r="JQ26" s="7" t="e">
        <f>IF(AND($IQ$5='Dev Settings'!$BU$3, COUNTIF($IP$21:$IP$25, IE26)&gt;0, COUNTIF($IP$21:$IP$25, IE25)&gt;0), MIN($ML25:$NE25)-MW25, IF(AND($IQ$6='Dev Settings'!$BU$3, COUNTIF($IQ$21:$IQ$25, IE26)&gt;0, COUNTIF($IQ$21:$IQ$25, IE25)&gt;0), MAX($ML25:$NE25)-MW25, IFERROR(INDEX($IU$8:$IU$107, MATCH(IE26, $IT$8:$IT$107, 0)), "")))</f>
        <v>#VALUE!</v>
      </c>
      <c r="JR26" s="7" t="e">
        <f>IF(AND($IQ$5='Dev Settings'!$BU$3, COUNTIF($IP$21:$IP$25, IF26)&gt;0, COUNTIF($IP$21:$IP$25, IF25)&gt;0), MIN($ML25:$NE25)-MX25, IF(AND($IQ$6='Dev Settings'!$BU$3, COUNTIF($IQ$21:$IQ$25, IF26)&gt;0, COUNTIF($IQ$21:$IQ$25, IF25)&gt;0), MAX($ML25:$NE25)-MX25, IFERROR(INDEX($IU$8:$IU$107, MATCH(IF26, $IT$8:$IT$107, 0)), "")))</f>
        <v>#VALUE!</v>
      </c>
      <c r="JS26" s="7" t="e">
        <f>IF(AND($IQ$5='Dev Settings'!$BU$3, COUNTIF($IP$21:$IP$25, IG26)&gt;0, COUNTIF($IP$21:$IP$25, IG25)&gt;0), MIN($ML25:$NE25)-MY25, IF(AND($IQ$6='Dev Settings'!$BU$3, COUNTIF($IQ$21:$IQ$25, IG26)&gt;0, COUNTIF($IQ$21:$IQ$25, IG25)&gt;0), MAX($ML25:$NE25)-MY25, IFERROR(INDEX($IU$8:$IU$107, MATCH(IG26, $IT$8:$IT$107, 0)), "")))</f>
        <v>#VALUE!</v>
      </c>
      <c r="JT26" s="7" t="e">
        <f>IF(AND($IQ$5='Dev Settings'!$BU$3, COUNTIF($IP$21:$IP$25, IH26)&gt;0, COUNTIF($IP$21:$IP$25, IH25)&gt;0), MIN($ML25:$NE25)-MZ25, IF(AND($IQ$6='Dev Settings'!$BU$3, COUNTIF($IQ$21:$IQ$25, IH26)&gt;0, COUNTIF($IQ$21:$IQ$25, IH25)&gt;0), MAX($ML25:$NE25)-MZ25, IFERROR(INDEX($IU$8:$IU$107, MATCH(IH26, $IT$8:$IT$107, 0)), "")))</f>
        <v>#VALUE!</v>
      </c>
      <c r="JU26" s="7" t="e">
        <f>IF(AND($IQ$5='Dev Settings'!$BU$3, COUNTIF($IP$21:$IP$25, II26)&gt;0, COUNTIF($IP$21:$IP$25, II25)&gt;0), MIN($ML25:$NE25)-NA25, IF(AND($IQ$6='Dev Settings'!$BU$3, COUNTIF($IQ$21:$IQ$25, II26)&gt;0, COUNTIF($IQ$21:$IQ$25, II25)&gt;0), MAX($ML25:$NE25)-NA25, IFERROR(INDEX($IU$8:$IU$107, MATCH(II26, $IT$8:$IT$107, 0)), "")))</f>
        <v>#VALUE!</v>
      </c>
      <c r="JV26" s="7" t="e">
        <f>IF(AND($IQ$5='Dev Settings'!$BU$3, COUNTIF($IP$21:$IP$25, IJ26)&gt;0, COUNTIF($IP$21:$IP$25, IJ25)&gt;0), MIN($ML25:$NE25)-NB25, IF(AND($IQ$6='Dev Settings'!$BU$3, COUNTIF($IQ$21:$IQ$25, IJ26)&gt;0, COUNTIF($IQ$21:$IQ$25, IJ25)&gt;0), MAX($ML25:$NE25)-NB25, IFERROR(INDEX($IU$8:$IU$107, MATCH(IJ26, $IT$8:$IT$107, 0)), "")))</f>
        <v>#VALUE!</v>
      </c>
      <c r="JW26" s="7" t="e">
        <f>IF(AND($IQ$5='Dev Settings'!$BU$3, COUNTIF($IP$21:$IP$25, IK26)&gt;0, COUNTIF($IP$21:$IP$25, IK25)&gt;0), MIN($ML25:$NE25)-NC25, IF(AND($IQ$6='Dev Settings'!$BU$3, COUNTIF($IQ$21:$IQ$25, IK26)&gt;0, COUNTIF($IQ$21:$IQ$25, IK25)&gt;0), MAX($ML25:$NE25)-NC25, IFERROR(INDEX($IU$8:$IU$107, MATCH(IK26, $IT$8:$IT$107, 0)), "")))</f>
        <v>#VALUE!</v>
      </c>
      <c r="JX26" s="7" t="e">
        <f>IF(AND($IQ$5='Dev Settings'!$BU$3, COUNTIF($IP$21:$IP$25, IL26)&gt;0, COUNTIF($IP$21:$IP$25, IL25)&gt;0), MIN($ML25:$NE25)-ND25, IF(AND($IQ$6='Dev Settings'!$BU$3, COUNTIF($IQ$21:$IQ$25, IL26)&gt;0, COUNTIF($IQ$21:$IQ$25, IL25)&gt;0), MAX($ML25:$NE25)-ND25, IFERROR(INDEX($IU$8:$IU$107, MATCH(IL26, $IT$8:$IT$107, 0)), "")))</f>
        <v>#VALUE!</v>
      </c>
      <c r="JY26" s="61" t="e">
        <f>IF(AND($IQ$5='Dev Settings'!$BU$3, COUNTIF($IP$21:$IP$25, IM26)&gt;0, COUNTIF($IP$21:$IP$25, IM25)&gt;0), MIN($ML25:$NE25)-NE25, IF(AND($IQ$6='Dev Settings'!$BU$3, COUNTIF($IQ$21:$IQ$25, IM26)&gt;0, COUNTIF($IQ$21:$IQ$25, IM25)&gt;0), MAX($ML25:$NE25)-NE25, IFERROR(INDEX($IU$8:$IU$107, MATCH(IM26, $IT$8:$IT$107, 0)), "")))</f>
        <v>#VALUE!</v>
      </c>
      <c r="KA26" s="60" t="str">
        <f t="shared" si="8"/>
        <v/>
      </c>
      <c r="KB26" s="7" t="str">
        <f t="shared" si="9"/>
        <v/>
      </c>
      <c r="KC26" s="7" t="str">
        <f t="shared" si="10"/>
        <v/>
      </c>
      <c r="KD26" s="7" t="str">
        <f t="shared" si="11"/>
        <v/>
      </c>
      <c r="KE26" s="7" t="str">
        <f t="shared" si="12"/>
        <v/>
      </c>
      <c r="KF26" s="7" t="str">
        <f t="shared" si="13"/>
        <v/>
      </c>
      <c r="KG26" s="7" t="str">
        <f t="shared" si="14"/>
        <v/>
      </c>
      <c r="KH26" s="7" t="str">
        <f t="shared" si="15"/>
        <v/>
      </c>
      <c r="KI26" s="7" t="str">
        <f t="shared" si="16"/>
        <v/>
      </c>
      <c r="KJ26" s="7" t="str">
        <f t="shared" si="17"/>
        <v/>
      </c>
      <c r="KK26" s="7" t="str">
        <f t="shared" si="18"/>
        <v/>
      </c>
      <c r="KL26" s="7" t="str">
        <f t="shared" si="19"/>
        <v/>
      </c>
      <c r="KM26" s="7" t="str">
        <f t="shared" si="20"/>
        <v/>
      </c>
      <c r="KN26" s="7" t="str">
        <f t="shared" si="21"/>
        <v/>
      </c>
      <c r="KO26" s="7" t="str">
        <f t="shared" si="22"/>
        <v/>
      </c>
      <c r="KP26" s="7" t="str">
        <f t="shared" si="23"/>
        <v/>
      </c>
      <c r="KQ26" s="7" t="str">
        <f t="shared" si="24"/>
        <v/>
      </c>
      <c r="KR26" s="7" t="str">
        <f t="shared" si="25"/>
        <v/>
      </c>
      <c r="KS26" s="7" t="str">
        <f t="shared" si="26"/>
        <v/>
      </c>
      <c r="KT26" s="61" t="str">
        <f t="shared" si="27"/>
        <v/>
      </c>
      <c r="KV26" s="60" t="str">
        <f t="shared" si="28"/>
        <v/>
      </c>
      <c r="KW26" s="7" t="str">
        <f t="shared" si="29"/>
        <v/>
      </c>
      <c r="KX26" s="7" t="str">
        <f t="shared" si="30"/>
        <v/>
      </c>
      <c r="KY26" s="7" t="str">
        <f t="shared" si="31"/>
        <v/>
      </c>
      <c r="KZ26" s="7" t="str">
        <f t="shared" si="32"/>
        <v/>
      </c>
      <c r="LA26" s="7" t="str">
        <f t="shared" si="33"/>
        <v/>
      </c>
      <c r="LB26" s="7" t="str">
        <f t="shared" si="34"/>
        <v/>
      </c>
      <c r="LC26" s="7" t="str">
        <f t="shared" si="35"/>
        <v/>
      </c>
      <c r="LD26" s="7" t="str">
        <f t="shared" si="36"/>
        <v/>
      </c>
      <c r="LE26" s="7" t="str">
        <f t="shared" si="37"/>
        <v/>
      </c>
      <c r="LF26" s="7" t="str">
        <f t="shared" si="38"/>
        <v/>
      </c>
      <c r="LG26" s="7" t="str">
        <f t="shared" si="39"/>
        <v/>
      </c>
      <c r="LH26" s="7" t="str">
        <f t="shared" si="40"/>
        <v/>
      </c>
      <c r="LI26" s="7" t="str">
        <f t="shared" si="41"/>
        <v/>
      </c>
      <c r="LJ26" s="7" t="str">
        <f t="shared" si="42"/>
        <v/>
      </c>
      <c r="LK26" s="7" t="str">
        <f t="shared" si="43"/>
        <v/>
      </c>
      <c r="LL26" s="7" t="str">
        <f t="shared" si="44"/>
        <v/>
      </c>
      <c r="LM26" s="7" t="str">
        <f t="shared" si="45"/>
        <v/>
      </c>
      <c r="LN26" s="7" t="str">
        <f t="shared" si="46"/>
        <v/>
      </c>
      <c r="LO26" s="61" t="str">
        <f t="shared" si="47"/>
        <v/>
      </c>
      <c r="LQ26" s="60" t="e">
        <f t="shared" si="48"/>
        <v>#VALUE!</v>
      </c>
      <c r="LR26" s="7" t="e">
        <f t="shared" si="49"/>
        <v>#VALUE!</v>
      </c>
      <c r="LS26" s="7" t="e">
        <f t="shared" si="50"/>
        <v>#VALUE!</v>
      </c>
      <c r="LT26" s="7" t="e">
        <f t="shared" si="51"/>
        <v>#VALUE!</v>
      </c>
      <c r="LU26" s="7" t="e">
        <f t="shared" si="52"/>
        <v>#VALUE!</v>
      </c>
      <c r="LV26" s="7" t="e">
        <f t="shared" si="53"/>
        <v>#VALUE!</v>
      </c>
      <c r="LW26" s="7" t="e">
        <f t="shared" si="54"/>
        <v>#VALUE!</v>
      </c>
      <c r="LX26" s="7" t="e">
        <f t="shared" si="55"/>
        <v>#VALUE!</v>
      </c>
      <c r="LY26" s="7" t="e">
        <f t="shared" si="56"/>
        <v>#VALUE!</v>
      </c>
      <c r="LZ26" s="7" t="e">
        <f t="shared" si="57"/>
        <v>#VALUE!</v>
      </c>
      <c r="MA26" s="7" t="e">
        <f t="shared" si="58"/>
        <v>#VALUE!</v>
      </c>
      <c r="MB26" s="7" t="e">
        <f t="shared" si="59"/>
        <v>#VALUE!</v>
      </c>
      <c r="MC26" s="7" t="e">
        <f t="shared" si="60"/>
        <v>#VALUE!</v>
      </c>
      <c r="MD26" s="7" t="e">
        <f t="shared" si="61"/>
        <v>#VALUE!</v>
      </c>
      <c r="ME26" s="7" t="e">
        <f t="shared" si="62"/>
        <v>#VALUE!</v>
      </c>
      <c r="MF26" s="7" t="e">
        <f t="shared" si="63"/>
        <v>#VALUE!</v>
      </c>
      <c r="MG26" s="7" t="e">
        <f t="shared" si="64"/>
        <v>#VALUE!</v>
      </c>
      <c r="MH26" s="7" t="e">
        <f t="shared" si="65"/>
        <v>#VALUE!</v>
      </c>
      <c r="MI26" s="7" t="e">
        <f t="shared" si="66"/>
        <v>#VALUE!</v>
      </c>
      <c r="MJ26" s="61" t="e">
        <f t="shared" si="67"/>
        <v>#VALUE!</v>
      </c>
      <c r="ML26" s="60" t="str">
        <f t="shared" si="84"/>
        <v/>
      </c>
      <c r="MM26" s="7" t="str">
        <f t="shared" si="85"/>
        <v/>
      </c>
      <c r="MN26" s="7" t="str">
        <f t="shared" si="86"/>
        <v/>
      </c>
      <c r="MO26" s="7" t="str">
        <f t="shared" si="87"/>
        <v/>
      </c>
      <c r="MP26" s="7" t="str">
        <f t="shared" si="88"/>
        <v/>
      </c>
      <c r="MQ26" s="7" t="str">
        <f t="shared" si="89"/>
        <v/>
      </c>
      <c r="MR26" s="7" t="str">
        <f t="shared" si="90"/>
        <v/>
      </c>
      <c r="MS26" s="7" t="str">
        <f t="shared" si="91"/>
        <v/>
      </c>
      <c r="MT26" s="7" t="str">
        <f t="shared" si="92"/>
        <v/>
      </c>
      <c r="MU26" s="7" t="str">
        <f t="shared" si="93"/>
        <v/>
      </c>
      <c r="MV26" s="7" t="str">
        <f t="shared" si="94"/>
        <v/>
      </c>
      <c r="MW26" s="7" t="str">
        <f t="shared" si="95"/>
        <v/>
      </c>
      <c r="MX26" s="7" t="str">
        <f t="shared" si="96"/>
        <v/>
      </c>
      <c r="MY26" s="7" t="str">
        <f t="shared" si="97"/>
        <v/>
      </c>
      <c r="MZ26" s="7" t="str">
        <f t="shared" si="98"/>
        <v/>
      </c>
      <c r="NA26" s="7" t="str">
        <f t="shared" si="99"/>
        <v/>
      </c>
      <c r="NB26" s="7" t="str">
        <f t="shared" si="100"/>
        <v/>
      </c>
      <c r="NC26" s="7" t="str">
        <f t="shared" si="101"/>
        <v/>
      </c>
      <c r="ND26" s="7" t="str">
        <f t="shared" si="102"/>
        <v/>
      </c>
      <c r="NE26" s="61" t="str">
        <f t="shared" si="103"/>
        <v/>
      </c>
      <c r="NG26" s="10" t="str">
        <f t="shared" si="104"/>
        <v/>
      </c>
      <c r="NI26" s="10" t="str">
        <f t="shared" si="105"/>
        <v/>
      </c>
      <c r="NK26" s="10" t="str">
        <f>IF(COUNTIF($NI26:$NI$176, "X")=1, "X", "")</f>
        <v/>
      </c>
      <c r="NM26" s="10" t="str">
        <f t="shared" si="69"/>
        <v/>
      </c>
      <c r="NO26" s="85" t="str" cm="1">
        <f t="array" ref="NO26">IF(OR(NO$7="", $JE26=""), "", IFERROR(NO$8+SUMPRODUCT((Trades!$CL$8:$CL$307)*(Trades!$O$8:$Q$307=NO$7)*(Trades!$R$8:$R$307&lt;$JE26))-SUMPRODUCT((Trades!$H$8:$H$307)*(Trades!$E$8:$E$307=NO$7)*(Trades!$R$8:$R$307&lt;$JE26)), ""))</f>
        <v/>
      </c>
      <c r="NP26" s="86" t="str" cm="1">
        <f t="array" ref="NP26">IF(OR(NP$7="", $JE26=""), "", IFERROR(NP$8+SUMPRODUCT((Trades!$CL$8:$CL$307)*(Trades!$O$8:$Q$307=NP$7)*(Trades!$R$8:$R$307&lt;$JE26))-SUMPRODUCT((Trades!$H$8:$H$307)*(Trades!$E$8:$E$307=NP$7)*(Trades!$R$8:$R$307&lt;$JE26)), ""))</f>
        <v/>
      </c>
      <c r="NQ26" s="86" t="str" cm="1">
        <f t="array" ref="NQ26">IF(OR(NQ$7="", $JE26=""), "", IFERROR(NQ$8+SUMPRODUCT((Trades!$CL$8:$CL$307)*(Trades!$O$8:$Q$307=NQ$7)*(Trades!$R$8:$R$307&lt;$JE26))-SUMPRODUCT((Trades!$H$8:$H$307)*(Trades!$E$8:$E$307=NQ$7)*(Trades!$R$8:$R$307&lt;$JE26)), ""))</f>
        <v/>
      </c>
      <c r="NR26" s="86" t="str" cm="1">
        <f t="array" ref="NR26">IF(OR(NR$7="", $JE26=""), "", IFERROR(NR$8+SUMPRODUCT((Trades!$CL$8:$CL$307)*(Trades!$O$8:$Q$307=NR$7)*(Trades!$R$8:$R$307&lt;$JE26))-SUMPRODUCT((Trades!$H$8:$H$307)*(Trades!$E$8:$E$307=NR$7)*(Trades!$R$8:$R$307&lt;$JE26)), ""))</f>
        <v/>
      </c>
      <c r="NS26" s="86" t="str" cm="1">
        <f t="array" ref="NS26">IF(OR(NS$7="", $JE26=""), "", IFERROR(NS$8+SUMPRODUCT((Trades!$CL$8:$CL$307)*(Trades!$O$8:$Q$307=NS$7)*(Trades!$R$8:$R$307&lt;$JE26))-SUMPRODUCT((Trades!$H$8:$H$307)*(Trades!$E$8:$E$307=NS$7)*(Trades!$R$8:$R$307&lt;$JE26)), ""))</f>
        <v/>
      </c>
      <c r="NT26" s="86" t="str" cm="1">
        <f t="array" ref="NT26">IF(OR(NT$7="", $JE26=""), "", IFERROR(NT$8+SUMPRODUCT((Trades!$CL$8:$CL$307)*(Trades!$O$8:$Q$307=NT$7)*(Trades!$R$8:$R$307&lt;$JE26))-SUMPRODUCT((Trades!$H$8:$H$307)*(Trades!$E$8:$E$307=NT$7)*(Trades!$R$8:$R$307&lt;$JE26)), ""))</f>
        <v/>
      </c>
      <c r="NU26" s="86" t="str" cm="1">
        <f t="array" ref="NU26">IF(OR(NU$7="", $JE26=""), "", IFERROR(NU$8+SUMPRODUCT((Trades!$CL$8:$CL$307)*(Trades!$O$8:$Q$307=NU$7)*(Trades!$R$8:$R$307&lt;$JE26))-SUMPRODUCT((Trades!$H$8:$H$307)*(Trades!$E$8:$E$307=NU$7)*(Trades!$R$8:$R$307&lt;$JE26)), ""))</f>
        <v/>
      </c>
      <c r="NV26" s="86" t="str" cm="1">
        <f t="array" ref="NV26">IF(OR(NV$7="", $JE26=""), "", IFERROR(NV$8+SUMPRODUCT((Trades!$CL$8:$CL$307)*(Trades!$O$8:$Q$307=NV$7)*(Trades!$R$8:$R$307&lt;$JE26))-SUMPRODUCT((Trades!$H$8:$H$307)*(Trades!$E$8:$E$307=NV$7)*(Trades!$R$8:$R$307&lt;$JE26)), ""))</f>
        <v/>
      </c>
      <c r="NW26" s="86" t="str" cm="1">
        <f t="array" ref="NW26">IF(OR(NW$7="", $JE26=""), "", IFERROR(NW$8+SUMPRODUCT((Trades!$CL$8:$CL$307)*(Trades!$O$8:$Q$307=NW$7)*(Trades!$R$8:$R$307&lt;$JE26))-SUMPRODUCT((Trades!$H$8:$H$307)*(Trades!$E$8:$E$307=NW$7)*(Trades!$R$8:$R$307&lt;$JE26)), ""))</f>
        <v/>
      </c>
      <c r="NX26" s="86" t="str" cm="1">
        <f t="array" ref="NX26">IF(OR(NX$7="", $JE26=""), "", IFERROR(NX$8+SUMPRODUCT((Trades!$CL$8:$CL$307)*(Trades!$O$8:$Q$307=NX$7)*(Trades!$R$8:$R$307&lt;$JE26))-SUMPRODUCT((Trades!$H$8:$H$307)*(Trades!$E$8:$E$307=NX$7)*(Trades!$R$8:$R$307&lt;$JE26)), ""))</f>
        <v/>
      </c>
      <c r="NY26" s="86" t="str" cm="1">
        <f t="array" ref="NY26">IF(OR(NY$7="", $JE26=""), "", IFERROR(NY$8+SUMPRODUCT((Trades!$CL$8:$CL$307)*(Trades!$O$8:$Q$307=NY$7)*(Trades!$R$8:$R$307&lt;$JE26))-SUMPRODUCT((Trades!$H$8:$H$307)*(Trades!$E$8:$E$307=NY$7)*(Trades!$R$8:$R$307&lt;$JE26)), ""))</f>
        <v/>
      </c>
      <c r="NZ26" s="86" t="str" cm="1">
        <f t="array" ref="NZ26">IF(OR(NZ$7="", $JE26=""), "", IFERROR(NZ$8+SUMPRODUCT((Trades!$CL$8:$CL$307)*(Trades!$O$8:$Q$307=NZ$7)*(Trades!$R$8:$R$307&lt;$JE26))-SUMPRODUCT((Trades!$H$8:$H$307)*(Trades!$E$8:$E$307=NZ$7)*(Trades!$R$8:$R$307&lt;$JE26)), ""))</f>
        <v/>
      </c>
      <c r="OA26" s="86" t="str" cm="1">
        <f t="array" ref="OA26">IF(OR(OA$7="", $JE26=""), "", IFERROR(OA$8+SUMPRODUCT((Trades!$CL$8:$CL$307)*(Trades!$O$8:$Q$307=OA$7)*(Trades!$R$8:$R$307&lt;$JE26))-SUMPRODUCT((Trades!$H$8:$H$307)*(Trades!$E$8:$E$307=OA$7)*(Trades!$R$8:$R$307&lt;$JE26)), ""))</f>
        <v/>
      </c>
      <c r="OB26" s="86" t="str" cm="1">
        <f t="array" ref="OB26">IF(OR(OB$7="", $JE26=""), "", IFERROR(OB$8+SUMPRODUCT((Trades!$CL$8:$CL$307)*(Trades!$O$8:$Q$307=OB$7)*(Trades!$R$8:$R$307&lt;$JE26))-SUMPRODUCT((Trades!$H$8:$H$307)*(Trades!$E$8:$E$307=OB$7)*(Trades!$R$8:$R$307&lt;$JE26)), ""))</f>
        <v/>
      </c>
      <c r="OC26" s="86" t="str" cm="1">
        <f t="array" ref="OC26">IF(OR(OC$7="", $JE26=""), "", IFERROR(OC$8+SUMPRODUCT((Trades!$CL$8:$CL$307)*(Trades!$O$8:$Q$307=OC$7)*(Trades!$R$8:$R$307&lt;$JE26))-SUMPRODUCT((Trades!$H$8:$H$307)*(Trades!$E$8:$E$307=OC$7)*(Trades!$R$8:$R$307&lt;$JE26)), ""))</f>
        <v/>
      </c>
      <c r="OD26" s="86" t="str" cm="1">
        <f t="array" ref="OD26">IF(OR(OD$7="", $JE26=""), "", IFERROR(OD$8+SUMPRODUCT((Trades!$CL$8:$CL$307)*(Trades!$O$8:$Q$307=OD$7)*(Trades!$R$8:$R$307&lt;$JE26))-SUMPRODUCT((Trades!$H$8:$H$307)*(Trades!$E$8:$E$307=OD$7)*(Trades!$R$8:$R$307&lt;$JE26)), ""))</f>
        <v/>
      </c>
      <c r="OE26" s="86" t="str" cm="1">
        <f t="array" ref="OE26">IF(OR(OE$7="", $JE26=""), "", IFERROR(OE$8+SUMPRODUCT((Trades!$CL$8:$CL$307)*(Trades!$O$8:$Q$307=OE$7)*(Trades!$R$8:$R$307&lt;$JE26))-SUMPRODUCT((Trades!$H$8:$H$307)*(Trades!$E$8:$E$307=OE$7)*(Trades!$R$8:$R$307&lt;$JE26)), ""))</f>
        <v/>
      </c>
      <c r="OF26" s="86" t="str" cm="1">
        <f t="array" ref="OF26">IF(OR(OF$7="", $JE26=""), "", IFERROR(OF$8+SUMPRODUCT((Trades!$CL$8:$CL$307)*(Trades!$O$8:$Q$307=OF$7)*(Trades!$R$8:$R$307&lt;$JE26))-SUMPRODUCT((Trades!$H$8:$H$307)*(Trades!$E$8:$E$307=OF$7)*(Trades!$R$8:$R$307&lt;$JE26)), ""))</f>
        <v/>
      </c>
      <c r="OG26" s="86" t="str" cm="1">
        <f t="array" ref="OG26">IF(OR(OG$7="", $JE26=""), "", IFERROR(OG$8+SUMPRODUCT((Trades!$CL$8:$CL$307)*(Trades!$O$8:$Q$307=OG$7)*(Trades!$R$8:$R$307&lt;$JE26))-SUMPRODUCT((Trades!$H$8:$H$307)*(Trades!$E$8:$E$307=OG$7)*(Trades!$R$8:$R$307&lt;$JE26)), ""))</f>
        <v/>
      </c>
      <c r="OH26" s="87" t="str" cm="1">
        <f t="array" ref="OH26">IF(OR(OH$7="", $JE26=""), "", IFERROR(OH$8+SUMPRODUCT((Trades!$CL$8:$CL$307)*(Trades!$O$8:$Q$307=OH$7)*(Trades!$R$8:$R$307&lt;$JE26))-SUMPRODUCT((Trades!$H$8:$H$307)*(Trades!$E$8:$E$307=OH$7)*(Trades!$R$8:$R$307&lt;$JE26)), ""))</f>
        <v/>
      </c>
      <c r="OJ26" s="94" t="str">
        <f t="shared" si="106"/>
        <v/>
      </c>
      <c r="OK26" s="95" t="str">
        <f t="shared" si="153"/>
        <v/>
      </c>
      <c r="OL26" s="95" t="str">
        <f t="shared" si="154"/>
        <v/>
      </c>
      <c r="OM26" s="95" t="str">
        <f t="shared" si="155"/>
        <v/>
      </c>
      <c r="ON26" s="95" t="str">
        <f t="shared" si="156"/>
        <v/>
      </c>
      <c r="OO26" s="95" t="str">
        <f t="shared" si="157"/>
        <v/>
      </c>
      <c r="OP26" s="95" t="str">
        <f t="shared" si="158"/>
        <v/>
      </c>
      <c r="OQ26" s="95" t="str">
        <f t="shared" si="159"/>
        <v/>
      </c>
      <c r="OR26" s="95" t="str">
        <f t="shared" si="160"/>
        <v/>
      </c>
      <c r="OS26" s="95" t="str">
        <f t="shared" si="131"/>
        <v/>
      </c>
      <c r="OT26" s="95" t="str">
        <f t="shared" si="132"/>
        <v/>
      </c>
      <c r="OU26" s="95" t="str">
        <f t="shared" si="133"/>
        <v/>
      </c>
      <c r="OV26" s="95" t="str">
        <f t="shared" si="134"/>
        <v/>
      </c>
      <c r="OW26" s="95" t="str">
        <f t="shared" si="135"/>
        <v/>
      </c>
      <c r="OX26" s="95" t="str">
        <f t="shared" si="136"/>
        <v/>
      </c>
      <c r="OY26" s="95" t="str">
        <f t="shared" si="137"/>
        <v/>
      </c>
      <c r="OZ26" s="95" t="str">
        <f t="shared" si="138"/>
        <v/>
      </c>
      <c r="PA26" s="95" t="str">
        <f t="shared" si="139"/>
        <v/>
      </c>
      <c r="PB26" s="95" t="str">
        <f t="shared" si="140"/>
        <v/>
      </c>
      <c r="PC26" s="96" t="str">
        <f t="shared" si="141"/>
        <v/>
      </c>
      <c r="PE26" s="101" t="str">
        <f t="shared" si="126"/>
        <v/>
      </c>
      <c r="PG26" s="106" t="str">
        <f t="shared" si="127"/>
        <v/>
      </c>
      <c r="PH26" s="107" t="str">
        <f t="shared" si="161"/>
        <v/>
      </c>
      <c r="PI26" s="107" t="str">
        <f t="shared" si="162"/>
        <v/>
      </c>
      <c r="PJ26" s="107" t="str">
        <f t="shared" si="163"/>
        <v/>
      </c>
      <c r="PK26" s="107" t="str">
        <f t="shared" si="164"/>
        <v/>
      </c>
      <c r="PL26" s="107" t="str">
        <f t="shared" si="165"/>
        <v/>
      </c>
      <c r="PM26" s="107" t="str">
        <f t="shared" si="166"/>
        <v/>
      </c>
      <c r="PN26" s="107" t="str">
        <f t="shared" si="167"/>
        <v/>
      </c>
      <c r="PO26" s="107" t="str">
        <f t="shared" si="168"/>
        <v/>
      </c>
      <c r="PP26" s="107" t="str">
        <f t="shared" si="142"/>
        <v/>
      </c>
      <c r="PQ26" s="107" t="str">
        <f t="shared" si="143"/>
        <v/>
      </c>
      <c r="PR26" s="107" t="str">
        <f t="shared" si="144"/>
        <v/>
      </c>
      <c r="PS26" s="107" t="str">
        <f t="shared" si="145"/>
        <v/>
      </c>
      <c r="PT26" s="107" t="str">
        <f t="shared" si="146"/>
        <v/>
      </c>
      <c r="PU26" s="107" t="str">
        <f t="shared" si="147"/>
        <v/>
      </c>
      <c r="PV26" s="107" t="str">
        <f t="shared" si="148"/>
        <v/>
      </c>
      <c r="PW26" s="107" t="str">
        <f t="shared" si="149"/>
        <v/>
      </c>
      <c r="PX26" s="107" t="str">
        <f t="shared" si="150"/>
        <v/>
      </c>
      <c r="PY26" s="107" t="str">
        <f t="shared" si="151"/>
        <v/>
      </c>
      <c r="PZ26" s="108" t="str">
        <f t="shared" si="152"/>
        <v/>
      </c>
      <c r="QB26" s="124" t="str" cm="1">
        <f t="array" ref="QB26">IF(OR($QB$3="", $NI26=""), "", IFERROR(INDEX($ML26:$NE26, $QA26, MATCH($QB$3, $ML$7:$NE$7, 0)), ""))</f>
        <v/>
      </c>
      <c r="QD26" s="101" t="e" cm="1">
        <f t="array" ref="QD26">IF(OR($NI26="", $QB$3=""), NA(), IFERROR(INDEX($NO26:$OH26, $QC26, MATCH($QB$3, $NO$7:$OH$7, 0)), NA()))</f>
        <v>#N/A</v>
      </c>
      <c r="QF26" s="10">
        <f t="shared" si="72"/>
        <v>0</v>
      </c>
    </row>
    <row r="27" spans="1:451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AG27" s="10">
        <v>16</v>
      </c>
      <c r="AJ27" s="10" t="str">
        <f>IF('Dev Settings'!$B$28="", "", 'Dev Settings'!$B$28)</f>
        <v>USD</v>
      </c>
      <c r="AK27" s="60">
        <v>6</v>
      </c>
      <c r="AL27" s="7">
        <v>26</v>
      </c>
      <c r="AM27" s="7">
        <v>47</v>
      </c>
      <c r="AN27" s="7">
        <v>19</v>
      </c>
      <c r="AO27" s="7">
        <v>55</v>
      </c>
      <c r="AP27" s="7">
        <v>89</v>
      </c>
      <c r="AQ27" s="7">
        <v>41</v>
      </c>
      <c r="AR27" s="7">
        <v>7</v>
      </c>
      <c r="AS27" s="7">
        <v>82</v>
      </c>
      <c r="AT27" s="7">
        <v>51</v>
      </c>
      <c r="AU27" s="7">
        <v>48</v>
      </c>
      <c r="AV27" s="7">
        <v>77</v>
      </c>
      <c r="AW27" s="7">
        <v>36</v>
      </c>
      <c r="AX27" s="7">
        <v>66</v>
      </c>
      <c r="AY27" s="7">
        <v>8</v>
      </c>
      <c r="AZ27" s="7">
        <v>75</v>
      </c>
      <c r="BA27" s="7">
        <v>52</v>
      </c>
      <c r="BB27" s="7">
        <v>68</v>
      </c>
      <c r="BC27" s="7">
        <v>40</v>
      </c>
      <c r="BD27" s="7">
        <v>67</v>
      </c>
      <c r="BE27" s="7">
        <v>16</v>
      </c>
      <c r="BF27" s="7">
        <v>11</v>
      </c>
      <c r="BG27" s="7">
        <v>87</v>
      </c>
      <c r="BH27" s="7">
        <v>70</v>
      </c>
      <c r="BI27" s="7">
        <v>64</v>
      </c>
      <c r="BJ27" s="7">
        <v>73</v>
      </c>
      <c r="BK27" s="7">
        <v>64</v>
      </c>
      <c r="BL27" s="7">
        <v>69</v>
      </c>
      <c r="BM27" s="7">
        <v>88</v>
      </c>
      <c r="BN27" s="7">
        <v>94</v>
      </c>
      <c r="BO27" s="7">
        <v>10</v>
      </c>
      <c r="BP27" s="7">
        <v>23</v>
      </c>
      <c r="BQ27" s="7">
        <v>49</v>
      </c>
      <c r="BR27" s="7">
        <v>93</v>
      </c>
      <c r="BS27" s="7">
        <v>1</v>
      </c>
      <c r="BT27" s="7">
        <v>91</v>
      </c>
      <c r="BU27" s="7">
        <v>57</v>
      </c>
      <c r="BV27" s="7">
        <v>43</v>
      </c>
      <c r="BW27" s="7">
        <v>42</v>
      </c>
      <c r="BX27" s="61">
        <v>18</v>
      </c>
      <c r="CA27" s="49">
        <f t="shared" si="74"/>
        <v>0.79166666666666641</v>
      </c>
      <c r="CB27" s="10">
        <v>20</v>
      </c>
      <c r="CD27" s="52" t="e">
        <f t="shared" si="128"/>
        <v>#VALUE!</v>
      </c>
      <c r="CF27" s="55" t="e">
        <f t="shared" si="75"/>
        <v>#VALUE!</v>
      </c>
      <c r="CH27" s="10" t="str">
        <f t="shared" si="76"/>
        <v/>
      </c>
      <c r="CJ27" s="7"/>
      <c r="CK27" s="10">
        <v>19</v>
      </c>
      <c r="CL27" s="60">
        <v>68</v>
      </c>
      <c r="CM27" s="7">
        <v>69</v>
      </c>
      <c r="CN27" s="7">
        <v>39</v>
      </c>
      <c r="CO27" s="7">
        <v>10</v>
      </c>
      <c r="CP27" s="7">
        <v>84</v>
      </c>
      <c r="CQ27" s="7">
        <v>20</v>
      </c>
      <c r="CR27" s="7">
        <v>83</v>
      </c>
      <c r="CS27" s="7">
        <v>5</v>
      </c>
      <c r="CT27" s="7">
        <v>16</v>
      </c>
      <c r="CU27" s="7">
        <v>45</v>
      </c>
      <c r="CV27" s="7">
        <v>15</v>
      </c>
      <c r="CW27" s="7">
        <v>80</v>
      </c>
      <c r="CX27" s="7">
        <v>35</v>
      </c>
      <c r="CY27" s="7">
        <v>34</v>
      </c>
      <c r="CZ27" s="7">
        <v>5</v>
      </c>
      <c r="DA27" s="7">
        <v>61</v>
      </c>
      <c r="DB27" s="7">
        <v>63</v>
      </c>
      <c r="DC27" s="7">
        <v>55</v>
      </c>
      <c r="DD27" s="7">
        <v>68</v>
      </c>
      <c r="DE27" s="7">
        <v>76</v>
      </c>
      <c r="DF27" s="7">
        <v>36</v>
      </c>
      <c r="DG27" s="7">
        <v>71</v>
      </c>
      <c r="DH27" s="7">
        <v>79</v>
      </c>
      <c r="DI27" s="61">
        <v>40</v>
      </c>
      <c r="DK27" s="10">
        <v>20</v>
      </c>
      <c r="DL27" s="60">
        <v>22</v>
      </c>
      <c r="DM27" s="7">
        <v>86</v>
      </c>
      <c r="DN27" s="7">
        <v>52</v>
      </c>
      <c r="DO27" s="7">
        <v>59</v>
      </c>
      <c r="DP27" s="7">
        <v>62</v>
      </c>
      <c r="DQ27" s="7">
        <v>24</v>
      </c>
      <c r="DR27" s="7">
        <v>46</v>
      </c>
      <c r="DS27" s="7">
        <v>31</v>
      </c>
      <c r="DT27" s="7">
        <v>87</v>
      </c>
      <c r="DU27" s="7">
        <v>65</v>
      </c>
      <c r="DV27" s="7">
        <v>55</v>
      </c>
      <c r="DW27" s="7">
        <v>90</v>
      </c>
      <c r="DX27" s="7">
        <v>85</v>
      </c>
      <c r="DY27" s="7">
        <v>6</v>
      </c>
      <c r="DZ27" s="7">
        <v>5</v>
      </c>
      <c r="EA27" s="7">
        <v>30</v>
      </c>
      <c r="EB27" s="7">
        <v>71</v>
      </c>
      <c r="EC27" s="7">
        <v>77</v>
      </c>
      <c r="ED27" s="7">
        <v>34</v>
      </c>
      <c r="EE27" s="7">
        <v>16</v>
      </c>
      <c r="EF27" s="7">
        <v>31</v>
      </c>
      <c r="EG27" s="7">
        <v>29</v>
      </c>
      <c r="EH27" s="7">
        <v>58</v>
      </c>
      <c r="EI27" s="7">
        <v>88</v>
      </c>
      <c r="EJ27" s="7">
        <v>46</v>
      </c>
      <c r="EK27" s="7">
        <v>44</v>
      </c>
      <c r="EL27" s="7">
        <v>24</v>
      </c>
      <c r="EM27" s="7">
        <v>18</v>
      </c>
      <c r="EN27" s="7">
        <v>50</v>
      </c>
      <c r="EO27" s="7">
        <v>97</v>
      </c>
      <c r="EP27" s="7">
        <v>88</v>
      </c>
      <c r="EQ27" s="7">
        <v>86</v>
      </c>
      <c r="ER27" s="7">
        <v>65</v>
      </c>
      <c r="ES27" s="7">
        <v>62</v>
      </c>
      <c r="ET27" s="7">
        <v>64</v>
      </c>
      <c r="EU27" s="7">
        <v>81</v>
      </c>
      <c r="EV27" s="7">
        <v>30</v>
      </c>
      <c r="EW27" s="7">
        <v>57</v>
      </c>
      <c r="EX27" s="7">
        <v>76</v>
      </c>
      <c r="EY27" s="7">
        <v>92</v>
      </c>
      <c r="EZ27" s="7">
        <v>4</v>
      </c>
      <c r="FA27" s="7">
        <v>85</v>
      </c>
      <c r="FB27" s="7">
        <v>34</v>
      </c>
      <c r="FC27" s="7">
        <v>29</v>
      </c>
      <c r="FD27" s="7">
        <v>60</v>
      </c>
      <c r="FE27" s="7">
        <v>46</v>
      </c>
      <c r="FF27" s="7">
        <v>69</v>
      </c>
      <c r="FG27" s="7">
        <v>68</v>
      </c>
      <c r="FH27" s="7">
        <v>43</v>
      </c>
      <c r="FI27" s="7">
        <v>18</v>
      </c>
      <c r="FJ27" s="7">
        <v>64</v>
      </c>
      <c r="FK27" s="7">
        <v>84</v>
      </c>
      <c r="FL27" s="7">
        <v>56</v>
      </c>
      <c r="FM27" s="7">
        <v>25</v>
      </c>
      <c r="FN27" s="7">
        <v>18</v>
      </c>
      <c r="FO27" s="7">
        <v>27</v>
      </c>
      <c r="FP27" s="7">
        <v>39</v>
      </c>
      <c r="FQ27" s="7">
        <v>14</v>
      </c>
      <c r="FR27" s="7">
        <v>80</v>
      </c>
      <c r="FS27" s="7">
        <v>20</v>
      </c>
      <c r="FT27" s="7">
        <v>50</v>
      </c>
      <c r="FU27" s="7">
        <v>96</v>
      </c>
      <c r="FV27" s="7">
        <v>45</v>
      </c>
      <c r="FW27" s="7">
        <v>10</v>
      </c>
      <c r="FX27" s="7">
        <v>70</v>
      </c>
      <c r="FY27" s="7">
        <v>10</v>
      </c>
      <c r="FZ27" s="7">
        <v>38</v>
      </c>
      <c r="GA27" s="7">
        <v>69</v>
      </c>
      <c r="GB27" s="7">
        <v>51</v>
      </c>
      <c r="GC27" s="7">
        <v>71</v>
      </c>
      <c r="GD27" s="7">
        <v>72</v>
      </c>
      <c r="GE27" s="7">
        <v>41</v>
      </c>
      <c r="GF27" s="7">
        <v>66</v>
      </c>
      <c r="GG27" s="7">
        <v>45</v>
      </c>
      <c r="GH27" s="7">
        <v>54</v>
      </c>
      <c r="GI27" s="7">
        <v>87</v>
      </c>
      <c r="GJ27" s="7">
        <v>86</v>
      </c>
      <c r="GK27" s="7">
        <v>12</v>
      </c>
      <c r="GL27" s="7">
        <v>71</v>
      </c>
      <c r="GM27" s="7">
        <v>22</v>
      </c>
      <c r="GN27" s="7">
        <v>73</v>
      </c>
      <c r="GO27" s="7">
        <v>11</v>
      </c>
      <c r="GP27" s="7">
        <v>84</v>
      </c>
      <c r="GQ27" s="7">
        <v>11</v>
      </c>
      <c r="GR27" s="7">
        <v>40</v>
      </c>
      <c r="GS27" s="7">
        <v>92</v>
      </c>
      <c r="GT27" s="7">
        <v>6</v>
      </c>
      <c r="GU27" s="7">
        <v>89</v>
      </c>
      <c r="GV27" s="7">
        <v>80</v>
      </c>
      <c r="GW27" s="7">
        <v>6</v>
      </c>
      <c r="GX27" s="7">
        <v>29</v>
      </c>
      <c r="GY27" s="7">
        <v>60</v>
      </c>
      <c r="GZ27" s="7">
        <v>49</v>
      </c>
      <c r="HA27" s="7">
        <v>10</v>
      </c>
      <c r="HB27" s="7">
        <v>61</v>
      </c>
      <c r="HC27" s="7">
        <v>52</v>
      </c>
      <c r="HD27" s="7">
        <v>72</v>
      </c>
      <c r="HE27" s="7">
        <v>2</v>
      </c>
      <c r="HF27" s="7">
        <v>32</v>
      </c>
      <c r="HG27" s="61">
        <v>82</v>
      </c>
      <c r="HJ27" s="52" t="str">
        <f t="shared" si="77"/>
        <v/>
      </c>
      <c r="HL27" s="49">
        <f>$CA$27</f>
        <v>0.79166666666666641</v>
      </c>
      <c r="HN27" s="10" t="str">
        <f t="shared" si="3"/>
        <v/>
      </c>
      <c r="HP27" s="10" t="str">
        <f t="shared" si="4"/>
        <v/>
      </c>
      <c r="HR27" s="10" t="str">
        <f t="shared" si="78"/>
        <v/>
      </c>
      <c r="HT27" s="60" t="str">
        <f t="shared" si="79"/>
        <v/>
      </c>
      <c r="HU27" s="7" t="str">
        <f t="shared" si="79"/>
        <v/>
      </c>
      <c r="HV27" s="7" t="str">
        <f t="shared" si="79"/>
        <v/>
      </c>
      <c r="HW27" s="7" t="str">
        <f t="shared" si="79"/>
        <v/>
      </c>
      <c r="HX27" s="7" t="str">
        <f t="shared" si="79"/>
        <v/>
      </c>
      <c r="HY27" s="7" t="str">
        <f t="shared" si="79"/>
        <v/>
      </c>
      <c r="HZ27" s="7" t="str">
        <f t="shared" si="79"/>
        <v/>
      </c>
      <c r="IA27" s="7" t="str">
        <f t="shared" si="79"/>
        <v/>
      </c>
      <c r="IB27" s="7" t="str">
        <f t="shared" si="79"/>
        <v/>
      </c>
      <c r="IC27" s="7" t="str">
        <f t="shared" si="79"/>
        <v/>
      </c>
      <c r="ID27" s="7" t="str">
        <f t="shared" si="79"/>
        <v/>
      </c>
      <c r="IE27" s="7" t="str">
        <f t="shared" si="79"/>
        <v/>
      </c>
      <c r="IF27" s="7" t="str">
        <f t="shared" si="79"/>
        <v/>
      </c>
      <c r="IG27" s="7" t="str">
        <f t="shared" si="79"/>
        <v/>
      </c>
      <c r="IH27" s="7" t="str">
        <f t="shared" si="79"/>
        <v/>
      </c>
      <c r="II27" s="7" t="str">
        <f t="shared" si="79"/>
        <v/>
      </c>
      <c r="IJ27" s="7" t="str">
        <f t="shared" si="129"/>
        <v/>
      </c>
      <c r="IK27" s="7" t="str">
        <f t="shared" si="129"/>
        <v/>
      </c>
      <c r="IL27" s="7" t="str">
        <f t="shared" si="129"/>
        <v/>
      </c>
      <c r="IM27" s="61" t="str">
        <f t="shared" si="129"/>
        <v/>
      </c>
      <c r="IP27" s="12">
        <f>'Dev Settings'!$CE$7</f>
        <v>9</v>
      </c>
      <c r="IQ27" s="22" t="s">
        <v>234</v>
      </c>
      <c r="IT27" s="10">
        <v>20</v>
      </c>
      <c r="IU27" s="10">
        <f t="shared" si="80"/>
        <v>-4</v>
      </c>
      <c r="IW27" s="10">
        <f>IFERROR(IF(COUNTIF(IW$8:IW26, IW26)&lt;=INDEX($IQ$8:$IQ$18, MATCH(IW26, $IP$8:$IP$18, 0)), IW26, IW26+$IR$5), "")</f>
        <v>-4</v>
      </c>
      <c r="IX27" s="10">
        <f>IF($IW27="", "", COUNTIF(IW$8:IW27, IW27))</f>
        <v>9</v>
      </c>
      <c r="IY27" s="10">
        <f t="shared" si="81"/>
        <v>12</v>
      </c>
      <c r="JA27" s="10" t="str">
        <f t="shared" si="82"/>
        <v>X</v>
      </c>
      <c r="JB27" s="10">
        <f>IF($JA27="", "", COUNTIF(JA$8:JA27, "X"))</f>
        <v>19</v>
      </c>
      <c r="JE27" s="67" t="str">
        <f t="shared" si="83"/>
        <v/>
      </c>
      <c r="JF27" s="60" t="e">
        <f>IF(AND($IQ$5='Dev Settings'!$BU$3, COUNTIF($IP$21:$IP$25, HT27)&gt;0, COUNTIF($IP$21:$IP$25, HT26)&gt;0), MIN($ML26:$NE26)-ML26, IF(AND($IQ$6='Dev Settings'!$BU$3, COUNTIF($IQ$21:$IQ$25, HT27)&gt;0, COUNTIF($IQ$21:$IQ$25, HT26)&gt;0), MAX($ML26:$NE26)-ML26, IFERROR(INDEX($IU$8:$IU$107, MATCH(HT27, $IT$8:$IT$107, 0)), "")))</f>
        <v>#VALUE!</v>
      </c>
      <c r="JG27" s="7" t="e">
        <f>IF(AND($IQ$5='Dev Settings'!$BU$3, COUNTIF($IP$21:$IP$25, HU27)&gt;0, COUNTIF($IP$21:$IP$25, HU26)&gt;0), MIN($ML26:$NE26)-MM26, IF(AND($IQ$6='Dev Settings'!$BU$3, COUNTIF($IQ$21:$IQ$25, HU27)&gt;0, COUNTIF($IQ$21:$IQ$25, HU26)&gt;0), MAX($ML26:$NE26)-MM26, IFERROR(INDEX($IU$8:$IU$107, MATCH(HU27, $IT$8:$IT$107, 0)), "")))</f>
        <v>#VALUE!</v>
      </c>
      <c r="JH27" s="7" t="e">
        <f>IF(AND($IQ$5='Dev Settings'!$BU$3, COUNTIF($IP$21:$IP$25, HV27)&gt;0, COUNTIF($IP$21:$IP$25, HV26)&gt;0), MIN($ML26:$NE26)-MN26, IF(AND($IQ$6='Dev Settings'!$BU$3, COUNTIF($IQ$21:$IQ$25, HV27)&gt;0, COUNTIF($IQ$21:$IQ$25, HV26)&gt;0), MAX($ML26:$NE26)-MN26, IFERROR(INDEX($IU$8:$IU$107, MATCH(HV27, $IT$8:$IT$107, 0)), "")))</f>
        <v>#VALUE!</v>
      </c>
      <c r="JI27" s="7" t="e">
        <f>IF(AND($IQ$5='Dev Settings'!$BU$3, COUNTIF($IP$21:$IP$25, HW27)&gt;0, COUNTIF($IP$21:$IP$25, HW26)&gt;0), MIN($ML26:$NE26)-MO26, IF(AND($IQ$6='Dev Settings'!$BU$3, COUNTIF($IQ$21:$IQ$25, HW27)&gt;0, COUNTIF($IQ$21:$IQ$25, HW26)&gt;0), MAX($ML26:$NE26)-MO26, IFERROR(INDEX($IU$8:$IU$107, MATCH(HW27, $IT$8:$IT$107, 0)), "")))</f>
        <v>#VALUE!</v>
      </c>
      <c r="JJ27" s="7" t="e">
        <f>IF(AND($IQ$5='Dev Settings'!$BU$3, COUNTIF($IP$21:$IP$25, HX27)&gt;0, COUNTIF($IP$21:$IP$25, HX26)&gt;0), MIN($ML26:$NE26)-MP26, IF(AND($IQ$6='Dev Settings'!$BU$3, COUNTIF($IQ$21:$IQ$25, HX27)&gt;0, COUNTIF($IQ$21:$IQ$25, HX26)&gt;0), MAX($ML26:$NE26)-MP26, IFERROR(INDEX($IU$8:$IU$107, MATCH(HX27, $IT$8:$IT$107, 0)), "")))</f>
        <v>#VALUE!</v>
      </c>
      <c r="JK27" s="7" t="e">
        <f>IF(AND($IQ$5='Dev Settings'!$BU$3, COUNTIF($IP$21:$IP$25, HY27)&gt;0, COUNTIF($IP$21:$IP$25, HY26)&gt;0), MIN($ML26:$NE26)-MQ26, IF(AND($IQ$6='Dev Settings'!$BU$3, COUNTIF($IQ$21:$IQ$25, HY27)&gt;0, COUNTIF($IQ$21:$IQ$25, HY26)&gt;0), MAX($ML26:$NE26)-MQ26, IFERROR(INDEX($IU$8:$IU$107, MATCH(HY27, $IT$8:$IT$107, 0)), "")))</f>
        <v>#VALUE!</v>
      </c>
      <c r="JL27" s="7" t="e">
        <f>IF(AND($IQ$5='Dev Settings'!$BU$3, COUNTIF($IP$21:$IP$25, HZ27)&gt;0, COUNTIF($IP$21:$IP$25, HZ26)&gt;0), MIN($ML26:$NE26)-MR26, IF(AND($IQ$6='Dev Settings'!$BU$3, COUNTIF($IQ$21:$IQ$25, HZ27)&gt;0, COUNTIF($IQ$21:$IQ$25, HZ26)&gt;0), MAX($ML26:$NE26)-MR26, IFERROR(INDEX($IU$8:$IU$107, MATCH(HZ27, $IT$8:$IT$107, 0)), "")))</f>
        <v>#VALUE!</v>
      </c>
      <c r="JM27" s="7" t="e">
        <f>IF(AND($IQ$5='Dev Settings'!$BU$3, COUNTIF($IP$21:$IP$25, IA27)&gt;0, COUNTIF($IP$21:$IP$25, IA26)&gt;0), MIN($ML26:$NE26)-MS26, IF(AND($IQ$6='Dev Settings'!$BU$3, COUNTIF($IQ$21:$IQ$25, IA27)&gt;0, COUNTIF($IQ$21:$IQ$25, IA26)&gt;0), MAX($ML26:$NE26)-MS26, IFERROR(INDEX($IU$8:$IU$107, MATCH(IA27, $IT$8:$IT$107, 0)), "")))</f>
        <v>#VALUE!</v>
      </c>
      <c r="JN27" s="7" t="e">
        <f>IF(AND($IQ$5='Dev Settings'!$BU$3, COUNTIF($IP$21:$IP$25, IB27)&gt;0, COUNTIF($IP$21:$IP$25, IB26)&gt;0), MIN($ML26:$NE26)-MT26, IF(AND($IQ$6='Dev Settings'!$BU$3, COUNTIF($IQ$21:$IQ$25, IB27)&gt;0, COUNTIF($IQ$21:$IQ$25, IB26)&gt;0), MAX($ML26:$NE26)-MT26, IFERROR(INDEX($IU$8:$IU$107, MATCH(IB27, $IT$8:$IT$107, 0)), "")))</f>
        <v>#VALUE!</v>
      </c>
      <c r="JO27" s="7" t="e">
        <f>IF(AND($IQ$5='Dev Settings'!$BU$3, COUNTIF($IP$21:$IP$25, IC27)&gt;0, COUNTIF($IP$21:$IP$25, IC26)&gt;0), MIN($ML26:$NE26)-MU26, IF(AND($IQ$6='Dev Settings'!$BU$3, COUNTIF($IQ$21:$IQ$25, IC27)&gt;0, COUNTIF($IQ$21:$IQ$25, IC26)&gt;0), MAX($ML26:$NE26)-MU26, IFERROR(INDEX($IU$8:$IU$107, MATCH(IC27, $IT$8:$IT$107, 0)), "")))</f>
        <v>#VALUE!</v>
      </c>
      <c r="JP27" s="7" t="e">
        <f>IF(AND($IQ$5='Dev Settings'!$BU$3, COUNTIF($IP$21:$IP$25, ID27)&gt;0, COUNTIF($IP$21:$IP$25, ID26)&gt;0), MIN($ML26:$NE26)-MV26, IF(AND($IQ$6='Dev Settings'!$BU$3, COUNTIF($IQ$21:$IQ$25, ID27)&gt;0, COUNTIF($IQ$21:$IQ$25, ID26)&gt;0), MAX($ML26:$NE26)-MV26, IFERROR(INDEX($IU$8:$IU$107, MATCH(ID27, $IT$8:$IT$107, 0)), "")))</f>
        <v>#VALUE!</v>
      </c>
      <c r="JQ27" s="7" t="e">
        <f>IF(AND($IQ$5='Dev Settings'!$BU$3, COUNTIF($IP$21:$IP$25, IE27)&gt;0, COUNTIF($IP$21:$IP$25, IE26)&gt;0), MIN($ML26:$NE26)-MW26, IF(AND($IQ$6='Dev Settings'!$BU$3, COUNTIF($IQ$21:$IQ$25, IE27)&gt;0, COUNTIF($IQ$21:$IQ$25, IE26)&gt;0), MAX($ML26:$NE26)-MW26, IFERROR(INDEX($IU$8:$IU$107, MATCH(IE27, $IT$8:$IT$107, 0)), "")))</f>
        <v>#VALUE!</v>
      </c>
      <c r="JR27" s="7" t="e">
        <f>IF(AND($IQ$5='Dev Settings'!$BU$3, COUNTIF($IP$21:$IP$25, IF27)&gt;0, COUNTIF($IP$21:$IP$25, IF26)&gt;0), MIN($ML26:$NE26)-MX26, IF(AND($IQ$6='Dev Settings'!$BU$3, COUNTIF($IQ$21:$IQ$25, IF27)&gt;0, COUNTIF($IQ$21:$IQ$25, IF26)&gt;0), MAX($ML26:$NE26)-MX26, IFERROR(INDEX($IU$8:$IU$107, MATCH(IF27, $IT$8:$IT$107, 0)), "")))</f>
        <v>#VALUE!</v>
      </c>
      <c r="JS27" s="7" t="e">
        <f>IF(AND($IQ$5='Dev Settings'!$BU$3, COUNTIF($IP$21:$IP$25, IG27)&gt;0, COUNTIF($IP$21:$IP$25, IG26)&gt;0), MIN($ML26:$NE26)-MY26, IF(AND($IQ$6='Dev Settings'!$BU$3, COUNTIF($IQ$21:$IQ$25, IG27)&gt;0, COUNTIF($IQ$21:$IQ$25, IG26)&gt;0), MAX($ML26:$NE26)-MY26, IFERROR(INDEX($IU$8:$IU$107, MATCH(IG27, $IT$8:$IT$107, 0)), "")))</f>
        <v>#VALUE!</v>
      </c>
      <c r="JT27" s="7" t="e">
        <f>IF(AND($IQ$5='Dev Settings'!$BU$3, COUNTIF($IP$21:$IP$25, IH27)&gt;0, COUNTIF($IP$21:$IP$25, IH26)&gt;0), MIN($ML26:$NE26)-MZ26, IF(AND($IQ$6='Dev Settings'!$BU$3, COUNTIF($IQ$21:$IQ$25, IH27)&gt;0, COUNTIF($IQ$21:$IQ$25, IH26)&gt;0), MAX($ML26:$NE26)-MZ26, IFERROR(INDEX($IU$8:$IU$107, MATCH(IH27, $IT$8:$IT$107, 0)), "")))</f>
        <v>#VALUE!</v>
      </c>
      <c r="JU27" s="7" t="e">
        <f>IF(AND($IQ$5='Dev Settings'!$BU$3, COUNTIF($IP$21:$IP$25, II27)&gt;0, COUNTIF($IP$21:$IP$25, II26)&gt;0), MIN($ML26:$NE26)-NA26, IF(AND($IQ$6='Dev Settings'!$BU$3, COUNTIF($IQ$21:$IQ$25, II27)&gt;0, COUNTIF($IQ$21:$IQ$25, II26)&gt;0), MAX($ML26:$NE26)-NA26, IFERROR(INDEX($IU$8:$IU$107, MATCH(II27, $IT$8:$IT$107, 0)), "")))</f>
        <v>#VALUE!</v>
      </c>
      <c r="JV27" s="7" t="e">
        <f>IF(AND($IQ$5='Dev Settings'!$BU$3, COUNTIF($IP$21:$IP$25, IJ27)&gt;0, COUNTIF($IP$21:$IP$25, IJ26)&gt;0), MIN($ML26:$NE26)-NB26, IF(AND($IQ$6='Dev Settings'!$BU$3, COUNTIF($IQ$21:$IQ$25, IJ27)&gt;0, COUNTIF($IQ$21:$IQ$25, IJ26)&gt;0), MAX($ML26:$NE26)-NB26, IFERROR(INDEX($IU$8:$IU$107, MATCH(IJ27, $IT$8:$IT$107, 0)), "")))</f>
        <v>#VALUE!</v>
      </c>
      <c r="JW27" s="7" t="e">
        <f>IF(AND($IQ$5='Dev Settings'!$BU$3, COUNTIF($IP$21:$IP$25, IK27)&gt;0, COUNTIF($IP$21:$IP$25, IK26)&gt;0), MIN($ML26:$NE26)-NC26, IF(AND($IQ$6='Dev Settings'!$BU$3, COUNTIF($IQ$21:$IQ$25, IK27)&gt;0, COUNTIF($IQ$21:$IQ$25, IK26)&gt;0), MAX($ML26:$NE26)-NC26, IFERROR(INDEX($IU$8:$IU$107, MATCH(IK27, $IT$8:$IT$107, 0)), "")))</f>
        <v>#VALUE!</v>
      </c>
      <c r="JX27" s="7" t="e">
        <f>IF(AND($IQ$5='Dev Settings'!$BU$3, COUNTIF($IP$21:$IP$25, IL27)&gt;0, COUNTIF($IP$21:$IP$25, IL26)&gt;0), MIN($ML26:$NE26)-ND26, IF(AND($IQ$6='Dev Settings'!$BU$3, COUNTIF($IQ$21:$IQ$25, IL27)&gt;0, COUNTIF($IQ$21:$IQ$25, IL26)&gt;0), MAX($ML26:$NE26)-ND26, IFERROR(INDEX($IU$8:$IU$107, MATCH(IL27, $IT$8:$IT$107, 0)), "")))</f>
        <v>#VALUE!</v>
      </c>
      <c r="JY27" s="61" t="e">
        <f>IF(AND($IQ$5='Dev Settings'!$BU$3, COUNTIF($IP$21:$IP$25, IM27)&gt;0, COUNTIF($IP$21:$IP$25, IM26)&gt;0), MIN($ML26:$NE26)-NE26, IF(AND($IQ$6='Dev Settings'!$BU$3, COUNTIF($IQ$21:$IQ$25, IM27)&gt;0, COUNTIF($IQ$21:$IQ$25, IM26)&gt;0), MAX($ML26:$NE26)-NE26, IFERROR(INDEX($IU$8:$IU$107, MATCH(IM27, $IT$8:$IT$107, 0)), "")))</f>
        <v>#VALUE!</v>
      </c>
      <c r="KA27" s="60" t="str">
        <f t="shared" si="8"/>
        <v/>
      </c>
      <c r="KB27" s="7" t="str">
        <f t="shared" si="9"/>
        <v/>
      </c>
      <c r="KC27" s="7" t="str">
        <f t="shared" si="10"/>
        <v/>
      </c>
      <c r="KD27" s="7" t="str">
        <f t="shared" si="11"/>
        <v/>
      </c>
      <c r="KE27" s="7" t="str">
        <f t="shared" si="12"/>
        <v/>
      </c>
      <c r="KF27" s="7" t="str">
        <f t="shared" si="13"/>
        <v/>
      </c>
      <c r="KG27" s="7" t="str">
        <f t="shared" si="14"/>
        <v/>
      </c>
      <c r="KH27" s="7" t="str">
        <f t="shared" si="15"/>
        <v/>
      </c>
      <c r="KI27" s="7" t="str">
        <f t="shared" si="16"/>
        <v/>
      </c>
      <c r="KJ27" s="7" t="str">
        <f t="shared" si="17"/>
        <v/>
      </c>
      <c r="KK27" s="7" t="str">
        <f t="shared" si="18"/>
        <v/>
      </c>
      <c r="KL27" s="7" t="str">
        <f t="shared" si="19"/>
        <v/>
      </c>
      <c r="KM27" s="7" t="str">
        <f t="shared" si="20"/>
        <v/>
      </c>
      <c r="KN27" s="7" t="str">
        <f t="shared" si="21"/>
        <v/>
      </c>
      <c r="KO27" s="7" t="str">
        <f t="shared" si="22"/>
        <v/>
      </c>
      <c r="KP27" s="7" t="str">
        <f t="shared" si="23"/>
        <v/>
      </c>
      <c r="KQ27" s="7" t="str">
        <f t="shared" si="24"/>
        <v/>
      </c>
      <c r="KR27" s="7" t="str">
        <f t="shared" si="25"/>
        <v/>
      </c>
      <c r="KS27" s="7" t="str">
        <f t="shared" si="26"/>
        <v/>
      </c>
      <c r="KT27" s="61" t="str">
        <f t="shared" si="27"/>
        <v/>
      </c>
      <c r="KV27" s="60" t="str">
        <f t="shared" si="28"/>
        <v/>
      </c>
      <c r="KW27" s="7" t="str">
        <f t="shared" si="29"/>
        <v/>
      </c>
      <c r="KX27" s="7" t="str">
        <f t="shared" si="30"/>
        <v/>
      </c>
      <c r="KY27" s="7" t="str">
        <f t="shared" si="31"/>
        <v/>
      </c>
      <c r="KZ27" s="7" t="str">
        <f t="shared" si="32"/>
        <v/>
      </c>
      <c r="LA27" s="7" t="str">
        <f t="shared" si="33"/>
        <v/>
      </c>
      <c r="LB27" s="7" t="str">
        <f t="shared" si="34"/>
        <v/>
      </c>
      <c r="LC27" s="7" t="str">
        <f t="shared" si="35"/>
        <v/>
      </c>
      <c r="LD27" s="7" t="str">
        <f t="shared" si="36"/>
        <v/>
      </c>
      <c r="LE27" s="7" t="str">
        <f t="shared" si="37"/>
        <v/>
      </c>
      <c r="LF27" s="7" t="str">
        <f t="shared" si="38"/>
        <v/>
      </c>
      <c r="LG27" s="7" t="str">
        <f t="shared" si="39"/>
        <v/>
      </c>
      <c r="LH27" s="7" t="str">
        <f t="shared" si="40"/>
        <v/>
      </c>
      <c r="LI27" s="7" t="str">
        <f t="shared" si="41"/>
        <v/>
      </c>
      <c r="LJ27" s="7" t="str">
        <f t="shared" si="42"/>
        <v/>
      </c>
      <c r="LK27" s="7" t="str">
        <f t="shared" si="43"/>
        <v/>
      </c>
      <c r="LL27" s="7" t="str">
        <f t="shared" si="44"/>
        <v/>
      </c>
      <c r="LM27" s="7" t="str">
        <f t="shared" si="45"/>
        <v/>
      </c>
      <c r="LN27" s="7" t="str">
        <f t="shared" si="46"/>
        <v/>
      </c>
      <c r="LO27" s="61" t="str">
        <f t="shared" si="47"/>
        <v/>
      </c>
      <c r="LQ27" s="60" t="e">
        <f t="shared" si="48"/>
        <v>#VALUE!</v>
      </c>
      <c r="LR27" s="7" t="e">
        <f t="shared" si="49"/>
        <v>#VALUE!</v>
      </c>
      <c r="LS27" s="7" t="e">
        <f t="shared" si="50"/>
        <v>#VALUE!</v>
      </c>
      <c r="LT27" s="7" t="e">
        <f t="shared" si="51"/>
        <v>#VALUE!</v>
      </c>
      <c r="LU27" s="7" t="e">
        <f t="shared" si="52"/>
        <v>#VALUE!</v>
      </c>
      <c r="LV27" s="7" t="e">
        <f t="shared" si="53"/>
        <v>#VALUE!</v>
      </c>
      <c r="LW27" s="7" t="e">
        <f t="shared" si="54"/>
        <v>#VALUE!</v>
      </c>
      <c r="LX27" s="7" t="e">
        <f t="shared" si="55"/>
        <v>#VALUE!</v>
      </c>
      <c r="LY27" s="7" t="e">
        <f t="shared" si="56"/>
        <v>#VALUE!</v>
      </c>
      <c r="LZ27" s="7" t="e">
        <f t="shared" si="57"/>
        <v>#VALUE!</v>
      </c>
      <c r="MA27" s="7" t="e">
        <f t="shared" si="58"/>
        <v>#VALUE!</v>
      </c>
      <c r="MB27" s="7" t="e">
        <f t="shared" si="59"/>
        <v>#VALUE!</v>
      </c>
      <c r="MC27" s="7" t="e">
        <f t="shared" si="60"/>
        <v>#VALUE!</v>
      </c>
      <c r="MD27" s="7" t="e">
        <f t="shared" si="61"/>
        <v>#VALUE!</v>
      </c>
      <c r="ME27" s="7" t="e">
        <f t="shared" si="62"/>
        <v>#VALUE!</v>
      </c>
      <c r="MF27" s="7" t="e">
        <f t="shared" si="63"/>
        <v>#VALUE!</v>
      </c>
      <c r="MG27" s="7" t="e">
        <f t="shared" si="64"/>
        <v>#VALUE!</v>
      </c>
      <c r="MH27" s="7" t="e">
        <f t="shared" si="65"/>
        <v>#VALUE!</v>
      </c>
      <c r="MI27" s="7" t="e">
        <f t="shared" si="66"/>
        <v>#VALUE!</v>
      </c>
      <c r="MJ27" s="61" t="e">
        <f t="shared" si="67"/>
        <v>#VALUE!</v>
      </c>
      <c r="ML27" s="60" t="str">
        <f t="shared" si="84"/>
        <v/>
      </c>
      <c r="MM27" s="7" t="str">
        <f t="shared" si="85"/>
        <v/>
      </c>
      <c r="MN27" s="7" t="str">
        <f t="shared" si="86"/>
        <v/>
      </c>
      <c r="MO27" s="7" t="str">
        <f t="shared" si="87"/>
        <v/>
      </c>
      <c r="MP27" s="7" t="str">
        <f t="shared" si="88"/>
        <v/>
      </c>
      <c r="MQ27" s="7" t="str">
        <f t="shared" si="89"/>
        <v/>
      </c>
      <c r="MR27" s="7" t="str">
        <f t="shared" si="90"/>
        <v/>
      </c>
      <c r="MS27" s="7" t="str">
        <f t="shared" si="91"/>
        <v/>
      </c>
      <c r="MT27" s="7" t="str">
        <f t="shared" si="92"/>
        <v/>
      </c>
      <c r="MU27" s="7" t="str">
        <f t="shared" si="93"/>
        <v/>
      </c>
      <c r="MV27" s="7" t="str">
        <f t="shared" si="94"/>
        <v/>
      </c>
      <c r="MW27" s="7" t="str">
        <f t="shared" si="95"/>
        <v/>
      </c>
      <c r="MX27" s="7" t="str">
        <f t="shared" si="96"/>
        <v/>
      </c>
      <c r="MY27" s="7" t="str">
        <f t="shared" si="97"/>
        <v/>
      </c>
      <c r="MZ27" s="7" t="str">
        <f t="shared" si="98"/>
        <v/>
      </c>
      <c r="NA27" s="7" t="str">
        <f t="shared" si="99"/>
        <v/>
      </c>
      <c r="NB27" s="7" t="str">
        <f t="shared" si="100"/>
        <v/>
      </c>
      <c r="NC27" s="7" t="str">
        <f t="shared" si="101"/>
        <v/>
      </c>
      <c r="ND27" s="7" t="str">
        <f t="shared" si="102"/>
        <v/>
      </c>
      <c r="NE27" s="61" t="str">
        <f t="shared" si="103"/>
        <v/>
      </c>
      <c r="NG27" s="10" t="str">
        <f t="shared" si="104"/>
        <v/>
      </c>
      <c r="NI27" s="10" t="str">
        <f t="shared" si="105"/>
        <v/>
      </c>
      <c r="NK27" s="10" t="str">
        <f>IF(COUNTIF($NI27:$NI$176, "X")=1, "X", "")</f>
        <v/>
      </c>
      <c r="NM27" s="10" t="str">
        <f t="shared" si="69"/>
        <v/>
      </c>
      <c r="NO27" s="85" t="str" cm="1">
        <f t="array" ref="NO27">IF(OR(NO$7="", $JE27=""), "", IFERROR(NO$8+SUMPRODUCT((Trades!$CL$8:$CL$307)*(Trades!$O$8:$Q$307=NO$7)*(Trades!$R$8:$R$307&lt;$JE27))-SUMPRODUCT((Trades!$H$8:$H$307)*(Trades!$E$8:$E$307=NO$7)*(Trades!$R$8:$R$307&lt;$JE27)), ""))</f>
        <v/>
      </c>
      <c r="NP27" s="86" t="str" cm="1">
        <f t="array" ref="NP27">IF(OR(NP$7="", $JE27=""), "", IFERROR(NP$8+SUMPRODUCT((Trades!$CL$8:$CL$307)*(Trades!$O$8:$Q$307=NP$7)*(Trades!$R$8:$R$307&lt;$JE27))-SUMPRODUCT((Trades!$H$8:$H$307)*(Trades!$E$8:$E$307=NP$7)*(Trades!$R$8:$R$307&lt;$JE27)), ""))</f>
        <v/>
      </c>
      <c r="NQ27" s="86" t="str" cm="1">
        <f t="array" ref="NQ27">IF(OR(NQ$7="", $JE27=""), "", IFERROR(NQ$8+SUMPRODUCT((Trades!$CL$8:$CL$307)*(Trades!$O$8:$Q$307=NQ$7)*(Trades!$R$8:$R$307&lt;$JE27))-SUMPRODUCT((Trades!$H$8:$H$307)*(Trades!$E$8:$E$307=NQ$7)*(Trades!$R$8:$R$307&lt;$JE27)), ""))</f>
        <v/>
      </c>
      <c r="NR27" s="86" t="str" cm="1">
        <f t="array" ref="NR27">IF(OR(NR$7="", $JE27=""), "", IFERROR(NR$8+SUMPRODUCT((Trades!$CL$8:$CL$307)*(Trades!$O$8:$Q$307=NR$7)*(Trades!$R$8:$R$307&lt;$JE27))-SUMPRODUCT((Trades!$H$8:$H$307)*(Trades!$E$8:$E$307=NR$7)*(Trades!$R$8:$R$307&lt;$JE27)), ""))</f>
        <v/>
      </c>
      <c r="NS27" s="86" t="str" cm="1">
        <f t="array" ref="NS27">IF(OR(NS$7="", $JE27=""), "", IFERROR(NS$8+SUMPRODUCT((Trades!$CL$8:$CL$307)*(Trades!$O$8:$Q$307=NS$7)*(Trades!$R$8:$R$307&lt;$JE27))-SUMPRODUCT((Trades!$H$8:$H$307)*(Trades!$E$8:$E$307=NS$7)*(Trades!$R$8:$R$307&lt;$JE27)), ""))</f>
        <v/>
      </c>
      <c r="NT27" s="86" t="str" cm="1">
        <f t="array" ref="NT27">IF(OR(NT$7="", $JE27=""), "", IFERROR(NT$8+SUMPRODUCT((Trades!$CL$8:$CL$307)*(Trades!$O$8:$Q$307=NT$7)*(Trades!$R$8:$R$307&lt;$JE27))-SUMPRODUCT((Trades!$H$8:$H$307)*(Trades!$E$8:$E$307=NT$7)*(Trades!$R$8:$R$307&lt;$JE27)), ""))</f>
        <v/>
      </c>
      <c r="NU27" s="86" t="str" cm="1">
        <f t="array" ref="NU27">IF(OR(NU$7="", $JE27=""), "", IFERROR(NU$8+SUMPRODUCT((Trades!$CL$8:$CL$307)*(Trades!$O$8:$Q$307=NU$7)*(Trades!$R$8:$R$307&lt;$JE27))-SUMPRODUCT((Trades!$H$8:$H$307)*(Trades!$E$8:$E$307=NU$7)*(Trades!$R$8:$R$307&lt;$JE27)), ""))</f>
        <v/>
      </c>
      <c r="NV27" s="86" t="str" cm="1">
        <f t="array" ref="NV27">IF(OR(NV$7="", $JE27=""), "", IFERROR(NV$8+SUMPRODUCT((Trades!$CL$8:$CL$307)*(Trades!$O$8:$Q$307=NV$7)*(Trades!$R$8:$R$307&lt;$JE27))-SUMPRODUCT((Trades!$H$8:$H$307)*(Trades!$E$8:$E$307=NV$7)*(Trades!$R$8:$R$307&lt;$JE27)), ""))</f>
        <v/>
      </c>
      <c r="NW27" s="86" t="str" cm="1">
        <f t="array" ref="NW27">IF(OR(NW$7="", $JE27=""), "", IFERROR(NW$8+SUMPRODUCT((Trades!$CL$8:$CL$307)*(Trades!$O$8:$Q$307=NW$7)*(Trades!$R$8:$R$307&lt;$JE27))-SUMPRODUCT((Trades!$H$8:$H$307)*(Trades!$E$8:$E$307=NW$7)*(Trades!$R$8:$R$307&lt;$JE27)), ""))</f>
        <v/>
      </c>
      <c r="NX27" s="86" t="str" cm="1">
        <f t="array" ref="NX27">IF(OR(NX$7="", $JE27=""), "", IFERROR(NX$8+SUMPRODUCT((Trades!$CL$8:$CL$307)*(Trades!$O$8:$Q$307=NX$7)*(Trades!$R$8:$R$307&lt;$JE27))-SUMPRODUCT((Trades!$H$8:$H$307)*(Trades!$E$8:$E$307=NX$7)*(Trades!$R$8:$R$307&lt;$JE27)), ""))</f>
        <v/>
      </c>
      <c r="NY27" s="86" t="str" cm="1">
        <f t="array" ref="NY27">IF(OR(NY$7="", $JE27=""), "", IFERROR(NY$8+SUMPRODUCT((Trades!$CL$8:$CL$307)*(Trades!$O$8:$Q$307=NY$7)*(Trades!$R$8:$R$307&lt;$JE27))-SUMPRODUCT((Trades!$H$8:$H$307)*(Trades!$E$8:$E$307=NY$7)*(Trades!$R$8:$R$307&lt;$JE27)), ""))</f>
        <v/>
      </c>
      <c r="NZ27" s="86" t="str" cm="1">
        <f t="array" ref="NZ27">IF(OR(NZ$7="", $JE27=""), "", IFERROR(NZ$8+SUMPRODUCT((Trades!$CL$8:$CL$307)*(Trades!$O$8:$Q$307=NZ$7)*(Trades!$R$8:$R$307&lt;$JE27))-SUMPRODUCT((Trades!$H$8:$H$307)*(Trades!$E$8:$E$307=NZ$7)*(Trades!$R$8:$R$307&lt;$JE27)), ""))</f>
        <v/>
      </c>
      <c r="OA27" s="86" t="str" cm="1">
        <f t="array" ref="OA27">IF(OR(OA$7="", $JE27=""), "", IFERROR(OA$8+SUMPRODUCT((Trades!$CL$8:$CL$307)*(Trades!$O$8:$Q$307=OA$7)*(Trades!$R$8:$R$307&lt;$JE27))-SUMPRODUCT((Trades!$H$8:$H$307)*(Trades!$E$8:$E$307=OA$7)*(Trades!$R$8:$R$307&lt;$JE27)), ""))</f>
        <v/>
      </c>
      <c r="OB27" s="86" t="str" cm="1">
        <f t="array" ref="OB27">IF(OR(OB$7="", $JE27=""), "", IFERROR(OB$8+SUMPRODUCT((Trades!$CL$8:$CL$307)*(Trades!$O$8:$Q$307=OB$7)*(Trades!$R$8:$R$307&lt;$JE27))-SUMPRODUCT((Trades!$H$8:$H$307)*(Trades!$E$8:$E$307=OB$7)*(Trades!$R$8:$R$307&lt;$JE27)), ""))</f>
        <v/>
      </c>
      <c r="OC27" s="86" t="str" cm="1">
        <f t="array" ref="OC27">IF(OR(OC$7="", $JE27=""), "", IFERROR(OC$8+SUMPRODUCT((Trades!$CL$8:$CL$307)*(Trades!$O$8:$Q$307=OC$7)*(Trades!$R$8:$R$307&lt;$JE27))-SUMPRODUCT((Trades!$H$8:$H$307)*(Trades!$E$8:$E$307=OC$7)*(Trades!$R$8:$R$307&lt;$JE27)), ""))</f>
        <v/>
      </c>
      <c r="OD27" s="86" t="str" cm="1">
        <f t="array" ref="OD27">IF(OR(OD$7="", $JE27=""), "", IFERROR(OD$8+SUMPRODUCT((Trades!$CL$8:$CL$307)*(Trades!$O$8:$Q$307=OD$7)*(Trades!$R$8:$R$307&lt;$JE27))-SUMPRODUCT((Trades!$H$8:$H$307)*(Trades!$E$8:$E$307=OD$7)*(Trades!$R$8:$R$307&lt;$JE27)), ""))</f>
        <v/>
      </c>
      <c r="OE27" s="86" t="str" cm="1">
        <f t="array" ref="OE27">IF(OR(OE$7="", $JE27=""), "", IFERROR(OE$8+SUMPRODUCT((Trades!$CL$8:$CL$307)*(Trades!$O$8:$Q$307=OE$7)*(Trades!$R$8:$R$307&lt;$JE27))-SUMPRODUCT((Trades!$H$8:$H$307)*(Trades!$E$8:$E$307=OE$7)*(Trades!$R$8:$R$307&lt;$JE27)), ""))</f>
        <v/>
      </c>
      <c r="OF27" s="86" t="str" cm="1">
        <f t="array" ref="OF27">IF(OR(OF$7="", $JE27=""), "", IFERROR(OF$8+SUMPRODUCT((Trades!$CL$8:$CL$307)*(Trades!$O$8:$Q$307=OF$7)*(Trades!$R$8:$R$307&lt;$JE27))-SUMPRODUCT((Trades!$H$8:$H$307)*(Trades!$E$8:$E$307=OF$7)*(Trades!$R$8:$R$307&lt;$JE27)), ""))</f>
        <v/>
      </c>
      <c r="OG27" s="86" t="str" cm="1">
        <f t="array" ref="OG27">IF(OR(OG$7="", $JE27=""), "", IFERROR(OG$8+SUMPRODUCT((Trades!$CL$8:$CL$307)*(Trades!$O$8:$Q$307=OG$7)*(Trades!$R$8:$R$307&lt;$JE27))-SUMPRODUCT((Trades!$H$8:$H$307)*(Trades!$E$8:$E$307=OG$7)*(Trades!$R$8:$R$307&lt;$JE27)), ""))</f>
        <v/>
      </c>
      <c r="OH27" s="87" t="str" cm="1">
        <f t="array" ref="OH27">IF(OR(OH$7="", $JE27=""), "", IFERROR(OH$8+SUMPRODUCT((Trades!$CL$8:$CL$307)*(Trades!$O$8:$Q$307=OH$7)*(Trades!$R$8:$R$307&lt;$JE27))-SUMPRODUCT((Trades!$H$8:$H$307)*(Trades!$E$8:$E$307=OH$7)*(Trades!$R$8:$R$307&lt;$JE27)), ""))</f>
        <v/>
      </c>
      <c r="OJ27" s="94" t="str">
        <f t="shared" si="106"/>
        <v/>
      </c>
      <c r="OK27" s="95" t="str">
        <f t="shared" si="153"/>
        <v/>
      </c>
      <c r="OL27" s="95" t="str">
        <f t="shared" si="154"/>
        <v/>
      </c>
      <c r="OM27" s="95" t="str">
        <f t="shared" si="155"/>
        <v/>
      </c>
      <c r="ON27" s="95" t="str">
        <f t="shared" si="156"/>
        <v/>
      </c>
      <c r="OO27" s="95" t="str">
        <f t="shared" si="157"/>
        <v/>
      </c>
      <c r="OP27" s="95" t="str">
        <f t="shared" si="158"/>
        <v/>
      </c>
      <c r="OQ27" s="95" t="str">
        <f t="shared" si="159"/>
        <v/>
      </c>
      <c r="OR27" s="95" t="str">
        <f t="shared" si="160"/>
        <v/>
      </c>
      <c r="OS27" s="95" t="str">
        <f t="shared" si="131"/>
        <v/>
      </c>
      <c r="OT27" s="95" t="str">
        <f t="shared" si="132"/>
        <v/>
      </c>
      <c r="OU27" s="95" t="str">
        <f t="shared" si="133"/>
        <v/>
      </c>
      <c r="OV27" s="95" t="str">
        <f t="shared" si="134"/>
        <v/>
      </c>
      <c r="OW27" s="95" t="str">
        <f t="shared" si="135"/>
        <v/>
      </c>
      <c r="OX27" s="95" t="str">
        <f t="shared" si="136"/>
        <v/>
      </c>
      <c r="OY27" s="95" t="str">
        <f t="shared" si="137"/>
        <v/>
      </c>
      <c r="OZ27" s="95" t="str">
        <f t="shared" si="138"/>
        <v/>
      </c>
      <c r="PA27" s="95" t="str">
        <f t="shared" si="139"/>
        <v/>
      </c>
      <c r="PB27" s="95" t="str">
        <f t="shared" si="140"/>
        <v/>
      </c>
      <c r="PC27" s="96" t="str">
        <f t="shared" si="141"/>
        <v/>
      </c>
      <c r="PE27" s="101" t="str">
        <f t="shared" si="126"/>
        <v/>
      </c>
      <c r="PG27" s="106" t="str">
        <f t="shared" si="127"/>
        <v/>
      </c>
      <c r="PH27" s="107" t="str">
        <f t="shared" si="161"/>
        <v/>
      </c>
      <c r="PI27" s="107" t="str">
        <f t="shared" si="162"/>
        <v/>
      </c>
      <c r="PJ27" s="107" t="str">
        <f t="shared" si="163"/>
        <v/>
      </c>
      <c r="PK27" s="107" t="str">
        <f t="shared" si="164"/>
        <v/>
      </c>
      <c r="PL27" s="107" t="str">
        <f t="shared" si="165"/>
        <v/>
      </c>
      <c r="PM27" s="107" t="str">
        <f t="shared" si="166"/>
        <v/>
      </c>
      <c r="PN27" s="107" t="str">
        <f t="shared" si="167"/>
        <v/>
      </c>
      <c r="PO27" s="107" t="str">
        <f t="shared" si="168"/>
        <v/>
      </c>
      <c r="PP27" s="107" t="str">
        <f t="shared" si="142"/>
        <v/>
      </c>
      <c r="PQ27" s="107" t="str">
        <f t="shared" si="143"/>
        <v/>
      </c>
      <c r="PR27" s="107" t="str">
        <f t="shared" si="144"/>
        <v/>
      </c>
      <c r="PS27" s="107" t="str">
        <f t="shared" si="145"/>
        <v/>
      </c>
      <c r="PT27" s="107" t="str">
        <f t="shared" si="146"/>
        <v/>
      </c>
      <c r="PU27" s="107" t="str">
        <f t="shared" si="147"/>
        <v/>
      </c>
      <c r="PV27" s="107" t="str">
        <f t="shared" si="148"/>
        <v/>
      </c>
      <c r="PW27" s="107" t="str">
        <f t="shared" si="149"/>
        <v/>
      </c>
      <c r="PX27" s="107" t="str">
        <f t="shared" si="150"/>
        <v/>
      </c>
      <c r="PY27" s="107" t="str">
        <f t="shared" si="151"/>
        <v/>
      </c>
      <c r="PZ27" s="108" t="str">
        <f t="shared" si="152"/>
        <v/>
      </c>
      <c r="QB27" s="124" t="str" cm="1">
        <f t="array" ref="QB27">IF(OR($QB$3="", $NI27=""), "", IFERROR(INDEX($ML27:$NE27, $QA27, MATCH($QB$3, $ML$7:$NE$7, 0)), ""))</f>
        <v/>
      </c>
      <c r="QD27" s="101" t="e" cm="1">
        <f t="array" ref="QD27">IF(OR($NI27="", $QB$3=""), NA(), IFERROR(INDEX($NO27:$OH27, $QC27, MATCH($QB$3, $NO$7:$OH$7, 0)), NA()))</f>
        <v>#N/A</v>
      </c>
      <c r="QF27" s="10">
        <f t="shared" si="72"/>
        <v>0</v>
      </c>
    </row>
    <row r="28" spans="1:451" ht="1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AG28" s="10">
        <v>17</v>
      </c>
      <c r="AJ28" s="11" t="str">
        <f>IF('Dev Settings'!$B$29="", "", 'Dev Settings'!$B$29)</f>
        <v>ZAR</v>
      </c>
      <c r="AK28" s="62">
        <v>79</v>
      </c>
      <c r="AL28" s="63">
        <v>58</v>
      </c>
      <c r="AM28" s="63">
        <v>18</v>
      </c>
      <c r="AN28" s="63">
        <v>35</v>
      </c>
      <c r="AO28" s="63">
        <v>18</v>
      </c>
      <c r="AP28" s="63">
        <v>3</v>
      </c>
      <c r="AQ28" s="63">
        <v>92</v>
      </c>
      <c r="AR28" s="63">
        <v>59</v>
      </c>
      <c r="AS28" s="63">
        <v>5</v>
      </c>
      <c r="AT28" s="63">
        <v>57</v>
      </c>
      <c r="AU28" s="63">
        <v>98</v>
      </c>
      <c r="AV28" s="63">
        <v>29</v>
      </c>
      <c r="AW28" s="63">
        <v>30</v>
      </c>
      <c r="AX28" s="63">
        <v>78</v>
      </c>
      <c r="AY28" s="63">
        <v>52</v>
      </c>
      <c r="AZ28" s="63">
        <v>56</v>
      </c>
      <c r="BA28" s="63">
        <v>96</v>
      </c>
      <c r="BB28" s="63">
        <v>58</v>
      </c>
      <c r="BC28" s="63">
        <v>58</v>
      </c>
      <c r="BD28" s="63">
        <v>61</v>
      </c>
      <c r="BE28" s="63">
        <v>88</v>
      </c>
      <c r="BF28" s="63">
        <v>41</v>
      </c>
      <c r="BG28" s="63">
        <v>97</v>
      </c>
      <c r="BH28" s="63">
        <v>4</v>
      </c>
      <c r="BI28" s="63">
        <v>66</v>
      </c>
      <c r="BJ28" s="63">
        <v>23</v>
      </c>
      <c r="BK28" s="63">
        <v>77</v>
      </c>
      <c r="BL28" s="63">
        <v>63</v>
      </c>
      <c r="BM28" s="63">
        <v>68</v>
      </c>
      <c r="BN28" s="63">
        <v>86</v>
      </c>
      <c r="BO28" s="63">
        <v>65</v>
      </c>
      <c r="BP28" s="63">
        <v>26</v>
      </c>
      <c r="BQ28" s="63">
        <v>41</v>
      </c>
      <c r="BR28" s="63">
        <v>77</v>
      </c>
      <c r="BS28" s="63">
        <v>74</v>
      </c>
      <c r="BT28" s="63">
        <v>71</v>
      </c>
      <c r="BU28" s="63">
        <v>7</v>
      </c>
      <c r="BV28" s="63">
        <v>52</v>
      </c>
      <c r="BW28" s="63">
        <v>67</v>
      </c>
      <c r="BX28" s="64">
        <v>14</v>
      </c>
      <c r="CA28" s="49">
        <f t="shared" si="74"/>
        <v>0.83333333333333304</v>
      </c>
      <c r="CB28" s="10">
        <v>21</v>
      </c>
      <c r="CD28" s="52" t="e">
        <f t="shared" si="128"/>
        <v>#VALUE!</v>
      </c>
      <c r="CF28" s="55" t="e">
        <f t="shared" si="75"/>
        <v>#VALUE!</v>
      </c>
      <c r="CH28" s="10" t="str">
        <f t="shared" si="76"/>
        <v/>
      </c>
      <c r="CJ28" s="7"/>
      <c r="CK28" s="10">
        <v>20</v>
      </c>
      <c r="CL28" s="60">
        <v>30</v>
      </c>
      <c r="CM28" s="7">
        <v>45</v>
      </c>
      <c r="CN28" s="7">
        <v>38</v>
      </c>
      <c r="CO28" s="7">
        <v>50</v>
      </c>
      <c r="CP28" s="7">
        <v>85</v>
      </c>
      <c r="CQ28" s="7">
        <v>89</v>
      </c>
      <c r="CR28" s="7">
        <v>85</v>
      </c>
      <c r="CS28" s="7">
        <v>41</v>
      </c>
      <c r="CT28" s="7">
        <v>44</v>
      </c>
      <c r="CU28" s="7">
        <v>97</v>
      </c>
      <c r="CV28" s="7">
        <v>24</v>
      </c>
      <c r="CW28" s="7">
        <v>58</v>
      </c>
      <c r="CX28" s="7">
        <v>77</v>
      </c>
      <c r="CY28" s="7">
        <v>71</v>
      </c>
      <c r="CZ28" s="7">
        <v>11</v>
      </c>
      <c r="DA28" s="7">
        <v>24</v>
      </c>
      <c r="DB28" s="7">
        <v>32</v>
      </c>
      <c r="DC28" s="7">
        <v>97</v>
      </c>
      <c r="DD28" s="7">
        <v>95</v>
      </c>
      <c r="DE28" s="7">
        <v>98</v>
      </c>
      <c r="DF28" s="7">
        <v>23</v>
      </c>
      <c r="DG28" s="7">
        <v>24</v>
      </c>
      <c r="DH28" s="7">
        <v>14</v>
      </c>
      <c r="DI28" s="61">
        <v>12</v>
      </c>
      <c r="DK28" s="10">
        <v>21</v>
      </c>
      <c r="DL28" s="60">
        <v>42</v>
      </c>
      <c r="DM28" s="7">
        <v>62</v>
      </c>
      <c r="DN28" s="7">
        <v>45</v>
      </c>
      <c r="DO28" s="7">
        <v>41</v>
      </c>
      <c r="DP28" s="7">
        <v>78</v>
      </c>
      <c r="DQ28" s="7">
        <v>97</v>
      </c>
      <c r="DR28" s="7">
        <v>96</v>
      </c>
      <c r="DS28" s="7">
        <v>42</v>
      </c>
      <c r="DT28" s="7">
        <v>53</v>
      </c>
      <c r="DU28" s="7">
        <v>20</v>
      </c>
      <c r="DV28" s="7">
        <v>18</v>
      </c>
      <c r="DW28" s="7">
        <v>1</v>
      </c>
      <c r="DX28" s="7">
        <v>20</v>
      </c>
      <c r="DY28" s="7">
        <v>50</v>
      </c>
      <c r="DZ28" s="7">
        <v>68</v>
      </c>
      <c r="EA28" s="7">
        <v>12</v>
      </c>
      <c r="EB28" s="7">
        <v>1</v>
      </c>
      <c r="EC28" s="7">
        <v>76</v>
      </c>
      <c r="ED28" s="7">
        <v>67</v>
      </c>
      <c r="EE28" s="7">
        <v>48</v>
      </c>
      <c r="EF28" s="7">
        <v>58</v>
      </c>
      <c r="EG28" s="7">
        <v>39</v>
      </c>
      <c r="EH28" s="7">
        <v>67</v>
      </c>
      <c r="EI28" s="7">
        <v>91</v>
      </c>
      <c r="EJ28" s="7">
        <v>23</v>
      </c>
      <c r="EK28" s="7">
        <v>87</v>
      </c>
      <c r="EL28" s="7">
        <v>7</v>
      </c>
      <c r="EM28" s="7">
        <v>17</v>
      </c>
      <c r="EN28" s="7">
        <v>84</v>
      </c>
      <c r="EO28" s="7">
        <v>51</v>
      </c>
      <c r="EP28" s="7">
        <v>99</v>
      </c>
      <c r="EQ28" s="7">
        <v>77</v>
      </c>
      <c r="ER28" s="7">
        <v>51</v>
      </c>
      <c r="ES28" s="7">
        <v>26</v>
      </c>
      <c r="ET28" s="7">
        <v>56</v>
      </c>
      <c r="EU28" s="7">
        <v>51</v>
      </c>
      <c r="EV28" s="7">
        <v>60</v>
      </c>
      <c r="EW28" s="7">
        <v>73</v>
      </c>
      <c r="EX28" s="7">
        <v>78</v>
      </c>
      <c r="EY28" s="7">
        <v>97</v>
      </c>
      <c r="EZ28" s="7">
        <v>4</v>
      </c>
      <c r="FA28" s="7">
        <v>93</v>
      </c>
      <c r="FB28" s="7">
        <v>100</v>
      </c>
      <c r="FC28" s="7">
        <v>16</v>
      </c>
      <c r="FD28" s="7">
        <v>39</v>
      </c>
      <c r="FE28" s="7">
        <v>99</v>
      </c>
      <c r="FF28" s="7">
        <v>99</v>
      </c>
      <c r="FG28" s="7">
        <v>50</v>
      </c>
      <c r="FH28" s="7">
        <v>60</v>
      </c>
      <c r="FI28" s="7">
        <v>44</v>
      </c>
      <c r="FJ28" s="7">
        <v>49</v>
      </c>
      <c r="FK28" s="7">
        <v>21</v>
      </c>
      <c r="FL28" s="7">
        <v>3</v>
      </c>
      <c r="FM28" s="7">
        <v>60</v>
      </c>
      <c r="FN28" s="7">
        <v>1</v>
      </c>
      <c r="FO28" s="7">
        <v>60</v>
      </c>
      <c r="FP28" s="7">
        <v>58</v>
      </c>
      <c r="FQ28" s="7">
        <v>89</v>
      </c>
      <c r="FR28" s="7">
        <v>39</v>
      </c>
      <c r="FS28" s="7">
        <v>96</v>
      </c>
      <c r="FT28" s="7">
        <v>30</v>
      </c>
      <c r="FU28" s="7">
        <v>47</v>
      </c>
      <c r="FV28" s="7">
        <v>81</v>
      </c>
      <c r="FW28" s="7">
        <v>58</v>
      </c>
      <c r="FX28" s="7">
        <v>3</v>
      </c>
      <c r="FY28" s="7">
        <v>59</v>
      </c>
      <c r="FZ28" s="7">
        <v>56</v>
      </c>
      <c r="GA28" s="7">
        <v>77</v>
      </c>
      <c r="GB28" s="7">
        <v>56</v>
      </c>
      <c r="GC28" s="7">
        <v>57</v>
      </c>
      <c r="GD28" s="7">
        <v>39</v>
      </c>
      <c r="GE28" s="7">
        <v>73</v>
      </c>
      <c r="GF28" s="7">
        <v>99</v>
      </c>
      <c r="GG28" s="7">
        <v>97</v>
      </c>
      <c r="GH28" s="7">
        <v>36</v>
      </c>
      <c r="GI28" s="7">
        <v>93</v>
      </c>
      <c r="GJ28" s="7">
        <v>98</v>
      </c>
      <c r="GK28" s="7">
        <v>62</v>
      </c>
      <c r="GL28" s="7">
        <v>76</v>
      </c>
      <c r="GM28" s="7">
        <v>38</v>
      </c>
      <c r="GN28" s="7">
        <v>10</v>
      </c>
      <c r="GO28" s="7">
        <v>28</v>
      </c>
      <c r="GP28" s="7">
        <v>52</v>
      </c>
      <c r="GQ28" s="7">
        <v>60</v>
      </c>
      <c r="GR28" s="7">
        <v>43</v>
      </c>
      <c r="GS28" s="7">
        <v>78</v>
      </c>
      <c r="GT28" s="7">
        <v>8</v>
      </c>
      <c r="GU28" s="7">
        <v>25</v>
      </c>
      <c r="GV28" s="7">
        <v>90</v>
      </c>
      <c r="GW28" s="7">
        <v>48</v>
      </c>
      <c r="GX28" s="7">
        <v>93</v>
      </c>
      <c r="GY28" s="7">
        <v>32</v>
      </c>
      <c r="GZ28" s="7">
        <v>39</v>
      </c>
      <c r="HA28" s="7">
        <v>11</v>
      </c>
      <c r="HB28" s="7">
        <v>86</v>
      </c>
      <c r="HC28" s="7">
        <v>70</v>
      </c>
      <c r="HD28" s="7">
        <v>51</v>
      </c>
      <c r="HE28" s="7">
        <v>30</v>
      </c>
      <c r="HF28" s="7">
        <v>65</v>
      </c>
      <c r="HG28" s="61">
        <v>31</v>
      </c>
      <c r="HJ28" s="52" t="str">
        <f t="shared" si="77"/>
        <v/>
      </c>
      <c r="HL28" s="49">
        <f>$CA$28</f>
        <v>0.83333333333333304</v>
      </c>
      <c r="HN28" s="10" t="str">
        <f t="shared" si="3"/>
        <v/>
      </c>
      <c r="HP28" s="10" t="str">
        <f t="shared" si="4"/>
        <v/>
      </c>
      <c r="HR28" s="10" t="str">
        <f t="shared" si="78"/>
        <v/>
      </c>
      <c r="HT28" s="60" t="str">
        <f t="shared" si="79"/>
        <v/>
      </c>
      <c r="HU28" s="7" t="str">
        <f t="shared" si="79"/>
        <v/>
      </c>
      <c r="HV28" s="7" t="str">
        <f t="shared" si="79"/>
        <v/>
      </c>
      <c r="HW28" s="7" t="str">
        <f t="shared" si="79"/>
        <v/>
      </c>
      <c r="HX28" s="7" t="str">
        <f t="shared" si="79"/>
        <v/>
      </c>
      <c r="HY28" s="7" t="str">
        <f t="shared" si="79"/>
        <v/>
      </c>
      <c r="HZ28" s="7" t="str">
        <f t="shared" si="79"/>
        <v/>
      </c>
      <c r="IA28" s="7" t="str">
        <f t="shared" si="79"/>
        <v/>
      </c>
      <c r="IB28" s="7" t="str">
        <f t="shared" si="79"/>
        <v/>
      </c>
      <c r="IC28" s="7" t="str">
        <f t="shared" si="79"/>
        <v/>
      </c>
      <c r="ID28" s="7" t="str">
        <f t="shared" si="79"/>
        <v/>
      </c>
      <c r="IE28" s="7" t="str">
        <f t="shared" si="79"/>
        <v/>
      </c>
      <c r="IF28" s="7" t="str">
        <f t="shared" si="79"/>
        <v/>
      </c>
      <c r="IG28" s="7" t="str">
        <f t="shared" si="79"/>
        <v/>
      </c>
      <c r="IH28" s="7" t="str">
        <f t="shared" si="79"/>
        <v/>
      </c>
      <c r="II28" s="7" t="str">
        <f t="shared" si="79"/>
        <v/>
      </c>
      <c r="IJ28" s="7" t="str">
        <f t="shared" si="129"/>
        <v/>
      </c>
      <c r="IK28" s="7" t="str">
        <f t="shared" si="129"/>
        <v/>
      </c>
      <c r="IL28" s="7" t="str">
        <f t="shared" si="129"/>
        <v/>
      </c>
      <c r="IM28" s="61" t="str">
        <f t="shared" si="129"/>
        <v/>
      </c>
      <c r="IT28" s="10">
        <v>21</v>
      </c>
      <c r="IU28" s="10">
        <f t="shared" si="80"/>
        <v>-4</v>
      </c>
      <c r="IW28" s="10">
        <f>IFERROR(IF(COUNTIF(IW$8:IW27, IW27)&lt;=INDEX($IQ$8:$IQ$18, MATCH(IW27, $IP$8:$IP$18, 0)), IW27, IW27+$IR$5), "")</f>
        <v>-4</v>
      </c>
      <c r="IX28" s="10">
        <f>IF($IW28="", "", COUNTIF(IW$8:IW28, IW28))</f>
        <v>10</v>
      </c>
      <c r="IY28" s="10">
        <f t="shared" si="81"/>
        <v>12</v>
      </c>
      <c r="JA28" s="10" t="str">
        <f t="shared" si="82"/>
        <v>X</v>
      </c>
      <c r="JB28" s="10">
        <f>IF($JA28="", "", COUNTIF(JA$8:JA28, "X"))</f>
        <v>20</v>
      </c>
      <c r="JE28" s="67" t="str">
        <f t="shared" si="83"/>
        <v/>
      </c>
      <c r="JF28" s="60" t="e">
        <f>IF(AND($IQ$5='Dev Settings'!$BU$3, COUNTIF($IP$21:$IP$25, HT28)&gt;0, COUNTIF($IP$21:$IP$25, HT27)&gt;0), MIN($ML27:$NE27)-ML27, IF(AND($IQ$6='Dev Settings'!$BU$3, COUNTIF($IQ$21:$IQ$25, HT28)&gt;0, COUNTIF($IQ$21:$IQ$25, HT27)&gt;0), MAX($ML27:$NE27)-ML27, IFERROR(INDEX($IU$8:$IU$107, MATCH(HT28, $IT$8:$IT$107, 0)), "")))</f>
        <v>#VALUE!</v>
      </c>
      <c r="JG28" s="7" t="e">
        <f>IF(AND($IQ$5='Dev Settings'!$BU$3, COUNTIF($IP$21:$IP$25, HU28)&gt;0, COUNTIF($IP$21:$IP$25, HU27)&gt;0), MIN($ML27:$NE27)-MM27, IF(AND($IQ$6='Dev Settings'!$BU$3, COUNTIF($IQ$21:$IQ$25, HU28)&gt;0, COUNTIF($IQ$21:$IQ$25, HU27)&gt;0), MAX($ML27:$NE27)-MM27, IFERROR(INDEX($IU$8:$IU$107, MATCH(HU28, $IT$8:$IT$107, 0)), "")))</f>
        <v>#VALUE!</v>
      </c>
      <c r="JH28" s="7" t="e">
        <f>IF(AND($IQ$5='Dev Settings'!$BU$3, COUNTIF($IP$21:$IP$25, HV28)&gt;0, COUNTIF($IP$21:$IP$25, HV27)&gt;0), MIN($ML27:$NE27)-MN27, IF(AND($IQ$6='Dev Settings'!$BU$3, COUNTIF($IQ$21:$IQ$25, HV28)&gt;0, COUNTIF($IQ$21:$IQ$25, HV27)&gt;0), MAX($ML27:$NE27)-MN27, IFERROR(INDEX($IU$8:$IU$107, MATCH(HV28, $IT$8:$IT$107, 0)), "")))</f>
        <v>#VALUE!</v>
      </c>
      <c r="JI28" s="7" t="e">
        <f>IF(AND($IQ$5='Dev Settings'!$BU$3, COUNTIF($IP$21:$IP$25, HW28)&gt;0, COUNTIF($IP$21:$IP$25, HW27)&gt;0), MIN($ML27:$NE27)-MO27, IF(AND($IQ$6='Dev Settings'!$BU$3, COUNTIF($IQ$21:$IQ$25, HW28)&gt;0, COUNTIF($IQ$21:$IQ$25, HW27)&gt;0), MAX($ML27:$NE27)-MO27, IFERROR(INDEX($IU$8:$IU$107, MATCH(HW28, $IT$8:$IT$107, 0)), "")))</f>
        <v>#VALUE!</v>
      </c>
      <c r="JJ28" s="7" t="e">
        <f>IF(AND($IQ$5='Dev Settings'!$BU$3, COUNTIF($IP$21:$IP$25, HX28)&gt;0, COUNTIF($IP$21:$IP$25, HX27)&gt;0), MIN($ML27:$NE27)-MP27, IF(AND($IQ$6='Dev Settings'!$BU$3, COUNTIF($IQ$21:$IQ$25, HX28)&gt;0, COUNTIF($IQ$21:$IQ$25, HX27)&gt;0), MAX($ML27:$NE27)-MP27, IFERROR(INDEX($IU$8:$IU$107, MATCH(HX28, $IT$8:$IT$107, 0)), "")))</f>
        <v>#VALUE!</v>
      </c>
      <c r="JK28" s="7" t="e">
        <f>IF(AND($IQ$5='Dev Settings'!$BU$3, COUNTIF($IP$21:$IP$25, HY28)&gt;0, COUNTIF($IP$21:$IP$25, HY27)&gt;0), MIN($ML27:$NE27)-MQ27, IF(AND($IQ$6='Dev Settings'!$BU$3, COUNTIF($IQ$21:$IQ$25, HY28)&gt;0, COUNTIF($IQ$21:$IQ$25, HY27)&gt;0), MAX($ML27:$NE27)-MQ27, IFERROR(INDEX($IU$8:$IU$107, MATCH(HY28, $IT$8:$IT$107, 0)), "")))</f>
        <v>#VALUE!</v>
      </c>
      <c r="JL28" s="7" t="e">
        <f>IF(AND($IQ$5='Dev Settings'!$BU$3, COUNTIF($IP$21:$IP$25, HZ28)&gt;0, COUNTIF($IP$21:$IP$25, HZ27)&gt;0), MIN($ML27:$NE27)-MR27, IF(AND($IQ$6='Dev Settings'!$BU$3, COUNTIF($IQ$21:$IQ$25, HZ28)&gt;0, COUNTIF($IQ$21:$IQ$25, HZ27)&gt;0), MAX($ML27:$NE27)-MR27, IFERROR(INDEX($IU$8:$IU$107, MATCH(HZ28, $IT$8:$IT$107, 0)), "")))</f>
        <v>#VALUE!</v>
      </c>
      <c r="JM28" s="7" t="e">
        <f>IF(AND($IQ$5='Dev Settings'!$BU$3, COUNTIF($IP$21:$IP$25, IA28)&gt;0, COUNTIF($IP$21:$IP$25, IA27)&gt;0), MIN($ML27:$NE27)-MS27, IF(AND($IQ$6='Dev Settings'!$BU$3, COUNTIF($IQ$21:$IQ$25, IA28)&gt;0, COUNTIF($IQ$21:$IQ$25, IA27)&gt;0), MAX($ML27:$NE27)-MS27, IFERROR(INDEX($IU$8:$IU$107, MATCH(IA28, $IT$8:$IT$107, 0)), "")))</f>
        <v>#VALUE!</v>
      </c>
      <c r="JN28" s="7" t="e">
        <f>IF(AND($IQ$5='Dev Settings'!$BU$3, COUNTIF($IP$21:$IP$25, IB28)&gt;0, COUNTIF($IP$21:$IP$25, IB27)&gt;0), MIN($ML27:$NE27)-MT27, IF(AND($IQ$6='Dev Settings'!$BU$3, COUNTIF($IQ$21:$IQ$25, IB28)&gt;0, COUNTIF($IQ$21:$IQ$25, IB27)&gt;0), MAX($ML27:$NE27)-MT27, IFERROR(INDEX($IU$8:$IU$107, MATCH(IB28, $IT$8:$IT$107, 0)), "")))</f>
        <v>#VALUE!</v>
      </c>
      <c r="JO28" s="7" t="e">
        <f>IF(AND($IQ$5='Dev Settings'!$BU$3, COUNTIF($IP$21:$IP$25, IC28)&gt;0, COUNTIF($IP$21:$IP$25, IC27)&gt;0), MIN($ML27:$NE27)-MU27, IF(AND($IQ$6='Dev Settings'!$BU$3, COUNTIF($IQ$21:$IQ$25, IC28)&gt;0, COUNTIF($IQ$21:$IQ$25, IC27)&gt;0), MAX($ML27:$NE27)-MU27, IFERROR(INDEX($IU$8:$IU$107, MATCH(IC28, $IT$8:$IT$107, 0)), "")))</f>
        <v>#VALUE!</v>
      </c>
      <c r="JP28" s="7" t="e">
        <f>IF(AND($IQ$5='Dev Settings'!$BU$3, COUNTIF($IP$21:$IP$25, ID28)&gt;0, COUNTIF($IP$21:$IP$25, ID27)&gt;0), MIN($ML27:$NE27)-MV27, IF(AND($IQ$6='Dev Settings'!$BU$3, COUNTIF($IQ$21:$IQ$25, ID28)&gt;0, COUNTIF($IQ$21:$IQ$25, ID27)&gt;0), MAX($ML27:$NE27)-MV27, IFERROR(INDEX($IU$8:$IU$107, MATCH(ID28, $IT$8:$IT$107, 0)), "")))</f>
        <v>#VALUE!</v>
      </c>
      <c r="JQ28" s="7" t="e">
        <f>IF(AND($IQ$5='Dev Settings'!$BU$3, COUNTIF($IP$21:$IP$25, IE28)&gt;0, COUNTIF($IP$21:$IP$25, IE27)&gt;0), MIN($ML27:$NE27)-MW27, IF(AND($IQ$6='Dev Settings'!$BU$3, COUNTIF($IQ$21:$IQ$25, IE28)&gt;0, COUNTIF($IQ$21:$IQ$25, IE27)&gt;0), MAX($ML27:$NE27)-MW27, IFERROR(INDEX($IU$8:$IU$107, MATCH(IE28, $IT$8:$IT$107, 0)), "")))</f>
        <v>#VALUE!</v>
      </c>
      <c r="JR28" s="7" t="e">
        <f>IF(AND($IQ$5='Dev Settings'!$BU$3, COUNTIF($IP$21:$IP$25, IF28)&gt;0, COUNTIF($IP$21:$IP$25, IF27)&gt;0), MIN($ML27:$NE27)-MX27, IF(AND($IQ$6='Dev Settings'!$BU$3, COUNTIF($IQ$21:$IQ$25, IF28)&gt;0, COUNTIF($IQ$21:$IQ$25, IF27)&gt;0), MAX($ML27:$NE27)-MX27, IFERROR(INDEX($IU$8:$IU$107, MATCH(IF28, $IT$8:$IT$107, 0)), "")))</f>
        <v>#VALUE!</v>
      </c>
      <c r="JS28" s="7" t="e">
        <f>IF(AND($IQ$5='Dev Settings'!$BU$3, COUNTIF($IP$21:$IP$25, IG28)&gt;0, COUNTIF($IP$21:$IP$25, IG27)&gt;0), MIN($ML27:$NE27)-MY27, IF(AND($IQ$6='Dev Settings'!$BU$3, COUNTIF($IQ$21:$IQ$25, IG28)&gt;0, COUNTIF($IQ$21:$IQ$25, IG27)&gt;0), MAX($ML27:$NE27)-MY27, IFERROR(INDEX($IU$8:$IU$107, MATCH(IG28, $IT$8:$IT$107, 0)), "")))</f>
        <v>#VALUE!</v>
      </c>
      <c r="JT28" s="7" t="e">
        <f>IF(AND($IQ$5='Dev Settings'!$BU$3, COUNTIF($IP$21:$IP$25, IH28)&gt;0, COUNTIF($IP$21:$IP$25, IH27)&gt;0), MIN($ML27:$NE27)-MZ27, IF(AND($IQ$6='Dev Settings'!$BU$3, COUNTIF($IQ$21:$IQ$25, IH28)&gt;0, COUNTIF($IQ$21:$IQ$25, IH27)&gt;0), MAX($ML27:$NE27)-MZ27, IFERROR(INDEX($IU$8:$IU$107, MATCH(IH28, $IT$8:$IT$107, 0)), "")))</f>
        <v>#VALUE!</v>
      </c>
      <c r="JU28" s="7" t="e">
        <f>IF(AND($IQ$5='Dev Settings'!$BU$3, COUNTIF($IP$21:$IP$25, II28)&gt;0, COUNTIF($IP$21:$IP$25, II27)&gt;0), MIN($ML27:$NE27)-NA27, IF(AND($IQ$6='Dev Settings'!$BU$3, COUNTIF($IQ$21:$IQ$25, II28)&gt;0, COUNTIF($IQ$21:$IQ$25, II27)&gt;0), MAX($ML27:$NE27)-NA27, IFERROR(INDEX($IU$8:$IU$107, MATCH(II28, $IT$8:$IT$107, 0)), "")))</f>
        <v>#VALUE!</v>
      </c>
      <c r="JV28" s="7" t="e">
        <f>IF(AND($IQ$5='Dev Settings'!$BU$3, COUNTIF($IP$21:$IP$25, IJ28)&gt;0, COUNTIF($IP$21:$IP$25, IJ27)&gt;0), MIN($ML27:$NE27)-NB27, IF(AND($IQ$6='Dev Settings'!$BU$3, COUNTIF($IQ$21:$IQ$25, IJ28)&gt;0, COUNTIF($IQ$21:$IQ$25, IJ27)&gt;0), MAX($ML27:$NE27)-NB27, IFERROR(INDEX($IU$8:$IU$107, MATCH(IJ28, $IT$8:$IT$107, 0)), "")))</f>
        <v>#VALUE!</v>
      </c>
      <c r="JW28" s="7" t="e">
        <f>IF(AND($IQ$5='Dev Settings'!$BU$3, COUNTIF($IP$21:$IP$25, IK28)&gt;0, COUNTIF($IP$21:$IP$25, IK27)&gt;0), MIN($ML27:$NE27)-NC27, IF(AND($IQ$6='Dev Settings'!$BU$3, COUNTIF($IQ$21:$IQ$25, IK28)&gt;0, COUNTIF($IQ$21:$IQ$25, IK27)&gt;0), MAX($ML27:$NE27)-NC27, IFERROR(INDEX($IU$8:$IU$107, MATCH(IK28, $IT$8:$IT$107, 0)), "")))</f>
        <v>#VALUE!</v>
      </c>
      <c r="JX28" s="7" t="e">
        <f>IF(AND($IQ$5='Dev Settings'!$BU$3, COUNTIF($IP$21:$IP$25, IL28)&gt;0, COUNTIF($IP$21:$IP$25, IL27)&gt;0), MIN($ML27:$NE27)-ND27, IF(AND($IQ$6='Dev Settings'!$BU$3, COUNTIF($IQ$21:$IQ$25, IL28)&gt;0, COUNTIF($IQ$21:$IQ$25, IL27)&gt;0), MAX($ML27:$NE27)-ND27, IFERROR(INDEX($IU$8:$IU$107, MATCH(IL28, $IT$8:$IT$107, 0)), "")))</f>
        <v>#VALUE!</v>
      </c>
      <c r="JY28" s="61" t="e">
        <f>IF(AND($IQ$5='Dev Settings'!$BU$3, COUNTIF($IP$21:$IP$25, IM28)&gt;0, COUNTIF($IP$21:$IP$25, IM27)&gt;0), MIN($ML27:$NE27)-NE27, IF(AND($IQ$6='Dev Settings'!$BU$3, COUNTIF($IQ$21:$IQ$25, IM28)&gt;0, COUNTIF($IQ$21:$IQ$25, IM27)&gt;0), MAX($ML27:$NE27)-NE27, IFERROR(INDEX($IU$8:$IU$107, MATCH(IM28, $IT$8:$IT$107, 0)), "")))</f>
        <v>#VALUE!</v>
      </c>
      <c r="KA28" s="60" t="str">
        <f t="shared" si="8"/>
        <v/>
      </c>
      <c r="KB28" s="7" t="str">
        <f t="shared" si="9"/>
        <v/>
      </c>
      <c r="KC28" s="7" t="str">
        <f t="shared" si="10"/>
        <v/>
      </c>
      <c r="KD28" s="7" t="str">
        <f t="shared" si="11"/>
        <v/>
      </c>
      <c r="KE28" s="7" t="str">
        <f t="shared" si="12"/>
        <v/>
      </c>
      <c r="KF28" s="7" t="str">
        <f t="shared" si="13"/>
        <v/>
      </c>
      <c r="KG28" s="7" t="str">
        <f t="shared" si="14"/>
        <v/>
      </c>
      <c r="KH28" s="7" t="str">
        <f t="shared" si="15"/>
        <v/>
      </c>
      <c r="KI28" s="7" t="str">
        <f t="shared" si="16"/>
        <v/>
      </c>
      <c r="KJ28" s="7" t="str">
        <f t="shared" si="17"/>
        <v/>
      </c>
      <c r="KK28" s="7" t="str">
        <f t="shared" si="18"/>
        <v/>
      </c>
      <c r="KL28" s="7" t="str">
        <f t="shared" si="19"/>
        <v/>
      </c>
      <c r="KM28" s="7" t="str">
        <f t="shared" si="20"/>
        <v/>
      </c>
      <c r="KN28" s="7" t="str">
        <f t="shared" si="21"/>
        <v/>
      </c>
      <c r="KO28" s="7" t="str">
        <f t="shared" si="22"/>
        <v/>
      </c>
      <c r="KP28" s="7" t="str">
        <f t="shared" si="23"/>
        <v/>
      </c>
      <c r="KQ28" s="7" t="str">
        <f t="shared" si="24"/>
        <v/>
      </c>
      <c r="KR28" s="7" t="str">
        <f t="shared" si="25"/>
        <v/>
      </c>
      <c r="KS28" s="7" t="str">
        <f t="shared" si="26"/>
        <v/>
      </c>
      <c r="KT28" s="61" t="str">
        <f t="shared" si="27"/>
        <v/>
      </c>
      <c r="KV28" s="60" t="str">
        <f t="shared" si="28"/>
        <v/>
      </c>
      <c r="KW28" s="7" t="str">
        <f t="shared" si="29"/>
        <v/>
      </c>
      <c r="KX28" s="7" t="str">
        <f t="shared" si="30"/>
        <v/>
      </c>
      <c r="KY28" s="7" t="str">
        <f t="shared" si="31"/>
        <v/>
      </c>
      <c r="KZ28" s="7" t="str">
        <f t="shared" si="32"/>
        <v/>
      </c>
      <c r="LA28" s="7" t="str">
        <f t="shared" si="33"/>
        <v/>
      </c>
      <c r="LB28" s="7" t="str">
        <f t="shared" si="34"/>
        <v/>
      </c>
      <c r="LC28" s="7" t="str">
        <f t="shared" si="35"/>
        <v/>
      </c>
      <c r="LD28" s="7" t="str">
        <f t="shared" si="36"/>
        <v/>
      </c>
      <c r="LE28" s="7" t="str">
        <f t="shared" si="37"/>
        <v/>
      </c>
      <c r="LF28" s="7" t="str">
        <f t="shared" si="38"/>
        <v/>
      </c>
      <c r="LG28" s="7" t="str">
        <f t="shared" si="39"/>
        <v/>
      </c>
      <c r="LH28" s="7" t="str">
        <f t="shared" si="40"/>
        <v/>
      </c>
      <c r="LI28" s="7" t="str">
        <f t="shared" si="41"/>
        <v/>
      </c>
      <c r="LJ28" s="7" t="str">
        <f t="shared" si="42"/>
        <v/>
      </c>
      <c r="LK28" s="7" t="str">
        <f t="shared" si="43"/>
        <v/>
      </c>
      <c r="LL28" s="7" t="str">
        <f t="shared" si="44"/>
        <v/>
      </c>
      <c r="LM28" s="7" t="str">
        <f t="shared" si="45"/>
        <v/>
      </c>
      <c r="LN28" s="7" t="str">
        <f t="shared" si="46"/>
        <v/>
      </c>
      <c r="LO28" s="61" t="str">
        <f t="shared" si="47"/>
        <v/>
      </c>
      <c r="LQ28" s="60" t="e">
        <f t="shared" si="48"/>
        <v>#VALUE!</v>
      </c>
      <c r="LR28" s="7" t="e">
        <f t="shared" si="49"/>
        <v>#VALUE!</v>
      </c>
      <c r="LS28" s="7" t="e">
        <f t="shared" si="50"/>
        <v>#VALUE!</v>
      </c>
      <c r="LT28" s="7" t="e">
        <f t="shared" si="51"/>
        <v>#VALUE!</v>
      </c>
      <c r="LU28" s="7" t="e">
        <f t="shared" si="52"/>
        <v>#VALUE!</v>
      </c>
      <c r="LV28" s="7" t="e">
        <f t="shared" si="53"/>
        <v>#VALUE!</v>
      </c>
      <c r="LW28" s="7" t="e">
        <f t="shared" si="54"/>
        <v>#VALUE!</v>
      </c>
      <c r="LX28" s="7" t="e">
        <f t="shared" si="55"/>
        <v>#VALUE!</v>
      </c>
      <c r="LY28" s="7" t="e">
        <f t="shared" si="56"/>
        <v>#VALUE!</v>
      </c>
      <c r="LZ28" s="7" t="e">
        <f t="shared" si="57"/>
        <v>#VALUE!</v>
      </c>
      <c r="MA28" s="7" t="e">
        <f t="shared" si="58"/>
        <v>#VALUE!</v>
      </c>
      <c r="MB28" s="7" t="e">
        <f t="shared" si="59"/>
        <v>#VALUE!</v>
      </c>
      <c r="MC28" s="7" t="e">
        <f t="shared" si="60"/>
        <v>#VALUE!</v>
      </c>
      <c r="MD28" s="7" t="e">
        <f t="shared" si="61"/>
        <v>#VALUE!</v>
      </c>
      <c r="ME28" s="7" t="e">
        <f t="shared" si="62"/>
        <v>#VALUE!</v>
      </c>
      <c r="MF28" s="7" t="e">
        <f t="shared" si="63"/>
        <v>#VALUE!</v>
      </c>
      <c r="MG28" s="7" t="e">
        <f t="shared" si="64"/>
        <v>#VALUE!</v>
      </c>
      <c r="MH28" s="7" t="e">
        <f t="shared" si="65"/>
        <v>#VALUE!</v>
      </c>
      <c r="MI28" s="7" t="e">
        <f t="shared" si="66"/>
        <v>#VALUE!</v>
      </c>
      <c r="MJ28" s="61" t="e">
        <f t="shared" si="67"/>
        <v>#VALUE!</v>
      </c>
      <c r="ML28" s="60" t="str">
        <f t="shared" si="84"/>
        <v/>
      </c>
      <c r="MM28" s="7" t="str">
        <f t="shared" si="85"/>
        <v/>
      </c>
      <c r="MN28" s="7" t="str">
        <f t="shared" si="86"/>
        <v/>
      </c>
      <c r="MO28" s="7" t="str">
        <f t="shared" si="87"/>
        <v/>
      </c>
      <c r="MP28" s="7" t="str">
        <f t="shared" si="88"/>
        <v/>
      </c>
      <c r="MQ28" s="7" t="str">
        <f t="shared" si="89"/>
        <v/>
      </c>
      <c r="MR28" s="7" t="str">
        <f t="shared" si="90"/>
        <v/>
      </c>
      <c r="MS28" s="7" t="str">
        <f t="shared" si="91"/>
        <v/>
      </c>
      <c r="MT28" s="7" t="str">
        <f t="shared" si="92"/>
        <v/>
      </c>
      <c r="MU28" s="7" t="str">
        <f t="shared" si="93"/>
        <v/>
      </c>
      <c r="MV28" s="7" t="str">
        <f t="shared" si="94"/>
        <v/>
      </c>
      <c r="MW28" s="7" t="str">
        <f t="shared" si="95"/>
        <v/>
      </c>
      <c r="MX28" s="7" t="str">
        <f t="shared" si="96"/>
        <v/>
      </c>
      <c r="MY28" s="7" t="str">
        <f t="shared" si="97"/>
        <v/>
      </c>
      <c r="MZ28" s="7" t="str">
        <f t="shared" si="98"/>
        <v/>
      </c>
      <c r="NA28" s="7" t="str">
        <f t="shared" si="99"/>
        <v/>
      </c>
      <c r="NB28" s="7" t="str">
        <f t="shared" si="100"/>
        <v/>
      </c>
      <c r="NC28" s="7" t="str">
        <f t="shared" si="101"/>
        <v/>
      </c>
      <c r="ND28" s="7" t="str">
        <f t="shared" si="102"/>
        <v/>
      </c>
      <c r="NE28" s="61" t="str">
        <f t="shared" si="103"/>
        <v/>
      </c>
      <c r="NG28" s="10" t="str">
        <f t="shared" si="104"/>
        <v/>
      </c>
      <c r="NI28" s="10" t="str">
        <f t="shared" si="105"/>
        <v/>
      </c>
      <c r="NK28" s="10" t="str">
        <f>IF(COUNTIF($NI28:$NI$176, "X")=1, "X", "")</f>
        <v/>
      </c>
      <c r="NM28" s="10" t="str">
        <f t="shared" si="69"/>
        <v/>
      </c>
      <c r="NO28" s="85" t="str" cm="1">
        <f t="array" ref="NO28">IF(OR(NO$7="", $JE28=""), "", IFERROR(NO$8+SUMPRODUCT((Trades!$CL$8:$CL$307)*(Trades!$O$8:$Q$307=NO$7)*(Trades!$R$8:$R$307&lt;$JE28))-SUMPRODUCT((Trades!$H$8:$H$307)*(Trades!$E$8:$E$307=NO$7)*(Trades!$R$8:$R$307&lt;$JE28)), ""))</f>
        <v/>
      </c>
      <c r="NP28" s="86" t="str" cm="1">
        <f t="array" ref="NP28">IF(OR(NP$7="", $JE28=""), "", IFERROR(NP$8+SUMPRODUCT((Trades!$CL$8:$CL$307)*(Trades!$O$8:$Q$307=NP$7)*(Trades!$R$8:$R$307&lt;$JE28))-SUMPRODUCT((Trades!$H$8:$H$307)*(Trades!$E$8:$E$307=NP$7)*(Trades!$R$8:$R$307&lt;$JE28)), ""))</f>
        <v/>
      </c>
      <c r="NQ28" s="86" t="str" cm="1">
        <f t="array" ref="NQ28">IF(OR(NQ$7="", $JE28=""), "", IFERROR(NQ$8+SUMPRODUCT((Trades!$CL$8:$CL$307)*(Trades!$O$8:$Q$307=NQ$7)*(Trades!$R$8:$R$307&lt;$JE28))-SUMPRODUCT((Trades!$H$8:$H$307)*(Trades!$E$8:$E$307=NQ$7)*(Trades!$R$8:$R$307&lt;$JE28)), ""))</f>
        <v/>
      </c>
      <c r="NR28" s="86" t="str" cm="1">
        <f t="array" ref="NR28">IF(OR(NR$7="", $JE28=""), "", IFERROR(NR$8+SUMPRODUCT((Trades!$CL$8:$CL$307)*(Trades!$O$8:$Q$307=NR$7)*(Trades!$R$8:$R$307&lt;$JE28))-SUMPRODUCT((Trades!$H$8:$H$307)*(Trades!$E$8:$E$307=NR$7)*(Trades!$R$8:$R$307&lt;$JE28)), ""))</f>
        <v/>
      </c>
      <c r="NS28" s="86" t="str" cm="1">
        <f t="array" ref="NS28">IF(OR(NS$7="", $JE28=""), "", IFERROR(NS$8+SUMPRODUCT((Trades!$CL$8:$CL$307)*(Trades!$O$8:$Q$307=NS$7)*(Trades!$R$8:$R$307&lt;$JE28))-SUMPRODUCT((Trades!$H$8:$H$307)*(Trades!$E$8:$E$307=NS$7)*(Trades!$R$8:$R$307&lt;$JE28)), ""))</f>
        <v/>
      </c>
      <c r="NT28" s="86" t="str" cm="1">
        <f t="array" ref="NT28">IF(OR(NT$7="", $JE28=""), "", IFERROR(NT$8+SUMPRODUCT((Trades!$CL$8:$CL$307)*(Trades!$O$8:$Q$307=NT$7)*(Trades!$R$8:$R$307&lt;$JE28))-SUMPRODUCT((Trades!$H$8:$H$307)*(Trades!$E$8:$E$307=NT$7)*(Trades!$R$8:$R$307&lt;$JE28)), ""))</f>
        <v/>
      </c>
      <c r="NU28" s="86" t="str" cm="1">
        <f t="array" ref="NU28">IF(OR(NU$7="", $JE28=""), "", IFERROR(NU$8+SUMPRODUCT((Trades!$CL$8:$CL$307)*(Trades!$O$8:$Q$307=NU$7)*(Trades!$R$8:$R$307&lt;$JE28))-SUMPRODUCT((Trades!$H$8:$H$307)*(Trades!$E$8:$E$307=NU$7)*(Trades!$R$8:$R$307&lt;$JE28)), ""))</f>
        <v/>
      </c>
      <c r="NV28" s="86" t="str" cm="1">
        <f t="array" ref="NV28">IF(OR(NV$7="", $JE28=""), "", IFERROR(NV$8+SUMPRODUCT((Trades!$CL$8:$CL$307)*(Trades!$O$8:$Q$307=NV$7)*(Trades!$R$8:$R$307&lt;$JE28))-SUMPRODUCT((Trades!$H$8:$H$307)*(Trades!$E$8:$E$307=NV$7)*(Trades!$R$8:$R$307&lt;$JE28)), ""))</f>
        <v/>
      </c>
      <c r="NW28" s="86" t="str" cm="1">
        <f t="array" ref="NW28">IF(OR(NW$7="", $JE28=""), "", IFERROR(NW$8+SUMPRODUCT((Trades!$CL$8:$CL$307)*(Trades!$O$8:$Q$307=NW$7)*(Trades!$R$8:$R$307&lt;$JE28))-SUMPRODUCT((Trades!$H$8:$H$307)*(Trades!$E$8:$E$307=NW$7)*(Trades!$R$8:$R$307&lt;$JE28)), ""))</f>
        <v/>
      </c>
      <c r="NX28" s="86" t="str" cm="1">
        <f t="array" ref="NX28">IF(OR(NX$7="", $JE28=""), "", IFERROR(NX$8+SUMPRODUCT((Trades!$CL$8:$CL$307)*(Trades!$O$8:$Q$307=NX$7)*(Trades!$R$8:$R$307&lt;$JE28))-SUMPRODUCT((Trades!$H$8:$H$307)*(Trades!$E$8:$E$307=NX$7)*(Trades!$R$8:$R$307&lt;$JE28)), ""))</f>
        <v/>
      </c>
      <c r="NY28" s="86" t="str" cm="1">
        <f t="array" ref="NY28">IF(OR(NY$7="", $JE28=""), "", IFERROR(NY$8+SUMPRODUCT((Trades!$CL$8:$CL$307)*(Trades!$O$8:$Q$307=NY$7)*(Trades!$R$8:$R$307&lt;$JE28))-SUMPRODUCT((Trades!$H$8:$H$307)*(Trades!$E$8:$E$307=NY$7)*(Trades!$R$8:$R$307&lt;$JE28)), ""))</f>
        <v/>
      </c>
      <c r="NZ28" s="86" t="str" cm="1">
        <f t="array" ref="NZ28">IF(OR(NZ$7="", $JE28=""), "", IFERROR(NZ$8+SUMPRODUCT((Trades!$CL$8:$CL$307)*(Trades!$O$8:$Q$307=NZ$7)*(Trades!$R$8:$R$307&lt;$JE28))-SUMPRODUCT((Trades!$H$8:$H$307)*(Trades!$E$8:$E$307=NZ$7)*(Trades!$R$8:$R$307&lt;$JE28)), ""))</f>
        <v/>
      </c>
      <c r="OA28" s="86" t="str" cm="1">
        <f t="array" ref="OA28">IF(OR(OA$7="", $JE28=""), "", IFERROR(OA$8+SUMPRODUCT((Trades!$CL$8:$CL$307)*(Trades!$O$8:$Q$307=OA$7)*(Trades!$R$8:$R$307&lt;$JE28))-SUMPRODUCT((Trades!$H$8:$H$307)*(Trades!$E$8:$E$307=OA$7)*(Trades!$R$8:$R$307&lt;$JE28)), ""))</f>
        <v/>
      </c>
      <c r="OB28" s="86" t="str" cm="1">
        <f t="array" ref="OB28">IF(OR(OB$7="", $JE28=""), "", IFERROR(OB$8+SUMPRODUCT((Trades!$CL$8:$CL$307)*(Trades!$O$8:$Q$307=OB$7)*(Trades!$R$8:$R$307&lt;$JE28))-SUMPRODUCT((Trades!$H$8:$H$307)*(Trades!$E$8:$E$307=OB$7)*(Trades!$R$8:$R$307&lt;$JE28)), ""))</f>
        <v/>
      </c>
      <c r="OC28" s="86" t="str" cm="1">
        <f t="array" ref="OC28">IF(OR(OC$7="", $JE28=""), "", IFERROR(OC$8+SUMPRODUCT((Trades!$CL$8:$CL$307)*(Trades!$O$8:$Q$307=OC$7)*(Trades!$R$8:$R$307&lt;$JE28))-SUMPRODUCT((Trades!$H$8:$H$307)*(Trades!$E$8:$E$307=OC$7)*(Trades!$R$8:$R$307&lt;$JE28)), ""))</f>
        <v/>
      </c>
      <c r="OD28" s="86" t="str" cm="1">
        <f t="array" ref="OD28">IF(OR(OD$7="", $JE28=""), "", IFERROR(OD$8+SUMPRODUCT((Trades!$CL$8:$CL$307)*(Trades!$O$8:$Q$307=OD$7)*(Trades!$R$8:$R$307&lt;$JE28))-SUMPRODUCT((Trades!$H$8:$H$307)*(Trades!$E$8:$E$307=OD$7)*(Trades!$R$8:$R$307&lt;$JE28)), ""))</f>
        <v/>
      </c>
      <c r="OE28" s="86" t="str" cm="1">
        <f t="array" ref="OE28">IF(OR(OE$7="", $JE28=""), "", IFERROR(OE$8+SUMPRODUCT((Trades!$CL$8:$CL$307)*(Trades!$O$8:$Q$307=OE$7)*(Trades!$R$8:$R$307&lt;$JE28))-SUMPRODUCT((Trades!$H$8:$H$307)*(Trades!$E$8:$E$307=OE$7)*(Trades!$R$8:$R$307&lt;$JE28)), ""))</f>
        <v/>
      </c>
      <c r="OF28" s="86" t="str" cm="1">
        <f t="array" ref="OF28">IF(OR(OF$7="", $JE28=""), "", IFERROR(OF$8+SUMPRODUCT((Trades!$CL$8:$CL$307)*(Trades!$O$8:$Q$307=OF$7)*(Trades!$R$8:$R$307&lt;$JE28))-SUMPRODUCT((Trades!$H$8:$H$307)*(Trades!$E$8:$E$307=OF$7)*(Trades!$R$8:$R$307&lt;$JE28)), ""))</f>
        <v/>
      </c>
      <c r="OG28" s="86" t="str" cm="1">
        <f t="array" ref="OG28">IF(OR(OG$7="", $JE28=""), "", IFERROR(OG$8+SUMPRODUCT((Trades!$CL$8:$CL$307)*(Trades!$O$8:$Q$307=OG$7)*(Trades!$R$8:$R$307&lt;$JE28))-SUMPRODUCT((Trades!$H$8:$H$307)*(Trades!$E$8:$E$307=OG$7)*(Trades!$R$8:$R$307&lt;$JE28)), ""))</f>
        <v/>
      </c>
      <c r="OH28" s="87" t="str" cm="1">
        <f t="array" ref="OH28">IF(OR(OH$7="", $JE28=""), "", IFERROR(OH$8+SUMPRODUCT((Trades!$CL$8:$CL$307)*(Trades!$O$8:$Q$307=OH$7)*(Trades!$R$8:$R$307&lt;$JE28))-SUMPRODUCT((Trades!$H$8:$H$307)*(Trades!$E$8:$E$307=OH$7)*(Trades!$R$8:$R$307&lt;$JE28)), ""))</f>
        <v/>
      </c>
      <c r="OJ28" s="94" t="str">
        <f t="shared" si="106"/>
        <v/>
      </c>
      <c r="OK28" s="95" t="str">
        <f t="shared" si="153"/>
        <v/>
      </c>
      <c r="OL28" s="95" t="str">
        <f t="shared" si="154"/>
        <v/>
      </c>
      <c r="OM28" s="95" t="str">
        <f t="shared" si="155"/>
        <v/>
      </c>
      <c r="ON28" s="95" t="str">
        <f t="shared" si="156"/>
        <v/>
      </c>
      <c r="OO28" s="95" t="str">
        <f t="shared" si="157"/>
        <v/>
      </c>
      <c r="OP28" s="95" t="str">
        <f t="shared" si="158"/>
        <v/>
      </c>
      <c r="OQ28" s="95" t="str">
        <f t="shared" si="159"/>
        <v/>
      </c>
      <c r="OR28" s="95" t="str">
        <f t="shared" si="160"/>
        <v/>
      </c>
      <c r="OS28" s="95" t="str">
        <f t="shared" si="131"/>
        <v/>
      </c>
      <c r="OT28" s="95" t="str">
        <f t="shared" si="132"/>
        <v/>
      </c>
      <c r="OU28" s="95" t="str">
        <f t="shared" si="133"/>
        <v/>
      </c>
      <c r="OV28" s="95" t="str">
        <f t="shared" si="134"/>
        <v/>
      </c>
      <c r="OW28" s="95" t="str">
        <f t="shared" si="135"/>
        <v/>
      </c>
      <c r="OX28" s="95" t="str">
        <f t="shared" si="136"/>
        <v/>
      </c>
      <c r="OY28" s="95" t="str">
        <f t="shared" si="137"/>
        <v/>
      </c>
      <c r="OZ28" s="95" t="str">
        <f t="shared" si="138"/>
        <v/>
      </c>
      <c r="PA28" s="95" t="str">
        <f t="shared" si="139"/>
        <v/>
      </c>
      <c r="PB28" s="95" t="str">
        <f t="shared" si="140"/>
        <v/>
      </c>
      <c r="PC28" s="96" t="str">
        <f t="shared" si="141"/>
        <v/>
      </c>
      <c r="PE28" s="101" t="str">
        <f t="shared" si="126"/>
        <v/>
      </c>
      <c r="PG28" s="106" t="str">
        <f t="shared" si="127"/>
        <v/>
      </c>
      <c r="PH28" s="107" t="str">
        <f t="shared" si="161"/>
        <v/>
      </c>
      <c r="PI28" s="107" t="str">
        <f t="shared" si="162"/>
        <v/>
      </c>
      <c r="PJ28" s="107" t="str">
        <f t="shared" si="163"/>
        <v/>
      </c>
      <c r="PK28" s="107" t="str">
        <f t="shared" si="164"/>
        <v/>
      </c>
      <c r="PL28" s="107" t="str">
        <f t="shared" si="165"/>
        <v/>
      </c>
      <c r="PM28" s="107" t="str">
        <f t="shared" si="166"/>
        <v/>
      </c>
      <c r="PN28" s="107" t="str">
        <f t="shared" si="167"/>
        <v/>
      </c>
      <c r="PO28" s="107" t="str">
        <f t="shared" si="168"/>
        <v/>
      </c>
      <c r="PP28" s="107" t="str">
        <f t="shared" si="142"/>
        <v/>
      </c>
      <c r="PQ28" s="107" t="str">
        <f t="shared" si="143"/>
        <v/>
      </c>
      <c r="PR28" s="107" t="str">
        <f t="shared" si="144"/>
        <v/>
      </c>
      <c r="PS28" s="107" t="str">
        <f t="shared" si="145"/>
        <v/>
      </c>
      <c r="PT28" s="107" t="str">
        <f t="shared" si="146"/>
        <v/>
      </c>
      <c r="PU28" s="107" t="str">
        <f t="shared" si="147"/>
        <v/>
      </c>
      <c r="PV28" s="107" t="str">
        <f t="shared" si="148"/>
        <v/>
      </c>
      <c r="PW28" s="107" t="str">
        <f t="shared" si="149"/>
        <v/>
      </c>
      <c r="PX28" s="107" t="str">
        <f t="shared" si="150"/>
        <v/>
      </c>
      <c r="PY28" s="107" t="str">
        <f t="shared" si="151"/>
        <v/>
      </c>
      <c r="PZ28" s="108" t="str">
        <f t="shared" si="152"/>
        <v/>
      </c>
      <c r="QB28" s="124" t="str" cm="1">
        <f t="array" ref="QB28">IF(OR($QB$3="", $NI28=""), "", IFERROR(INDEX($ML28:$NE28, $QA28, MATCH($QB$3, $ML$7:$NE$7, 0)), ""))</f>
        <v/>
      </c>
      <c r="QD28" s="101" t="e" cm="1">
        <f t="array" ref="QD28">IF(OR($NI28="", $QB$3=""), NA(), IFERROR(INDEX($NO28:$OH28, $QC28, MATCH($QB$3, $NO$7:$OH$7, 0)), NA()))</f>
        <v>#N/A</v>
      </c>
      <c r="QF28" s="10">
        <f t="shared" si="72"/>
        <v>0</v>
      </c>
    </row>
    <row r="29" spans="1:451" ht="1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AG29" s="10">
        <v>18</v>
      </c>
      <c r="CA29" s="49">
        <f t="shared" si="74"/>
        <v>0.87499999999999967</v>
      </c>
      <c r="CB29" s="10">
        <v>22</v>
      </c>
      <c r="CD29" s="52" t="e">
        <f t="shared" si="128"/>
        <v>#VALUE!</v>
      </c>
      <c r="CF29" s="55" t="e">
        <f t="shared" si="75"/>
        <v>#VALUE!</v>
      </c>
      <c r="CH29" s="10" t="str">
        <f t="shared" si="76"/>
        <v/>
      </c>
      <c r="CJ29" s="7"/>
      <c r="CK29" s="10">
        <v>21</v>
      </c>
      <c r="CL29" s="60">
        <v>67</v>
      </c>
      <c r="CM29" s="7">
        <v>36</v>
      </c>
      <c r="CN29" s="7">
        <v>43</v>
      </c>
      <c r="CO29" s="7">
        <v>41</v>
      </c>
      <c r="CP29" s="7">
        <v>52</v>
      </c>
      <c r="CQ29" s="7">
        <v>10</v>
      </c>
      <c r="CR29" s="7">
        <v>16</v>
      </c>
      <c r="CS29" s="7">
        <v>34</v>
      </c>
      <c r="CT29" s="7">
        <v>94</v>
      </c>
      <c r="CU29" s="7">
        <v>22</v>
      </c>
      <c r="CV29" s="7">
        <v>18</v>
      </c>
      <c r="CW29" s="7">
        <v>75</v>
      </c>
      <c r="CX29" s="7">
        <v>33</v>
      </c>
      <c r="CY29" s="7">
        <v>42</v>
      </c>
      <c r="CZ29" s="7">
        <v>75</v>
      </c>
      <c r="DA29" s="7">
        <v>65</v>
      </c>
      <c r="DB29" s="7">
        <v>20</v>
      </c>
      <c r="DC29" s="7">
        <v>100</v>
      </c>
      <c r="DD29" s="7">
        <v>71</v>
      </c>
      <c r="DE29" s="7">
        <v>61</v>
      </c>
      <c r="DF29" s="7">
        <v>28</v>
      </c>
      <c r="DG29" s="7">
        <v>86</v>
      </c>
      <c r="DH29" s="7">
        <v>13</v>
      </c>
      <c r="DI29" s="61">
        <v>71</v>
      </c>
      <c r="DK29" s="10">
        <v>22</v>
      </c>
      <c r="DL29" s="60">
        <v>99</v>
      </c>
      <c r="DM29" s="7">
        <v>97</v>
      </c>
      <c r="DN29" s="7">
        <v>82</v>
      </c>
      <c r="DO29" s="7">
        <v>55</v>
      </c>
      <c r="DP29" s="7">
        <v>59</v>
      </c>
      <c r="DQ29" s="7">
        <v>99</v>
      </c>
      <c r="DR29" s="7">
        <v>40</v>
      </c>
      <c r="DS29" s="7">
        <v>75</v>
      </c>
      <c r="DT29" s="7">
        <v>70</v>
      </c>
      <c r="DU29" s="7">
        <v>77</v>
      </c>
      <c r="DV29" s="7">
        <v>68</v>
      </c>
      <c r="DW29" s="7">
        <v>64</v>
      </c>
      <c r="DX29" s="7">
        <v>95</v>
      </c>
      <c r="DY29" s="7">
        <v>97</v>
      </c>
      <c r="DZ29" s="7">
        <v>68</v>
      </c>
      <c r="EA29" s="7">
        <v>67</v>
      </c>
      <c r="EB29" s="7">
        <v>73</v>
      </c>
      <c r="EC29" s="7">
        <v>24</v>
      </c>
      <c r="ED29" s="7">
        <v>78</v>
      </c>
      <c r="EE29" s="7">
        <v>23</v>
      </c>
      <c r="EF29" s="7">
        <v>21</v>
      </c>
      <c r="EG29" s="7">
        <v>62</v>
      </c>
      <c r="EH29" s="7">
        <v>65</v>
      </c>
      <c r="EI29" s="7">
        <v>24</v>
      </c>
      <c r="EJ29" s="7">
        <v>2</v>
      </c>
      <c r="EK29" s="7">
        <v>73</v>
      </c>
      <c r="EL29" s="7">
        <v>63</v>
      </c>
      <c r="EM29" s="7">
        <v>23</v>
      </c>
      <c r="EN29" s="7">
        <v>63</v>
      </c>
      <c r="EO29" s="7">
        <v>39</v>
      </c>
      <c r="EP29" s="7">
        <v>36</v>
      </c>
      <c r="EQ29" s="7">
        <v>44</v>
      </c>
      <c r="ER29" s="7">
        <v>34</v>
      </c>
      <c r="ES29" s="7">
        <v>50</v>
      </c>
      <c r="ET29" s="7">
        <v>74</v>
      </c>
      <c r="EU29" s="7">
        <v>86</v>
      </c>
      <c r="EV29" s="7">
        <v>18</v>
      </c>
      <c r="EW29" s="7">
        <v>18</v>
      </c>
      <c r="EX29" s="7">
        <v>25</v>
      </c>
      <c r="EY29" s="7">
        <v>100</v>
      </c>
      <c r="EZ29" s="7">
        <v>22</v>
      </c>
      <c r="FA29" s="7">
        <v>74</v>
      </c>
      <c r="FB29" s="7">
        <v>68</v>
      </c>
      <c r="FC29" s="7">
        <v>69</v>
      </c>
      <c r="FD29" s="7">
        <v>68</v>
      </c>
      <c r="FE29" s="7">
        <v>90</v>
      </c>
      <c r="FF29" s="7">
        <v>94</v>
      </c>
      <c r="FG29" s="7">
        <v>96</v>
      </c>
      <c r="FH29" s="7">
        <v>6</v>
      </c>
      <c r="FI29" s="7">
        <v>72</v>
      </c>
      <c r="FJ29" s="7">
        <v>16</v>
      </c>
      <c r="FK29" s="7">
        <v>10</v>
      </c>
      <c r="FL29" s="7">
        <v>63</v>
      </c>
      <c r="FM29" s="7">
        <v>80</v>
      </c>
      <c r="FN29" s="7">
        <v>46</v>
      </c>
      <c r="FO29" s="7">
        <v>92</v>
      </c>
      <c r="FP29" s="7">
        <v>71</v>
      </c>
      <c r="FQ29" s="7">
        <v>51</v>
      </c>
      <c r="FR29" s="7">
        <v>12</v>
      </c>
      <c r="FS29" s="7">
        <v>95</v>
      </c>
      <c r="FT29" s="7">
        <v>44</v>
      </c>
      <c r="FU29" s="7">
        <v>64</v>
      </c>
      <c r="FV29" s="7">
        <v>45</v>
      </c>
      <c r="FW29" s="7">
        <v>74</v>
      </c>
      <c r="FX29" s="7">
        <v>23</v>
      </c>
      <c r="FY29" s="7">
        <v>41</v>
      </c>
      <c r="FZ29" s="7">
        <v>65</v>
      </c>
      <c r="GA29" s="7">
        <v>59</v>
      </c>
      <c r="GB29" s="7">
        <v>74</v>
      </c>
      <c r="GC29" s="7">
        <v>56</v>
      </c>
      <c r="GD29" s="7">
        <v>10</v>
      </c>
      <c r="GE29" s="7">
        <v>65</v>
      </c>
      <c r="GF29" s="7">
        <v>59</v>
      </c>
      <c r="GG29" s="7">
        <v>53</v>
      </c>
      <c r="GH29" s="7">
        <v>91</v>
      </c>
      <c r="GI29" s="7">
        <v>32</v>
      </c>
      <c r="GJ29" s="7">
        <v>75</v>
      </c>
      <c r="GK29" s="7">
        <v>31</v>
      </c>
      <c r="GL29" s="7">
        <v>92</v>
      </c>
      <c r="GM29" s="7">
        <v>4</v>
      </c>
      <c r="GN29" s="7">
        <v>24</v>
      </c>
      <c r="GO29" s="7">
        <v>75</v>
      </c>
      <c r="GP29" s="7">
        <v>73</v>
      </c>
      <c r="GQ29" s="7">
        <v>46</v>
      </c>
      <c r="GR29" s="7">
        <v>18</v>
      </c>
      <c r="GS29" s="7">
        <v>57</v>
      </c>
      <c r="GT29" s="7">
        <v>94</v>
      </c>
      <c r="GU29" s="7">
        <v>59</v>
      </c>
      <c r="GV29" s="7">
        <v>12</v>
      </c>
      <c r="GW29" s="7">
        <v>85</v>
      </c>
      <c r="GX29" s="7">
        <v>10</v>
      </c>
      <c r="GY29" s="7">
        <v>78</v>
      </c>
      <c r="GZ29" s="7">
        <v>35</v>
      </c>
      <c r="HA29" s="7">
        <v>49</v>
      </c>
      <c r="HB29" s="7">
        <v>45</v>
      </c>
      <c r="HC29" s="7">
        <v>62</v>
      </c>
      <c r="HD29" s="7">
        <v>83</v>
      </c>
      <c r="HE29" s="7">
        <v>23</v>
      </c>
      <c r="HF29" s="7">
        <v>53</v>
      </c>
      <c r="HG29" s="61">
        <v>82</v>
      </c>
      <c r="HJ29" s="52" t="str">
        <f t="shared" si="77"/>
        <v/>
      </c>
      <c r="HL29" s="49">
        <f>$CA$29</f>
        <v>0.87499999999999967</v>
      </c>
      <c r="HN29" s="10" t="str">
        <f t="shared" si="3"/>
        <v/>
      </c>
      <c r="HP29" s="10" t="str">
        <f t="shared" si="4"/>
        <v/>
      </c>
      <c r="HR29" s="10" t="str">
        <f t="shared" si="78"/>
        <v/>
      </c>
      <c r="HT29" s="60" t="str">
        <f t="shared" si="79"/>
        <v/>
      </c>
      <c r="HU29" s="7" t="str">
        <f t="shared" si="79"/>
        <v/>
      </c>
      <c r="HV29" s="7" t="str">
        <f t="shared" si="79"/>
        <v/>
      </c>
      <c r="HW29" s="7" t="str">
        <f t="shared" si="79"/>
        <v/>
      </c>
      <c r="HX29" s="7" t="str">
        <f t="shared" si="79"/>
        <v/>
      </c>
      <c r="HY29" s="7" t="str">
        <f t="shared" si="79"/>
        <v/>
      </c>
      <c r="HZ29" s="7" t="str">
        <f t="shared" si="79"/>
        <v/>
      </c>
      <c r="IA29" s="7" t="str">
        <f t="shared" si="79"/>
        <v/>
      </c>
      <c r="IB29" s="7" t="str">
        <f t="shared" si="79"/>
        <v/>
      </c>
      <c r="IC29" s="7" t="str">
        <f t="shared" si="79"/>
        <v/>
      </c>
      <c r="ID29" s="7" t="str">
        <f t="shared" si="79"/>
        <v/>
      </c>
      <c r="IE29" s="7" t="str">
        <f t="shared" si="79"/>
        <v/>
      </c>
      <c r="IF29" s="7" t="str">
        <f t="shared" si="79"/>
        <v/>
      </c>
      <c r="IG29" s="7" t="str">
        <f t="shared" si="79"/>
        <v/>
      </c>
      <c r="IH29" s="7" t="str">
        <f t="shared" si="79"/>
        <v/>
      </c>
      <c r="II29" s="7" t="str">
        <f t="shared" si="79"/>
        <v/>
      </c>
      <c r="IJ29" s="7" t="str">
        <f t="shared" si="129"/>
        <v/>
      </c>
      <c r="IK29" s="7" t="str">
        <f t="shared" si="129"/>
        <v/>
      </c>
      <c r="IL29" s="7" t="str">
        <f t="shared" si="129"/>
        <v/>
      </c>
      <c r="IM29" s="61" t="str">
        <f t="shared" si="129"/>
        <v/>
      </c>
      <c r="IP29" s="12">
        <f>100-$IP$27</f>
        <v>91</v>
      </c>
      <c r="IQ29" s="22" t="s">
        <v>235</v>
      </c>
      <c r="IT29" s="10">
        <v>22</v>
      </c>
      <c r="IU29" s="10">
        <f t="shared" si="80"/>
        <v>-4</v>
      </c>
      <c r="IW29" s="10">
        <f>IFERROR(IF(COUNTIF(IW$8:IW28, IW28)&lt;=INDEX($IQ$8:$IQ$18, MATCH(IW28, $IP$8:$IP$18, 0)), IW28, IW28+$IR$5), "")</f>
        <v>-4</v>
      </c>
      <c r="IX29" s="10">
        <f>IF($IW29="", "", COUNTIF(IW$8:IW29, IW29))</f>
        <v>11</v>
      </c>
      <c r="IY29" s="10">
        <f t="shared" si="81"/>
        <v>12</v>
      </c>
      <c r="JA29" s="10" t="str">
        <f t="shared" si="82"/>
        <v>X</v>
      </c>
      <c r="JB29" s="10">
        <f>IF($JA29="", "", COUNTIF(JA$8:JA29, "X"))</f>
        <v>21</v>
      </c>
      <c r="JE29" s="67" t="str">
        <f t="shared" si="83"/>
        <v/>
      </c>
      <c r="JF29" s="60" t="e">
        <f>IF(AND($IQ$5='Dev Settings'!$BU$3, COUNTIF($IP$21:$IP$25, HT29)&gt;0, COUNTIF($IP$21:$IP$25, HT28)&gt;0), MIN($ML28:$NE28)-ML28, IF(AND($IQ$6='Dev Settings'!$BU$3, COUNTIF($IQ$21:$IQ$25, HT29)&gt;0, COUNTIF($IQ$21:$IQ$25, HT28)&gt;0), MAX($ML28:$NE28)-ML28, IFERROR(INDEX($IU$8:$IU$107, MATCH(HT29, $IT$8:$IT$107, 0)), "")))</f>
        <v>#VALUE!</v>
      </c>
      <c r="JG29" s="7" t="e">
        <f>IF(AND($IQ$5='Dev Settings'!$BU$3, COUNTIF($IP$21:$IP$25, HU29)&gt;0, COUNTIF($IP$21:$IP$25, HU28)&gt;0), MIN($ML28:$NE28)-MM28, IF(AND($IQ$6='Dev Settings'!$BU$3, COUNTIF($IQ$21:$IQ$25, HU29)&gt;0, COUNTIF($IQ$21:$IQ$25, HU28)&gt;0), MAX($ML28:$NE28)-MM28, IFERROR(INDEX($IU$8:$IU$107, MATCH(HU29, $IT$8:$IT$107, 0)), "")))</f>
        <v>#VALUE!</v>
      </c>
      <c r="JH29" s="7" t="e">
        <f>IF(AND($IQ$5='Dev Settings'!$BU$3, COUNTIF($IP$21:$IP$25, HV29)&gt;0, COUNTIF($IP$21:$IP$25, HV28)&gt;0), MIN($ML28:$NE28)-MN28, IF(AND($IQ$6='Dev Settings'!$BU$3, COUNTIF($IQ$21:$IQ$25, HV29)&gt;0, COUNTIF($IQ$21:$IQ$25, HV28)&gt;0), MAX($ML28:$NE28)-MN28, IFERROR(INDEX($IU$8:$IU$107, MATCH(HV29, $IT$8:$IT$107, 0)), "")))</f>
        <v>#VALUE!</v>
      </c>
      <c r="JI29" s="7" t="e">
        <f>IF(AND($IQ$5='Dev Settings'!$BU$3, COUNTIF($IP$21:$IP$25, HW29)&gt;0, COUNTIF($IP$21:$IP$25, HW28)&gt;0), MIN($ML28:$NE28)-MO28, IF(AND($IQ$6='Dev Settings'!$BU$3, COUNTIF($IQ$21:$IQ$25, HW29)&gt;0, COUNTIF($IQ$21:$IQ$25, HW28)&gt;0), MAX($ML28:$NE28)-MO28, IFERROR(INDEX($IU$8:$IU$107, MATCH(HW29, $IT$8:$IT$107, 0)), "")))</f>
        <v>#VALUE!</v>
      </c>
      <c r="JJ29" s="7" t="e">
        <f>IF(AND($IQ$5='Dev Settings'!$BU$3, COUNTIF($IP$21:$IP$25, HX29)&gt;0, COUNTIF($IP$21:$IP$25, HX28)&gt;0), MIN($ML28:$NE28)-MP28, IF(AND($IQ$6='Dev Settings'!$BU$3, COUNTIF($IQ$21:$IQ$25, HX29)&gt;0, COUNTIF($IQ$21:$IQ$25, HX28)&gt;0), MAX($ML28:$NE28)-MP28, IFERROR(INDEX($IU$8:$IU$107, MATCH(HX29, $IT$8:$IT$107, 0)), "")))</f>
        <v>#VALUE!</v>
      </c>
      <c r="JK29" s="7" t="e">
        <f>IF(AND($IQ$5='Dev Settings'!$BU$3, COUNTIF($IP$21:$IP$25, HY29)&gt;0, COUNTIF($IP$21:$IP$25, HY28)&gt;0), MIN($ML28:$NE28)-MQ28, IF(AND($IQ$6='Dev Settings'!$BU$3, COUNTIF($IQ$21:$IQ$25, HY29)&gt;0, COUNTIF($IQ$21:$IQ$25, HY28)&gt;0), MAX($ML28:$NE28)-MQ28, IFERROR(INDEX($IU$8:$IU$107, MATCH(HY29, $IT$8:$IT$107, 0)), "")))</f>
        <v>#VALUE!</v>
      </c>
      <c r="JL29" s="7" t="e">
        <f>IF(AND($IQ$5='Dev Settings'!$BU$3, COUNTIF($IP$21:$IP$25, HZ29)&gt;0, COUNTIF($IP$21:$IP$25, HZ28)&gt;0), MIN($ML28:$NE28)-MR28, IF(AND($IQ$6='Dev Settings'!$BU$3, COUNTIF($IQ$21:$IQ$25, HZ29)&gt;0, COUNTIF($IQ$21:$IQ$25, HZ28)&gt;0), MAX($ML28:$NE28)-MR28, IFERROR(INDEX($IU$8:$IU$107, MATCH(HZ29, $IT$8:$IT$107, 0)), "")))</f>
        <v>#VALUE!</v>
      </c>
      <c r="JM29" s="7" t="e">
        <f>IF(AND($IQ$5='Dev Settings'!$BU$3, COUNTIF($IP$21:$IP$25, IA29)&gt;0, COUNTIF($IP$21:$IP$25, IA28)&gt;0), MIN($ML28:$NE28)-MS28, IF(AND($IQ$6='Dev Settings'!$BU$3, COUNTIF($IQ$21:$IQ$25, IA29)&gt;0, COUNTIF($IQ$21:$IQ$25, IA28)&gt;0), MAX($ML28:$NE28)-MS28, IFERROR(INDEX($IU$8:$IU$107, MATCH(IA29, $IT$8:$IT$107, 0)), "")))</f>
        <v>#VALUE!</v>
      </c>
      <c r="JN29" s="7" t="e">
        <f>IF(AND($IQ$5='Dev Settings'!$BU$3, COUNTIF($IP$21:$IP$25, IB29)&gt;0, COUNTIF($IP$21:$IP$25, IB28)&gt;0), MIN($ML28:$NE28)-MT28, IF(AND($IQ$6='Dev Settings'!$BU$3, COUNTIF($IQ$21:$IQ$25, IB29)&gt;0, COUNTIF($IQ$21:$IQ$25, IB28)&gt;0), MAX($ML28:$NE28)-MT28, IFERROR(INDEX($IU$8:$IU$107, MATCH(IB29, $IT$8:$IT$107, 0)), "")))</f>
        <v>#VALUE!</v>
      </c>
      <c r="JO29" s="7" t="e">
        <f>IF(AND($IQ$5='Dev Settings'!$BU$3, COUNTIF($IP$21:$IP$25, IC29)&gt;0, COUNTIF($IP$21:$IP$25, IC28)&gt;0), MIN($ML28:$NE28)-MU28, IF(AND($IQ$6='Dev Settings'!$BU$3, COUNTIF($IQ$21:$IQ$25, IC29)&gt;0, COUNTIF($IQ$21:$IQ$25, IC28)&gt;0), MAX($ML28:$NE28)-MU28, IFERROR(INDEX($IU$8:$IU$107, MATCH(IC29, $IT$8:$IT$107, 0)), "")))</f>
        <v>#VALUE!</v>
      </c>
      <c r="JP29" s="7" t="e">
        <f>IF(AND($IQ$5='Dev Settings'!$BU$3, COUNTIF($IP$21:$IP$25, ID29)&gt;0, COUNTIF($IP$21:$IP$25, ID28)&gt;0), MIN($ML28:$NE28)-MV28, IF(AND($IQ$6='Dev Settings'!$BU$3, COUNTIF($IQ$21:$IQ$25, ID29)&gt;0, COUNTIF($IQ$21:$IQ$25, ID28)&gt;0), MAX($ML28:$NE28)-MV28, IFERROR(INDEX($IU$8:$IU$107, MATCH(ID29, $IT$8:$IT$107, 0)), "")))</f>
        <v>#VALUE!</v>
      </c>
      <c r="JQ29" s="7" t="e">
        <f>IF(AND($IQ$5='Dev Settings'!$BU$3, COUNTIF($IP$21:$IP$25, IE29)&gt;0, COUNTIF($IP$21:$IP$25, IE28)&gt;0), MIN($ML28:$NE28)-MW28, IF(AND($IQ$6='Dev Settings'!$BU$3, COUNTIF($IQ$21:$IQ$25, IE29)&gt;0, COUNTIF($IQ$21:$IQ$25, IE28)&gt;0), MAX($ML28:$NE28)-MW28, IFERROR(INDEX($IU$8:$IU$107, MATCH(IE29, $IT$8:$IT$107, 0)), "")))</f>
        <v>#VALUE!</v>
      </c>
      <c r="JR29" s="7" t="e">
        <f>IF(AND($IQ$5='Dev Settings'!$BU$3, COUNTIF($IP$21:$IP$25, IF29)&gt;0, COUNTIF($IP$21:$IP$25, IF28)&gt;0), MIN($ML28:$NE28)-MX28, IF(AND($IQ$6='Dev Settings'!$BU$3, COUNTIF($IQ$21:$IQ$25, IF29)&gt;0, COUNTIF($IQ$21:$IQ$25, IF28)&gt;0), MAX($ML28:$NE28)-MX28, IFERROR(INDEX($IU$8:$IU$107, MATCH(IF29, $IT$8:$IT$107, 0)), "")))</f>
        <v>#VALUE!</v>
      </c>
      <c r="JS29" s="7" t="e">
        <f>IF(AND($IQ$5='Dev Settings'!$BU$3, COUNTIF($IP$21:$IP$25, IG29)&gt;0, COUNTIF($IP$21:$IP$25, IG28)&gt;0), MIN($ML28:$NE28)-MY28, IF(AND($IQ$6='Dev Settings'!$BU$3, COUNTIF($IQ$21:$IQ$25, IG29)&gt;0, COUNTIF($IQ$21:$IQ$25, IG28)&gt;0), MAX($ML28:$NE28)-MY28, IFERROR(INDEX($IU$8:$IU$107, MATCH(IG29, $IT$8:$IT$107, 0)), "")))</f>
        <v>#VALUE!</v>
      </c>
      <c r="JT29" s="7" t="e">
        <f>IF(AND($IQ$5='Dev Settings'!$BU$3, COUNTIF($IP$21:$IP$25, IH29)&gt;0, COUNTIF($IP$21:$IP$25, IH28)&gt;0), MIN($ML28:$NE28)-MZ28, IF(AND($IQ$6='Dev Settings'!$BU$3, COUNTIF($IQ$21:$IQ$25, IH29)&gt;0, COUNTIF($IQ$21:$IQ$25, IH28)&gt;0), MAX($ML28:$NE28)-MZ28, IFERROR(INDEX($IU$8:$IU$107, MATCH(IH29, $IT$8:$IT$107, 0)), "")))</f>
        <v>#VALUE!</v>
      </c>
      <c r="JU29" s="7" t="e">
        <f>IF(AND($IQ$5='Dev Settings'!$BU$3, COUNTIF($IP$21:$IP$25, II29)&gt;0, COUNTIF($IP$21:$IP$25, II28)&gt;0), MIN($ML28:$NE28)-NA28, IF(AND($IQ$6='Dev Settings'!$BU$3, COUNTIF($IQ$21:$IQ$25, II29)&gt;0, COUNTIF($IQ$21:$IQ$25, II28)&gt;0), MAX($ML28:$NE28)-NA28, IFERROR(INDEX($IU$8:$IU$107, MATCH(II29, $IT$8:$IT$107, 0)), "")))</f>
        <v>#VALUE!</v>
      </c>
      <c r="JV29" s="7" t="e">
        <f>IF(AND($IQ$5='Dev Settings'!$BU$3, COUNTIF($IP$21:$IP$25, IJ29)&gt;0, COUNTIF($IP$21:$IP$25, IJ28)&gt;0), MIN($ML28:$NE28)-NB28, IF(AND($IQ$6='Dev Settings'!$BU$3, COUNTIF($IQ$21:$IQ$25, IJ29)&gt;0, COUNTIF($IQ$21:$IQ$25, IJ28)&gt;0), MAX($ML28:$NE28)-NB28, IFERROR(INDEX($IU$8:$IU$107, MATCH(IJ29, $IT$8:$IT$107, 0)), "")))</f>
        <v>#VALUE!</v>
      </c>
      <c r="JW29" s="7" t="e">
        <f>IF(AND($IQ$5='Dev Settings'!$BU$3, COUNTIF($IP$21:$IP$25, IK29)&gt;0, COUNTIF($IP$21:$IP$25, IK28)&gt;0), MIN($ML28:$NE28)-NC28, IF(AND($IQ$6='Dev Settings'!$BU$3, COUNTIF($IQ$21:$IQ$25, IK29)&gt;0, COUNTIF($IQ$21:$IQ$25, IK28)&gt;0), MAX($ML28:$NE28)-NC28, IFERROR(INDEX($IU$8:$IU$107, MATCH(IK29, $IT$8:$IT$107, 0)), "")))</f>
        <v>#VALUE!</v>
      </c>
      <c r="JX29" s="7" t="e">
        <f>IF(AND($IQ$5='Dev Settings'!$BU$3, COUNTIF($IP$21:$IP$25, IL29)&gt;0, COUNTIF($IP$21:$IP$25, IL28)&gt;0), MIN($ML28:$NE28)-ND28, IF(AND($IQ$6='Dev Settings'!$BU$3, COUNTIF($IQ$21:$IQ$25, IL29)&gt;0, COUNTIF($IQ$21:$IQ$25, IL28)&gt;0), MAX($ML28:$NE28)-ND28, IFERROR(INDEX($IU$8:$IU$107, MATCH(IL29, $IT$8:$IT$107, 0)), "")))</f>
        <v>#VALUE!</v>
      </c>
      <c r="JY29" s="61" t="e">
        <f>IF(AND($IQ$5='Dev Settings'!$BU$3, COUNTIF($IP$21:$IP$25, IM29)&gt;0, COUNTIF($IP$21:$IP$25, IM28)&gt;0), MIN($ML28:$NE28)-NE28, IF(AND($IQ$6='Dev Settings'!$BU$3, COUNTIF($IQ$21:$IQ$25, IM29)&gt;0, COUNTIF($IQ$21:$IQ$25, IM28)&gt;0), MAX($ML28:$NE28)-NE28, IFERROR(INDEX($IU$8:$IU$107, MATCH(IM29, $IT$8:$IT$107, 0)), "")))</f>
        <v>#VALUE!</v>
      </c>
      <c r="KA29" s="60" t="str">
        <f t="shared" si="8"/>
        <v/>
      </c>
      <c r="KB29" s="7" t="str">
        <f t="shared" si="9"/>
        <v/>
      </c>
      <c r="KC29" s="7" t="str">
        <f t="shared" si="10"/>
        <v/>
      </c>
      <c r="KD29" s="7" t="str">
        <f t="shared" si="11"/>
        <v/>
      </c>
      <c r="KE29" s="7" t="str">
        <f t="shared" si="12"/>
        <v/>
      </c>
      <c r="KF29" s="7" t="str">
        <f t="shared" si="13"/>
        <v/>
      </c>
      <c r="KG29" s="7" t="str">
        <f t="shared" si="14"/>
        <v/>
      </c>
      <c r="KH29" s="7" t="str">
        <f t="shared" si="15"/>
        <v/>
      </c>
      <c r="KI29" s="7" t="str">
        <f t="shared" si="16"/>
        <v/>
      </c>
      <c r="KJ29" s="7" t="str">
        <f t="shared" si="17"/>
        <v/>
      </c>
      <c r="KK29" s="7" t="str">
        <f t="shared" si="18"/>
        <v/>
      </c>
      <c r="KL29" s="7" t="str">
        <f t="shared" si="19"/>
        <v/>
      </c>
      <c r="KM29" s="7" t="str">
        <f t="shared" si="20"/>
        <v/>
      </c>
      <c r="KN29" s="7" t="str">
        <f t="shared" si="21"/>
        <v/>
      </c>
      <c r="KO29" s="7" t="str">
        <f t="shared" si="22"/>
        <v/>
      </c>
      <c r="KP29" s="7" t="str">
        <f t="shared" si="23"/>
        <v/>
      </c>
      <c r="KQ29" s="7" t="str">
        <f t="shared" si="24"/>
        <v/>
      </c>
      <c r="KR29" s="7" t="str">
        <f t="shared" si="25"/>
        <v/>
      </c>
      <c r="KS29" s="7" t="str">
        <f t="shared" si="26"/>
        <v/>
      </c>
      <c r="KT29" s="61" t="str">
        <f t="shared" si="27"/>
        <v/>
      </c>
      <c r="KV29" s="60" t="str">
        <f t="shared" si="28"/>
        <v/>
      </c>
      <c r="KW29" s="7" t="str">
        <f t="shared" si="29"/>
        <v/>
      </c>
      <c r="KX29" s="7" t="str">
        <f t="shared" si="30"/>
        <v/>
      </c>
      <c r="KY29" s="7" t="str">
        <f t="shared" si="31"/>
        <v/>
      </c>
      <c r="KZ29" s="7" t="str">
        <f t="shared" si="32"/>
        <v/>
      </c>
      <c r="LA29" s="7" t="str">
        <f t="shared" si="33"/>
        <v/>
      </c>
      <c r="LB29" s="7" t="str">
        <f t="shared" si="34"/>
        <v/>
      </c>
      <c r="LC29" s="7" t="str">
        <f t="shared" si="35"/>
        <v/>
      </c>
      <c r="LD29" s="7" t="str">
        <f t="shared" si="36"/>
        <v/>
      </c>
      <c r="LE29" s="7" t="str">
        <f t="shared" si="37"/>
        <v/>
      </c>
      <c r="LF29" s="7" t="str">
        <f t="shared" si="38"/>
        <v/>
      </c>
      <c r="LG29" s="7" t="str">
        <f t="shared" si="39"/>
        <v/>
      </c>
      <c r="LH29" s="7" t="str">
        <f t="shared" si="40"/>
        <v/>
      </c>
      <c r="LI29" s="7" t="str">
        <f t="shared" si="41"/>
        <v/>
      </c>
      <c r="LJ29" s="7" t="str">
        <f t="shared" si="42"/>
        <v/>
      </c>
      <c r="LK29" s="7" t="str">
        <f t="shared" si="43"/>
        <v/>
      </c>
      <c r="LL29" s="7" t="str">
        <f t="shared" si="44"/>
        <v/>
      </c>
      <c r="LM29" s="7" t="str">
        <f t="shared" si="45"/>
        <v/>
      </c>
      <c r="LN29" s="7" t="str">
        <f t="shared" si="46"/>
        <v/>
      </c>
      <c r="LO29" s="61" t="str">
        <f t="shared" si="47"/>
        <v/>
      </c>
      <c r="LQ29" s="60" t="e">
        <f t="shared" si="48"/>
        <v>#VALUE!</v>
      </c>
      <c r="LR29" s="7" t="e">
        <f t="shared" si="49"/>
        <v>#VALUE!</v>
      </c>
      <c r="LS29" s="7" t="e">
        <f t="shared" si="50"/>
        <v>#VALUE!</v>
      </c>
      <c r="LT29" s="7" t="e">
        <f t="shared" si="51"/>
        <v>#VALUE!</v>
      </c>
      <c r="LU29" s="7" t="e">
        <f t="shared" si="52"/>
        <v>#VALUE!</v>
      </c>
      <c r="LV29" s="7" t="e">
        <f t="shared" si="53"/>
        <v>#VALUE!</v>
      </c>
      <c r="LW29" s="7" t="e">
        <f t="shared" si="54"/>
        <v>#VALUE!</v>
      </c>
      <c r="LX29" s="7" t="e">
        <f t="shared" si="55"/>
        <v>#VALUE!</v>
      </c>
      <c r="LY29" s="7" t="e">
        <f t="shared" si="56"/>
        <v>#VALUE!</v>
      </c>
      <c r="LZ29" s="7" t="e">
        <f t="shared" si="57"/>
        <v>#VALUE!</v>
      </c>
      <c r="MA29" s="7" t="e">
        <f t="shared" si="58"/>
        <v>#VALUE!</v>
      </c>
      <c r="MB29" s="7" t="e">
        <f t="shared" si="59"/>
        <v>#VALUE!</v>
      </c>
      <c r="MC29" s="7" t="e">
        <f t="shared" si="60"/>
        <v>#VALUE!</v>
      </c>
      <c r="MD29" s="7" t="e">
        <f t="shared" si="61"/>
        <v>#VALUE!</v>
      </c>
      <c r="ME29" s="7" t="e">
        <f t="shared" si="62"/>
        <v>#VALUE!</v>
      </c>
      <c r="MF29" s="7" t="e">
        <f t="shared" si="63"/>
        <v>#VALUE!</v>
      </c>
      <c r="MG29" s="7" t="e">
        <f t="shared" si="64"/>
        <v>#VALUE!</v>
      </c>
      <c r="MH29" s="7" t="e">
        <f t="shared" si="65"/>
        <v>#VALUE!</v>
      </c>
      <c r="MI29" s="7" t="e">
        <f t="shared" si="66"/>
        <v>#VALUE!</v>
      </c>
      <c r="MJ29" s="61" t="e">
        <f t="shared" si="67"/>
        <v>#VALUE!</v>
      </c>
      <c r="ML29" s="60" t="str">
        <f t="shared" si="84"/>
        <v/>
      </c>
      <c r="MM29" s="7" t="str">
        <f t="shared" si="85"/>
        <v/>
      </c>
      <c r="MN29" s="7" t="str">
        <f t="shared" si="86"/>
        <v/>
      </c>
      <c r="MO29" s="7" t="str">
        <f t="shared" si="87"/>
        <v/>
      </c>
      <c r="MP29" s="7" t="str">
        <f t="shared" si="88"/>
        <v/>
      </c>
      <c r="MQ29" s="7" t="str">
        <f t="shared" si="89"/>
        <v/>
      </c>
      <c r="MR29" s="7" t="str">
        <f t="shared" si="90"/>
        <v/>
      </c>
      <c r="MS29" s="7" t="str">
        <f t="shared" si="91"/>
        <v/>
      </c>
      <c r="MT29" s="7" t="str">
        <f t="shared" si="92"/>
        <v/>
      </c>
      <c r="MU29" s="7" t="str">
        <f t="shared" si="93"/>
        <v/>
      </c>
      <c r="MV29" s="7" t="str">
        <f t="shared" si="94"/>
        <v/>
      </c>
      <c r="MW29" s="7" t="str">
        <f t="shared" si="95"/>
        <v/>
      </c>
      <c r="MX29" s="7" t="str">
        <f t="shared" si="96"/>
        <v/>
      </c>
      <c r="MY29" s="7" t="str">
        <f t="shared" si="97"/>
        <v/>
      </c>
      <c r="MZ29" s="7" t="str">
        <f t="shared" si="98"/>
        <v/>
      </c>
      <c r="NA29" s="7" t="str">
        <f t="shared" si="99"/>
        <v/>
      </c>
      <c r="NB29" s="7" t="str">
        <f t="shared" si="100"/>
        <v/>
      </c>
      <c r="NC29" s="7" t="str">
        <f t="shared" si="101"/>
        <v/>
      </c>
      <c r="ND29" s="7" t="str">
        <f t="shared" si="102"/>
        <v/>
      </c>
      <c r="NE29" s="61" t="str">
        <f t="shared" si="103"/>
        <v/>
      </c>
      <c r="NG29" s="10" t="str">
        <f t="shared" si="104"/>
        <v/>
      </c>
      <c r="NI29" s="10" t="str">
        <f t="shared" si="105"/>
        <v/>
      </c>
      <c r="NK29" s="10" t="str">
        <f>IF(COUNTIF($NI29:$NI$176, "X")=1, "X", "")</f>
        <v/>
      </c>
      <c r="NM29" s="10" t="str">
        <f t="shared" si="69"/>
        <v/>
      </c>
      <c r="NO29" s="85" t="str" cm="1">
        <f t="array" ref="NO29">IF(OR(NO$7="", $JE29=""), "", IFERROR(NO$8+SUMPRODUCT((Trades!$CL$8:$CL$307)*(Trades!$O$8:$Q$307=NO$7)*(Trades!$R$8:$R$307&lt;$JE29))-SUMPRODUCT((Trades!$H$8:$H$307)*(Trades!$E$8:$E$307=NO$7)*(Trades!$R$8:$R$307&lt;$JE29)), ""))</f>
        <v/>
      </c>
      <c r="NP29" s="86" t="str" cm="1">
        <f t="array" ref="NP29">IF(OR(NP$7="", $JE29=""), "", IFERROR(NP$8+SUMPRODUCT((Trades!$CL$8:$CL$307)*(Trades!$O$8:$Q$307=NP$7)*(Trades!$R$8:$R$307&lt;$JE29))-SUMPRODUCT((Trades!$H$8:$H$307)*(Trades!$E$8:$E$307=NP$7)*(Trades!$R$8:$R$307&lt;$JE29)), ""))</f>
        <v/>
      </c>
      <c r="NQ29" s="86" t="str" cm="1">
        <f t="array" ref="NQ29">IF(OR(NQ$7="", $JE29=""), "", IFERROR(NQ$8+SUMPRODUCT((Trades!$CL$8:$CL$307)*(Trades!$O$8:$Q$307=NQ$7)*(Trades!$R$8:$R$307&lt;$JE29))-SUMPRODUCT((Trades!$H$8:$H$307)*(Trades!$E$8:$E$307=NQ$7)*(Trades!$R$8:$R$307&lt;$JE29)), ""))</f>
        <v/>
      </c>
      <c r="NR29" s="86" t="str" cm="1">
        <f t="array" ref="NR29">IF(OR(NR$7="", $JE29=""), "", IFERROR(NR$8+SUMPRODUCT((Trades!$CL$8:$CL$307)*(Trades!$O$8:$Q$307=NR$7)*(Trades!$R$8:$R$307&lt;$JE29))-SUMPRODUCT((Trades!$H$8:$H$307)*(Trades!$E$8:$E$307=NR$7)*(Trades!$R$8:$R$307&lt;$JE29)), ""))</f>
        <v/>
      </c>
      <c r="NS29" s="86" t="str" cm="1">
        <f t="array" ref="NS29">IF(OR(NS$7="", $JE29=""), "", IFERROR(NS$8+SUMPRODUCT((Trades!$CL$8:$CL$307)*(Trades!$O$8:$Q$307=NS$7)*(Trades!$R$8:$R$307&lt;$JE29))-SUMPRODUCT((Trades!$H$8:$H$307)*(Trades!$E$8:$E$307=NS$7)*(Trades!$R$8:$R$307&lt;$JE29)), ""))</f>
        <v/>
      </c>
      <c r="NT29" s="86" t="str" cm="1">
        <f t="array" ref="NT29">IF(OR(NT$7="", $JE29=""), "", IFERROR(NT$8+SUMPRODUCT((Trades!$CL$8:$CL$307)*(Trades!$O$8:$Q$307=NT$7)*(Trades!$R$8:$R$307&lt;$JE29))-SUMPRODUCT((Trades!$H$8:$H$307)*(Trades!$E$8:$E$307=NT$7)*(Trades!$R$8:$R$307&lt;$JE29)), ""))</f>
        <v/>
      </c>
      <c r="NU29" s="86" t="str" cm="1">
        <f t="array" ref="NU29">IF(OR(NU$7="", $JE29=""), "", IFERROR(NU$8+SUMPRODUCT((Trades!$CL$8:$CL$307)*(Trades!$O$8:$Q$307=NU$7)*(Trades!$R$8:$R$307&lt;$JE29))-SUMPRODUCT((Trades!$H$8:$H$307)*(Trades!$E$8:$E$307=NU$7)*(Trades!$R$8:$R$307&lt;$JE29)), ""))</f>
        <v/>
      </c>
      <c r="NV29" s="86" t="str" cm="1">
        <f t="array" ref="NV29">IF(OR(NV$7="", $JE29=""), "", IFERROR(NV$8+SUMPRODUCT((Trades!$CL$8:$CL$307)*(Trades!$O$8:$Q$307=NV$7)*(Trades!$R$8:$R$307&lt;$JE29))-SUMPRODUCT((Trades!$H$8:$H$307)*(Trades!$E$8:$E$307=NV$7)*(Trades!$R$8:$R$307&lt;$JE29)), ""))</f>
        <v/>
      </c>
      <c r="NW29" s="86" t="str" cm="1">
        <f t="array" ref="NW29">IF(OR(NW$7="", $JE29=""), "", IFERROR(NW$8+SUMPRODUCT((Trades!$CL$8:$CL$307)*(Trades!$O$8:$Q$307=NW$7)*(Trades!$R$8:$R$307&lt;$JE29))-SUMPRODUCT((Trades!$H$8:$H$307)*(Trades!$E$8:$E$307=NW$7)*(Trades!$R$8:$R$307&lt;$JE29)), ""))</f>
        <v/>
      </c>
      <c r="NX29" s="86" t="str" cm="1">
        <f t="array" ref="NX29">IF(OR(NX$7="", $JE29=""), "", IFERROR(NX$8+SUMPRODUCT((Trades!$CL$8:$CL$307)*(Trades!$O$8:$Q$307=NX$7)*(Trades!$R$8:$R$307&lt;$JE29))-SUMPRODUCT((Trades!$H$8:$H$307)*(Trades!$E$8:$E$307=NX$7)*(Trades!$R$8:$R$307&lt;$JE29)), ""))</f>
        <v/>
      </c>
      <c r="NY29" s="86" t="str" cm="1">
        <f t="array" ref="NY29">IF(OR(NY$7="", $JE29=""), "", IFERROR(NY$8+SUMPRODUCT((Trades!$CL$8:$CL$307)*(Trades!$O$8:$Q$307=NY$7)*(Trades!$R$8:$R$307&lt;$JE29))-SUMPRODUCT((Trades!$H$8:$H$307)*(Trades!$E$8:$E$307=NY$7)*(Trades!$R$8:$R$307&lt;$JE29)), ""))</f>
        <v/>
      </c>
      <c r="NZ29" s="86" t="str" cm="1">
        <f t="array" ref="NZ29">IF(OR(NZ$7="", $JE29=""), "", IFERROR(NZ$8+SUMPRODUCT((Trades!$CL$8:$CL$307)*(Trades!$O$8:$Q$307=NZ$7)*(Trades!$R$8:$R$307&lt;$JE29))-SUMPRODUCT((Trades!$H$8:$H$307)*(Trades!$E$8:$E$307=NZ$7)*(Trades!$R$8:$R$307&lt;$JE29)), ""))</f>
        <v/>
      </c>
      <c r="OA29" s="86" t="str" cm="1">
        <f t="array" ref="OA29">IF(OR(OA$7="", $JE29=""), "", IFERROR(OA$8+SUMPRODUCT((Trades!$CL$8:$CL$307)*(Trades!$O$8:$Q$307=OA$7)*(Trades!$R$8:$R$307&lt;$JE29))-SUMPRODUCT((Trades!$H$8:$H$307)*(Trades!$E$8:$E$307=OA$7)*(Trades!$R$8:$R$307&lt;$JE29)), ""))</f>
        <v/>
      </c>
      <c r="OB29" s="86" t="str" cm="1">
        <f t="array" ref="OB29">IF(OR(OB$7="", $JE29=""), "", IFERROR(OB$8+SUMPRODUCT((Trades!$CL$8:$CL$307)*(Trades!$O$8:$Q$307=OB$7)*(Trades!$R$8:$R$307&lt;$JE29))-SUMPRODUCT((Trades!$H$8:$H$307)*(Trades!$E$8:$E$307=OB$7)*(Trades!$R$8:$R$307&lt;$JE29)), ""))</f>
        <v/>
      </c>
      <c r="OC29" s="86" t="str" cm="1">
        <f t="array" ref="OC29">IF(OR(OC$7="", $JE29=""), "", IFERROR(OC$8+SUMPRODUCT((Trades!$CL$8:$CL$307)*(Trades!$O$8:$Q$307=OC$7)*(Trades!$R$8:$R$307&lt;$JE29))-SUMPRODUCT((Trades!$H$8:$H$307)*(Trades!$E$8:$E$307=OC$7)*(Trades!$R$8:$R$307&lt;$JE29)), ""))</f>
        <v/>
      </c>
      <c r="OD29" s="86" t="str" cm="1">
        <f t="array" ref="OD29">IF(OR(OD$7="", $JE29=""), "", IFERROR(OD$8+SUMPRODUCT((Trades!$CL$8:$CL$307)*(Trades!$O$8:$Q$307=OD$7)*(Trades!$R$8:$R$307&lt;$JE29))-SUMPRODUCT((Trades!$H$8:$H$307)*(Trades!$E$8:$E$307=OD$7)*(Trades!$R$8:$R$307&lt;$JE29)), ""))</f>
        <v/>
      </c>
      <c r="OE29" s="86" t="str" cm="1">
        <f t="array" ref="OE29">IF(OR(OE$7="", $JE29=""), "", IFERROR(OE$8+SUMPRODUCT((Trades!$CL$8:$CL$307)*(Trades!$O$8:$Q$307=OE$7)*(Trades!$R$8:$R$307&lt;$JE29))-SUMPRODUCT((Trades!$H$8:$H$307)*(Trades!$E$8:$E$307=OE$7)*(Trades!$R$8:$R$307&lt;$JE29)), ""))</f>
        <v/>
      </c>
      <c r="OF29" s="86" t="str" cm="1">
        <f t="array" ref="OF29">IF(OR(OF$7="", $JE29=""), "", IFERROR(OF$8+SUMPRODUCT((Trades!$CL$8:$CL$307)*(Trades!$O$8:$Q$307=OF$7)*(Trades!$R$8:$R$307&lt;$JE29))-SUMPRODUCT((Trades!$H$8:$H$307)*(Trades!$E$8:$E$307=OF$7)*(Trades!$R$8:$R$307&lt;$JE29)), ""))</f>
        <v/>
      </c>
      <c r="OG29" s="86" t="str" cm="1">
        <f t="array" ref="OG29">IF(OR(OG$7="", $JE29=""), "", IFERROR(OG$8+SUMPRODUCT((Trades!$CL$8:$CL$307)*(Trades!$O$8:$Q$307=OG$7)*(Trades!$R$8:$R$307&lt;$JE29))-SUMPRODUCT((Trades!$H$8:$H$307)*(Trades!$E$8:$E$307=OG$7)*(Trades!$R$8:$R$307&lt;$JE29)), ""))</f>
        <v/>
      </c>
      <c r="OH29" s="87" t="str" cm="1">
        <f t="array" ref="OH29">IF(OR(OH$7="", $JE29=""), "", IFERROR(OH$8+SUMPRODUCT((Trades!$CL$8:$CL$307)*(Trades!$O$8:$Q$307=OH$7)*(Trades!$R$8:$R$307&lt;$JE29))-SUMPRODUCT((Trades!$H$8:$H$307)*(Trades!$E$8:$E$307=OH$7)*(Trades!$R$8:$R$307&lt;$JE29)), ""))</f>
        <v/>
      </c>
      <c r="OJ29" s="94" t="str">
        <f t="shared" si="106"/>
        <v/>
      </c>
      <c r="OK29" s="95" t="str">
        <f t="shared" si="153"/>
        <v/>
      </c>
      <c r="OL29" s="95" t="str">
        <f t="shared" si="154"/>
        <v/>
      </c>
      <c r="OM29" s="95" t="str">
        <f t="shared" si="155"/>
        <v/>
      </c>
      <c r="ON29" s="95" t="str">
        <f t="shared" si="156"/>
        <v/>
      </c>
      <c r="OO29" s="95" t="str">
        <f t="shared" si="157"/>
        <v/>
      </c>
      <c r="OP29" s="95" t="str">
        <f t="shared" si="158"/>
        <v/>
      </c>
      <c r="OQ29" s="95" t="str">
        <f t="shared" si="159"/>
        <v/>
      </c>
      <c r="OR29" s="95" t="str">
        <f t="shared" si="160"/>
        <v/>
      </c>
      <c r="OS29" s="95" t="str">
        <f t="shared" si="131"/>
        <v/>
      </c>
      <c r="OT29" s="95" t="str">
        <f t="shared" si="132"/>
        <v/>
      </c>
      <c r="OU29" s="95" t="str">
        <f t="shared" si="133"/>
        <v/>
      </c>
      <c r="OV29" s="95" t="str">
        <f t="shared" si="134"/>
        <v/>
      </c>
      <c r="OW29" s="95" t="str">
        <f t="shared" si="135"/>
        <v/>
      </c>
      <c r="OX29" s="95" t="str">
        <f t="shared" si="136"/>
        <v/>
      </c>
      <c r="OY29" s="95" t="str">
        <f t="shared" si="137"/>
        <v/>
      </c>
      <c r="OZ29" s="95" t="str">
        <f t="shared" si="138"/>
        <v/>
      </c>
      <c r="PA29" s="95" t="str">
        <f t="shared" si="139"/>
        <v/>
      </c>
      <c r="PB29" s="95" t="str">
        <f t="shared" si="140"/>
        <v/>
      </c>
      <c r="PC29" s="96" t="str">
        <f t="shared" si="141"/>
        <v/>
      </c>
      <c r="PE29" s="101" t="str">
        <f t="shared" si="126"/>
        <v/>
      </c>
      <c r="PG29" s="106" t="str">
        <f t="shared" si="127"/>
        <v/>
      </c>
      <c r="PH29" s="107" t="str">
        <f t="shared" si="161"/>
        <v/>
      </c>
      <c r="PI29" s="107" t="str">
        <f t="shared" si="162"/>
        <v/>
      </c>
      <c r="PJ29" s="107" t="str">
        <f t="shared" si="163"/>
        <v/>
      </c>
      <c r="PK29" s="107" t="str">
        <f t="shared" si="164"/>
        <v/>
      </c>
      <c r="PL29" s="107" t="str">
        <f t="shared" si="165"/>
        <v/>
      </c>
      <c r="PM29" s="107" t="str">
        <f t="shared" si="166"/>
        <v/>
      </c>
      <c r="PN29" s="107" t="str">
        <f t="shared" si="167"/>
        <v/>
      </c>
      <c r="PO29" s="107" t="str">
        <f t="shared" si="168"/>
        <v/>
      </c>
      <c r="PP29" s="107" t="str">
        <f t="shared" si="142"/>
        <v/>
      </c>
      <c r="PQ29" s="107" t="str">
        <f t="shared" si="143"/>
        <v/>
      </c>
      <c r="PR29" s="107" t="str">
        <f t="shared" si="144"/>
        <v/>
      </c>
      <c r="PS29" s="107" t="str">
        <f t="shared" si="145"/>
        <v/>
      </c>
      <c r="PT29" s="107" t="str">
        <f t="shared" si="146"/>
        <v/>
      </c>
      <c r="PU29" s="107" t="str">
        <f t="shared" si="147"/>
        <v/>
      </c>
      <c r="PV29" s="107" t="str">
        <f t="shared" si="148"/>
        <v/>
      </c>
      <c r="PW29" s="107" t="str">
        <f t="shared" si="149"/>
        <v/>
      </c>
      <c r="PX29" s="107" t="str">
        <f t="shared" si="150"/>
        <v/>
      </c>
      <c r="PY29" s="107" t="str">
        <f t="shared" si="151"/>
        <v/>
      </c>
      <c r="PZ29" s="108" t="str">
        <f t="shared" si="152"/>
        <v/>
      </c>
      <c r="QB29" s="124" t="str" cm="1">
        <f t="array" ref="QB29">IF(OR($QB$3="", $NI29=""), "", IFERROR(INDEX($ML29:$NE29, $QA29, MATCH($QB$3, $ML$7:$NE$7, 0)), ""))</f>
        <v/>
      </c>
      <c r="QD29" s="101" t="e" cm="1">
        <f t="array" ref="QD29">IF(OR($NI29="", $QB$3=""), NA(), IFERROR(INDEX($NO29:$OH29, $QC29, MATCH($QB$3, $NO$7:$OH$7, 0)), NA()))</f>
        <v>#N/A</v>
      </c>
      <c r="QF29" s="10">
        <f t="shared" si="72"/>
        <v>0</v>
      </c>
    </row>
    <row r="30" spans="1:451" ht="15" customHeight="1" x14ac:dyDescent="0.25">
      <c r="A30" s="1"/>
      <c r="B30" s="498" t="s">
        <v>252</v>
      </c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1"/>
      <c r="AG30" s="10">
        <v>19</v>
      </c>
      <c r="AJ30" s="12"/>
      <c r="CA30" s="49">
        <f t="shared" si="74"/>
        <v>0.9166666666666663</v>
      </c>
      <c r="CB30" s="10">
        <v>23</v>
      </c>
      <c r="CD30" s="52" t="e">
        <f t="shared" si="128"/>
        <v>#VALUE!</v>
      </c>
      <c r="CF30" s="55" t="e">
        <f t="shared" si="75"/>
        <v>#VALUE!</v>
      </c>
      <c r="CH30" s="10" t="str">
        <f t="shared" si="76"/>
        <v/>
      </c>
      <c r="CJ30" s="7"/>
      <c r="CK30" s="10">
        <v>22</v>
      </c>
      <c r="CL30" s="60">
        <v>55</v>
      </c>
      <c r="CM30" s="7">
        <v>95</v>
      </c>
      <c r="CN30" s="7">
        <v>72</v>
      </c>
      <c r="CO30" s="7">
        <v>1</v>
      </c>
      <c r="CP30" s="7">
        <v>97</v>
      </c>
      <c r="CQ30" s="7">
        <v>37</v>
      </c>
      <c r="CR30" s="7">
        <v>18</v>
      </c>
      <c r="CS30" s="7">
        <v>30</v>
      </c>
      <c r="CT30" s="7">
        <v>1</v>
      </c>
      <c r="CU30" s="7">
        <v>83</v>
      </c>
      <c r="CV30" s="7">
        <v>29</v>
      </c>
      <c r="CW30" s="7">
        <v>31</v>
      </c>
      <c r="CX30" s="7">
        <v>50</v>
      </c>
      <c r="CY30" s="7">
        <v>64</v>
      </c>
      <c r="CZ30" s="7">
        <v>43</v>
      </c>
      <c r="DA30" s="7">
        <v>49</v>
      </c>
      <c r="DB30" s="7">
        <v>1</v>
      </c>
      <c r="DC30" s="7">
        <v>67</v>
      </c>
      <c r="DD30" s="7">
        <v>37</v>
      </c>
      <c r="DE30" s="7">
        <v>65</v>
      </c>
      <c r="DF30" s="7">
        <v>79</v>
      </c>
      <c r="DG30" s="7">
        <v>50</v>
      </c>
      <c r="DH30" s="7">
        <v>100</v>
      </c>
      <c r="DI30" s="61">
        <v>24</v>
      </c>
      <c r="DK30" s="10">
        <v>23</v>
      </c>
      <c r="DL30" s="60">
        <v>47</v>
      </c>
      <c r="DM30" s="7">
        <v>41</v>
      </c>
      <c r="DN30" s="7">
        <v>38</v>
      </c>
      <c r="DO30" s="7">
        <v>82</v>
      </c>
      <c r="DP30" s="7">
        <v>89</v>
      </c>
      <c r="DQ30" s="7">
        <v>91</v>
      </c>
      <c r="DR30" s="7">
        <v>6</v>
      </c>
      <c r="DS30" s="7">
        <v>19</v>
      </c>
      <c r="DT30" s="7">
        <v>74</v>
      </c>
      <c r="DU30" s="7">
        <v>12</v>
      </c>
      <c r="DV30" s="7">
        <v>51</v>
      </c>
      <c r="DW30" s="7">
        <v>40</v>
      </c>
      <c r="DX30" s="7">
        <v>83</v>
      </c>
      <c r="DY30" s="7">
        <v>16</v>
      </c>
      <c r="DZ30" s="7">
        <v>24</v>
      </c>
      <c r="EA30" s="7">
        <v>62</v>
      </c>
      <c r="EB30" s="7">
        <v>68</v>
      </c>
      <c r="EC30" s="7">
        <v>91</v>
      </c>
      <c r="ED30" s="7">
        <v>85</v>
      </c>
      <c r="EE30" s="7">
        <v>7</v>
      </c>
      <c r="EF30" s="7">
        <v>44</v>
      </c>
      <c r="EG30" s="7">
        <v>30</v>
      </c>
      <c r="EH30" s="7">
        <v>20</v>
      </c>
      <c r="EI30" s="7">
        <v>16</v>
      </c>
      <c r="EJ30" s="7">
        <v>79</v>
      </c>
      <c r="EK30" s="7">
        <v>93</v>
      </c>
      <c r="EL30" s="7">
        <v>93</v>
      </c>
      <c r="EM30" s="7">
        <v>6</v>
      </c>
      <c r="EN30" s="7">
        <v>55</v>
      </c>
      <c r="EO30" s="7">
        <v>58</v>
      </c>
      <c r="EP30" s="7">
        <v>93</v>
      </c>
      <c r="EQ30" s="7">
        <v>65</v>
      </c>
      <c r="ER30" s="7">
        <v>50</v>
      </c>
      <c r="ES30" s="7">
        <v>7</v>
      </c>
      <c r="ET30" s="7">
        <v>41</v>
      </c>
      <c r="EU30" s="7">
        <v>67</v>
      </c>
      <c r="EV30" s="7">
        <v>61</v>
      </c>
      <c r="EW30" s="7">
        <v>2</v>
      </c>
      <c r="EX30" s="7">
        <v>89</v>
      </c>
      <c r="EY30" s="7">
        <v>86</v>
      </c>
      <c r="EZ30" s="7">
        <v>76</v>
      </c>
      <c r="FA30" s="7">
        <v>49</v>
      </c>
      <c r="FB30" s="7">
        <v>71</v>
      </c>
      <c r="FC30" s="7">
        <v>47</v>
      </c>
      <c r="FD30" s="7">
        <v>24</v>
      </c>
      <c r="FE30" s="7">
        <v>53</v>
      </c>
      <c r="FF30" s="7">
        <v>99</v>
      </c>
      <c r="FG30" s="7">
        <v>54</v>
      </c>
      <c r="FH30" s="7">
        <v>57</v>
      </c>
      <c r="FI30" s="7">
        <v>57</v>
      </c>
      <c r="FJ30" s="7">
        <v>52</v>
      </c>
      <c r="FK30" s="7">
        <v>79</v>
      </c>
      <c r="FL30" s="7">
        <v>39</v>
      </c>
      <c r="FM30" s="7">
        <v>36</v>
      </c>
      <c r="FN30" s="7">
        <v>92</v>
      </c>
      <c r="FO30" s="7">
        <v>4</v>
      </c>
      <c r="FP30" s="7">
        <v>75</v>
      </c>
      <c r="FQ30" s="7">
        <v>22</v>
      </c>
      <c r="FR30" s="7">
        <v>19</v>
      </c>
      <c r="FS30" s="7">
        <v>27</v>
      </c>
      <c r="FT30" s="7">
        <v>14</v>
      </c>
      <c r="FU30" s="7">
        <v>52</v>
      </c>
      <c r="FV30" s="7">
        <v>73</v>
      </c>
      <c r="FW30" s="7">
        <v>22</v>
      </c>
      <c r="FX30" s="7">
        <v>97</v>
      </c>
      <c r="FY30" s="7">
        <v>25</v>
      </c>
      <c r="FZ30" s="7">
        <v>7</v>
      </c>
      <c r="GA30" s="7">
        <v>36</v>
      </c>
      <c r="GB30" s="7">
        <v>59</v>
      </c>
      <c r="GC30" s="7">
        <v>96</v>
      </c>
      <c r="GD30" s="7">
        <v>37</v>
      </c>
      <c r="GE30" s="7">
        <v>69</v>
      </c>
      <c r="GF30" s="7">
        <v>42</v>
      </c>
      <c r="GG30" s="7">
        <v>75</v>
      </c>
      <c r="GH30" s="7">
        <v>15</v>
      </c>
      <c r="GI30" s="7">
        <v>61</v>
      </c>
      <c r="GJ30" s="7">
        <v>37</v>
      </c>
      <c r="GK30" s="7">
        <v>49</v>
      </c>
      <c r="GL30" s="7">
        <v>70</v>
      </c>
      <c r="GM30" s="7">
        <v>32</v>
      </c>
      <c r="GN30" s="7">
        <v>11</v>
      </c>
      <c r="GO30" s="7">
        <v>89</v>
      </c>
      <c r="GP30" s="7">
        <v>12</v>
      </c>
      <c r="GQ30" s="7">
        <v>59</v>
      </c>
      <c r="GR30" s="7">
        <v>60</v>
      </c>
      <c r="GS30" s="7">
        <v>35</v>
      </c>
      <c r="GT30" s="7">
        <v>79</v>
      </c>
      <c r="GU30" s="7">
        <v>15</v>
      </c>
      <c r="GV30" s="7">
        <v>90</v>
      </c>
      <c r="GW30" s="7">
        <v>89</v>
      </c>
      <c r="GX30" s="7">
        <v>97</v>
      </c>
      <c r="GY30" s="7">
        <v>33</v>
      </c>
      <c r="GZ30" s="7">
        <v>15</v>
      </c>
      <c r="HA30" s="7">
        <v>59</v>
      </c>
      <c r="HB30" s="7">
        <v>9</v>
      </c>
      <c r="HC30" s="7">
        <v>48</v>
      </c>
      <c r="HD30" s="7">
        <v>68</v>
      </c>
      <c r="HE30" s="7">
        <v>83</v>
      </c>
      <c r="HF30" s="7">
        <v>70</v>
      </c>
      <c r="HG30" s="61">
        <v>40</v>
      </c>
      <c r="HJ30" s="52" t="str">
        <f t="shared" si="77"/>
        <v/>
      </c>
      <c r="HL30" s="49">
        <f>$CA$30</f>
        <v>0.9166666666666663</v>
      </c>
      <c r="HN30" s="10" t="str">
        <f t="shared" si="3"/>
        <v/>
      </c>
      <c r="HP30" s="10" t="str">
        <f t="shared" si="4"/>
        <v/>
      </c>
      <c r="HR30" s="10" t="str">
        <f t="shared" si="78"/>
        <v/>
      </c>
      <c r="HT30" s="60" t="str">
        <f t="shared" si="79"/>
        <v/>
      </c>
      <c r="HU30" s="7" t="str">
        <f t="shared" si="79"/>
        <v/>
      </c>
      <c r="HV30" s="7" t="str">
        <f t="shared" si="79"/>
        <v/>
      </c>
      <c r="HW30" s="7" t="str">
        <f t="shared" si="79"/>
        <v/>
      </c>
      <c r="HX30" s="7" t="str">
        <f t="shared" si="79"/>
        <v/>
      </c>
      <c r="HY30" s="7" t="str">
        <f t="shared" si="79"/>
        <v/>
      </c>
      <c r="HZ30" s="7" t="str">
        <f t="shared" si="79"/>
        <v/>
      </c>
      <c r="IA30" s="7" t="str">
        <f t="shared" si="79"/>
        <v/>
      </c>
      <c r="IB30" s="7" t="str">
        <f t="shared" si="79"/>
        <v/>
      </c>
      <c r="IC30" s="7" t="str">
        <f t="shared" si="79"/>
        <v/>
      </c>
      <c r="ID30" s="7" t="str">
        <f t="shared" si="79"/>
        <v/>
      </c>
      <c r="IE30" s="7" t="str">
        <f t="shared" si="79"/>
        <v/>
      </c>
      <c r="IF30" s="7" t="str">
        <f t="shared" si="79"/>
        <v/>
      </c>
      <c r="IG30" s="7" t="str">
        <f t="shared" si="79"/>
        <v/>
      </c>
      <c r="IH30" s="7" t="str">
        <f t="shared" si="79"/>
        <v/>
      </c>
      <c r="II30" s="7" t="str">
        <f t="shared" si="79"/>
        <v/>
      </c>
      <c r="IJ30" s="7" t="str">
        <f t="shared" si="129"/>
        <v/>
      </c>
      <c r="IK30" s="7" t="str">
        <f t="shared" si="129"/>
        <v/>
      </c>
      <c r="IL30" s="7" t="str">
        <f t="shared" si="129"/>
        <v/>
      </c>
      <c r="IM30" s="61" t="str">
        <f t="shared" si="129"/>
        <v/>
      </c>
      <c r="IP30" s="12">
        <f>IP27</f>
        <v>9</v>
      </c>
      <c r="IQ30" s="22" t="s">
        <v>236</v>
      </c>
      <c r="IT30" s="10">
        <v>23</v>
      </c>
      <c r="IU30" s="10">
        <f t="shared" si="80"/>
        <v>-3</v>
      </c>
      <c r="IW30" s="10">
        <f>IFERROR(IF(COUNTIF(IW$8:IW29, IW29)&lt;=INDEX($IQ$8:$IQ$18, MATCH(IW29, $IP$8:$IP$18, 0)), IW29, IW29+$IR$5), "")</f>
        <v>-4</v>
      </c>
      <c r="IX30" s="10">
        <f>IF($IW30="", "", COUNTIF(IW$8:IW30, IW30))</f>
        <v>12</v>
      </c>
      <c r="IY30" s="10">
        <f t="shared" si="81"/>
        <v>12</v>
      </c>
      <c r="JA30" s="10" t="str">
        <f t="shared" si="82"/>
        <v>X</v>
      </c>
      <c r="JB30" s="10">
        <f>IF($JA30="", "", COUNTIF(JA$8:JA30, "X"))</f>
        <v>22</v>
      </c>
      <c r="JE30" s="67" t="str">
        <f t="shared" si="83"/>
        <v/>
      </c>
      <c r="JF30" s="60" t="e">
        <f>IF(AND($IQ$5='Dev Settings'!$BU$3, COUNTIF($IP$21:$IP$25, HT30)&gt;0, COUNTIF($IP$21:$IP$25, HT29)&gt;0), MIN($ML29:$NE29)-ML29, IF(AND($IQ$6='Dev Settings'!$BU$3, COUNTIF($IQ$21:$IQ$25, HT30)&gt;0, COUNTIF($IQ$21:$IQ$25, HT29)&gt;0), MAX($ML29:$NE29)-ML29, IFERROR(INDEX($IU$8:$IU$107, MATCH(HT30, $IT$8:$IT$107, 0)), "")))</f>
        <v>#VALUE!</v>
      </c>
      <c r="JG30" s="7" t="e">
        <f>IF(AND($IQ$5='Dev Settings'!$BU$3, COUNTIF($IP$21:$IP$25, HU30)&gt;0, COUNTIF($IP$21:$IP$25, HU29)&gt;0), MIN($ML29:$NE29)-MM29, IF(AND($IQ$6='Dev Settings'!$BU$3, COUNTIF($IQ$21:$IQ$25, HU30)&gt;0, COUNTIF($IQ$21:$IQ$25, HU29)&gt;0), MAX($ML29:$NE29)-MM29, IFERROR(INDEX($IU$8:$IU$107, MATCH(HU30, $IT$8:$IT$107, 0)), "")))</f>
        <v>#VALUE!</v>
      </c>
      <c r="JH30" s="7" t="e">
        <f>IF(AND($IQ$5='Dev Settings'!$BU$3, COUNTIF($IP$21:$IP$25, HV30)&gt;0, COUNTIF($IP$21:$IP$25, HV29)&gt;0), MIN($ML29:$NE29)-MN29, IF(AND($IQ$6='Dev Settings'!$BU$3, COUNTIF($IQ$21:$IQ$25, HV30)&gt;0, COUNTIF($IQ$21:$IQ$25, HV29)&gt;0), MAX($ML29:$NE29)-MN29, IFERROR(INDEX($IU$8:$IU$107, MATCH(HV30, $IT$8:$IT$107, 0)), "")))</f>
        <v>#VALUE!</v>
      </c>
      <c r="JI30" s="7" t="e">
        <f>IF(AND($IQ$5='Dev Settings'!$BU$3, COUNTIF($IP$21:$IP$25, HW30)&gt;0, COUNTIF($IP$21:$IP$25, HW29)&gt;0), MIN($ML29:$NE29)-MO29, IF(AND($IQ$6='Dev Settings'!$BU$3, COUNTIF($IQ$21:$IQ$25, HW30)&gt;0, COUNTIF($IQ$21:$IQ$25, HW29)&gt;0), MAX($ML29:$NE29)-MO29, IFERROR(INDEX($IU$8:$IU$107, MATCH(HW30, $IT$8:$IT$107, 0)), "")))</f>
        <v>#VALUE!</v>
      </c>
      <c r="JJ30" s="7" t="e">
        <f>IF(AND($IQ$5='Dev Settings'!$BU$3, COUNTIF($IP$21:$IP$25, HX30)&gt;0, COUNTIF($IP$21:$IP$25, HX29)&gt;0), MIN($ML29:$NE29)-MP29, IF(AND($IQ$6='Dev Settings'!$BU$3, COUNTIF($IQ$21:$IQ$25, HX30)&gt;0, COUNTIF($IQ$21:$IQ$25, HX29)&gt;0), MAX($ML29:$NE29)-MP29, IFERROR(INDEX($IU$8:$IU$107, MATCH(HX30, $IT$8:$IT$107, 0)), "")))</f>
        <v>#VALUE!</v>
      </c>
      <c r="JK30" s="7" t="e">
        <f>IF(AND($IQ$5='Dev Settings'!$BU$3, COUNTIF($IP$21:$IP$25, HY30)&gt;0, COUNTIF($IP$21:$IP$25, HY29)&gt;0), MIN($ML29:$NE29)-MQ29, IF(AND($IQ$6='Dev Settings'!$BU$3, COUNTIF($IQ$21:$IQ$25, HY30)&gt;0, COUNTIF($IQ$21:$IQ$25, HY29)&gt;0), MAX($ML29:$NE29)-MQ29, IFERROR(INDEX($IU$8:$IU$107, MATCH(HY30, $IT$8:$IT$107, 0)), "")))</f>
        <v>#VALUE!</v>
      </c>
      <c r="JL30" s="7" t="e">
        <f>IF(AND($IQ$5='Dev Settings'!$BU$3, COUNTIF($IP$21:$IP$25, HZ30)&gt;0, COUNTIF($IP$21:$IP$25, HZ29)&gt;0), MIN($ML29:$NE29)-MR29, IF(AND($IQ$6='Dev Settings'!$BU$3, COUNTIF($IQ$21:$IQ$25, HZ30)&gt;0, COUNTIF($IQ$21:$IQ$25, HZ29)&gt;0), MAX($ML29:$NE29)-MR29, IFERROR(INDEX($IU$8:$IU$107, MATCH(HZ30, $IT$8:$IT$107, 0)), "")))</f>
        <v>#VALUE!</v>
      </c>
      <c r="JM30" s="7" t="e">
        <f>IF(AND($IQ$5='Dev Settings'!$BU$3, COUNTIF($IP$21:$IP$25, IA30)&gt;0, COUNTIF($IP$21:$IP$25, IA29)&gt;0), MIN($ML29:$NE29)-MS29, IF(AND($IQ$6='Dev Settings'!$BU$3, COUNTIF($IQ$21:$IQ$25, IA30)&gt;0, COUNTIF($IQ$21:$IQ$25, IA29)&gt;0), MAX($ML29:$NE29)-MS29, IFERROR(INDEX($IU$8:$IU$107, MATCH(IA30, $IT$8:$IT$107, 0)), "")))</f>
        <v>#VALUE!</v>
      </c>
      <c r="JN30" s="7" t="e">
        <f>IF(AND($IQ$5='Dev Settings'!$BU$3, COUNTIF($IP$21:$IP$25, IB30)&gt;0, COUNTIF($IP$21:$IP$25, IB29)&gt;0), MIN($ML29:$NE29)-MT29, IF(AND($IQ$6='Dev Settings'!$BU$3, COUNTIF($IQ$21:$IQ$25, IB30)&gt;0, COUNTIF($IQ$21:$IQ$25, IB29)&gt;0), MAX($ML29:$NE29)-MT29, IFERROR(INDEX($IU$8:$IU$107, MATCH(IB30, $IT$8:$IT$107, 0)), "")))</f>
        <v>#VALUE!</v>
      </c>
      <c r="JO30" s="7" t="e">
        <f>IF(AND($IQ$5='Dev Settings'!$BU$3, COUNTIF($IP$21:$IP$25, IC30)&gt;0, COUNTIF($IP$21:$IP$25, IC29)&gt;0), MIN($ML29:$NE29)-MU29, IF(AND($IQ$6='Dev Settings'!$BU$3, COUNTIF($IQ$21:$IQ$25, IC30)&gt;0, COUNTIF($IQ$21:$IQ$25, IC29)&gt;0), MAX($ML29:$NE29)-MU29, IFERROR(INDEX($IU$8:$IU$107, MATCH(IC30, $IT$8:$IT$107, 0)), "")))</f>
        <v>#VALUE!</v>
      </c>
      <c r="JP30" s="7" t="e">
        <f>IF(AND($IQ$5='Dev Settings'!$BU$3, COUNTIF($IP$21:$IP$25, ID30)&gt;0, COUNTIF($IP$21:$IP$25, ID29)&gt;0), MIN($ML29:$NE29)-MV29, IF(AND($IQ$6='Dev Settings'!$BU$3, COUNTIF($IQ$21:$IQ$25, ID30)&gt;0, COUNTIF($IQ$21:$IQ$25, ID29)&gt;0), MAX($ML29:$NE29)-MV29, IFERROR(INDEX($IU$8:$IU$107, MATCH(ID30, $IT$8:$IT$107, 0)), "")))</f>
        <v>#VALUE!</v>
      </c>
      <c r="JQ30" s="7" t="e">
        <f>IF(AND($IQ$5='Dev Settings'!$BU$3, COUNTIF($IP$21:$IP$25, IE30)&gt;0, COUNTIF($IP$21:$IP$25, IE29)&gt;0), MIN($ML29:$NE29)-MW29, IF(AND($IQ$6='Dev Settings'!$BU$3, COUNTIF($IQ$21:$IQ$25, IE30)&gt;0, COUNTIF($IQ$21:$IQ$25, IE29)&gt;0), MAX($ML29:$NE29)-MW29, IFERROR(INDEX($IU$8:$IU$107, MATCH(IE30, $IT$8:$IT$107, 0)), "")))</f>
        <v>#VALUE!</v>
      </c>
      <c r="JR30" s="7" t="e">
        <f>IF(AND($IQ$5='Dev Settings'!$BU$3, COUNTIF($IP$21:$IP$25, IF30)&gt;0, COUNTIF($IP$21:$IP$25, IF29)&gt;0), MIN($ML29:$NE29)-MX29, IF(AND($IQ$6='Dev Settings'!$BU$3, COUNTIF($IQ$21:$IQ$25, IF30)&gt;0, COUNTIF($IQ$21:$IQ$25, IF29)&gt;0), MAX($ML29:$NE29)-MX29, IFERROR(INDEX($IU$8:$IU$107, MATCH(IF30, $IT$8:$IT$107, 0)), "")))</f>
        <v>#VALUE!</v>
      </c>
      <c r="JS30" s="7" t="e">
        <f>IF(AND($IQ$5='Dev Settings'!$BU$3, COUNTIF($IP$21:$IP$25, IG30)&gt;0, COUNTIF($IP$21:$IP$25, IG29)&gt;0), MIN($ML29:$NE29)-MY29, IF(AND($IQ$6='Dev Settings'!$BU$3, COUNTIF($IQ$21:$IQ$25, IG30)&gt;0, COUNTIF($IQ$21:$IQ$25, IG29)&gt;0), MAX($ML29:$NE29)-MY29, IFERROR(INDEX($IU$8:$IU$107, MATCH(IG30, $IT$8:$IT$107, 0)), "")))</f>
        <v>#VALUE!</v>
      </c>
      <c r="JT30" s="7" t="e">
        <f>IF(AND($IQ$5='Dev Settings'!$BU$3, COUNTIF($IP$21:$IP$25, IH30)&gt;0, COUNTIF($IP$21:$IP$25, IH29)&gt;0), MIN($ML29:$NE29)-MZ29, IF(AND($IQ$6='Dev Settings'!$BU$3, COUNTIF($IQ$21:$IQ$25, IH30)&gt;0, COUNTIF($IQ$21:$IQ$25, IH29)&gt;0), MAX($ML29:$NE29)-MZ29, IFERROR(INDEX($IU$8:$IU$107, MATCH(IH30, $IT$8:$IT$107, 0)), "")))</f>
        <v>#VALUE!</v>
      </c>
      <c r="JU30" s="7" t="e">
        <f>IF(AND($IQ$5='Dev Settings'!$BU$3, COUNTIF($IP$21:$IP$25, II30)&gt;0, COUNTIF($IP$21:$IP$25, II29)&gt;0), MIN($ML29:$NE29)-NA29, IF(AND($IQ$6='Dev Settings'!$BU$3, COUNTIF($IQ$21:$IQ$25, II30)&gt;0, COUNTIF($IQ$21:$IQ$25, II29)&gt;0), MAX($ML29:$NE29)-NA29, IFERROR(INDEX($IU$8:$IU$107, MATCH(II30, $IT$8:$IT$107, 0)), "")))</f>
        <v>#VALUE!</v>
      </c>
      <c r="JV30" s="7" t="e">
        <f>IF(AND($IQ$5='Dev Settings'!$BU$3, COUNTIF($IP$21:$IP$25, IJ30)&gt;0, COUNTIF($IP$21:$IP$25, IJ29)&gt;0), MIN($ML29:$NE29)-NB29, IF(AND($IQ$6='Dev Settings'!$BU$3, COUNTIF($IQ$21:$IQ$25, IJ30)&gt;0, COUNTIF($IQ$21:$IQ$25, IJ29)&gt;0), MAX($ML29:$NE29)-NB29, IFERROR(INDEX($IU$8:$IU$107, MATCH(IJ30, $IT$8:$IT$107, 0)), "")))</f>
        <v>#VALUE!</v>
      </c>
      <c r="JW30" s="7" t="e">
        <f>IF(AND($IQ$5='Dev Settings'!$BU$3, COUNTIF($IP$21:$IP$25, IK30)&gt;0, COUNTIF($IP$21:$IP$25, IK29)&gt;0), MIN($ML29:$NE29)-NC29, IF(AND($IQ$6='Dev Settings'!$BU$3, COUNTIF($IQ$21:$IQ$25, IK30)&gt;0, COUNTIF($IQ$21:$IQ$25, IK29)&gt;0), MAX($ML29:$NE29)-NC29, IFERROR(INDEX($IU$8:$IU$107, MATCH(IK30, $IT$8:$IT$107, 0)), "")))</f>
        <v>#VALUE!</v>
      </c>
      <c r="JX30" s="7" t="e">
        <f>IF(AND($IQ$5='Dev Settings'!$BU$3, COUNTIF($IP$21:$IP$25, IL30)&gt;0, COUNTIF($IP$21:$IP$25, IL29)&gt;0), MIN($ML29:$NE29)-ND29, IF(AND($IQ$6='Dev Settings'!$BU$3, COUNTIF($IQ$21:$IQ$25, IL30)&gt;0, COUNTIF($IQ$21:$IQ$25, IL29)&gt;0), MAX($ML29:$NE29)-ND29, IFERROR(INDEX($IU$8:$IU$107, MATCH(IL30, $IT$8:$IT$107, 0)), "")))</f>
        <v>#VALUE!</v>
      </c>
      <c r="JY30" s="61" t="e">
        <f>IF(AND($IQ$5='Dev Settings'!$BU$3, COUNTIF($IP$21:$IP$25, IM30)&gt;0, COUNTIF($IP$21:$IP$25, IM29)&gt;0), MIN($ML29:$NE29)-NE29, IF(AND($IQ$6='Dev Settings'!$BU$3, COUNTIF($IQ$21:$IQ$25, IM30)&gt;0, COUNTIF($IQ$21:$IQ$25, IM29)&gt;0), MAX($ML29:$NE29)-NE29, IFERROR(INDEX($IU$8:$IU$107, MATCH(IM30, $IT$8:$IT$107, 0)), "")))</f>
        <v>#VALUE!</v>
      </c>
      <c r="KA30" s="60" t="str">
        <f t="shared" si="8"/>
        <v/>
      </c>
      <c r="KB30" s="7" t="str">
        <f t="shared" si="9"/>
        <v/>
      </c>
      <c r="KC30" s="7" t="str">
        <f t="shared" si="10"/>
        <v/>
      </c>
      <c r="KD30" s="7" t="str">
        <f t="shared" si="11"/>
        <v/>
      </c>
      <c r="KE30" s="7" t="str">
        <f t="shared" si="12"/>
        <v/>
      </c>
      <c r="KF30" s="7" t="str">
        <f t="shared" si="13"/>
        <v/>
      </c>
      <c r="KG30" s="7" t="str">
        <f t="shared" si="14"/>
        <v/>
      </c>
      <c r="KH30" s="7" t="str">
        <f t="shared" si="15"/>
        <v/>
      </c>
      <c r="KI30" s="7" t="str">
        <f t="shared" si="16"/>
        <v/>
      </c>
      <c r="KJ30" s="7" t="str">
        <f t="shared" si="17"/>
        <v/>
      </c>
      <c r="KK30" s="7" t="str">
        <f t="shared" si="18"/>
        <v/>
      </c>
      <c r="KL30" s="7" t="str">
        <f t="shared" si="19"/>
        <v/>
      </c>
      <c r="KM30" s="7" t="str">
        <f t="shared" si="20"/>
        <v/>
      </c>
      <c r="KN30" s="7" t="str">
        <f t="shared" si="21"/>
        <v/>
      </c>
      <c r="KO30" s="7" t="str">
        <f t="shared" si="22"/>
        <v/>
      </c>
      <c r="KP30" s="7" t="str">
        <f t="shared" si="23"/>
        <v/>
      </c>
      <c r="KQ30" s="7" t="str">
        <f t="shared" si="24"/>
        <v/>
      </c>
      <c r="KR30" s="7" t="str">
        <f t="shared" si="25"/>
        <v/>
      </c>
      <c r="KS30" s="7" t="str">
        <f t="shared" si="26"/>
        <v/>
      </c>
      <c r="KT30" s="61" t="str">
        <f t="shared" si="27"/>
        <v/>
      </c>
      <c r="KV30" s="60" t="str">
        <f t="shared" si="28"/>
        <v/>
      </c>
      <c r="KW30" s="7" t="str">
        <f t="shared" si="29"/>
        <v/>
      </c>
      <c r="KX30" s="7" t="str">
        <f t="shared" si="30"/>
        <v/>
      </c>
      <c r="KY30" s="7" t="str">
        <f t="shared" si="31"/>
        <v/>
      </c>
      <c r="KZ30" s="7" t="str">
        <f t="shared" si="32"/>
        <v/>
      </c>
      <c r="LA30" s="7" t="str">
        <f t="shared" si="33"/>
        <v/>
      </c>
      <c r="LB30" s="7" t="str">
        <f t="shared" si="34"/>
        <v/>
      </c>
      <c r="LC30" s="7" t="str">
        <f t="shared" si="35"/>
        <v/>
      </c>
      <c r="LD30" s="7" t="str">
        <f t="shared" si="36"/>
        <v/>
      </c>
      <c r="LE30" s="7" t="str">
        <f t="shared" si="37"/>
        <v/>
      </c>
      <c r="LF30" s="7" t="str">
        <f t="shared" si="38"/>
        <v/>
      </c>
      <c r="LG30" s="7" t="str">
        <f t="shared" si="39"/>
        <v/>
      </c>
      <c r="LH30" s="7" t="str">
        <f t="shared" si="40"/>
        <v/>
      </c>
      <c r="LI30" s="7" t="str">
        <f t="shared" si="41"/>
        <v/>
      </c>
      <c r="LJ30" s="7" t="str">
        <f t="shared" si="42"/>
        <v/>
      </c>
      <c r="LK30" s="7" t="str">
        <f t="shared" si="43"/>
        <v/>
      </c>
      <c r="LL30" s="7" t="str">
        <f t="shared" si="44"/>
        <v/>
      </c>
      <c r="LM30" s="7" t="str">
        <f t="shared" si="45"/>
        <v/>
      </c>
      <c r="LN30" s="7" t="str">
        <f t="shared" si="46"/>
        <v/>
      </c>
      <c r="LO30" s="61" t="str">
        <f t="shared" si="47"/>
        <v/>
      </c>
      <c r="LQ30" s="60" t="e">
        <f t="shared" si="48"/>
        <v>#VALUE!</v>
      </c>
      <c r="LR30" s="7" t="e">
        <f t="shared" si="49"/>
        <v>#VALUE!</v>
      </c>
      <c r="LS30" s="7" t="e">
        <f t="shared" si="50"/>
        <v>#VALUE!</v>
      </c>
      <c r="LT30" s="7" t="e">
        <f t="shared" si="51"/>
        <v>#VALUE!</v>
      </c>
      <c r="LU30" s="7" t="e">
        <f t="shared" si="52"/>
        <v>#VALUE!</v>
      </c>
      <c r="LV30" s="7" t="e">
        <f t="shared" si="53"/>
        <v>#VALUE!</v>
      </c>
      <c r="LW30" s="7" t="e">
        <f t="shared" si="54"/>
        <v>#VALUE!</v>
      </c>
      <c r="LX30" s="7" t="e">
        <f t="shared" si="55"/>
        <v>#VALUE!</v>
      </c>
      <c r="LY30" s="7" t="e">
        <f t="shared" si="56"/>
        <v>#VALUE!</v>
      </c>
      <c r="LZ30" s="7" t="e">
        <f t="shared" si="57"/>
        <v>#VALUE!</v>
      </c>
      <c r="MA30" s="7" t="e">
        <f t="shared" si="58"/>
        <v>#VALUE!</v>
      </c>
      <c r="MB30" s="7" t="e">
        <f t="shared" si="59"/>
        <v>#VALUE!</v>
      </c>
      <c r="MC30" s="7" t="e">
        <f t="shared" si="60"/>
        <v>#VALUE!</v>
      </c>
      <c r="MD30" s="7" t="e">
        <f t="shared" si="61"/>
        <v>#VALUE!</v>
      </c>
      <c r="ME30" s="7" t="e">
        <f t="shared" si="62"/>
        <v>#VALUE!</v>
      </c>
      <c r="MF30" s="7" t="e">
        <f t="shared" si="63"/>
        <v>#VALUE!</v>
      </c>
      <c r="MG30" s="7" t="e">
        <f t="shared" si="64"/>
        <v>#VALUE!</v>
      </c>
      <c r="MH30" s="7" t="e">
        <f t="shared" si="65"/>
        <v>#VALUE!</v>
      </c>
      <c r="MI30" s="7" t="e">
        <f t="shared" si="66"/>
        <v>#VALUE!</v>
      </c>
      <c r="MJ30" s="61" t="e">
        <f t="shared" si="67"/>
        <v>#VALUE!</v>
      </c>
      <c r="ML30" s="60" t="str">
        <f t="shared" si="84"/>
        <v/>
      </c>
      <c r="MM30" s="7" t="str">
        <f t="shared" si="85"/>
        <v/>
      </c>
      <c r="MN30" s="7" t="str">
        <f t="shared" si="86"/>
        <v/>
      </c>
      <c r="MO30" s="7" t="str">
        <f t="shared" si="87"/>
        <v/>
      </c>
      <c r="MP30" s="7" t="str">
        <f t="shared" si="88"/>
        <v/>
      </c>
      <c r="MQ30" s="7" t="str">
        <f t="shared" si="89"/>
        <v/>
      </c>
      <c r="MR30" s="7" t="str">
        <f t="shared" si="90"/>
        <v/>
      </c>
      <c r="MS30" s="7" t="str">
        <f t="shared" si="91"/>
        <v/>
      </c>
      <c r="MT30" s="7" t="str">
        <f t="shared" si="92"/>
        <v/>
      </c>
      <c r="MU30" s="7" t="str">
        <f t="shared" si="93"/>
        <v/>
      </c>
      <c r="MV30" s="7" t="str">
        <f t="shared" si="94"/>
        <v/>
      </c>
      <c r="MW30" s="7" t="str">
        <f t="shared" si="95"/>
        <v/>
      </c>
      <c r="MX30" s="7" t="str">
        <f t="shared" si="96"/>
        <v/>
      </c>
      <c r="MY30" s="7" t="str">
        <f t="shared" si="97"/>
        <v/>
      </c>
      <c r="MZ30" s="7" t="str">
        <f t="shared" si="98"/>
        <v/>
      </c>
      <c r="NA30" s="7" t="str">
        <f t="shared" si="99"/>
        <v/>
      </c>
      <c r="NB30" s="7" t="str">
        <f t="shared" si="100"/>
        <v/>
      </c>
      <c r="NC30" s="7" t="str">
        <f t="shared" si="101"/>
        <v/>
      </c>
      <c r="ND30" s="7" t="str">
        <f t="shared" si="102"/>
        <v/>
      </c>
      <c r="NE30" s="61" t="str">
        <f t="shared" si="103"/>
        <v/>
      </c>
      <c r="NG30" s="10" t="str">
        <f t="shared" si="104"/>
        <v/>
      </c>
      <c r="NI30" s="10" t="str">
        <f t="shared" si="105"/>
        <v/>
      </c>
      <c r="NK30" s="10" t="str">
        <f>IF(COUNTIF($NI30:$NI$176, "X")=1, "X", "")</f>
        <v/>
      </c>
      <c r="NM30" s="10" t="str">
        <f t="shared" si="69"/>
        <v/>
      </c>
      <c r="NO30" s="85" t="str" cm="1">
        <f t="array" ref="NO30">IF(OR(NO$7="", $JE30=""), "", IFERROR(NO$8+SUMPRODUCT((Trades!$CL$8:$CL$307)*(Trades!$O$8:$Q$307=NO$7)*(Trades!$R$8:$R$307&lt;$JE30))-SUMPRODUCT((Trades!$H$8:$H$307)*(Trades!$E$8:$E$307=NO$7)*(Trades!$R$8:$R$307&lt;$JE30)), ""))</f>
        <v/>
      </c>
      <c r="NP30" s="86" t="str" cm="1">
        <f t="array" ref="NP30">IF(OR(NP$7="", $JE30=""), "", IFERROR(NP$8+SUMPRODUCT((Trades!$CL$8:$CL$307)*(Trades!$O$8:$Q$307=NP$7)*(Trades!$R$8:$R$307&lt;$JE30))-SUMPRODUCT((Trades!$H$8:$H$307)*(Trades!$E$8:$E$307=NP$7)*(Trades!$R$8:$R$307&lt;$JE30)), ""))</f>
        <v/>
      </c>
      <c r="NQ30" s="86" t="str" cm="1">
        <f t="array" ref="NQ30">IF(OR(NQ$7="", $JE30=""), "", IFERROR(NQ$8+SUMPRODUCT((Trades!$CL$8:$CL$307)*(Trades!$O$8:$Q$307=NQ$7)*(Trades!$R$8:$R$307&lt;$JE30))-SUMPRODUCT((Trades!$H$8:$H$307)*(Trades!$E$8:$E$307=NQ$7)*(Trades!$R$8:$R$307&lt;$JE30)), ""))</f>
        <v/>
      </c>
      <c r="NR30" s="86" t="str" cm="1">
        <f t="array" ref="NR30">IF(OR(NR$7="", $JE30=""), "", IFERROR(NR$8+SUMPRODUCT((Trades!$CL$8:$CL$307)*(Trades!$O$8:$Q$307=NR$7)*(Trades!$R$8:$R$307&lt;$JE30))-SUMPRODUCT((Trades!$H$8:$H$307)*(Trades!$E$8:$E$307=NR$7)*(Trades!$R$8:$R$307&lt;$JE30)), ""))</f>
        <v/>
      </c>
      <c r="NS30" s="86" t="str" cm="1">
        <f t="array" ref="NS30">IF(OR(NS$7="", $JE30=""), "", IFERROR(NS$8+SUMPRODUCT((Trades!$CL$8:$CL$307)*(Trades!$O$8:$Q$307=NS$7)*(Trades!$R$8:$R$307&lt;$JE30))-SUMPRODUCT((Trades!$H$8:$H$307)*(Trades!$E$8:$E$307=NS$7)*(Trades!$R$8:$R$307&lt;$JE30)), ""))</f>
        <v/>
      </c>
      <c r="NT30" s="86" t="str" cm="1">
        <f t="array" ref="NT30">IF(OR(NT$7="", $JE30=""), "", IFERROR(NT$8+SUMPRODUCT((Trades!$CL$8:$CL$307)*(Trades!$O$8:$Q$307=NT$7)*(Trades!$R$8:$R$307&lt;$JE30))-SUMPRODUCT((Trades!$H$8:$H$307)*(Trades!$E$8:$E$307=NT$7)*(Trades!$R$8:$R$307&lt;$JE30)), ""))</f>
        <v/>
      </c>
      <c r="NU30" s="86" t="str" cm="1">
        <f t="array" ref="NU30">IF(OR(NU$7="", $JE30=""), "", IFERROR(NU$8+SUMPRODUCT((Trades!$CL$8:$CL$307)*(Trades!$O$8:$Q$307=NU$7)*(Trades!$R$8:$R$307&lt;$JE30))-SUMPRODUCT((Trades!$H$8:$H$307)*(Trades!$E$8:$E$307=NU$7)*(Trades!$R$8:$R$307&lt;$JE30)), ""))</f>
        <v/>
      </c>
      <c r="NV30" s="86" t="str" cm="1">
        <f t="array" ref="NV30">IF(OR(NV$7="", $JE30=""), "", IFERROR(NV$8+SUMPRODUCT((Trades!$CL$8:$CL$307)*(Trades!$O$8:$Q$307=NV$7)*(Trades!$R$8:$R$307&lt;$JE30))-SUMPRODUCT((Trades!$H$8:$H$307)*(Trades!$E$8:$E$307=NV$7)*(Trades!$R$8:$R$307&lt;$JE30)), ""))</f>
        <v/>
      </c>
      <c r="NW30" s="86" t="str" cm="1">
        <f t="array" ref="NW30">IF(OR(NW$7="", $JE30=""), "", IFERROR(NW$8+SUMPRODUCT((Trades!$CL$8:$CL$307)*(Trades!$O$8:$Q$307=NW$7)*(Trades!$R$8:$R$307&lt;$JE30))-SUMPRODUCT((Trades!$H$8:$H$307)*(Trades!$E$8:$E$307=NW$7)*(Trades!$R$8:$R$307&lt;$JE30)), ""))</f>
        <v/>
      </c>
      <c r="NX30" s="86" t="str" cm="1">
        <f t="array" ref="NX30">IF(OR(NX$7="", $JE30=""), "", IFERROR(NX$8+SUMPRODUCT((Trades!$CL$8:$CL$307)*(Trades!$O$8:$Q$307=NX$7)*(Trades!$R$8:$R$307&lt;$JE30))-SUMPRODUCT((Trades!$H$8:$H$307)*(Trades!$E$8:$E$307=NX$7)*(Trades!$R$8:$R$307&lt;$JE30)), ""))</f>
        <v/>
      </c>
      <c r="NY30" s="86" t="str" cm="1">
        <f t="array" ref="NY30">IF(OR(NY$7="", $JE30=""), "", IFERROR(NY$8+SUMPRODUCT((Trades!$CL$8:$CL$307)*(Trades!$O$8:$Q$307=NY$7)*(Trades!$R$8:$R$307&lt;$JE30))-SUMPRODUCT((Trades!$H$8:$H$307)*(Trades!$E$8:$E$307=NY$7)*(Trades!$R$8:$R$307&lt;$JE30)), ""))</f>
        <v/>
      </c>
      <c r="NZ30" s="86" t="str" cm="1">
        <f t="array" ref="NZ30">IF(OR(NZ$7="", $JE30=""), "", IFERROR(NZ$8+SUMPRODUCT((Trades!$CL$8:$CL$307)*(Trades!$O$8:$Q$307=NZ$7)*(Trades!$R$8:$R$307&lt;$JE30))-SUMPRODUCT((Trades!$H$8:$H$307)*(Trades!$E$8:$E$307=NZ$7)*(Trades!$R$8:$R$307&lt;$JE30)), ""))</f>
        <v/>
      </c>
      <c r="OA30" s="86" t="str" cm="1">
        <f t="array" ref="OA30">IF(OR(OA$7="", $JE30=""), "", IFERROR(OA$8+SUMPRODUCT((Trades!$CL$8:$CL$307)*(Trades!$O$8:$Q$307=OA$7)*(Trades!$R$8:$R$307&lt;$JE30))-SUMPRODUCT((Trades!$H$8:$H$307)*(Trades!$E$8:$E$307=OA$7)*(Trades!$R$8:$R$307&lt;$JE30)), ""))</f>
        <v/>
      </c>
      <c r="OB30" s="86" t="str" cm="1">
        <f t="array" ref="OB30">IF(OR(OB$7="", $JE30=""), "", IFERROR(OB$8+SUMPRODUCT((Trades!$CL$8:$CL$307)*(Trades!$O$8:$Q$307=OB$7)*(Trades!$R$8:$R$307&lt;$JE30))-SUMPRODUCT((Trades!$H$8:$H$307)*(Trades!$E$8:$E$307=OB$7)*(Trades!$R$8:$R$307&lt;$JE30)), ""))</f>
        <v/>
      </c>
      <c r="OC30" s="86" t="str" cm="1">
        <f t="array" ref="OC30">IF(OR(OC$7="", $JE30=""), "", IFERROR(OC$8+SUMPRODUCT((Trades!$CL$8:$CL$307)*(Trades!$O$8:$Q$307=OC$7)*(Trades!$R$8:$R$307&lt;$JE30))-SUMPRODUCT((Trades!$H$8:$H$307)*(Trades!$E$8:$E$307=OC$7)*(Trades!$R$8:$R$307&lt;$JE30)), ""))</f>
        <v/>
      </c>
      <c r="OD30" s="86" t="str" cm="1">
        <f t="array" ref="OD30">IF(OR(OD$7="", $JE30=""), "", IFERROR(OD$8+SUMPRODUCT((Trades!$CL$8:$CL$307)*(Trades!$O$8:$Q$307=OD$7)*(Trades!$R$8:$R$307&lt;$JE30))-SUMPRODUCT((Trades!$H$8:$H$307)*(Trades!$E$8:$E$307=OD$7)*(Trades!$R$8:$R$307&lt;$JE30)), ""))</f>
        <v/>
      </c>
      <c r="OE30" s="86" t="str" cm="1">
        <f t="array" ref="OE30">IF(OR(OE$7="", $JE30=""), "", IFERROR(OE$8+SUMPRODUCT((Trades!$CL$8:$CL$307)*(Trades!$O$8:$Q$307=OE$7)*(Trades!$R$8:$R$307&lt;$JE30))-SUMPRODUCT((Trades!$H$8:$H$307)*(Trades!$E$8:$E$307=OE$7)*(Trades!$R$8:$R$307&lt;$JE30)), ""))</f>
        <v/>
      </c>
      <c r="OF30" s="86" t="str" cm="1">
        <f t="array" ref="OF30">IF(OR(OF$7="", $JE30=""), "", IFERROR(OF$8+SUMPRODUCT((Trades!$CL$8:$CL$307)*(Trades!$O$8:$Q$307=OF$7)*(Trades!$R$8:$R$307&lt;$JE30))-SUMPRODUCT((Trades!$H$8:$H$307)*(Trades!$E$8:$E$307=OF$7)*(Trades!$R$8:$R$307&lt;$JE30)), ""))</f>
        <v/>
      </c>
      <c r="OG30" s="86" t="str" cm="1">
        <f t="array" ref="OG30">IF(OR(OG$7="", $JE30=""), "", IFERROR(OG$8+SUMPRODUCT((Trades!$CL$8:$CL$307)*(Trades!$O$8:$Q$307=OG$7)*(Trades!$R$8:$R$307&lt;$JE30))-SUMPRODUCT((Trades!$H$8:$H$307)*(Trades!$E$8:$E$307=OG$7)*(Trades!$R$8:$R$307&lt;$JE30)), ""))</f>
        <v/>
      </c>
      <c r="OH30" s="87" t="str" cm="1">
        <f t="array" ref="OH30">IF(OR(OH$7="", $JE30=""), "", IFERROR(OH$8+SUMPRODUCT((Trades!$CL$8:$CL$307)*(Trades!$O$8:$Q$307=OH$7)*(Trades!$R$8:$R$307&lt;$JE30))-SUMPRODUCT((Trades!$H$8:$H$307)*(Trades!$E$8:$E$307=OH$7)*(Trades!$R$8:$R$307&lt;$JE30)), ""))</f>
        <v/>
      </c>
      <c r="OJ30" s="94" t="str">
        <f t="shared" si="106"/>
        <v/>
      </c>
      <c r="OK30" s="95" t="str">
        <f t="shared" si="153"/>
        <v/>
      </c>
      <c r="OL30" s="95" t="str">
        <f t="shared" si="154"/>
        <v/>
      </c>
      <c r="OM30" s="95" t="str">
        <f t="shared" si="155"/>
        <v/>
      </c>
      <c r="ON30" s="95" t="str">
        <f t="shared" si="156"/>
        <v/>
      </c>
      <c r="OO30" s="95" t="str">
        <f t="shared" si="157"/>
        <v/>
      </c>
      <c r="OP30" s="95" t="str">
        <f t="shared" si="158"/>
        <v/>
      </c>
      <c r="OQ30" s="95" t="str">
        <f t="shared" si="159"/>
        <v/>
      </c>
      <c r="OR30" s="95" t="str">
        <f t="shared" si="160"/>
        <v/>
      </c>
      <c r="OS30" s="95" t="str">
        <f t="shared" si="131"/>
        <v/>
      </c>
      <c r="OT30" s="95" t="str">
        <f t="shared" si="132"/>
        <v/>
      </c>
      <c r="OU30" s="95" t="str">
        <f t="shared" si="133"/>
        <v/>
      </c>
      <c r="OV30" s="95" t="str">
        <f t="shared" si="134"/>
        <v/>
      </c>
      <c r="OW30" s="95" t="str">
        <f t="shared" si="135"/>
        <v/>
      </c>
      <c r="OX30" s="95" t="str">
        <f t="shared" si="136"/>
        <v/>
      </c>
      <c r="OY30" s="95" t="str">
        <f t="shared" si="137"/>
        <v/>
      </c>
      <c r="OZ30" s="95" t="str">
        <f t="shared" si="138"/>
        <v/>
      </c>
      <c r="PA30" s="95" t="str">
        <f t="shared" si="139"/>
        <v/>
      </c>
      <c r="PB30" s="95" t="str">
        <f t="shared" si="140"/>
        <v/>
      </c>
      <c r="PC30" s="96" t="str">
        <f t="shared" si="141"/>
        <v/>
      </c>
      <c r="PE30" s="101" t="str">
        <f t="shared" si="126"/>
        <v/>
      </c>
      <c r="PG30" s="106" t="str">
        <f t="shared" si="127"/>
        <v/>
      </c>
      <c r="PH30" s="107" t="str">
        <f t="shared" si="161"/>
        <v/>
      </c>
      <c r="PI30" s="107" t="str">
        <f t="shared" si="162"/>
        <v/>
      </c>
      <c r="PJ30" s="107" t="str">
        <f t="shared" si="163"/>
        <v/>
      </c>
      <c r="PK30" s="107" t="str">
        <f t="shared" si="164"/>
        <v/>
      </c>
      <c r="PL30" s="107" t="str">
        <f t="shared" si="165"/>
        <v/>
      </c>
      <c r="PM30" s="107" t="str">
        <f t="shared" si="166"/>
        <v/>
      </c>
      <c r="PN30" s="107" t="str">
        <f t="shared" si="167"/>
        <v/>
      </c>
      <c r="PO30" s="107" t="str">
        <f t="shared" si="168"/>
        <v/>
      </c>
      <c r="PP30" s="107" t="str">
        <f t="shared" si="142"/>
        <v/>
      </c>
      <c r="PQ30" s="107" t="str">
        <f t="shared" si="143"/>
        <v/>
      </c>
      <c r="PR30" s="107" t="str">
        <f t="shared" si="144"/>
        <v/>
      </c>
      <c r="PS30" s="107" t="str">
        <f t="shared" si="145"/>
        <v/>
      </c>
      <c r="PT30" s="107" t="str">
        <f t="shared" si="146"/>
        <v/>
      </c>
      <c r="PU30" s="107" t="str">
        <f t="shared" si="147"/>
        <v/>
      </c>
      <c r="PV30" s="107" t="str">
        <f t="shared" si="148"/>
        <v/>
      </c>
      <c r="PW30" s="107" t="str">
        <f t="shared" si="149"/>
        <v/>
      </c>
      <c r="PX30" s="107" t="str">
        <f t="shared" si="150"/>
        <v/>
      </c>
      <c r="PY30" s="107" t="str">
        <f t="shared" si="151"/>
        <v/>
      </c>
      <c r="PZ30" s="108" t="str">
        <f t="shared" si="152"/>
        <v/>
      </c>
      <c r="QB30" s="124" t="str" cm="1">
        <f t="array" ref="QB30">IF(OR($QB$3="", $NI30=""), "", IFERROR(INDEX($ML30:$NE30, $QA30, MATCH($QB$3, $ML$7:$NE$7, 0)), ""))</f>
        <v/>
      </c>
      <c r="QD30" s="101" t="e" cm="1">
        <f t="array" ref="QD30">IF(OR($NI30="", $QB$3=""), NA(), IFERROR(INDEX($NO30:$OH30, $QC30, MATCH($QB$3, $NO$7:$OH$7, 0)), NA()))</f>
        <v>#N/A</v>
      </c>
      <c r="QF30" s="10">
        <f t="shared" si="72"/>
        <v>0</v>
      </c>
    </row>
    <row r="31" spans="1:451" ht="15" customHeight="1" x14ac:dyDescent="0.25">
      <c r="A31" s="1"/>
      <c r="B31" s="489" t="s">
        <v>247</v>
      </c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1"/>
      <c r="V31" s="1"/>
      <c r="AG31" s="10">
        <v>20</v>
      </c>
      <c r="AJ31" s="9" t="str">
        <f>IF('Dev Settings'!$Q10="", "", 'Dev Settings'!$Q10)</f>
        <v>Soaring</v>
      </c>
      <c r="AK31" s="9" t="str">
        <f>IF('Dev Settings'!$U10="", "", 'Dev Settings'!$U10)</f>
        <v>Loads more up than down</v>
      </c>
      <c r="CA31" s="50">
        <f t="shared" si="74"/>
        <v>0.95833333333333293</v>
      </c>
      <c r="CB31" s="11">
        <v>24</v>
      </c>
      <c r="CD31" s="52" t="e">
        <f t="shared" si="128"/>
        <v>#VALUE!</v>
      </c>
      <c r="CF31" s="55" t="e">
        <f t="shared" si="75"/>
        <v>#VALUE!</v>
      </c>
      <c r="CH31" s="10" t="str">
        <f t="shared" si="76"/>
        <v/>
      </c>
      <c r="CJ31" s="7"/>
      <c r="CK31" s="10">
        <v>23</v>
      </c>
      <c r="CL31" s="60">
        <v>66</v>
      </c>
      <c r="CM31" s="7">
        <v>61</v>
      </c>
      <c r="CN31" s="7">
        <v>44</v>
      </c>
      <c r="CO31" s="7">
        <v>18</v>
      </c>
      <c r="CP31" s="7">
        <v>71</v>
      </c>
      <c r="CQ31" s="7">
        <v>59</v>
      </c>
      <c r="CR31" s="7">
        <v>7</v>
      </c>
      <c r="CS31" s="7">
        <v>62</v>
      </c>
      <c r="CT31" s="7">
        <v>22</v>
      </c>
      <c r="CU31" s="7">
        <v>97</v>
      </c>
      <c r="CV31" s="7">
        <v>91</v>
      </c>
      <c r="CW31" s="7">
        <v>57</v>
      </c>
      <c r="CX31" s="7">
        <v>78</v>
      </c>
      <c r="CY31" s="7">
        <v>87</v>
      </c>
      <c r="CZ31" s="7">
        <v>31</v>
      </c>
      <c r="DA31" s="7">
        <v>58</v>
      </c>
      <c r="DB31" s="7">
        <v>43</v>
      </c>
      <c r="DC31" s="7">
        <v>13</v>
      </c>
      <c r="DD31" s="7">
        <v>13</v>
      </c>
      <c r="DE31" s="7">
        <v>46</v>
      </c>
      <c r="DF31" s="7">
        <v>34</v>
      </c>
      <c r="DG31" s="7">
        <v>25</v>
      </c>
      <c r="DH31" s="7">
        <v>32</v>
      </c>
      <c r="DI31" s="61">
        <v>31</v>
      </c>
      <c r="DK31" s="10">
        <v>24</v>
      </c>
      <c r="DL31" s="60">
        <v>67</v>
      </c>
      <c r="DM31" s="7">
        <v>15</v>
      </c>
      <c r="DN31" s="7">
        <v>77</v>
      </c>
      <c r="DO31" s="7">
        <v>96</v>
      </c>
      <c r="DP31" s="7">
        <v>27</v>
      </c>
      <c r="DQ31" s="7">
        <v>44</v>
      </c>
      <c r="DR31" s="7">
        <v>30</v>
      </c>
      <c r="DS31" s="7">
        <v>21</v>
      </c>
      <c r="DT31" s="7">
        <v>47</v>
      </c>
      <c r="DU31" s="7">
        <v>80</v>
      </c>
      <c r="DV31" s="7">
        <v>84</v>
      </c>
      <c r="DW31" s="7">
        <v>76</v>
      </c>
      <c r="DX31" s="7">
        <v>97</v>
      </c>
      <c r="DY31" s="7">
        <v>76</v>
      </c>
      <c r="DZ31" s="7">
        <v>81</v>
      </c>
      <c r="EA31" s="7">
        <v>48</v>
      </c>
      <c r="EB31" s="7">
        <v>72</v>
      </c>
      <c r="EC31" s="7">
        <v>53</v>
      </c>
      <c r="ED31" s="7">
        <v>69</v>
      </c>
      <c r="EE31" s="7">
        <v>85</v>
      </c>
      <c r="EF31" s="7">
        <v>76</v>
      </c>
      <c r="EG31" s="7">
        <v>83</v>
      </c>
      <c r="EH31" s="7">
        <v>6</v>
      </c>
      <c r="EI31" s="7">
        <v>13</v>
      </c>
      <c r="EJ31" s="7">
        <v>100</v>
      </c>
      <c r="EK31" s="7">
        <v>97</v>
      </c>
      <c r="EL31" s="7">
        <v>31</v>
      </c>
      <c r="EM31" s="7">
        <v>58</v>
      </c>
      <c r="EN31" s="7">
        <v>52</v>
      </c>
      <c r="EO31" s="7">
        <v>25</v>
      </c>
      <c r="EP31" s="7">
        <v>1</v>
      </c>
      <c r="EQ31" s="7">
        <v>60</v>
      </c>
      <c r="ER31" s="7">
        <v>43</v>
      </c>
      <c r="ES31" s="7">
        <v>36</v>
      </c>
      <c r="ET31" s="7">
        <v>25</v>
      </c>
      <c r="EU31" s="7">
        <v>94</v>
      </c>
      <c r="EV31" s="7">
        <v>79</v>
      </c>
      <c r="EW31" s="7">
        <v>34</v>
      </c>
      <c r="EX31" s="7">
        <v>7</v>
      </c>
      <c r="EY31" s="7">
        <v>79</v>
      </c>
      <c r="EZ31" s="7">
        <v>18</v>
      </c>
      <c r="FA31" s="7">
        <v>81</v>
      </c>
      <c r="FB31" s="7">
        <v>83</v>
      </c>
      <c r="FC31" s="7">
        <v>55</v>
      </c>
      <c r="FD31" s="7">
        <v>50</v>
      </c>
      <c r="FE31" s="7">
        <v>38</v>
      </c>
      <c r="FF31" s="7">
        <v>31</v>
      </c>
      <c r="FG31" s="7">
        <v>92</v>
      </c>
      <c r="FH31" s="7">
        <v>65</v>
      </c>
      <c r="FI31" s="7">
        <v>16</v>
      </c>
      <c r="FJ31" s="7">
        <v>9</v>
      </c>
      <c r="FK31" s="7">
        <v>2</v>
      </c>
      <c r="FL31" s="7">
        <v>93</v>
      </c>
      <c r="FM31" s="7">
        <v>25</v>
      </c>
      <c r="FN31" s="7">
        <v>53</v>
      </c>
      <c r="FO31" s="7">
        <v>73</v>
      </c>
      <c r="FP31" s="7">
        <v>43</v>
      </c>
      <c r="FQ31" s="7">
        <v>24</v>
      </c>
      <c r="FR31" s="7">
        <v>10</v>
      </c>
      <c r="FS31" s="7">
        <v>87</v>
      </c>
      <c r="FT31" s="7">
        <v>54</v>
      </c>
      <c r="FU31" s="7">
        <v>19</v>
      </c>
      <c r="FV31" s="7">
        <v>19</v>
      </c>
      <c r="FW31" s="7">
        <v>49</v>
      </c>
      <c r="FX31" s="7">
        <v>52</v>
      </c>
      <c r="FY31" s="7">
        <v>37</v>
      </c>
      <c r="FZ31" s="7">
        <v>64</v>
      </c>
      <c r="GA31" s="7">
        <v>74</v>
      </c>
      <c r="GB31" s="7">
        <v>25</v>
      </c>
      <c r="GC31" s="7">
        <v>54</v>
      </c>
      <c r="GD31" s="7">
        <v>79</v>
      </c>
      <c r="GE31" s="7">
        <v>18</v>
      </c>
      <c r="GF31" s="7">
        <v>41</v>
      </c>
      <c r="GG31" s="7">
        <v>70</v>
      </c>
      <c r="GH31" s="7">
        <v>22</v>
      </c>
      <c r="GI31" s="7">
        <v>30</v>
      </c>
      <c r="GJ31" s="7">
        <v>44</v>
      </c>
      <c r="GK31" s="7">
        <v>46</v>
      </c>
      <c r="GL31" s="7">
        <v>52</v>
      </c>
      <c r="GM31" s="7">
        <v>9</v>
      </c>
      <c r="GN31" s="7">
        <v>23</v>
      </c>
      <c r="GO31" s="7">
        <v>87</v>
      </c>
      <c r="GP31" s="7">
        <v>43</v>
      </c>
      <c r="GQ31" s="7">
        <v>98</v>
      </c>
      <c r="GR31" s="7">
        <v>2</v>
      </c>
      <c r="GS31" s="7">
        <v>95</v>
      </c>
      <c r="GT31" s="7">
        <v>65</v>
      </c>
      <c r="GU31" s="7">
        <v>82</v>
      </c>
      <c r="GV31" s="7">
        <v>39</v>
      </c>
      <c r="GW31" s="7">
        <v>4</v>
      </c>
      <c r="GX31" s="7">
        <v>24</v>
      </c>
      <c r="GY31" s="7">
        <v>69</v>
      </c>
      <c r="GZ31" s="7">
        <v>57</v>
      </c>
      <c r="HA31" s="7">
        <v>47</v>
      </c>
      <c r="HB31" s="7">
        <v>4</v>
      </c>
      <c r="HC31" s="7">
        <v>53</v>
      </c>
      <c r="HD31" s="7">
        <v>76</v>
      </c>
      <c r="HE31" s="7">
        <v>72</v>
      </c>
      <c r="HF31" s="7">
        <v>65</v>
      </c>
      <c r="HG31" s="61">
        <v>76</v>
      </c>
      <c r="HJ31" s="53" t="str">
        <f t="shared" si="77"/>
        <v/>
      </c>
      <c r="HL31" s="50">
        <f>$CA$31</f>
        <v>0.95833333333333293</v>
      </c>
      <c r="HN31" s="10" t="str">
        <f t="shared" si="3"/>
        <v/>
      </c>
      <c r="HP31" s="10" t="str">
        <f t="shared" si="4"/>
        <v/>
      </c>
      <c r="HR31" s="10" t="str">
        <f t="shared" si="78"/>
        <v/>
      </c>
      <c r="HT31" s="60" t="str">
        <f t="shared" si="79"/>
        <v/>
      </c>
      <c r="HU31" s="7" t="str">
        <f t="shared" si="79"/>
        <v/>
      </c>
      <c r="HV31" s="7" t="str">
        <f t="shared" si="79"/>
        <v/>
      </c>
      <c r="HW31" s="7" t="str">
        <f t="shared" si="79"/>
        <v/>
      </c>
      <c r="HX31" s="7" t="str">
        <f t="shared" si="79"/>
        <v/>
      </c>
      <c r="HY31" s="7" t="str">
        <f t="shared" si="79"/>
        <v/>
      </c>
      <c r="HZ31" s="7" t="str">
        <f t="shared" si="79"/>
        <v/>
      </c>
      <c r="IA31" s="7" t="str">
        <f t="shared" si="79"/>
        <v/>
      </c>
      <c r="IB31" s="7" t="str">
        <f t="shared" si="79"/>
        <v/>
      </c>
      <c r="IC31" s="7" t="str">
        <f t="shared" si="79"/>
        <v/>
      </c>
      <c r="ID31" s="7" t="str">
        <f t="shared" si="79"/>
        <v/>
      </c>
      <c r="IE31" s="7" t="str">
        <f t="shared" si="79"/>
        <v/>
      </c>
      <c r="IF31" s="7" t="str">
        <f t="shared" si="79"/>
        <v/>
      </c>
      <c r="IG31" s="7" t="str">
        <f t="shared" si="79"/>
        <v/>
      </c>
      <c r="IH31" s="7" t="str">
        <f t="shared" si="79"/>
        <v/>
      </c>
      <c r="II31" s="7" t="str">
        <f t="shared" si="79"/>
        <v/>
      </c>
      <c r="IJ31" s="7" t="str">
        <f t="shared" si="129"/>
        <v/>
      </c>
      <c r="IK31" s="7" t="str">
        <f t="shared" si="129"/>
        <v/>
      </c>
      <c r="IL31" s="7" t="str">
        <f t="shared" si="129"/>
        <v/>
      </c>
      <c r="IM31" s="61" t="str">
        <f t="shared" si="129"/>
        <v/>
      </c>
      <c r="IT31" s="10">
        <v>24</v>
      </c>
      <c r="IU31" s="10">
        <f t="shared" si="80"/>
        <v>-3</v>
      </c>
      <c r="IW31" s="10">
        <f>IFERROR(IF(COUNTIF(IW$8:IW30, IW30)&lt;=INDEX($IQ$8:$IQ$18, MATCH(IW30, $IP$8:$IP$18, 0)), IW30, IW30+$IR$5), "")</f>
        <v>-4</v>
      </c>
      <c r="IX31" s="10">
        <f>IF($IW31="", "", COUNTIF(IW$8:IW31, IW31))</f>
        <v>13</v>
      </c>
      <c r="IY31" s="10">
        <f t="shared" si="81"/>
        <v>12</v>
      </c>
      <c r="JA31" s="10" t="str">
        <f t="shared" si="82"/>
        <v/>
      </c>
      <c r="JB31" s="10" t="str">
        <f>IF($JA31="", "", COUNTIF(JA$8:JA31, "X"))</f>
        <v/>
      </c>
      <c r="JE31" s="67" t="str">
        <f t="shared" si="83"/>
        <v/>
      </c>
      <c r="JF31" s="60" t="e">
        <f>IF(AND($IQ$5='Dev Settings'!$BU$3, COUNTIF($IP$21:$IP$25, HT31)&gt;0, COUNTIF($IP$21:$IP$25, HT30)&gt;0), MIN($ML30:$NE30)-ML30, IF(AND($IQ$6='Dev Settings'!$BU$3, COUNTIF($IQ$21:$IQ$25, HT31)&gt;0, COUNTIF($IQ$21:$IQ$25, HT30)&gt;0), MAX($ML30:$NE30)-ML30, IFERROR(INDEX($IU$8:$IU$107, MATCH(HT31, $IT$8:$IT$107, 0)), "")))</f>
        <v>#VALUE!</v>
      </c>
      <c r="JG31" s="7" t="e">
        <f>IF(AND($IQ$5='Dev Settings'!$BU$3, COUNTIF($IP$21:$IP$25, HU31)&gt;0, COUNTIF($IP$21:$IP$25, HU30)&gt;0), MIN($ML30:$NE30)-MM30, IF(AND($IQ$6='Dev Settings'!$BU$3, COUNTIF($IQ$21:$IQ$25, HU31)&gt;0, COUNTIF($IQ$21:$IQ$25, HU30)&gt;0), MAX($ML30:$NE30)-MM30, IFERROR(INDEX($IU$8:$IU$107, MATCH(HU31, $IT$8:$IT$107, 0)), "")))</f>
        <v>#VALUE!</v>
      </c>
      <c r="JH31" s="7" t="e">
        <f>IF(AND($IQ$5='Dev Settings'!$BU$3, COUNTIF($IP$21:$IP$25, HV31)&gt;0, COUNTIF($IP$21:$IP$25, HV30)&gt;0), MIN($ML30:$NE30)-MN30, IF(AND($IQ$6='Dev Settings'!$BU$3, COUNTIF($IQ$21:$IQ$25, HV31)&gt;0, COUNTIF($IQ$21:$IQ$25, HV30)&gt;0), MAX($ML30:$NE30)-MN30, IFERROR(INDEX($IU$8:$IU$107, MATCH(HV31, $IT$8:$IT$107, 0)), "")))</f>
        <v>#VALUE!</v>
      </c>
      <c r="JI31" s="7" t="e">
        <f>IF(AND($IQ$5='Dev Settings'!$BU$3, COUNTIF($IP$21:$IP$25, HW31)&gt;0, COUNTIF($IP$21:$IP$25, HW30)&gt;0), MIN($ML30:$NE30)-MO30, IF(AND($IQ$6='Dev Settings'!$BU$3, COUNTIF($IQ$21:$IQ$25, HW31)&gt;0, COUNTIF($IQ$21:$IQ$25, HW30)&gt;0), MAX($ML30:$NE30)-MO30, IFERROR(INDEX($IU$8:$IU$107, MATCH(HW31, $IT$8:$IT$107, 0)), "")))</f>
        <v>#VALUE!</v>
      </c>
      <c r="JJ31" s="7" t="e">
        <f>IF(AND($IQ$5='Dev Settings'!$BU$3, COUNTIF($IP$21:$IP$25, HX31)&gt;0, COUNTIF($IP$21:$IP$25, HX30)&gt;0), MIN($ML30:$NE30)-MP30, IF(AND($IQ$6='Dev Settings'!$BU$3, COUNTIF($IQ$21:$IQ$25, HX31)&gt;0, COUNTIF($IQ$21:$IQ$25, HX30)&gt;0), MAX($ML30:$NE30)-MP30, IFERROR(INDEX($IU$8:$IU$107, MATCH(HX31, $IT$8:$IT$107, 0)), "")))</f>
        <v>#VALUE!</v>
      </c>
      <c r="JK31" s="7" t="e">
        <f>IF(AND($IQ$5='Dev Settings'!$BU$3, COUNTIF($IP$21:$IP$25, HY31)&gt;0, COUNTIF($IP$21:$IP$25, HY30)&gt;0), MIN($ML30:$NE30)-MQ30, IF(AND($IQ$6='Dev Settings'!$BU$3, COUNTIF($IQ$21:$IQ$25, HY31)&gt;0, COUNTIF($IQ$21:$IQ$25, HY30)&gt;0), MAX($ML30:$NE30)-MQ30, IFERROR(INDEX($IU$8:$IU$107, MATCH(HY31, $IT$8:$IT$107, 0)), "")))</f>
        <v>#VALUE!</v>
      </c>
      <c r="JL31" s="7" t="e">
        <f>IF(AND($IQ$5='Dev Settings'!$BU$3, COUNTIF($IP$21:$IP$25, HZ31)&gt;0, COUNTIF($IP$21:$IP$25, HZ30)&gt;0), MIN($ML30:$NE30)-MR30, IF(AND($IQ$6='Dev Settings'!$BU$3, COUNTIF($IQ$21:$IQ$25, HZ31)&gt;0, COUNTIF($IQ$21:$IQ$25, HZ30)&gt;0), MAX($ML30:$NE30)-MR30, IFERROR(INDEX($IU$8:$IU$107, MATCH(HZ31, $IT$8:$IT$107, 0)), "")))</f>
        <v>#VALUE!</v>
      </c>
      <c r="JM31" s="7" t="e">
        <f>IF(AND($IQ$5='Dev Settings'!$BU$3, COUNTIF($IP$21:$IP$25, IA31)&gt;0, COUNTIF($IP$21:$IP$25, IA30)&gt;0), MIN($ML30:$NE30)-MS30, IF(AND($IQ$6='Dev Settings'!$BU$3, COUNTIF($IQ$21:$IQ$25, IA31)&gt;0, COUNTIF($IQ$21:$IQ$25, IA30)&gt;0), MAX($ML30:$NE30)-MS30, IFERROR(INDEX($IU$8:$IU$107, MATCH(IA31, $IT$8:$IT$107, 0)), "")))</f>
        <v>#VALUE!</v>
      </c>
      <c r="JN31" s="7" t="e">
        <f>IF(AND($IQ$5='Dev Settings'!$BU$3, COUNTIF($IP$21:$IP$25, IB31)&gt;0, COUNTIF($IP$21:$IP$25, IB30)&gt;0), MIN($ML30:$NE30)-MT30, IF(AND($IQ$6='Dev Settings'!$BU$3, COUNTIF($IQ$21:$IQ$25, IB31)&gt;0, COUNTIF($IQ$21:$IQ$25, IB30)&gt;0), MAX($ML30:$NE30)-MT30, IFERROR(INDEX($IU$8:$IU$107, MATCH(IB31, $IT$8:$IT$107, 0)), "")))</f>
        <v>#VALUE!</v>
      </c>
      <c r="JO31" s="7" t="e">
        <f>IF(AND($IQ$5='Dev Settings'!$BU$3, COUNTIF($IP$21:$IP$25, IC31)&gt;0, COUNTIF($IP$21:$IP$25, IC30)&gt;0), MIN($ML30:$NE30)-MU30, IF(AND($IQ$6='Dev Settings'!$BU$3, COUNTIF($IQ$21:$IQ$25, IC31)&gt;0, COUNTIF($IQ$21:$IQ$25, IC30)&gt;0), MAX($ML30:$NE30)-MU30, IFERROR(INDEX($IU$8:$IU$107, MATCH(IC31, $IT$8:$IT$107, 0)), "")))</f>
        <v>#VALUE!</v>
      </c>
      <c r="JP31" s="7" t="e">
        <f>IF(AND($IQ$5='Dev Settings'!$BU$3, COUNTIF($IP$21:$IP$25, ID31)&gt;0, COUNTIF($IP$21:$IP$25, ID30)&gt;0), MIN($ML30:$NE30)-MV30, IF(AND($IQ$6='Dev Settings'!$BU$3, COUNTIF($IQ$21:$IQ$25, ID31)&gt;0, COUNTIF($IQ$21:$IQ$25, ID30)&gt;0), MAX($ML30:$NE30)-MV30, IFERROR(INDEX($IU$8:$IU$107, MATCH(ID31, $IT$8:$IT$107, 0)), "")))</f>
        <v>#VALUE!</v>
      </c>
      <c r="JQ31" s="7" t="e">
        <f>IF(AND($IQ$5='Dev Settings'!$BU$3, COUNTIF($IP$21:$IP$25, IE31)&gt;0, COUNTIF($IP$21:$IP$25, IE30)&gt;0), MIN($ML30:$NE30)-MW30, IF(AND($IQ$6='Dev Settings'!$BU$3, COUNTIF($IQ$21:$IQ$25, IE31)&gt;0, COUNTIF($IQ$21:$IQ$25, IE30)&gt;0), MAX($ML30:$NE30)-MW30, IFERROR(INDEX($IU$8:$IU$107, MATCH(IE31, $IT$8:$IT$107, 0)), "")))</f>
        <v>#VALUE!</v>
      </c>
      <c r="JR31" s="7" t="e">
        <f>IF(AND($IQ$5='Dev Settings'!$BU$3, COUNTIF($IP$21:$IP$25, IF31)&gt;0, COUNTIF($IP$21:$IP$25, IF30)&gt;0), MIN($ML30:$NE30)-MX30, IF(AND($IQ$6='Dev Settings'!$BU$3, COUNTIF($IQ$21:$IQ$25, IF31)&gt;0, COUNTIF($IQ$21:$IQ$25, IF30)&gt;0), MAX($ML30:$NE30)-MX30, IFERROR(INDEX($IU$8:$IU$107, MATCH(IF31, $IT$8:$IT$107, 0)), "")))</f>
        <v>#VALUE!</v>
      </c>
      <c r="JS31" s="7" t="e">
        <f>IF(AND($IQ$5='Dev Settings'!$BU$3, COUNTIF($IP$21:$IP$25, IG31)&gt;0, COUNTIF($IP$21:$IP$25, IG30)&gt;0), MIN($ML30:$NE30)-MY30, IF(AND($IQ$6='Dev Settings'!$BU$3, COUNTIF($IQ$21:$IQ$25, IG31)&gt;0, COUNTIF($IQ$21:$IQ$25, IG30)&gt;0), MAX($ML30:$NE30)-MY30, IFERROR(INDEX($IU$8:$IU$107, MATCH(IG31, $IT$8:$IT$107, 0)), "")))</f>
        <v>#VALUE!</v>
      </c>
      <c r="JT31" s="7" t="e">
        <f>IF(AND($IQ$5='Dev Settings'!$BU$3, COUNTIF($IP$21:$IP$25, IH31)&gt;0, COUNTIF($IP$21:$IP$25, IH30)&gt;0), MIN($ML30:$NE30)-MZ30, IF(AND($IQ$6='Dev Settings'!$BU$3, COUNTIF($IQ$21:$IQ$25, IH31)&gt;0, COUNTIF($IQ$21:$IQ$25, IH30)&gt;0), MAX($ML30:$NE30)-MZ30, IFERROR(INDEX($IU$8:$IU$107, MATCH(IH31, $IT$8:$IT$107, 0)), "")))</f>
        <v>#VALUE!</v>
      </c>
      <c r="JU31" s="7" t="e">
        <f>IF(AND($IQ$5='Dev Settings'!$BU$3, COUNTIF($IP$21:$IP$25, II31)&gt;0, COUNTIF($IP$21:$IP$25, II30)&gt;0), MIN($ML30:$NE30)-NA30, IF(AND($IQ$6='Dev Settings'!$BU$3, COUNTIF($IQ$21:$IQ$25, II31)&gt;0, COUNTIF($IQ$21:$IQ$25, II30)&gt;0), MAX($ML30:$NE30)-NA30, IFERROR(INDEX($IU$8:$IU$107, MATCH(II31, $IT$8:$IT$107, 0)), "")))</f>
        <v>#VALUE!</v>
      </c>
      <c r="JV31" s="7" t="e">
        <f>IF(AND($IQ$5='Dev Settings'!$BU$3, COUNTIF($IP$21:$IP$25, IJ31)&gt;0, COUNTIF($IP$21:$IP$25, IJ30)&gt;0), MIN($ML30:$NE30)-NB30, IF(AND($IQ$6='Dev Settings'!$BU$3, COUNTIF($IQ$21:$IQ$25, IJ31)&gt;0, COUNTIF($IQ$21:$IQ$25, IJ30)&gt;0), MAX($ML30:$NE30)-NB30, IFERROR(INDEX($IU$8:$IU$107, MATCH(IJ31, $IT$8:$IT$107, 0)), "")))</f>
        <v>#VALUE!</v>
      </c>
      <c r="JW31" s="7" t="e">
        <f>IF(AND($IQ$5='Dev Settings'!$BU$3, COUNTIF($IP$21:$IP$25, IK31)&gt;0, COUNTIF($IP$21:$IP$25, IK30)&gt;0), MIN($ML30:$NE30)-NC30, IF(AND($IQ$6='Dev Settings'!$BU$3, COUNTIF($IQ$21:$IQ$25, IK31)&gt;0, COUNTIF($IQ$21:$IQ$25, IK30)&gt;0), MAX($ML30:$NE30)-NC30, IFERROR(INDEX($IU$8:$IU$107, MATCH(IK31, $IT$8:$IT$107, 0)), "")))</f>
        <v>#VALUE!</v>
      </c>
      <c r="JX31" s="7" t="e">
        <f>IF(AND($IQ$5='Dev Settings'!$BU$3, COUNTIF($IP$21:$IP$25, IL31)&gt;0, COUNTIF($IP$21:$IP$25, IL30)&gt;0), MIN($ML30:$NE30)-ND30, IF(AND($IQ$6='Dev Settings'!$BU$3, COUNTIF($IQ$21:$IQ$25, IL31)&gt;0, COUNTIF($IQ$21:$IQ$25, IL30)&gt;0), MAX($ML30:$NE30)-ND30, IFERROR(INDEX($IU$8:$IU$107, MATCH(IL31, $IT$8:$IT$107, 0)), "")))</f>
        <v>#VALUE!</v>
      </c>
      <c r="JY31" s="61" t="e">
        <f>IF(AND($IQ$5='Dev Settings'!$BU$3, COUNTIF($IP$21:$IP$25, IM31)&gt;0, COUNTIF($IP$21:$IP$25, IM30)&gt;0), MIN($ML30:$NE30)-NE30, IF(AND($IQ$6='Dev Settings'!$BU$3, COUNTIF($IQ$21:$IQ$25, IM31)&gt;0, COUNTIF($IQ$21:$IQ$25, IM30)&gt;0), MAX($ML30:$NE30)-NE30, IFERROR(INDEX($IU$8:$IU$107, MATCH(IM31, $IT$8:$IT$107, 0)), "")))</f>
        <v>#VALUE!</v>
      </c>
      <c r="KA31" s="60" t="str">
        <f t="shared" si="8"/>
        <v/>
      </c>
      <c r="KB31" s="7" t="str">
        <f t="shared" si="9"/>
        <v/>
      </c>
      <c r="KC31" s="7" t="str">
        <f t="shared" si="10"/>
        <v/>
      </c>
      <c r="KD31" s="7" t="str">
        <f t="shared" si="11"/>
        <v/>
      </c>
      <c r="KE31" s="7" t="str">
        <f t="shared" si="12"/>
        <v/>
      </c>
      <c r="KF31" s="7" t="str">
        <f t="shared" si="13"/>
        <v/>
      </c>
      <c r="KG31" s="7" t="str">
        <f t="shared" si="14"/>
        <v/>
      </c>
      <c r="KH31" s="7" t="str">
        <f t="shared" si="15"/>
        <v/>
      </c>
      <c r="KI31" s="7" t="str">
        <f t="shared" si="16"/>
        <v/>
      </c>
      <c r="KJ31" s="7" t="str">
        <f t="shared" si="17"/>
        <v/>
      </c>
      <c r="KK31" s="7" t="str">
        <f t="shared" si="18"/>
        <v/>
      </c>
      <c r="KL31" s="7" t="str">
        <f t="shared" si="19"/>
        <v/>
      </c>
      <c r="KM31" s="7" t="str">
        <f t="shared" si="20"/>
        <v/>
      </c>
      <c r="KN31" s="7" t="str">
        <f t="shared" si="21"/>
        <v/>
      </c>
      <c r="KO31" s="7" t="str">
        <f t="shared" si="22"/>
        <v/>
      </c>
      <c r="KP31" s="7" t="str">
        <f t="shared" si="23"/>
        <v/>
      </c>
      <c r="KQ31" s="7" t="str">
        <f t="shared" si="24"/>
        <v/>
      </c>
      <c r="KR31" s="7" t="str">
        <f t="shared" si="25"/>
        <v/>
      </c>
      <c r="KS31" s="7" t="str">
        <f t="shared" si="26"/>
        <v/>
      </c>
      <c r="KT31" s="61" t="str">
        <f t="shared" si="27"/>
        <v/>
      </c>
      <c r="KV31" s="60" t="str">
        <f t="shared" si="28"/>
        <v/>
      </c>
      <c r="KW31" s="7" t="str">
        <f t="shared" si="29"/>
        <v/>
      </c>
      <c r="KX31" s="7" t="str">
        <f t="shared" si="30"/>
        <v/>
      </c>
      <c r="KY31" s="7" t="str">
        <f t="shared" si="31"/>
        <v/>
      </c>
      <c r="KZ31" s="7" t="str">
        <f t="shared" si="32"/>
        <v/>
      </c>
      <c r="LA31" s="7" t="str">
        <f t="shared" si="33"/>
        <v/>
      </c>
      <c r="LB31" s="7" t="str">
        <f t="shared" si="34"/>
        <v/>
      </c>
      <c r="LC31" s="7" t="str">
        <f t="shared" si="35"/>
        <v/>
      </c>
      <c r="LD31" s="7" t="str">
        <f t="shared" si="36"/>
        <v/>
      </c>
      <c r="LE31" s="7" t="str">
        <f t="shared" si="37"/>
        <v/>
      </c>
      <c r="LF31" s="7" t="str">
        <f t="shared" si="38"/>
        <v/>
      </c>
      <c r="LG31" s="7" t="str">
        <f t="shared" si="39"/>
        <v/>
      </c>
      <c r="LH31" s="7" t="str">
        <f t="shared" si="40"/>
        <v/>
      </c>
      <c r="LI31" s="7" t="str">
        <f t="shared" si="41"/>
        <v/>
      </c>
      <c r="LJ31" s="7" t="str">
        <f t="shared" si="42"/>
        <v/>
      </c>
      <c r="LK31" s="7" t="str">
        <f t="shared" si="43"/>
        <v/>
      </c>
      <c r="LL31" s="7" t="str">
        <f t="shared" si="44"/>
        <v/>
      </c>
      <c r="LM31" s="7" t="str">
        <f t="shared" si="45"/>
        <v/>
      </c>
      <c r="LN31" s="7" t="str">
        <f t="shared" si="46"/>
        <v/>
      </c>
      <c r="LO31" s="61" t="str">
        <f t="shared" si="47"/>
        <v/>
      </c>
      <c r="LQ31" s="60" t="e">
        <f t="shared" si="48"/>
        <v>#VALUE!</v>
      </c>
      <c r="LR31" s="7" t="e">
        <f t="shared" si="49"/>
        <v>#VALUE!</v>
      </c>
      <c r="LS31" s="7" t="e">
        <f t="shared" si="50"/>
        <v>#VALUE!</v>
      </c>
      <c r="LT31" s="7" t="e">
        <f t="shared" si="51"/>
        <v>#VALUE!</v>
      </c>
      <c r="LU31" s="7" t="e">
        <f t="shared" si="52"/>
        <v>#VALUE!</v>
      </c>
      <c r="LV31" s="7" t="e">
        <f t="shared" si="53"/>
        <v>#VALUE!</v>
      </c>
      <c r="LW31" s="7" t="e">
        <f t="shared" si="54"/>
        <v>#VALUE!</v>
      </c>
      <c r="LX31" s="7" t="e">
        <f t="shared" si="55"/>
        <v>#VALUE!</v>
      </c>
      <c r="LY31" s="7" t="e">
        <f t="shared" si="56"/>
        <v>#VALUE!</v>
      </c>
      <c r="LZ31" s="7" t="e">
        <f t="shared" si="57"/>
        <v>#VALUE!</v>
      </c>
      <c r="MA31" s="7" t="e">
        <f t="shared" si="58"/>
        <v>#VALUE!</v>
      </c>
      <c r="MB31" s="7" t="e">
        <f t="shared" si="59"/>
        <v>#VALUE!</v>
      </c>
      <c r="MC31" s="7" t="e">
        <f t="shared" si="60"/>
        <v>#VALUE!</v>
      </c>
      <c r="MD31" s="7" t="e">
        <f t="shared" si="61"/>
        <v>#VALUE!</v>
      </c>
      <c r="ME31" s="7" t="e">
        <f t="shared" si="62"/>
        <v>#VALUE!</v>
      </c>
      <c r="MF31" s="7" t="e">
        <f t="shared" si="63"/>
        <v>#VALUE!</v>
      </c>
      <c r="MG31" s="7" t="e">
        <f t="shared" si="64"/>
        <v>#VALUE!</v>
      </c>
      <c r="MH31" s="7" t="e">
        <f t="shared" si="65"/>
        <v>#VALUE!</v>
      </c>
      <c r="MI31" s="7" t="e">
        <f t="shared" si="66"/>
        <v>#VALUE!</v>
      </c>
      <c r="MJ31" s="61" t="e">
        <f t="shared" si="67"/>
        <v>#VALUE!</v>
      </c>
      <c r="ML31" s="60" t="str">
        <f t="shared" si="84"/>
        <v/>
      </c>
      <c r="MM31" s="7" t="str">
        <f t="shared" si="85"/>
        <v/>
      </c>
      <c r="MN31" s="7" t="str">
        <f t="shared" si="86"/>
        <v/>
      </c>
      <c r="MO31" s="7" t="str">
        <f t="shared" si="87"/>
        <v/>
      </c>
      <c r="MP31" s="7" t="str">
        <f t="shared" si="88"/>
        <v/>
      </c>
      <c r="MQ31" s="7" t="str">
        <f t="shared" si="89"/>
        <v/>
      </c>
      <c r="MR31" s="7" t="str">
        <f t="shared" si="90"/>
        <v/>
      </c>
      <c r="MS31" s="7" t="str">
        <f t="shared" si="91"/>
        <v/>
      </c>
      <c r="MT31" s="7" t="str">
        <f t="shared" si="92"/>
        <v/>
      </c>
      <c r="MU31" s="7" t="str">
        <f t="shared" si="93"/>
        <v/>
      </c>
      <c r="MV31" s="7" t="str">
        <f t="shared" si="94"/>
        <v/>
      </c>
      <c r="MW31" s="7" t="str">
        <f t="shared" si="95"/>
        <v/>
      </c>
      <c r="MX31" s="7" t="str">
        <f t="shared" si="96"/>
        <v/>
      </c>
      <c r="MY31" s="7" t="str">
        <f t="shared" si="97"/>
        <v/>
      </c>
      <c r="MZ31" s="7" t="str">
        <f t="shared" si="98"/>
        <v/>
      </c>
      <c r="NA31" s="7" t="str">
        <f t="shared" si="99"/>
        <v/>
      </c>
      <c r="NB31" s="7" t="str">
        <f t="shared" si="100"/>
        <v/>
      </c>
      <c r="NC31" s="7" t="str">
        <f t="shared" si="101"/>
        <v/>
      </c>
      <c r="ND31" s="7" t="str">
        <f t="shared" si="102"/>
        <v/>
      </c>
      <c r="NE31" s="61" t="str">
        <f t="shared" si="103"/>
        <v/>
      </c>
      <c r="NG31" s="10" t="str">
        <f t="shared" si="104"/>
        <v/>
      </c>
      <c r="NI31" s="10" t="str">
        <f t="shared" si="105"/>
        <v/>
      </c>
      <c r="NK31" s="10" t="str">
        <f>IF(COUNTIF($NI31:$NI$176, "X")=1, "X", "")</f>
        <v/>
      </c>
      <c r="NM31" s="10" t="str">
        <f t="shared" si="69"/>
        <v/>
      </c>
      <c r="NO31" s="85" t="str" cm="1">
        <f t="array" ref="NO31">IF(OR(NO$7="", $JE31=""), "", IFERROR(NO$8+SUMPRODUCT((Trades!$CL$8:$CL$307)*(Trades!$O$8:$Q$307=NO$7)*(Trades!$R$8:$R$307&lt;$JE31))-SUMPRODUCT((Trades!$H$8:$H$307)*(Trades!$E$8:$E$307=NO$7)*(Trades!$R$8:$R$307&lt;$JE31)), ""))</f>
        <v/>
      </c>
      <c r="NP31" s="86" t="str" cm="1">
        <f t="array" ref="NP31">IF(OR(NP$7="", $JE31=""), "", IFERROR(NP$8+SUMPRODUCT((Trades!$CL$8:$CL$307)*(Trades!$O$8:$Q$307=NP$7)*(Trades!$R$8:$R$307&lt;$JE31))-SUMPRODUCT((Trades!$H$8:$H$307)*(Trades!$E$8:$E$307=NP$7)*(Trades!$R$8:$R$307&lt;$JE31)), ""))</f>
        <v/>
      </c>
      <c r="NQ31" s="86" t="str" cm="1">
        <f t="array" ref="NQ31">IF(OR(NQ$7="", $JE31=""), "", IFERROR(NQ$8+SUMPRODUCT((Trades!$CL$8:$CL$307)*(Trades!$O$8:$Q$307=NQ$7)*(Trades!$R$8:$R$307&lt;$JE31))-SUMPRODUCT((Trades!$H$8:$H$307)*(Trades!$E$8:$E$307=NQ$7)*(Trades!$R$8:$R$307&lt;$JE31)), ""))</f>
        <v/>
      </c>
      <c r="NR31" s="86" t="str" cm="1">
        <f t="array" ref="NR31">IF(OR(NR$7="", $JE31=""), "", IFERROR(NR$8+SUMPRODUCT((Trades!$CL$8:$CL$307)*(Trades!$O$8:$Q$307=NR$7)*(Trades!$R$8:$R$307&lt;$JE31))-SUMPRODUCT((Trades!$H$8:$H$307)*(Trades!$E$8:$E$307=NR$7)*(Trades!$R$8:$R$307&lt;$JE31)), ""))</f>
        <v/>
      </c>
      <c r="NS31" s="86" t="str" cm="1">
        <f t="array" ref="NS31">IF(OR(NS$7="", $JE31=""), "", IFERROR(NS$8+SUMPRODUCT((Trades!$CL$8:$CL$307)*(Trades!$O$8:$Q$307=NS$7)*(Trades!$R$8:$R$307&lt;$JE31))-SUMPRODUCT((Trades!$H$8:$H$307)*(Trades!$E$8:$E$307=NS$7)*(Trades!$R$8:$R$307&lt;$JE31)), ""))</f>
        <v/>
      </c>
      <c r="NT31" s="86" t="str" cm="1">
        <f t="array" ref="NT31">IF(OR(NT$7="", $JE31=""), "", IFERROR(NT$8+SUMPRODUCT((Trades!$CL$8:$CL$307)*(Trades!$O$8:$Q$307=NT$7)*(Trades!$R$8:$R$307&lt;$JE31))-SUMPRODUCT((Trades!$H$8:$H$307)*(Trades!$E$8:$E$307=NT$7)*(Trades!$R$8:$R$307&lt;$JE31)), ""))</f>
        <v/>
      </c>
      <c r="NU31" s="86" t="str" cm="1">
        <f t="array" ref="NU31">IF(OR(NU$7="", $JE31=""), "", IFERROR(NU$8+SUMPRODUCT((Trades!$CL$8:$CL$307)*(Trades!$O$8:$Q$307=NU$7)*(Trades!$R$8:$R$307&lt;$JE31))-SUMPRODUCT((Trades!$H$8:$H$307)*(Trades!$E$8:$E$307=NU$7)*(Trades!$R$8:$R$307&lt;$JE31)), ""))</f>
        <v/>
      </c>
      <c r="NV31" s="86" t="str" cm="1">
        <f t="array" ref="NV31">IF(OR(NV$7="", $JE31=""), "", IFERROR(NV$8+SUMPRODUCT((Trades!$CL$8:$CL$307)*(Trades!$O$8:$Q$307=NV$7)*(Trades!$R$8:$R$307&lt;$JE31))-SUMPRODUCT((Trades!$H$8:$H$307)*(Trades!$E$8:$E$307=NV$7)*(Trades!$R$8:$R$307&lt;$JE31)), ""))</f>
        <v/>
      </c>
      <c r="NW31" s="86" t="str" cm="1">
        <f t="array" ref="NW31">IF(OR(NW$7="", $JE31=""), "", IFERROR(NW$8+SUMPRODUCT((Trades!$CL$8:$CL$307)*(Trades!$O$8:$Q$307=NW$7)*(Trades!$R$8:$R$307&lt;$JE31))-SUMPRODUCT((Trades!$H$8:$H$307)*(Trades!$E$8:$E$307=NW$7)*(Trades!$R$8:$R$307&lt;$JE31)), ""))</f>
        <v/>
      </c>
      <c r="NX31" s="86" t="str" cm="1">
        <f t="array" ref="NX31">IF(OR(NX$7="", $JE31=""), "", IFERROR(NX$8+SUMPRODUCT((Trades!$CL$8:$CL$307)*(Trades!$O$8:$Q$307=NX$7)*(Trades!$R$8:$R$307&lt;$JE31))-SUMPRODUCT((Trades!$H$8:$H$307)*(Trades!$E$8:$E$307=NX$7)*(Trades!$R$8:$R$307&lt;$JE31)), ""))</f>
        <v/>
      </c>
      <c r="NY31" s="86" t="str" cm="1">
        <f t="array" ref="NY31">IF(OR(NY$7="", $JE31=""), "", IFERROR(NY$8+SUMPRODUCT((Trades!$CL$8:$CL$307)*(Trades!$O$8:$Q$307=NY$7)*(Trades!$R$8:$R$307&lt;$JE31))-SUMPRODUCT((Trades!$H$8:$H$307)*(Trades!$E$8:$E$307=NY$7)*(Trades!$R$8:$R$307&lt;$JE31)), ""))</f>
        <v/>
      </c>
      <c r="NZ31" s="86" t="str" cm="1">
        <f t="array" ref="NZ31">IF(OR(NZ$7="", $JE31=""), "", IFERROR(NZ$8+SUMPRODUCT((Trades!$CL$8:$CL$307)*(Trades!$O$8:$Q$307=NZ$7)*(Trades!$R$8:$R$307&lt;$JE31))-SUMPRODUCT((Trades!$H$8:$H$307)*(Trades!$E$8:$E$307=NZ$7)*(Trades!$R$8:$R$307&lt;$JE31)), ""))</f>
        <v/>
      </c>
      <c r="OA31" s="86" t="str" cm="1">
        <f t="array" ref="OA31">IF(OR(OA$7="", $JE31=""), "", IFERROR(OA$8+SUMPRODUCT((Trades!$CL$8:$CL$307)*(Trades!$O$8:$Q$307=OA$7)*(Trades!$R$8:$R$307&lt;$JE31))-SUMPRODUCT((Trades!$H$8:$H$307)*(Trades!$E$8:$E$307=OA$7)*(Trades!$R$8:$R$307&lt;$JE31)), ""))</f>
        <v/>
      </c>
      <c r="OB31" s="86" t="str" cm="1">
        <f t="array" ref="OB31">IF(OR(OB$7="", $JE31=""), "", IFERROR(OB$8+SUMPRODUCT((Trades!$CL$8:$CL$307)*(Trades!$O$8:$Q$307=OB$7)*(Trades!$R$8:$R$307&lt;$JE31))-SUMPRODUCT((Trades!$H$8:$H$307)*(Trades!$E$8:$E$307=OB$7)*(Trades!$R$8:$R$307&lt;$JE31)), ""))</f>
        <v/>
      </c>
      <c r="OC31" s="86" t="str" cm="1">
        <f t="array" ref="OC31">IF(OR(OC$7="", $JE31=""), "", IFERROR(OC$8+SUMPRODUCT((Trades!$CL$8:$CL$307)*(Trades!$O$8:$Q$307=OC$7)*(Trades!$R$8:$R$307&lt;$JE31))-SUMPRODUCT((Trades!$H$8:$H$307)*(Trades!$E$8:$E$307=OC$7)*(Trades!$R$8:$R$307&lt;$JE31)), ""))</f>
        <v/>
      </c>
      <c r="OD31" s="86" t="str" cm="1">
        <f t="array" ref="OD31">IF(OR(OD$7="", $JE31=""), "", IFERROR(OD$8+SUMPRODUCT((Trades!$CL$8:$CL$307)*(Trades!$O$8:$Q$307=OD$7)*(Trades!$R$8:$R$307&lt;$JE31))-SUMPRODUCT((Trades!$H$8:$H$307)*(Trades!$E$8:$E$307=OD$7)*(Trades!$R$8:$R$307&lt;$JE31)), ""))</f>
        <v/>
      </c>
      <c r="OE31" s="86" t="str" cm="1">
        <f t="array" ref="OE31">IF(OR(OE$7="", $JE31=""), "", IFERROR(OE$8+SUMPRODUCT((Trades!$CL$8:$CL$307)*(Trades!$O$8:$Q$307=OE$7)*(Trades!$R$8:$R$307&lt;$JE31))-SUMPRODUCT((Trades!$H$8:$H$307)*(Trades!$E$8:$E$307=OE$7)*(Trades!$R$8:$R$307&lt;$JE31)), ""))</f>
        <v/>
      </c>
      <c r="OF31" s="86" t="str" cm="1">
        <f t="array" ref="OF31">IF(OR(OF$7="", $JE31=""), "", IFERROR(OF$8+SUMPRODUCT((Trades!$CL$8:$CL$307)*(Trades!$O$8:$Q$307=OF$7)*(Trades!$R$8:$R$307&lt;$JE31))-SUMPRODUCT((Trades!$H$8:$H$307)*(Trades!$E$8:$E$307=OF$7)*(Trades!$R$8:$R$307&lt;$JE31)), ""))</f>
        <v/>
      </c>
      <c r="OG31" s="86" t="str" cm="1">
        <f t="array" ref="OG31">IF(OR(OG$7="", $JE31=""), "", IFERROR(OG$8+SUMPRODUCT((Trades!$CL$8:$CL$307)*(Trades!$O$8:$Q$307=OG$7)*(Trades!$R$8:$R$307&lt;$JE31))-SUMPRODUCT((Trades!$H$8:$H$307)*(Trades!$E$8:$E$307=OG$7)*(Trades!$R$8:$R$307&lt;$JE31)), ""))</f>
        <v/>
      </c>
      <c r="OH31" s="87" t="str" cm="1">
        <f t="array" ref="OH31">IF(OR(OH$7="", $JE31=""), "", IFERROR(OH$8+SUMPRODUCT((Trades!$CL$8:$CL$307)*(Trades!$O$8:$Q$307=OH$7)*(Trades!$R$8:$R$307&lt;$JE31))-SUMPRODUCT((Trades!$H$8:$H$307)*(Trades!$E$8:$E$307=OH$7)*(Trades!$R$8:$R$307&lt;$JE31)), ""))</f>
        <v/>
      </c>
      <c r="OJ31" s="94" t="str">
        <f t="shared" si="106"/>
        <v/>
      </c>
      <c r="OK31" s="95" t="str">
        <f t="shared" si="153"/>
        <v/>
      </c>
      <c r="OL31" s="95" t="str">
        <f t="shared" si="154"/>
        <v/>
      </c>
      <c r="OM31" s="95" t="str">
        <f t="shared" si="155"/>
        <v/>
      </c>
      <c r="ON31" s="95" t="str">
        <f t="shared" si="156"/>
        <v/>
      </c>
      <c r="OO31" s="95" t="str">
        <f t="shared" si="157"/>
        <v/>
      </c>
      <c r="OP31" s="95" t="str">
        <f t="shared" si="158"/>
        <v/>
      </c>
      <c r="OQ31" s="95" t="str">
        <f t="shared" si="159"/>
        <v/>
      </c>
      <c r="OR31" s="95" t="str">
        <f t="shared" si="160"/>
        <v/>
      </c>
      <c r="OS31" s="95" t="str">
        <f t="shared" si="131"/>
        <v/>
      </c>
      <c r="OT31" s="95" t="str">
        <f t="shared" si="132"/>
        <v/>
      </c>
      <c r="OU31" s="95" t="str">
        <f t="shared" si="133"/>
        <v/>
      </c>
      <c r="OV31" s="95" t="str">
        <f t="shared" si="134"/>
        <v/>
      </c>
      <c r="OW31" s="95" t="str">
        <f t="shared" si="135"/>
        <v/>
      </c>
      <c r="OX31" s="95" t="str">
        <f t="shared" si="136"/>
        <v/>
      </c>
      <c r="OY31" s="95" t="str">
        <f t="shared" si="137"/>
        <v/>
      </c>
      <c r="OZ31" s="95" t="str">
        <f t="shared" si="138"/>
        <v/>
      </c>
      <c r="PA31" s="95" t="str">
        <f t="shared" si="139"/>
        <v/>
      </c>
      <c r="PB31" s="95" t="str">
        <f t="shared" si="140"/>
        <v/>
      </c>
      <c r="PC31" s="96" t="str">
        <f t="shared" si="141"/>
        <v/>
      </c>
      <c r="PE31" s="101" t="str">
        <f t="shared" si="126"/>
        <v/>
      </c>
      <c r="PG31" s="106" t="str">
        <f t="shared" si="127"/>
        <v/>
      </c>
      <c r="PH31" s="107" t="str">
        <f t="shared" si="161"/>
        <v/>
      </c>
      <c r="PI31" s="107" t="str">
        <f t="shared" si="162"/>
        <v/>
      </c>
      <c r="PJ31" s="107" t="str">
        <f t="shared" si="163"/>
        <v/>
      </c>
      <c r="PK31" s="107" t="str">
        <f t="shared" si="164"/>
        <v/>
      </c>
      <c r="PL31" s="107" t="str">
        <f t="shared" si="165"/>
        <v/>
      </c>
      <c r="PM31" s="107" t="str">
        <f t="shared" si="166"/>
        <v/>
      </c>
      <c r="PN31" s="107" t="str">
        <f t="shared" si="167"/>
        <v/>
      </c>
      <c r="PO31" s="107" t="str">
        <f t="shared" si="168"/>
        <v/>
      </c>
      <c r="PP31" s="107" t="str">
        <f t="shared" si="142"/>
        <v/>
      </c>
      <c r="PQ31" s="107" t="str">
        <f t="shared" si="143"/>
        <v/>
      </c>
      <c r="PR31" s="107" t="str">
        <f t="shared" si="144"/>
        <v/>
      </c>
      <c r="PS31" s="107" t="str">
        <f t="shared" si="145"/>
        <v/>
      </c>
      <c r="PT31" s="107" t="str">
        <f t="shared" si="146"/>
        <v/>
      </c>
      <c r="PU31" s="107" t="str">
        <f t="shared" si="147"/>
        <v/>
      </c>
      <c r="PV31" s="107" t="str">
        <f t="shared" si="148"/>
        <v/>
      </c>
      <c r="PW31" s="107" t="str">
        <f t="shared" si="149"/>
        <v/>
      </c>
      <c r="PX31" s="107" t="str">
        <f t="shared" si="150"/>
        <v/>
      </c>
      <c r="PY31" s="107" t="str">
        <f t="shared" si="151"/>
        <v/>
      </c>
      <c r="PZ31" s="108" t="str">
        <f t="shared" si="152"/>
        <v/>
      </c>
      <c r="QB31" s="124" t="str" cm="1">
        <f t="array" ref="QB31">IF(OR($QB$3="", $NI31=""), "", IFERROR(INDEX($ML31:$NE31, $QA31, MATCH($QB$3, $ML$7:$NE$7, 0)), ""))</f>
        <v/>
      </c>
      <c r="QD31" s="101" t="e" cm="1">
        <f t="array" ref="QD31">IF(OR($NI31="", $QB$3=""), NA(), IFERROR(INDEX($NO31:$OH31, $QC31, MATCH($QB$3, $NO$7:$OH$7, 0)), NA()))</f>
        <v>#N/A</v>
      </c>
      <c r="QF31" s="10">
        <f t="shared" si="72"/>
        <v>0</v>
      </c>
    </row>
    <row r="32" spans="1:451" ht="15" customHeight="1" x14ac:dyDescent="0.25">
      <c r="A32" s="1"/>
      <c r="B32" s="492"/>
      <c r="C32" s="493"/>
      <c r="D32" s="493"/>
      <c r="E32" s="493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4"/>
      <c r="V32" s="1"/>
      <c r="AG32" s="10">
        <v>21</v>
      </c>
      <c r="AJ32" s="10" t="str">
        <f>IF('Dev Settings'!$Q11="", "", 'Dev Settings'!$Q11)</f>
        <v>Growing</v>
      </c>
      <c r="AK32" s="10" t="str">
        <f>IF('Dev Settings'!$U11="", "", 'Dev Settings'!$U11)</f>
        <v>More up than down</v>
      </c>
      <c r="CD32" s="52" t="e">
        <f t="shared" si="128"/>
        <v>#VALUE!</v>
      </c>
      <c r="CF32" s="55" t="e">
        <f t="shared" si="75"/>
        <v>#VALUE!</v>
      </c>
      <c r="CH32" s="10" t="str">
        <f t="shared" si="76"/>
        <v/>
      </c>
      <c r="CJ32" s="7"/>
      <c r="CK32" s="10">
        <v>24</v>
      </c>
      <c r="CL32" s="60">
        <v>43</v>
      </c>
      <c r="CM32" s="7">
        <v>20</v>
      </c>
      <c r="CN32" s="7">
        <v>60</v>
      </c>
      <c r="CO32" s="7">
        <v>51</v>
      </c>
      <c r="CP32" s="7">
        <v>2</v>
      </c>
      <c r="CQ32" s="7">
        <v>48</v>
      </c>
      <c r="CR32" s="7">
        <v>26</v>
      </c>
      <c r="CS32" s="7">
        <v>45</v>
      </c>
      <c r="CT32" s="7">
        <v>23</v>
      </c>
      <c r="CU32" s="7">
        <v>5</v>
      </c>
      <c r="CV32" s="7">
        <v>92</v>
      </c>
      <c r="CW32" s="7">
        <v>54</v>
      </c>
      <c r="CX32" s="7">
        <v>9</v>
      </c>
      <c r="CY32" s="7">
        <v>47</v>
      </c>
      <c r="CZ32" s="7">
        <v>3</v>
      </c>
      <c r="DA32" s="7">
        <v>35</v>
      </c>
      <c r="DB32" s="7">
        <v>77</v>
      </c>
      <c r="DC32" s="7">
        <v>50</v>
      </c>
      <c r="DD32" s="7">
        <v>92</v>
      </c>
      <c r="DE32" s="7">
        <v>34</v>
      </c>
      <c r="DF32" s="7">
        <v>45</v>
      </c>
      <c r="DG32" s="7">
        <v>59</v>
      </c>
      <c r="DH32" s="7">
        <v>56</v>
      </c>
      <c r="DI32" s="61">
        <v>96</v>
      </c>
      <c r="DK32" s="10">
        <v>25</v>
      </c>
      <c r="DL32" s="60">
        <v>76</v>
      </c>
      <c r="DM32" s="7">
        <v>23</v>
      </c>
      <c r="DN32" s="7">
        <v>41</v>
      </c>
      <c r="DO32" s="7">
        <v>29</v>
      </c>
      <c r="DP32" s="7">
        <v>5</v>
      </c>
      <c r="DQ32" s="7">
        <v>74</v>
      </c>
      <c r="DR32" s="7">
        <v>13</v>
      </c>
      <c r="DS32" s="7">
        <v>3</v>
      </c>
      <c r="DT32" s="7">
        <v>12</v>
      </c>
      <c r="DU32" s="7">
        <v>56</v>
      </c>
      <c r="DV32" s="7">
        <v>9</v>
      </c>
      <c r="DW32" s="7">
        <v>30</v>
      </c>
      <c r="DX32" s="7">
        <v>68</v>
      </c>
      <c r="DY32" s="7">
        <v>67</v>
      </c>
      <c r="DZ32" s="7">
        <v>43</v>
      </c>
      <c r="EA32" s="7">
        <v>75</v>
      </c>
      <c r="EB32" s="7">
        <v>8</v>
      </c>
      <c r="EC32" s="7">
        <v>60</v>
      </c>
      <c r="ED32" s="7">
        <v>89</v>
      </c>
      <c r="EE32" s="7">
        <v>24</v>
      </c>
      <c r="EF32" s="7">
        <v>8</v>
      </c>
      <c r="EG32" s="7">
        <v>89</v>
      </c>
      <c r="EH32" s="7">
        <v>33</v>
      </c>
      <c r="EI32" s="7">
        <v>4</v>
      </c>
      <c r="EJ32" s="7">
        <v>35</v>
      </c>
      <c r="EK32" s="7">
        <v>40</v>
      </c>
      <c r="EL32" s="7">
        <v>33</v>
      </c>
      <c r="EM32" s="7">
        <v>15</v>
      </c>
      <c r="EN32" s="7">
        <v>18</v>
      </c>
      <c r="EO32" s="7">
        <v>19</v>
      </c>
      <c r="EP32" s="7">
        <v>65</v>
      </c>
      <c r="EQ32" s="7">
        <v>47</v>
      </c>
      <c r="ER32" s="7">
        <v>17</v>
      </c>
      <c r="ES32" s="7">
        <v>41</v>
      </c>
      <c r="ET32" s="7">
        <v>99</v>
      </c>
      <c r="EU32" s="7">
        <v>66</v>
      </c>
      <c r="EV32" s="7">
        <v>15</v>
      </c>
      <c r="EW32" s="7">
        <v>72</v>
      </c>
      <c r="EX32" s="7">
        <v>43</v>
      </c>
      <c r="EY32" s="7">
        <v>81</v>
      </c>
      <c r="EZ32" s="7">
        <v>59</v>
      </c>
      <c r="FA32" s="7">
        <v>48</v>
      </c>
      <c r="FB32" s="7">
        <v>59</v>
      </c>
      <c r="FC32" s="7">
        <v>8</v>
      </c>
      <c r="FD32" s="7">
        <v>19</v>
      </c>
      <c r="FE32" s="7">
        <v>87</v>
      </c>
      <c r="FF32" s="7">
        <v>26</v>
      </c>
      <c r="FG32" s="7">
        <v>1</v>
      </c>
      <c r="FH32" s="7">
        <v>61</v>
      </c>
      <c r="FI32" s="7">
        <v>67</v>
      </c>
      <c r="FJ32" s="7">
        <v>28</v>
      </c>
      <c r="FK32" s="7">
        <v>27</v>
      </c>
      <c r="FL32" s="7">
        <v>77</v>
      </c>
      <c r="FM32" s="7">
        <v>72</v>
      </c>
      <c r="FN32" s="7">
        <v>31</v>
      </c>
      <c r="FO32" s="7">
        <v>96</v>
      </c>
      <c r="FP32" s="7">
        <v>11</v>
      </c>
      <c r="FQ32" s="7">
        <v>78</v>
      </c>
      <c r="FR32" s="7">
        <v>28</v>
      </c>
      <c r="FS32" s="7">
        <v>89</v>
      </c>
      <c r="FT32" s="7">
        <v>66</v>
      </c>
      <c r="FU32" s="7">
        <v>39</v>
      </c>
      <c r="FV32" s="7">
        <v>99</v>
      </c>
      <c r="FW32" s="7">
        <v>63</v>
      </c>
      <c r="FX32" s="7">
        <v>6</v>
      </c>
      <c r="FY32" s="7">
        <v>73</v>
      </c>
      <c r="FZ32" s="7">
        <v>42</v>
      </c>
      <c r="GA32" s="7">
        <v>79</v>
      </c>
      <c r="GB32" s="7">
        <v>14</v>
      </c>
      <c r="GC32" s="7">
        <v>95</v>
      </c>
      <c r="GD32" s="7">
        <v>39</v>
      </c>
      <c r="GE32" s="7">
        <v>23</v>
      </c>
      <c r="GF32" s="7">
        <v>18</v>
      </c>
      <c r="GG32" s="7">
        <v>50</v>
      </c>
      <c r="GH32" s="7">
        <v>75</v>
      </c>
      <c r="GI32" s="7">
        <v>12</v>
      </c>
      <c r="GJ32" s="7">
        <v>83</v>
      </c>
      <c r="GK32" s="7">
        <v>100</v>
      </c>
      <c r="GL32" s="7">
        <v>83</v>
      </c>
      <c r="GM32" s="7">
        <v>12</v>
      </c>
      <c r="GN32" s="7">
        <v>36</v>
      </c>
      <c r="GO32" s="7">
        <v>78</v>
      </c>
      <c r="GP32" s="7">
        <v>98</v>
      </c>
      <c r="GQ32" s="7">
        <v>44</v>
      </c>
      <c r="GR32" s="7">
        <v>72</v>
      </c>
      <c r="GS32" s="7">
        <v>20</v>
      </c>
      <c r="GT32" s="7">
        <v>79</v>
      </c>
      <c r="GU32" s="7">
        <v>58</v>
      </c>
      <c r="GV32" s="7">
        <v>62</v>
      </c>
      <c r="GW32" s="7">
        <v>24</v>
      </c>
      <c r="GX32" s="7">
        <v>49</v>
      </c>
      <c r="GY32" s="7">
        <v>25</v>
      </c>
      <c r="GZ32" s="7">
        <v>38</v>
      </c>
      <c r="HA32" s="7">
        <v>54</v>
      </c>
      <c r="HB32" s="7">
        <v>26</v>
      </c>
      <c r="HC32" s="7">
        <v>83</v>
      </c>
      <c r="HD32" s="7">
        <v>30</v>
      </c>
      <c r="HE32" s="7">
        <v>13</v>
      </c>
      <c r="HF32" s="7">
        <v>27</v>
      </c>
      <c r="HG32" s="61">
        <v>77</v>
      </c>
      <c r="HJ32" s="51" t="e">
        <f>HJ8+1</f>
        <v>#VALUE!</v>
      </c>
      <c r="HL32" s="48">
        <f>$CA$8</f>
        <v>0</v>
      </c>
      <c r="HN32" s="10" t="e">
        <f t="shared" si="3"/>
        <v>#VALUE!</v>
      </c>
      <c r="HP32" s="10" t="e">
        <f t="shared" si="4"/>
        <v>#VALUE!</v>
      </c>
      <c r="HR32" s="10" t="e">
        <f t="shared" si="78"/>
        <v>#VALUE!</v>
      </c>
      <c r="HT32" s="60" t="e">
        <f t="shared" si="79"/>
        <v>#VALUE!</v>
      </c>
      <c r="HU32" s="7" t="e">
        <f t="shared" si="79"/>
        <v>#VALUE!</v>
      </c>
      <c r="HV32" s="7" t="e">
        <f t="shared" si="79"/>
        <v>#VALUE!</v>
      </c>
      <c r="HW32" s="7" t="e">
        <f t="shared" si="79"/>
        <v>#VALUE!</v>
      </c>
      <c r="HX32" s="7" t="e">
        <f t="shared" si="79"/>
        <v>#VALUE!</v>
      </c>
      <c r="HY32" s="7" t="e">
        <f t="shared" si="79"/>
        <v>#VALUE!</v>
      </c>
      <c r="HZ32" s="7" t="e">
        <f t="shared" si="79"/>
        <v>#VALUE!</v>
      </c>
      <c r="IA32" s="7" t="e">
        <f t="shared" si="79"/>
        <v>#VALUE!</v>
      </c>
      <c r="IB32" s="7" t="e">
        <f t="shared" si="79"/>
        <v>#VALUE!</v>
      </c>
      <c r="IC32" s="7" t="e">
        <f t="shared" si="79"/>
        <v>#VALUE!</v>
      </c>
      <c r="ID32" s="7" t="e">
        <f t="shared" si="79"/>
        <v>#VALUE!</v>
      </c>
      <c r="IE32" s="7" t="e">
        <f t="shared" si="79"/>
        <v>#VALUE!</v>
      </c>
      <c r="IF32" s="7" t="e">
        <f t="shared" si="79"/>
        <v>#VALUE!</v>
      </c>
      <c r="IG32" s="7" t="e">
        <f t="shared" si="79"/>
        <v>#VALUE!</v>
      </c>
      <c r="IH32" s="7" t="e">
        <f t="shared" si="79"/>
        <v>#VALUE!</v>
      </c>
      <c r="II32" s="7" t="e">
        <f t="shared" si="79"/>
        <v>#VALUE!</v>
      </c>
      <c r="IJ32" s="7" t="e">
        <f t="shared" si="129"/>
        <v>#VALUE!</v>
      </c>
      <c r="IK32" s="7" t="e">
        <f t="shared" si="129"/>
        <v>#VALUE!</v>
      </c>
      <c r="IL32" s="7" t="e">
        <f t="shared" si="129"/>
        <v>#VALUE!</v>
      </c>
      <c r="IM32" s="61" t="e">
        <f t="shared" si="129"/>
        <v>#VALUE!</v>
      </c>
      <c r="IT32" s="10">
        <v>25</v>
      </c>
      <c r="IU32" s="10">
        <f t="shared" si="80"/>
        <v>-3</v>
      </c>
      <c r="IW32" s="10">
        <f>IFERROR(IF(COUNTIF(IW$8:IW31, IW31)&lt;=INDEX($IQ$8:$IQ$18, MATCH(IW31, $IP$8:$IP$18, 0)), IW31, IW31+$IR$5), "")</f>
        <v>-3</v>
      </c>
      <c r="IX32" s="10">
        <f>IF($IW32="", "", COUNTIF(IW$8:IW32, IW32))</f>
        <v>1</v>
      </c>
      <c r="IY32" s="10">
        <f t="shared" si="81"/>
        <v>10</v>
      </c>
      <c r="JA32" s="10" t="str">
        <f t="shared" si="82"/>
        <v>X</v>
      </c>
      <c r="JB32" s="10">
        <f>IF($JA32="", "", COUNTIF(JA$8:JA32, "X"))</f>
        <v>23</v>
      </c>
      <c r="JE32" s="67" t="str">
        <f t="shared" si="83"/>
        <v/>
      </c>
      <c r="JF32" s="60" t="str">
        <f>IF(AND($IQ$5='Dev Settings'!$BU$3, COUNTIF($IP$21:$IP$25, HT32)&gt;0, COUNTIF($IP$21:$IP$25, HT31)&gt;0), MIN($ML31:$NE31)-ML31, IF(AND($IQ$6='Dev Settings'!$BU$3, COUNTIF($IQ$21:$IQ$25, HT32)&gt;0, COUNTIF($IQ$21:$IQ$25, HT31)&gt;0), MAX($ML31:$NE31)-ML31, IFERROR(INDEX($IU$8:$IU$107, MATCH(HT32, $IT$8:$IT$107, 0)), "")))</f>
        <v/>
      </c>
      <c r="JG32" s="7" t="str">
        <f>IF(AND($IQ$5='Dev Settings'!$BU$3, COUNTIF($IP$21:$IP$25, HU32)&gt;0, COUNTIF($IP$21:$IP$25, HU31)&gt;0), MIN($ML31:$NE31)-MM31, IF(AND($IQ$6='Dev Settings'!$BU$3, COUNTIF($IQ$21:$IQ$25, HU32)&gt;0, COUNTIF($IQ$21:$IQ$25, HU31)&gt;0), MAX($ML31:$NE31)-MM31, IFERROR(INDEX($IU$8:$IU$107, MATCH(HU32, $IT$8:$IT$107, 0)), "")))</f>
        <v/>
      </c>
      <c r="JH32" s="7" t="str">
        <f>IF(AND($IQ$5='Dev Settings'!$BU$3, COUNTIF($IP$21:$IP$25, HV32)&gt;0, COUNTIF($IP$21:$IP$25, HV31)&gt;0), MIN($ML31:$NE31)-MN31, IF(AND($IQ$6='Dev Settings'!$BU$3, COUNTIF($IQ$21:$IQ$25, HV32)&gt;0, COUNTIF($IQ$21:$IQ$25, HV31)&gt;0), MAX($ML31:$NE31)-MN31, IFERROR(INDEX($IU$8:$IU$107, MATCH(HV32, $IT$8:$IT$107, 0)), "")))</f>
        <v/>
      </c>
      <c r="JI32" s="7" t="str">
        <f>IF(AND($IQ$5='Dev Settings'!$BU$3, COUNTIF($IP$21:$IP$25, HW32)&gt;0, COUNTIF($IP$21:$IP$25, HW31)&gt;0), MIN($ML31:$NE31)-MO31, IF(AND($IQ$6='Dev Settings'!$BU$3, COUNTIF($IQ$21:$IQ$25, HW32)&gt;0, COUNTIF($IQ$21:$IQ$25, HW31)&gt;0), MAX($ML31:$NE31)-MO31, IFERROR(INDEX($IU$8:$IU$107, MATCH(HW32, $IT$8:$IT$107, 0)), "")))</f>
        <v/>
      </c>
      <c r="JJ32" s="7" t="str">
        <f>IF(AND($IQ$5='Dev Settings'!$BU$3, COUNTIF($IP$21:$IP$25, HX32)&gt;0, COUNTIF($IP$21:$IP$25, HX31)&gt;0), MIN($ML31:$NE31)-MP31, IF(AND($IQ$6='Dev Settings'!$BU$3, COUNTIF($IQ$21:$IQ$25, HX32)&gt;0, COUNTIF($IQ$21:$IQ$25, HX31)&gt;0), MAX($ML31:$NE31)-MP31, IFERROR(INDEX($IU$8:$IU$107, MATCH(HX32, $IT$8:$IT$107, 0)), "")))</f>
        <v/>
      </c>
      <c r="JK32" s="7" t="str">
        <f>IF(AND($IQ$5='Dev Settings'!$BU$3, COUNTIF($IP$21:$IP$25, HY32)&gt;0, COUNTIF($IP$21:$IP$25, HY31)&gt;0), MIN($ML31:$NE31)-MQ31, IF(AND($IQ$6='Dev Settings'!$BU$3, COUNTIF($IQ$21:$IQ$25, HY32)&gt;0, COUNTIF($IQ$21:$IQ$25, HY31)&gt;0), MAX($ML31:$NE31)-MQ31, IFERROR(INDEX($IU$8:$IU$107, MATCH(HY32, $IT$8:$IT$107, 0)), "")))</f>
        <v/>
      </c>
      <c r="JL32" s="7" t="str">
        <f>IF(AND($IQ$5='Dev Settings'!$BU$3, COUNTIF($IP$21:$IP$25, HZ32)&gt;0, COUNTIF($IP$21:$IP$25, HZ31)&gt;0), MIN($ML31:$NE31)-MR31, IF(AND($IQ$6='Dev Settings'!$BU$3, COUNTIF($IQ$21:$IQ$25, HZ32)&gt;0, COUNTIF($IQ$21:$IQ$25, HZ31)&gt;0), MAX($ML31:$NE31)-MR31, IFERROR(INDEX($IU$8:$IU$107, MATCH(HZ32, $IT$8:$IT$107, 0)), "")))</f>
        <v/>
      </c>
      <c r="JM32" s="7" t="str">
        <f>IF(AND($IQ$5='Dev Settings'!$BU$3, COUNTIF($IP$21:$IP$25, IA32)&gt;0, COUNTIF($IP$21:$IP$25, IA31)&gt;0), MIN($ML31:$NE31)-MS31, IF(AND($IQ$6='Dev Settings'!$BU$3, COUNTIF($IQ$21:$IQ$25, IA32)&gt;0, COUNTIF($IQ$21:$IQ$25, IA31)&gt;0), MAX($ML31:$NE31)-MS31, IFERROR(INDEX($IU$8:$IU$107, MATCH(IA32, $IT$8:$IT$107, 0)), "")))</f>
        <v/>
      </c>
      <c r="JN32" s="7" t="str">
        <f>IF(AND($IQ$5='Dev Settings'!$BU$3, COUNTIF($IP$21:$IP$25, IB32)&gt;0, COUNTIF($IP$21:$IP$25, IB31)&gt;0), MIN($ML31:$NE31)-MT31, IF(AND($IQ$6='Dev Settings'!$BU$3, COUNTIF($IQ$21:$IQ$25, IB32)&gt;0, COUNTIF($IQ$21:$IQ$25, IB31)&gt;0), MAX($ML31:$NE31)-MT31, IFERROR(INDEX($IU$8:$IU$107, MATCH(IB32, $IT$8:$IT$107, 0)), "")))</f>
        <v/>
      </c>
      <c r="JO32" s="7" t="str">
        <f>IF(AND($IQ$5='Dev Settings'!$BU$3, COUNTIF($IP$21:$IP$25, IC32)&gt;0, COUNTIF($IP$21:$IP$25, IC31)&gt;0), MIN($ML31:$NE31)-MU31, IF(AND($IQ$6='Dev Settings'!$BU$3, COUNTIF($IQ$21:$IQ$25, IC32)&gt;0, COUNTIF($IQ$21:$IQ$25, IC31)&gt;0), MAX($ML31:$NE31)-MU31, IFERROR(INDEX($IU$8:$IU$107, MATCH(IC32, $IT$8:$IT$107, 0)), "")))</f>
        <v/>
      </c>
      <c r="JP32" s="7" t="str">
        <f>IF(AND($IQ$5='Dev Settings'!$BU$3, COUNTIF($IP$21:$IP$25, ID32)&gt;0, COUNTIF($IP$21:$IP$25, ID31)&gt;0), MIN($ML31:$NE31)-MV31, IF(AND($IQ$6='Dev Settings'!$BU$3, COUNTIF($IQ$21:$IQ$25, ID32)&gt;0, COUNTIF($IQ$21:$IQ$25, ID31)&gt;0), MAX($ML31:$NE31)-MV31, IFERROR(INDEX($IU$8:$IU$107, MATCH(ID32, $IT$8:$IT$107, 0)), "")))</f>
        <v/>
      </c>
      <c r="JQ32" s="7" t="str">
        <f>IF(AND($IQ$5='Dev Settings'!$BU$3, COUNTIF($IP$21:$IP$25, IE32)&gt;0, COUNTIF($IP$21:$IP$25, IE31)&gt;0), MIN($ML31:$NE31)-MW31, IF(AND($IQ$6='Dev Settings'!$BU$3, COUNTIF($IQ$21:$IQ$25, IE32)&gt;0, COUNTIF($IQ$21:$IQ$25, IE31)&gt;0), MAX($ML31:$NE31)-MW31, IFERROR(INDEX($IU$8:$IU$107, MATCH(IE32, $IT$8:$IT$107, 0)), "")))</f>
        <v/>
      </c>
      <c r="JR32" s="7" t="str">
        <f>IF(AND($IQ$5='Dev Settings'!$BU$3, COUNTIF($IP$21:$IP$25, IF32)&gt;0, COUNTIF($IP$21:$IP$25, IF31)&gt;0), MIN($ML31:$NE31)-MX31, IF(AND($IQ$6='Dev Settings'!$BU$3, COUNTIF($IQ$21:$IQ$25, IF32)&gt;0, COUNTIF($IQ$21:$IQ$25, IF31)&gt;0), MAX($ML31:$NE31)-MX31, IFERROR(INDEX($IU$8:$IU$107, MATCH(IF32, $IT$8:$IT$107, 0)), "")))</f>
        <v/>
      </c>
      <c r="JS32" s="7" t="str">
        <f>IF(AND($IQ$5='Dev Settings'!$BU$3, COUNTIF($IP$21:$IP$25, IG32)&gt;0, COUNTIF($IP$21:$IP$25, IG31)&gt;0), MIN($ML31:$NE31)-MY31, IF(AND($IQ$6='Dev Settings'!$BU$3, COUNTIF($IQ$21:$IQ$25, IG32)&gt;0, COUNTIF($IQ$21:$IQ$25, IG31)&gt;0), MAX($ML31:$NE31)-MY31, IFERROR(INDEX($IU$8:$IU$107, MATCH(IG32, $IT$8:$IT$107, 0)), "")))</f>
        <v/>
      </c>
      <c r="JT32" s="7" t="str">
        <f>IF(AND($IQ$5='Dev Settings'!$BU$3, COUNTIF($IP$21:$IP$25, IH32)&gt;0, COUNTIF($IP$21:$IP$25, IH31)&gt;0), MIN($ML31:$NE31)-MZ31, IF(AND($IQ$6='Dev Settings'!$BU$3, COUNTIF($IQ$21:$IQ$25, IH32)&gt;0, COUNTIF($IQ$21:$IQ$25, IH31)&gt;0), MAX($ML31:$NE31)-MZ31, IFERROR(INDEX($IU$8:$IU$107, MATCH(IH32, $IT$8:$IT$107, 0)), "")))</f>
        <v/>
      </c>
      <c r="JU32" s="7" t="str">
        <f>IF(AND($IQ$5='Dev Settings'!$BU$3, COUNTIF($IP$21:$IP$25, II32)&gt;0, COUNTIF($IP$21:$IP$25, II31)&gt;0), MIN($ML31:$NE31)-NA31, IF(AND($IQ$6='Dev Settings'!$BU$3, COUNTIF($IQ$21:$IQ$25, II32)&gt;0, COUNTIF($IQ$21:$IQ$25, II31)&gt;0), MAX($ML31:$NE31)-NA31, IFERROR(INDEX($IU$8:$IU$107, MATCH(II32, $IT$8:$IT$107, 0)), "")))</f>
        <v/>
      </c>
      <c r="JV32" s="7" t="str">
        <f>IF(AND($IQ$5='Dev Settings'!$BU$3, COUNTIF($IP$21:$IP$25, IJ32)&gt;0, COUNTIF($IP$21:$IP$25, IJ31)&gt;0), MIN($ML31:$NE31)-NB31, IF(AND($IQ$6='Dev Settings'!$BU$3, COUNTIF($IQ$21:$IQ$25, IJ32)&gt;0, COUNTIF($IQ$21:$IQ$25, IJ31)&gt;0), MAX($ML31:$NE31)-NB31, IFERROR(INDEX($IU$8:$IU$107, MATCH(IJ32, $IT$8:$IT$107, 0)), "")))</f>
        <v/>
      </c>
      <c r="JW32" s="7" t="str">
        <f>IF(AND($IQ$5='Dev Settings'!$BU$3, COUNTIF($IP$21:$IP$25, IK32)&gt;0, COUNTIF($IP$21:$IP$25, IK31)&gt;0), MIN($ML31:$NE31)-NC31, IF(AND($IQ$6='Dev Settings'!$BU$3, COUNTIF($IQ$21:$IQ$25, IK32)&gt;0, COUNTIF($IQ$21:$IQ$25, IK31)&gt;0), MAX($ML31:$NE31)-NC31, IFERROR(INDEX($IU$8:$IU$107, MATCH(IK32, $IT$8:$IT$107, 0)), "")))</f>
        <v/>
      </c>
      <c r="JX32" s="7" t="str">
        <f>IF(AND($IQ$5='Dev Settings'!$BU$3, COUNTIF($IP$21:$IP$25, IL32)&gt;0, COUNTIF($IP$21:$IP$25, IL31)&gt;0), MIN($ML31:$NE31)-ND31, IF(AND($IQ$6='Dev Settings'!$BU$3, COUNTIF($IQ$21:$IQ$25, IL32)&gt;0, COUNTIF($IQ$21:$IQ$25, IL31)&gt;0), MAX($ML31:$NE31)-ND31, IFERROR(INDEX($IU$8:$IU$107, MATCH(IL32, $IT$8:$IT$107, 0)), "")))</f>
        <v/>
      </c>
      <c r="JY32" s="61" t="str">
        <f>IF(AND($IQ$5='Dev Settings'!$BU$3, COUNTIF($IP$21:$IP$25, IM32)&gt;0, COUNTIF($IP$21:$IP$25, IM31)&gt;0), MIN($ML31:$NE31)-NE31, IF(AND($IQ$6='Dev Settings'!$BU$3, COUNTIF($IQ$21:$IQ$25, IM32)&gt;0, COUNTIF($IQ$21:$IQ$25, IM31)&gt;0), MAX($ML31:$NE31)-NE31, IFERROR(INDEX($IU$8:$IU$107, MATCH(IM32, $IT$8:$IT$107, 0)), "")))</f>
        <v/>
      </c>
      <c r="KA32" s="60" t="str">
        <f t="shared" si="8"/>
        <v/>
      </c>
      <c r="KB32" s="7" t="str">
        <f t="shared" si="9"/>
        <v/>
      </c>
      <c r="KC32" s="7" t="str">
        <f t="shared" si="10"/>
        <v/>
      </c>
      <c r="KD32" s="7" t="str">
        <f t="shared" si="11"/>
        <v/>
      </c>
      <c r="KE32" s="7" t="str">
        <f t="shared" si="12"/>
        <v/>
      </c>
      <c r="KF32" s="7" t="str">
        <f t="shared" si="13"/>
        <v/>
      </c>
      <c r="KG32" s="7" t="str">
        <f t="shared" si="14"/>
        <v/>
      </c>
      <c r="KH32" s="7" t="str">
        <f t="shared" si="15"/>
        <v/>
      </c>
      <c r="KI32" s="7" t="str">
        <f t="shared" si="16"/>
        <v/>
      </c>
      <c r="KJ32" s="7" t="str">
        <f t="shared" si="17"/>
        <v/>
      </c>
      <c r="KK32" s="7" t="str">
        <f t="shared" si="18"/>
        <v/>
      </c>
      <c r="KL32" s="7" t="str">
        <f t="shared" si="19"/>
        <v/>
      </c>
      <c r="KM32" s="7" t="str">
        <f t="shared" si="20"/>
        <v/>
      </c>
      <c r="KN32" s="7" t="str">
        <f t="shared" si="21"/>
        <v/>
      </c>
      <c r="KO32" s="7" t="str">
        <f t="shared" si="22"/>
        <v/>
      </c>
      <c r="KP32" s="7" t="str">
        <f t="shared" si="23"/>
        <v/>
      </c>
      <c r="KQ32" s="7" t="str">
        <f t="shared" si="24"/>
        <v/>
      </c>
      <c r="KR32" s="7" t="str">
        <f t="shared" si="25"/>
        <v/>
      </c>
      <c r="KS32" s="7" t="str">
        <f t="shared" si="26"/>
        <v/>
      </c>
      <c r="KT32" s="61" t="str">
        <f t="shared" si="27"/>
        <v/>
      </c>
      <c r="KV32" s="60" t="e">
        <f t="shared" si="28"/>
        <v>#VALUE!</v>
      </c>
      <c r="KW32" s="7" t="e">
        <f t="shared" si="29"/>
        <v>#VALUE!</v>
      </c>
      <c r="KX32" s="7" t="e">
        <f t="shared" si="30"/>
        <v>#VALUE!</v>
      </c>
      <c r="KY32" s="7" t="e">
        <f t="shared" si="31"/>
        <v>#VALUE!</v>
      </c>
      <c r="KZ32" s="7" t="e">
        <f t="shared" si="32"/>
        <v>#VALUE!</v>
      </c>
      <c r="LA32" s="7" t="e">
        <f t="shared" si="33"/>
        <v>#VALUE!</v>
      </c>
      <c r="LB32" s="7" t="e">
        <f t="shared" si="34"/>
        <v>#VALUE!</v>
      </c>
      <c r="LC32" s="7" t="e">
        <f t="shared" si="35"/>
        <v>#VALUE!</v>
      </c>
      <c r="LD32" s="7" t="e">
        <f t="shared" si="36"/>
        <v>#VALUE!</v>
      </c>
      <c r="LE32" s="7" t="e">
        <f t="shared" si="37"/>
        <v>#VALUE!</v>
      </c>
      <c r="LF32" s="7" t="e">
        <f t="shared" si="38"/>
        <v>#VALUE!</v>
      </c>
      <c r="LG32" s="7" t="e">
        <f t="shared" si="39"/>
        <v>#VALUE!</v>
      </c>
      <c r="LH32" s="7" t="e">
        <f t="shared" si="40"/>
        <v>#VALUE!</v>
      </c>
      <c r="LI32" s="7" t="e">
        <f t="shared" si="41"/>
        <v>#VALUE!</v>
      </c>
      <c r="LJ32" s="7" t="e">
        <f t="shared" si="42"/>
        <v>#VALUE!</v>
      </c>
      <c r="LK32" s="7" t="e">
        <f t="shared" si="43"/>
        <v>#VALUE!</v>
      </c>
      <c r="LL32" s="7" t="e">
        <f t="shared" si="44"/>
        <v>#VALUE!</v>
      </c>
      <c r="LM32" s="7" t="e">
        <f t="shared" si="45"/>
        <v>#VALUE!</v>
      </c>
      <c r="LN32" s="7" t="e">
        <f t="shared" si="46"/>
        <v>#VALUE!</v>
      </c>
      <c r="LO32" s="61" t="e">
        <f t="shared" si="47"/>
        <v>#VALUE!</v>
      </c>
      <c r="LQ32" s="60" t="e">
        <f t="shared" si="48"/>
        <v>#VALUE!</v>
      </c>
      <c r="LR32" s="7" t="e">
        <f t="shared" si="49"/>
        <v>#VALUE!</v>
      </c>
      <c r="LS32" s="7" t="e">
        <f t="shared" si="50"/>
        <v>#VALUE!</v>
      </c>
      <c r="LT32" s="7" t="e">
        <f t="shared" si="51"/>
        <v>#VALUE!</v>
      </c>
      <c r="LU32" s="7" t="e">
        <f t="shared" si="52"/>
        <v>#VALUE!</v>
      </c>
      <c r="LV32" s="7" t="e">
        <f t="shared" si="53"/>
        <v>#VALUE!</v>
      </c>
      <c r="LW32" s="7" t="e">
        <f t="shared" si="54"/>
        <v>#VALUE!</v>
      </c>
      <c r="LX32" s="7" t="e">
        <f t="shared" si="55"/>
        <v>#VALUE!</v>
      </c>
      <c r="LY32" s="7" t="e">
        <f t="shared" si="56"/>
        <v>#VALUE!</v>
      </c>
      <c r="LZ32" s="7" t="e">
        <f t="shared" si="57"/>
        <v>#VALUE!</v>
      </c>
      <c r="MA32" s="7" t="e">
        <f t="shared" si="58"/>
        <v>#VALUE!</v>
      </c>
      <c r="MB32" s="7" t="e">
        <f t="shared" si="59"/>
        <v>#VALUE!</v>
      </c>
      <c r="MC32" s="7" t="e">
        <f t="shared" si="60"/>
        <v>#VALUE!</v>
      </c>
      <c r="MD32" s="7" t="e">
        <f t="shared" si="61"/>
        <v>#VALUE!</v>
      </c>
      <c r="ME32" s="7" t="e">
        <f t="shared" si="62"/>
        <v>#VALUE!</v>
      </c>
      <c r="MF32" s="7" t="e">
        <f t="shared" si="63"/>
        <v>#VALUE!</v>
      </c>
      <c r="MG32" s="7" t="e">
        <f t="shared" si="64"/>
        <v>#VALUE!</v>
      </c>
      <c r="MH32" s="7" t="e">
        <f t="shared" si="65"/>
        <v>#VALUE!</v>
      </c>
      <c r="MI32" s="7" t="e">
        <f t="shared" si="66"/>
        <v>#VALUE!</v>
      </c>
      <c r="MJ32" s="61" t="e">
        <f t="shared" si="67"/>
        <v>#VALUE!</v>
      </c>
      <c r="ML32" s="60" t="str">
        <f t="shared" si="84"/>
        <v/>
      </c>
      <c r="MM32" s="7" t="str">
        <f t="shared" si="85"/>
        <v/>
      </c>
      <c r="MN32" s="7" t="str">
        <f t="shared" si="86"/>
        <v/>
      </c>
      <c r="MO32" s="7" t="str">
        <f t="shared" si="87"/>
        <v/>
      </c>
      <c r="MP32" s="7" t="str">
        <f t="shared" si="88"/>
        <v/>
      </c>
      <c r="MQ32" s="7" t="str">
        <f t="shared" si="89"/>
        <v/>
      </c>
      <c r="MR32" s="7" t="str">
        <f t="shared" si="90"/>
        <v/>
      </c>
      <c r="MS32" s="7" t="str">
        <f t="shared" si="91"/>
        <v/>
      </c>
      <c r="MT32" s="7" t="str">
        <f t="shared" si="92"/>
        <v/>
      </c>
      <c r="MU32" s="7" t="str">
        <f t="shared" si="93"/>
        <v/>
      </c>
      <c r="MV32" s="7" t="str">
        <f t="shared" si="94"/>
        <v/>
      </c>
      <c r="MW32" s="7" t="str">
        <f t="shared" si="95"/>
        <v/>
      </c>
      <c r="MX32" s="7" t="str">
        <f t="shared" si="96"/>
        <v/>
      </c>
      <c r="MY32" s="7" t="str">
        <f t="shared" si="97"/>
        <v/>
      </c>
      <c r="MZ32" s="7" t="str">
        <f t="shared" si="98"/>
        <v/>
      </c>
      <c r="NA32" s="7" t="str">
        <f t="shared" si="99"/>
        <v/>
      </c>
      <c r="NB32" s="7" t="str">
        <f t="shared" si="100"/>
        <v/>
      </c>
      <c r="NC32" s="7" t="str">
        <f t="shared" si="101"/>
        <v/>
      </c>
      <c r="ND32" s="7" t="str">
        <f t="shared" si="102"/>
        <v/>
      </c>
      <c r="NE32" s="61" t="str">
        <f t="shared" si="103"/>
        <v/>
      </c>
      <c r="NG32" s="10" t="str">
        <f t="shared" si="104"/>
        <v/>
      </c>
      <c r="NI32" s="10" t="str">
        <f t="shared" si="105"/>
        <v/>
      </c>
      <c r="NK32" s="10" t="str">
        <f>IF(COUNTIF($NI32:$NI$176, "X")=1, "X", "")</f>
        <v/>
      </c>
      <c r="NM32" s="10" t="str">
        <f t="shared" si="69"/>
        <v/>
      </c>
      <c r="NO32" s="85" t="str" cm="1">
        <f t="array" ref="NO32">IF(OR(NO$7="", $JE32=""), "", IFERROR(NO$8+SUMPRODUCT((Trades!$CL$8:$CL$307)*(Trades!$O$8:$Q$307=NO$7)*(Trades!$R$8:$R$307&lt;$JE32))-SUMPRODUCT((Trades!$H$8:$H$307)*(Trades!$E$8:$E$307=NO$7)*(Trades!$R$8:$R$307&lt;$JE32)), ""))</f>
        <v/>
      </c>
      <c r="NP32" s="86" t="str" cm="1">
        <f t="array" ref="NP32">IF(OR(NP$7="", $JE32=""), "", IFERROR(NP$8+SUMPRODUCT((Trades!$CL$8:$CL$307)*(Trades!$O$8:$Q$307=NP$7)*(Trades!$R$8:$R$307&lt;$JE32))-SUMPRODUCT((Trades!$H$8:$H$307)*(Trades!$E$8:$E$307=NP$7)*(Trades!$R$8:$R$307&lt;$JE32)), ""))</f>
        <v/>
      </c>
      <c r="NQ32" s="86" t="str" cm="1">
        <f t="array" ref="NQ32">IF(OR(NQ$7="", $JE32=""), "", IFERROR(NQ$8+SUMPRODUCT((Trades!$CL$8:$CL$307)*(Trades!$O$8:$Q$307=NQ$7)*(Trades!$R$8:$R$307&lt;$JE32))-SUMPRODUCT((Trades!$H$8:$H$307)*(Trades!$E$8:$E$307=NQ$7)*(Trades!$R$8:$R$307&lt;$JE32)), ""))</f>
        <v/>
      </c>
      <c r="NR32" s="86" t="str" cm="1">
        <f t="array" ref="NR32">IF(OR(NR$7="", $JE32=""), "", IFERROR(NR$8+SUMPRODUCT((Trades!$CL$8:$CL$307)*(Trades!$O$8:$Q$307=NR$7)*(Trades!$R$8:$R$307&lt;$JE32))-SUMPRODUCT((Trades!$H$8:$H$307)*(Trades!$E$8:$E$307=NR$7)*(Trades!$R$8:$R$307&lt;$JE32)), ""))</f>
        <v/>
      </c>
      <c r="NS32" s="86" t="str" cm="1">
        <f t="array" ref="NS32">IF(OR(NS$7="", $JE32=""), "", IFERROR(NS$8+SUMPRODUCT((Trades!$CL$8:$CL$307)*(Trades!$O$8:$Q$307=NS$7)*(Trades!$R$8:$R$307&lt;$JE32))-SUMPRODUCT((Trades!$H$8:$H$307)*(Trades!$E$8:$E$307=NS$7)*(Trades!$R$8:$R$307&lt;$JE32)), ""))</f>
        <v/>
      </c>
      <c r="NT32" s="86" t="str" cm="1">
        <f t="array" ref="NT32">IF(OR(NT$7="", $JE32=""), "", IFERROR(NT$8+SUMPRODUCT((Trades!$CL$8:$CL$307)*(Trades!$O$8:$Q$307=NT$7)*(Trades!$R$8:$R$307&lt;$JE32))-SUMPRODUCT((Trades!$H$8:$H$307)*(Trades!$E$8:$E$307=NT$7)*(Trades!$R$8:$R$307&lt;$JE32)), ""))</f>
        <v/>
      </c>
      <c r="NU32" s="86" t="str" cm="1">
        <f t="array" ref="NU32">IF(OR(NU$7="", $JE32=""), "", IFERROR(NU$8+SUMPRODUCT((Trades!$CL$8:$CL$307)*(Trades!$O$8:$Q$307=NU$7)*(Trades!$R$8:$R$307&lt;$JE32))-SUMPRODUCT((Trades!$H$8:$H$307)*(Trades!$E$8:$E$307=NU$7)*(Trades!$R$8:$R$307&lt;$JE32)), ""))</f>
        <v/>
      </c>
      <c r="NV32" s="86" t="str" cm="1">
        <f t="array" ref="NV32">IF(OR(NV$7="", $JE32=""), "", IFERROR(NV$8+SUMPRODUCT((Trades!$CL$8:$CL$307)*(Trades!$O$8:$Q$307=NV$7)*(Trades!$R$8:$R$307&lt;$JE32))-SUMPRODUCT((Trades!$H$8:$H$307)*(Trades!$E$8:$E$307=NV$7)*(Trades!$R$8:$R$307&lt;$JE32)), ""))</f>
        <v/>
      </c>
      <c r="NW32" s="86" t="str" cm="1">
        <f t="array" ref="NW32">IF(OR(NW$7="", $JE32=""), "", IFERROR(NW$8+SUMPRODUCT((Trades!$CL$8:$CL$307)*(Trades!$O$8:$Q$307=NW$7)*(Trades!$R$8:$R$307&lt;$JE32))-SUMPRODUCT((Trades!$H$8:$H$307)*(Trades!$E$8:$E$307=NW$7)*(Trades!$R$8:$R$307&lt;$JE32)), ""))</f>
        <v/>
      </c>
      <c r="NX32" s="86" t="str" cm="1">
        <f t="array" ref="NX32">IF(OR(NX$7="", $JE32=""), "", IFERROR(NX$8+SUMPRODUCT((Trades!$CL$8:$CL$307)*(Trades!$O$8:$Q$307=NX$7)*(Trades!$R$8:$R$307&lt;$JE32))-SUMPRODUCT((Trades!$H$8:$H$307)*(Trades!$E$8:$E$307=NX$7)*(Trades!$R$8:$R$307&lt;$JE32)), ""))</f>
        <v/>
      </c>
      <c r="NY32" s="86" t="str" cm="1">
        <f t="array" ref="NY32">IF(OR(NY$7="", $JE32=""), "", IFERROR(NY$8+SUMPRODUCT((Trades!$CL$8:$CL$307)*(Trades!$O$8:$Q$307=NY$7)*(Trades!$R$8:$R$307&lt;$JE32))-SUMPRODUCT((Trades!$H$8:$H$307)*(Trades!$E$8:$E$307=NY$7)*(Trades!$R$8:$R$307&lt;$JE32)), ""))</f>
        <v/>
      </c>
      <c r="NZ32" s="86" t="str" cm="1">
        <f t="array" ref="NZ32">IF(OR(NZ$7="", $JE32=""), "", IFERROR(NZ$8+SUMPRODUCT((Trades!$CL$8:$CL$307)*(Trades!$O$8:$Q$307=NZ$7)*(Trades!$R$8:$R$307&lt;$JE32))-SUMPRODUCT((Trades!$H$8:$H$307)*(Trades!$E$8:$E$307=NZ$7)*(Trades!$R$8:$R$307&lt;$JE32)), ""))</f>
        <v/>
      </c>
      <c r="OA32" s="86" t="str" cm="1">
        <f t="array" ref="OA32">IF(OR(OA$7="", $JE32=""), "", IFERROR(OA$8+SUMPRODUCT((Trades!$CL$8:$CL$307)*(Trades!$O$8:$Q$307=OA$7)*(Trades!$R$8:$R$307&lt;$JE32))-SUMPRODUCT((Trades!$H$8:$H$307)*(Trades!$E$8:$E$307=OA$7)*(Trades!$R$8:$R$307&lt;$JE32)), ""))</f>
        <v/>
      </c>
      <c r="OB32" s="86" t="str" cm="1">
        <f t="array" ref="OB32">IF(OR(OB$7="", $JE32=""), "", IFERROR(OB$8+SUMPRODUCT((Trades!$CL$8:$CL$307)*(Trades!$O$8:$Q$307=OB$7)*(Trades!$R$8:$R$307&lt;$JE32))-SUMPRODUCT((Trades!$H$8:$H$307)*(Trades!$E$8:$E$307=OB$7)*(Trades!$R$8:$R$307&lt;$JE32)), ""))</f>
        <v/>
      </c>
      <c r="OC32" s="86" t="str" cm="1">
        <f t="array" ref="OC32">IF(OR(OC$7="", $JE32=""), "", IFERROR(OC$8+SUMPRODUCT((Trades!$CL$8:$CL$307)*(Trades!$O$8:$Q$307=OC$7)*(Trades!$R$8:$R$307&lt;$JE32))-SUMPRODUCT((Trades!$H$8:$H$307)*(Trades!$E$8:$E$307=OC$7)*(Trades!$R$8:$R$307&lt;$JE32)), ""))</f>
        <v/>
      </c>
      <c r="OD32" s="86" t="str" cm="1">
        <f t="array" ref="OD32">IF(OR(OD$7="", $JE32=""), "", IFERROR(OD$8+SUMPRODUCT((Trades!$CL$8:$CL$307)*(Trades!$O$8:$Q$307=OD$7)*(Trades!$R$8:$R$307&lt;$JE32))-SUMPRODUCT((Trades!$H$8:$H$307)*(Trades!$E$8:$E$307=OD$7)*(Trades!$R$8:$R$307&lt;$JE32)), ""))</f>
        <v/>
      </c>
      <c r="OE32" s="86" t="str" cm="1">
        <f t="array" ref="OE32">IF(OR(OE$7="", $JE32=""), "", IFERROR(OE$8+SUMPRODUCT((Trades!$CL$8:$CL$307)*(Trades!$O$8:$Q$307=OE$7)*(Trades!$R$8:$R$307&lt;$JE32))-SUMPRODUCT((Trades!$H$8:$H$307)*(Trades!$E$8:$E$307=OE$7)*(Trades!$R$8:$R$307&lt;$JE32)), ""))</f>
        <v/>
      </c>
      <c r="OF32" s="86" t="str" cm="1">
        <f t="array" ref="OF32">IF(OR(OF$7="", $JE32=""), "", IFERROR(OF$8+SUMPRODUCT((Trades!$CL$8:$CL$307)*(Trades!$O$8:$Q$307=OF$7)*(Trades!$R$8:$R$307&lt;$JE32))-SUMPRODUCT((Trades!$H$8:$H$307)*(Trades!$E$8:$E$307=OF$7)*(Trades!$R$8:$R$307&lt;$JE32)), ""))</f>
        <v/>
      </c>
      <c r="OG32" s="86" t="str" cm="1">
        <f t="array" ref="OG32">IF(OR(OG$7="", $JE32=""), "", IFERROR(OG$8+SUMPRODUCT((Trades!$CL$8:$CL$307)*(Trades!$O$8:$Q$307=OG$7)*(Trades!$R$8:$R$307&lt;$JE32))-SUMPRODUCT((Trades!$H$8:$H$307)*(Trades!$E$8:$E$307=OG$7)*(Trades!$R$8:$R$307&lt;$JE32)), ""))</f>
        <v/>
      </c>
      <c r="OH32" s="87" t="str" cm="1">
        <f t="array" ref="OH32">IF(OR(OH$7="", $JE32=""), "", IFERROR(OH$8+SUMPRODUCT((Trades!$CL$8:$CL$307)*(Trades!$O$8:$Q$307=OH$7)*(Trades!$R$8:$R$307&lt;$JE32))-SUMPRODUCT((Trades!$H$8:$H$307)*(Trades!$E$8:$E$307=OH$7)*(Trades!$R$8:$R$307&lt;$JE32)), ""))</f>
        <v/>
      </c>
      <c r="OJ32" s="94" t="str">
        <f t="shared" si="106"/>
        <v/>
      </c>
      <c r="OK32" s="95" t="str">
        <f t="shared" si="153"/>
        <v/>
      </c>
      <c r="OL32" s="95" t="str">
        <f t="shared" si="154"/>
        <v/>
      </c>
      <c r="OM32" s="95" t="str">
        <f t="shared" si="155"/>
        <v/>
      </c>
      <c r="ON32" s="95" t="str">
        <f t="shared" si="156"/>
        <v/>
      </c>
      <c r="OO32" s="95" t="str">
        <f t="shared" si="157"/>
        <v/>
      </c>
      <c r="OP32" s="95" t="str">
        <f t="shared" si="158"/>
        <v/>
      </c>
      <c r="OQ32" s="95" t="str">
        <f t="shared" si="159"/>
        <v/>
      </c>
      <c r="OR32" s="95" t="str">
        <f t="shared" si="160"/>
        <v/>
      </c>
      <c r="OS32" s="95" t="str">
        <f t="shared" si="131"/>
        <v/>
      </c>
      <c r="OT32" s="95" t="str">
        <f t="shared" si="132"/>
        <v/>
      </c>
      <c r="OU32" s="95" t="str">
        <f t="shared" si="133"/>
        <v/>
      </c>
      <c r="OV32" s="95" t="str">
        <f t="shared" si="134"/>
        <v/>
      </c>
      <c r="OW32" s="95" t="str">
        <f t="shared" si="135"/>
        <v/>
      </c>
      <c r="OX32" s="95" t="str">
        <f t="shared" si="136"/>
        <v/>
      </c>
      <c r="OY32" s="95" t="str">
        <f t="shared" si="137"/>
        <v/>
      </c>
      <c r="OZ32" s="95" t="str">
        <f t="shared" si="138"/>
        <v/>
      </c>
      <c r="PA32" s="95" t="str">
        <f t="shared" si="139"/>
        <v/>
      </c>
      <c r="PB32" s="95" t="str">
        <f t="shared" si="140"/>
        <v/>
      </c>
      <c r="PC32" s="96" t="str">
        <f t="shared" si="141"/>
        <v/>
      </c>
      <c r="PE32" s="101" t="str">
        <f t="shared" si="126"/>
        <v/>
      </c>
      <c r="PG32" s="106" t="str">
        <f t="shared" si="127"/>
        <v/>
      </c>
      <c r="PH32" s="107" t="str">
        <f t="shared" si="161"/>
        <v/>
      </c>
      <c r="PI32" s="107" t="str">
        <f t="shared" si="162"/>
        <v/>
      </c>
      <c r="PJ32" s="107" t="str">
        <f t="shared" si="163"/>
        <v/>
      </c>
      <c r="PK32" s="107" t="str">
        <f t="shared" si="164"/>
        <v/>
      </c>
      <c r="PL32" s="107" t="str">
        <f t="shared" si="165"/>
        <v/>
      </c>
      <c r="PM32" s="107" t="str">
        <f t="shared" si="166"/>
        <v/>
      </c>
      <c r="PN32" s="107" t="str">
        <f t="shared" si="167"/>
        <v/>
      </c>
      <c r="PO32" s="107" t="str">
        <f t="shared" si="168"/>
        <v/>
      </c>
      <c r="PP32" s="107" t="str">
        <f t="shared" si="142"/>
        <v/>
      </c>
      <c r="PQ32" s="107" t="str">
        <f t="shared" si="143"/>
        <v/>
      </c>
      <c r="PR32" s="107" t="str">
        <f t="shared" si="144"/>
        <v/>
      </c>
      <c r="PS32" s="107" t="str">
        <f t="shared" si="145"/>
        <v/>
      </c>
      <c r="PT32" s="107" t="str">
        <f t="shared" si="146"/>
        <v/>
      </c>
      <c r="PU32" s="107" t="str">
        <f t="shared" si="147"/>
        <v/>
      </c>
      <c r="PV32" s="107" t="str">
        <f t="shared" si="148"/>
        <v/>
      </c>
      <c r="PW32" s="107" t="str">
        <f t="shared" si="149"/>
        <v/>
      </c>
      <c r="PX32" s="107" t="str">
        <f t="shared" si="150"/>
        <v/>
      </c>
      <c r="PY32" s="107" t="str">
        <f t="shared" si="151"/>
        <v/>
      </c>
      <c r="PZ32" s="108" t="str">
        <f t="shared" si="152"/>
        <v/>
      </c>
      <c r="QB32" s="124" t="str" cm="1">
        <f t="array" ref="QB32">IF(OR($QB$3="", $NI32=""), "", IFERROR(INDEX($ML32:$NE32, $QA32, MATCH($QB$3, $ML$7:$NE$7, 0)), ""))</f>
        <v/>
      </c>
      <c r="QD32" s="101" t="e" cm="1">
        <f t="array" ref="QD32">IF(OR($NI32="", $QB$3=""), NA(), IFERROR(INDEX($NO32:$OH32, $QC32, MATCH($QB$3, $NO$7:$OH$7, 0)), NA()))</f>
        <v>#N/A</v>
      </c>
      <c r="QF32" s="10">
        <f t="shared" si="72"/>
        <v>-20</v>
      </c>
    </row>
    <row r="33" spans="1:448" ht="15" customHeight="1" x14ac:dyDescent="0.25">
      <c r="A33" s="1"/>
      <c r="B33" s="492"/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4"/>
      <c r="V33" s="1"/>
      <c r="AG33" s="10">
        <v>22</v>
      </c>
      <c r="AJ33" s="10" t="str">
        <f>IF('Dev Settings'!$Q12="", "", 'Dev Settings'!$Q12)</f>
        <v>Average</v>
      </c>
      <c r="AK33" s="10" t="str">
        <f>IF('Dev Settings'!$U12="", "", 'Dev Settings'!$U12)</f>
        <v>Balanced up and down</v>
      </c>
      <c r="CD33" s="52" t="e">
        <f t="shared" si="128"/>
        <v>#VALUE!</v>
      </c>
      <c r="CF33" s="55" t="e">
        <f t="shared" si="75"/>
        <v>#VALUE!</v>
      </c>
      <c r="CH33" s="10" t="str">
        <f t="shared" si="76"/>
        <v/>
      </c>
      <c r="CJ33" s="7"/>
      <c r="CK33" s="10">
        <v>25</v>
      </c>
      <c r="CL33" s="60">
        <v>91</v>
      </c>
      <c r="CM33" s="7">
        <v>61</v>
      </c>
      <c r="CN33" s="7">
        <v>78</v>
      </c>
      <c r="CO33" s="7">
        <v>89</v>
      </c>
      <c r="CP33" s="7">
        <v>2</v>
      </c>
      <c r="CQ33" s="7">
        <v>24</v>
      </c>
      <c r="CR33" s="7">
        <v>56</v>
      </c>
      <c r="CS33" s="7">
        <v>35</v>
      </c>
      <c r="CT33" s="7">
        <v>64</v>
      </c>
      <c r="CU33" s="7">
        <v>73</v>
      </c>
      <c r="CV33" s="7">
        <v>21</v>
      </c>
      <c r="CW33" s="7">
        <v>99</v>
      </c>
      <c r="CX33" s="7">
        <v>85</v>
      </c>
      <c r="CY33" s="7">
        <v>52</v>
      </c>
      <c r="CZ33" s="7">
        <v>94</v>
      </c>
      <c r="DA33" s="7">
        <v>9</v>
      </c>
      <c r="DB33" s="7">
        <v>33</v>
      </c>
      <c r="DC33" s="7">
        <v>3</v>
      </c>
      <c r="DD33" s="7">
        <v>17</v>
      </c>
      <c r="DE33" s="7">
        <v>10</v>
      </c>
      <c r="DF33" s="7">
        <v>98</v>
      </c>
      <c r="DG33" s="7">
        <v>5</v>
      </c>
      <c r="DH33" s="7">
        <v>31</v>
      </c>
      <c r="DI33" s="61">
        <v>45</v>
      </c>
      <c r="DK33" s="10">
        <v>26</v>
      </c>
      <c r="DL33" s="60">
        <v>78</v>
      </c>
      <c r="DM33" s="7">
        <v>24</v>
      </c>
      <c r="DN33" s="7">
        <v>59</v>
      </c>
      <c r="DO33" s="7">
        <v>71</v>
      </c>
      <c r="DP33" s="7">
        <v>41</v>
      </c>
      <c r="DQ33" s="7">
        <v>18</v>
      </c>
      <c r="DR33" s="7">
        <v>37</v>
      </c>
      <c r="DS33" s="7">
        <v>63</v>
      </c>
      <c r="DT33" s="7">
        <v>28</v>
      </c>
      <c r="DU33" s="7">
        <v>65</v>
      </c>
      <c r="DV33" s="7">
        <v>13</v>
      </c>
      <c r="DW33" s="7">
        <v>80</v>
      </c>
      <c r="DX33" s="7">
        <v>92</v>
      </c>
      <c r="DY33" s="7">
        <v>84</v>
      </c>
      <c r="DZ33" s="7">
        <v>40</v>
      </c>
      <c r="EA33" s="7">
        <v>52</v>
      </c>
      <c r="EB33" s="7">
        <v>41</v>
      </c>
      <c r="EC33" s="7">
        <v>45</v>
      </c>
      <c r="ED33" s="7">
        <v>61</v>
      </c>
      <c r="EE33" s="7">
        <v>12</v>
      </c>
      <c r="EF33" s="7">
        <v>29</v>
      </c>
      <c r="EG33" s="7">
        <v>84</v>
      </c>
      <c r="EH33" s="7">
        <v>85</v>
      </c>
      <c r="EI33" s="7">
        <v>57</v>
      </c>
      <c r="EJ33" s="7">
        <v>29</v>
      </c>
      <c r="EK33" s="7">
        <v>40</v>
      </c>
      <c r="EL33" s="7">
        <v>21</v>
      </c>
      <c r="EM33" s="7">
        <v>89</v>
      </c>
      <c r="EN33" s="7">
        <v>19</v>
      </c>
      <c r="EO33" s="7">
        <v>38</v>
      </c>
      <c r="EP33" s="7">
        <v>5</v>
      </c>
      <c r="EQ33" s="7">
        <v>23</v>
      </c>
      <c r="ER33" s="7">
        <v>19</v>
      </c>
      <c r="ES33" s="7">
        <v>19</v>
      </c>
      <c r="ET33" s="7">
        <v>13</v>
      </c>
      <c r="EU33" s="7">
        <v>90</v>
      </c>
      <c r="EV33" s="7">
        <v>28</v>
      </c>
      <c r="EW33" s="7">
        <v>32</v>
      </c>
      <c r="EX33" s="7">
        <v>28</v>
      </c>
      <c r="EY33" s="7">
        <v>52</v>
      </c>
      <c r="EZ33" s="7">
        <v>58</v>
      </c>
      <c r="FA33" s="7">
        <v>63</v>
      </c>
      <c r="FB33" s="7">
        <v>13</v>
      </c>
      <c r="FC33" s="7">
        <v>22</v>
      </c>
      <c r="FD33" s="7">
        <v>3</v>
      </c>
      <c r="FE33" s="7">
        <v>34</v>
      </c>
      <c r="FF33" s="7">
        <v>1</v>
      </c>
      <c r="FG33" s="7">
        <v>52</v>
      </c>
      <c r="FH33" s="7">
        <v>31</v>
      </c>
      <c r="FI33" s="7">
        <v>95</v>
      </c>
      <c r="FJ33" s="7">
        <v>60</v>
      </c>
      <c r="FK33" s="7">
        <v>61</v>
      </c>
      <c r="FL33" s="7">
        <v>25</v>
      </c>
      <c r="FM33" s="7">
        <v>71</v>
      </c>
      <c r="FN33" s="7">
        <v>8</v>
      </c>
      <c r="FO33" s="7">
        <v>93</v>
      </c>
      <c r="FP33" s="7">
        <v>24</v>
      </c>
      <c r="FQ33" s="7">
        <v>42</v>
      </c>
      <c r="FR33" s="7">
        <v>79</v>
      </c>
      <c r="FS33" s="7">
        <v>11</v>
      </c>
      <c r="FT33" s="7">
        <v>46</v>
      </c>
      <c r="FU33" s="7">
        <v>39</v>
      </c>
      <c r="FV33" s="7">
        <v>21</v>
      </c>
      <c r="FW33" s="7">
        <v>79</v>
      </c>
      <c r="FX33" s="7">
        <v>40</v>
      </c>
      <c r="FY33" s="7">
        <v>45</v>
      </c>
      <c r="FZ33" s="7">
        <v>70</v>
      </c>
      <c r="GA33" s="7">
        <v>9</v>
      </c>
      <c r="GB33" s="7">
        <v>26</v>
      </c>
      <c r="GC33" s="7">
        <v>90</v>
      </c>
      <c r="GD33" s="7">
        <v>84</v>
      </c>
      <c r="GE33" s="7">
        <v>54</v>
      </c>
      <c r="GF33" s="7">
        <v>63</v>
      </c>
      <c r="GG33" s="7">
        <v>79</v>
      </c>
      <c r="GH33" s="7">
        <v>59</v>
      </c>
      <c r="GI33" s="7">
        <v>11</v>
      </c>
      <c r="GJ33" s="7">
        <v>30</v>
      </c>
      <c r="GK33" s="7">
        <v>45</v>
      </c>
      <c r="GL33" s="7">
        <v>25</v>
      </c>
      <c r="GM33" s="7">
        <v>36</v>
      </c>
      <c r="GN33" s="7">
        <v>60</v>
      </c>
      <c r="GO33" s="7">
        <v>98</v>
      </c>
      <c r="GP33" s="7">
        <v>3</v>
      </c>
      <c r="GQ33" s="7">
        <v>96</v>
      </c>
      <c r="GR33" s="7">
        <v>72</v>
      </c>
      <c r="GS33" s="7">
        <v>70</v>
      </c>
      <c r="GT33" s="7">
        <v>5</v>
      </c>
      <c r="GU33" s="7">
        <v>36</v>
      </c>
      <c r="GV33" s="7">
        <v>72</v>
      </c>
      <c r="GW33" s="7">
        <v>80</v>
      </c>
      <c r="GX33" s="7">
        <v>19</v>
      </c>
      <c r="GY33" s="7">
        <v>47</v>
      </c>
      <c r="GZ33" s="7">
        <v>63</v>
      </c>
      <c r="HA33" s="7">
        <v>39</v>
      </c>
      <c r="HB33" s="7">
        <v>4</v>
      </c>
      <c r="HC33" s="7">
        <v>21</v>
      </c>
      <c r="HD33" s="7">
        <v>21</v>
      </c>
      <c r="HE33" s="7">
        <v>71</v>
      </c>
      <c r="HF33" s="7">
        <v>76</v>
      </c>
      <c r="HG33" s="61">
        <v>2</v>
      </c>
      <c r="HJ33" s="51" t="e">
        <f t="shared" ref="HJ33:HJ55" si="169">$HJ32</f>
        <v>#VALUE!</v>
      </c>
      <c r="HL33" s="49">
        <f>$CA$9</f>
        <v>4.1666666666666664E-2</v>
      </c>
      <c r="HN33" s="10" t="e">
        <f t="shared" si="3"/>
        <v>#VALUE!</v>
      </c>
      <c r="HP33" s="10" t="e">
        <f t="shared" si="4"/>
        <v>#VALUE!</v>
      </c>
      <c r="HR33" s="10" t="e">
        <f t="shared" si="78"/>
        <v>#VALUE!</v>
      </c>
      <c r="HT33" s="60" t="e">
        <f t="shared" si="79"/>
        <v>#VALUE!</v>
      </c>
      <c r="HU33" s="7" t="e">
        <f t="shared" si="79"/>
        <v>#VALUE!</v>
      </c>
      <c r="HV33" s="7" t="e">
        <f t="shared" si="79"/>
        <v>#VALUE!</v>
      </c>
      <c r="HW33" s="7" t="e">
        <f t="shared" si="79"/>
        <v>#VALUE!</v>
      </c>
      <c r="HX33" s="7" t="e">
        <f t="shared" si="79"/>
        <v>#VALUE!</v>
      </c>
      <c r="HY33" s="7" t="e">
        <f t="shared" si="79"/>
        <v>#VALUE!</v>
      </c>
      <c r="HZ33" s="7" t="e">
        <f t="shared" si="79"/>
        <v>#VALUE!</v>
      </c>
      <c r="IA33" s="7" t="e">
        <f t="shared" si="79"/>
        <v>#VALUE!</v>
      </c>
      <c r="IB33" s="7" t="e">
        <f t="shared" si="79"/>
        <v>#VALUE!</v>
      </c>
      <c r="IC33" s="7" t="e">
        <f t="shared" si="79"/>
        <v>#VALUE!</v>
      </c>
      <c r="ID33" s="7" t="e">
        <f t="shared" si="79"/>
        <v>#VALUE!</v>
      </c>
      <c r="IE33" s="7" t="e">
        <f t="shared" si="79"/>
        <v>#VALUE!</v>
      </c>
      <c r="IF33" s="7" t="e">
        <f t="shared" si="79"/>
        <v>#VALUE!</v>
      </c>
      <c r="IG33" s="7" t="e">
        <f t="shared" si="79"/>
        <v>#VALUE!</v>
      </c>
      <c r="IH33" s="7" t="e">
        <f t="shared" si="79"/>
        <v>#VALUE!</v>
      </c>
      <c r="II33" s="7" t="e">
        <f t="shared" si="79"/>
        <v>#VALUE!</v>
      </c>
      <c r="IJ33" s="7" t="e">
        <f t="shared" si="129"/>
        <v>#VALUE!</v>
      </c>
      <c r="IK33" s="7" t="e">
        <f t="shared" si="129"/>
        <v>#VALUE!</v>
      </c>
      <c r="IL33" s="7" t="e">
        <f t="shared" si="129"/>
        <v>#VALUE!</v>
      </c>
      <c r="IM33" s="61" t="e">
        <f t="shared" si="129"/>
        <v>#VALUE!</v>
      </c>
      <c r="IT33" s="10">
        <v>26</v>
      </c>
      <c r="IU33" s="10">
        <f t="shared" si="80"/>
        <v>-3</v>
      </c>
      <c r="IW33" s="10">
        <f>IFERROR(IF(COUNTIF(IW$8:IW32, IW32)&lt;=INDEX($IQ$8:$IQ$18, MATCH(IW32, $IP$8:$IP$18, 0)), IW32, IW32+$IR$5), "")</f>
        <v>-3</v>
      </c>
      <c r="IX33" s="10">
        <f>IF($IW33="", "", COUNTIF(IW$8:IW33, IW33))</f>
        <v>2</v>
      </c>
      <c r="IY33" s="10">
        <f t="shared" si="81"/>
        <v>10</v>
      </c>
      <c r="JA33" s="10" t="str">
        <f t="shared" si="82"/>
        <v>X</v>
      </c>
      <c r="JB33" s="10">
        <f>IF($JA33="", "", COUNTIF(JA$8:JA33, "X"))</f>
        <v>24</v>
      </c>
      <c r="JE33" s="67" t="str">
        <f t="shared" si="83"/>
        <v/>
      </c>
      <c r="JF33" s="60" t="str">
        <f>IF(AND($IQ$5='Dev Settings'!$BU$3, COUNTIF($IP$21:$IP$25, HT33)&gt;0, COUNTIF($IP$21:$IP$25, HT32)&gt;0), MIN($ML32:$NE32)-ML32, IF(AND($IQ$6='Dev Settings'!$BU$3, COUNTIF($IQ$21:$IQ$25, HT33)&gt;0, COUNTIF($IQ$21:$IQ$25, HT32)&gt;0), MAX($ML32:$NE32)-ML32, IFERROR(INDEX($IU$8:$IU$107, MATCH(HT33, $IT$8:$IT$107, 0)), "")))</f>
        <v/>
      </c>
      <c r="JG33" s="7" t="str">
        <f>IF(AND($IQ$5='Dev Settings'!$BU$3, COUNTIF($IP$21:$IP$25, HU33)&gt;0, COUNTIF($IP$21:$IP$25, HU32)&gt;0), MIN($ML32:$NE32)-MM32, IF(AND($IQ$6='Dev Settings'!$BU$3, COUNTIF($IQ$21:$IQ$25, HU33)&gt;0, COUNTIF($IQ$21:$IQ$25, HU32)&gt;0), MAX($ML32:$NE32)-MM32, IFERROR(INDEX($IU$8:$IU$107, MATCH(HU33, $IT$8:$IT$107, 0)), "")))</f>
        <v/>
      </c>
      <c r="JH33" s="7" t="str">
        <f>IF(AND($IQ$5='Dev Settings'!$BU$3, COUNTIF($IP$21:$IP$25, HV33)&gt;0, COUNTIF($IP$21:$IP$25, HV32)&gt;0), MIN($ML32:$NE32)-MN32, IF(AND($IQ$6='Dev Settings'!$BU$3, COUNTIF($IQ$21:$IQ$25, HV33)&gt;0, COUNTIF($IQ$21:$IQ$25, HV32)&gt;0), MAX($ML32:$NE32)-MN32, IFERROR(INDEX($IU$8:$IU$107, MATCH(HV33, $IT$8:$IT$107, 0)), "")))</f>
        <v/>
      </c>
      <c r="JI33" s="7" t="str">
        <f>IF(AND($IQ$5='Dev Settings'!$BU$3, COUNTIF($IP$21:$IP$25, HW33)&gt;0, COUNTIF($IP$21:$IP$25, HW32)&gt;0), MIN($ML32:$NE32)-MO32, IF(AND($IQ$6='Dev Settings'!$BU$3, COUNTIF($IQ$21:$IQ$25, HW33)&gt;0, COUNTIF($IQ$21:$IQ$25, HW32)&gt;0), MAX($ML32:$NE32)-MO32, IFERROR(INDEX($IU$8:$IU$107, MATCH(HW33, $IT$8:$IT$107, 0)), "")))</f>
        <v/>
      </c>
      <c r="JJ33" s="7" t="str">
        <f>IF(AND($IQ$5='Dev Settings'!$BU$3, COUNTIF($IP$21:$IP$25, HX33)&gt;0, COUNTIF($IP$21:$IP$25, HX32)&gt;0), MIN($ML32:$NE32)-MP32, IF(AND($IQ$6='Dev Settings'!$BU$3, COUNTIF($IQ$21:$IQ$25, HX33)&gt;0, COUNTIF($IQ$21:$IQ$25, HX32)&gt;0), MAX($ML32:$NE32)-MP32, IFERROR(INDEX($IU$8:$IU$107, MATCH(HX33, $IT$8:$IT$107, 0)), "")))</f>
        <v/>
      </c>
      <c r="JK33" s="7" t="str">
        <f>IF(AND($IQ$5='Dev Settings'!$BU$3, COUNTIF($IP$21:$IP$25, HY33)&gt;0, COUNTIF($IP$21:$IP$25, HY32)&gt;0), MIN($ML32:$NE32)-MQ32, IF(AND($IQ$6='Dev Settings'!$BU$3, COUNTIF($IQ$21:$IQ$25, HY33)&gt;0, COUNTIF($IQ$21:$IQ$25, HY32)&gt;0), MAX($ML32:$NE32)-MQ32, IFERROR(INDEX($IU$8:$IU$107, MATCH(HY33, $IT$8:$IT$107, 0)), "")))</f>
        <v/>
      </c>
      <c r="JL33" s="7" t="str">
        <f>IF(AND($IQ$5='Dev Settings'!$BU$3, COUNTIF($IP$21:$IP$25, HZ33)&gt;0, COUNTIF($IP$21:$IP$25, HZ32)&gt;0), MIN($ML32:$NE32)-MR32, IF(AND($IQ$6='Dev Settings'!$BU$3, COUNTIF($IQ$21:$IQ$25, HZ33)&gt;0, COUNTIF($IQ$21:$IQ$25, HZ32)&gt;0), MAX($ML32:$NE32)-MR32, IFERROR(INDEX($IU$8:$IU$107, MATCH(HZ33, $IT$8:$IT$107, 0)), "")))</f>
        <v/>
      </c>
      <c r="JM33" s="7" t="str">
        <f>IF(AND($IQ$5='Dev Settings'!$BU$3, COUNTIF($IP$21:$IP$25, IA33)&gt;0, COUNTIF($IP$21:$IP$25, IA32)&gt;0), MIN($ML32:$NE32)-MS32, IF(AND($IQ$6='Dev Settings'!$BU$3, COUNTIF($IQ$21:$IQ$25, IA33)&gt;0, COUNTIF($IQ$21:$IQ$25, IA32)&gt;0), MAX($ML32:$NE32)-MS32, IFERROR(INDEX($IU$8:$IU$107, MATCH(IA33, $IT$8:$IT$107, 0)), "")))</f>
        <v/>
      </c>
      <c r="JN33" s="7" t="str">
        <f>IF(AND($IQ$5='Dev Settings'!$BU$3, COUNTIF($IP$21:$IP$25, IB33)&gt;0, COUNTIF($IP$21:$IP$25, IB32)&gt;0), MIN($ML32:$NE32)-MT32, IF(AND($IQ$6='Dev Settings'!$BU$3, COUNTIF($IQ$21:$IQ$25, IB33)&gt;0, COUNTIF($IQ$21:$IQ$25, IB32)&gt;0), MAX($ML32:$NE32)-MT32, IFERROR(INDEX($IU$8:$IU$107, MATCH(IB33, $IT$8:$IT$107, 0)), "")))</f>
        <v/>
      </c>
      <c r="JO33" s="7" t="str">
        <f>IF(AND($IQ$5='Dev Settings'!$BU$3, COUNTIF($IP$21:$IP$25, IC33)&gt;0, COUNTIF($IP$21:$IP$25, IC32)&gt;0), MIN($ML32:$NE32)-MU32, IF(AND($IQ$6='Dev Settings'!$BU$3, COUNTIF($IQ$21:$IQ$25, IC33)&gt;0, COUNTIF($IQ$21:$IQ$25, IC32)&gt;0), MAX($ML32:$NE32)-MU32, IFERROR(INDEX($IU$8:$IU$107, MATCH(IC33, $IT$8:$IT$107, 0)), "")))</f>
        <v/>
      </c>
      <c r="JP33" s="7" t="str">
        <f>IF(AND($IQ$5='Dev Settings'!$BU$3, COUNTIF($IP$21:$IP$25, ID33)&gt;0, COUNTIF($IP$21:$IP$25, ID32)&gt;0), MIN($ML32:$NE32)-MV32, IF(AND($IQ$6='Dev Settings'!$BU$3, COUNTIF($IQ$21:$IQ$25, ID33)&gt;0, COUNTIF($IQ$21:$IQ$25, ID32)&gt;0), MAX($ML32:$NE32)-MV32, IFERROR(INDEX($IU$8:$IU$107, MATCH(ID33, $IT$8:$IT$107, 0)), "")))</f>
        <v/>
      </c>
      <c r="JQ33" s="7" t="str">
        <f>IF(AND($IQ$5='Dev Settings'!$BU$3, COUNTIF($IP$21:$IP$25, IE33)&gt;0, COUNTIF($IP$21:$IP$25, IE32)&gt;0), MIN($ML32:$NE32)-MW32, IF(AND($IQ$6='Dev Settings'!$BU$3, COUNTIF($IQ$21:$IQ$25, IE33)&gt;0, COUNTIF($IQ$21:$IQ$25, IE32)&gt;0), MAX($ML32:$NE32)-MW32, IFERROR(INDEX($IU$8:$IU$107, MATCH(IE33, $IT$8:$IT$107, 0)), "")))</f>
        <v/>
      </c>
      <c r="JR33" s="7" t="str">
        <f>IF(AND($IQ$5='Dev Settings'!$BU$3, COUNTIF($IP$21:$IP$25, IF33)&gt;0, COUNTIF($IP$21:$IP$25, IF32)&gt;0), MIN($ML32:$NE32)-MX32, IF(AND($IQ$6='Dev Settings'!$BU$3, COUNTIF($IQ$21:$IQ$25, IF33)&gt;0, COUNTIF($IQ$21:$IQ$25, IF32)&gt;0), MAX($ML32:$NE32)-MX32, IFERROR(INDEX($IU$8:$IU$107, MATCH(IF33, $IT$8:$IT$107, 0)), "")))</f>
        <v/>
      </c>
      <c r="JS33" s="7" t="str">
        <f>IF(AND($IQ$5='Dev Settings'!$BU$3, COUNTIF($IP$21:$IP$25, IG33)&gt;0, COUNTIF($IP$21:$IP$25, IG32)&gt;0), MIN($ML32:$NE32)-MY32, IF(AND($IQ$6='Dev Settings'!$BU$3, COUNTIF($IQ$21:$IQ$25, IG33)&gt;0, COUNTIF($IQ$21:$IQ$25, IG32)&gt;0), MAX($ML32:$NE32)-MY32, IFERROR(INDEX($IU$8:$IU$107, MATCH(IG33, $IT$8:$IT$107, 0)), "")))</f>
        <v/>
      </c>
      <c r="JT33" s="7" t="str">
        <f>IF(AND($IQ$5='Dev Settings'!$BU$3, COUNTIF($IP$21:$IP$25, IH33)&gt;0, COUNTIF($IP$21:$IP$25, IH32)&gt;0), MIN($ML32:$NE32)-MZ32, IF(AND($IQ$6='Dev Settings'!$BU$3, COUNTIF($IQ$21:$IQ$25, IH33)&gt;0, COUNTIF($IQ$21:$IQ$25, IH32)&gt;0), MAX($ML32:$NE32)-MZ32, IFERROR(INDEX($IU$8:$IU$107, MATCH(IH33, $IT$8:$IT$107, 0)), "")))</f>
        <v/>
      </c>
      <c r="JU33" s="7" t="str">
        <f>IF(AND($IQ$5='Dev Settings'!$BU$3, COUNTIF($IP$21:$IP$25, II33)&gt;0, COUNTIF($IP$21:$IP$25, II32)&gt;0), MIN($ML32:$NE32)-NA32, IF(AND($IQ$6='Dev Settings'!$BU$3, COUNTIF($IQ$21:$IQ$25, II33)&gt;0, COUNTIF($IQ$21:$IQ$25, II32)&gt;0), MAX($ML32:$NE32)-NA32, IFERROR(INDEX($IU$8:$IU$107, MATCH(II33, $IT$8:$IT$107, 0)), "")))</f>
        <v/>
      </c>
      <c r="JV33" s="7" t="str">
        <f>IF(AND($IQ$5='Dev Settings'!$BU$3, COUNTIF($IP$21:$IP$25, IJ33)&gt;0, COUNTIF($IP$21:$IP$25, IJ32)&gt;0), MIN($ML32:$NE32)-NB32, IF(AND($IQ$6='Dev Settings'!$BU$3, COUNTIF($IQ$21:$IQ$25, IJ33)&gt;0, COUNTIF($IQ$21:$IQ$25, IJ32)&gt;0), MAX($ML32:$NE32)-NB32, IFERROR(INDEX($IU$8:$IU$107, MATCH(IJ33, $IT$8:$IT$107, 0)), "")))</f>
        <v/>
      </c>
      <c r="JW33" s="7" t="str">
        <f>IF(AND($IQ$5='Dev Settings'!$BU$3, COUNTIF($IP$21:$IP$25, IK33)&gt;0, COUNTIF($IP$21:$IP$25, IK32)&gt;0), MIN($ML32:$NE32)-NC32, IF(AND($IQ$6='Dev Settings'!$BU$3, COUNTIF($IQ$21:$IQ$25, IK33)&gt;0, COUNTIF($IQ$21:$IQ$25, IK32)&gt;0), MAX($ML32:$NE32)-NC32, IFERROR(INDEX($IU$8:$IU$107, MATCH(IK33, $IT$8:$IT$107, 0)), "")))</f>
        <v/>
      </c>
      <c r="JX33" s="7" t="str">
        <f>IF(AND($IQ$5='Dev Settings'!$BU$3, COUNTIF($IP$21:$IP$25, IL33)&gt;0, COUNTIF($IP$21:$IP$25, IL32)&gt;0), MIN($ML32:$NE32)-ND32, IF(AND($IQ$6='Dev Settings'!$BU$3, COUNTIF($IQ$21:$IQ$25, IL33)&gt;0, COUNTIF($IQ$21:$IQ$25, IL32)&gt;0), MAX($ML32:$NE32)-ND32, IFERROR(INDEX($IU$8:$IU$107, MATCH(IL33, $IT$8:$IT$107, 0)), "")))</f>
        <v/>
      </c>
      <c r="JY33" s="61" t="str">
        <f>IF(AND($IQ$5='Dev Settings'!$BU$3, COUNTIF($IP$21:$IP$25, IM33)&gt;0, COUNTIF($IP$21:$IP$25, IM32)&gt;0), MIN($ML32:$NE32)-NE32, IF(AND($IQ$6='Dev Settings'!$BU$3, COUNTIF($IQ$21:$IQ$25, IM33)&gt;0, COUNTIF($IQ$21:$IQ$25, IM32)&gt;0), MAX($ML32:$NE32)-NE32, IFERROR(INDEX($IU$8:$IU$107, MATCH(IM33, $IT$8:$IT$107, 0)), "")))</f>
        <v/>
      </c>
      <c r="KA33" s="60" t="str">
        <f t="shared" si="8"/>
        <v/>
      </c>
      <c r="KB33" s="7" t="str">
        <f t="shared" si="9"/>
        <v/>
      </c>
      <c r="KC33" s="7" t="str">
        <f t="shared" si="10"/>
        <v/>
      </c>
      <c r="KD33" s="7" t="str">
        <f t="shared" si="11"/>
        <v/>
      </c>
      <c r="KE33" s="7" t="str">
        <f t="shared" si="12"/>
        <v/>
      </c>
      <c r="KF33" s="7" t="str">
        <f t="shared" si="13"/>
        <v/>
      </c>
      <c r="KG33" s="7" t="str">
        <f t="shared" si="14"/>
        <v/>
      </c>
      <c r="KH33" s="7" t="str">
        <f t="shared" si="15"/>
        <v/>
      </c>
      <c r="KI33" s="7" t="str">
        <f t="shared" si="16"/>
        <v/>
      </c>
      <c r="KJ33" s="7" t="str">
        <f t="shared" si="17"/>
        <v/>
      </c>
      <c r="KK33" s="7" t="str">
        <f t="shared" si="18"/>
        <v/>
      </c>
      <c r="KL33" s="7" t="str">
        <f t="shared" si="19"/>
        <v/>
      </c>
      <c r="KM33" s="7" t="str">
        <f t="shared" si="20"/>
        <v/>
      </c>
      <c r="KN33" s="7" t="str">
        <f t="shared" si="21"/>
        <v/>
      </c>
      <c r="KO33" s="7" t="str">
        <f t="shared" si="22"/>
        <v/>
      </c>
      <c r="KP33" s="7" t="str">
        <f t="shared" si="23"/>
        <v/>
      </c>
      <c r="KQ33" s="7" t="str">
        <f t="shared" si="24"/>
        <v/>
      </c>
      <c r="KR33" s="7" t="str">
        <f t="shared" si="25"/>
        <v/>
      </c>
      <c r="KS33" s="7" t="str">
        <f t="shared" si="26"/>
        <v/>
      </c>
      <c r="KT33" s="61" t="str">
        <f t="shared" si="27"/>
        <v/>
      </c>
      <c r="KV33" s="60" t="e">
        <f t="shared" si="28"/>
        <v>#VALUE!</v>
      </c>
      <c r="KW33" s="7" t="e">
        <f t="shared" si="29"/>
        <v>#VALUE!</v>
      </c>
      <c r="KX33" s="7" t="e">
        <f t="shared" si="30"/>
        <v>#VALUE!</v>
      </c>
      <c r="KY33" s="7" t="e">
        <f t="shared" si="31"/>
        <v>#VALUE!</v>
      </c>
      <c r="KZ33" s="7" t="e">
        <f t="shared" si="32"/>
        <v>#VALUE!</v>
      </c>
      <c r="LA33" s="7" t="e">
        <f t="shared" si="33"/>
        <v>#VALUE!</v>
      </c>
      <c r="LB33" s="7" t="e">
        <f t="shared" si="34"/>
        <v>#VALUE!</v>
      </c>
      <c r="LC33" s="7" t="e">
        <f t="shared" si="35"/>
        <v>#VALUE!</v>
      </c>
      <c r="LD33" s="7" t="e">
        <f t="shared" si="36"/>
        <v>#VALUE!</v>
      </c>
      <c r="LE33" s="7" t="e">
        <f t="shared" si="37"/>
        <v>#VALUE!</v>
      </c>
      <c r="LF33" s="7" t="e">
        <f t="shared" si="38"/>
        <v>#VALUE!</v>
      </c>
      <c r="LG33" s="7" t="e">
        <f t="shared" si="39"/>
        <v>#VALUE!</v>
      </c>
      <c r="LH33" s="7" t="e">
        <f t="shared" si="40"/>
        <v>#VALUE!</v>
      </c>
      <c r="LI33" s="7" t="e">
        <f t="shared" si="41"/>
        <v>#VALUE!</v>
      </c>
      <c r="LJ33" s="7" t="e">
        <f t="shared" si="42"/>
        <v>#VALUE!</v>
      </c>
      <c r="LK33" s="7" t="e">
        <f t="shared" si="43"/>
        <v>#VALUE!</v>
      </c>
      <c r="LL33" s="7" t="e">
        <f t="shared" si="44"/>
        <v>#VALUE!</v>
      </c>
      <c r="LM33" s="7" t="e">
        <f t="shared" si="45"/>
        <v>#VALUE!</v>
      </c>
      <c r="LN33" s="7" t="e">
        <f t="shared" si="46"/>
        <v>#VALUE!</v>
      </c>
      <c r="LO33" s="61" t="e">
        <f t="shared" si="47"/>
        <v>#VALUE!</v>
      </c>
      <c r="LQ33" s="60" t="e">
        <f t="shared" si="48"/>
        <v>#VALUE!</v>
      </c>
      <c r="LR33" s="7" t="e">
        <f t="shared" si="49"/>
        <v>#VALUE!</v>
      </c>
      <c r="LS33" s="7" t="e">
        <f t="shared" si="50"/>
        <v>#VALUE!</v>
      </c>
      <c r="LT33" s="7" t="e">
        <f t="shared" si="51"/>
        <v>#VALUE!</v>
      </c>
      <c r="LU33" s="7" t="e">
        <f t="shared" si="52"/>
        <v>#VALUE!</v>
      </c>
      <c r="LV33" s="7" t="e">
        <f t="shared" si="53"/>
        <v>#VALUE!</v>
      </c>
      <c r="LW33" s="7" t="e">
        <f t="shared" si="54"/>
        <v>#VALUE!</v>
      </c>
      <c r="LX33" s="7" t="e">
        <f t="shared" si="55"/>
        <v>#VALUE!</v>
      </c>
      <c r="LY33" s="7" t="e">
        <f t="shared" si="56"/>
        <v>#VALUE!</v>
      </c>
      <c r="LZ33" s="7" t="e">
        <f t="shared" si="57"/>
        <v>#VALUE!</v>
      </c>
      <c r="MA33" s="7" t="e">
        <f t="shared" si="58"/>
        <v>#VALUE!</v>
      </c>
      <c r="MB33" s="7" t="e">
        <f t="shared" si="59"/>
        <v>#VALUE!</v>
      </c>
      <c r="MC33" s="7" t="e">
        <f t="shared" si="60"/>
        <v>#VALUE!</v>
      </c>
      <c r="MD33" s="7" t="e">
        <f t="shared" si="61"/>
        <v>#VALUE!</v>
      </c>
      <c r="ME33" s="7" t="e">
        <f t="shared" si="62"/>
        <v>#VALUE!</v>
      </c>
      <c r="MF33" s="7" t="e">
        <f t="shared" si="63"/>
        <v>#VALUE!</v>
      </c>
      <c r="MG33" s="7" t="e">
        <f t="shared" si="64"/>
        <v>#VALUE!</v>
      </c>
      <c r="MH33" s="7" t="e">
        <f t="shared" si="65"/>
        <v>#VALUE!</v>
      </c>
      <c r="MI33" s="7" t="e">
        <f t="shared" si="66"/>
        <v>#VALUE!</v>
      </c>
      <c r="MJ33" s="61" t="e">
        <f t="shared" si="67"/>
        <v>#VALUE!</v>
      </c>
      <c r="ML33" s="60" t="str">
        <f t="shared" si="84"/>
        <v/>
      </c>
      <c r="MM33" s="7" t="str">
        <f t="shared" si="85"/>
        <v/>
      </c>
      <c r="MN33" s="7" t="str">
        <f t="shared" si="86"/>
        <v/>
      </c>
      <c r="MO33" s="7" t="str">
        <f t="shared" si="87"/>
        <v/>
      </c>
      <c r="MP33" s="7" t="str">
        <f t="shared" si="88"/>
        <v/>
      </c>
      <c r="MQ33" s="7" t="str">
        <f t="shared" si="89"/>
        <v/>
      </c>
      <c r="MR33" s="7" t="str">
        <f t="shared" si="90"/>
        <v/>
      </c>
      <c r="MS33" s="7" t="str">
        <f t="shared" si="91"/>
        <v/>
      </c>
      <c r="MT33" s="7" t="str">
        <f t="shared" si="92"/>
        <v/>
      </c>
      <c r="MU33" s="7" t="str">
        <f t="shared" si="93"/>
        <v/>
      </c>
      <c r="MV33" s="7" t="str">
        <f t="shared" si="94"/>
        <v/>
      </c>
      <c r="MW33" s="7" t="str">
        <f t="shared" si="95"/>
        <v/>
      </c>
      <c r="MX33" s="7" t="str">
        <f t="shared" si="96"/>
        <v/>
      </c>
      <c r="MY33" s="7" t="str">
        <f t="shared" si="97"/>
        <v/>
      </c>
      <c r="MZ33" s="7" t="str">
        <f t="shared" si="98"/>
        <v/>
      </c>
      <c r="NA33" s="7" t="str">
        <f t="shared" si="99"/>
        <v/>
      </c>
      <c r="NB33" s="7" t="str">
        <f t="shared" si="100"/>
        <v/>
      </c>
      <c r="NC33" s="7" t="str">
        <f t="shared" si="101"/>
        <v/>
      </c>
      <c r="ND33" s="7" t="str">
        <f t="shared" si="102"/>
        <v/>
      </c>
      <c r="NE33" s="61" t="str">
        <f t="shared" si="103"/>
        <v/>
      </c>
      <c r="NG33" s="10" t="str">
        <f t="shared" si="104"/>
        <v/>
      </c>
      <c r="NI33" s="10" t="str">
        <f t="shared" si="105"/>
        <v/>
      </c>
      <c r="NK33" s="10" t="str">
        <f>IF(COUNTIF($NI33:$NI$176, "X")=1, "X", "")</f>
        <v/>
      </c>
      <c r="NM33" s="10" t="str">
        <f t="shared" si="69"/>
        <v/>
      </c>
      <c r="NO33" s="85" t="str" cm="1">
        <f t="array" ref="NO33">IF(OR(NO$7="", $JE33=""), "", IFERROR(NO$8+SUMPRODUCT((Trades!$CL$8:$CL$307)*(Trades!$O$8:$Q$307=NO$7)*(Trades!$R$8:$R$307&lt;$JE33))-SUMPRODUCT((Trades!$H$8:$H$307)*(Trades!$E$8:$E$307=NO$7)*(Trades!$R$8:$R$307&lt;$JE33)), ""))</f>
        <v/>
      </c>
      <c r="NP33" s="86" t="str" cm="1">
        <f t="array" ref="NP33">IF(OR(NP$7="", $JE33=""), "", IFERROR(NP$8+SUMPRODUCT((Trades!$CL$8:$CL$307)*(Trades!$O$8:$Q$307=NP$7)*(Trades!$R$8:$R$307&lt;$JE33))-SUMPRODUCT((Trades!$H$8:$H$307)*(Trades!$E$8:$E$307=NP$7)*(Trades!$R$8:$R$307&lt;$JE33)), ""))</f>
        <v/>
      </c>
      <c r="NQ33" s="86" t="str" cm="1">
        <f t="array" ref="NQ33">IF(OR(NQ$7="", $JE33=""), "", IFERROR(NQ$8+SUMPRODUCT((Trades!$CL$8:$CL$307)*(Trades!$O$8:$Q$307=NQ$7)*(Trades!$R$8:$R$307&lt;$JE33))-SUMPRODUCT((Trades!$H$8:$H$307)*(Trades!$E$8:$E$307=NQ$7)*(Trades!$R$8:$R$307&lt;$JE33)), ""))</f>
        <v/>
      </c>
      <c r="NR33" s="86" t="str" cm="1">
        <f t="array" ref="NR33">IF(OR(NR$7="", $JE33=""), "", IFERROR(NR$8+SUMPRODUCT((Trades!$CL$8:$CL$307)*(Trades!$O$8:$Q$307=NR$7)*(Trades!$R$8:$R$307&lt;$JE33))-SUMPRODUCT((Trades!$H$8:$H$307)*(Trades!$E$8:$E$307=NR$7)*(Trades!$R$8:$R$307&lt;$JE33)), ""))</f>
        <v/>
      </c>
      <c r="NS33" s="86" t="str" cm="1">
        <f t="array" ref="NS33">IF(OR(NS$7="", $JE33=""), "", IFERROR(NS$8+SUMPRODUCT((Trades!$CL$8:$CL$307)*(Trades!$O$8:$Q$307=NS$7)*(Trades!$R$8:$R$307&lt;$JE33))-SUMPRODUCT((Trades!$H$8:$H$307)*(Trades!$E$8:$E$307=NS$7)*(Trades!$R$8:$R$307&lt;$JE33)), ""))</f>
        <v/>
      </c>
      <c r="NT33" s="86" t="str" cm="1">
        <f t="array" ref="NT33">IF(OR(NT$7="", $JE33=""), "", IFERROR(NT$8+SUMPRODUCT((Trades!$CL$8:$CL$307)*(Trades!$O$8:$Q$307=NT$7)*(Trades!$R$8:$R$307&lt;$JE33))-SUMPRODUCT((Trades!$H$8:$H$307)*(Trades!$E$8:$E$307=NT$7)*(Trades!$R$8:$R$307&lt;$JE33)), ""))</f>
        <v/>
      </c>
      <c r="NU33" s="86" t="str" cm="1">
        <f t="array" ref="NU33">IF(OR(NU$7="", $JE33=""), "", IFERROR(NU$8+SUMPRODUCT((Trades!$CL$8:$CL$307)*(Trades!$O$8:$Q$307=NU$7)*(Trades!$R$8:$R$307&lt;$JE33))-SUMPRODUCT((Trades!$H$8:$H$307)*(Trades!$E$8:$E$307=NU$7)*(Trades!$R$8:$R$307&lt;$JE33)), ""))</f>
        <v/>
      </c>
      <c r="NV33" s="86" t="str" cm="1">
        <f t="array" ref="NV33">IF(OR(NV$7="", $JE33=""), "", IFERROR(NV$8+SUMPRODUCT((Trades!$CL$8:$CL$307)*(Trades!$O$8:$Q$307=NV$7)*(Trades!$R$8:$R$307&lt;$JE33))-SUMPRODUCT((Trades!$H$8:$H$307)*(Trades!$E$8:$E$307=NV$7)*(Trades!$R$8:$R$307&lt;$JE33)), ""))</f>
        <v/>
      </c>
      <c r="NW33" s="86" t="str" cm="1">
        <f t="array" ref="NW33">IF(OR(NW$7="", $JE33=""), "", IFERROR(NW$8+SUMPRODUCT((Trades!$CL$8:$CL$307)*(Trades!$O$8:$Q$307=NW$7)*(Trades!$R$8:$R$307&lt;$JE33))-SUMPRODUCT((Trades!$H$8:$H$307)*(Trades!$E$8:$E$307=NW$7)*(Trades!$R$8:$R$307&lt;$JE33)), ""))</f>
        <v/>
      </c>
      <c r="NX33" s="86" t="str" cm="1">
        <f t="array" ref="NX33">IF(OR(NX$7="", $JE33=""), "", IFERROR(NX$8+SUMPRODUCT((Trades!$CL$8:$CL$307)*(Trades!$O$8:$Q$307=NX$7)*(Trades!$R$8:$R$307&lt;$JE33))-SUMPRODUCT((Trades!$H$8:$H$307)*(Trades!$E$8:$E$307=NX$7)*(Trades!$R$8:$R$307&lt;$JE33)), ""))</f>
        <v/>
      </c>
      <c r="NY33" s="86" t="str" cm="1">
        <f t="array" ref="NY33">IF(OR(NY$7="", $JE33=""), "", IFERROR(NY$8+SUMPRODUCT((Trades!$CL$8:$CL$307)*(Trades!$O$8:$Q$307=NY$7)*(Trades!$R$8:$R$307&lt;$JE33))-SUMPRODUCT((Trades!$H$8:$H$307)*(Trades!$E$8:$E$307=NY$7)*(Trades!$R$8:$R$307&lt;$JE33)), ""))</f>
        <v/>
      </c>
      <c r="NZ33" s="86" t="str" cm="1">
        <f t="array" ref="NZ33">IF(OR(NZ$7="", $JE33=""), "", IFERROR(NZ$8+SUMPRODUCT((Trades!$CL$8:$CL$307)*(Trades!$O$8:$Q$307=NZ$7)*(Trades!$R$8:$R$307&lt;$JE33))-SUMPRODUCT((Trades!$H$8:$H$307)*(Trades!$E$8:$E$307=NZ$7)*(Trades!$R$8:$R$307&lt;$JE33)), ""))</f>
        <v/>
      </c>
      <c r="OA33" s="86" t="str" cm="1">
        <f t="array" ref="OA33">IF(OR(OA$7="", $JE33=""), "", IFERROR(OA$8+SUMPRODUCT((Trades!$CL$8:$CL$307)*(Trades!$O$8:$Q$307=OA$7)*(Trades!$R$8:$R$307&lt;$JE33))-SUMPRODUCT((Trades!$H$8:$H$307)*(Trades!$E$8:$E$307=OA$7)*(Trades!$R$8:$R$307&lt;$JE33)), ""))</f>
        <v/>
      </c>
      <c r="OB33" s="86" t="str" cm="1">
        <f t="array" ref="OB33">IF(OR(OB$7="", $JE33=""), "", IFERROR(OB$8+SUMPRODUCT((Trades!$CL$8:$CL$307)*(Trades!$O$8:$Q$307=OB$7)*(Trades!$R$8:$R$307&lt;$JE33))-SUMPRODUCT((Trades!$H$8:$H$307)*(Trades!$E$8:$E$307=OB$7)*(Trades!$R$8:$R$307&lt;$JE33)), ""))</f>
        <v/>
      </c>
      <c r="OC33" s="86" t="str" cm="1">
        <f t="array" ref="OC33">IF(OR(OC$7="", $JE33=""), "", IFERROR(OC$8+SUMPRODUCT((Trades!$CL$8:$CL$307)*(Trades!$O$8:$Q$307=OC$7)*(Trades!$R$8:$R$307&lt;$JE33))-SUMPRODUCT((Trades!$H$8:$H$307)*(Trades!$E$8:$E$307=OC$7)*(Trades!$R$8:$R$307&lt;$JE33)), ""))</f>
        <v/>
      </c>
      <c r="OD33" s="86" t="str" cm="1">
        <f t="array" ref="OD33">IF(OR(OD$7="", $JE33=""), "", IFERROR(OD$8+SUMPRODUCT((Trades!$CL$8:$CL$307)*(Trades!$O$8:$Q$307=OD$7)*(Trades!$R$8:$R$307&lt;$JE33))-SUMPRODUCT((Trades!$H$8:$H$307)*(Trades!$E$8:$E$307=OD$7)*(Trades!$R$8:$R$307&lt;$JE33)), ""))</f>
        <v/>
      </c>
      <c r="OE33" s="86" t="str" cm="1">
        <f t="array" ref="OE33">IF(OR(OE$7="", $JE33=""), "", IFERROR(OE$8+SUMPRODUCT((Trades!$CL$8:$CL$307)*(Trades!$O$8:$Q$307=OE$7)*(Trades!$R$8:$R$307&lt;$JE33))-SUMPRODUCT((Trades!$H$8:$H$307)*(Trades!$E$8:$E$307=OE$7)*(Trades!$R$8:$R$307&lt;$JE33)), ""))</f>
        <v/>
      </c>
      <c r="OF33" s="86" t="str" cm="1">
        <f t="array" ref="OF33">IF(OR(OF$7="", $JE33=""), "", IFERROR(OF$8+SUMPRODUCT((Trades!$CL$8:$CL$307)*(Trades!$O$8:$Q$307=OF$7)*(Trades!$R$8:$R$307&lt;$JE33))-SUMPRODUCT((Trades!$H$8:$H$307)*(Trades!$E$8:$E$307=OF$7)*(Trades!$R$8:$R$307&lt;$JE33)), ""))</f>
        <v/>
      </c>
      <c r="OG33" s="86" t="str" cm="1">
        <f t="array" ref="OG33">IF(OR(OG$7="", $JE33=""), "", IFERROR(OG$8+SUMPRODUCT((Trades!$CL$8:$CL$307)*(Trades!$O$8:$Q$307=OG$7)*(Trades!$R$8:$R$307&lt;$JE33))-SUMPRODUCT((Trades!$H$8:$H$307)*(Trades!$E$8:$E$307=OG$7)*(Trades!$R$8:$R$307&lt;$JE33)), ""))</f>
        <v/>
      </c>
      <c r="OH33" s="87" t="str" cm="1">
        <f t="array" ref="OH33">IF(OR(OH$7="", $JE33=""), "", IFERROR(OH$8+SUMPRODUCT((Trades!$CL$8:$CL$307)*(Trades!$O$8:$Q$307=OH$7)*(Trades!$R$8:$R$307&lt;$JE33))-SUMPRODUCT((Trades!$H$8:$H$307)*(Trades!$E$8:$E$307=OH$7)*(Trades!$R$8:$R$307&lt;$JE33)), ""))</f>
        <v/>
      </c>
      <c r="OJ33" s="94" t="str">
        <f t="shared" si="106"/>
        <v/>
      </c>
      <c r="OK33" s="95" t="str">
        <f t="shared" si="153"/>
        <v/>
      </c>
      <c r="OL33" s="95" t="str">
        <f t="shared" si="154"/>
        <v/>
      </c>
      <c r="OM33" s="95" t="str">
        <f t="shared" si="155"/>
        <v/>
      </c>
      <c r="ON33" s="95" t="str">
        <f t="shared" si="156"/>
        <v/>
      </c>
      <c r="OO33" s="95" t="str">
        <f t="shared" si="157"/>
        <v/>
      </c>
      <c r="OP33" s="95" t="str">
        <f t="shared" si="158"/>
        <v/>
      </c>
      <c r="OQ33" s="95" t="str">
        <f t="shared" si="159"/>
        <v/>
      </c>
      <c r="OR33" s="95" t="str">
        <f t="shared" si="160"/>
        <v/>
      </c>
      <c r="OS33" s="95" t="str">
        <f t="shared" si="131"/>
        <v/>
      </c>
      <c r="OT33" s="95" t="str">
        <f t="shared" si="132"/>
        <v/>
      </c>
      <c r="OU33" s="95" t="str">
        <f t="shared" si="133"/>
        <v/>
      </c>
      <c r="OV33" s="95" t="str">
        <f t="shared" si="134"/>
        <v/>
      </c>
      <c r="OW33" s="95" t="str">
        <f t="shared" si="135"/>
        <v/>
      </c>
      <c r="OX33" s="95" t="str">
        <f t="shared" si="136"/>
        <v/>
      </c>
      <c r="OY33" s="95" t="str">
        <f t="shared" si="137"/>
        <v/>
      </c>
      <c r="OZ33" s="95" t="str">
        <f t="shared" si="138"/>
        <v/>
      </c>
      <c r="PA33" s="95" t="str">
        <f t="shared" si="139"/>
        <v/>
      </c>
      <c r="PB33" s="95" t="str">
        <f t="shared" si="140"/>
        <v/>
      </c>
      <c r="PC33" s="96" t="str">
        <f t="shared" si="141"/>
        <v/>
      </c>
      <c r="PE33" s="101" t="str">
        <f t="shared" si="126"/>
        <v/>
      </c>
      <c r="PG33" s="106" t="str">
        <f t="shared" si="127"/>
        <v/>
      </c>
      <c r="PH33" s="107" t="str">
        <f t="shared" si="161"/>
        <v/>
      </c>
      <c r="PI33" s="107" t="str">
        <f t="shared" si="162"/>
        <v/>
      </c>
      <c r="PJ33" s="107" t="str">
        <f t="shared" si="163"/>
        <v/>
      </c>
      <c r="PK33" s="107" t="str">
        <f t="shared" si="164"/>
        <v/>
      </c>
      <c r="PL33" s="107" t="str">
        <f t="shared" si="165"/>
        <v/>
      </c>
      <c r="PM33" s="107" t="str">
        <f t="shared" si="166"/>
        <v/>
      </c>
      <c r="PN33" s="107" t="str">
        <f t="shared" si="167"/>
        <v/>
      </c>
      <c r="PO33" s="107" t="str">
        <f t="shared" si="168"/>
        <v/>
      </c>
      <c r="PP33" s="107" t="str">
        <f t="shared" si="142"/>
        <v/>
      </c>
      <c r="PQ33" s="107" t="str">
        <f t="shared" si="143"/>
        <v/>
      </c>
      <c r="PR33" s="107" t="str">
        <f t="shared" si="144"/>
        <v/>
      </c>
      <c r="PS33" s="107" t="str">
        <f t="shared" si="145"/>
        <v/>
      </c>
      <c r="PT33" s="107" t="str">
        <f t="shared" si="146"/>
        <v/>
      </c>
      <c r="PU33" s="107" t="str">
        <f t="shared" si="147"/>
        <v/>
      </c>
      <c r="PV33" s="107" t="str">
        <f t="shared" si="148"/>
        <v/>
      </c>
      <c r="PW33" s="107" t="str">
        <f t="shared" si="149"/>
        <v/>
      </c>
      <c r="PX33" s="107" t="str">
        <f t="shared" si="150"/>
        <v/>
      </c>
      <c r="PY33" s="107" t="str">
        <f t="shared" si="151"/>
        <v/>
      </c>
      <c r="PZ33" s="108" t="str">
        <f t="shared" si="152"/>
        <v/>
      </c>
      <c r="QB33" s="124" t="str" cm="1">
        <f t="array" ref="QB33">IF(OR($QB$3="", $NI33=""), "", IFERROR(INDEX($ML33:$NE33, $QA33, MATCH($QB$3, $ML$7:$NE$7, 0)), ""))</f>
        <v/>
      </c>
      <c r="QD33" s="101" t="e" cm="1">
        <f t="array" ref="QD33">IF(OR($NI33="", $QB$3=""), NA(), IFERROR(INDEX($NO33:$OH33, $QC33, MATCH($QB$3, $NO$7:$OH$7, 0)), NA()))</f>
        <v>#N/A</v>
      </c>
      <c r="QF33" s="10">
        <f t="shared" si="72"/>
        <v>-20</v>
      </c>
    </row>
    <row r="34" spans="1:448" ht="15" customHeight="1" x14ac:dyDescent="0.25">
      <c r="A34" s="1"/>
      <c r="B34" s="495"/>
      <c r="C34" s="496"/>
      <c r="D34" s="496"/>
      <c r="E34" s="496"/>
      <c r="F34" s="496"/>
      <c r="G34" s="496"/>
      <c r="H34" s="496"/>
      <c r="I34" s="496"/>
      <c r="J34" s="496"/>
      <c r="K34" s="496"/>
      <c r="L34" s="496"/>
      <c r="M34" s="496"/>
      <c r="N34" s="496"/>
      <c r="O34" s="496"/>
      <c r="P34" s="496"/>
      <c r="Q34" s="496"/>
      <c r="R34" s="496"/>
      <c r="S34" s="496"/>
      <c r="T34" s="496"/>
      <c r="U34" s="497"/>
      <c r="V34" s="1"/>
      <c r="AG34" s="10">
        <v>23</v>
      </c>
      <c r="AJ34" s="10" t="str">
        <f>IF('Dev Settings'!$Q13="", "", 'Dev Settings'!$Q13)</f>
        <v>Declining</v>
      </c>
      <c r="AK34" s="10" t="str">
        <f>IF('Dev Settings'!$U13="", "", 'Dev Settings'!$U13)</f>
        <v>More down than up</v>
      </c>
      <c r="CD34" s="52" t="e">
        <f t="shared" si="128"/>
        <v>#VALUE!</v>
      </c>
      <c r="CF34" s="55" t="e">
        <f t="shared" si="75"/>
        <v>#VALUE!</v>
      </c>
      <c r="CH34" s="10" t="str">
        <f t="shared" si="76"/>
        <v/>
      </c>
      <c r="CJ34" s="7"/>
      <c r="CK34" s="10">
        <v>26</v>
      </c>
      <c r="CL34" s="60">
        <v>58</v>
      </c>
      <c r="CM34" s="7">
        <v>47</v>
      </c>
      <c r="CN34" s="7">
        <v>94</v>
      </c>
      <c r="CO34" s="7">
        <v>48</v>
      </c>
      <c r="CP34" s="7">
        <v>48</v>
      </c>
      <c r="CQ34" s="7">
        <v>47</v>
      </c>
      <c r="CR34" s="7">
        <v>26</v>
      </c>
      <c r="CS34" s="7">
        <v>85</v>
      </c>
      <c r="CT34" s="7">
        <v>5</v>
      </c>
      <c r="CU34" s="7">
        <v>80</v>
      </c>
      <c r="CV34" s="7">
        <v>21</v>
      </c>
      <c r="CW34" s="7">
        <v>76</v>
      </c>
      <c r="CX34" s="7">
        <v>73</v>
      </c>
      <c r="CY34" s="7">
        <v>25</v>
      </c>
      <c r="CZ34" s="7">
        <v>86</v>
      </c>
      <c r="DA34" s="7">
        <v>96</v>
      </c>
      <c r="DB34" s="7">
        <v>15</v>
      </c>
      <c r="DC34" s="7">
        <v>13</v>
      </c>
      <c r="DD34" s="7">
        <v>82</v>
      </c>
      <c r="DE34" s="7">
        <v>64</v>
      </c>
      <c r="DF34" s="7">
        <v>96</v>
      </c>
      <c r="DG34" s="7">
        <v>8</v>
      </c>
      <c r="DH34" s="7">
        <v>54</v>
      </c>
      <c r="DI34" s="61">
        <v>35</v>
      </c>
      <c r="DK34" s="10">
        <v>27</v>
      </c>
      <c r="DL34" s="60">
        <v>23</v>
      </c>
      <c r="DM34" s="7">
        <v>71</v>
      </c>
      <c r="DN34" s="7">
        <v>62</v>
      </c>
      <c r="DO34" s="7">
        <v>38</v>
      </c>
      <c r="DP34" s="7">
        <v>96</v>
      </c>
      <c r="DQ34" s="7">
        <v>98</v>
      </c>
      <c r="DR34" s="7">
        <v>56</v>
      </c>
      <c r="DS34" s="7">
        <v>19</v>
      </c>
      <c r="DT34" s="7">
        <v>36</v>
      </c>
      <c r="DU34" s="7">
        <v>14</v>
      </c>
      <c r="DV34" s="7">
        <v>9</v>
      </c>
      <c r="DW34" s="7">
        <v>31</v>
      </c>
      <c r="DX34" s="7">
        <v>51</v>
      </c>
      <c r="DY34" s="7">
        <v>16</v>
      </c>
      <c r="DZ34" s="7">
        <v>9</v>
      </c>
      <c r="EA34" s="7">
        <v>12</v>
      </c>
      <c r="EB34" s="7">
        <v>76</v>
      </c>
      <c r="EC34" s="7">
        <v>50</v>
      </c>
      <c r="ED34" s="7">
        <v>45</v>
      </c>
      <c r="EE34" s="7">
        <v>15</v>
      </c>
      <c r="EF34" s="7">
        <v>53</v>
      </c>
      <c r="EG34" s="7">
        <v>41</v>
      </c>
      <c r="EH34" s="7">
        <v>6</v>
      </c>
      <c r="EI34" s="7">
        <v>64</v>
      </c>
      <c r="EJ34" s="7">
        <v>23</v>
      </c>
      <c r="EK34" s="7">
        <v>49</v>
      </c>
      <c r="EL34" s="7">
        <v>63</v>
      </c>
      <c r="EM34" s="7">
        <v>40</v>
      </c>
      <c r="EN34" s="7">
        <v>18</v>
      </c>
      <c r="EO34" s="7">
        <v>61</v>
      </c>
      <c r="EP34" s="7">
        <v>8</v>
      </c>
      <c r="EQ34" s="7">
        <v>1</v>
      </c>
      <c r="ER34" s="7">
        <v>85</v>
      </c>
      <c r="ES34" s="7">
        <v>39</v>
      </c>
      <c r="ET34" s="7">
        <v>88</v>
      </c>
      <c r="EU34" s="7">
        <v>19</v>
      </c>
      <c r="EV34" s="7">
        <v>84</v>
      </c>
      <c r="EW34" s="7">
        <v>57</v>
      </c>
      <c r="EX34" s="7">
        <v>5</v>
      </c>
      <c r="EY34" s="7">
        <v>68</v>
      </c>
      <c r="EZ34" s="7">
        <v>6</v>
      </c>
      <c r="FA34" s="7">
        <v>25</v>
      </c>
      <c r="FB34" s="7">
        <v>60</v>
      </c>
      <c r="FC34" s="7">
        <v>69</v>
      </c>
      <c r="FD34" s="7">
        <v>94</v>
      </c>
      <c r="FE34" s="7">
        <v>39</v>
      </c>
      <c r="FF34" s="7">
        <v>26</v>
      </c>
      <c r="FG34" s="7">
        <v>57</v>
      </c>
      <c r="FH34" s="7">
        <v>94</v>
      </c>
      <c r="FI34" s="7">
        <v>55</v>
      </c>
      <c r="FJ34" s="7">
        <v>48</v>
      </c>
      <c r="FK34" s="7">
        <v>10</v>
      </c>
      <c r="FL34" s="7">
        <v>42</v>
      </c>
      <c r="FM34" s="7">
        <v>79</v>
      </c>
      <c r="FN34" s="7">
        <v>53</v>
      </c>
      <c r="FO34" s="7">
        <v>63</v>
      </c>
      <c r="FP34" s="7">
        <v>9</v>
      </c>
      <c r="FQ34" s="7">
        <v>7</v>
      </c>
      <c r="FR34" s="7">
        <v>84</v>
      </c>
      <c r="FS34" s="7">
        <v>48</v>
      </c>
      <c r="FT34" s="7">
        <v>53</v>
      </c>
      <c r="FU34" s="7">
        <v>16</v>
      </c>
      <c r="FV34" s="7">
        <v>49</v>
      </c>
      <c r="FW34" s="7">
        <v>74</v>
      </c>
      <c r="FX34" s="7">
        <v>81</v>
      </c>
      <c r="FY34" s="7">
        <v>82</v>
      </c>
      <c r="FZ34" s="7">
        <v>74</v>
      </c>
      <c r="GA34" s="7">
        <v>17</v>
      </c>
      <c r="GB34" s="7">
        <v>87</v>
      </c>
      <c r="GC34" s="7">
        <v>30</v>
      </c>
      <c r="GD34" s="7">
        <v>33</v>
      </c>
      <c r="GE34" s="7">
        <v>98</v>
      </c>
      <c r="GF34" s="7">
        <v>30</v>
      </c>
      <c r="GG34" s="7">
        <v>53</v>
      </c>
      <c r="GH34" s="7">
        <v>31</v>
      </c>
      <c r="GI34" s="7">
        <v>34</v>
      </c>
      <c r="GJ34" s="7">
        <v>61</v>
      </c>
      <c r="GK34" s="7">
        <v>8</v>
      </c>
      <c r="GL34" s="7">
        <v>44</v>
      </c>
      <c r="GM34" s="7">
        <v>63</v>
      </c>
      <c r="GN34" s="7">
        <v>27</v>
      </c>
      <c r="GO34" s="7">
        <v>33</v>
      </c>
      <c r="GP34" s="7">
        <v>22</v>
      </c>
      <c r="GQ34" s="7">
        <v>81</v>
      </c>
      <c r="GR34" s="7">
        <v>97</v>
      </c>
      <c r="GS34" s="7">
        <v>28</v>
      </c>
      <c r="GT34" s="7">
        <v>54</v>
      </c>
      <c r="GU34" s="7">
        <v>94</v>
      </c>
      <c r="GV34" s="7">
        <v>66</v>
      </c>
      <c r="GW34" s="7">
        <v>77</v>
      </c>
      <c r="GX34" s="7">
        <v>46</v>
      </c>
      <c r="GY34" s="7">
        <v>41</v>
      </c>
      <c r="GZ34" s="7">
        <v>51</v>
      </c>
      <c r="HA34" s="7">
        <v>74</v>
      </c>
      <c r="HB34" s="7">
        <v>55</v>
      </c>
      <c r="HC34" s="7">
        <v>61</v>
      </c>
      <c r="HD34" s="7">
        <v>54</v>
      </c>
      <c r="HE34" s="7">
        <v>44</v>
      </c>
      <c r="HF34" s="7">
        <v>11</v>
      </c>
      <c r="HG34" s="61">
        <v>57</v>
      </c>
      <c r="HJ34" s="52" t="e">
        <f t="shared" si="169"/>
        <v>#VALUE!</v>
      </c>
      <c r="HL34" s="49">
        <f>$CA$10</f>
        <v>8.3333333333333329E-2</v>
      </c>
      <c r="HN34" s="10" t="e">
        <f t="shared" si="3"/>
        <v>#VALUE!</v>
      </c>
      <c r="HP34" s="10" t="e">
        <f t="shared" si="4"/>
        <v>#VALUE!</v>
      </c>
      <c r="HR34" s="10" t="e">
        <f t="shared" si="78"/>
        <v>#VALUE!</v>
      </c>
      <c r="HT34" s="60" t="e">
        <f t="shared" si="79"/>
        <v>#VALUE!</v>
      </c>
      <c r="HU34" s="7" t="e">
        <f t="shared" si="79"/>
        <v>#VALUE!</v>
      </c>
      <c r="HV34" s="7" t="e">
        <f t="shared" si="79"/>
        <v>#VALUE!</v>
      </c>
      <c r="HW34" s="7" t="e">
        <f t="shared" si="79"/>
        <v>#VALUE!</v>
      </c>
      <c r="HX34" s="7" t="e">
        <f t="shared" si="79"/>
        <v>#VALUE!</v>
      </c>
      <c r="HY34" s="7" t="e">
        <f t="shared" si="79"/>
        <v>#VALUE!</v>
      </c>
      <c r="HZ34" s="7" t="e">
        <f t="shared" si="79"/>
        <v>#VALUE!</v>
      </c>
      <c r="IA34" s="7" t="e">
        <f t="shared" si="79"/>
        <v>#VALUE!</v>
      </c>
      <c r="IB34" s="7" t="e">
        <f t="shared" si="79"/>
        <v>#VALUE!</v>
      </c>
      <c r="IC34" s="7" t="e">
        <f t="shared" si="79"/>
        <v>#VALUE!</v>
      </c>
      <c r="ID34" s="7" t="e">
        <f t="shared" si="79"/>
        <v>#VALUE!</v>
      </c>
      <c r="IE34" s="7" t="e">
        <f t="shared" si="79"/>
        <v>#VALUE!</v>
      </c>
      <c r="IF34" s="7" t="e">
        <f t="shared" si="79"/>
        <v>#VALUE!</v>
      </c>
      <c r="IG34" s="7" t="e">
        <f t="shared" si="79"/>
        <v>#VALUE!</v>
      </c>
      <c r="IH34" s="7" t="e">
        <f t="shared" si="79"/>
        <v>#VALUE!</v>
      </c>
      <c r="II34" s="7" t="e">
        <f t="shared" si="79"/>
        <v>#VALUE!</v>
      </c>
      <c r="IJ34" s="7" t="e">
        <f t="shared" si="129"/>
        <v>#VALUE!</v>
      </c>
      <c r="IK34" s="7" t="e">
        <f t="shared" si="129"/>
        <v>#VALUE!</v>
      </c>
      <c r="IL34" s="7" t="e">
        <f t="shared" si="129"/>
        <v>#VALUE!</v>
      </c>
      <c r="IM34" s="61" t="e">
        <f t="shared" si="129"/>
        <v>#VALUE!</v>
      </c>
      <c r="IT34" s="10">
        <v>27</v>
      </c>
      <c r="IU34" s="10">
        <f t="shared" si="80"/>
        <v>-3</v>
      </c>
      <c r="IW34" s="10">
        <f>IFERROR(IF(COUNTIF(IW$8:IW33, IW33)&lt;=INDEX($IQ$8:$IQ$18, MATCH(IW33, $IP$8:$IP$18, 0)), IW33, IW33+$IR$5), "")</f>
        <v>-3</v>
      </c>
      <c r="IX34" s="10">
        <f>IF($IW34="", "", COUNTIF(IW$8:IW34, IW34))</f>
        <v>3</v>
      </c>
      <c r="IY34" s="10">
        <f t="shared" si="81"/>
        <v>10</v>
      </c>
      <c r="JA34" s="10" t="str">
        <f t="shared" si="82"/>
        <v>X</v>
      </c>
      <c r="JB34" s="10">
        <f>IF($JA34="", "", COUNTIF(JA$8:JA34, "X"))</f>
        <v>25</v>
      </c>
      <c r="JE34" s="67" t="str">
        <f t="shared" si="83"/>
        <v/>
      </c>
      <c r="JF34" s="60" t="str">
        <f>IF(AND($IQ$5='Dev Settings'!$BU$3, COUNTIF($IP$21:$IP$25, HT34)&gt;0, COUNTIF($IP$21:$IP$25, HT33)&gt;0), MIN($ML33:$NE33)-ML33, IF(AND($IQ$6='Dev Settings'!$BU$3, COUNTIF($IQ$21:$IQ$25, HT34)&gt;0, COUNTIF($IQ$21:$IQ$25, HT33)&gt;0), MAX($ML33:$NE33)-ML33, IFERROR(INDEX($IU$8:$IU$107, MATCH(HT34, $IT$8:$IT$107, 0)), "")))</f>
        <v/>
      </c>
      <c r="JG34" s="7" t="str">
        <f>IF(AND($IQ$5='Dev Settings'!$BU$3, COUNTIF($IP$21:$IP$25, HU34)&gt;0, COUNTIF($IP$21:$IP$25, HU33)&gt;0), MIN($ML33:$NE33)-MM33, IF(AND($IQ$6='Dev Settings'!$BU$3, COUNTIF($IQ$21:$IQ$25, HU34)&gt;0, COUNTIF($IQ$21:$IQ$25, HU33)&gt;0), MAX($ML33:$NE33)-MM33, IFERROR(INDEX($IU$8:$IU$107, MATCH(HU34, $IT$8:$IT$107, 0)), "")))</f>
        <v/>
      </c>
      <c r="JH34" s="7" t="str">
        <f>IF(AND($IQ$5='Dev Settings'!$BU$3, COUNTIF($IP$21:$IP$25, HV34)&gt;0, COUNTIF($IP$21:$IP$25, HV33)&gt;0), MIN($ML33:$NE33)-MN33, IF(AND($IQ$6='Dev Settings'!$BU$3, COUNTIF($IQ$21:$IQ$25, HV34)&gt;0, COUNTIF($IQ$21:$IQ$25, HV33)&gt;0), MAX($ML33:$NE33)-MN33, IFERROR(INDEX($IU$8:$IU$107, MATCH(HV34, $IT$8:$IT$107, 0)), "")))</f>
        <v/>
      </c>
      <c r="JI34" s="7" t="str">
        <f>IF(AND($IQ$5='Dev Settings'!$BU$3, COUNTIF($IP$21:$IP$25, HW34)&gt;0, COUNTIF($IP$21:$IP$25, HW33)&gt;0), MIN($ML33:$NE33)-MO33, IF(AND($IQ$6='Dev Settings'!$BU$3, COUNTIF($IQ$21:$IQ$25, HW34)&gt;0, COUNTIF($IQ$21:$IQ$25, HW33)&gt;0), MAX($ML33:$NE33)-MO33, IFERROR(INDEX($IU$8:$IU$107, MATCH(HW34, $IT$8:$IT$107, 0)), "")))</f>
        <v/>
      </c>
      <c r="JJ34" s="7" t="str">
        <f>IF(AND($IQ$5='Dev Settings'!$BU$3, COUNTIF($IP$21:$IP$25, HX34)&gt;0, COUNTIF($IP$21:$IP$25, HX33)&gt;0), MIN($ML33:$NE33)-MP33, IF(AND($IQ$6='Dev Settings'!$BU$3, COUNTIF($IQ$21:$IQ$25, HX34)&gt;0, COUNTIF($IQ$21:$IQ$25, HX33)&gt;0), MAX($ML33:$NE33)-MP33, IFERROR(INDEX($IU$8:$IU$107, MATCH(HX34, $IT$8:$IT$107, 0)), "")))</f>
        <v/>
      </c>
      <c r="JK34" s="7" t="str">
        <f>IF(AND($IQ$5='Dev Settings'!$BU$3, COUNTIF($IP$21:$IP$25, HY34)&gt;0, COUNTIF($IP$21:$IP$25, HY33)&gt;0), MIN($ML33:$NE33)-MQ33, IF(AND($IQ$6='Dev Settings'!$BU$3, COUNTIF($IQ$21:$IQ$25, HY34)&gt;0, COUNTIF($IQ$21:$IQ$25, HY33)&gt;0), MAX($ML33:$NE33)-MQ33, IFERROR(INDEX($IU$8:$IU$107, MATCH(HY34, $IT$8:$IT$107, 0)), "")))</f>
        <v/>
      </c>
      <c r="JL34" s="7" t="str">
        <f>IF(AND($IQ$5='Dev Settings'!$BU$3, COUNTIF($IP$21:$IP$25, HZ34)&gt;0, COUNTIF($IP$21:$IP$25, HZ33)&gt;0), MIN($ML33:$NE33)-MR33, IF(AND($IQ$6='Dev Settings'!$BU$3, COUNTIF($IQ$21:$IQ$25, HZ34)&gt;0, COUNTIF($IQ$21:$IQ$25, HZ33)&gt;0), MAX($ML33:$NE33)-MR33, IFERROR(INDEX($IU$8:$IU$107, MATCH(HZ34, $IT$8:$IT$107, 0)), "")))</f>
        <v/>
      </c>
      <c r="JM34" s="7" t="str">
        <f>IF(AND($IQ$5='Dev Settings'!$BU$3, COUNTIF($IP$21:$IP$25, IA34)&gt;0, COUNTIF($IP$21:$IP$25, IA33)&gt;0), MIN($ML33:$NE33)-MS33, IF(AND($IQ$6='Dev Settings'!$BU$3, COUNTIF($IQ$21:$IQ$25, IA34)&gt;0, COUNTIF($IQ$21:$IQ$25, IA33)&gt;0), MAX($ML33:$NE33)-MS33, IFERROR(INDEX($IU$8:$IU$107, MATCH(IA34, $IT$8:$IT$107, 0)), "")))</f>
        <v/>
      </c>
      <c r="JN34" s="7" t="str">
        <f>IF(AND($IQ$5='Dev Settings'!$BU$3, COUNTIF($IP$21:$IP$25, IB34)&gt;0, COUNTIF($IP$21:$IP$25, IB33)&gt;0), MIN($ML33:$NE33)-MT33, IF(AND($IQ$6='Dev Settings'!$BU$3, COUNTIF($IQ$21:$IQ$25, IB34)&gt;0, COUNTIF($IQ$21:$IQ$25, IB33)&gt;0), MAX($ML33:$NE33)-MT33, IFERROR(INDEX($IU$8:$IU$107, MATCH(IB34, $IT$8:$IT$107, 0)), "")))</f>
        <v/>
      </c>
      <c r="JO34" s="7" t="str">
        <f>IF(AND($IQ$5='Dev Settings'!$BU$3, COUNTIF($IP$21:$IP$25, IC34)&gt;0, COUNTIF($IP$21:$IP$25, IC33)&gt;0), MIN($ML33:$NE33)-MU33, IF(AND($IQ$6='Dev Settings'!$BU$3, COUNTIF($IQ$21:$IQ$25, IC34)&gt;0, COUNTIF($IQ$21:$IQ$25, IC33)&gt;0), MAX($ML33:$NE33)-MU33, IFERROR(INDEX($IU$8:$IU$107, MATCH(IC34, $IT$8:$IT$107, 0)), "")))</f>
        <v/>
      </c>
      <c r="JP34" s="7" t="str">
        <f>IF(AND($IQ$5='Dev Settings'!$BU$3, COUNTIF($IP$21:$IP$25, ID34)&gt;0, COUNTIF($IP$21:$IP$25, ID33)&gt;0), MIN($ML33:$NE33)-MV33, IF(AND($IQ$6='Dev Settings'!$BU$3, COUNTIF($IQ$21:$IQ$25, ID34)&gt;0, COUNTIF($IQ$21:$IQ$25, ID33)&gt;0), MAX($ML33:$NE33)-MV33, IFERROR(INDEX($IU$8:$IU$107, MATCH(ID34, $IT$8:$IT$107, 0)), "")))</f>
        <v/>
      </c>
      <c r="JQ34" s="7" t="str">
        <f>IF(AND($IQ$5='Dev Settings'!$BU$3, COUNTIF($IP$21:$IP$25, IE34)&gt;0, COUNTIF($IP$21:$IP$25, IE33)&gt;0), MIN($ML33:$NE33)-MW33, IF(AND($IQ$6='Dev Settings'!$BU$3, COUNTIF($IQ$21:$IQ$25, IE34)&gt;0, COUNTIF($IQ$21:$IQ$25, IE33)&gt;0), MAX($ML33:$NE33)-MW33, IFERROR(INDEX($IU$8:$IU$107, MATCH(IE34, $IT$8:$IT$107, 0)), "")))</f>
        <v/>
      </c>
      <c r="JR34" s="7" t="str">
        <f>IF(AND($IQ$5='Dev Settings'!$BU$3, COUNTIF($IP$21:$IP$25, IF34)&gt;0, COUNTIF($IP$21:$IP$25, IF33)&gt;0), MIN($ML33:$NE33)-MX33, IF(AND($IQ$6='Dev Settings'!$BU$3, COUNTIF($IQ$21:$IQ$25, IF34)&gt;0, COUNTIF($IQ$21:$IQ$25, IF33)&gt;0), MAX($ML33:$NE33)-MX33, IFERROR(INDEX($IU$8:$IU$107, MATCH(IF34, $IT$8:$IT$107, 0)), "")))</f>
        <v/>
      </c>
      <c r="JS34" s="7" t="str">
        <f>IF(AND($IQ$5='Dev Settings'!$BU$3, COUNTIF($IP$21:$IP$25, IG34)&gt;0, COUNTIF($IP$21:$IP$25, IG33)&gt;0), MIN($ML33:$NE33)-MY33, IF(AND($IQ$6='Dev Settings'!$BU$3, COUNTIF($IQ$21:$IQ$25, IG34)&gt;0, COUNTIF($IQ$21:$IQ$25, IG33)&gt;0), MAX($ML33:$NE33)-MY33, IFERROR(INDEX($IU$8:$IU$107, MATCH(IG34, $IT$8:$IT$107, 0)), "")))</f>
        <v/>
      </c>
      <c r="JT34" s="7" t="str">
        <f>IF(AND($IQ$5='Dev Settings'!$BU$3, COUNTIF($IP$21:$IP$25, IH34)&gt;0, COUNTIF($IP$21:$IP$25, IH33)&gt;0), MIN($ML33:$NE33)-MZ33, IF(AND($IQ$6='Dev Settings'!$BU$3, COUNTIF($IQ$21:$IQ$25, IH34)&gt;0, COUNTIF($IQ$21:$IQ$25, IH33)&gt;0), MAX($ML33:$NE33)-MZ33, IFERROR(INDEX($IU$8:$IU$107, MATCH(IH34, $IT$8:$IT$107, 0)), "")))</f>
        <v/>
      </c>
      <c r="JU34" s="7" t="str">
        <f>IF(AND($IQ$5='Dev Settings'!$BU$3, COUNTIF($IP$21:$IP$25, II34)&gt;0, COUNTIF($IP$21:$IP$25, II33)&gt;0), MIN($ML33:$NE33)-NA33, IF(AND($IQ$6='Dev Settings'!$BU$3, COUNTIF($IQ$21:$IQ$25, II34)&gt;0, COUNTIF($IQ$21:$IQ$25, II33)&gt;0), MAX($ML33:$NE33)-NA33, IFERROR(INDEX($IU$8:$IU$107, MATCH(II34, $IT$8:$IT$107, 0)), "")))</f>
        <v/>
      </c>
      <c r="JV34" s="7" t="str">
        <f>IF(AND($IQ$5='Dev Settings'!$BU$3, COUNTIF($IP$21:$IP$25, IJ34)&gt;0, COUNTIF($IP$21:$IP$25, IJ33)&gt;0), MIN($ML33:$NE33)-NB33, IF(AND($IQ$6='Dev Settings'!$BU$3, COUNTIF($IQ$21:$IQ$25, IJ34)&gt;0, COUNTIF($IQ$21:$IQ$25, IJ33)&gt;0), MAX($ML33:$NE33)-NB33, IFERROR(INDEX($IU$8:$IU$107, MATCH(IJ34, $IT$8:$IT$107, 0)), "")))</f>
        <v/>
      </c>
      <c r="JW34" s="7" t="str">
        <f>IF(AND($IQ$5='Dev Settings'!$BU$3, COUNTIF($IP$21:$IP$25, IK34)&gt;0, COUNTIF($IP$21:$IP$25, IK33)&gt;0), MIN($ML33:$NE33)-NC33, IF(AND($IQ$6='Dev Settings'!$BU$3, COUNTIF($IQ$21:$IQ$25, IK34)&gt;0, COUNTIF($IQ$21:$IQ$25, IK33)&gt;0), MAX($ML33:$NE33)-NC33, IFERROR(INDEX($IU$8:$IU$107, MATCH(IK34, $IT$8:$IT$107, 0)), "")))</f>
        <v/>
      </c>
      <c r="JX34" s="7" t="str">
        <f>IF(AND($IQ$5='Dev Settings'!$BU$3, COUNTIF($IP$21:$IP$25, IL34)&gt;0, COUNTIF($IP$21:$IP$25, IL33)&gt;0), MIN($ML33:$NE33)-ND33, IF(AND($IQ$6='Dev Settings'!$BU$3, COUNTIF($IQ$21:$IQ$25, IL34)&gt;0, COUNTIF($IQ$21:$IQ$25, IL33)&gt;0), MAX($ML33:$NE33)-ND33, IFERROR(INDEX($IU$8:$IU$107, MATCH(IL34, $IT$8:$IT$107, 0)), "")))</f>
        <v/>
      </c>
      <c r="JY34" s="61" t="str">
        <f>IF(AND($IQ$5='Dev Settings'!$BU$3, COUNTIF($IP$21:$IP$25, IM34)&gt;0, COUNTIF($IP$21:$IP$25, IM33)&gt;0), MIN($ML33:$NE33)-NE33, IF(AND($IQ$6='Dev Settings'!$BU$3, COUNTIF($IQ$21:$IQ$25, IM34)&gt;0, COUNTIF($IQ$21:$IQ$25, IM33)&gt;0), MAX($ML33:$NE33)-NE33, IFERROR(INDEX($IU$8:$IU$107, MATCH(IM34, $IT$8:$IT$107, 0)), "")))</f>
        <v/>
      </c>
      <c r="KA34" s="60" t="str">
        <f t="shared" si="8"/>
        <v/>
      </c>
      <c r="KB34" s="7" t="str">
        <f t="shared" si="9"/>
        <v/>
      </c>
      <c r="KC34" s="7" t="str">
        <f t="shared" si="10"/>
        <v/>
      </c>
      <c r="KD34" s="7" t="str">
        <f t="shared" si="11"/>
        <v/>
      </c>
      <c r="KE34" s="7" t="str">
        <f t="shared" si="12"/>
        <v/>
      </c>
      <c r="KF34" s="7" t="str">
        <f t="shared" si="13"/>
        <v/>
      </c>
      <c r="KG34" s="7" t="str">
        <f t="shared" si="14"/>
        <v/>
      </c>
      <c r="KH34" s="7" t="str">
        <f t="shared" si="15"/>
        <v/>
      </c>
      <c r="KI34" s="7" t="str">
        <f t="shared" si="16"/>
        <v/>
      </c>
      <c r="KJ34" s="7" t="str">
        <f t="shared" si="17"/>
        <v/>
      </c>
      <c r="KK34" s="7" t="str">
        <f t="shared" si="18"/>
        <v/>
      </c>
      <c r="KL34" s="7" t="str">
        <f t="shared" si="19"/>
        <v/>
      </c>
      <c r="KM34" s="7" t="str">
        <f t="shared" si="20"/>
        <v/>
      </c>
      <c r="KN34" s="7" t="str">
        <f t="shared" si="21"/>
        <v/>
      </c>
      <c r="KO34" s="7" t="str">
        <f t="shared" si="22"/>
        <v/>
      </c>
      <c r="KP34" s="7" t="str">
        <f t="shared" si="23"/>
        <v/>
      </c>
      <c r="KQ34" s="7" t="str">
        <f t="shared" si="24"/>
        <v/>
      </c>
      <c r="KR34" s="7" t="str">
        <f t="shared" si="25"/>
        <v/>
      </c>
      <c r="KS34" s="7" t="str">
        <f t="shared" si="26"/>
        <v/>
      </c>
      <c r="KT34" s="61" t="str">
        <f t="shared" si="27"/>
        <v/>
      </c>
      <c r="KV34" s="60" t="e">
        <f t="shared" si="28"/>
        <v>#VALUE!</v>
      </c>
      <c r="KW34" s="7" t="e">
        <f t="shared" si="29"/>
        <v>#VALUE!</v>
      </c>
      <c r="KX34" s="7" t="e">
        <f t="shared" si="30"/>
        <v>#VALUE!</v>
      </c>
      <c r="KY34" s="7" t="e">
        <f t="shared" si="31"/>
        <v>#VALUE!</v>
      </c>
      <c r="KZ34" s="7" t="e">
        <f t="shared" si="32"/>
        <v>#VALUE!</v>
      </c>
      <c r="LA34" s="7" t="e">
        <f t="shared" si="33"/>
        <v>#VALUE!</v>
      </c>
      <c r="LB34" s="7" t="e">
        <f t="shared" si="34"/>
        <v>#VALUE!</v>
      </c>
      <c r="LC34" s="7" t="e">
        <f t="shared" si="35"/>
        <v>#VALUE!</v>
      </c>
      <c r="LD34" s="7" t="e">
        <f t="shared" si="36"/>
        <v>#VALUE!</v>
      </c>
      <c r="LE34" s="7" t="e">
        <f t="shared" si="37"/>
        <v>#VALUE!</v>
      </c>
      <c r="LF34" s="7" t="e">
        <f t="shared" si="38"/>
        <v>#VALUE!</v>
      </c>
      <c r="LG34" s="7" t="e">
        <f t="shared" si="39"/>
        <v>#VALUE!</v>
      </c>
      <c r="LH34" s="7" t="e">
        <f t="shared" si="40"/>
        <v>#VALUE!</v>
      </c>
      <c r="LI34" s="7" t="e">
        <f t="shared" si="41"/>
        <v>#VALUE!</v>
      </c>
      <c r="LJ34" s="7" t="e">
        <f t="shared" si="42"/>
        <v>#VALUE!</v>
      </c>
      <c r="LK34" s="7" t="e">
        <f t="shared" si="43"/>
        <v>#VALUE!</v>
      </c>
      <c r="LL34" s="7" t="e">
        <f t="shared" si="44"/>
        <v>#VALUE!</v>
      </c>
      <c r="LM34" s="7" t="e">
        <f t="shared" si="45"/>
        <v>#VALUE!</v>
      </c>
      <c r="LN34" s="7" t="e">
        <f t="shared" si="46"/>
        <v>#VALUE!</v>
      </c>
      <c r="LO34" s="61" t="e">
        <f t="shared" si="47"/>
        <v>#VALUE!</v>
      </c>
      <c r="LQ34" s="60" t="e">
        <f t="shared" si="48"/>
        <v>#VALUE!</v>
      </c>
      <c r="LR34" s="7" t="e">
        <f t="shared" si="49"/>
        <v>#VALUE!</v>
      </c>
      <c r="LS34" s="7" t="e">
        <f t="shared" si="50"/>
        <v>#VALUE!</v>
      </c>
      <c r="LT34" s="7" t="e">
        <f t="shared" si="51"/>
        <v>#VALUE!</v>
      </c>
      <c r="LU34" s="7" t="e">
        <f t="shared" si="52"/>
        <v>#VALUE!</v>
      </c>
      <c r="LV34" s="7" t="e">
        <f t="shared" si="53"/>
        <v>#VALUE!</v>
      </c>
      <c r="LW34" s="7" t="e">
        <f t="shared" si="54"/>
        <v>#VALUE!</v>
      </c>
      <c r="LX34" s="7" t="e">
        <f t="shared" si="55"/>
        <v>#VALUE!</v>
      </c>
      <c r="LY34" s="7" t="e">
        <f t="shared" si="56"/>
        <v>#VALUE!</v>
      </c>
      <c r="LZ34" s="7" t="e">
        <f t="shared" si="57"/>
        <v>#VALUE!</v>
      </c>
      <c r="MA34" s="7" t="e">
        <f t="shared" si="58"/>
        <v>#VALUE!</v>
      </c>
      <c r="MB34" s="7" t="e">
        <f t="shared" si="59"/>
        <v>#VALUE!</v>
      </c>
      <c r="MC34" s="7" t="e">
        <f t="shared" si="60"/>
        <v>#VALUE!</v>
      </c>
      <c r="MD34" s="7" t="e">
        <f t="shared" si="61"/>
        <v>#VALUE!</v>
      </c>
      <c r="ME34" s="7" t="e">
        <f t="shared" si="62"/>
        <v>#VALUE!</v>
      </c>
      <c r="MF34" s="7" t="e">
        <f t="shared" si="63"/>
        <v>#VALUE!</v>
      </c>
      <c r="MG34" s="7" t="e">
        <f t="shared" si="64"/>
        <v>#VALUE!</v>
      </c>
      <c r="MH34" s="7" t="e">
        <f t="shared" si="65"/>
        <v>#VALUE!</v>
      </c>
      <c r="MI34" s="7" t="e">
        <f t="shared" si="66"/>
        <v>#VALUE!</v>
      </c>
      <c r="MJ34" s="61" t="e">
        <f t="shared" si="67"/>
        <v>#VALUE!</v>
      </c>
      <c r="ML34" s="60" t="str">
        <f t="shared" si="84"/>
        <v/>
      </c>
      <c r="MM34" s="7" t="str">
        <f t="shared" si="85"/>
        <v/>
      </c>
      <c r="MN34" s="7" t="str">
        <f t="shared" si="86"/>
        <v/>
      </c>
      <c r="MO34" s="7" t="str">
        <f t="shared" si="87"/>
        <v/>
      </c>
      <c r="MP34" s="7" t="str">
        <f t="shared" si="88"/>
        <v/>
      </c>
      <c r="MQ34" s="7" t="str">
        <f t="shared" si="89"/>
        <v/>
      </c>
      <c r="MR34" s="7" t="str">
        <f t="shared" si="90"/>
        <v/>
      </c>
      <c r="MS34" s="7" t="str">
        <f t="shared" si="91"/>
        <v/>
      </c>
      <c r="MT34" s="7" t="str">
        <f t="shared" si="92"/>
        <v/>
      </c>
      <c r="MU34" s="7" t="str">
        <f t="shared" si="93"/>
        <v/>
      </c>
      <c r="MV34" s="7" t="str">
        <f t="shared" si="94"/>
        <v/>
      </c>
      <c r="MW34" s="7" t="str">
        <f t="shared" si="95"/>
        <v/>
      </c>
      <c r="MX34" s="7" t="str">
        <f t="shared" si="96"/>
        <v/>
      </c>
      <c r="MY34" s="7" t="str">
        <f t="shared" si="97"/>
        <v/>
      </c>
      <c r="MZ34" s="7" t="str">
        <f t="shared" si="98"/>
        <v/>
      </c>
      <c r="NA34" s="7" t="str">
        <f t="shared" si="99"/>
        <v/>
      </c>
      <c r="NB34" s="7" t="str">
        <f t="shared" si="100"/>
        <v/>
      </c>
      <c r="NC34" s="7" t="str">
        <f t="shared" si="101"/>
        <v/>
      </c>
      <c r="ND34" s="7" t="str">
        <f t="shared" si="102"/>
        <v/>
      </c>
      <c r="NE34" s="61" t="str">
        <f t="shared" si="103"/>
        <v/>
      </c>
      <c r="NG34" s="10" t="str">
        <f t="shared" si="104"/>
        <v/>
      </c>
      <c r="NI34" s="10" t="str">
        <f t="shared" si="105"/>
        <v/>
      </c>
      <c r="NK34" s="10" t="str">
        <f>IF(COUNTIF($NI34:$NI$176, "X")=1, "X", "")</f>
        <v/>
      </c>
      <c r="NM34" s="10" t="str">
        <f t="shared" si="69"/>
        <v/>
      </c>
      <c r="NO34" s="85" t="str" cm="1">
        <f t="array" ref="NO34">IF(OR(NO$7="", $JE34=""), "", IFERROR(NO$8+SUMPRODUCT((Trades!$CL$8:$CL$307)*(Trades!$O$8:$Q$307=NO$7)*(Trades!$R$8:$R$307&lt;$JE34))-SUMPRODUCT((Trades!$H$8:$H$307)*(Trades!$E$8:$E$307=NO$7)*(Trades!$R$8:$R$307&lt;$JE34)), ""))</f>
        <v/>
      </c>
      <c r="NP34" s="86" t="str" cm="1">
        <f t="array" ref="NP34">IF(OR(NP$7="", $JE34=""), "", IFERROR(NP$8+SUMPRODUCT((Trades!$CL$8:$CL$307)*(Trades!$O$8:$Q$307=NP$7)*(Trades!$R$8:$R$307&lt;$JE34))-SUMPRODUCT((Trades!$H$8:$H$307)*(Trades!$E$8:$E$307=NP$7)*(Trades!$R$8:$R$307&lt;$JE34)), ""))</f>
        <v/>
      </c>
      <c r="NQ34" s="86" t="str" cm="1">
        <f t="array" ref="NQ34">IF(OR(NQ$7="", $JE34=""), "", IFERROR(NQ$8+SUMPRODUCT((Trades!$CL$8:$CL$307)*(Trades!$O$8:$Q$307=NQ$7)*(Trades!$R$8:$R$307&lt;$JE34))-SUMPRODUCT((Trades!$H$8:$H$307)*(Trades!$E$8:$E$307=NQ$7)*(Trades!$R$8:$R$307&lt;$JE34)), ""))</f>
        <v/>
      </c>
      <c r="NR34" s="86" t="str" cm="1">
        <f t="array" ref="NR34">IF(OR(NR$7="", $JE34=""), "", IFERROR(NR$8+SUMPRODUCT((Trades!$CL$8:$CL$307)*(Trades!$O$8:$Q$307=NR$7)*(Trades!$R$8:$R$307&lt;$JE34))-SUMPRODUCT((Trades!$H$8:$H$307)*(Trades!$E$8:$E$307=NR$7)*(Trades!$R$8:$R$307&lt;$JE34)), ""))</f>
        <v/>
      </c>
      <c r="NS34" s="86" t="str" cm="1">
        <f t="array" ref="NS34">IF(OR(NS$7="", $JE34=""), "", IFERROR(NS$8+SUMPRODUCT((Trades!$CL$8:$CL$307)*(Trades!$O$8:$Q$307=NS$7)*(Trades!$R$8:$R$307&lt;$JE34))-SUMPRODUCT((Trades!$H$8:$H$307)*(Trades!$E$8:$E$307=NS$7)*(Trades!$R$8:$R$307&lt;$JE34)), ""))</f>
        <v/>
      </c>
      <c r="NT34" s="86" t="str" cm="1">
        <f t="array" ref="NT34">IF(OR(NT$7="", $JE34=""), "", IFERROR(NT$8+SUMPRODUCT((Trades!$CL$8:$CL$307)*(Trades!$O$8:$Q$307=NT$7)*(Trades!$R$8:$R$307&lt;$JE34))-SUMPRODUCT((Trades!$H$8:$H$307)*(Trades!$E$8:$E$307=NT$7)*(Trades!$R$8:$R$307&lt;$JE34)), ""))</f>
        <v/>
      </c>
      <c r="NU34" s="86" t="str" cm="1">
        <f t="array" ref="NU34">IF(OR(NU$7="", $JE34=""), "", IFERROR(NU$8+SUMPRODUCT((Trades!$CL$8:$CL$307)*(Trades!$O$8:$Q$307=NU$7)*(Trades!$R$8:$R$307&lt;$JE34))-SUMPRODUCT((Trades!$H$8:$H$307)*(Trades!$E$8:$E$307=NU$7)*(Trades!$R$8:$R$307&lt;$JE34)), ""))</f>
        <v/>
      </c>
      <c r="NV34" s="86" t="str" cm="1">
        <f t="array" ref="NV34">IF(OR(NV$7="", $JE34=""), "", IFERROR(NV$8+SUMPRODUCT((Trades!$CL$8:$CL$307)*(Trades!$O$8:$Q$307=NV$7)*(Trades!$R$8:$R$307&lt;$JE34))-SUMPRODUCT((Trades!$H$8:$H$307)*(Trades!$E$8:$E$307=NV$7)*(Trades!$R$8:$R$307&lt;$JE34)), ""))</f>
        <v/>
      </c>
      <c r="NW34" s="86" t="str" cm="1">
        <f t="array" ref="NW34">IF(OR(NW$7="", $JE34=""), "", IFERROR(NW$8+SUMPRODUCT((Trades!$CL$8:$CL$307)*(Trades!$O$8:$Q$307=NW$7)*(Trades!$R$8:$R$307&lt;$JE34))-SUMPRODUCT((Trades!$H$8:$H$307)*(Trades!$E$8:$E$307=NW$7)*(Trades!$R$8:$R$307&lt;$JE34)), ""))</f>
        <v/>
      </c>
      <c r="NX34" s="86" t="str" cm="1">
        <f t="array" ref="NX34">IF(OR(NX$7="", $JE34=""), "", IFERROR(NX$8+SUMPRODUCT((Trades!$CL$8:$CL$307)*(Trades!$O$8:$Q$307=NX$7)*(Trades!$R$8:$R$307&lt;$JE34))-SUMPRODUCT((Trades!$H$8:$H$307)*(Trades!$E$8:$E$307=NX$7)*(Trades!$R$8:$R$307&lt;$JE34)), ""))</f>
        <v/>
      </c>
      <c r="NY34" s="86" t="str" cm="1">
        <f t="array" ref="NY34">IF(OR(NY$7="", $JE34=""), "", IFERROR(NY$8+SUMPRODUCT((Trades!$CL$8:$CL$307)*(Trades!$O$8:$Q$307=NY$7)*(Trades!$R$8:$R$307&lt;$JE34))-SUMPRODUCT((Trades!$H$8:$H$307)*(Trades!$E$8:$E$307=NY$7)*(Trades!$R$8:$R$307&lt;$JE34)), ""))</f>
        <v/>
      </c>
      <c r="NZ34" s="86" t="str" cm="1">
        <f t="array" ref="NZ34">IF(OR(NZ$7="", $JE34=""), "", IFERROR(NZ$8+SUMPRODUCT((Trades!$CL$8:$CL$307)*(Trades!$O$8:$Q$307=NZ$7)*(Trades!$R$8:$R$307&lt;$JE34))-SUMPRODUCT((Trades!$H$8:$H$307)*(Trades!$E$8:$E$307=NZ$7)*(Trades!$R$8:$R$307&lt;$JE34)), ""))</f>
        <v/>
      </c>
      <c r="OA34" s="86" t="str" cm="1">
        <f t="array" ref="OA34">IF(OR(OA$7="", $JE34=""), "", IFERROR(OA$8+SUMPRODUCT((Trades!$CL$8:$CL$307)*(Trades!$O$8:$Q$307=OA$7)*(Trades!$R$8:$R$307&lt;$JE34))-SUMPRODUCT((Trades!$H$8:$H$307)*(Trades!$E$8:$E$307=OA$7)*(Trades!$R$8:$R$307&lt;$JE34)), ""))</f>
        <v/>
      </c>
      <c r="OB34" s="86" t="str" cm="1">
        <f t="array" ref="OB34">IF(OR(OB$7="", $JE34=""), "", IFERROR(OB$8+SUMPRODUCT((Trades!$CL$8:$CL$307)*(Trades!$O$8:$Q$307=OB$7)*(Trades!$R$8:$R$307&lt;$JE34))-SUMPRODUCT((Trades!$H$8:$H$307)*(Trades!$E$8:$E$307=OB$7)*(Trades!$R$8:$R$307&lt;$JE34)), ""))</f>
        <v/>
      </c>
      <c r="OC34" s="86" t="str" cm="1">
        <f t="array" ref="OC34">IF(OR(OC$7="", $JE34=""), "", IFERROR(OC$8+SUMPRODUCT((Trades!$CL$8:$CL$307)*(Trades!$O$8:$Q$307=OC$7)*(Trades!$R$8:$R$307&lt;$JE34))-SUMPRODUCT((Trades!$H$8:$H$307)*(Trades!$E$8:$E$307=OC$7)*(Trades!$R$8:$R$307&lt;$JE34)), ""))</f>
        <v/>
      </c>
      <c r="OD34" s="86" t="str" cm="1">
        <f t="array" ref="OD34">IF(OR(OD$7="", $JE34=""), "", IFERROR(OD$8+SUMPRODUCT((Trades!$CL$8:$CL$307)*(Trades!$O$8:$Q$307=OD$7)*(Trades!$R$8:$R$307&lt;$JE34))-SUMPRODUCT((Trades!$H$8:$H$307)*(Trades!$E$8:$E$307=OD$7)*(Trades!$R$8:$R$307&lt;$JE34)), ""))</f>
        <v/>
      </c>
      <c r="OE34" s="86" t="str" cm="1">
        <f t="array" ref="OE34">IF(OR(OE$7="", $JE34=""), "", IFERROR(OE$8+SUMPRODUCT((Trades!$CL$8:$CL$307)*(Trades!$O$8:$Q$307=OE$7)*(Trades!$R$8:$R$307&lt;$JE34))-SUMPRODUCT((Trades!$H$8:$H$307)*(Trades!$E$8:$E$307=OE$7)*(Trades!$R$8:$R$307&lt;$JE34)), ""))</f>
        <v/>
      </c>
      <c r="OF34" s="86" t="str" cm="1">
        <f t="array" ref="OF34">IF(OR(OF$7="", $JE34=""), "", IFERROR(OF$8+SUMPRODUCT((Trades!$CL$8:$CL$307)*(Trades!$O$8:$Q$307=OF$7)*(Trades!$R$8:$R$307&lt;$JE34))-SUMPRODUCT((Trades!$H$8:$H$307)*(Trades!$E$8:$E$307=OF$7)*(Trades!$R$8:$R$307&lt;$JE34)), ""))</f>
        <v/>
      </c>
      <c r="OG34" s="86" t="str" cm="1">
        <f t="array" ref="OG34">IF(OR(OG$7="", $JE34=""), "", IFERROR(OG$8+SUMPRODUCT((Trades!$CL$8:$CL$307)*(Trades!$O$8:$Q$307=OG$7)*(Trades!$R$8:$R$307&lt;$JE34))-SUMPRODUCT((Trades!$H$8:$H$307)*(Trades!$E$8:$E$307=OG$7)*(Trades!$R$8:$R$307&lt;$JE34)), ""))</f>
        <v/>
      </c>
      <c r="OH34" s="87" t="str" cm="1">
        <f t="array" ref="OH34">IF(OR(OH$7="", $JE34=""), "", IFERROR(OH$8+SUMPRODUCT((Trades!$CL$8:$CL$307)*(Trades!$O$8:$Q$307=OH$7)*(Trades!$R$8:$R$307&lt;$JE34))-SUMPRODUCT((Trades!$H$8:$H$307)*(Trades!$E$8:$E$307=OH$7)*(Trades!$R$8:$R$307&lt;$JE34)), ""))</f>
        <v/>
      </c>
      <c r="OJ34" s="94" t="str">
        <f t="shared" si="106"/>
        <v/>
      </c>
      <c r="OK34" s="95" t="str">
        <f t="shared" si="153"/>
        <v/>
      </c>
      <c r="OL34" s="95" t="str">
        <f t="shared" si="154"/>
        <v/>
      </c>
      <c r="OM34" s="95" t="str">
        <f t="shared" si="155"/>
        <v/>
      </c>
      <c r="ON34" s="95" t="str">
        <f t="shared" si="156"/>
        <v/>
      </c>
      <c r="OO34" s="95" t="str">
        <f t="shared" si="157"/>
        <v/>
      </c>
      <c r="OP34" s="95" t="str">
        <f t="shared" si="158"/>
        <v/>
      </c>
      <c r="OQ34" s="95" t="str">
        <f t="shared" si="159"/>
        <v/>
      </c>
      <c r="OR34" s="95" t="str">
        <f t="shared" si="160"/>
        <v/>
      </c>
      <c r="OS34" s="95" t="str">
        <f t="shared" si="131"/>
        <v/>
      </c>
      <c r="OT34" s="95" t="str">
        <f t="shared" si="132"/>
        <v/>
      </c>
      <c r="OU34" s="95" t="str">
        <f t="shared" si="133"/>
        <v/>
      </c>
      <c r="OV34" s="95" t="str">
        <f t="shared" si="134"/>
        <v/>
      </c>
      <c r="OW34" s="95" t="str">
        <f t="shared" si="135"/>
        <v/>
      </c>
      <c r="OX34" s="95" t="str">
        <f t="shared" si="136"/>
        <v/>
      </c>
      <c r="OY34" s="95" t="str">
        <f t="shared" si="137"/>
        <v/>
      </c>
      <c r="OZ34" s="95" t="str">
        <f t="shared" si="138"/>
        <v/>
      </c>
      <c r="PA34" s="95" t="str">
        <f t="shared" si="139"/>
        <v/>
      </c>
      <c r="PB34" s="95" t="str">
        <f t="shared" si="140"/>
        <v/>
      </c>
      <c r="PC34" s="96" t="str">
        <f t="shared" si="141"/>
        <v/>
      </c>
      <c r="PE34" s="101" t="str">
        <f t="shared" si="126"/>
        <v/>
      </c>
      <c r="PG34" s="106" t="str">
        <f t="shared" si="127"/>
        <v/>
      </c>
      <c r="PH34" s="107" t="str">
        <f t="shared" si="161"/>
        <v/>
      </c>
      <c r="PI34" s="107" t="str">
        <f t="shared" si="162"/>
        <v/>
      </c>
      <c r="PJ34" s="107" t="str">
        <f t="shared" si="163"/>
        <v/>
      </c>
      <c r="PK34" s="107" t="str">
        <f t="shared" si="164"/>
        <v/>
      </c>
      <c r="PL34" s="107" t="str">
        <f t="shared" si="165"/>
        <v/>
      </c>
      <c r="PM34" s="107" t="str">
        <f t="shared" si="166"/>
        <v/>
      </c>
      <c r="PN34" s="107" t="str">
        <f t="shared" si="167"/>
        <v/>
      </c>
      <c r="PO34" s="107" t="str">
        <f t="shared" si="168"/>
        <v/>
      </c>
      <c r="PP34" s="107" t="str">
        <f t="shared" si="142"/>
        <v/>
      </c>
      <c r="PQ34" s="107" t="str">
        <f t="shared" si="143"/>
        <v/>
      </c>
      <c r="PR34" s="107" t="str">
        <f t="shared" si="144"/>
        <v/>
      </c>
      <c r="PS34" s="107" t="str">
        <f t="shared" si="145"/>
        <v/>
      </c>
      <c r="PT34" s="107" t="str">
        <f t="shared" si="146"/>
        <v/>
      </c>
      <c r="PU34" s="107" t="str">
        <f t="shared" si="147"/>
        <v/>
      </c>
      <c r="PV34" s="107" t="str">
        <f t="shared" si="148"/>
        <v/>
      </c>
      <c r="PW34" s="107" t="str">
        <f t="shared" si="149"/>
        <v/>
      </c>
      <c r="PX34" s="107" t="str">
        <f t="shared" si="150"/>
        <v/>
      </c>
      <c r="PY34" s="107" t="str">
        <f t="shared" si="151"/>
        <v/>
      </c>
      <c r="PZ34" s="108" t="str">
        <f t="shared" si="152"/>
        <v/>
      </c>
      <c r="QB34" s="124" t="str" cm="1">
        <f t="array" ref="QB34">IF(OR($QB$3="", $NI34=""), "", IFERROR(INDEX($ML34:$NE34, $QA34, MATCH($QB$3, $ML$7:$NE$7, 0)), ""))</f>
        <v/>
      </c>
      <c r="QD34" s="101" t="e" cm="1">
        <f t="array" ref="QD34">IF(OR($NI34="", $QB$3=""), NA(), IFERROR(INDEX($NO34:$OH34, $QC34, MATCH($QB$3, $NO$7:$OH$7, 0)), NA()))</f>
        <v>#N/A</v>
      </c>
      <c r="QF34" s="10">
        <f t="shared" si="72"/>
        <v>-20</v>
      </c>
    </row>
    <row r="35" spans="1:448" ht="1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AG35" s="10">
        <v>24</v>
      </c>
      <c r="AJ35" s="10" t="str">
        <f>IF('Dev Settings'!$Q14="", "", 'Dev Settings'!$Q14)</f>
        <v>Dropping</v>
      </c>
      <c r="AK35" s="10" t="str">
        <f>IF('Dev Settings'!$U14="", "", 'Dev Settings'!$U14)</f>
        <v>Loads more down than up</v>
      </c>
      <c r="CD35" s="52" t="e">
        <f t="shared" si="128"/>
        <v>#VALUE!</v>
      </c>
      <c r="CF35" s="55" t="e">
        <f t="shared" si="75"/>
        <v>#VALUE!</v>
      </c>
      <c r="CH35" s="10" t="str">
        <f t="shared" si="76"/>
        <v/>
      </c>
      <c r="CJ35" s="7"/>
      <c r="CK35" s="10">
        <v>27</v>
      </c>
      <c r="CL35" s="60">
        <v>44</v>
      </c>
      <c r="CM35" s="7">
        <v>86</v>
      </c>
      <c r="CN35" s="7">
        <v>47</v>
      </c>
      <c r="CO35" s="7">
        <v>9</v>
      </c>
      <c r="CP35" s="7">
        <v>29</v>
      </c>
      <c r="CQ35" s="7">
        <v>15</v>
      </c>
      <c r="CR35" s="7">
        <v>14</v>
      </c>
      <c r="CS35" s="7">
        <v>14</v>
      </c>
      <c r="CT35" s="7">
        <v>68</v>
      </c>
      <c r="CU35" s="7">
        <v>21</v>
      </c>
      <c r="CV35" s="7">
        <v>8</v>
      </c>
      <c r="CW35" s="7">
        <v>8</v>
      </c>
      <c r="CX35" s="7">
        <v>60</v>
      </c>
      <c r="CY35" s="7">
        <v>20</v>
      </c>
      <c r="CZ35" s="7">
        <v>6</v>
      </c>
      <c r="DA35" s="7">
        <v>25</v>
      </c>
      <c r="DB35" s="7">
        <v>8</v>
      </c>
      <c r="DC35" s="7">
        <v>7</v>
      </c>
      <c r="DD35" s="7">
        <v>36</v>
      </c>
      <c r="DE35" s="7">
        <v>17</v>
      </c>
      <c r="DF35" s="7">
        <v>77</v>
      </c>
      <c r="DG35" s="7">
        <v>81</v>
      </c>
      <c r="DH35" s="7">
        <v>88</v>
      </c>
      <c r="DI35" s="61">
        <v>47</v>
      </c>
      <c r="DK35" s="10">
        <v>28</v>
      </c>
      <c r="DL35" s="60">
        <v>97</v>
      </c>
      <c r="DM35" s="7">
        <v>54</v>
      </c>
      <c r="DN35" s="7">
        <v>27</v>
      </c>
      <c r="DO35" s="7">
        <v>21</v>
      </c>
      <c r="DP35" s="7">
        <v>15</v>
      </c>
      <c r="DQ35" s="7">
        <v>84</v>
      </c>
      <c r="DR35" s="7">
        <v>93</v>
      </c>
      <c r="DS35" s="7">
        <v>32</v>
      </c>
      <c r="DT35" s="7">
        <v>13</v>
      </c>
      <c r="DU35" s="7">
        <v>63</v>
      </c>
      <c r="DV35" s="7">
        <v>91</v>
      </c>
      <c r="DW35" s="7">
        <v>76</v>
      </c>
      <c r="DX35" s="7">
        <v>29</v>
      </c>
      <c r="DY35" s="7">
        <v>79</v>
      </c>
      <c r="DZ35" s="7">
        <v>72</v>
      </c>
      <c r="EA35" s="7">
        <v>73</v>
      </c>
      <c r="EB35" s="7">
        <v>79</v>
      </c>
      <c r="EC35" s="7">
        <v>75</v>
      </c>
      <c r="ED35" s="7">
        <v>83</v>
      </c>
      <c r="EE35" s="7">
        <v>100</v>
      </c>
      <c r="EF35" s="7">
        <v>16</v>
      </c>
      <c r="EG35" s="7">
        <v>39</v>
      </c>
      <c r="EH35" s="7">
        <v>87</v>
      </c>
      <c r="EI35" s="7">
        <v>41</v>
      </c>
      <c r="EJ35" s="7">
        <v>86</v>
      </c>
      <c r="EK35" s="7">
        <v>43</v>
      </c>
      <c r="EL35" s="7">
        <v>19</v>
      </c>
      <c r="EM35" s="7">
        <v>17</v>
      </c>
      <c r="EN35" s="7">
        <v>45</v>
      </c>
      <c r="EO35" s="7">
        <v>54</v>
      </c>
      <c r="EP35" s="7">
        <v>31</v>
      </c>
      <c r="EQ35" s="7">
        <v>67</v>
      </c>
      <c r="ER35" s="7">
        <v>93</v>
      </c>
      <c r="ES35" s="7">
        <v>63</v>
      </c>
      <c r="ET35" s="7">
        <v>95</v>
      </c>
      <c r="EU35" s="7">
        <v>75</v>
      </c>
      <c r="EV35" s="7">
        <v>80</v>
      </c>
      <c r="EW35" s="7">
        <v>30</v>
      </c>
      <c r="EX35" s="7">
        <v>36</v>
      </c>
      <c r="EY35" s="7">
        <v>66</v>
      </c>
      <c r="EZ35" s="7">
        <v>32</v>
      </c>
      <c r="FA35" s="7">
        <v>24</v>
      </c>
      <c r="FB35" s="7">
        <v>78</v>
      </c>
      <c r="FC35" s="7">
        <v>89</v>
      </c>
      <c r="FD35" s="7">
        <v>26</v>
      </c>
      <c r="FE35" s="7">
        <v>85</v>
      </c>
      <c r="FF35" s="7">
        <v>78</v>
      </c>
      <c r="FG35" s="7">
        <v>52</v>
      </c>
      <c r="FH35" s="7">
        <v>82</v>
      </c>
      <c r="FI35" s="7">
        <v>17</v>
      </c>
      <c r="FJ35" s="7">
        <v>39</v>
      </c>
      <c r="FK35" s="7">
        <v>73</v>
      </c>
      <c r="FL35" s="7">
        <v>36</v>
      </c>
      <c r="FM35" s="7">
        <v>80</v>
      </c>
      <c r="FN35" s="7">
        <v>44</v>
      </c>
      <c r="FO35" s="7">
        <v>32</v>
      </c>
      <c r="FP35" s="7">
        <v>86</v>
      </c>
      <c r="FQ35" s="7">
        <v>37</v>
      </c>
      <c r="FR35" s="7">
        <v>63</v>
      </c>
      <c r="FS35" s="7">
        <v>57</v>
      </c>
      <c r="FT35" s="7">
        <v>66</v>
      </c>
      <c r="FU35" s="7">
        <v>39</v>
      </c>
      <c r="FV35" s="7">
        <v>34</v>
      </c>
      <c r="FW35" s="7">
        <v>83</v>
      </c>
      <c r="FX35" s="7">
        <v>61</v>
      </c>
      <c r="FY35" s="7">
        <v>23</v>
      </c>
      <c r="FZ35" s="7">
        <v>3</v>
      </c>
      <c r="GA35" s="7">
        <v>72</v>
      </c>
      <c r="GB35" s="7">
        <v>16</v>
      </c>
      <c r="GC35" s="7">
        <v>54</v>
      </c>
      <c r="GD35" s="7">
        <v>19</v>
      </c>
      <c r="GE35" s="7">
        <v>43</v>
      </c>
      <c r="GF35" s="7">
        <v>22</v>
      </c>
      <c r="GG35" s="7">
        <v>74</v>
      </c>
      <c r="GH35" s="7">
        <v>59</v>
      </c>
      <c r="GI35" s="7">
        <v>93</v>
      </c>
      <c r="GJ35" s="7">
        <v>51</v>
      </c>
      <c r="GK35" s="7">
        <v>64</v>
      </c>
      <c r="GL35" s="7">
        <v>8</v>
      </c>
      <c r="GM35" s="7">
        <v>10</v>
      </c>
      <c r="GN35" s="7">
        <v>92</v>
      </c>
      <c r="GO35" s="7">
        <v>85</v>
      </c>
      <c r="GP35" s="7">
        <v>47</v>
      </c>
      <c r="GQ35" s="7">
        <v>25</v>
      </c>
      <c r="GR35" s="7">
        <v>15</v>
      </c>
      <c r="GS35" s="7">
        <v>61</v>
      </c>
      <c r="GT35" s="7">
        <v>24</v>
      </c>
      <c r="GU35" s="7">
        <v>2</v>
      </c>
      <c r="GV35" s="7">
        <v>92</v>
      </c>
      <c r="GW35" s="7">
        <v>98</v>
      </c>
      <c r="GX35" s="7">
        <v>56</v>
      </c>
      <c r="GY35" s="7">
        <v>68</v>
      </c>
      <c r="GZ35" s="7">
        <v>18</v>
      </c>
      <c r="HA35" s="7">
        <v>8</v>
      </c>
      <c r="HB35" s="7">
        <v>4</v>
      </c>
      <c r="HC35" s="7">
        <v>45</v>
      </c>
      <c r="HD35" s="7">
        <v>49</v>
      </c>
      <c r="HE35" s="7">
        <v>76</v>
      </c>
      <c r="HF35" s="7">
        <v>21</v>
      </c>
      <c r="HG35" s="61">
        <v>65</v>
      </c>
      <c r="HJ35" s="52" t="e">
        <f t="shared" si="169"/>
        <v>#VALUE!</v>
      </c>
      <c r="HL35" s="49">
        <f>$CA$11</f>
        <v>0.125</v>
      </c>
      <c r="HN35" s="10" t="e">
        <f t="shared" si="3"/>
        <v>#VALUE!</v>
      </c>
      <c r="HP35" s="10" t="e">
        <f t="shared" si="4"/>
        <v>#VALUE!</v>
      </c>
      <c r="HR35" s="10" t="e">
        <f t="shared" si="78"/>
        <v>#VALUE!</v>
      </c>
      <c r="HT35" s="60" t="e">
        <f t="shared" si="79"/>
        <v>#VALUE!</v>
      </c>
      <c r="HU35" s="7" t="e">
        <f t="shared" si="79"/>
        <v>#VALUE!</v>
      </c>
      <c r="HV35" s="7" t="e">
        <f t="shared" si="79"/>
        <v>#VALUE!</v>
      </c>
      <c r="HW35" s="7" t="e">
        <f t="shared" si="79"/>
        <v>#VALUE!</v>
      </c>
      <c r="HX35" s="7" t="e">
        <f t="shared" si="79"/>
        <v>#VALUE!</v>
      </c>
      <c r="HY35" s="7" t="e">
        <f t="shared" si="79"/>
        <v>#VALUE!</v>
      </c>
      <c r="HZ35" s="7" t="e">
        <f t="shared" si="79"/>
        <v>#VALUE!</v>
      </c>
      <c r="IA35" s="7" t="e">
        <f t="shared" si="79"/>
        <v>#VALUE!</v>
      </c>
      <c r="IB35" s="7" t="e">
        <f t="shared" si="79"/>
        <v>#VALUE!</v>
      </c>
      <c r="IC35" s="7" t="e">
        <f t="shared" si="79"/>
        <v>#VALUE!</v>
      </c>
      <c r="ID35" s="7" t="e">
        <f t="shared" si="79"/>
        <v>#VALUE!</v>
      </c>
      <c r="IE35" s="7" t="e">
        <f t="shared" si="79"/>
        <v>#VALUE!</v>
      </c>
      <c r="IF35" s="7" t="e">
        <f t="shared" si="79"/>
        <v>#VALUE!</v>
      </c>
      <c r="IG35" s="7" t="e">
        <f t="shared" si="79"/>
        <v>#VALUE!</v>
      </c>
      <c r="IH35" s="7" t="e">
        <f t="shared" si="79"/>
        <v>#VALUE!</v>
      </c>
      <c r="II35" s="7" t="e">
        <f t="shared" si="79"/>
        <v>#VALUE!</v>
      </c>
      <c r="IJ35" s="7" t="e">
        <f t="shared" si="129"/>
        <v>#VALUE!</v>
      </c>
      <c r="IK35" s="7" t="e">
        <f t="shared" si="129"/>
        <v>#VALUE!</v>
      </c>
      <c r="IL35" s="7" t="e">
        <f t="shared" si="129"/>
        <v>#VALUE!</v>
      </c>
      <c r="IM35" s="61" t="e">
        <f t="shared" si="129"/>
        <v>#VALUE!</v>
      </c>
      <c r="IT35" s="10">
        <v>28</v>
      </c>
      <c r="IU35" s="10">
        <f t="shared" si="80"/>
        <v>-3</v>
      </c>
      <c r="IW35" s="10">
        <f>IFERROR(IF(COUNTIF(IW$8:IW34, IW34)&lt;=INDEX($IQ$8:$IQ$18, MATCH(IW34, $IP$8:$IP$18, 0)), IW34, IW34+$IR$5), "")</f>
        <v>-3</v>
      </c>
      <c r="IX35" s="10">
        <f>IF($IW35="", "", COUNTIF(IW$8:IW35, IW35))</f>
        <v>4</v>
      </c>
      <c r="IY35" s="10">
        <f t="shared" si="81"/>
        <v>10</v>
      </c>
      <c r="JA35" s="10" t="str">
        <f t="shared" si="82"/>
        <v>X</v>
      </c>
      <c r="JB35" s="10">
        <f>IF($JA35="", "", COUNTIF(JA$8:JA35, "X"))</f>
        <v>26</v>
      </c>
      <c r="JE35" s="67" t="str">
        <f t="shared" si="83"/>
        <v/>
      </c>
      <c r="JF35" s="60" t="str">
        <f>IF(AND($IQ$5='Dev Settings'!$BU$3, COUNTIF($IP$21:$IP$25, HT35)&gt;0, COUNTIF($IP$21:$IP$25, HT34)&gt;0), MIN($ML34:$NE34)-ML34, IF(AND($IQ$6='Dev Settings'!$BU$3, COUNTIF($IQ$21:$IQ$25, HT35)&gt;0, COUNTIF($IQ$21:$IQ$25, HT34)&gt;0), MAX($ML34:$NE34)-ML34, IFERROR(INDEX($IU$8:$IU$107, MATCH(HT35, $IT$8:$IT$107, 0)), "")))</f>
        <v/>
      </c>
      <c r="JG35" s="7" t="str">
        <f>IF(AND($IQ$5='Dev Settings'!$BU$3, COUNTIF($IP$21:$IP$25, HU35)&gt;0, COUNTIF($IP$21:$IP$25, HU34)&gt;0), MIN($ML34:$NE34)-MM34, IF(AND($IQ$6='Dev Settings'!$BU$3, COUNTIF($IQ$21:$IQ$25, HU35)&gt;0, COUNTIF($IQ$21:$IQ$25, HU34)&gt;0), MAX($ML34:$NE34)-MM34, IFERROR(INDEX($IU$8:$IU$107, MATCH(HU35, $IT$8:$IT$107, 0)), "")))</f>
        <v/>
      </c>
      <c r="JH35" s="7" t="str">
        <f>IF(AND($IQ$5='Dev Settings'!$BU$3, COUNTIF($IP$21:$IP$25, HV35)&gt;0, COUNTIF($IP$21:$IP$25, HV34)&gt;0), MIN($ML34:$NE34)-MN34, IF(AND($IQ$6='Dev Settings'!$BU$3, COUNTIF($IQ$21:$IQ$25, HV35)&gt;0, COUNTIF($IQ$21:$IQ$25, HV34)&gt;0), MAX($ML34:$NE34)-MN34, IFERROR(INDEX($IU$8:$IU$107, MATCH(HV35, $IT$8:$IT$107, 0)), "")))</f>
        <v/>
      </c>
      <c r="JI35" s="7" t="str">
        <f>IF(AND($IQ$5='Dev Settings'!$BU$3, COUNTIF($IP$21:$IP$25, HW35)&gt;0, COUNTIF($IP$21:$IP$25, HW34)&gt;0), MIN($ML34:$NE34)-MO34, IF(AND($IQ$6='Dev Settings'!$BU$3, COUNTIF($IQ$21:$IQ$25, HW35)&gt;0, COUNTIF($IQ$21:$IQ$25, HW34)&gt;0), MAX($ML34:$NE34)-MO34, IFERROR(INDEX($IU$8:$IU$107, MATCH(HW35, $IT$8:$IT$107, 0)), "")))</f>
        <v/>
      </c>
      <c r="JJ35" s="7" t="str">
        <f>IF(AND($IQ$5='Dev Settings'!$BU$3, COUNTIF($IP$21:$IP$25, HX35)&gt;0, COUNTIF($IP$21:$IP$25, HX34)&gt;0), MIN($ML34:$NE34)-MP34, IF(AND($IQ$6='Dev Settings'!$BU$3, COUNTIF($IQ$21:$IQ$25, HX35)&gt;0, COUNTIF($IQ$21:$IQ$25, HX34)&gt;0), MAX($ML34:$NE34)-MP34, IFERROR(INDEX($IU$8:$IU$107, MATCH(HX35, $IT$8:$IT$107, 0)), "")))</f>
        <v/>
      </c>
      <c r="JK35" s="7" t="str">
        <f>IF(AND($IQ$5='Dev Settings'!$BU$3, COUNTIF($IP$21:$IP$25, HY35)&gt;0, COUNTIF($IP$21:$IP$25, HY34)&gt;0), MIN($ML34:$NE34)-MQ34, IF(AND($IQ$6='Dev Settings'!$BU$3, COUNTIF($IQ$21:$IQ$25, HY35)&gt;0, COUNTIF($IQ$21:$IQ$25, HY34)&gt;0), MAX($ML34:$NE34)-MQ34, IFERROR(INDEX($IU$8:$IU$107, MATCH(HY35, $IT$8:$IT$107, 0)), "")))</f>
        <v/>
      </c>
      <c r="JL35" s="7" t="str">
        <f>IF(AND($IQ$5='Dev Settings'!$BU$3, COUNTIF($IP$21:$IP$25, HZ35)&gt;0, COUNTIF($IP$21:$IP$25, HZ34)&gt;0), MIN($ML34:$NE34)-MR34, IF(AND($IQ$6='Dev Settings'!$BU$3, COUNTIF($IQ$21:$IQ$25, HZ35)&gt;0, COUNTIF($IQ$21:$IQ$25, HZ34)&gt;0), MAX($ML34:$NE34)-MR34, IFERROR(INDEX($IU$8:$IU$107, MATCH(HZ35, $IT$8:$IT$107, 0)), "")))</f>
        <v/>
      </c>
      <c r="JM35" s="7" t="str">
        <f>IF(AND($IQ$5='Dev Settings'!$BU$3, COUNTIF($IP$21:$IP$25, IA35)&gt;0, COUNTIF($IP$21:$IP$25, IA34)&gt;0), MIN($ML34:$NE34)-MS34, IF(AND($IQ$6='Dev Settings'!$BU$3, COUNTIF($IQ$21:$IQ$25, IA35)&gt;0, COUNTIF($IQ$21:$IQ$25, IA34)&gt;0), MAX($ML34:$NE34)-MS34, IFERROR(INDEX($IU$8:$IU$107, MATCH(IA35, $IT$8:$IT$107, 0)), "")))</f>
        <v/>
      </c>
      <c r="JN35" s="7" t="str">
        <f>IF(AND($IQ$5='Dev Settings'!$BU$3, COUNTIF($IP$21:$IP$25, IB35)&gt;0, COUNTIF($IP$21:$IP$25, IB34)&gt;0), MIN($ML34:$NE34)-MT34, IF(AND($IQ$6='Dev Settings'!$BU$3, COUNTIF($IQ$21:$IQ$25, IB35)&gt;0, COUNTIF($IQ$21:$IQ$25, IB34)&gt;0), MAX($ML34:$NE34)-MT34, IFERROR(INDEX($IU$8:$IU$107, MATCH(IB35, $IT$8:$IT$107, 0)), "")))</f>
        <v/>
      </c>
      <c r="JO35" s="7" t="str">
        <f>IF(AND($IQ$5='Dev Settings'!$BU$3, COUNTIF($IP$21:$IP$25, IC35)&gt;0, COUNTIF($IP$21:$IP$25, IC34)&gt;0), MIN($ML34:$NE34)-MU34, IF(AND($IQ$6='Dev Settings'!$BU$3, COUNTIF($IQ$21:$IQ$25, IC35)&gt;0, COUNTIF($IQ$21:$IQ$25, IC34)&gt;0), MAX($ML34:$NE34)-MU34, IFERROR(INDEX($IU$8:$IU$107, MATCH(IC35, $IT$8:$IT$107, 0)), "")))</f>
        <v/>
      </c>
      <c r="JP35" s="7" t="str">
        <f>IF(AND($IQ$5='Dev Settings'!$BU$3, COUNTIF($IP$21:$IP$25, ID35)&gt;0, COUNTIF($IP$21:$IP$25, ID34)&gt;0), MIN($ML34:$NE34)-MV34, IF(AND($IQ$6='Dev Settings'!$BU$3, COUNTIF($IQ$21:$IQ$25, ID35)&gt;0, COUNTIF($IQ$21:$IQ$25, ID34)&gt;0), MAX($ML34:$NE34)-MV34, IFERROR(INDEX($IU$8:$IU$107, MATCH(ID35, $IT$8:$IT$107, 0)), "")))</f>
        <v/>
      </c>
      <c r="JQ35" s="7" t="str">
        <f>IF(AND($IQ$5='Dev Settings'!$BU$3, COUNTIF($IP$21:$IP$25, IE35)&gt;0, COUNTIF($IP$21:$IP$25, IE34)&gt;0), MIN($ML34:$NE34)-MW34, IF(AND($IQ$6='Dev Settings'!$BU$3, COUNTIF($IQ$21:$IQ$25, IE35)&gt;0, COUNTIF($IQ$21:$IQ$25, IE34)&gt;0), MAX($ML34:$NE34)-MW34, IFERROR(INDEX($IU$8:$IU$107, MATCH(IE35, $IT$8:$IT$107, 0)), "")))</f>
        <v/>
      </c>
      <c r="JR35" s="7" t="str">
        <f>IF(AND($IQ$5='Dev Settings'!$BU$3, COUNTIF($IP$21:$IP$25, IF35)&gt;0, COUNTIF($IP$21:$IP$25, IF34)&gt;0), MIN($ML34:$NE34)-MX34, IF(AND($IQ$6='Dev Settings'!$BU$3, COUNTIF($IQ$21:$IQ$25, IF35)&gt;0, COUNTIF($IQ$21:$IQ$25, IF34)&gt;0), MAX($ML34:$NE34)-MX34, IFERROR(INDEX($IU$8:$IU$107, MATCH(IF35, $IT$8:$IT$107, 0)), "")))</f>
        <v/>
      </c>
      <c r="JS35" s="7" t="str">
        <f>IF(AND($IQ$5='Dev Settings'!$BU$3, COUNTIF($IP$21:$IP$25, IG35)&gt;0, COUNTIF($IP$21:$IP$25, IG34)&gt;0), MIN($ML34:$NE34)-MY34, IF(AND($IQ$6='Dev Settings'!$BU$3, COUNTIF($IQ$21:$IQ$25, IG35)&gt;0, COUNTIF($IQ$21:$IQ$25, IG34)&gt;0), MAX($ML34:$NE34)-MY34, IFERROR(INDEX($IU$8:$IU$107, MATCH(IG35, $IT$8:$IT$107, 0)), "")))</f>
        <v/>
      </c>
      <c r="JT35" s="7" t="str">
        <f>IF(AND($IQ$5='Dev Settings'!$BU$3, COUNTIF($IP$21:$IP$25, IH35)&gt;0, COUNTIF($IP$21:$IP$25, IH34)&gt;0), MIN($ML34:$NE34)-MZ34, IF(AND($IQ$6='Dev Settings'!$BU$3, COUNTIF($IQ$21:$IQ$25, IH35)&gt;0, COUNTIF($IQ$21:$IQ$25, IH34)&gt;0), MAX($ML34:$NE34)-MZ34, IFERROR(INDEX($IU$8:$IU$107, MATCH(IH35, $IT$8:$IT$107, 0)), "")))</f>
        <v/>
      </c>
      <c r="JU35" s="7" t="str">
        <f>IF(AND($IQ$5='Dev Settings'!$BU$3, COUNTIF($IP$21:$IP$25, II35)&gt;0, COUNTIF($IP$21:$IP$25, II34)&gt;0), MIN($ML34:$NE34)-NA34, IF(AND($IQ$6='Dev Settings'!$BU$3, COUNTIF($IQ$21:$IQ$25, II35)&gt;0, COUNTIF($IQ$21:$IQ$25, II34)&gt;0), MAX($ML34:$NE34)-NA34, IFERROR(INDEX($IU$8:$IU$107, MATCH(II35, $IT$8:$IT$107, 0)), "")))</f>
        <v/>
      </c>
      <c r="JV35" s="7" t="str">
        <f>IF(AND($IQ$5='Dev Settings'!$BU$3, COUNTIF($IP$21:$IP$25, IJ35)&gt;0, COUNTIF($IP$21:$IP$25, IJ34)&gt;0), MIN($ML34:$NE34)-NB34, IF(AND($IQ$6='Dev Settings'!$BU$3, COUNTIF($IQ$21:$IQ$25, IJ35)&gt;0, COUNTIF($IQ$21:$IQ$25, IJ34)&gt;0), MAX($ML34:$NE34)-NB34, IFERROR(INDEX($IU$8:$IU$107, MATCH(IJ35, $IT$8:$IT$107, 0)), "")))</f>
        <v/>
      </c>
      <c r="JW35" s="7" t="str">
        <f>IF(AND($IQ$5='Dev Settings'!$BU$3, COUNTIF($IP$21:$IP$25, IK35)&gt;0, COUNTIF($IP$21:$IP$25, IK34)&gt;0), MIN($ML34:$NE34)-NC34, IF(AND($IQ$6='Dev Settings'!$BU$3, COUNTIF($IQ$21:$IQ$25, IK35)&gt;0, COUNTIF($IQ$21:$IQ$25, IK34)&gt;0), MAX($ML34:$NE34)-NC34, IFERROR(INDEX($IU$8:$IU$107, MATCH(IK35, $IT$8:$IT$107, 0)), "")))</f>
        <v/>
      </c>
      <c r="JX35" s="7" t="str">
        <f>IF(AND($IQ$5='Dev Settings'!$BU$3, COUNTIF($IP$21:$IP$25, IL35)&gt;0, COUNTIF($IP$21:$IP$25, IL34)&gt;0), MIN($ML34:$NE34)-ND34, IF(AND($IQ$6='Dev Settings'!$BU$3, COUNTIF($IQ$21:$IQ$25, IL35)&gt;0, COUNTIF($IQ$21:$IQ$25, IL34)&gt;0), MAX($ML34:$NE34)-ND34, IFERROR(INDEX($IU$8:$IU$107, MATCH(IL35, $IT$8:$IT$107, 0)), "")))</f>
        <v/>
      </c>
      <c r="JY35" s="61" t="str">
        <f>IF(AND($IQ$5='Dev Settings'!$BU$3, COUNTIF($IP$21:$IP$25, IM35)&gt;0, COUNTIF($IP$21:$IP$25, IM34)&gt;0), MIN($ML34:$NE34)-NE34, IF(AND($IQ$6='Dev Settings'!$BU$3, COUNTIF($IQ$21:$IQ$25, IM35)&gt;0, COUNTIF($IQ$21:$IQ$25, IM34)&gt;0), MAX($ML34:$NE34)-NE34, IFERROR(INDEX($IU$8:$IU$107, MATCH(IM35, $IT$8:$IT$107, 0)), "")))</f>
        <v/>
      </c>
      <c r="KA35" s="60" t="str">
        <f t="shared" si="8"/>
        <v/>
      </c>
      <c r="KB35" s="7" t="str">
        <f t="shared" si="9"/>
        <v/>
      </c>
      <c r="KC35" s="7" t="str">
        <f t="shared" si="10"/>
        <v/>
      </c>
      <c r="KD35" s="7" t="str">
        <f t="shared" si="11"/>
        <v/>
      </c>
      <c r="KE35" s="7" t="str">
        <f t="shared" si="12"/>
        <v/>
      </c>
      <c r="KF35" s="7" t="str">
        <f t="shared" si="13"/>
        <v/>
      </c>
      <c r="KG35" s="7" t="str">
        <f t="shared" si="14"/>
        <v/>
      </c>
      <c r="KH35" s="7" t="str">
        <f t="shared" si="15"/>
        <v/>
      </c>
      <c r="KI35" s="7" t="str">
        <f t="shared" si="16"/>
        <v/>
      </c>
      <c r="KJ35" s="7" t="str">
        <f t="shared" si="17"/>
        <v/>
      </c>
      <c r="KK35" s="7" t="str">
        <f t="shared" si="18"/>
        <v/>
      </c>
      <c r="KL35" s="7" t="str">
        <f t="shared" si="19"/>
        <v/>
      </c>
      <c r="KM35" s="7" t="str">
        <f t="shared" si="20"/>
        <v/>
      </c>
      <c r="KN35" s="7" t="str">
        <f t="shared" si="21"/>
        <v/>
      </c>
      <c r="KO35" s="7" t="str">
        <f t="shared" si="22"/>
        <v/>
      </c>
      <c r="KP35" s="7" t="str">
        <f t="shared" si="23"/>
        <v/>
      </c>
      <c r="KQ35" s="7" t="str">
        <f t="shared" si="24"/>
        <v/>
      </c>
      <c r="KR35" s="7" t="str">
        <f t="shared" si="25"/>
        <v/>
      </c>
      <c r="KS35" s="7" t="str">
        <f t="shared" si="26"/>
        <v/>
      </c>
      <c r="KT35" s="61" t="str">
        <f t="shared" si="27"/>
        <v/>
      </c>
      <c r="KV35" s="60" t="e">
        <f t="shared" si="28"/>
        <v>#VALUE!</v>
      </c>
      <c r="KW35" s="7" t="e">
        <f t="shared" si="29"/>
        <v>#VALUE!</v>
      </c>
      <c r="KX35" s="7" t="e">
        <f t="shared" si="30"/>
        <v>#VALUE!</v>
      </c>
      <c r="KY35" s="7" t="e">
        <f t="shared" si="31"/>
        <v>#VALUE!</v>
      </c>
      <c r="KZ35" s="7" t="e">
        <f t="shared" si="32"/>
        <v>#VALUE!</v>
      </c>
      <c r="LA35" s="7" t="e">
        <f t="shared" si="33"/>
        <v>#VALUE!</v>
      </c>
      <c r="LB35" s="7" t="e">
        <f t="shared" si="34"/>
        <v>#VALUE!</v>
      </c>
      <c r="LC35" s="7" t="e">
        <f t="shared" si="35"/>
        <v>#VALUE!</v>
      </c>
      <c r="LD35" s="7" t="e">
        <f t="shared" si="36"/>
        <v>#VALUE!</v>
      </c>
      <c r="LE35" s="7" t="e">
        <f t="shared" si="37"/>
        <v>#VALUE!</v>
      </c>
      <c r="LF35" s="7" t="e">
        <f t="shared" si="38"/>
        <v>#VALUE!</v>
      </c>
      <c r="LG35" s="7" t="e">
        <f t="shared" si="39"/>
        <v>#VALUE!</v>
      </c>
      <c r="LH35" s="7" t="e">
        <f t="shared" si="40"/>
        <v>#VALUE!</v>
      </c>
      <c r="LI35" s="7" t="e">
        <f t="shared" si="41"/>
        <v>#VALUE!</v>
      </c>
      <c r="LJ35" s="7" t="e">
        <f t="shared" si="42"/>
        <v>#VALUE!</v>
      </c>
      <c r="LK35" s="7" t="e">
        <f t="shared" si="43"/>
        <v>#VALUE!</v>
      </c>
      <c r="LL35" s="7" t="e">
        <f t="shared" si="44"/>
        <v>#VALUE!</v>
      </c>
      <c r="LM35" s="7" t="e">
        <f t="shared" si="45"/>
        <v>#VALUE!</v>
      </c>
      <c r="LN35" s="7" t="e">
        <f t="shared" si="46"/>
        <v>#VALUE!</v>
      </c>
      <c r="LO35" s="61" t="e">
        <f t="shared" si="47"/>
        <v>#VALUE!</v>
      </c>
      <c r="LQ35" s="60" t="e">
        <f t="shared" si="48"/>
        <v>#VALUE!</v>
      </c>
      <c r="LR35" s="7" t="e">
        <f t="shared" si="49"/>
        <v>#VALUE!</v>
      </c>
      <c r="LS35" s="7" t="e">
        <f t="shared" si="50"/>
        <v>#VALUE!</v>
      </c>
      <c r="LT35" s="7" t="e">
        <f t="shared" si="51"/>
        <v>#VALUE!</v>
      </c>
      <c r="LU35" s="7" t="e">
        <f t="shared" si="52"/>
        <v>#VALUE!</v>
      </c>
      <c r="LV35" s="7" t="e">
        <f t="shared" si="53"/>
        <v>#VALUE!</v>
      </c>
      <c r="LW35" s="7" t="e">
        <f t="shared" si="54"/>
        <v>#VALUE!</v>
      </c>
      <c r="LX35" s="7" t="e">
        <f t="shared" si="55"/>
        <v>#VALUE!</v>
      </c>
      <c r="LY35" s="7" t="e">
        <f t="shared" si="56"/>
        <v>#VALUE!</v>
      </c>
      <c r="LZ35" s="7" t="e">
        <f t="shared" si="57"/>
        <v>#VALUE!</v>
      </c>
      <c r="MA35" s="7" t="e">
        <f t="shared" si="58"/>
        <v>#VALUE!</v>
      </c>
      <c r="MB35" s="7" t="e">
        <f t="shared" si="59"/>
        <v>#VALUE!</v>
      </c>
      <c r="MC35" s="7" t="e">
        <f t="shared" si="60"/>
        <v>#VALUE!</v>
      </c>
      <c r="MD35" s="7" t="e">
        <f t="shared" si="61"/>
        <v>#VALUE!</v>
      </c>
      <c r="ME35" s="7" t="e">
        <f t="shared" si="62"/>
        <v>#VALUE!</v>
      </c>
      <c r="MF35" s="7" t="e">
        <f t="shared" si="63"/>
        <v>#VALUE!</v>
      </c>
      <c r="MG35" s="7" t="e">
        <f t="shared" si="64"/>
        <v>#VALUE!</v>
      </c>
      <c r="MH35" s="7" t="e">
        <f t="shared" si="65"/>
        <v>#VALUE!</v>
      </c>
      <c r="MI35" s="7" t="e">
        <f t="shared" si="66"/>
        <v>#VALUE!</v>
      </c>
      <c r="MJ35" s="61" t="e">
        <f t="shared" si="67"/>
        <v>#VALUE!</v>
      </c>
      <c r="ML35" s="60" t="str">
        <f t="shared" si="84"/>
        <v/>
      </c>
      <c r="MM35" s="7" t="str">
        <f t="shared" si="85"/>
        <v/>
      </c>
      <c r="MN35" s="7" t="str">
        <f t="shared" si="86"/>
        <v/>
      </c>
      <c r="MO35" s="7" t="str">
        <f t="shared" si="87"/>
        <v/>
      </c>
      <c r="MP35" s="7" t="str">
        <f t="shared" si="88"/>
        <v/>
      </c>
      <c r="MQ35" s="7" t="str">
        <f t="shared" si="89"/>
        <v/>
      </c>
      <c r="MR35" s="7" t="str">
        <f t="shared" si="90"/>
        <v/>
      </c>
      <c r="MS35" s="7" t="str">
        <f t="shared" si="91"/>
        <v/>
      </c>
      <c r="MT35" s="7" t="str">
        <f t="shared" si="92"/>
        <v/>
      </c>
      <c r="MU35" s="7" t="str">
        <f t="shared" si="93"/>
        <v/>
      </c>
      <c r="MV35" s="7" t="str">
        <f t="shared" si="94"/>
        <v/>
      </c>
      <c r="MW35" s="7" t="str">
        <f t="shared" si="95"/>
        <v/>
      </c>
      <c r="MX35" s="7" t="str">
        <f t="shared" si="96"/>
        <v/>
      </c>
      <c r="MY35" s="7" t="str">
        <f t="shared" si="97"/>
        <v/>
      </c>
      <c r="MZ35" s="7" t="str">
        <f t="shared" si="98"/>
        <v/>
      </c>
      <c r="NA35" s="7" t="str">
        <f t="shared" si="99"/>
        <v/>
      </c>
      <c r="NB35" s="7" t="str">
        <f t="shared" si="100"/>
        <v/>
      </c>
      <c r="NC35" s="7" t="str">
        <f t="shared" si="101"/>
        <v/>
      </c>
      <c r="ND35" s="7" t="str">
        <f t="shared" si="102"/>
        <v/>
      </c>
      <c r="NE35" s="61" t="str">
        <f t="shared" si="103"/>
        <v/>
      </c>
      <c r="NG35" s="10" t="str">
        <f t="shared" si="104"/>
        <v/>
      </c>
      <c r="NI35" s="10" t="str">
        <f t="shared" si="105"/>
        <v/>
      </c>
      <c r="NK35" s="10" t="str">
        <f>IF(COUNTIF($NI35:$NI$176, "X")=1, "X", "")</f>
        <v/>
      </c>
      <c r="NM35" s="10" t="str">
        <f t="shared" si="69"/>
        <v/>
      </c>
      <c r="NO35" s="85" t="str" cm="1">
        <f t="array" ref="NO35">IF(OR(NO$7="", $JE35=""), "", IFERROR(NO$8+SUMPRODUCT((Trades!$CL$8:$CL$307)*(Trades!$O$8:$Q$307=NO$7)*(Trades!$R$8:$R$307&lt;$JE35))-SUMPRODUCT((Trades!$H$8:$H$307)*(Trades!$E$8:$E$307=NO$7)*(Trades!$R$8:$R$307&lt;$JE35)), ""))</f>
        <v/>
      </c>
      <c r="NP35" s="86" t="str" cm="1">
        <f t="array" ref="NP35">IF(OR(NP$7="", $JE35=""), "", IFERROR(NP$8+SUMPRODUCT((Trades!$CL$8:$CL$307)*(Trades!$O$8:$Q$307=NP$7)*(Trades!$R$8:$R$307&lt;$JE35))-SUMPRODUCT((Trades!$H$8:$H$307)*(Trades!$E$8:$E$307=NP$7)*(Trades!$R$8:$R$307&lt;$JE35)), ""))</f>
        <v/>
      </c>
      <c r="NQ35" s="86" t="str" cm="1">
        <f t="array" ref="NQ35">IF(OR(NQ$7="", $JE35=""), "", IFERROR(NQ$8+SUMPRODUCT((Trades!$CL$8:$CL$307)*(Trades!$O$8:$Q$307=NQ$7)*(Trades!$R$8:$R$307&lt;$JE35))-SUMPRODUCT((Trades!$H$8:$H$307)*(Trades!$E$8:$E$307=NQ$7)*(Trades!$R$8:$R$307&lt;$JE35)), ""))</f>
        <v/>
      </c>
      <c r="NR35" s="86" t="str" cm="1">
        <f t="array" ref="NR35">IF(OR(NR$7="", $JE35=""), "", IFERROR(NR$8+SUMPRODUCT((Trades!$CL$8:$CL$307)*(Trades!$O$8:$Q$307=NR$7)*(Trades!$R$8:$R$307&lt;$JE35))-SUMPRODUCT((Trades!$H$8:$H$307)*(Trades!$E$8:$E$307=NR$7)*(Trades!$R$8:$R$307&lt;$JE35)), ""))</f>
        <v/>
      </c>
      <c r="NS35" s="86" t="str" cm="1">
        <f t="array" ref="NS35">IF(OR(NS$7="", $JE35=""), "", IFERROR(NS$8+SUMPRODUCT((Trades!$CL$8:$CL$307)*(Trades!$O$8:$Q$307=NS$7)*(Trades!$R$8:$R$307&lt;$JE35))-SUMPRODUCT((Trades!$H$8:$H$307)*(Trades!$E$8:$E$307=NS$7)*(Trades!$R$8:$R$307&lt;$JE35)), ""))</f>
        <v/>
      </c>
      <c r="NT35" s="86" t="str" cm="1">
        <f t="array" ref="NT35">IF(OR(NT$7="", $JE35=""), "", IFERROR(NT$8+SUMPRODUCT((Trades!$CL$8:$CL$307)*(Trades!$O$8:$Q$307=NT$7)*(Trades!$R$8:$R$307&lt;$JE35))-SUMPRODUCT((Trades!$H$8:$H$307)*(Trades!$E$8:$E$307=NT$7)*(Trades!$R$8:$R$307&lt;$JE35)), ""))</f>
        <v/>
      </c>
      <c r="NU35" s="86" t="str" cm="1">
        <f t="array" ref="NU35">IF(OR(NU$7="", $JE35=""), "", IFERROR(NU$8+SUMPRODUCT((Trades!$CL$8:$CL$307)*(Trades!$O$8:$Q$307=NU$7)*(Trades!$R$8:$R$307&lt;$JE35))-SUMPRODUCT((Trades!$H$8:$H$307)*(Trades!$E$8:$E$307=NU$7)*(Trades!$R$8:$R$307&lt;$JE35)), ""))</f>
        <v/>
      </c>
      <c r="NV35" s="86" t="str" cm="1">
        <f t="array" ref="NV35">IF(OR(NV$7="", $JE35=""), "", IFERROR(NV$8+SUMPRODUCT((Trades!$CL$8:$CL$307)*(Trades!$O$8:$Q$307=NV$7)*(Trades!$R$8:$R$307&lt;$JE35))-SUMPRODUCT((Trades!$H$8:$H$307)*(Trades!$E$8:$E$307=NV$7)*(Trades!$R$8:$R$307&lt;$JE35)), ""))</f>
        <v/>
      </c>
      <c r="NW35" s="86" t="str" cm="1">
        <f t="array" ref="NW35">IF(OR(NW$7="", $JE35=""), "", IFERROR(NW$8+SUMPRODUCT((Trades!$CL$8:$CL$307)*(Trades!$O$8:$Q$307=NW$7)*(Trades!$R$8:$R$307&lt;$JE35))-SUMPRODUCT((Trades!$H$8:$H$307)*(Trades!$E$8:$E$307=NW$7)*(Trades!$R$8:$R$307&lt;$JE35)), ""))</f>
        <v/>
      </c>
      <c r="NX35" s="86" t="str" cm="1">
        <f t="array" ref="NX35">IF(OR(NX$7="", $JE35=""), "", IFERROR(NX$8+SUMPRODUCT((Trades!$CL$8:$CL$307)*(Trades!$O$8:$Q$307=NX$7)*(Trades!$R$8:$R$307&lt;$JE35))-SUMPRODUCT((Trades!$H$8:$H$307)*(Trades!$E$8:$E$307=NX$7)*(Trades!$R$8:$R$307&lt;$JE35)), ""))</f>
        <v/>
      </c>
      <c r="NY35" s="86" t="str" cm="1">
        <f t="array" ref="NY35">IF(OR(NY$7="", $JE35=""), "", IFERROR(NY$8+SUMPRODUCT((Trades!$CL$8:$CL$307)*(Trades!$O$8:$Q$307=NY$7)*(Trades!$R$8:$R$307&lt;$JE35))-SUMPRODUCT((Trades!$H$8:$H$307)*(Trades!$E$8:$E$307=NY$7)*(Trades!$R$8:$R$307&lt;$JE35)), ""))</f>
        <v/>
      </c>
      <c r="NZ35" s="86" t="str" cm="1">
        <f t="array" ref="NZ35">IF(OR(NZ$7="", $JE35=""), "", IFERROR(NZ$8+SUMPRODUCT((Trades!$CL$8:$CL$307)*(Trades!$O$8:$Q$307=NZ$7)*(Trades!$R$8:$R$307&lt;$JE35))-SUMPRODUCT((Trades!$H$8:$H$307)*(Trades!$E$8:$E$307=NZ$7)*(Trades!$R$8:$R$307&lt;$JE35)), ""))</f>
        <v/>
      </c>
      <c r="OA35" s="86" t="str" cm="1">
        <f t="array" ref="OA35">IF(OR(OA$7="", $JE35=""), "", IFERROR(OA$8+SUMPRODUCT((Trades!$CL$8:$CL$307)*(Trades!$O$8:$Q$307=OA$7)*(Trades!$R$8:$R$307&lt;$JE35))-SUMPRODUCT((Trades!$H$8:$H$307)*(Trades!$E$8:$E$307=OA$7)*(Trades!$R$8:$R$307&lt;$JE35)), ""))</f>
        <v/>
      </c>
      <c r="OB35" s="86" t="str" cm="1">
        <f t="array" ref="OB35">IF(OR(OB$7="", $JE35=""), "", IFERROR(OB$8+SUMPRODUCT((Trades!$CL$8:$CL$307)*(Trades!$O$8:$Q$307=OB$7)*(Trades!$R$8:$R$307&lt;$JE35))-SUMPRODUCT((Trades!$H$8:$H$307)*(Trades!$E$8:$E$307=OB$7)*(Trades!$R$8:$R$307&lt;$JE35)), ""))</f>
        <v/>
      </c>
      <c r="OC35" s="86" t="str" cm="1">
        <f t="array" ref="OC35">IF(OR(OC$7="", $JE35=""), "", IFERROR(OC$8+SUMPRODUCT((Trades!$CL$8:$CL$307)*(Trades!$O$8:$Q$307=OC$7)*(Trades!$R$8:$R$307&lt;$JE35))-SUMPRODUCT((Trades!$H$8:$H$307)*(Trades!$E$8:$E$307=OC$7)*(Trades!$R$8:$R$307&lt;$JE35)), ""))</f>
        <v/>
      </c>
      <c r="OD35" s="86" t="str" cm="1">
        <f t="array" ref="OD35">IF(OR(OD$7="", $JE35=""), "", IFERROR(OD$8+SUMPRODUCT((Trades!$CL$8:$CL$307)*(Trades!$O$8:$Q$307=OD$7)*(Trades!$R$8:$R$307&lt;$JE35))-SUMPRODUCT((Trades!$H$8:$H$307)*(Trades!$E$8:$E$307=OD$7)*(Trades!$R$8:$R$307&lt;$JE35)), ""))</f>
        <v/>
      </c>
      <c r="OE35" s="86" t="str" cm="1">
        <f t="array" ref="OE35">IF(OR(OE$7="", $JE35=""), "", IFERROR(OE$8+SUMPRODUCT((Trades!$CL$8:$CL$307)*(Trades!$O$8:$Q$307=OE$7)*(Trades!$R$8:$R$307&lt;$JE35))-SUMPRODUCT((Trades!$H$8:$H$307)*(Trades!$E$8:$E$307=OE$7)*(Trades!$R$8:$R$307&lt;$JE35)), ""))</f>
        <v/>
      </c>
      <c r="OF35" s="86" t="str" cm="1">
        <f t="array" ref="OF35">IF(OR(OF$7="", $JE35=""), "", IFERROR(OF$8+SUMPRODUCT((Trades!$CL$8:$CL$307)*(Trades!$O$8:$Q$307=OF$7)*(Trades!$R$8:$R$307&lt;$JE35))-SUMPRODUCT((Trades!$H$8:$H$307)*(Trades!$E$8:$E$307=OF$7)*(Trades!$R$8:$R$307&lt;$JE35)), ""))</f>
        <v/>
      </c>
      <c r="OG35" s="86" t="str" cm="1">
        <f t="array" ref="OG35">IF(OR(OG$7="", $JE35=""), "", IFERROR(OG$8+SUMPRODUCT((Trades!$CL$8:$CL$307)*(Trades!$O$8:$Q$307=OG$7)*(Trades!$R$8:$R$307&lt;$JE35))-SUMPRODUCT((Trades!$H$8:$H$307)*(Trades!$E$8:$E$307=OG$7)*(Trades!$R$8:$R$307&lt;$JE35)), ""))</f>
        <v/>
      </c>
      <c r="OH35" s="87" t="str" cm="1">
        <f t="array" ref="OH35">IF(OR(OH$7="", $JE35=""), "", IFERROR(OH$8+SUMPRODUCT((Trades!$CL$8:$CL$307)*(Trades!$O$8:$Q$307=OH$7)*(Trades!$R$8:$R$307&lt;$JE35))-SUMPRODUCT((Trades!$H$8:$H$307)*(Trades!$E$8:$E$307=OH$7)*(Trades!$R$8:$R$307&lt;$JE35)), ""))</f>
        <v/>
      </c>
      <c r="OJ35" s="94" t="str">
        <f t="shared" si="106"/>
        <v/>
      </c>
      <c r="OK35" s="95" t="str">
        <f t="shared" si="153"/>
        <v/>
      </c>
      <c r="OL35" s="95" t="str">
        <f t="shared" si="154"/>
        <v/>
      </c>
      <c r="OM35" s="95" t="str">
        <f t="shared" si="155"/>
        <v/>
      </c>
      <c r="ON35" s="95" t="str">
        <f t="shared" si="156"/>
        <v/>
      </c>
      <c r="OO35" s="95" t="str">
        <f t="shared" si="157"/>
        <v/>
      </c>
      <c r="OP35" s="95" t="str">
        <f t="shared" si="158"/>
        <v/>
      </c>
      <c r="OQ35" s="95" t="str">
        <f t="shared" si="159"/>
        <v/>
      </c>
      <c r="OR35" s="95" t="str">
        <f t="shared" si="160"/>
        <v/>
      </c>
      <c r="OS35" s="95" t="str">
        <f t="shared" si="131"/>
        <v/>
      </c>
      <c r="OT35" s="95" t="str">
        <f t="shared" si="132"/>
        <v/>
      </c>
      <c r="OU35" s="95" t="str">
        <f t="shared" si="133"/>
        <v/>
      </c>
      <c r="OV35" s="95" t="str">
        <f t="shared" si="134"/>
        <v/>
      </c>
      <c r="OW35" s="95" t="str">
        <f t="shared" si="135"/>
        <v/>
      </c>
      <c r="OX35" s="95" t="str">
        <f t="shared" si="136"/>
        <v/>
      </c>
      <c r="OY35" s="95" t="str">
        <f t="shared" si="137"/>
        <v/>
      </c>
      <c r="OZ35" s="95" t="str">
        <f t="shared" si="138"/>
        <v/>
      </c>
      <c r="PA35" s="95" t="str">
        <f t="shared" si="139"/>
        <v/>
      </c>
      <c r="PB35" s="95" t="str">
        <f t="shared" si="140"/>
        <v/>
      </c>
      <c r="PC35" s="96" t="str">
        <f t="shared" si="141"/>
        <v/>
      </c>
      <c r="PE35" s="101" t="str">
        <f t="shared" si="126"/>
        <v/>
      </c>
      <c r="PG35" s="106" t="str">
        <f t="shared" si="127"/>
        <v/>
      </c>
      <c r="PH35" s="107" t="str">
        <f t="shared" si="161"/>
        <v/>
      </c>
      <c r="PI35" s="107" t="str">
        <f t="shared" si="162"/>
        <v/>
      </c>
      <c r="PJ35" s="107" t="str">
        <f t="shared" si="163"/>
        <v/>
      </c>
      <c r="PK35" s="107" t="str">
        <f t="shared" si="164"/>
        <v/>
      </c>
      <c r="PL35" s="107" t="str">
        <f t="shared" si="165"/>
        <v/>
      </c>
      <c r="PM35" s="107" t="str">
        <f t="shared" si="166"/>
        <v/>
      </c>
      <c r="PN35" s="107" t="str">
        <f t="shared" si="167"/>
        <v/>
      </c>
      <c r="PO35" s="107" t="str">
        <f t="shared" si="168"/>
        <v/>
      </c>
      <c r="PP35" s="107" t="str">
        <f t="shared" si="142"/>
        <v/>
      </c>
      <c r="PQ35" s="107" t="str">
        <f t="shared" si="143"/>
        <v/>
      </c>
      <c r="PR35" s="107" t="str">
        <f t="shared" si="144"/>
        <v/>
      </c>
      <c r="PS35" s="107" t="str">
        <f t="shared" si="145"/>
        <v/>
      </c>
      <c r="PT35" s="107" t="str">
        <f t="shared" si="146"/>
        <v/>
      </c>
      <c r="PU35" s="107" t="str">
        <f t="shared" si="147"/>
        <v/>
      </c>
      <c r="PV35" s="107" t="str">
        <f t="shared" si="148"/>
        <v/>
      </c>
      <c r="PW35" s="107" t="str">
        <f t="shared" si="149"/>
        <v/>
      </c>
      <c r="PX35" s="107" t="str">
        <f t="shared" si="150"/>
        <v/>
      </c>
      <c r="PY35" s="107" t="str">
        <f t="shared" si="151"/>
        <v/>
      </c>
      <c r="PZ35" s="108" t="str">
        <f t="shared" si="152"/>
        <v/>
      </c>
      <c r="QB35" s="124" t="str" cm="1">
        <f t="array" ref="QB35">IF(OR($QB$3="", $NI35=""), "", IFERROR(INDEX($ML35:$NE35, $QA35, MATCH($QB$3, $ML$7:$NE$7, 0)), ""))</f>
        <v/>
      </c>
      <c r="QD35" s="101" t="e" cm="1">
        <f t="array" ref="QD35">IF(OR($NI35="", $QB$3=""), NA(), IFERROR(INDEX($NO35:$OH35, $QC35, MATCH($QB$3, $NO$7:$OH$7, 0)), NA()))</f>
        <v>#N/A</v>
      </c>
      <c r="QF35" s="10">
        <f t="shared" si="72"/>
        <v>-20</v>
      </c>
    </row>
    <row r="36" spans="1:448" ht="1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AG36" s="10">
        <v>25</v>
      </c>
      <c r="AJ36" s="10" t="str">
        <f>IF('Dev Settings'!$Q15="", "", 'Dev Settings'!$Q15)</f>
        <v>Crazy</v>
      </c>
      <c r="AK36" s="10" t="str">
        <f>IF('Dev Settings'!$U15="", "", 'Dev Settings'!$U15)</f>
        <v>Extreme up and down</v>
      </c>
      <c r="CD36" s="52" t="e">
        <f t="shared" si="128"/>
        <v>#VALUE!</v>
      </c>
      <c r="CF36" s="55" t="e">
        <f t="shared" si="75"/>
        <v>#VALUE!</v>
      </c>
      <c r="CH36" s="10" t="str">
        <f t="shared" si="76"/>
        <v/>
      </c>
      <c r="CJ36" s="7"/>
      <c r="CK36" s="10">
        <v>28</v>
      </c>
      <c r="CL36" s="60">
        <v>76</v>
      </c>
      <c r="CM36" s="7">
        <v>45</v>
      </c>
      <c r="CN36" s="7">
        <v>15</v>
      </c>
      <c r="CO36" s="7">
        <v>10</v>
      </c>
      <c r="CP36" s="7">
        <v>82</v>
      </c>
      <c r="CQ36" s="7">
        <v>38</v>
      </c>
      <c r="CR36" s="7">
        <v>94</v>
      </c>
      <c r="CS36" s="7">
        <v>41</v>
      </c>
      <c r="CT36" s="7">
        <v>81</v>
      </c>
      <c r="CU36" s="7">
        <v>4</v>
      </c>
      <c r="CV36" s="7">
        <v>37</v>
      </c>
      <c r="CW36" s="7">
        <v>19</v>
      </c>
      <c r="CX36" s="7">
        <v>45</v>
      </c>
      <c r="CY36" s="7">
        <v>76</v>
      </c>
      <c r="CZ36" s="7">
        <v>82</v>
      </c>
      <c r="DA36" s="7">
        <v>37</v>
      </c>
      <c r="DB36" s="7">
        <v>46</v>
      </c>
      <c r="DC36" s="7">
        <v>89</v>
      </c>
      <c r="DD36" s="7">
        <v>70</v>
      </c>
      <c r="DE36" s="7">
        <v>97</v>
      </c>
      <c r="DF36" s="7">
        <v>65</v>
      </c>
      <c r="DG36" s="7">
        <v>44</v>
      </c>
      <c r="DH36" s="7">
        <v>78</v>
      </c>
      <c r="DI36" s="61">
        <v>28</v>
      </c>
      <c r="DK36" s="10">
        <v>29</v>
      </c>
      <c r="DL36" s="60">
        <v>48</v>
      </c>
      <c r="DM36" s="7">
        <v>53</v>
      </c>
      <c r="DN36" s="7">
        <v>80</v>
      </c>
      <c r="DO36" s="7">
        <v>33</v>
      </c>
      <c r="DP36" s="7">
        <v>66</v>
      </c>
      <c r="DQ36" s="7">
        <v>34</v>
      </c>
      <c r="DR36" s="7">
        <v>57</v>
      </c>
      <c r="DS36" s="7">
        <v>48</v>
      </c>
      <c r="DT36" s="7">
        <v>1</v>
      </c>
      <c r="DU36" s="7">
        <v>53</v>
      </c>
      <c r="DV36" s="7">
        <v>83</v>
      </c>
      <c r="DW36" s="7">
        <v>94</v>
      </c>
      <c r="DX36" s="7">
        <v>67</v>
      </c>
      <c r="DY36" s="7">
        <v>10</v>
      </c>
      <c r="DZ36" s="7">
        <v>23</v>
      </c>
      <c r="EA36" s="7">
        <v>90</v>
      </c>
      <c r="EB36" s="7">
        <v>71</v>
      </c>
      <c r="EC36" s="7">
        <v>60</v>
      </c>
      <c r="ED36" s="7">
        <v>42</v>
      </c>
      <c r="EE36" s="7">
        <v>91</v>
      </c>
      <c r="EF36" s="7">
        <v>96</v>
      </c>
      <c r="EG36" s="7">
        <v>22</v>
      </c>
      <c r="EH36" s="7">
        <v>39</v>
      </c>
      <c r="EI36" s="7">
        <v>11</v>
      </c>
      <c r="EJ36" s="7">
        <v>98</v>
      </c>
      <c r="EK36" s="7">
        <v>1</v>
      </c>
      <c r="EL36" s="7">
        <v>69</v>
      </c>
      <c r="EM36" s="7">
        <v>52</v>
      </c>
      <c r="EN36" s="7">
        <v>90</v>
      </c>
      <c r="EO36" s="7">
        <v>26</v>
      </c>
      <c r="EP36" s="7">
        <v>33</v>
      </c>
      <c r="EQ36" s="7">
        <v>41</v>
      </c>
      <c r="ER36" s="7">
        <v>88</v>
      </c>
      <c r="ES36" s="7">
        <v>74</v>
      </c>
      <c r="ET36" s="7">
        <v>89</v>
      </c>
      <c r="EU36" s="7">
        <v>80</v>
      </c>
      <c r="EV36" s="7">
        <v>46</v>
      </c>
      <c r="EW36" s="7">
        <v>76</v>
      </c>
      <c r="EX36" s="7">
        <v>75</v>
      </c>
      <c r="EY36" s="7">
        <v>35</v>
      </c>
      <c r="EZ36" s="7">
        <v>1</v>
      </c>
      <c r="FA36" s="7">
        <v>100</v>
      </c>
      <c r="FB36" s="7">
        <v>32</v>
      </c>
      <c r="FC36" s="7">
        <v>35</v>
      </c>
      <c r="FD36" s="7">
        <v>79</v>
      </c>
      <c r="FE36" s="7">
        <v>35</v>
      </c>
      <c r="FF36" s="7">
        <v>100</v>
      </c>
      <c r="FG36" s="7">
        <v>87</v>
      </c>
      <c r="FH36" s="7">
        <v>53</v>
      </c>
      <c r="FI36" s="7">
        <v>63</v>
      </c>
      <c r="FJ36" s="7">
        <v>12</v>
      </c>
      <c r="FK36" s="7">
        <v>77</v>
      </c>
      <c r="FL36" s="7">
        <v>75</v>
      </c>
      <c r="FM36" s="7">
        <v>55</v>
      </c>
      <c r="FN36" s="7">
        <v>81</v>
      </c>
      <c r="FO36" s="7">
        <v>73</v>
      </c>
      <c r="FP36" s="7">
        <v>73</v>
      </c>
      <c r="FQ36" s="7">
        <v>56</v>
      </c>
      <c r="FR36" s="7">
        <v>64</v>
      </c>
      <c r="FS36" s="7">
        <v>22</v>
      </c>
      <c r="FT36" s="7">
        <v>4</v>
      </c>
      <c r="FU36" s="7">
        <v>79</v>
      </c>
      <c r="FV36" s="7">
        <v>51</v>
      </c>
      <c r="FW36" s="7">
        <v>78</v>
      </c>
      <c r="FX36" s="7">
        <v>17</v>
      </c>
      <c r="FY36" s="7">
        <v>90</v>
      </c>
      <c r="FZ36" s="7">
        <v>57</v>
      </c>
      <c r="GA36" s="7">
        <v>23</v>
      </c>
      <c r="GB36" s="7">
        <v>87</v>
      </c>
      <c r="GC36" s="7">
        <v>98</v>
      </c>
      <c r="GD36" s="7">
        <v>34</v>
      </c>
      <c r="GE36" s="7">
        <v>51</v>
      </c>
      <c r="GF36" s="7">
        <v>91</v>
      </c>
      <c r="GG36" s="7">
        <v>67</v>
      </c>
      <c r="GH36" s="7">
        <v>94</v>
      </c>
      <c r="GI36" s="7">
        <v>50</v>
      </c>
      <c r="GJ36" s="7">
        <v>67</v>
      </c>
      <c r="GK36" s="7">
        <v>62</v>
      </c>
      <c r="GL36" s="7">
        <v>44</v>
      </c>
      <c r="GM36" s="7">
        <v>37</v>
      </c>
      <c r="GN36" s="7">
        <v>92</v>
      </c>
      <c r="GO36" s="7">
        <v>76</v>
      </c>
      <c r="GP36" s="7">
        <v>100</v>
      </c>
      <c r="GQ36" s="7">
        <v>88</v>
      </c>
      <c r="GR36" s="7">
        <v>97</v>
      </c>
      <c r="GS36" s="7">
        <v>15</v>
      </c>
      <c r="GT36" s="7">
        <v>15</v>
      </c>
      <c r="GU36" s="7">
        <v>61</v>
      </c>
      <c r="GV36" s="7">
        <v>56</v>
      </c>
      <c r="GW36" s="7">
        <v>71</v>
      </c>
      <c r="GX36" s="7">
        <v>31</v>
      </c>
      <c r="GY36" s="7">
        <v>75</v>
      </c>
      <c r="GZ36" s="7">
        <v>99</v>
      </c>
      <c r="HA36" s="7">
        <v>49</v>
      </c>
      <c r="HB36" s="7">
        <v>70</v>
      </c>
      <c r="HC36" s="7">
        <v>91</v>
      </c>
      <c r="HD36" s="7">
        <v>92</v>
      </c>
      <c r="HE36" s="7">
        <v>93</v>
      </c>
      <c r="HF36" s="7">
        <v>15</v>
      </c>
      <c r="HG36" s="61">
        <v>36</v>
      </c>
      <c r="HJ36" s="52" t="e">
        <f t="shared" si="169"/>
        <v>#VALUE!</v>
      </c>
      <c r="HL36" s="49">
        <f>$CA$12</f>
        <v>0.16666666666666666</v>
      </c>
      <c r="HN36" s="10" t="e">
        <f t="shared" si="3"/>
        <v>#VALUE!</v>
      </c>
      <c r="HP36" s="10" t="e">
        <f t="shared" si="4"/>
        <v>#VALUE!</v>
      </c>
      <c r="HR36" s="10" t="e">
        <f t="shared" si="78"/>
        <v>#VALUE!</v>
      </c>
      <c r="HT36" s="60" t="e">
        <f t="shared" si="79"/>
        <v>#VALUE!</v>
      </c>
      <c r="HU36" s="7" t="e">
        <f t="shared" si="79"/>
        <v>#VALUE!</v>
      </c>
      <c r="HV36" s="7" t="e">
        <f t="shared" si="79"/>
        <v>#VALUE!</v>
      </c>
      <c r="HW36" s="7" t="e">
        <f t="shared" si="79"/>
        <v>#VALUE!</v>
      </c>
      <c r="HX36" s="7" t="e">
        <f t="shared" si="79"/>
        <v>#VALUE!</v>
      </c>
      <c r="HY36" s="7" t="e">
        <f t="shared" si="79"/>
        <v>#VALUE!</v>
      </c>
      <c r="HZ36" s="7" t="e">
        <f t="shared" si="79"/>
        <v>#VALUE!</v>
      </c>
      <c r="IA36" s="7" t="e">
        <f t="shared" si="79"/>
        <v>#VALUE!</v>
      </c>
      <c r="IB36" s="7" t="e">
        <f t="shared" si="79"/>
        <v>#VALUE!</v>
      </c>
      <c r="IC36" s="7" t="e">
        <f t="shared" si="79"/>
        <v>#VALUE!</v>
      </c>
      <c r="ID36" s="7" t="e">
        <f t="shared" si="79"/>
        <v>#VALUE!</v>
      </c>
      <c r="IE36" s="7" t="e">
        <f t="shared" si="79"/>
        <v>#VALUE!</v>
      </c>
      <c r="IF36" s="7" t="e">
        <f t="shared" si="79"/>
        <v>#VALUE!</v>
      </c>
      <c r="IG36" s="7" t="e">
        <f t="shared" si="79"/>
        <v>#VALUE!</v>
      </c>
      <c r="IH36" s="7" t="e">
        <f t="shared" si="79"/>
        <v>#VALUE!</v>
      </c>
      <c r="II36" s="7" t="e">
        <f t="shared" si="79"/>
        <v>#VALUE!</v>
      </c>
      <c r="IJ36" s="7" t="e">
        <f t="shared" si="129"/>
        <v>#VALUE!</v>
      </c>
      <c r="IK36" s="7" t="e">
        <f t="shared" si="129"/>
        <v>#VALUE!</v>
      </c>
      <c r="IL36" s="7" t="e">
        <f t="shared" si="129"/>
        <v>#VALUE!</v>
      </c>
      <c r="IM36" s="61" t="e">
        <f t="shared" si="129"/>
        <v>#VALUE!</v>
      </c>
      <c r="IT36" s="10">
        <v>29</v>
      </c>
      <c r="IU36" s="10">
        <f t="shared" si="80"/>
        <v>-3</v>
      </c>
      <c r="IW36" s="10">
        <f>IFERROR(IF(COUNTIF(IW$8:IW35, IW35)&lt;=INDEX($IQ$8:$IQ$18, MATCH(IW35, $IP$8:$IP$18, 0)), IW35, IW35+$IR$5), "")</f>
        <v>-3</v>
      </c>
      <c r="IX36" s="10">
        <f>IF($IW36="", "", COUNTIF(IW$8:IW36, IW36))</f>
        <v>5</v>
      </c>
      <c r="IY36" s="10">
        <f t="shared" si="81"/>
        <v>10</v>
      </c>
      <c r="JA36" s="10" t="str">
        <f t="shared" si="82"/>
        <v>X</v>
      </c>
      <c r="JB36" s="10">
        <f>IF($JA36="", "", COUNTIF(JA$8:JA36, "X"))</f>
        <v>27</v>
      </c>
      <c r="JE36" s="67" t="str">
        <f t="shared" si="83"/>
        <v/>
      </c>
      <c r="JF36" s="60" t="str">
        <f>IF(AND($IQ$5='Dev Settings'!$BU$3, COUNTIF($IP$21:$IP$25, HT36)&gt;0, COUNTIF($IP$21:$IP$25, HT35)&gt;0), MIN($ML35:$NE35)-ML35, IF(AND($IQ$6='Dev Settings'!$BU$3, COUNTIF($IQ$21:$IQ$25, HT36)&gt;0, COUNTIF($IQ$21:$IQ$25, HT35)&gt;0), MAX($ML35:$NE35)-ML35, IFERROR(INDEX($IU$8:$IU$107, MATCH(HT36, $IT$8:$IT$107, 0)), "")))</f>
        <v/>
      </c>
      <c r="JG36" s="7" t="str">
        <f>IF(AND($IQ$5='Dev Settings'!$BU$3, COUNTIF($IP$21:$IP$25, HU36)&gt;0, COUNTIF($IP$21:$IP$25, HU35)&gt;0), MIN($ML35:$NE35)-MM35, IF(AND($IQ$6='Dev Settings'!$BU$3, COUNTIF($IQ$21:$IQ$25, HU36)&gt;0, COUNTIF($IQ$21:$IQ$25, HU35)&gt;0), MAX($ML35:$NE35)-MM35, IFERROR(INDEX($IU$8:$IU$107, MATCH(HU36, $IT$8:$IT$107, 0)), "")))</f>
        <v/>
      </c>
      <c r="JH36" s="7" t="str">
        <f>IF(AND($IQ$5='Dev Settings'!$BU$3, COUNTIF($IP$21:$IP$25, HV36)&gt;0, COUNTIF($IP$21:$IP$25, HV35)&gt;0), MIN($ML35:$NE35)-MN35, IF(AND($IQ$6='Dev Settings'!$BU$3, COUNTIF($IQ$21:$IQ$25, HV36)&gt;0, COUNTIF($IQ$21:$IQ$25, HV35)&gt;0), MAX($ML35:$NE35)-MN35, IFERROR(INDEX($IU$8:$IU$107, MATCH(HV36, $IT$8:$IT$107, 0)), "")))</f>
        <v/>
      </c>
      <c r="JI36" s="7" t="str">
        <f>IF(AND($IQ$5='Dev Settings'!$BU$3, COUNTIF($IP$21:$IP$25, HW36)&gt;0, COUNTIF($IP$21:$IP$25, HW35)&gt;0), MIN($ML35:$NE35)-MO35, IF(AND($IQ$6='Dev Settings'!$BU$3, COUNTIF($IQ$21:$IQ$25, HW36)&gt;0, COUNTIF($IQ$21:$IQ$25, HW35)&gt;0), MAX($ML35:$NE35)-MO35, IFERROR(INDEX($IU$8:$IU$107, MATCH(HW36, $IT$8:$IT$107, 0)), "")))</f>
        <v/>
      </c>
      <c r="JJ36" s="7" t="str">
        <f>IF(AND($IQ$5='Dev Settings'!$BU$3, COUNTIF($IP$21:$IP$25, HX36)&gt;0, COUNTIF($IP$21:$IP$25, HX35)&gt;0), MIN($ML35:$NE35)-MP35, IF(AND($IQ$6='Dev Settings'!$BU$3, COUNTIF($IQ$21:$IQ$25, HX36)&gt;0, COUNTIF($IQ$21:$IQ$25, HX35)&gt;0), MAX($ML35:$NE35)-MP35, IFERROR(INDEX($IU$8:$IU$107, MATCH(HX36, $IT$8:$IT$107, 0)), "")))</f>
        <v/>
      </c>
      <c r="JK36" s="7" t="str">
        <f>IF(AND($IQ$5='Dev Settings'!$BU$3, COUNTIF($IP$21:$IP$25, HY36)&gt;0, COUNTIF($IP$21:$IP$25, HY35)&gt;0), MIN($ML35:$NE35)-MQ35, IF(AND($IQ$6='Dev Settings'!$BU$3, COUNTIF($IQ$21:$IQ$25, HY36)&gt;0, COUNTIF($IQ$21:$IQ$25, HY35)&gt;0), MAX($ML35:$NE35)-MQ35, IFERROR(INDEX($IU$8:$IU$107, MATCH(HY36, $IT$8:$IT$107, 0)), "")))</f>
        <v/>
      </c>
      <c r="JL36" s="7" t="str">
        <f>IF(AND($IQ$5='Dev Settings'!$BU$3, COUNTIF($IP$21:$IP$25, HZ36)&gt;0, COUNTIF($IP$21:$IP$25, HZ35)&gt;0), MIN($ML35:$NE35)-MR35, IF(AND($IQ$6='Dev Settings'!$BU$3, COUNTIF($IQ$21:$IQ$25, HZ36)&gt;0, COUNTIF($IQ$21:$IQ$25, HZ35)&gt;0), MAX($ML35:$NE35)-MR35, IFERROR(INDEX($IU$8:$IU$107, MATCH(HZ36, $IT$8:$IT$107, 0)), "")))</f>
        <v/>
      </c>
      <c r="JM36" s="7" t="str">
        <f>IF(AND($IQ$5='Dev Settings'!$BU$3, COUNTIF($IP$21:$IP$25, IA36)&gt;0, COUNTIF($IP$21:$IP$25, IA35)&gt;0), MIN($ML35:$NE35)-MS35, IF(AND($IQ$6='Dev Settings'!$BU$3, COUNTIF($IQ$21:$IQ$25, IA36)&gt;0, COUNTIF($IQ$21:$IQ$25, IA35)&gt;0), MAX($ML35:$NE35)-MS35, IFERROR(INDEX($IU$8:$IU$107, MATCH(IA36, $IT$8:$IT$107, 0)), "")))</f>
        <v/>
      </c>
      <c r="JN36" s="7" t="str">
        <f>IF(AND($IQ$5='Dev Settings'!$BU$3, COUNTIF($IP$21:$IP$25, IB36)&gt;0, COUNTIF($IP$21:$IP$25, IB35)&gt;0), MIN($ML35:$NE35)-MT35, IF(AND($IQ$6='Dev Settings'!$BU$3, COUNTIF($IQ$21:$IQ$25, IB36)&gt;0, COUNTIF($IQ$21:$IQ$25, IB35)&gt;0), MAX($ML35:$NE35)-MT35, IFERROR(INDEX($IU$8:$IU$107, MATCH(IB36, $IT$8:$IT$107, 0)), "")))</f>
        <v/>
      </c>
      <c r="JO36" s="7" t="str">
        <f>IF(AND($IQ$5='Dev Settings'!$BU$3, COUNTIF($IP$21:$IP$25, IC36)&gt;0, COUNTIF($IP$21:$IP$25, IC35)&gt;0), MIN($ML35:$NE35)-MU35, IF(AND($IQ$6='Dev Settings'!$BU$3, COUNTIF($IQ$21:$IQ$25, IC36)&gt;0, COUNTIF($IQ$21:$IQ$25, IC35)&gt;0), MAX($ML35:$NE35)-MU35, IFERROR(INDEX($IU$8:$IU$107, MATCH(IC36, $IT$8:$IT$107, 0)), "")))</f>
        <v/>
      </c>
      <c r="JP36" s="7" t="str">
        <f>IF(AND($IQ$5='Dev Settings'!$BU$3, COUNTIF($IP$21:$IP$25, ID36)&gt;0, COUNTIF($IP$21:$IP$25, ID35)&gt;0), MIN($ML35:$NE35)-MV35, IF(AND($IQ$6='Dev Settings'!$BU$3, COUNTIF($IQ$21:$IQ$25, ID36)&gt;0, COUNTIF($IQ$21:$IQ$25, ID35)&gt;0), MAX($ML35:$NE35)-MV35, IFERROR(INDEX($IU$8:$IU$107, MATCH(ID36, $IT$8:$IT$107, 0)), "")))</f>
        <v/>
      </c>
      <c r="JQ36" s="7" t="str">
        <f>IF(AND($IQ$5='Dev Settings'!$BU$3, COUNTIF($IP$21:$IP$25, IE36)&gt;0, COUNTIF($IP$21:$IP$25, IE35)&gt;0), MIN($ML35:$NE35)-MW35, IF(AND($IQ$6='Dev Settings'!$BU$3, COUNTIF($IQ$21:$IQ$25, IE36)&gt;0, COUNTIF($IQ$21:$IQ$25, IE35)&gt;0), MAX($ML35:$NE35)-MW35, IFERROR(INDEX($IU$8:$IU$107, MATCH(IE36, $IT$8:$IT$107, 0)), "")))</f>
        <v/>
      </c>
      <c r="JR36" s="7" t="str">
        <f>IF(AND($IQ$5='Dev Settings'!$BU$3, COUNTIF($IP$21:$IP$25, IF36)&gt;0, COUNTIF($IP$21:$IP$25, IF35)&gt;0), MIN($ML35:$NE35)-MX35, IF(AND($IQ$6='Dev Settings'!$BU$3, COUNTIF($IQ$21:$IQ$25, IF36)&gt;0, COUNTIF($IQ$21:$IQ$25, IF35)&gt;0), MAX($ML35:$NE35)-MX35, IFERROR(INDEX($IU$8:$IU$107, MATCH(IF36, $IT$8:$IT$107, 0)), "")))</f>
        <v/>
      </c>
      <c r="JS36" s="7" t="str">
        <f>IF(AND($IQ$5='Dev Settings'!$BU$3, COUNTIF($IP$21:$IP$25, IG36)&gt;0, COUNTIF($IP$21:$IP$25, IG35)&gt;0), MIN($ML35:$NE35)-MY35, IF(AND($IQ$6='Dev Settings'!$BU$3, COUNTIF($IQ$21:$IQ$25, IG36)&gt;0, COUNTIF($IQ$21:$IQ$25, IG35)&gt;0), MAX($ML35:$NE35)-MY35, IFERROR(INDEX($IU$8:$IU$107, MATCH(IG36, $IT$8:$IT$107, 0)), "")))</f>
        <v/>
      </c>
      <c r="JT36" s="7" t="str">
        <f>IF(AND($IQ$5='Dev Settings'!$BU$3, COUNTIF($IP$21:$IP$25, IH36)&gt;0, COUNTIF($IP$21:$IP$25, IH35)&gt;0), MIN($ML35:$NE35)-MZ35, IF(AND($IQ$6='Dev Settings'!$BU$3, COUNTIF($IQ$21:$IQ$25, IH36)&gt;0, COUNTIF($IQ$21:$IQ$25, IH35)&gt;0), MAX($ML35:$NE35)-MZ35, IFERROR(INDEX($IU$8:$IU$107, MATCH(IH36, $IT$8:$IT$107, 0)), "")))</f>
        <v/>
      </c>
      <c r="JU36" s="7" t="str">
        <f>IF(AND($IQ$5='Dev Settings'!$BU$3, COUNTIF($IP$21:$IP$25, II36)&gt;0, COUNTIF($IP$21:$IP$25, II35)&gt;0), MIN($ML35:$NE35)-NA35, IF(AND($IQ$6='Dev Settings'!$BU$3, COUNTIF($IQ$21:$IQ$25, II36)&gt;0, COUNTIF($IQ$21:$IQ$25, II35)&gt;0), MAX($ML35:$NE35)-NA35, IFERROR(INDEX($IU$8:$IU$107, MATCH(II36, $IT$8:$IT$107, 0)), "")))</f>
        <v/>
      </c>
      <c r="JV36" s="7" t="str">
        <f>IF(AND($IQ$5='Dev Settings'!$BU$3, COUNTIF($IP$21:$IP$25, IJ36)&gt;0, COUNTIF($IP$21:$IP$25, IJ35)&gt;0), MIN($ML35:$NE35)-NB35, IF(AND($IQ$6='Dev Settings'!$BU$3, COUNTIF($IQ$21:$IQ$25, IJ36)&gt;0, COUNTIF($IQ$21:$IQ$25, IJ35)&gt;0), MAX($ML35:$NE35)-NB35, IFERROR(INDEX($IU$8:$IU$107, MATCH(IJ36, $IT$8:$IT$107, 0)), "")))</f>
        <v/>
      </c>
      <c r="JW36" s="7" t="str">
        <f>IF(AND($IQ$5='Dev Settings'!$BU$3, COUNTIF($IP$21:$IP$25, IK36)&gt;0, COUNTIF($IP$21:$IP$25, IK35)&gt;0), MIN($ML35:$NE35)-NC35, IF(AND($IQ$6='Dev Settings'!$BU$3, COUNTIF($IQ$21:$IQ$25, IK36)&gt;0, COUNTIF($IQ$21:$IQ$25, IK35)&gt;0), MAX($ML35:$NE35)-NC35, IFERROR(INDEX($IU$8:$IU$107, MATCH(IK36, $IT$8:$IT$107, 0)), "")))</f>
        <v/>
      </c>
      <c r="JX36" s="7" t="str">
        <f>IF(AND($IQ$5='Dev Settings'!$BU$3, COUNTIF($IP$21:$IP$25, IL36)&gt;0, COUNTIF($IP$21:$IP$25, IL35)&gt;0), MIN($ML35:$NE35)-ND35, IF(AND($IQ$6='Dev Settings'!$BU$3, COUNTIF($IQ$21:$IQ$25, IL36)&gt;0, COUNTIF($IQ$21:$IQ$25, IL35)&gt;0), MAX($ML35:$NE35)-ND35, IFERROR(INDEX($IU$8:$IU$107, MATCH(IL36, $IT$8:$IT$107, 0)), "")))</f>
        <v/>
      </c>
      <c r="JY36" s="61" t="str">
        <f>IF(AND($IQ$5='Dev Settings'!$BU$3, COUNTIF($IP$21:$IP$25, IM36)&gt;0, COUNTIF($IP$21:$IP$25, IM35)&gt;0), MIN($ML35:$NE35)-NE35, IF(AND($IQ$6='Dev Settings'!$BU$3, COUNTIF($IQ$21:$IQ$25, IM36)&gt;0, COUNTIF($IQ$21:$IQ$25, IM35)&gt;0), MAX($ML35:$NE35)-NE35, IFERROR(INDEX($IU$8:$IU$107, MATCH(IM36, $IT$8:$IT$107, 0)), "")))</f>
        <v/>
      </c>
      <c r="KA36" s="60" t="str">
        <f t="shared" si="8"/>
        <v/>
      </c>
      <c r="KB36" s="7" t="str">
        <f t="shared" si="9"/>
        <v/>
      </c>
      <c r="KC36" s="7" t="str">
        <f t="shared" si="10"/>
        <v/>
      </c>
      <c r="KD36" s="7" t="str">
        <f t="shared" si="11"/>
        <v/>
      </c>
      <c r="KE36" s="7" t="str">
        <f t="shared" si="12"/>
        <v/>
      </c>
      <c r="KF36" s="7" t="str">
        <f t="shared" si="13"/>
        <v/>
      </c>
      <c r="KG36" s="7" t="str">
        <f t="shared" si="14"/>
        <v/>
      </c>
      <c r="KH36" s="7" t="str">
        <f t="shared" si="15"/>
        <v/>
      </c>
      <c r="KI36" s="7" t="str">
        <f t="shared" si="16"/>
        <v/>
      </c>
      <c r="KJ36" s="7" t="str">
        <f t="shared" si="17"/>
        <v/>
      </c>
      <c r="KK36" s="7" t="str">
        <f t="shared" si="18"/>
        <v/>
      </c>
      <c r="KL36" s="7" t="str">
        <f t="shared" si="19"/>
        <v/>
      </c>
      <c r="KM36" s="7" t="str">
        <f t="shared" si="20"/>
        <v/>
      </c>
      <c r="KN36" s="7" t="str">
        <f t="shared" si="21"/>
        <v/>
      </c>
      <c r="KO36" s="7" t="str">
        <f t="shared" si="22"/>
        <v/>
      </c>
      <c r="KP36" s="7" t="str">
        <f t="shared" si="23"/>
        <v/>
      </c>
      <c r="KQ36" s="7" t="str">
        <f t="shared" si="24"/>
        <v/>
      </c>
      <c r="KR36" s="7" t="str">
        <f t="shared" si="25"/>
        <v/>
      </c>
      <c r="KS36" s="7" t="str">
        <f t="shared" si="26"/>
        <v/>
      </c>
      <c r="KT36" s="61" t="str">
        <f t="shared" si="27"/>
        <v/>
      </c>
      <c r="KV36" s="60" t="e">
        <f t="shared" si="28"/>
        <v>#VALUE!</v>
      </c>
      <c r="KW36" s="7" t="e">
        <f t="shared" si="29"/>
        <v>#VALUE!</v>
      </c>
      <c r="KX36" s="7" t="e">
        <f t="shared" si="30"/>
        <v>#VALUE!</v>
      </c>
      <c r="KY36" s="7" t="e">
        <f t="shared" si="31"/>
        <v>#VALUE!</v>
      </c>
      <c r="KZ36" s="7" t="e">
        <f t="shared" si="32"/>
        <v>#VALUE!</v>
      </c>
      <c r="LA36" s="7" t="e">
        <f t="shared" si="33"/>
        <v>#VALUE!</v>
      </c>
      <c r="LB36" s="7" t="e">
        <f t="shared" si="34"/>
        <v>#VALUE!</v>
      </c>
      <c r="LC36" s="7" t="e">
        <f t="shared" si="35"/>
        <v>#VALUE!</v>
      </c>
      <c r="LD36" s="7" t="e">
        <f t="shared" si="36"/>
        <v>#VALUE!</v>
      </c>
      <c r="LE36" s="7" t="e">
        <f t="shared" si="37"/>
        <v>#VALUE!</v>
      </c>
      <c r="LF36" s="7" t="e">
        <f t="shared" si="38"/>
        <v>#VALUE!</v>
      </c>
      <c r="LG36" s="7" t="e">
        <f t="shared" si="39"/>
        <v>#VALUE!</v>
      </c>
      <c r="LH36" s="7" t="e">
        <f t="shared" si="40"/>
        <v>#VALUE!</v>
      </c>
      <c r="LI36" s="7" t="e">
        <f t="shared" si="41"/>
        <v>#VALUE!</v>
      </c>
      <c r="LJ36" s="7" t="e">
        <f t="shared" si="42"/>
        <v>#VALUE!</v>
      </c>
      <c r="LK36" s="7" t="e">
        <f t="shared" si="43"/>
        <v>#VALUE!</v>
      </c>
      <c r="LL36" s="7" t="e">
        <f t="shared" si="44"/>
        <v>#VALUE!</v>
      </c>
      <c r="LM36" s="7" t="e">
        <f t="shared" si="45"/>
        <v>#VALUE!</v>
      </c>
      <c r="LN36" s="7" t="e">
        <f t="shared" si="46"/>
        <v>#VALUE!</v>
      </c>
      <c r="LO36" s="61" t="e">
        <f t="shared" si="47"/>
        <v>#VALUE!</v>
      </c>
      <c r="LQ36" s="60" t="e">
        <f t="shared" si="48"/>
        <v>#VALUE!</v>
      </c>
      <c r="LR36" s="7" t="e">
        <f t="shared" si="49"/>
        <v>#VALUE!</v>
      </c>
      <c r="LS36" s="7" t="e">
        <f t="shared" si="50"/>
        <v>#VALUE!</v>
      </c>
      <c r="LT36" s="7" t="e">
        <f t="shared" si="51"/>
        <v>#VALUE!</v>
      </c>
      <c r="LU36" s="7" t="e">
        <f t="shared" si="52"/>
        <v>#VALUE!</v>
      </c>
      <c r="LV36" s="7" t="e">
        <f t="shared" si="53"/>
        <v>#VALUE!</v>
      </c>
      <c r="LW36" s="7" t="e">
        <f t="shared" si="54"/>
        <v>#VALUE!</v>
      </c>
      <c r="LX36" s="7" t="e">
        <f t="shared" si="55"/>
        <v>#VALUE!</v>
      </c>
      <c r="LY36" s="7" t="e">
        <f t="shared" si="56"/>
        <v>#VALUE!</v>
      </c>
      <c r="LZ36" s="7" t="e">
        <f t="shared" si="57"/>
        <v>#VALUE!</v>
      </c>
      <c r="MA36" s="7" t="e">
        <f t="shared" si="58"/>
        <v>#VALUE!</v>
      </c>
      <c r="MB36" s="7" t="e">
        <f t="shared" si="59"/>
        <v>#VALUE!</v>
      </c>
      <c r="MC36" s="7" t="e">
        <f t="shared" si="60"/>
        <v>#VALUE!</v>
      </c>
      <c r="MD36" s="7" t="e">
        <f t="shared" si="61"/>
        <v>#VALUE!</v>
      </c>
      <c r="ME36" s="7" t="e">
        <f t="shared" si="62"/>
        <v>#VALUE!</v>
      </c>
      <c r="MF36" s="7" t="e">
        <f t="shared" si="63"/>
        <v>#VALUE!</v>
      </c>
      <c r="MG36" s="7" t="e">
        <f t="shared" si="64"/>
        <v>#VALUE!</v>
      </c>
      <c r="MH36" s="7" t="e">
        <f t="shared" si="65"/>
        <v>#VALUE!</v>
      </c>
      <c r="MI36" s="7" t="e">
        <f t="shared" si="66"/>
        <v>#VALUE!</v>
      </c>
      <c r="MJ36" s="61" t="e">
        <f t="shared" si="67"/>
        <v>#VALUE!</v>
      </c>
      <c r="ML36" s="60" t="str">
        <f t="shared" si="84"/>
        <v/>
      </c>
      <c r="MM36" s="7" t="str">
        <f t="shared" si="85"/>
        <v/>
      </c>
      <c r="MN36" s="7" t="str">
        <f t="shared" si="86"/>
        <v/>
      </c>
      <c r="MO36" s="7" t="str">
        <f t="shared" si="87"/>
        <v/>
      </c>
      <c r="MP36" s="7" t="str">
        <f t="shared" si="88"/>
        <v/>
      </c>
      <c r="MQ36" s="7" t="str">
        <f t="shared" si="89"/>
        <v/>
      </c>
      <c r="MR36" s="7" t="str">
        <f t="shared" si="90"/>
        <v/>
      </c>
      <c r="MS36" s="7" t="str">
        <f t="shared" si="91"/>
        <v/>
      </c>
      <c r="MT36" s="7" t="str">
        <f t="shared" si="92"/>
        <v/>
      </c>
      <c r="MU36" s="7" t="str">
        <f t="shared" si="93"/>
        <v/>
      </c>
      <c r="MV36" s="7" t="str">
        <f t="shared" si="94"/>
        <v/>
      </c>
      <c r="MW36" s="7" t="str">
        <f t="shared" si="95"/>
        <v/>
      </c>
      <c r="MX36" s="7" t="str">
        <f t="shared" si="96"/>
        <v/>
      </c>
      <c r="MY36" s="7" t="str">
        <f t="shared" si="97"/>
        <v/>
      </c>
      <c r="MZ36" s="7" t="str">
        <f t="shared" si="98"/>
        <v/>
      </c>
      <c r="NA36" s="7" t="str">
        <f t="shared" si="99"/>
        <v/>
      </c>
      <c r="NB36" s="7" t="str">
        <f t="shared" si="100"/>
        <v/>
      </c>
      <c r="NC36" s="7" t="str">
        <f t="shared" si="101"/>
        <v/>
      </c>
      <c r="ND36" s="7" t="str">
        <f t="shared" si="102"/>
        <v/>
      </c>
      <c r="NE36" s="61" t="str">
        <f t="shared" si="103"/>
        <v/>
      </c>
      <c r="NG36" s="10" t="str">
        <f t="shared" si="104"/>
        <v/>
      </c>
      <c r="NI36" s="10" t="str">
        <f t="shared" si="105"/>
        <v/>
      </c>
      <c r="NK36" s="10" t="str">
        <f>IF(COUNTIF($NI36:$NI$176, "X")=1, "X", "")</f>
        <v/>
      </c>
      <c r="NM36" s="10" t="str">
        <f t="shared" si="69"/>
        <v/>
      </c>
      <c r="NO36" s="85" t="str" cm="1">
        <f t="array" ref="NO36">IF(OR(NO$7="", $JE36=""), "", IFERROR(NO$8+SUMPRODUCT((Trades!$CL$8:$CL$307)*(Trades!$O$8:$Q$307=NO$7)*(Trades!$R$8:$R$307&lt;$JE36))-SUMPRODUCT((Trades!$H$8:$H$307)*(Trades!$E$8:$E$307=NO$7)*(Trades!$R$8:$R$307&lt;$JE36)), ""))</f>
        <v/>
      </c>
      <c r="NP36" s="86" t="str" cm="1">
        <f t="array" ref="NP36">IF(OR(NP$7="", $JE36=""), "", IFERROR(NP$8+SUMPRODUCT((Trades!$CL$8:$CL$307)*(Trades!$O$8:$Q$307=NP$7)*(Trades!$R$8:$R$307&lt;$JE36))-SUMPRODUCT((Trades!$H$8:$H$307)*(Trades!$E$8:$E$307=NP$7)*(Trades!$R$8:$R$307&lt;$JE36)), ""))</f>
        <v/>
      </c>
      <c r="NQ36" s="86" t="str" cm="1">
        <f t="array" ref="NQ36">IF(OR(NQ$7="", $JE36=""), "", IFERROR(NQ$8+SUMPRODUCT((Trades!$CL$8:$CL$307)*(Trades!$O$8:$Q$307=NQ$7)*(Trades!$R$8:$R$307&lt;$JE36))-SUMPRODUCT((Trades!$H$8:$H$307)*(Trades!$E$8:$E$307=NQ$7)*(Trades!$R$8:$R$307&lt;$JE36)), ""))</f>
        <v/>
      </c>
      <c r="NR36" s="86" t="str" cm="1">
        <f t="array" ref="NR36">IF(OR(NR$7="", $JE36=""), "", IFERROR(NR$8+SUMPRODUCT((Trades!$CL$8:$CL$307)*(Trades!$O$8:$Q$307=NR$7)*(Trades!$R$8:$R$307&lt;$JE36))-SUMPRODUCT((Trades!$H$8:$H$307)*(Trades!$E$8:$E$307=NR$7)*(Trades!$R$8:$R$307&lt;$JE36)), ""))</f>
        <v/>
      </c>
      <c r="NS36" s="86" t="str" cm="1">
        <f t="array" ref="NS36">IF(OR(NS$7="", $JE36=""), "", IFERROR(NS$8+SUMPRODUCT((Trades!$CL$8:$CL$307)*(Trades!$O$8:$Q$307=NS$7)*(Trades!$R$8:$R$307&lt;$JE36))-SUMPRODUCT((Trades!$H$8:$H$307)*(Trades!$E$8:$E$307=NS$7)*(Trades!$R$8:$R$307&lt;$JE36)), ""))</f>
        <v/>
      </c>
      <c r="NT36" s="86" t="str" cm="1">
        <f t="array" ref="NT36">IF(OR(NT$7="", $JE36=""), "", IFERROR(NT$8+SUMPRODUCT((Trades!$CL$8:$CL$307)*(Trades!$O$8:$Q$307=NT$7)*(Trades!$R$8:$R$307&lt;$JE36))-SUMPRODUCT((Trades!$H$8:$H$307)*(Trades!$E$8:$E$307=NT$7)*(Trades!$R$8:$R$307&lt;$JE36)), ""))</f>
        <v/>
      </c>
      <c r="NU36" s="86" t="str" cm="1">
        <f t="array" ref="NU36">IF(OR(NU$7="", $JE36=""), "", IFERROR(NU$8+SUMPRODUCT((Trades!$CL$8:$CL$307)*(Trades!$O$8:$Q$307=NU$7)*(Trades!$R$8:$R$307&lt;$JE36))-SUMPRODUCT((Trades!$H$8:$H$307)*(Trades!$E$8:$E$307=NU$7)*(Trades!$R$8:$R$307&lt;$JE36)), ""))</f>
        <v/>
      </c>
      <c r="NV36" s="86" t="str" cm="1">
        <f t="array" ref="NV36">IF(OR(NV$7="", $JE36=""), "", IFERROR(NV$8+SUMPRODUCT((Trades!$CL$8:$CL$307)*(Trades!$O$8:$Q$307=NV$7)*(Trades!$R$8:$R$307&lt;$JE36))-SUMPRODUCT((Trades!$H$8:$H$307)*(Trades!$E$8:$E$307=NV$7)*(Trades!$R$8:$R$307&lt;$JE36)), ""))</f>
        <v/>
      </c>
      <c r="NW36" s="86" t="str" cm="1">
        <f t="array" ref="NW36">IF(OR(NW$7="", $JE36=""), "", IFERROR(NW$8+SUMPRODUCT((Trades!$CL$8:$CL$307)*(Trades!$O$8:$Q$307=NW$7)*(Trades!$R$8:$R$307&lt;$JE36))-SUMPRODUCT((Trades!$H$8:$H$307)*(Trades!$E$8:$E$307=NW$7)*(Trades!$R$8:$R$307&lt;$JE36)), ""))</f>
        <v/>
      </c>
      <c r="NX36" s="86" t="str" cm="1">
        <f t="array" ref="NX36">IF(OR(NX$7="", $JE36=""), "", IFERROR(NX$8+SUMPRODUCT((Trades!$CL$8:$CL$307)*(Trades!$O$8:$Q$307=NX$7)*(Trades!$R$8:$R$307&lt;$JE36))-SUMPRODUCT((Trades!$H$8:$H$307)*(Trades!$E$8:$E$307=NX$7)*(Trades!$R$8:$R$307&lt;$JE36)), ""))</f>
        <v/>
      </c>
      <c r="NY36" s="86" t="str" cm="1">
        <f t="array" ref="NY36">IF(OR(NY$7="", $JE36=""), "", IFERROR(NY$8+SUMPRODUCT((Trades!$CL$8:$CL$307)*(Trades!$O$8:$Q$307=NY$7)*(Trades!$R$8:$R$307&lt;$JE36))-SUMPRODUCT((Trades!$H$8:$H$307)*(Trades!$E$8:$E$307=NY$7)*(Trades!$R$8:$R$307&lt;$JE36)), ""))</f>
        <v/>
      </c>
      <c r="NZ36" s="86" t="str" cm="1">
        <f t="array" ref="NZ36">IF(OR(NZ$7="", $JE36=""), "", IFERROR(NZ$8+SUMPRODUCT((Trades!$CL$8:$CL$307)*(Trades!$O$8:$Q$307=NZ$7)*(Trades!$R$8:$R$307&lt;$JE36))-SUMPRODUCT((Trades!$H$8:$H$307)*(Trades!$E$8:$E$307=NZ$7)*(Trades!$R$8:$R$307&lt;$JE36)), ""))</f>
        <v/>
      </c>
      <c r="OA36" s="86" t="str" cm="1">
        <f t="array" ref="OA36">IF(OR(OA$7="", $JE36=""), "", IFERROR(OA$8+SUMPRODUCT((Trades!$CL$8:$CL$307)*(Trades!$O$8:$Q$307=OA$7)*(Trades!$R$8:$R$307&lt;$JE36))-SUMPRODUCT((Trades!$H$8:$H$307)*(Trades!$E$8:$E$307=OA$7)*(Trades!$R$8:$R$307&lt;$JE36)), ""))</f>
        <v/>
      </c>
      <c r="OB36" s="86" t="str" cm="1">
        <f t="array" ref="OB36">IF(OR(OB$7="", $JE36=""), "", IFERROR(OB$8+SUMPRODUCT((Trades!$CL$8:$CL$307)*(Trades!$O$8:$Q$307=OB$7)*(Trades!$R$8:$R$307&lt;$JE36))-SUMPRODUCT((Trades!$H$8:$H$307)*(Trades!$E$8:$E$307=OB$7)*(Trades!$R$8:$R$307&lt;$JE36)), ""))</f>
        <v/>
      </c>
      <c r="OC36" s="86" t="str" cm="1">
        <f t="array" ref="OC36">IF(OR(OC$7="", $JE36=""), "", IFERROR(OC$8+SUMPRODUCT((Trades!$CL$8:$CL$307)*(Trades!$O$8:$Q$307=OC$7)*(Trades!$R$8:$R$307&lt;$JE36))-SUMPRODUCT((Trades!$H$8:$H$307)*(Trades!$E$8:$E$307=OC$7)*(Trades!$R$8:$R$307&lt;$JE36)), ""))</f>
        <v/>
      </c>
      <c r="OD36" s="86" t="str" cm="1">
        <f t="array" ref="OD36">IF(OR(OD$7="", $JE36=""), "", IFERROR(OD$8+SUMPRODUCT((Trades!$CL$8:$CL$307)*(Trades!$O$8:$Q$307=OD$7)*(Trades!$R$8:$R$307&lt;$JE36))-SUMPRODUCT((Trades!$H$8:$H$307)*(Trades!$E$8:$E$307=OD$7)*(Trades!$R$8:$R$307&lt;$JE36)), ""))</f>
        <v/>
      </c>
      <c r="OE36" s="86" t="str" cm="1">
        <f t="array" ref="OE36">IF(OR(OE$7="", $JE36=""), "", IFERROR(OE$8+SUMPRODUCT((Trades!$CL$8:$CL$307)*(Trades!$O$8:$Q$307=OE$7)*(Trades!$R$8:$R$307&lt;$JE36))-SUMPRODUCT((Trades!$H$8:$H$307)*(Trades!$E$8:$E$307=OE$7)*(Trades!$R$8:$R$307&lt;$JE36)), ""))</f>
        <v/>
      </c>
      <c r="OF36" s="86" t="str" cm="1">
        <f t="array" ref="OF36">IF(OR(OF$7="", $JE36=""), "", IFERROR(OF$8+SUMPRODUCT((Trades!$CL$8:$CL$307)*(Trades!$O$8:$Q$307=OF$7)*(Trades!$R$8:$R$307&lt;$JE36))-SUMPRODUCT((Trades!$H$8:$H$307)*(Trades!$E$8:$E$307=OF$7)*(Trades!$R$8:$R$307&lt;$JE36)), ""))</f>
        <v/>
      </c>
      <c r="OG36" s="86" t="str" cm="1">
        <f t="array" ref="OG36">IF(OR(OG$7="", $JE36=""), "", IFERROR(OG$8+SUMPRODUCT((Trades!$CL$8:$CL$307)*(Trades!$O$8:$Q$307=OG$7)*(Trades!$R$8:$R$307&lt;$JE36))-SUMPRODUCT((Trades!$H$8:$H$307)*(Trades!$E$8:$E$307=OG$7)*(Trades!$R$8:$R$307&lt;$JE36)), ""))</f>
        <v/>
      </c>
      <c r="OH36" s="87" t="str" cm="1">
        <f t="array" ref="OH36">IF(OR(OH$7="", $JE36=""), "", IFERROR(OH$8+SUMPRODUCT((Trades!$CL$8:$CL$307)*(Trades!$O$8:$Q$307=OH$7)*(Trades!$R$8:$R$307&lt;$JE36))-SUMPRODUCT((Trades!$H$8:$H$307)*(Trades!$E$8:$E$307=OH$7)*(Trades!$R$8:$R$307&lt;$JE36)), ""))</f>
        <v/>
      </c>
      <c r="OJ36" s="94" t="str">
        <f t="shared" si="106"/>
        <v/>
      </c>
      <c r="OK36" s="95" t="str">
        <f t="shared" si="153"/>
        <v/>
      </c>
      <c r="OL36" s="95" t="str">
        <f t="shared" si="154"/>
        <v/>
      </c>
      <c r="OM36" s="95" t="str">
        <f t="shared" si="155"/>
        <v/>
      </c>
      <c r="ON36" s="95" t="str">
        <f t="shared" si="156"/>
        <v/>
      </c>
      <c r="OO36" s="95" t="str">
        <f t="shared" si="157"/>
        <v/>
      </c>
      <c r="OP36" s="95" t="str">
        <f t="shared" si="158"/>
        <v/>
      </c>
      <c r="OQ36" s="95" t="str">
        <f t="shared" si="159"/>
        <v/>
      </c>
      <c r="OR36" s="95" t="str">
        <f t="shared" si="160"/>
        <v/>
      </c>
      <c r="OS36" s="95" t="str">
        <f t="shared" si="131"/>
        <v/>
      </c>
      <c r="OT36" s="95" t="str">
        <f t="shared" si="132"/>
        <v/>
      </c>
      <c r="OU36" s="95" t="str">
        <f t="shared" si="133"/>
        <v/>
      </c>
      <c r="OV36" s="95" t="str">
        <f t="shared" si="134"/>
        <v/>
      </c>
      <c r="OW36" s="95" t="str">
        <f t="shared" si="135"/>
        <v/>
      </c>
      <c r="OX36" s="95" t="str">
        <f t="shared" si="136"/>
        <v/>
      </c>
      <c r="OY36" s="95" t="str">
        <f t="shared" si="137"/>
        <v/>
      </c>
      <c r="OZ36" s="95" t="str">
        <f t="shared" si="138"/>
        <v/>
      </c>
      <c r="PA36" s="95" t="str">
        <f t="shared" si="139"/>
        <v/>
      </c>
      <c r="PB36" s="95" t="str">
        <f t="shared" si="140"/>
        <v/>
      </c>
      <c r="PC36" s="96" t="str">
        <f t="shared" si="141"/>
        <v/>
      </c>
      <c r="PE36" s="101" t="str">
        <f t="shared" si="126"/>
        <v/>
      </c>
      <c r="PG36" s="106" t="str">
        <f t="shared" si="127"/>
        <v/>
      </c>
      <c r="PH36" s="107" t="str">
        <f t="shared" si="161"/>
        <v/>
      </c>
      <c r="PI36" s="107" t="str">
        <f t="shared" si="162"/>
        <v/>
      </c>
      <c r="PJ36" s="107" t="str">
        <f t="shared" si="163"/>
        <v/>
      </c>
      <c r="PK36" s="107" t="str">
        <f t="shared" si="164"/>
        <v/>
      </c>
      <c r="PL36" s="107" t="str">
        <f t="shared" si="165"/>
        <v/>
      </c>
      <c r="PM36" s="107" t="str">
        <f t="shared" si="166"/>
        <v/>
      </c>
      <c r="PN36" s="107" t="str">
        <f t="shared" si="167"/>
        <v/>
      </c>
      <c r="PO36" s="107" t="str">
        <f t="shared" si="168"/>
        <v/>
      </c>
      <c r="PP36" s="107" t="str">
        <f t="shared" si="142"/>
        <v/>
      </c>
      <c r="PQ36" s="107" t="str">
        <f t="shared" si="143"/>
        <v/>
      </c>
      <c r="PR36" s="107" t="str">
        <f t="shared" si="144"/>
        <v/>
      </c>
      <c r="PS36" s="107" t="str">
        <f t="shared" si="145"/>
        <v/>
      </c>
      <c r="PT36" s="107" t="str">
        <f t="shared" si="146"/>
        <v/>
      </c>
      <c r="PU36" s="107" t="str">
        <f t="shared" si="147"/>
        <v/>
      </c>
      <c r="PV36" s="107" t="str">
        <f t="shared" si="148"/>
        <v/>
      </c>
      <c r="PW36" s="107" t="str">
        <f t="shared" si="149"/>
        <v/>
      </c>
      <c r="PX36" s="107" t="str">
        <f t="shared" si="150"/>
        <v/>
      </c>
      <c r="PY36" s="107" t="str">
        <f t="shared" si="151"/>
        <v/>
      </c>
      <c r="PZ36" s="108" t="str">
        <f t="shared" si="152"/>
        <v/>
      </c>
      <c r="QB36" s="124" t="str" cm="1">
        <f t="array" ref="QB36">IF(OR($QB$3="", $NI36=""), "", IFERROR(INDEX($ML36:$NE36, $QA36, MATCH($QB$3, $ML$7:$NE$7, 0)), ""))</f>
        <v/>
      </c>
      <c r="QD36" s="101" t="e" cm="1">
        <f t="array" ref="QD36">IF(OR($NI36="", $QB$3=""), NA(), IFERROR(INDEX($NO36:$OH36, $QC36, MATCH($QB$3, $NO$7:$OH$7, 0)), NA()))</f>
        <v>#N/A</v>
      </c>
      <c r="QF36" s="10">
        <f t="shared" si="72"/>
        <v>-20</v>
      </c>
    </row>
    <row r="37" spans="1:448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AG37" s="10">
        <v>26</v>
      </c>
      <c r="AJ37" s="11" t="str">
        <f>IF('Dev Settings'!$Q16="", "", 'Dev Settings'!$Q16)</f>
        <v>Boring</v>
      </c>
      <c r="AK37" s="11" t="str">
        <f>IF('Dev Settings'!$U16="", "", 'Dev Settings'!$U16)</f>
        <v>Far less movement</v>
      </c>
      <c r="CD37" s="52" t="e">
        <f t="shared" si="128"/>
        <v>#VALUE!</v>
      </c>
      <c r="CF37" s="55" t="e">
        <f t="shared" si="75"/>
        <v>#VALUE!</v>
      </c>
      <c r="CH37" s="10" t="str">
        <f t="shared" si="76"/>
        <v/>
      </c>
      <c r="CJ37" s="7"/>
      <c r="CK37" s="10">
        <v>29</v>
      </c>
      <c r="CL37" s="60">
        <v>71</v>
      </c>
      <c r="CM37" s="7">
        <v>44</v>
      </c>
      <c r="CN37" s="7">
        <v>62</v>
      </c>
      <c r="CO37" s="7">
        <v>91</v>
      </c>
      <c r="CP37" s="7">
        <v>19</v>
      </c>
      <c r="CQ37" s="7">
        <v>60</v>
      </c>
      <c r="CR37" s="7">
        <v>6</v>
      </c>
      <c r="CS37" s="7">
        <v>80</v>
      </c>
      <c r="CT37" s="7">
        <v>3</v>
      </c>
      <c r="CU37" s="7">
        <v>96</v>
      </c>
      <c r="CV37" s="7">
        <v>95</v>
      </c>
      <c r="CW37" s="7">
        <v>97</v>
      </c>
      <c r="CX37" s="7">
        <v>42</v>
      </c>
      <c r="CY37" s="7">
        <v>46</v>
      </c>
      <c r="CZ37" s="7">
        <v>50</v>
      </c>
      <c r="DA37" s="7">
        <v>81</v>
      </c>
      <c r="DB37" s="7">
        <v>4</v>
      </c>
      <c r="DC37" s="7">
        <v>9</v>
      </c>
      <c r="DD37" s="7">
        <v>48</v>
      </c>
      <c r="DE37" s="7">
        <v>94</v>
      </c>
      <c r="DF37" s="7">
        <v>60</v>
      </c>
      <c r="DG37" s="7">
        <v>93</v>
      </c>
      <c r="DH37" s="7">
        <v>96</v>
      </c>
      <c r="DI37" s="61">
        <v>78</v>
      </c>
      <c r="DK37" s="10">
        <v>30</v>
      </c>
      <c r="DL37" s="60">
        <v>51</v>
      </c>
      <c r="DM37" s="7">
        <v>71</v>
      </c>
      <c r="DN37" s="7">
        <v>53</v>
      </c>
      <c r="DO37" s="7">
        <v>46</v>
      </c>
      <c r="DP37" s="7">
        <v>19</v>
      </c>
      <c r="DQ37" s="7">
        <v>29</v>
      </c>
      <c r="DR37" s="7">
        <v>99</v>
      </c>
      <c r="DS37" s="7">
        <v>7</v>
      </c>
      <c r="DT37" s="7">
        <v>22</v>
      </c>
      <c r="DU37" s="7">
        <v>86</v>
      </c>
      <c r="DV37" s="7">
        <v>24</v>
      </c>
      <c r="DW37" s="7">
        <v>60</v>
      </c>
      <c r="DX37" s="7">
        <v>50</v>
      </c>
      <c r="DY37" s="7">
        <v>18</v>
      </c>
      <c r="DZ37" s="7">
        <v>42</v>
      </c>
      <c r="EA37" s="7">
        <v>85</v>
      </c>
      <c r="EB37" s="7">
        <v>90</v>
      </c>
      <c r="EC37" s="7">
        <v>33</v>
      </c>
      <c r="ED37" s="7">
        <v>86</v>
      </c>
      <c r="EE37" s="7">
        <v>30</v>
      </c>
      <c r="EF37" s="7">
        <v>68</v>
      </c>
      <c r="EG37" s="7">
        <v>99</v>
      </c>
      <c r="EH37" s="7">
        <v>40</v>
      </c>
      <c r="EI37" s="7">
        <v>67</v>
      </c>
      <c r="EJ37" s="7">
        <v>32</v>
      </c>
      <c r="EK37" s="7">
        <v>55</v>
      </c>
      <c r="EL37" s="7">
        <v>72</v>
      </c>
      <c r="EM37" s="7">
        <v>3</v>
      </c>
      <c r="EN37" s="7">
        <v>62</v>
      </c>
      <c r="EO37" s="7">
        <v>81</v>
      </c>
      <c r="EP37" s="7">
        <v>61</v>
      </c>
      <c r="EQ37" s="7">
        <v>26</v>
      </c>
      <c r="ER37" s="7">
        <v>86</v>
      </c>
      <c r="ES37" s="7">
        <v>15</v>
      </c>
      <c r="ET37" s="7">
        <v>21</v>
      </c>
      <c r="EU37" s="7">
        <v>61</v>
      </c>
      <c r="EV37" s="7">
        <v>9</v>
      </c>
      <c r="EW37" s="7">
        <v>71</v>
      </c>
      <c r="EX37" s="7">
        <v>7</v>
      </c>
      <c r="EY37" s="7">
        <v>84</v>
      </c>
      <c r="EZ37" s="7">
        <v>26</v>
      </c>
      <c r="FA37" s="7">
        <v>81</v>
      </c>
      <c r="FB37" s="7">
        <v>78</v>
      </c>
      <c r="FC37" s="7">
        <v>8</v>
      </c>
      <c r="FD37" s="7">
        <v>68</v>
      </c>
      <c r="FE37" s="7">
        <v>22</v>
      </c>
      <c r="FF37" s="7">
        <v>47</v>
      </c>
      <c r="FG37" s="7">
        <v>87</v>
      </c>
      <c r="FH37" s="7">
        <v>23</v>
      </c>
      <c r="FI37" s="7">
        <v>90</v>
      </c>
      <c r="FJ37" s="7">
        <v>10</v>
      </c>
      <c r="FK37" s="7">
        <v>1</v>
      </c>
      <c r="FL37" s="7">
        <v>52</v>
      </c>
      <c r="FM37" s="7">
        <v>24</v>
      </c>
      <c r="FN37" s="7">
        <v>58</v>
      </c>
      <c r="FO37" s="7">
        <v>10</v>
      </c>
      <c r="FP37" s="7">
        <v>8</v>
      </c>
      <c r="FQ37" s="7">
        <v>93</v>
      </c>
      <c r="FR37" s="7">
        <v>11</v>
      </c>
      <c r="FS37" s="7">
        <v>48</v>
      </c>
      <c r="FT37" s="7">
        <v>8</v>
      </c>
      <c r="FU37" s="7">
        <v>47</v>
      </c>
      <c r="FV37" s="7">
        <v>2</v>
      </c>
      <c r="FW37" s="7">
        <v>20</v>
      </c>
      <c r="FX37" s="7">
        <v>74</v>
      </c>
      <c r="FY37" s="7">
        <v>98</v>
      </c>
      <c r="FZ37" s="7">
        <v>29</v>
      </c>
      <c r="GA37" s="7">
        <v>87</v>
      </c>
      <c r="GB37" s="7">
        <v>98</v>
      </c>
      <c r="GC37" s="7">
        <v>24</v>
      </c>
      <c r="GD37" s="7">
        <v>68</v>
      </c>
      <c r="GE37" s="7">
        <v>61</v>
      </c>
      <c r="GF37" s="7">
        <v>28</v>
      </c>
      <c r="GG37" s="7">
        <v>95</v>
      </c>
      <c r="GH37" s="7">
        <v>78</v>
      </c>
      <c r="GI37" s="7">
        <v>26</v>
      </c>
      <c r="GJ37" s="7">
        <v>37</v>
      </c>
      <c r="GK37" s="7">
        <v>7</v>
      </c>
      <c r="GL37" s="7">
        <v>73</v>
      </c>
      <c r="GM37" s="7">
        <v>92</v>
      </c>
      <c r="GN37" s="7">
        <v>96</v>
      </c>
      <c r="GO37" s="7">
        <v>89</v>
      </c>
      <c r="GP37" s="7">
        <v>5</v>
      </c>
      <c r="GQ37" s="7">
        <v>60</v>
      </c>
      <c r="GR37" s="7">
        <v>34</v>
      </c>
      <c r="GS37" s="7">
        <v>37</v>
      </c>
      <c r="GT37" s="7">
        <v>90</v>
      </c>
      <c r="GU37" s="7">
        <v>75</v>
      </c>
      <c r="GV37" s="7">
        <v>85</v>
      </c>
      <c r="GW37" s="7">
        <v>91</v>
      </c>
      <c r="GX37" s="7">
        <v>66</v>
      </c>
      <c r="GY37" s="7">
        <v>84</v>
      </c>
      <c r="GZ37" s="7">
        <v>47</v>
      </c>
      <c r="HA37" s="7">
        <v>44</v>
      </c>
      <c r="HB37" s="7">
        <v>1</v>
      </c>
      <c r="HC37" s="7">
        <v>83</v>
      </c>
      <c r="HD37" s="7">
        <v>99</v>
      </c>
      <c r="HE37" s="7">
        <v>23</v>
      </c>
      <c r="HF37" s="7">
        <v>77</v>
      </c>
      <c r="HG37" s="61">
        <v>28</v>
      </c>
      <c r="HJ37" s="52" t="e">
        <f t="shared" si="169"/>
        <v>#VALUE!</v>
      </c>
      <c r="HL37" s="49">
        <f>$CA$13</f>
        <v>0.20833333333333331</v>
      </c>
      <c r="HN37" s="10" t="e">
        <f t="shared" si="3"/>
        <v>#VALUE!</v>
      </c>
      <c r="HP37" s="10" t="e">
        <f t="shared" si="4"/>
        <v>#VALUE!</v>
      </c>
      <c r="HR37" s="10" t="e">
        <f t="shared" si="78"/>
        <v>#VALUE!</v>
      </c>
      <c r="HT37" s="60" t="e">
        <f t="shared" si="79"/>
        <v>#VALUE!</v>
      </c>
      <c r="HU37" s="7" t="e">
        <f t="shared" si="79"/>
        <v>#VALUE!</v>
      </c>
      <c r="HV37" s="7" t="e">
        <f t="shared" ref="HV37:IK52" si="170">IF(OR($HR37="", HV$5=""), "", IFERROR(INDEX($DL$8:$HG$107, MATCH($HR37, $DK$8:$DK$107, 0), MATCH(HV$5, $DL$7:$HG$7, 0)), ""))</f>
        <v>#VALUE!</v>
      </c>
      <c r="HW37" s="7" t="e">
        <f t="shared" si="170"/>
        <v>#VALUE!</v>
      </c>
      <c r="HX37" s="7" t="e">
        <f t="shared" si="170"/>
        <v>#VALUE!</v>
      </c>
      <c r="HY37" s="7" t="e">
        <f t="shared" si="170"/>
        <v>#VALUE!</v>
      </c>
      <c r="HZ37" s="7" t="e">
        <f t="shared" si="170"/>
        <v>#VALUE!</v>
      </c>
      <c r="IA37" s="7" t="e">
        <f t="shared" si="170"/>
        <v>#VALUE!</v>
      </c>
      <c r="IB37" s="7" t="e">
        <f t="shared" si="170"/>
        <v>#VALUE!</v>
      </c>
      <c r="IC37" s="7" t="e">
        <f t="shared" si="170"/>
        <v>#VALUE!</v>
      </c>
      <c r="ID37" s="7" t="e">
        <f t="shared" si="170"/>
        <v>#VALUE!</v>
      </c>
      <c r="IE37" s="7" t="e">
        <f t="shared" si="170"/>
        <v>#VALUE!</v>
      </c>
      <c r="IF37" s="7" t="e">
        <f t="shared" si="170"/>
        <v>#VALUE!</v>
      </c>
      <c r="IG37" s="7" t="e">
        <f t="shared" si="170"/>
        <v>#VALUE!</v>
      </c>
      <c r="IH37" s="7" t="e">
        <f t="shared" si="170"/>
        <v>#VALUE!</v>
      </c>
      <c r="II37" s="7" t="e">
        <f t="shared" si="170"/>
        <v>#VALUE!</v>
      </c>
      <c r="IJ37" s="7" t="e">
        <f t="shared" si="170"/>
        <v>#VALUE!</v>
      </c>
      <c r="IK37" s="7" t="e">
        <f t="shared" si="170"/>
        <v>#VALUE!</v>
      </c>
      <c r="IL37" s="7" t="e">
        <f t="shared" si="129"/>
        <v>#VALUE!</v>
      </c>
      <c r="IM37" s="61" t="e">
        <f t="shared" si="129"/>
        <v>#VALUE!</v>
      </c>
      <c r="IT37" s="10">
        <v>30</v>
      </c>
      <c r="IU37" s="10">
        <f t="shared" si="80"/>
        <v>-3</v>
      </c>
      <c r="IW37" s="10">
        <f>IFERROR(IF(COUNTIF(IW$8:IW36, IW36)&lt;=INDEX($IQ$8:$IQ$18, MATCH(IW36, $IP$8:$IP$18, 0)), IW36, IW36+$IR$5), "")</f>
        <v>-3</v>
      </c>
      <c r="IX37" s="10">
        <f>IF($IW37="", "", COUNTIF(IW$8:IW37, IW37))</f>
        <v>6</v>
      </c>
      <c r="IY37" s="10">
        <f t="shared" si="81"/>
        <v>10</v>
      </c>
      <c r="JA37" s="10" t="str">
        <f t="shared" si="82"/>
        <v>X</v>
      </c>
      <c r="JB37" s="10">
        <f>IF($JA37="", "", COUNTIF(JA$8:JA37, "X"))</f>
        <v>28</v>
      </c>
      <c r="JE37" s="67" t="str">
        <f t="shared" si="83"/>
        <v/>
      </c>
      <c r="JF37" s="60" t="str">
        <f>IF(AND($IQ$5='Dev Settings'!$BU$3, COUNTIF($IP$21:$IP$25, HT37)&gt;0, COUNTIF($IP$21:$IP$25, HT36)&gt;0), MIN($ML36:$NE36)-ML36, IF(AND($IQ$6='Dev Settings'!$BU$3, COUNTIF($IQ$21:$IQ$25, HT37)&gt;0, COUNTIF($IQ$21:$IQ$25, HT36)&gt;0), MAX($ML36:$NE36)-ML36, IFERROR(INDEX($IU$8:$IU$107, MATCH(HT37, $IT$8:$IT$107, 0)), "")))</f>
        <v/>
      </c>
      <c r="JG37" s="7" t="str">
        <f>IF(AND($IQ$5='Dev Settings'!$BU$3, COUNTIF($IP$21:$IP$25, HU37)&gt;0, COUNTIF($IP$21:$IP$25, HU36)&gt;0), MIN($ML36:$NE36)-MM36, IF(AND($IQ$6='Dev Settings'!$BU$3, COUNTIF($IQ$21:$IQ$25, HU37)&gt;0, COUNTIF($IQ$21:$IQ$25, HU36)&gt;0), MAX($ML36:$NE36)-MM36, IFERROR(INDEX($IU$8:$IU$107, MATCH(HU37, $IT$8:$IT$107, 0)), "")))</f>
        <v/>
      </c>
      <c r="JH37" s="7" t="str">
        <f>IF(AND($IQ$5='Dev Settings'!$BU$3, COUNTIF($IP$21:$IP$25, HV37)&gt;0, COUNTIF($IP$21:$IP$25, HV36)&gt;0), MIN($ML36:$NE36)-MN36, IF(AND($IQ$6='Dev Settings'!$BU$3, COUNTIF($IQ$21:$IQ$25, HV37)&gt;0, COUNTIF($IQ$21:$IQ$25, HV36)&gt;0), MAX($ML36:$NE36)-MN36, IFERROR(INDEX($IU$8:$IU$107, MATCH(HV37, $IT$8:$IT$107, 0)), "")))</f>
        <v/>
      </c>
      <c r="JI37" s="7" t="str">
        <f>IF(AND($IQ$5='Dev Settings'!$BU$3, COUNTIF($IP$21:$IP$25, HW37)&gt;0, COUNTIF($IP$21:$IP$25, HW36)&gt;0), MIN($ML36:$NE36)-MO36, IF(AND($IQ$6='Dev Settings'!$BU$3, COUNTIF($IQ$21:$IQ$25, HW37)&gt;0, COUNTIF($IQ$21:$IQ$25, HW36)&gt;0), MAX($ML36:$NE36)-MO36, IFERROR(INDEX($IU$8:$IU$107, MATCH(HW37, $IT$8:$IT$107, 0)), "")))</f>
        <v/>
      </c>
      <c r="JJ37" s="7" t="str">
        <f>IF(AND($IQ$5='Dev Settings'!$BU$3, COUNTIF($IP$21:$IP$25, HX37)&gt;0, COUNTIF($IP$21:$IP$25, HX36)&gt;0), MIN($ML36:$NE36)-MP36, IF(AND($IQ$6='Dev Settings'!$BU$3, COUNTIF($IQ$21:$IQ$25, HX37)&gt;0, COUNTIF($IQ$21:$IQ$25, HX36)&gt;0), MAX($ML36:$NE36)-MP36, IFERROR(INDEX($IU$8:$IU$107, MATCH(HX37, $IT$8:$IT$107, 0)), "")))</f>
        <v/>
      </c>
      <c r="JK37" s="7" t="str">
        <f>IF(AND($IQ$5='Dev Settings'!$BU$3, COUNTIF($IP$21:$IP$25, HY37)&gt;0, COUNTIF($IP$21:$IP$25, HY36)&gt;0), MIN($ML36:$NE36)-MQ36, IF(AND($IQ$6='Dev Settings'!$BU$3, COUNTIF($IQ$21:$IQ$25, HY37)&gt;0, COUNTIF($IQ$21:$IQ$25, HY36)&gt;0), MAX($ML36:$NE36)-MQ36, IFERROR(INDEX($IU$8:$IU$107, MATCH(HY37, $IT$8:$IT$107, 0)), "")))</f>
        <v/>
      </c>
      <c r="JL37" s="7" t="str">
        <f>IF(AND($IQ$5='Dev Settings'!$BU$3, COUNTIF($IP$21:$IP$25, HZ37)&gt;0, COUNTIF($IP$21:$IP$25, HZ36)&gt;0), MIN($ML36:$NE36)-MR36, IF(AND($IQ$6='Dev Settings'!$BU$3, COUNTIF($IQ$21:$IQ$25, HZ37)&gt;0, COUNTIF($IQ$21:$IQ$25, HZ36)&gt;0), MAX($ML36:$NE36)-MR36, IFERROR(INDEX($IU$8:$IU$107, MATCH(HZ37, $IT$8:$IT$107, 0)), "")))</f>
        <v/>
      </c>
      <c r="JM37" s="7" t="str">
        <f>IF(AND($IQ$5='Dev Settings'!$BU$3, COUNTIF($IP$21:$IP$25, IA37)&gt;0, COUNTIF($IP$21:$IP$25, IA36)&gt;0), MIN($ML36:$NE36)-MS36, IF(AND($IQ$6='Dev Settings'!$BU$3, COUNTIF($IQ$21:$IQ$25, IA37)&gt;0, COUNTIF($IQ$21:$IQ$25, IA36)&gt;0), MAX($ML36:$NE36)-MS36, IFERROR(INDEX($IU$8:$IU$107, MATCH(IA37, $IT$8:$IT$107, 0)), "")))</f>
        <v/>
      </c>
      <c r="JN37" s="7" t="str">
        <f>IF(AND($IQ$5='Dev Settings'!$BU$3, COUNTIF($IP$21:$IP$25, IB37)&gt;0, COUNTIF($IP$21:$IP$25, IB36)&gt;0), MIN($ML36:$NE36)-MT36, IF(AND($IQ$6='Dev Settings'!$BU$3, COUNTIF($IQ$21:$IQ$25, IB37)&gt;0, COUNTIF($IQ$21:$IQ$25, IB36)&gt;0), MAX($ML36:$NE36)-MT36, IFERROR(INDEX($IU$8:$IU$107, MATCH(IB37, $IT$8:$IT$107, 0)), "")))</f>
        <v/>
      </c>
      <c r="JO37" s="7" t="str">
        <f>IF(AND($IQ$5='Dev Settings'!$BU$3, COUNTIF($IP$21:$IP$25, IC37)&gt;0, COUNTIF($IP$21:$IP$25, IC36)&gt;0), MIN($ML36:$NE36)-MU36, IF(AND($IQ$6='Dev Settings'!$BU$3, COUNTIF($IQ$21:$IQ$25, IC37)&gt;0, COUNTIF($IQ$21:$IQ$25, IC36)&gt;0), MAX($ML36:$NE36)-MU36, IFERROR(INDEX($IU$8:$IU$107, MATCH(IC37, $IT$8:$IT$107, 0)), "")))</f>
        <v/>
      </c>
      <c r="JP37" s="7" t="str">
        <f>IF(AND($IQ$5='Dev Settings'!$BU$3, COUNTIF($IP$21:$IP$25, ID37)&gt;0, COUNTIF($IP$21:$IP$25, ID36)&gt;0), MIN($ML36:$NE36)-MV36, IF(AND($IQ$6='Dev Settings'!$BU$3, COUNTIF($IQ$21:$IQ$25, ID37)&gt;0, COUNTIF($IQ$21:$IQ$25, ID36)&gt;0), MAX($ML36:$NE36)-MV36, IFERROR(INDEX($IU$8:$IU$107, MATCH(ID37, $IT$8:$IT$107, 0)), "")))</f>
        <v/>
      </c>
      <c r="JQ37" s="7" t="str">
        <f>IF(AND($IQ$5='Dev Settings'!$BU$3, COUNTIF($IP$21:$IP$25, IE37)&gt;0, COUNTIF($IP$21:$IP$25, IE36)&gt;0), MIN($ML36:$NE36)-MW36, IF(AND($IQ$6='Dev Settings'!$BU$3, COUNTIF($IQ$21:$IQ$25, IE37)&gt;0, COUNTIF($IQ$21:$IQ$25, IE36)&gt;0), MAX($ML36:$NE36)-MW36, IFERROR(INDEX($IU$8:$IU$107, MATCH(IE37, $IT$8:$IT$107, 0)), "")))</f>
        <v/>
      </c>
      <c r="JR37" s="7" t="str">
        <f>IF(AND($IQ$5='Dev Settings'!$BU$3, COUNTIF($IP$21:$IP$25, IF37)&gt;0, COUNTIF($IP$21:$IP$25, IF36)&gt;0), MIN($ML36:$NE36)-MX36, IF(AND($IQ$6='Dev Settings'!$BU$3, COUNTIF($IQ$21:$IQ$25, IF37)&gt;0, COUNTIF($IQ$21:$IQ$25, IF36)&gt;0), MAX($ML36:$NE36)-MX36, IFERROR(INDEX($IU$8:$IU$107, MATCH(IF37, $IT$8:$IT$107, 0)), "")))</f>
        <v/>
      </c>
      <c r="JS37" s="7" t="str">
        <f>IF(AND($IQ$5='Dev Settings'!$BU$3, COUNTIF($IP$21:$IP$25, IG37)&gt;0, COUNTIF($IP$21:$IP$25, IG36)&gt;0), MIN($ML36:$NE36)-MY36, IF(AND($IQ$6='Dev Settings'!$BU$3, COUNTIF($IQ$21:$IQ$25, IG37)&gt;0, COUNTIF($IQ$21:$IQ$25, IG36)&gt;0), MAX($ML36:$NE36)-MY36, IFERROR(INDEX($IU$8:$IU$107, MATCH(IG37, $IT$8:$IT$107, 0)), "")))</f>
        <v/>
      </c>
      <c r="JT37" s="7" t="str">
        <f>IF(AND($IQ$5='Dev Settings'!$BU$3, COUNTIF($IP$21:$IP$25, IH37)&gt;0, COUNTIF($IP$21:$IP$25, IH36)&gt;0), MIN($ML36:$NE36)-MZ36, IF(AND($IQ$6='Dev Settings'!$BU$3, COUNTIF($IQ$21:$IQ$25, IH37)&gt;0, COUNTIF($IQ$21:$IQ$25, IH36)&gt;0), MAX($ML36:$NE36)-MZ36, IFERROR(INDEX($IU$8:$IU$107, MATCH(IH37, $IT$8:$IT$107, 0)), "")))</f>
        <v/>
      </c>
      <c r="JU37" s="7" t="str">
        <f>IF(AND($IQ$5='Dev Settings'!$BU$3, COUNTIF($IP$21:$IP$25, II37)&gt;0, COUNTIF($IP$21:$IP$25, II36)&gt;0), MIN($ML36:$NE36)-NA36, IF(AND($IQ$6='Dev Settings'!$BU$3, COUNTIF($IQ$21:$IQ$25, II37)&gt;0, COUNTIF($IQ$21:$IQ$25, II36)&gt;0), MAX($ML36:$NE36)-NA36, IFERROR(INDEX($IU$8:$IU$107, MATCH(II37, $IT$8:$IT$107, 0)), "")))</f>
        <v/>
      </c>
      <c r="JV37" s="7" t="str">
        <f>IF(AND($IQ$5='Dev Settings'!$BU$3, COUNTIF($IP$21:$IP$25, IJ37)&gt;0, COUNTIF($IP$21:$IP$25, IJ36)&gt;0), MIN($ML36:$NE36)-NB36, IF(AND($IQ$6='Dev Settings'!$BU$3, COUNTIF($IQ$21:$IQ$25, IJ37)&gt;0, COUNTIF($IQ$21:$IQ$25, IJ36)&gt;0), MAX($ML36:$NE36)-NB36, IFERROR(INDEX($IU$8:$IU$107, MATCH(IJ37, $IT$8:$IT$107, 0)), "")))</f>
        <v/>
      </c>
      <c r="JW37" s="7" t="str">
        <f>IF(AND($IQ$5='Dev Settings'!$BU$3, COUNTIF($IP$21:$IP$25, IK37)&gt;0, COUNTIF($IP$21:$IP$25, IK36)&gt;0), MIN($ML36:$NE36)-NC36, IF(AND($IQ$6='Dev Settings'!$BU$3, COUNTIF($IQ$21:$IQ$25, IK37)&gt;0, COUNTIF($IQ$21:$IQ$25, IK36)&gt;0), MAX($ML36:$NE36)-NC36, IFERROR(INDEX($IU$8:$IU$107, MATCH(IK37, $IT$8:$IT$107, 0)), "")))</f>
        <v/>
      </c>
      <c r="JX37" s="7" t="str">
        <f>IF(AND($IQ$5='Dev Settings'!$BU$3, COUNTIF($IP$21:$IP$25, IL37)&gt;0, COUNTIF($IP$21:$IP$25, IL36)&gt;0), MIN($ML36:$NE36)-ND36, IF(AND($IQ$6='Dev Settings'!$BU$3, COUNTIF($IQ$21:$IQ$25, IL37)&gt;0, COUNTIF($IQ$21:$IQ$25, IL36)&gt;0), MAX($ML36:$NE36)-ND36, IFERROR(INDEX($IU$8:$IU$107, MATCH(IL37, $IT$8:$IT$107, 0)), "")))</f>
        <v/>
      </c>
      <c r="JY37" s="61" t="str">
        <f>IF(AND($IQ$5='Dev Settings'!$BU$3, COUNTIF($IP$21:$IP$25, IM37)&gt;0, COUNTIF($IP$21:$IP$25, IM36)&gt;0), MIN($ML36:$NE36)-NE36, IF(AND($IQ$6='Dev Settings'!$BU$3, COUNTIF($IQ$21:$IQ$25, IM37)&gt;0, COUNTIF($IQ$21:$IQ$25, IM36)&gt;0), MAX($ML36:$NE36)-NE36, IFERROR(INDEX($IU$8:$IU$107, MATCH(IM37, $IT$8:$IT$107, 0)), "")))</f>
        <v/>
      </c>
      <c r="KA37" s="60" t="str">
        <f t="shared" si="8"/>
        <v/>
      </c>
      <c r="KB37" s="7" t="str">
        <f t="shared" si="9"/>
        <v/>
      </c>
      <c r="KC37" s="7" t="str">
        <f t="shared" si="10"/>
        <v/>
      </c>
      <c r="KD37" s="7" t="str">
        <f t="shared" si="11"/>
        <v/>
      </c>
      <c r="KE37" s="7" t="str">
        <f t="shared" si="12"/>
        <v/>
      </c>
      <c r="KF37" s="7" t="str">
        <f t="shared" si="13"/>
        <v/>
      </c>
      <c r="KG37" s="7" t="str">
        <f t="shared" si="14"/>
        <v/>
      </c>
      <c r="KH37" s="7" t="str">
        <f t="shared" si="15"/>
        <v/>
      </c>
      <c r="KI37" s="7" t="str">
        <f t="shared" si="16"/>
        <v/>
      </c>
      <c r="KJ37" s="7" t="str">
        <f t="shared" si="17"/>
        <v/>
      </c>
      <c r="KK37" s="7" t="str">
        <f t="shared" si="18"/>
        <v/>
      </c>
      <c r="KL37" s="7" t="str">
        <f t="shared" si="19"/>
        <v/>
      </c>
      <c r="KM37" s="7" t="str">
        <f t="shared" si="20"/>
        <v/>
      </c>
      <c r="KN37" s="7" t="str">
        <f t="shared" si="21"/>
        <v/>
      </c>
      <c r="KO37" s="7" t="str">
        <f t="shared" si="22"/>
        <v/>
      </c>
      <c r="KP37" s="7" t="str">
        <f t="shared" si="23"/>
        <v/>
      </c>
      <c r="KQ37" s="7" t="str">
        <f t="shared" si="24"/>
        <v/>
      </c>
      <c r="KR37" s="7" t="str">
        <f t="shared" si="25"/>
        <v/>
      </c>
      <c r="KS37" s="7" t="str">
        <f t="shared" si="26"/>
        <v/>
      </c>
      <c r="KT37" s="61" t="str">
        <f t="shared" si="27"/>
        <v/>
      </c>
      <c r="KV37" s="60" t="e">
        <f t="shared" si="28"/>
        <v>#VALUE!</v>
      </c>
      <c r="KW37" s="7" t="e">
        <f t="shared" si="29"/>
        <v>#VALUE!</v>
      </c>
      <c r="KX37" s="7" t="e">
        <f t="shared" si="30"/>
        <v>#VALUE!</v>
      </c>
      <c r="KY37" s="7" t="e">
        <f t="shared" si="31"/>
        <v>#VALUE!</v>
      </c>
      <c r="KZ37" s="7" t="e">
        <f t="shared" si="32"/>
        <v>#VALUE!</v>
      </c>
      <c r="LA37" s="7" t="e">
        <f t="shared" si="33"/>
        <v>#VALUE!</v>
      </c>
      <c r="LB37" s="7" t="e">
        <f t="shared" si="34"/>
        <v>#VALUE!</v>
      </c>
      <c r="LC37" s="7" t="e">
        <f t="shared" si="35"/>
        <v>#VALUE!</v>
      </c>
      <c r="LD37" s="7" t="e">
        <f t="shared" si="36"/>
        <v>#VALUE!</v>
      </c>
      <c r="LE37" s="7" t="e">
        <f t="shared" si="37"/>
        <v>#VALUE!</v>
      </c>
      <c r="LF37" s="7" t="e">
        <f t="shared" si="38"/>
        <v>#VALUE!</v>
      </c>
      <c r="LG37" s="7" t="e">
        <f t="shared" si="39"/>
        <v>#VALUE!</v>
      </c>
      <c r="LH37" s="7" t="e">
        <f t="shared" si="40"/>
        <v>#VALUE!</v>
      </c>
      <c r="LI37" s="7" t="e">
        <f t="shared" si="41"/>
        <v>#VALUE!</v>
      </c>
      <c r="LJ37" s="7" t="e">
        <f t="shared" si="42"/>
        <v>#VALUE!</v>
      </c>
      <c r="LK37" s="7" t="e">
        <f t="shared" si="43"/>
        <v>#VALUE!</v>
      </c>
      <c r="LL37" s="7" t="e">
        <f t="shared" si="44"/>
        <v>#VALUE!</v>
      </c>
      <c r="LM37" s="7" t="e">
        <f t="shared" si="45"/>
        <v>#VALUE!</v>
      </c>
      <c r="LN37" s="7" t="e">
        <f t="shared" si="46"/>
        <v>#VALUE!</v>
      </c>
      <c r="LO37" s="61" t="e">
        <f t="shared" si="47"/>
        <v>#VALUE!</v>
      </c>
      <c r="LQ37" s="60" t="e">
        <f t="shared" si="48"/>
        <v>#VALUE!</v>
      </c>
      <c r="LR37" s="7" t="e">
        <f t="shared" si="49"/>
        <v>#VALUE!</v>
      </c>
      <c r="LS37" s="7" t="e">
        <f t="shared" si="50"/>
        <v>#VALUE!</v>
      </c>
      <c r="LT37" s="7" t="e">
        <f t="shared" si="51"/>
        <v>#VALUE!</v>
      </c>
      <c r="LU37" s="7" t="e">
        <f t="shared" si="52"/>
        <v>#VALUE!</v>
      </c>
      <c r="LV37" s="7" t="e">
        <f t="shared" si="53"/>
        <v>#VALUE!</v>
      </c>
      <c r="LW37" s="7" t="e">
        <f t="shared" si="54"/>
        <v>#VALUE!</v>
      </c>
      <c r="LX37" s="7" t="e">
        <f t="shared" si="55"/>
        <v>#VALUE!</v>
      </c>
      <c r="LY37" s="7" t="e">
        <f t="shared" si="56"/>
        <v>#VALUE!</v>
      </c>
      <c r="LZ37" s="7" t="e">
        <f t="shared" si="57"/>
        <v>#VALUE!</v>
      </c>
      <c r="MA37" s="7" t="e">
        <f t="shared" si="58"/>
        <v>#VALUE!</v>
      </c>
      <c r="MB37" s="7" t="e">
        <f t="shared" si="59"/>
        <v>#VALUE!</v>
      </c>
      <c r="MC37" s="7" t="e">
        <f t="shared" si="60"/>
        <v>#VALUE!</v>
      </c>
      <c r="MD37" s="7" t="e">
        <f t="shared" si="61"/>
        <v>#VALUE!</v>
      </c>
      <c r="ME37" s="7" t="e">
        <f t="shared" si="62"/>
        <v>#VALUE!</v>
      </c>
      <c r="MF37" s="7" t="e">
        <f t="shared" si="63"/>
        <v>#VALUE!</v>
      </c>
      <c r="MG37" s="7" t="e">
        <f t="shared" si="64"/>
        <v>#VALUE!</v>
      </c>
      <c r="MH37" s="7" t="e">
        <f t="shared" si="65"/>
        <v>#VALUE!</v>
      </c>
      <c r="MI37" s="7" t="e">
        <f t="shared" si="66"/>
        <v>#VALUE!</v>
      </c>
      <c r="MJ37" s="61" t="e">
        <f t="shared" si="67"/>
        <v>#VALUE!</v>
      </c>
      <c r="ML37" s="60" t="str">
        <f t="shared" si="84"/>
        <v/>
      </c>
      <c r="MM37" s="7" t="str">
        <f t="shared" si="85"/>
        <v/>
      </c>
      <c r="MN37" s="7" t="str">
        <f t="shared" si="86"/>
        <v/>
      </c>
      <c r="MO37" s="7" t="str">
        <f t="shared" si="87"/>
        <v/>
      </c>
      <c r="MP37" s="7" t="str">
        <f t="shared" si="88"/>
        <v/>
      </c>
      <c r="MQ37" s="7" t="str">
        <f t="shared" si="89"/>
        <v/>
      </c>
      <c r="MR37" s="7" t="str">
        <f t="shared" si="90"/>
        <v/>
      </c>
      <c r="MS37" s="7" t="str">
        <f t="shared" si="91"/>
        <v/>
      </c>
      <c r="MT37" s="7" t="str">
        <f t="shared" si="92"/>
        <v/>
      </c>
      <c r="MU37" s="7" t="str">
        <f t="shared" si="93"/>
        <v/>
      </c>
      <c r="MV37" s="7" t="str">
        <f t="shared" si="94"/>
        <v/>
      </c>
      <c r="MW37" s="7" t="str">
        <f t="shared" si="95"/>
        <v/>
      </c>
      <c r="MX37" s="7" t="str">
        <f t="shared" si="96"/>
        <v/>
      </c>
      <c r="MY37" s="7" t="str">
        <f t="shared" si="97"/>
        <v/>
      </c>
      <c r="MZ37" s="7" t="str">
        <f t="shared" si="98"/>
        <v/>
      </c>
      <c r="NA37" s="7" t="str">
        <f t="shared" si="99"/>
        <v/>
      </c>
      <c r="NB37" s="7" t="str">
        <f t="shared" si="100"/>
        <v/>
      </c>
      <c r="NC37" s="7" t="str">
        <f t="shared" si="101"/>
        <v/>
      </c>
      <c r="ND37" s="7" t="str">
        <f t="shared" si="102"/>
        <v/>
      </c>
      <c r="NE37" s="61" t="str">
        <f t="shared" si="103"/>
        <v/>
      </c>
      <c r="NG37" s="10" t="str">
        <f t="shared" si="104"/>
        <v/>
      </c>
      <c r="NI37" s="10" t="str">
        <f t="shared" si="105"/>
        <v/>
      </c>
      <c r="NK37" s="10" t="str">
        <f>IF(COUNTIF($NI37:$NI$176, "X")=1, "X", "")</f>
        <v/>
      </c>
      <c r="NM37" s="10" t="str">
        <f t="shared" si="69"/>
        <v/>
      </c>
      <c r="NO37" s="85" t="str" cm="1">
        <f t="array" ref="NO37">IF(OR(NO$7="", $JE37=""), "", IFERROR(NO$8+SUMPRODUCT((Trades!$CL$8:$CL$307)*(Trades!$O$8:$Q$307=NO$7)*(Trades!$R$8:$R$307&lt;$JE37))-SUMPRODUCT((Trades!$H$8:$H$307)*(Trades!$E$8:$E$307=NO$7)*(Trades!$R$8:$R$307&lt;$JE37)), ""))</f>
        <v/>
      </c>
      <c r="NP37" s="86" t="str" cm="1">
        <f t="array" ref="NP37">IF(OR(NP$7="", $JE37=""), "", IFERROR(NP$8+SUMPRODUCT((Trades!$CL$8:$CL$307)*(Trades!$O$8:$Q$307=NP$7)*(Trades!$R$8:$R$307&lt;$JE37))-SUMPRODUCT((Trades!$H$8:$H$307)*(Trades!$E$8:$E$307=NP$7)*(Trades!$R$8:$R$307&lt;$JE37)), ""))</f>
        <v/>
      </c>
      <c r="NQ37" s="86" t="str" cm="1">
        <f t="array" ref="NQ37">IF(OR(NQ$7="", $JE37=""), "", IFERROR(NQ$8+SUMPRODUCT((Trades!$CL$8:$CL$307)*(Trades!$O$8:$Q$307=NQ$7)*(Trades!$R$8:$R$307&lt;$JE37))-SUMPRODUCT((Trades!$H$8:$H$307)*(Trades!$E$8:$E$307=NQ$7)*(Trades!$R$8:$R$307&lt;$JE37)), ""))</f>
        <v/>
      </c>
      <c r="NR37" s="86" t="str" cm="1">
        <f t="array" ref="NR37">IF(OR(NR$7="", $JE37=""), "", IFERROR(NR$8+SUMPRODUCT((Trades!$CL$8:$CL$307)*(Trades!$O$8:$Q$307=NR$7)*(Trades!$R$8:$R$307&lt;$JE37))-SUMPRODUCT((Trades!$H$8:$H$307)*(Trades!$E$8:$E$307=NR$7)*(Trades!$R$8:$R$307&lt;$JE37)), ""))</f>
        <v/>
      </c>
      <c r="NS37" s="86" t="str" cm="1">
        <f t="array" ref="NS37">IF(OR(NS$7="", $JE37=""), "", IFERROR(NS$8+SUMPRODUCT((Trades!$CL$8:$CL$307)*(Trades!$O$8:$Q$307=NS$7)*(Trades!$R$8:$R$307&lt;$JE37))-SUMPRODUCT((Trades!$H$8:$H$307)*(Trades!$E$8:$E$307=NS$7)*(Trades!$R$8:$R$307&lt;$JE37)), ""))</f>
        <v/>
      </c>
      <c r="NT37" s="86" t="str" cm="1">
        <f t="array" ref="NT37">IF(OR(NT$7="", $JE37=""), "", IFERROR(NT$8+SUMPRODUCT((Trades!$CL$8:$CL$307)*(Trades!$O$8:$Q$307=NT$7)*(Trades!$R$8:$R$307&lt;$JE37))-SUMPRODUCT((Trades!$H$8:$H$307)*(Trades!$E$8:$E$307=NT$7)*(Trades!$R$8:$R$307&lt;$JE37)), ""))</f>
        <v/>
      </c>
      <c r="NU37" s="86" t="str" cm="1">
        <f t="array" ref="NU37">IF(OR(NU$7="", $JE37=""), "", IFERROR(NU$8+SUMPRODUCT((Trades!$CL$8:$CL$307)*(Trades!$O$8:$Q$307=NU$7)*(Trades!$R$8:$R$307&lt;$JE37))-SUMPRODUCT((Trades!$H$8:$H$307)*(Trades!$E$8:$E$307=NU$7)*(Trades!$R$8:$R$307&lt;$JE37)), ""))</f>
        <v/>
      </c>
      <c r="NV37" s="86" t="str" cm="1">
        <f t="array" ref="NV37">IF(OR(NV$7="", $JE37=""), "", IFERROR(NV$8+SUMPRODUCT((Trades!$CL$8:$CL$307)*(Trades!$O$8:$Q$307=NV$7)*(Trades!$R$8:$R$307&lt;$JE37))-SUMPRODUCT((Trades!$H$8:$H$307)*(Trades!$E$8:$E$307=NV$7)*(Trades!$R$8:$R$307&lt;$JE37)), ""))</f>
        <v/>
      </c>
      <c r="NW37" s="86" t="str" cm="1">
        <f t="array" ref="NW37">IF(OR(NW$7="", $JE37=""), "", IFERROR(NW$8+SUMPRODUCT((Trades!$CL$8:$CL$307)*(Trades!$O$8:$Q$307=NW$7)*(Trades!$R$8:$R$307&lt;$JE37))-SUMPRODUCT((Trades!$H$8:$H$307)*(Trades!$E$8:$E$307=NW$7)*(Trades!$R$8:$R$307&lt;$JE37)), ""))</f>
        <v/>
      </c>
      <c r="NX37" s="86" t="str" cm="1">
        <f t="array" ref="NX37">IF(OR(NX$7="", $JE37=""), "", IFERROR(NX$8+SUMPRODUCT((Trades!$CL$8:$CL$307)*(Trades!$O$8:$Q$307=NX$7)*(Trades!$R$8:$R$307&lt;$JE37))-SUMPRODUCT((Trades!$H$8:$H$307)*(Trades!$E$8:$E$307=NX$7)*(Trades!$R$8:$R$307&lt;$JE37)), ""))</f>
        <v/>
      </c>
      <c r="NY37" s="86" t="str" cm="1">
        <f t="array" ref="NY37">IF(OR(NY$7="", $JE37=""), "", IFERROR(NY$8+SUMPRODUCT((Trades!$CL$8:$CL$307)*(Trades!$O$8:$Q$307=NY$7)*(Trades!$R$8:$R$307&lt;$JE37))-SUMPRODUCT((Trades!$H$8:$H$307)*(Trades!$E$8:$E$307=NY$7)*(Trades!$R$8:$R$307&lt;$JE37)), ""))</f>
        <v/>
      </c>
      <c r="NZ37" s="86" t="str" cm="1">
        <f t="array" ref="NZ37">IF(OR(NZ$7="", $JE37=""), "", IFERROR(NZ$8+SUMPRODUCT((Trades!$CL$8:$CL$307)*(Trades!$O$8:$Q$307=NZ$7)*(Trades!$R$8:$R$307&lt;$JE37))-SUMPRODUCT((Trades!$H$8:$H$307)*(Trades!$E$8:$E$307=NZ$7)*(Trades!$R$8:$R$307&lt;$JE37)), ""))</f>
        <v/>
      </c>
      <c r="OA37" s="86" t="str" cm="1">
        <f t="array" ref="OA37">IF(OR(OA$7="", $JE37=""), "", IFERROR(OA$8+SUMPRODUCT((Trades!$CL$8:$CL$307)*(Trades!$O$8:$Q$307=OA$7)*(Trades!$R$8:$R$307&lt;$JE37))-SUMPRODUCT((Trades!$H$8:$H$307)*(Trades!$E$8:$E$307=OA$7)*(Trades!$R$8:$R$307&lt;$JE37)), ""))</f>
        <v/>
      </c>
      <c r="OB37" s="86" t="str" cm="1">
        <f t="array" ref="OB37">IF(OR(OB$7="", $JE37=""), "", IFERROR(OB$8+SUMPRODUCT((Trades!$CL$8:$CL$307)*(Trades!$O$8:$Q$307=OB$7)*(Trades!$R$8:$R$307&lt;$JE37))-SUMPRODUCT((Trades!$H$8:$H$307)*(Trades!$E$8:$E$307=OB$7)*(Trades!$R$8:$R$307&lt;$JE37)), ""))</f>
        <v/>
      </c>
      <c r="OC37" s="86" t="str" cm="1">
        <f t="array" ref="OC37">IF(OR(OC$7="", $JE37=""), "", IFERROR(OC$8+SUMPRODUCT((Trades!$CL$8:$CL$307)*(Trades!$O$8:$Q$307=OC$7)*(Trades!$R$8:$R$307&lt;$JE37))-SUMPRODUCT((Trades!$H$8:$H$307)*(Trades!$E$8:$E$307=OC$7)*(Trades!$R$8:$R$307&lt;$JE37)), ""))</f>
        <v/>
      </c>
      <c r="OD37" s="86" t="str" cm="1">
        <f t="array" ref="OD37">IF(OR(OD$7="", $JE37=""), "", IFERROR(OD$8+SUMPRODUCT((Trades!$CL$8:$CL$307)*(Trades!$O$8:$Q$307=OD$7)*(Trades!$R$8:$R$307&lt;$JE37))-SUMPRODUCT((Trades!$H$8:$H$307)*(Trades!$E$8:$E$307=OD$7)*(Trades!$R$8:$R$307&lt;$JE37)), ""))</f>
        <v/>
      </c>
      <c r="OE37" s="86" t="str" cm="1">
        <f t="array" ref="OE37">IF(OR(OE$7="", $JE37=""), "", IFERROR(OE$8+SUMPRODUCT((Trades!$CL$8:$CL$307)*(Trades!$O$8:$Q$307=OE$7)*(Trades!$R$8:$R$307&lt;$JE37))-SUMPRODUCT((Trades!$H$8:$H$307)*(Trades!$E$8:$E$307=OE$7)*(Trades!$R$8:$R$307&lt;$JE37)), ""))</f>
        <v/>
      </c>
      <c r="OF37" s="86" t="str" cm="1">
        <f t="array" ref="OF37">IF(OR(OF$7="", $JE37=""), "", IFERROR(OF$8+SUMPRODUCT((Trades!$CL$8:$CL$307)*(Trades!$O$8:$Q$307=OF$7)*(Trades!$R$8:$R$307&lt;$JE37))-SUMPRODUCT((Trades!$H$8:$H$307)*(Trades!$E$8:$E$307=OF$7)*(Trades!$R$8:$R$307&lt;$JE37)), ""))</f>
        <v/>
      </c>
      <c r="OG37" s="86" t="str" cm="1">
        <f t="array" ref="OG37">IF(OR(OG$7="", $JE37=""), "", IFERROR(OG$8+SUMPRODUCT((Trades!$CL$8:$CL$307)*(Trades!$O$8:$Q$307=OG$7)*(Trades!$R$8:$R$307&lt;$JE37))-SUMPRODUCT((Trades!$H$8:$H$307)*(Trades!$E$8:$E$307=OG$7)*(Trades!$R$8:$R$307&lt;$JE37)), ""))</f>
        <v/>
      </c>
      <c r="OH37" s="87" t="str" cm="1">
        <f t="array" ref="OH37">IF(OR(OH$7="", $JE37=""), "", IFERROR(OH$8+SUMPRODUCT((Trades!$CL$8:$CL$307)*(Trades!$O$8:$Q$307=OH$7)*(Trades!$R$8:$R$307&lt;$JE37))-SUMPRODUCT((Trades!$H$8:$H$307)*(Trades!$E$8:$E$307=OH$7)*(Trades!$R$8:$R$307&lt;$JE37)), ""))</f>
        <v/>
      </c>
      <c r="OJ37" s="94" t="str">
        <f t="shared" si="106"/>
        <v/>
      </c>
      <c r="OK37" s="95" t="str">
        <f t="shared" si="153"/>
        <v/>
      </c>
      <c r="OL37" s="95" t="str">
        <f t="shared" si="154"/>
        <v/>
      </c>
      <c r="OM37" s="95" t="str">
        <f t="shared" si="155"/>
        <v/>
      </c>
      <c r="ON37" s="95" t="str">
        <f t="shared" si="156"/>
        <v/>
      </c>
      <c r="OO37" s="95" t="str">
        <f t="shared" si="157"/>
        <v/>
      </c>
      <c r="OP37" s="95" t="str">
        <f t="shared" si="158"/>
        <v/>
      </c>
      <c r="OQ37" s="95" t="str">
        <f t="shared" si="159"/>
        <v/>
      </c>
      <c r="OR37" s="95" t="str">
        <f t="shared" si="160"/>
        <v/>
      </c>
      <c r="OS37" s="95" t="str">
        <f t="shared" si="131"/>
        <v/>
      </c>
      <c r="OT37" s="95" t="str">
        <f t="shared" si="132"/>
        <v/>
      </c>
      <c r="OU37" s="95" t="str">
        <f t="shared" si="133"/>
        <v/>
      </c>
      <c r="OV37" s="95" t="str">
        <f t="shared" si="134"/>
        <v/>
      </c>
      <c r="OW37" s="95" t="str">
        <f t="shared" si="135"/>
        <v/>
      </c>
      <c r="OX37" s="95" t="str">
        <f t="shared" si="136"/>
        <v/>
      </c>
      <c r="OY37" s="95" t="str">
        <f t="shared" si="137"/>
        <v/>
      </c>
      <c r="OZ37" s="95" t="str">
        <f t="shared" si="138"/>
        <v/>
      </c>
      <c r="PA37" s="95" t="str">
        <f t="shared" si="139"/>
        <v/>
      </c>
      <c r="PB37" s="95" t="str">
        <f t="shared" si="140"/>
        <v/>
      </c>
      <c r="PC37" s="96" t="str">
        <f t="shared" si="141"/>
        <v/>
      </c>
      <c r="PE37" s="101" t="str">
        <f t="shared" si="126"/>
        <v/>
      </c>
      <c r="PG37" s="106" t="str">
        <f t="shared" si="127"/>
        <v/>
      </c>
      <c r="PH37" s="107" t="str">
        <f t="shared" si="161"/>
        <v/>
      </c>
      <c r="PI37" s="107" t="str">
        <f t="shared" si="162"/>
        <v/>
      </c>
      <c r="PJ37" s="107" t="str">
        <f t="shared" si="163"/>
        <v/>
      </c>
      <c r="PK37" s="107" t="str">
        <f t="shared" si="164"/>
        <v/>
      </c>
      <c r="PL37" s="107" t="str">
        <f t="shared" si="165"/>
        <v/>
      </c>
      <c r="PM37" s="107" t="str">
        <f t="shared" si="166"/>
        <v/>
      </c>
      <c r="PN37" s="107" t="str">
        <f t="shared" si="167"/>
        <v/>
      </c>
      <c r="PO37" s="107" t="str">
        <f t="shared" si="168"/>
        <v/>
      </c>
      <c r="PP37" s="107" t="str">
        <f t="shared" si="142"/>
        <v/>
      </c>
      <c r="PQ37" s="107" t="str">
        <f t="shared" si="143"/>
        <v/>
      </c>
      <c r="PR37" s="107" t="str">
        <f t="shared" si="144"/>
        <v/>
      </c>
      <c r="PS37" s="107" t="str">
        <f t="shared" si="145"/>
        <v/>
      </c>
      <c r="PT37" s="107" t="str">
        <f t="shared" si="146"/>
        <v/>
      </c>
      <c r="PU37" s="107" t="str">
        <f t="shared" si="147"/>
        <v/>
      </c>
      <c r="PV37" s="107" t="str">
        <f t="shared" si="148"/>
        <v/>
      </c>
      <c r="PW37" s="107" t="str">
        <f t="shared" si="149"/>
        <v/>
      </c>
      <c r="PX37" s="107" t="str">
        <f t="shared" si="150"/>
        <v/>
      </c>
      <c r="PY37" s="107" t="str">
        <f t="shared" si="151"/>
        <v/>
      </c>
      <c r="PZ37" s="108" t="str">
        <f t="shared" si="152"/>
        <v/>
      </c>
      <c r="QB37" s="124" t="str" cm="1">
        <f t="array" ref="QB37">IF(OR($QB$3="", $NI37=""), "", IFERROR(INDEX($ML37:$NE37, $QA37, MATCH($QB$3, $ML$7:$NE$7, 0)), ""))</f>
        <v/>
      </c>
      <c r="QD37" s="101" t="e" cm="1">
        <f t="array" ref="QD37">IF(OR($NI37="", $QB$3=""), NA(), IFERROR(INDEX($NO37:$OH37, $QC37, MATCH($QB$3, $NO$7:$OH$7, 0)), NA()))</f>
        <v>#N/A</v>
      </c>
      <c r="QF37" s="10">
        <f t="shared" si="72"/>
        <v>-20</v>
      </c>
    </row>
    <row r="38" spans="1:448" ht="1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AG38" s="10">
        <v>27</v>
      </c>
      <c r="CD38" s="53" t="e">
        <f t="shared" si="128"/>
        <v>#VALUE!</v>
      </c>
      <c r="CF38" s="56" t="e">
        <f t="shared" si="75"/>
        <v>#VALUE!</v>
      </c>
      <c r="CH38" s="11" t="str">
        <f t="shared" si="76"/>
        <v/>
      </c>
      <c r="CJ38" s="7"/>
      <c r="CK38" s="10">
        <v>30</v>
      </c>
      <c r="CL38" s="60">
        <v>57</v>
      </c>
      <c r="CM38" s="7">
        <v>56</v>
      </c>
      <c r="CN38" s="7">
        <v>75</v>
      </c>
      <c r="CO38" s="7">
        <v>63</v>
      </c>
      <c r="CP38" s="7">
        <v>68</v>
      </c>
      <c r="CQ38" s="7">
        <v>95</v>
      </c>
      <c r="CR38" s="7">
        <v>13</v>
      </c>
      <c r="CS38" s="7">
        <v>95</v>
      </c>
      <c r="CT38" s="7">
        <v>56</v>
      </c>
      <c r="CU38" s="7">
        <v>30</v>
      </c>
      <c r="CV38" s="7">
        <v>73</v>
      </c>
      <c r="CW38" s="7">
        <v>40</v>
      </c>
      <c r="CX38" s="7">
        <v>65</v>
      </c>
      <c r="CY38" s="7">
        <v>80</v>
      </c>
      <c r="CZ38" s="7">
        <v>77</v>
      </c>
      <c r="DA38" s="7">
        <v>25</v>
      </c>
      <c r="DB38" s="7">
        <v>86</v>
      </c>
      <c r="DC38" s="7">
        <v>81</v>
      </c>
      <c r="DD38" s="7">
        <v>32</v>
      </c>
      <c r="DE38" s="7">
        <v>28</v>
      </c>
      <c r="DF38" s="7">
        <v>90</v>
      </c>
      <c r="DG38" s="7">
        <v>28</v>
      </c>
      <c r="DH38" s="7">
        <v>90</v>
      </c>
      <c r="DI38" s="61">
        <v>81</v>
      </c>
      <c r="DK38" s="10">
        <v>31</v>
      </c>
      <c r="DL38" s="60">
        <v>13</v>
      </c>
      <c r="DM38" s="7">
        <v>27</v>
      </c>
      <c r="DN38" s="7">
        <v>73</v>
      </c>
      <c r="DO38" s="7">
        <v>54</v>
      </c>
      <c r="DP38" s="7">
        <v>57</v>
      </c>
      <c r="DQ38" s="7">
        <v>85</v>
      </c>
      <c r="DR38" s="7">
        <v>55</v>
      </c>
      <c r="DS38" s="7">
        <v>38</v>
      </c>
      <c r="DT38" s="7">
        <v>62</v>
      </c>
      <c r="DU38" s="7">
        <v>12</v>
      </c>
      <c r="DV38" s="7">
        <v>25</v>
      </c>
      <c r="DW38" s="7">
        <v>73</v>
      </c>
      <c r="DX38" s="7">
        <v>57</v>
      </c>
      <c r="DY38" s="7">
        <v>85</v>
      </c>
      <c r="DZ38" s="7">
        <v>46</v>
      </c>
      <c r="EA38" s="7">
        <v>7</v>
      </c>
      <c r="EB38" s="7">
        <v>43</v>
      </c>
      <c r="EC38" s="7">
        <v>45</v>
      </c>
      <c r="ED38" s="7">
        <v>20</v>
      </c>
      <c r="EE38" s="7">
        <v>15</v>
      </c>
      <c r="EF38" s="7">
        <v>50</v>
      </c>
      <c r="EG38" s="7">
        <v>71</v>
      </c>
      <c r="EH38" s="7">
        <v>86</v>
      </c>
      <c r="EI38" s="7">
        <v>76</v>
      </c>
      <c r="EJ38" s="7">
        <v>17</v>
      </c>
      <c r="EK38" s="7">
        <v>64</v>
      </c>
      <c r="EL38" s="7">
        <v>79</v>
      </c>
      <c r="EM38" s="7">
        <v>19</v>
      </c>
      <c r="EN38" s="7">
        <v>26</v>
      </c>
      <c r="EO38" s="7">
        <v>62</v>
      </c>
      <c r="EP38" s="7">
        <v>49</v>
      </c>
      <c r="EQ38" s="7">
        <v>29</v>
      </c>
      <c r="ER38" s="7">
        <v>44</v>
      </c>
      <c r="ES38" s="7">
        <v>43</v>
      </c>
      <c r="ET38" s="7">
        <v>22</v>
      </c>
      <c r="EU38" s="7">
        <v>89</v>
      </c>
      <c r="EV38" s="7">
        <v>29</v>
      </c>
      <c r="EW38" s="7">
        <v>87</v>
      </c>
      <c r="EX38" s="7">
        <v>64</v>
      </c>
      <c r="EY38" s="7">
        <v>84</v>
      </c>
      <c r="EZ38" s="7">
        <v>20</v>
      </c>
      <c r="FA38" s="7">
        <v>89</v>
      </c>
      <c r="FB38" s="7">
        <v>88</v>
      </c>
      <c r="FC38" s="7">
        <v>70</v>
      </c>
      <c r="FD38" s="7">
        <v>34</v>
      </c>
      <c r="FE38" s="7">
        <v>16</v>
      </c>
      <c r="FF38" s="7">
        <v>44</v>
      </c>
      <c r="FG38" s="7">
        <v>42</v>
      </c>
      <c r="FH38" s="7">
        <v>13</v>
      </c>
      <c r="FI38" s="7">
        <v>25</v>
      </c>
      <c r="FJ38" s="7">
        <v>39</v>
      </c>
      <c r="FK38" s="7">
        <v>24</v>
      </c>
      <c r="FL38" s="7">
        <v>100</v>
      </c>
      <c r="FM38" s="7">
        <v>82</v>
      </c>
      <c r="FN38" s="7">
        <v>58</v>
      </c>
      <c r="FO38" s="7">
        <v>99</v>
      </c>
      <c r="FP38" s="7">
        <v>95</v>
      </c>
      <c r="FQ38" s="7">
        <v>14</v>
      </c>
      <c r="FR38" s="7">
        <v>35</v>
      </c>
      <c r="FS38" s="7">
        <v>99</v>
      </c>
      <c r="FT38" s="7">
        <v>93</v>
      </c>
      <c r="FU38" s="7">
        <v>87</v>
      </c>
      <c r="FV38" s="7">
        <v>13</v>
      </c>
      <c r="FW38" s="7">
        <v>80</v>
      </c>
      <c r="FX38" s="7">
        <v>86</v>
      </c>
      <c r="FY38" s="7">
        <v>27</v>
      </c>
      <c r="FZ38" s="7">
        <v>69</v>
      </c>
      <c r="GA38" s="7">
        <v>85</v>
      </c>
      <c r="GB38" s="7">
        <v>91</v>
      </c>
      <c r="GC38" s="7">
        <v>38</v>
      </c>
      <c r="GD38" s="7">
        <v>100</v>
      </c>
      <c r="GE38" s="7">
        <v>56</v>
      </c>
      <c r="GF38" s="7">
        <v>9</v>
      </c>
      <c r="GG38" s="7">
        <v>99</v>
      </c>
      <c r="GH38" s="7">
        <v>99</v>
      </c>
      <c r="GI38" s="7">
        <v>6</v>
      </c>
      <c r="GJ38" s="7">
        <v>8</v>
      </c>
      <c r="GK38" s="7">
        <v>60</v>
      </c>
      <c r="GL38" s="7">
        <v>41</v>
      </c>
      <c r="GM38" s="7">
        <v>51</v>
      </c>
      <c r="GN38" s="7">
        <v>54</v>
      </c>
      <c r="GO38" s="7">
        <v>36</v>
      </c>
      <c r="GP38" s="7">
        <v>35</v>
      </c>
      <c r="GQ38" s="7">
        <v>43</v>
      </c>
      <c r="GR38" s="7">
        <v>57</v>
      </c>
      <c r="GS38" s="7">
        <v>30</v>
      </c>
      <c r="GT38" s="7">
        <v>86</v>
      </c>
      <c r="GU38" s="7">
        <v>17</v>
      </c>
      <c r="GV38" s="7">
        <v>65</v>
      </c>
      <c r="GW38" s="7">
        <v>13</v>
      </c>
      <c r="GX38" s="7">
        <v>19</v>
      </c>
      <c r="GY38" s="7">
        <v>92</v>
      </c>
      <c r="GZ38" s="7">
        <v>2</v>
      </c>
      <c r="HA38" s="7">
        <v>94</v>
      </c>
      <c r="HB38" s="7">
        <v>95</v>
      </c>
      <c r="HC38" s="7">
        <v>11</v>
      </c>
      <c r="HD38" s="7">
        <v>71</v>
      </c>
      <c r="HE38" s="7">
        <v>20</v>
      </c>
      <c r="HF38" s="7">
        <v>68</v>
      </c>
      <c r="HG38" s="61">
        <v>64</v>
      </c>
      <c r="HJ38" s="52" t="e">
        <f t="shared" si="169"/>
        <v>#VALUE!</v>
      </c>
      <c r="HL38" s="49">
        <f>$CA$14</f>
        <v>0.24999999999999997</v>
      </c>
      <c r="HN38" s="10" t="e">
        <f t="shared" si="3"/>
        <v>#VALUE!</v>
      </c>
      <c r="HP38" s="10" t="e">
        <f t="shared" si="4"/>
        <v>#VALUE!</v>
      </c>
      <c r="HR38" s="10" t="e">
        <f t="shared" si="78"/>
        <v>#VALUE!</v>
      </c>
      <c r="HT38" s="60" t="e">
        <f t="shared" ref="HT38:II53" si="171">IF(OR($HR38="", HT$5=""), "", IFERROR(INDEX($DL$8:$HG$107, MATCH($HR38, $DK$8:$DK$107, 0), MATCH(HT$5, $DL$7:$HG$7, 0)), ""))</f>
        <v>#VALUE!</v>
      </c>
      <c r="HU38" s="7" t="e">
        <f t="shared" si="171"/>
        <v>#VALUE!</v>
      </c>
      <c r="HV38" s="7" t="e">
        <f t="shared" si="171"/>
        <v>#VALUE!</v>
      </c>
      <c r="HW38" s="7" t="e">
        <f t="shared" si="171"/>
        <v>#VALUE!</v>
      </c>
      <c r="HX38" s="7" t="e">
        <f t="shared" si="171"/>
        <v>#VALUE!</v>
      </c>
      <c r="HY38" s="7" t="e">
        <f t="shared" si="171"/>
        <v>#VALUE!</v>
      </c>
      <c r="HZ38" s="7" t="e">
        <f t="shared" si="171"/>
        <v>#VALUE!</v>
      </c>
      <c r="IA38" s="7" t="e">
        <f t="shared" si="171"/>
        <v>#VALUE!</v>
      </c>
      <c r="IB38" s="7" t="e">
        <f t="shared" si="171"/>
        <v>#VALUE!</v>
      </c>
      <c r="IC38" s="7" t="e">
        <f t="shared" si="171"/>
        <v>#VALUE!</v>
      </c>
      <c r="ID38" s="7" t="e">
        <f t="shared" si="171"/>
        <v>#VALUE!</v>
      </c>
      <c r="IE38" s="7" t="e">
        <f t="shared" si="171"/>
        <v>#VALUE!</v>
      </c>
      <c r="IF38" s="7" t="e">
        <f t="shared" si="171"/>
        <v>#VALUE!</v>
      </c>
      <c r="IG38" s="7" t="e">
        <f t="shared" si="171"/>
        <v>#VALUE!</v>
      </c>
      <c r="IH38" s="7" t="e">
        <f t="shared" si="171"/>
        <v>#VALUE!</v>
      </c>
      <c r="II38" s="7" t="e">
        <f t="shared" si="171"/>
        <v>#VALUE!</v>
      </c>
      <c r="IJ38" s="7" t="e">
        <f t="shared" si="170"/>
        <v>#VALUE!</v>
      </c>
      <c r="IK38" s="7" t="e">
        <f t="shared" si="170"/>
        <v>#VALUE!</v>
      </c>
      <c r="IL38" s="7" t="e">
        <f t="shared" si="129"/>
        <v>#VALUE!</v>
      </c>
      <c r="IM38" s="61" t="e">
        <f t="shared" si="129"/>
        <v>#VALUE!</v>
      </c>
      <c r="IT38" s="10">
        <v>31</v>
      </c>
      <c r="IU38" s="10">
        <f t="shared" si="80"/>
        <v>-3</v>
      </c>
      <c r="IW38" s="10">
        <f>IFERROR(IF(COUNTIF(IW$8:IW37, IW37)&lt;=INDEX($IQ$8:$IQ$18, MATCH(IW37, $IP$8:$IP$18, 0)), IW37, IW37+$IR$5), "")</f>
        <v>-3</v>
      </c>
      <c r="IX38" s="10">
        <f>IF($IW38="", "", COUNTIF(IW$8:IW38, IW38))</f>
        <v>7</v>
      </c>
      <c r="IY38" s="10">
        <f t="shared" si="81"/>
        <v>10</v>
      </c>
      <c r="JA38" s="10" t="str">
        <f t="shared" si="82"/>
        <v>X</v>
      </c>
      <c r="JB38" s="10">
        <f>IF($JA38="", "", COUNTIF(JA$8:JA38, "X"))</f>
        <v>29</v>
      </c>
      <c r="JE38" s="67" t="str">
        <f t="shared" si="83"/>
        <v/>
      </c>
      <c r="JF38" s="60" t="str">
        <f>IF(AND($IQ$5='Dev Settings'!$BU$3, COUNTIF($IP$21:$IP$25, HT38)&gt;0, COUNTIF($IP$21:$IP$25, HT37)&gt;0), MIN($ML37:$NE37)-ML37, IF(AND($IQ$6='Dev Settings'!$BU$3, COUNTIF($IQ$21:$IQ$25, HT38)&gt;0, COUNTIF($IQ$21:$IQ$25, HT37)&gt;0), MAX($ML37:$NE37)-ML37, IFERROR(INDEX($IU$8:$IU$107, MATCH(HT38, $IT$8:$IT$107, 0)), "")))</f>
        <v/>
      </c>
      <c r="JG38" s="7" t="str">
        <f>IF(AND($IQ$5='Dev Settings'!$BU$3, COUNTIF($IP$21:$IP$25, HU38)&gt;0, COUNTIF($IP$21:$IP$25, HU37)&gt;0), MIN($ML37:$NE37)-MM37, IF(AND($IQ$6='Dev Settings'!$BU$3, COUNTIF($IQ$21:$IQ$25, HU38)&gt;0, COUNTIF($IQ$21:$IQ$25, HU37)&gt;0), MAX($ML37:$NE37)-MM37, IFERROR(INDEX($IU$8:$IU$107, MATCH(HU38, $IT$8:$IT$107, 0)), "")))</f>
        <v/>
      </c>
      <c r="JH38" s="7" t="str">
        <f>IF(AND($IQ$5='Dev Settings'!$BU$3, COUNTIF($IP$21:$IP$25, HV38)&gt;0, COUNTIF($IP$21:$IP$25, HV37)&gt;0), MIN($ML37:$NE37)-MN37, IF(AND($IQ$6='Dev Settings'!$BU$3, COUNTIF($IQ$21:$IQ$25, HV38)&gt;0, COUNTIF($IQ$21:$IQ$25, HV37)&gt;0), MAX($ML37:$NE37)-MN37, IFERROR(INDEX($IU$8:$IU$107, MATCH(HV38, $IT$8:$IT$107, 0)), "")))</f>
        <v/>
      </c>
      <c r="JI38" s="7" t="str">
        <f>IF(AND($IQ$5='Dev Settings'!$BU$3, COUNTIF($IP$21:$IP$25, HW38)&gt;0, COUNTIF($IP$21:$IP$25, HW37)&gt;0), MIN($ML37:$NE37)-MO37, IF(AND($IQ$6='Dev Settings'!$BU$3, COUNTIF($IQ$21:$IQ$25, HW38)&gt;0, COUNTIF($IQ$21:$IQ$25, HW37)&gt;0), MAX($ML37:$NE37)-MO37, IFERROR(INDEX($IU$8:$IU$107, MATCH(HW38, $IT$8:$IT$107, 0)), "")))</f>
        <v/>
      </c>
      <c r="JJ38" s="7" t="str">
        <f>IF(AND($IQ$5='Dev Settings'!$BU$3, COUNTIF($IP$21:$IP$25, HX38)&gt;0, COUNTIF($IP$21:$IP$25, HX37)&gt;0), MIN($ML37:$NE37)-MP37, IF(AND($IQ$6='Dev Settings'!$BU$3, COUNTIF($IQ$21:$IQ$25, HX38)&gt;0, COUNTIF($IQ$21:$IQ$25, HX37)&gt;0), MAX($ML37:$NE37)-MP37, IFERROR(INDEX($IU$8:$IU$107, MATCH(HX38, $IT$8:$IT$107, 0)), "")))</f>
        <v/>
      </c>
      <c r="JK38" s="7" t="str">
        <f>IF(AND($IQ$5='Dev Settings'!$BU$3, COUNTIF($IP$21:$IP$25, HY38)&gt;0, COUNTIF($IP$21:$IP$25, HY37)&gt;0), MIN($ML37:$NE37)-MQ37, IF(AND($IQ$6='Dev Settings'!$BU$3, COUNTIF($IQ$21:$IQ$25, HY38)&gt;0, COUNTIF($IQ$21:$IQ$25, HY37)&gt;0), MAX($ML37:$NE37)-MQ37, IFERROR(INDEX($IU$8:$IU$107, MATCH(HY38, $IT$8:$IT$107, 0)), "")))</f>
        <v/>
      </c>
      <c r="JL38" s="7" t="str">
        <f>IF(AND($IQ$5='Dev Settings'!$BU$3, COUNTIF($IP$21:$IP$25, HZ38)&gt;0, COUNTIF($IP$21:$IP$25, HZ37)&gt;0), MIN($ML37:$NE37)-MR37, IF(AND($IQ$6='Dev Settings'!$BU$3, COUNTIF($IQ$21:$IQ$25, HZ38)&gt;0, COUNTIF($IQ$21:$IQ$25, HZ37)&gt;0), MAX($ML37:$NE37)-MR37, IFERROR(INDEX($IU$8:$IU$107, MATCH(HZ38, $IT$8:$IT$107, 0)), "")))</f>
        <v/>
      </c>
      <c r="JM38" s="7" t="str">
        <f>IF(AND($IQ$5='Dev Settings'!$BU$3, COUNTIF($IP$21:$IP$25, IA38)&gt;0, COUNTIF($IP$21:$IP$25, IA37)&gt;0), MIN($ML37:$NE37)-MS37, IF(AND($IQ$6='Dev Settings'!$BU$3, COUNTIF($IQ$21:$IQ$25, IA38)&gt;0, COUNTIF($IQ$21:$IQ$25, IA37)&gt;0), MAX($ML37:$NE37)-MS37, IFERROR(INDEX($IU$8:$IU$107, MATCH(IA38, $IT$8:$IT$107, 0)), "")))</f>
        <v/>
      </c>
      <c r="JN38" s="7" t="str">
        <f>IF(AND($IQ$5='Dev Settings'!$BU$3, COUNTIF($IP$21:$IP$25, IB38)&gt;0, COUNTIF($IP$21:$IP$25, IB37)&gt;0), MIN($ML37:$NE37)-MT37, IF(AND($IQ$6='Dev Settings'!$BU$3, COUNTIF($IQ$21:$IQ$25, IB38)&gt;0, COUNTIF($IQ$21:$IQ$25, IB37)&gt;0), MAX($ML37:$NE37)-MT37, IFERROR(INDEX($IU$8:$IU$107, MATCH(IB38, $IT$8:$IT$107, 0)), "")))</f>
        <v/>
      </c>
      <c r="JO38" s="7" t="str">
        <f>IF(AND($IQ$5='Dev Settings'!$BU$3, COUNTIF($IP$21:$IP$25, IC38)&gt;0, COUNTIF($IP$21:$IP$25, IC37)&gt;0), MIN($ML37:$NE37)-MU37, IF(AND($IQ$6='Dev Settings'!$BU$3, COUNTIF($IQ$21:$IQ$25, IC38)&gt;0, COUNTIF($IQ$21:$IQ$25, IC37)&gt;0), MAX($ML37:$NE37)-MU37, IFERROR(INDEX($IU$8:$IU$107, MATCH(IC38, $IT$8:$IT$107, 0)), "")))</f>
        <v/>
      </c>
      <c r="JP38" s="7" t="str">
        <f>IF(AND($IQ$5='Dev Settings'!$BU$3, COUNTIF($IP$21:$IP$25, ID38)&gt;0, COUNTIF($IP$21:$IP$25, ID37)&gt;0), MIN($ML37:$NE37)-MV37, IF(AND($IQ$6='Dev Settings'!$BU$3, COUNTIF($IQ$21:$IQ$25, ID38)&gt;0, COUNTIF($IQ$21:$IQ$25, ID37)&gt;0), MAX($ML37:$NE37)-MV37, IFERROR(INDEX($IU$8:$IU$107, MATCH(ID38, $IT$8:$IT$107, 0)), "")))</f>
        <v/>
      </c>
      <c r="JQ38" s="7" t="str">
        <f>IF(AND($IQ$5='Dev Settings'!$BU$3, COUNTIF($IP$21:$IP$25, IE38)&gt;0, COUNTIF($IP$21:$IP$25, IE37)&gt;0), MIN($ML37:$NE37)-MW37, IF(AND($IQ$6='Dev Settings'!$BU$3, COUNTIF($IQ$21:$IQ$25, IE38)&gt;0, COUNTIF($IQ$21:$IQ$25, IE37)&gt;0), MAX($ML37:$NE37)-MW37, IFERROR(INDEX($IU$8:$IU$107, MATCH(IE38, $IT$8:$IT$107, 0)), "")))</f>
        <v/>
      </c>
      <c r="JR38" s="7" t="str">
        <f>IF(AND($IQ$5='Dev Settings'!$BU$3, COUNTIF($IP$21:$IP$25, IF38)&gt;0, COUNTIF($IP$21:$IP$25, IF37)&gt;0), MIN($ML37:$NE37)-MX37, IF(AND($IQ$6='Dev Settings'!$BU$3, COUNTIF($IQ$21:$IQ$25, IF38)&gt;0, COUNTIF($IQ$21:$IQ$25, IF37)&gt;0), MAX($ML37:$NE37)-MX37, IFERROR(INDEX($IU$8:$IU$107, MATCH(IF38, $IT$8:$IT$107, 0)), "")))</f>
        <v/>
      </c>
      <c r="JS38" s="7" t="str">
        <f>IF(AND($IQ$5='Dev Settings'!$BU$3, COUNTIF($IP$21:$IP$25, IG38)&gt;0, COUNTIF($IP$21:$IP$25, IG37)&gt;0), MIN($ML37:$NE37)-MY37, IF(AND($IQ$6='Dev Settings'!$BU$3, COUNTIF($IQ$21:$IQ$25, IG38)&gt;0, COUNTIF($IQ$21:$IQ$25, IG37)&gt;0), MAX($ML37:$NE37)-MY37, IFERROR(INDEX($IU$8:$IU$107, MATCH(IG38, $IT$8:$IT$107, 0)), "")))</f>
        <v/>
      </c>
      <c r="JT38" s="7" t="str">
        <f>IF(AND($IQ$5='Dev Settings'!$BU$3, COUNTIF($IP$21:$IP$25, IH38)&gt;0, COUNTIF($IP$21:$IP$25, IH37)&gt;0), MIN($ML37:$NE37)-MZ37, IF(AND($IQ$6='Dev Settings'!$BU$3, COUNTIF($IQ$21:$IQ$25, IH38)&gt;0, COUNTIF($IQ$21:$IQ$25, IH37)&gt;0), MAX($ML37:$NE37)-MZ37, IFERROR(INDEX($IU$8:$IU$107, MATCH(IH38, $IT$8:$IT$107, 0)), "")))</f>
        <v/>
      </c>
      <c r="JU38" s="7" t="str">
        <f>IF(AND($IQ$5='Dev Settings'!$BU$3, COUNTIF($IP$21:$IP$25, II38)&gt;0, COUNTIF($IP$21:$IP$25, II37)&gt;0), MIN($ML37:$NE37)-NA37, IF(AND($IQ$6='Dev Settings'!$BU$3, COUNTIF($IQ$21:$IQ$25, II38)&gt;0, COUNTIF($IQ$21:$IQ$25, II37)&gt;0), MAX($ML37:$NE37)-NA37, IFERROR(INDEX($IU$8:$IU$107, MATCH(II38, $IT$8:$IT$107, 0)), "")))</f>
        <v/>
      </c>
      <c r="JV38" s="7" t="str">
        <f>IF(AND($IQ$5='Dev Settings'!$BU$3, COUNTIF($IP$21:$IP$25, IJ38)&gt;0, COUNTIF($IP$21:$IP$25, IJ37)&gt;0), MIN($ML37:$NE37)-NB37, IF(AND($IQ$6='Dev Settings'!$BU$3, COUNTIF($IQ$21:$IQ$25, IJ38)&gt;0, COUNTIF($IQ$21:$IQ$25, IJ37)&gt;0), MAX($ML37:$NE37)-NB37, IFERROR(INDEX($IU$8:$IU$107, MATCH(IJ38, $IT$8:$IT$107, 0)), "")))</f>
        <v/>
      </c>
      <c r="JW38" s="7" t="str">
        <f>IF(AND($IQ$5='Dev Settings'!$BU$3, COUNTIF($IP$21:$IP$25, IK38)&gt;0, COUNTIF($IP$21:$IP$25, IK37)&gt;0), MIN($ML37:$NE37)-NC37, IF(AND($IQ$6='Dev Settings'!$BU$3, COUNTIF($IQ$21:$IQ$25, IK38)&gt;0, COUNTIF($IQ$21:$IQ$25, IK37)&gt;0), MAX($ML37:$NE37)-NC37, IFERROR(INDEX($IU$8:$IU$107, MATCH(IK38, $IT$8:$IT$107, 0)), "")))</f>
        <v/>
      </c>
      <c r="JX38" s="7" t="str">
        <f>IF(AND($IQ$5='Dev Settings'!$BU$3, COUNTIF($IP$21:$IP$25, IL38)&gt;0, COUNTIF($IP$21:$IP$25, IL37)&gt;0), MIN($ML37:$NE37)-ND37, IF(AND($IQ$6='Dev Settings'!$BU$3, COUNTIF($IQ$21:$IQ$25, IL38)&gt;0, COUNTIF($IQ$21:$IQ$25, IL37)&gt;0), MAX($ML37:$NE37)-ND37, IFERROR(INDEX($IU$8:$IU$107, MATCH(IL38, $IT$8:$IT$107, 0)), "")))</f>
        <v/>
      </c>
      <c r="JY38" s="61" t="str">
        <f>IF(AND($IQ$5='Dev Settings'!$BU$3, COUNTIF($IP$21:$IP$25, IM38)&gt;0, COUNTIF($IP$21:$IP$25, IM37)&gt;0), MIN($ML37:$NE37)-NE37, IF(AND($IQ$6='Dev Settings'!$BU$3, COUNTIF($IQ$21:$IQ$25, IM38)&gt;0, COUNTIF($IQ$21:$IQ$25, IM37)&gt;0), MAX($ML37:$NE37)-NE37, IFERROR(INDEX($IU$8:$IU$107, MATCH(IM38, $IT$8:$IT$107, 0)), "")))</f>
        <v/>
      </c>
      <c r="KA38" s="60" t="str">
        <f t="shared" si="8"/>
        <v/>
      </c>
      <c r="KB38" s="7" t="str">
        <f t="shared" si="9"/>
        <v/>
      </c>
      <c r="KC38" s="7" t="str">
        <f t="shared" si="10"/>
        <v/>
      </c>
      <c r="KD38" s="7" t="str">
        <f t="shared" si="11"/>
        <v/>
      </c>
      <c r="KE38" s="7" t="str">
        <f t="shared" si="12"/>
        <v/>
      </c>
      <c r="KF38" s="7" t="str">
        <f t="shared" si="13"/>
        <v/>
      </c>
      <c r="KG38" s="7" t="str">
        <f t="shared" si="14"/>
        <v/>
      </c>
      <c r="KH38" s="7" t="str">
        <f t="shared" si="15"/>
        <v/>
      </c>
      <c r="KI38" s="7" t="str">
        <f t="shared" si="16"/>
        <v/>
      </c>
      <c r="KJ38" s="7" t="str">
        <f t="shared" si="17"/>
        <v/>
      </c>
      <c r="KK38" s="7" t="str">
        <f t="shared" si="18"/>
        <v/>
      </c>
      <c r="KL38" s="7" t="str">
        <f t="shared" si="19"/>
        <v/>
      </c>
      <c r="KM38" s="7" t="str">
        <f t="shared" si="20"/>
        <v/>
      </c>
      <c r="KN38" s="7" t="str">
        <f t="shared" si="21"/>
        <v/>
      </c>
      <c r="KO38" s="7" t="str">
        <f t="shared" si="22"/>
        <v/>
      </c>
      <c r="KP38" s="7" t="str">
        <f t="shared" si="23"/>
        <v/>
      </c>
      <c r="KQ38" s="7" t="str">
        <f t="shared" si="24"/>
        <v/>
      </c>
      <c r="KR38" s="7" t="str">
        <f t="shared" si="25"/>
        <v/>
      </c>
      <c r="KS38" s="7" t="str">
        <f t="shared" si="26"/>
        <v/>
      </c>
      <c r="KT38" s="61" t="str">
        <f t="shared" si="27"/>
        <v/>
      </c>
      <c r="KV38" s="60" t="e">
        <f t="shared" si="28"/>
        <v>#VALUE!</v>
      </c>
      <c r="KW38" s="7" t="e">
        <f t="shared" si="29"/>
        <v>#VALUE!</v>
      </c>
      <c r="KX38" s="7" t="e">
        <f t="shared" si="30"/>
        <v>#VALUE!</v>
      </c>
      <c r="KY38" s="7" t="e">
        <f t="shared" si="31"/>
        <v>#VALUE!</v>
      </c>
      <c r="KZ38" s="7" t="e">
        <f t="shared" si="32"/>
        <v>#VALUE!</v>
      </c>
      <c r="LA38" s="7" t="e">
        <f t="shared" si="33"/>
        <v>#VALUE!</v>
      </c>
      <c r="LB38" s="7" t="e">
        <f t="shared" si="34"/>
        <v>#VALUE!</v>
      </c>
      <c r="LC38" s="7" t="e">
        <f t="shared" si="35"/>
        <v>#VALUE!</v>
      </c>
      <c r="LD38" s="7" t="e">
        <f t="shared" si="36"/>
        <v>#VALUE!</v>
      </c>
      <c r="LE38" s="7" t="e">
        <f t="shared" si="37"/>
        <v>#VALUE!</v>
      </c>
      <c r="LF38" s="7" t="e">
        <f t="shared" si="38"/>
        <v>#VALUE!</v>
      </c>
      <c r="LG38" s="7" t="e">
        <f t="shared" si="39"/>
        <v>#VALUE!</v>
      </c>
      <c r="LH38" s="7" t="e">
        <f t="shared" si="40"/>
        <v>#VALUE!</v>
      </c>
      <c r="LI38" s="7" t="e">
        <f t="shared" si="41"/>
        <v>#VALUE!</v>
      </c>
      <c r="LJ38" s="7" t="e">
        <f t="shared" si="42"/>
        <v>#VALUE!</v>
      </c>
      <c r="LK38" s="7" t="e">
        <f t="shared" si="43"/>
        <v>#VALUE!</v>
      </c>
      <c r="LL38" s="7" t="e">
        <f t="shared" si="44"/>
        <v>#VALUE!</v>
      </c>
      <c r="LM38" s="7" t="e">
        <f t="shared" si="45"/>
        <v>#VALUE!</v>
      </c>
      <c r="LN38" s="7" t="e">
        <f t="shared" si="46"/>
        <v>#VALUE!</v>
      </c>
      <c r="LO38" s="61" t="e">
        <f t="shared" si="47"/>
        <v>#VALUE!</v>
      </c>
      <c r="LQ38" s="60" t="e">
        <f t="shared" si="48"/>
        <v>#VALUE!</v>
      </c>
      <c r="LR38" s="7" t="e">
        <f t="shared" si="49"/>
        <v>#VALUE!</v>
      </c>
      <c r="LS38" s="7" t="e">
        <f t="shared" si="50"/>
        <v>#VALUE!</v>
      </c>
      <c r="LT38" s="7" t="e">
        <f t="shared" si="51"/>
        <v>#VALUE!</v>
      </c>
      <c r="LU38" s="7" t="e">
        <f t="shared" si="52"/>
        <v>#VALUE!</v>
      </c>
      <c r="LV38" s="7" t="e">
        <f t="shared" si="53"/>
        <v>#VALUE!</v>
      </c>
      <c r="LW38" s="7" t="e">
        <f t="shared" si="54"/>
        <v>#VALUE!</v>
      </c>
      <c r="LX38" s="7" t="e">
        <f t="shared" si="55"/>
        <v>#VALUE!</v>
      </c>
      <c r="LY38" s="7" t="e">
        <f t="shared" si="56"/>
        <v>#VALUE!</v>
      </c>
      <c r="LZ38" s="7" t="e">
        <f t="shared" si="57"/>
        <v>#VALUE!</v>
      </c>
      <c r="MA38" s="7" t="e">
        <f t="shared" si="58"/>
        <v>#VALUE!</v>
      </c>
      <c r="MB38" s="7" t="e">
        <f t="shared" si="59"/>
        <v>#VALUE!</v>
      </c>
      <c r="MC38" s="7" t="e">
        <f t="shared" si="60"/>
        <v>#VALUE!</v>
      </c>
      <c r="MD38" s="7" t="e">
        <f t="shared" si="61"/>
        <v>#VALUE!</v>
      </c>
      <c r="ME38" s="7" t="e">
        <f t="shared" si="62"/>
        <v>#VALUE!</v>
      </c>
      <c r="MF38" s="7" t="e">
        <f t="shared" si="63"/>
        <v>#VALUE!</v>
      </c>
      <c r="MG38" s="7" t="e">
        <f t="shared" si="64"/>
        <v>#VALUE!</v>
      </c>
      <c r="MH38" s="7" t="e">
        <f t="shared" si="65"/>
        <v>#VALUE!</v>
      </c>
      <c r="MI38" s="7" t="e">
        <f t="shared" si="66"/>
        <v>#VALUE!</v>
      </c>
      <c r="MJ38" s="61" t="e">
        <f t="shared" si="67"/>
        <v>#VALUE!</v>
      </c>
      <c r="ML38" s="60" t="str">
        <f t="shared" si="84"/>
        <v/>
      </c>
      <c r="MM38" s="7" t="str">
        <f t="shared" si="85"/>
        <v/>
      </c>
      <c r="MN38" s="7" t="str">
        <f t="shared" si="86"/>
        <v/>
      </c>
      <c r="MO38" s="7" t="str">
        <f t="shared" si="87"/>
        <v/>
      </c>
      <c r="MP38" s="7" t="str">
        <f t="shared" si="88"/>
        <v/>
      </c>
      <c r="MQ38" s="7" t="str">
        <f t="shared" si="89"/>
        <v/>
      </c>
      <c r="MR38" s="7" t="str">
        <f t="shared" si="90"/>
        <v/>
      </c>
      <c r="MS38" s="7" t="str">
        <f t="shared" si="91"/>
        <v/>
      </c>
      <c r="MT38" s="7" t="str">
        <f t="shared" si="92"/>
        <v/>
      </c>
      <c r="MU38" s="7" t="str">
        <f t="shared" si="93"/>
        <v/>
      </c>
      <c r="MV38" s="7" t="str">
        <f t="shared" si="94"/>
        <v/>
      </c>
      <c r="MW38" s="7" t="str">
        <f t="shared" si="95"/>
        <v/>
      </c>
      <c r="MX38" s="7" t="str">
        <f t="shared" si="96"/>
        <v/>
      </c>
      <c r="MY38" s="7" t="str">
        <f t="shared" si="97"/>
        <v/>
      </c>
      <c r="MZ38" s="7" t="str">
        <f t="shared" si="98"/>
        <v/>
      </c>
      <c r="NA38" s="7" t="str">
        <f t="shared" si="99"/>
        <v/>
      </c>
      <c r="NB38" s="7" t="str">
        <f t="shared" si="100"/>
        <v/>
      </c>
      <c r="NC38" s="7" t="str">
        <f t="shared" si="101"/>
        <v/>
      </c>
      <c r="ND38" s="7" t="str">
        <f t="shared" si="102"/>
        <v/>
      </c>
      <c r="NE38" s="61" t="str">
        <f t="shared" si="103"/>
        <v/>
      </c>
      <c r="NG38" s="10" t="str">
        <f t="shared" si="104"/>
        <v/>
      </c>
      <c r="NI38" s="10" t="str">
        <f t="shared" si="105"/>
        <v/>
      </c>
      <c r="NK38" s="10" t="str">
        <f>IF(COUNTIF($NI38:$NI$176, "X")=1, "X", "")</f>
        <v/>
      </c>
      <c r="NM38" s="10" t="str">
        <f t="shared" si="69"/>
        <v/>
      </c>
      <c r="NO38" s="85" t="str" cm="1">
        <f t="array" ref="NO38">IF(OR(NO$7="", $JE38=""), "", IFERROR(NO$8+SUMPRODUCT((Trades!$CL$8:$CL$307)*(Trades!$O$8:$Q$307=NO$7)*(Trades!$R$8:$R$307&lt;$JE38))-SUMPRODUCT((Trades!$H$8:$H$307)*(Trades!$E$8:$E$307=NO$7)*(Trades!$R$8:$R$307&lt;$JE38)), ""))</f>
        <v/>
      </c>
      <c r="NP38" s="86" t="str" cm="1">
        <f t="array" ref="NP38">IF(OR(NP$7="", $JE38=""), "", IFERROR(NP$8+SUMPRODUCT((Trades!$CL$8:$CL$307)*(Trades!$O$8:$Q$307=NP$7)*(Trades!$R$8:$R$307&lt;$JE38))-SUMPRODUCT((Trades!$H$8:$H$307)*(Trades!$E$8:$E$307=NP$7)*(Trades!$R$8:$R$307&lt;$JE38)), ""))</f>
        <v/>
      </c>
      <c r="NQ38" s="86" t="str" cm="1">
        <f t="array" ref="NQ38">IF(OR(NQ$7="", $JE38=""), "", IFERROR(NQ$8+SUMPRODUCT((Trades!$CL$8:$CL$307)*(Trades!$O$8:$Q$307=NQ$7)*(Trades!$R$8:$R$307&lt;$JE38))-SUMPRODUCT((Trades!$H$8:$H$307)*(Trades!$E$8:$E$307=NQ$7)*(Trades!$R$8:$R$307&lt;$JE38)), ""))</f>
        <v/>
      </c>
      <c r="NR38" s="86" t="str" cm="1">
        <f t="array" ref="NR38">IF(OR(NR$7="", $JE38=""), "", IFERROR(NR$8+SUMPRODUCT((Trades!$CL$8:$CL$307)*(Trades!$O$8:$Q$307=NR$7)*(Trades!$R$8:$R$307&lt;$JE38))-SUMPRODUCT((Trades!$H$8:$H$307)*(Trades!$E$8:$E$307=NR$7)*(Trades!$R$8:$R$307&lt;$JE38)), ""))</f>
        <v/>
      </c>
      <c r="NS38" s="86" t="str" cm="1">
        <f t="array" ref="NS38">IF(OR(NS$7="", $JE38=""), "", IFERROR(NS$8+SUMPRODUCT((Trades!$CL$8:$CL$307)*(Trades!$O$8:$Q$307=NS$7)*(Trades!$R$8:$R$307&lt;$JE38))-SUMPRODUCT((Trades!$H$8:$H$307)*(Trades!$E$8:$E$307=NS$7)*(Trades!$R$8:$R$307&lt;$JE38)), ""))</f>
        <v/>
      </c>
      <c r="NT38" s="86" t="str" cm="1">
        <f t="array" ref="NT38">IF(OR(NT$7="", $JE38=""), "", IFERROR(NT$8+SUMPRODUCT((Trades!$CL$8:$CL$307)*(Trades!$O$8:$Q$307=NT$7)*(Trades!$R$8:$R$307&lt;$JE38))-SUMPRODUCT((Trades!$H$8:$H$307)*(Trades!$E$8:$E$307=NT$7)*(Trades!$R$8:$R$307&lt;$JE38)), ""))</f>
        <v/>
      </c>
      <c r="NU38" s="86" t="str" cm="1">
        <f t="array" ref="NU38">IF(OR(NU$7="", $JE38=""), "", IFERROR(NU$8+SUMPRODUCT((Trades!$CL$8:$CL$307)*(Trades!$O$8:$Q$307=NU$7)*(Trades!$R$8:$R$307&lt;$JE38))-SUMPRODUCT((Trades!$H$8:$H$307)*(Trades!$E$8:$E$307=NU$7)*(Trades!$R$8:$R$307&lt;$JE38)), ""))</f>
        <v/>
      </c>
      <c r="NV38" s="86" t="str" cm="1">
        <f t="array" ref="NV38">IF(OR(NV$7="", $JE38=""), "", IFERROR(NV$8+SUMPRODUCT((Trades!$CL$8:$CL$307)*(Trades!$O$8:$Q$307=NV$7)*(Trades!$R$8:$R$307&lt;$JE38))-SUMPRODUCT((Trades!$H$8:$H$307)*(Trades!$E$8:$E$307=NV$7)*(Trades!$R$8:$R$307&lt;$JE38)), ""))</f>
        <v/>
      </c>
      <c r="NW38" s="86" t="str" cm="1">
        <f t="array" ref="NW38">IF(OR(NW$7="", $JE38=""), "", IFERROR(NW$8+SUMPRODUCT((Trades!$CL$8:$CL$307)*(Trades!$O$8:$Q$307=NW$7)*(Trades!$R$8:$R$307&lt;$JE38))-SUMPRODUCT((Trades!$H$8:$H$307)*(Trades!$E$8:$E$307=NW$7)*(Trades!$R$8:$R$307&lt;$JE38)), ""))</f>
        <v/>
      </c>
      <c r="NX38" s="86" t="str" cm="1">
        <f t="array" ref="NX38">IF(OR(NX$7="", $JE38=""), "", IFERROR(NX$8+SUMPRODUCT((Trades!$CL$8:$CL$307)*(Trades!$O$8:$Q$307=NX$7)*(Trades!$R$8:$R$307&lt;$JE38))-SUMPRODUCT((Trades!$H$8:$H$307)*(Trades!$E$8:$E$307=NX$7)*(Trades!$R$8:$R$307&lt;$JE38)), ""))</f>
        <v/>
      </c>
      <c r="NY38" s="86" t="str" cm="1">
        <f t="array" ref="NY38">IF(OR(NY$7="", $JE38=""), "", IFERROR(NY$8+SUMPRODUCT((Trades!$CL$8:$CL$307)*(Trades!$O$8:$Q$307=NY$7)*(Trades!$R$8:$R$307&lt;$JE38))-SUMPRODUCT((Trades!$H$8:$H$307)*(Trades!$E$8:$E$307=NY$7)*(Trades!$R$8:$R$307&lt;$JE38)), ""))</f>
        <v/>
      </c>
      <c r="NZ38" s="86" t="str" cm="1">
        <f t="array" ref="NZ38">IF(OR(NZ$7="", $JE38=""), "", IFERROR(NZ$8+SUMPRODUCT((Trades!$CL$8:$CL$307)*(Trades!$O$8:$Q$307=NZ$7)*(Trades!$R$8:$R$307&lt;$JE38))-SUMPRODUCT((Trades!$H$8:$H$307)*(Trades!$E$8:$E$307=NZ$7)*(Trades!$R$8:$R$307&lt;$JE38)), ""))</f>
        <v/>
      </c>
      <c r="OA38" s="86" t="str" cm="1">
        <f t="array" ref="OA38">IF(OR(OA$7="", $JE38=""), "", IFERROR(OA$8+SUMPRODUCT((Trades!$CL$8:$CL$307)*(Trades!$O$8:$Q$307=OA$7)*(Trades!$R$8:$R$307&lt;$JE38))-SUMPRODUCT((Trades!$H$8:$H$307)*(Trades!$E$8:$E$307=OA$7)*(Trades!$R$8:$R$307&lt;$JE38)), ""))</f>
        <v/>
      </c>
      <c r="OB38" s="86" t="str" cm="1">
        <f t="array" ref="OB38">IF(OR(OB$7="", $JE38=""), "", IFERROR(OB$8+SUMPRODUCT((Trades!$CL$8:$CL$307)*(Trades!$O$8:$Q$307=OB$7)*(Trades!$R$8:$R$307&lt;$JE38))-SUMPRODUCT((Trades!$H$8:$H$307)*(Trades!$E$8:$E$307=OB$7)*(Trades!$R$8:$R$307&lt;$JE38)), ""))</f>
        <v/>
      </c>
      <c r="OC38" s="86" t="str" cm="1">
        <f t="array" ref="OC38">IF(OR(OC$7="", $JE38=""), "", IFERROR(OC$8+SUMPRODUCT((Trades!$CL$8:$CL$307)*(Trades!$O$8:$Q$307=OC$7)*(Trades!$R$8:$R$307&lt;$JE38))-SUMPRODUCT((Trades!$H$8:$H$307)*(Trades!$E$8:$E$307=OC$7)*(Trades!$R$8:$R$307&lt;$JE38)), ""))</f>
        <v/>
      </c>
      <c r="OD38" s="86" t="str" cm="1">
        <f t="array" ref="OD38">IF(OR(OD$7="", $JE38=""), "", IFERROR(OD$8+SUMPRODUCT((Trades!$CL$8:$CL$307)*(Trades!$O$8:$Q$307=OD$7)*(Trades!$R$8:$R$307&lt;$JE38))-SUMPRODUCT((Trades!$H$8:$H$307)*(Trades!$E$8:$E$307=OD$7)*(Trades!$R$8:$R$307&lt;$JE38)), ""))</f>
        <v/>
      </c>
      <c r="OE38" s="86" t="str" cm="1">
        <f t="array" ref="OE38">IF(OR(OE$7="", $JE38=""), "", IFERROR(OE$8+SUMPRODUCT((Trades!$CL$8:$CL$307)*(Trades!$O$8:$Q$307=OE$7)*(Trades!$R$8:$R$307&lt;$JE38))-SUMPRODUCT((Trades!$H$8:$H$307)*(Trades!$E$8:$E$307=OE$7)*(Trades!$R$8:$R$307&lt;$JE38)), ""))</f>
        <v/>
      </c>
      <c r="OF38" s="86" t="str" cm="1">
        <f t="array" ref="OF38">IF(OR(OF$7="", $JE38=""), "", IFERROR(OF$8+SUMPRODUCT((Trades!$CL$8:$CL$307)*(Trades!$O$8:$Q$307=OF$7)*(Trades!$R$8:$R$307&lt;$JE38))-SUMPRODUCT((Trades!$H$8:$H$307)*(Trades!$E$8:$E$307=OF$7)*(Trades!$R$8:$R$307&lt;$JE38)), ""))</f>
        <v/>
      </c>
      <c r="OG38" s="86" t="str" cm="1">
        <f t="array" ref="OG38">IF(OR(OG$7="", $JE38=""), "", IFERROR(OG$8+SUMPRODUCT((Trades!$CL$8:$CL$307)*(Trades!$O$8:$Q$307=OG$7)*(Trades!$R$8:$R$307&lt;$JE38))-SUMPRODUCT((Trades!$H$8:$H$307)*(Trades!$E$8:$E$307=OG$7)*(Trades!$R$8:$R$307&lt;$JE38)), ""))</f>
        <v/>
      </c>
      <c r="OH38" s="87" t="str" cm="1">
        <f t="array" ref="OH38">IF(OR(OH$7="", $JE38=""), "", IFERROR(OH$8+SUMPRODUCT((Trades!$CL$8:$CL$307)*(Trades!$O$8:$Q$307=OH$7)*(Trades!$R$8:$R$307&lt;$JE38))-SUMPRODUCT((Trades!$H$8:$H$307)*(Trades!$E$8:$E$307=OH$7)*(Trades!$R$8:$R$307&lt;$JE38)), ""))</f>
        <v/>
      </c>
      <c r="OJ38" s="94" t="str">
        <f t="shared" si="106"/>
        <v/>
      </c>
      <c r="OK38" s="95" t="str">
        <f t="shared" si="153"/>
        <v/>
      </c>
      <c r="OL38" s="95" t="str">
        <f t="shared" si="154"/>
        <v/>
      </c>
      <c r="OM38" s="95" t="str">
        <f t="shared" si="155"/>
        <v/>
      </c>
      <c r="ON38" s="95" t="str">
        <f t="shared" si="156"/>
        <v/>
      </c>
      <c r="OO38" s="95" t="str">
        <f t="shared" si="157"/>
        <v/>
      </c>
      <c r="OP38" s="95" t="str">
        <f t="shared" si="158"/>
        <v/>
      </c>
      <c r="OQ38" s="95" t="str">
        <f t="shared" si="159"/>
        <v/>
      </c>
      <c r="OR38" s="95" t="str">
        <f t="shared" si="160"/>
        <v/>
      </c>
      <c r="OS38" s="95" t="str">
        <f t="shared" si="131"/>
        <v/>
      </c>
      <c r="OT38" s="95" t="str">
        <f t="shared" si="132"/>
        <v/>
      </c>
      <c r="OU38" s="95" t="str">
        <f t="shared" si="133"/>
        <v/>
      </c>
      <c r="OV38" s="95" t="str">
        <f t="shared" si="134"/>
        <v/>
      </c>
      <c r="OW38" s="95" t="str">
        <f t="shared" si="135"/>
        <v/>
      </c>
      <c r="OX38" s="95" t="str">
        <f t="shared" si="136"/>
        <v/>
      </c>
      <c r="OY38" s="95" t="str">
        <f t="shared" si="137"/>
        <v/>
      </c>
      <c r="OZ38" s="95" t="str">
        <f t="shared" si="138"/>
        <v/>
      </c>
      <c r="PA38" s="95" t="str">
        <f t="shared" si="139"/>
        <v/>
      </c>
      <c r="PB38" s="95" t="str">
        <f t="shared" si="140"/>
        <v/>
      </c>
      <c r="PC38" s="96" t="str">
        <f t="shared" si="141"/>
        <v/>
      </c>
      <c r="PE38" s="101" t="str">
        <f t="shared" si="126"/>
        <v/>
      </c>
      <c r="PG38" s="106" t="str">
        <f t="shared" si="127"/>
        <v/>
      </c>
      <c r="PH38" s="107" t="str">
        <f t="shared" si="161"/>
        <v/>
      </c>
      <c r="PI38" s="107" t="str">
        <f t="shared" si="162"/>
        <v/>
      </c>
      <c r="PJ38" s="107" t="str">
        <f t="shared" si="163"/>
        <v/>
      </c>
      <c r="PK38" s="107" t="str">
        <f t="shared" si="164"/>
        <v/>
      </c>
      <c r="PL38" s="107" t="str">
        <f t="shared" si="165"/>
        <v/>
      </c>
      <c r="PM38" s="107" t="str">
        <f t="shared" si="166"/>
        <v/>
      </c>
      <c r="PN38" s="107" t="str">
        <f t="shared" si="167"/>
        <v/>
      </c>
      <c r="PO38" s="107" t="str">
        <f t="shared" si="168"/>
        <v/>
      </c>
      <c r="PP38" s="107" t="str">
        <f t="shared" si="142"/>
        <v/>
      </c>
      <c r="PQ38" s="107" t="str">
        <f t="shared" si="143"/>
        <v/>
      </c>
      <c r="PR38" s="107" t="str">
        <f t="shared" si="144"/>
        <v/>
      </c>
      <c r="PS38" s="107" t="str">
        <f t="shared" si="145"/>
        <v/>
      </c>
      <c r="PT38" s="107" t="str">
        <f t="shared" si="146"/>
        <v/>
      </c>
      <c r="PU38" s="107" t="str">
        <f t="shared" si="147"/>
        <v/>
      </c>
      <c r="PV38" s="107" t="str">
        <f t="shared" si="148"/>
        <v/>
      </c>
      <c r="PW38" s="107" t="str">
        <f t="shared" si="149"/>
        <v/>
      </c>
      <c r="PX38" s="107" t="str">
        <f t="shared" si="150"/>
        <v/>
      </c>
      <c r="PY38" s="107" t="str">
        <f t="shared" si="151"/>
        <v/>
      </c>
      <c r="PZ38" s="108" t="str">
        <f t="shared" si="152"/>
        <v/>
      </c>
      <c r="QB38" s="124" t="str" cm="1">
        <f t="array" ref="QB38">IF(OR($QB$3="", $NI38=""), "", IFERROR(INDEX($ML38:$NE38, $QA38, MATCH($QB$3, $ML$7:$NE$7, 0)), ""))</f>
        <v/>
      </c>
      <c r="QD38" s="101" t="e" cm="1">
        <f t="array" ref="QD38">IF(OR($NI38="", $QB$3=""), NA(), IFERROR(INDEX($NO38:$OH38, $QC38, MATCH($QB$3, $NO$7:$OH$7, 0)), NA()))</f>
        <v>#N/A</v>
      </c>
      <c r="QF38" s="10">
        <f t="shared" si="72"/>
        <v>-20</v>
      </c>
    </row>
    <row r="39" spans="1:448" ht="1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AG39" s="10">
        <v>28</v>
      </c>
      <c r="AJ39" s="12" t="str">
        <f>IF($AE$11="", $H$11, "")</f>
        <v>Crazy</v>
      </c>
      <c r="CJ39" s="7"/>
      <c r="CK39" s="10">
        <v>31</v>
      </c>
      <c r="CL39" s="60">
        <v>77</v>
      </c>
      <c r="CM39" s="7">
        <v>66</v>
      </c>
      <c r="CN39" s="7">
        <v>96</v>
      </c>
      <c r="CO39" s="7">
        <v>83</v>
      </c>
      <c r="CP39" s="7">
        <v>6</v>
      </c>
      <c r="CQ39" s="7">
        <v>38</v>
      </c>
      <c r="CR39" s="7">
        <v>34</v>
      </c>
      <c r="CS39" s="7">
        <v>62</v>
      </c>
      <c r="CT39" s="7">
        <v>57</v>
      </c>
      <c r="CU39" s="7">
        <v>63</v>
      </c>
      <c r="CV39" s="7">
        <v>94</v>
      </c>
      <c r="CW39" s="7">
        <v>62</v>
      </c>
      <c r="CX39" s="7">
        <v>49</v>
      </c>
      <c r="CY39" s="7">
        <v>8</v>
      </c>
      <c r="CZ39" s="7">
        <v>26</v>
      </c>
      <c r="DA39" s="7">
        <v>52</v>
      </c>
      <c r="DB39" s="7">
        <v>20</v>
      </c>
      <c r="DC39" s="7">
        <v>87</v>
      </c>
      <c r="DD39" s="7">
        <v>95</v>
      </c>
      <c r="DE39" s="7">
        <v>80</v>
      </c>
      <c r="DF39" s="7">
        <v>82</v>
      </c>
      <c r="DG39" s="7">
        <v>6</v>
      </c>
      <c r="DH39" s="7">
        <v>88</v>
      </c>
      <c r="DI39" s="61">
        <v>4</v>
      </c>
      <c r="DK39" s="10">
        <v>32</v>
      </c>
      <c r="DL39" s="60">
        <v>32</v>
      </c>
      <c r="DM39" s="7">
        <v>68</v>
      </c>
      <c r="DN39" s="7">
        <v>27</v>
      </c>
      <c r="DO39" s="7">
        <v>15</v>
      </c>
      <c r="DP39" s="7">
        <v>48</v>
      </c>
      <c r="DQ39" s="7">
        <v>89</v>
      </c>
      <c r="DR39" s="7">
        <v>70</v>
      </c>
      <c r="DS39" s="7">
        <v>97</v>
      </c>
      <c r="DT39" s="7">
        <v>98</v>
      </c>
      <c r="DU39" s="7">
        <v>51</v>
      </c>
      <c r="DV39" s="7">
        <v>15</v>
      </c>
      <c r="DW39" s="7">
        <v>34</v>
      </c>
      <c r="DX39" s="7">
        <v>99</v>
      </c>
      <c r="DY39" s="7">
        <v>33</v>
      </c>
      <c r="DZ39" s="7">
        <v>29</v>
      </c>
      <c r="EA39" s="7">
        <v>36</v>
      </c>
      <c r="EB39" s="7">
        <v>10</v>
      </c>
      <c r="EC39" s="7">
        <v>80</v>
      </c>
      <c r="ED39" s="7">
        <v>49</v>
      </c>
      <c r="EE39" s="7">
        <v>15</v>
      </c>
      <c r="EF39" s="7">
        <v>96</v>
      </c>
      <c r="EG39" s="7">
        <v>77</v>
      </c>
      <c r="EH39" s="7">
        <v>91</v>
      </c>
      <c r="EI39" s="7">
        <v>76</v>
      </c>
      <c r="EJ39" s="7">
        <v>86</v>
      </c>
      <c r="EK39" s="7">
        <v>16</v>
      </c>
      <c r="EL39" s="7">
        <v>25</v>
      </c>
      <c r="EM39" s="7">
        <v>4</v>
      </c>
      <c r="EN39" s="7">
        <v>9</v>
      </c>
      <c r="EO39" s="7">
        <v>58</v>
      </c>
      <c r="EP39" s="7">
        <v>52</v>
      </c>
      <c r="EQ39" s="7">
        <v>81</v>
      </c>
      <c r="ER39" s="7">
        <v>87</v>
      </c>
      <c r="ES39" s="7">
        <v>89</v>
      </c>
      <c r="ET39" s="7">
        <v>25</v>
      </c>
      <c r="EU39" s="7">
        <v>99</v>
      </c>
      <c r="EV39" s="7">
        <v>52</v>
      </c>
      <c r="EW39" s="7">
        <v>81</v>
      </c>
      <c r="EX39" s="7">
        <v>78</v>
      </c>
      <c r="EY39" s="7">
        <v>72</v>
      </c>
      <c r="EZ39" s="7">
        <v>39</v>
      </c>
      <c r="FA39" s="7">
        <v>96</v>
      </c>
      <c r="FB39" s="7">
        <v>29</v>
      </c>
      <c r="FC39" s="7">
        <v>87</v>
      </c>
      <c r="FD39" s="7">
        <v>4</v>
      </c>
      <c r="FE39" s="7">
        <v>8</v>
      </c>
      <c r="FF39" s="7">
        <v>90</v>
      </c>
      <c r="FG39" s="7">
        <v>64</v>
      </c>
      <c r="FH39" s="7">
        <v>64</v>
      </c>
      <c r="FI39" s="7">
        <v>96</v>
      </c>
      <c r="FJ39" s="7">
        <v>84</v>
      </c>
      <c r="FK39" s="7">
        <v>93</v>
      </c>
      <c r="FL39" s="7">
        <v>92</v>
      </c>
      <c r="FM39" s="7">
        <v>67</v>
      </c>
      <c r="FN39" s="7">
        <v>55</v>
      </c>
      <c r="FO39" s="7">
        <v>53</v>
      </c>
      <c r="FP39" s="7">
        <v>77</v>
      </c>
      <c r="FQ39" s="7">
        <v>13</v>
      </c>
      <c r="FR39" s="7">
        <v>79</v>
      </c>
      <c r="FS39" s="7">
        <v>48</v>
      </c>
      <c r="FT39" s="7">
        <v>78</v>
      </c>
      <c r="FU39" s="7">
        <v>79</v>
      </c>
      <c r="FV39" s="7">
        <v>85</v>
      </c>
      <c r="FW39" s="7">
        <v>66</v>
      </c>
      <c r="FX39" s="7">
        <v>10</v>
      </c>
      <c r="FY39" s="7">
        <v>27</v>
      </c>
      <c r="FZ39" s="7">
        <v>94</v>
      </c>
      <c r="GA39" s="7">
        <v>87</v>
      </c>
      <c r="GB39" s="7">
        <v>77</v>
      </c>
      <c r="GC39" s="7">
        <v>11</v>
      </c>
      <c r="GD39" s="7">
        <v>84</v>
      </c>
      <c r="GE39" s="7">
        <v>45</v>
      </c>
      <c r="GF39" s="7">
        <v>48</v>
      </c>
      <c r="GG39" s="7">
        <v>66</v>
      </c>
      <c r="GH39" s="7">
        <v>56</v>
      </c>
      <c r="GI39" s="7">
        <v>48</v>
      </c>
      <c r="GJ39" s="7">
        <v>76</v>
      </c>
      <c r="GK39" s="7">
        <v>11</v>
      </c>
      <c r="GL39" s="7">
        <v>50</v>
      </c>
      <c r="GM39" s="7">
        <v>61</v>
      </c>
      <c r="GN39" s="7">
        <v>53</v>
      </c>
      <c r="GO39" s="7">
        <v>18</v>
      </c>
      <c r="GP39" s="7">
        <v>12</v>
      </c>
      <c r="GQ39" s="7">
        <v>92</v>
      </c>
      <c r="GR39" s="7">
        <v>13</v>
      </c>
      <c r="GS39" s="7">
        <v>62</v>
      </c>
      <c r="GT39" s="7">
        <v>41</v>
      </c>
      <c r="GU39" s="7">
        <v>55</v>
      </c>
      <c r="GV39" s="7">
        <v>67</v>
      </c>
      <c r="GW39" s="7">
        <v>61</v>
      </c>
      <c r="GX39" s="7">
        <v>61</v>
      </c>
      <c r="GY39" s="7">
        <v>85</v>
      </c>
      <c r="GZ39" s="7">
        <v>67</v>
      </c>
      <c r="HA39" s="7">
        <v>58</v>
      </c>
      <c r="HB39" s="7">
        <v>67</v>
      </c>
      <c r="HC39" s="7">
        <v>20</v>
      </c>
      <c r="HD39" s="7">
        <v>44</v>
      </c>
      <c r="HE39" s="7">
        <v>24</v>
      </c>
      <c r="HF39" s="7">
        <v>36</v>
      </c>
      <c r="HG39" s="61">
        <v>5</v>
      </c>
      <c r="HJ39" s="52" t="e">
        <f t="shared" si="169"/>
        <v>#VALUE!</v>
      </c>
      <c r="HL39" s="49">
        <f>$CA$15</f>
        <v>0.29166666666666663</v>
      </c>
      <c r="HN39" s="10" t="e">
        <f t="shared" si="3"/>
        <v>#VALUE!</v>
      </c>
      <c r="HP39" s="10" t="e">
        <f t="shared" si="4"/>
        <v>#VALUE!</v>
      </c>
      <c r="HR39" s="10" t="e">
        <f t="shared" si="78"/>
        <v>#VALUE!</v>
      </c>
      <c r="HT39" s="60" t="e">
        <f t="shared" si="171"/>
        <v>#VALUE!</v>
      </c>
      <c r="HU39" s="7" t="e">
        <f t="shared" si="171"/>
        <v>#VALUE!</v>
      </c>
      <c r="HV39" s="7" t="e">
        <f t="shared" si="171"/>
        <v>#VALUE!</v>
      </c>
      <c r="HW39" s="7" t="e">
        <f t="shared" si="171"/>
        <v>#VALUE!</v>
      </c>
      <c r="HX39" s="7" t="e">
        <f t="shared" si="171"/>
        <v>#VALUE!</v>
      </c>
      <c r="HY39" s="7" t="e">
        <f t="shared" si="171"/>
        <v>#VALUE!</v>
      </c>
      <c r="HZ39" s="7" t="e">
        <f t="shared" si="171"/>
        <v>#VALUE!</v>
      </c>
      <c r="IA39" s="7" t="e">
        <f t="shared" si="171"/>
        <v>#VALUE!</v>
      </c>
      <c r="IB39" s="7" t="e">
        <f t="shared" si="171"/>
        <v>#VALUE!</v>
      </c>
      <c r="IC39" s="7" t="e">
        <f t="shared" si="171"/>
        <v>#VALUE!</v>
      </c>
      <c r="ID39" s="7" t="e">
        <f t="shared" si="171"/>
        <v>#VALUE!</v>
      </c>
      <c r="IE39" s="7" t="e">
        <f t="shared" si="171"/>
        <v>#VALUE!</v>
      </c>
      <c r="IF39" s="7" t="e">
        <f t="shared" si="171"/>
        <v>#VALUE!</v>
      </c>
      <c r="IG39" s="7" t="e">
        <f t="shared" si="171"/>
        <v>#VALUE!</v>
      </c>
      <c r="IH39" s="7" t="e">
        <f t="shared" si="171"/>
        <v>#VALUE!</v>
      </c>
      <c r="II39" s="7" t="e">
        <f t="shared" si="171"/>
        <v>#VALUE!</v>
      </c>
      <c r="IJ39" s="7" t="e">
        <f t="shared" si="170"/>
        <v>#VALUE!</v>
      </c>
      <c r="IK39" s="7" t="e">
        <f t="shared" si="170"/>
        <v>#VALUE!</v>
      </c>
      <c r="IL39" s="7" t="e">
        <f t="shared" si="129"/>
        <v>#VALUE!</v>
      </c>
      <c r="IM39" s="61" t="e">
        <f t="shared" si="129"/>
        <v>#VALUE!</v>
      </c>
      <c r="IT39" s="10">
        <v>32</v>
      </c>
      <c r="IU39" s="10">
        <f t="shared" si="80"/>
        <v>-3</v>
      </c>
      <c r="IW39" s="10">
        <f>IFERROR(IF(COUNTIF(IW$8:IW38, IW38)&lt;=INDEX($IQ$8:$IQ$18, MATCH(IW38, $IP$8:$IP$18, 0)), IW38, IW38+$IR$5), "")</f>
        <v>-3</v>
      </c>
      <c r="IX39" s="10">
        <f>IF($IW39="", "", COUNTIF(IW$8:IW39, IW39))</f>
        <v>8</v>
      </c>
      <c r="IY39" s="10">
        <f t="shared" si="81"/>
        <v>10</v>
      </c>
      <c r="JA39" s="10" t="str">
        <f t="shared" si="82"/>
        <v>X</v>
      </c>
      <c r="JB39" s="10">
        <f>IF($JA39="", "", COUNTIF(JA$8:JA39, "X"))</f>
        <v>30</v>
      </c>
      <c r="JE39" s="67" t="str">
        <f t="shared" si="83"/>
        <v/>
      </c>
      <c r="JF39" s="60" t="str">
        <f>IF(AND($IQ$5='Dev Settings'!$BU$3, COUNTIF($IP$21:$IP$25, HT39)&gt;0, COUNTIF($IP$21:$IP$25, HT38)&gt;0), MIN($ML38:$NE38)-ML38, IF(AND($IQ$6='Dev Settings'!$BU$3, COUNTIF($IQ$21:$IQ$25, HT39)&gt;0, COUNTIF($IQ$21:$IQ$25, HT38)&gt;0), MAX($ML38:$NE38)-ML38, IFERROR(INDEX($IU$8:$IU$107, MATCH(HT39, $IT$8:$IT$107, 0)), "")))</f>
        <v/>
      </c>
      <c r="JG39" s="7" t="str">
        <f>IF(AND($IQ$5='Dev Settings'!$BU$3, COUNTIF($IP$21:$IP$25, HU39)&gt;0, COUNTIF($IP$21:$IP$25, HU38)&gt;0), MIN($ML38:$NE38)-MM38, IF(AND($IQ$6='Dev Settings'!$BU$3, COUNTIF($IQ$21:$IQ$25, HU39)&gt;0, COUNTIF($IQ$21:$IQ$25, HU38)&gt;0), MAX($ML38:$NE38)-MM38, IFERROR(INDEX($IU$8:$IU$107, MATCH(HU39, $IT$8:$IT$107, 0)), "")))</f>
        <v/>
      </c>
      <c r="JH39" s="7" t="str">
        <f>IF(AND($IQ$5='Dev Settings'!$BU$3, COUNTIF($IP$21:$IP$25, HV39)&gt;0, COUNTIF($IP$21:$IP$25, HV38)&gt;0), MIN($ML38:$NE38)-MN38, IF(AND($IQ$6='Dev Settings'!$BU$3, COUNTIF($IQ$21:$IQ$25, HV39)&gt;0, COUNTIF($IQ$21:$IQ$25, HV38)&gt;0), MAX($ML38:$NE38)-MN38, IFERROR(INDEX($IU$8:$IU$107, MATCH(HV39, $IT$8:$IT$107, 0)), "")))</f>
        <v/>
      </c>
      <c r="JI39" s="7" t="str">
        <f>IF(AND($IQ$5='Dev Settings'!$BU$3, COUNTIF($IP$21:$IP$25, HW39)&gt;0, COUNTIF($IP$21:$IP$25, HW38)&gt;0), MIN($ML38:$NE38)-MO38, IF(AND($IQ$6='Dev Settings'!$BU$3, COUNTIF($IQ$21:$IQ$25, HW39)&gt;0, COUNTIF($IQ$21:$IQ$25, HW38)&gt;0), MAX($ML38:$NE38)-MO38, IFERROR(INDEX($IU$8:$IU$107, MATCH(HW39, $IT$8:$IT$107, 0)), "")))</f>
        <v/>
      </c>
      <c r="JJ39" s="7" t="str">
        <f>IF(AND($IQ$5='Dev Settings'!$BU$3, COUNTIF($IP$21:$IP$25, HX39)&gt;0, COUNTIF($IP$21:$IP$25, HX38)&gt;0), MIN($ML38:$NE38)-MP38, IF(AND($IQ$6='Dev Settings'!$BU$3, COUNTIF($IQ$21:$IQ$25, HX39)&gt;0, COUNTIF($IQ$21:$IQ$25, HX38)&gt;0), MAX($ML38:$NE38)-MP38, IFERROR(INDEX($IU$8:$IU$107, MATCH(HX39, $IT$8:$IT$107, 0)), "")))</f>
        <v/>
      </c>
      <c r="JK39" s="7" t="str">
        <f>IF(AND($IQ$5='Dev Settings'!$BU$3, COUNTIF($IP$21:$IP$25, HY39)&gt;0, COUNTIF($IP$21:$IP$25, HY38)&gt;0), MIN($ML38:$NE38)-MQ38, IF(AND($IQ$6='Dev Settings'!$BU$3, COUNTIF($IQ$21:$IQ$25, HY39)&gt;0, COUNTIF($IQ$21:$IQ$25, HY38)&gt;0), MAX($ML38:$NE38)-MQ38, IFERROR(INDEX($IU$8:$IU$107, MATCH(HY39, $IT$8:$IT$107, 0)), "")))</f>
        <v/>
      </c>
      <c r="JL39" s="7" t="str">
        <f>IF(AND($IQ$5='Dev Settings'!$BU$3, COUNTIF($IP$21:$IP$25, HZ39)&gt;0, COUNTIF($IP$21:$IP$25, HZ38)&gt;0), MIN($ML38:$NE38)-MR38, IF(AND($IQ$6='Dev Settings'!$BU$3, COUNTIF($IQ$21:$IQ$25, HZ39)&gt;0, COUNTIF($IQ$21:$IQ$25, HZ38)&gt;0), MAX($ML38:$NE38)-MR38, IFERROR(INDEX($IU$8:$IU$107, MATCH(HZ39, $IT$8:$IT$107, 0)), "")))</f>
        <v/>
      </c>
      <c r="JM39" s="7" t="str">
        <f>IF(AND($IQ$5='Dev Settings'!$BU$3, COUNTIF($IP$21:$IP$25, IA39)&gt;0, COUNTIF($IP$21:$IP$25, IA38)&gt;0), MIN($ML38:$NE38)-MS38, IF(AND($IQ$6='Dev Settings'!$BU$3, COUNTIF($IQ$21:$IQ$25, IA39)&gt;0, COUNTIF($IQ$21:$IQ$25, IA38)&gt;0), MAX($ML38:$NE38)-MS38, IFERROR(INDEX($IU$8:$IU$107, MATCH(IA39, $IT$8:$IT$107, 0)), "")))</f>
        <v/>
      </c>
      <c r="JN39" s="7" t="str">
        <f>IF(AND($IQ$5='Dev Settings'!$BU$3, COUNTIF($IP$21:$IP$25, IB39)&gt;0, COUNTIF($IP$21:$IP$25, IB38)&gt;0), MIN($ML38:$NE38)-MT38, IF(AND($IQ$6='Dev Settings'!$BU$3, COUNTIF($IQ$21:$IQ$25, IB39)&gt;0, COUNTIF($IQ$21:$IQ$25, IB38)&gt;0), MAX($ML38:$NE38)-MT38, IFERROR(INDEX($IU$8:$IU$107, MATCH(IB39, $IT$8:$IT$107, 0)), "")))</f>
        <v/>
      </c>
      <c r="JO39" s="7" t="str">
        <f>IF(AND($IQ$5='Dev Settings'!$BU$3, COUNTIF($IP$21:$IP$25, IC39)&gt;0, COUNTIF($IP$21:$IP$25, IC38)&gt;0), MIN($ML38:$NE38)-MU38, IF(AND($IQ$6='Dev Settings'!$BU$3, COUNTIF($IQ$21:$IQ$25, IC39)&gt;0, COUNTIF($IQ$21:$IQ$25, IC38)&gt;0), MAX($ML38:$NE38)-MU38, IFERROR(INDEX($IU$8:$IU$107, MATCH(IC39, $IT$8:$IT$107, 0)), "")))</f>
        <v/>
      </c>
      <c r="JP39" s="7" t="str">
        <f>IF(AND($IQ$5='Dev Settings'!$BU$3, COUNTIF($IP$21:$IP$25, ID39)&gt;0, COUNTIF($IP$21:$IP$25, ID38)&gt;0), MIN($ML38:$NE38)-MV38, IF(AND($IQ$6='Dev Settings'!$BU$3, COUNTIF($IQ$21:$IQ$25, ID39)&gt;0, COUNTIF($IQ$21:$IQ$25, ID38)&gt;0), MAX($ML38:$NE38)-MV38, IFERROR(INDEX($IU$8:$IU$107, MATCH(ID39, $IT$8:$IT$107, 0)), "")))</f>
        <v/>
      </c>
      <c r="JQ39" s="7" t="str">
        <f>IF(AND($IQ$5='Dev Settings'!$BU$3, COUNTIF($IP$21:$IP$25, IE39)&gt;0, COUNTIF($IP$21:$IP$25, IE38)&gt;0), MIN($ML38:$NE38)-MW38, IF(AND($IQ$6='Dev Settings'!$BU$3, COUNTIF($IQ$21:$IQ$25, IE39)&gt;0, COUNTIF($IQ$21:$IQ$25, IE38)&gt;0), MAX($ML38:$NE38)-MW38, IFERROR(INDEX($IU$8:$IU$107, MATCH(IE39, $IT$8:$IT$107, 0)), "")))</f>
        <v/>
      </c>
      <c r="JR39" s="7" t="str">
        <f>IF(AND($IQ$5='Dev Settings'!$BU$3, COUNTIF($IP$21:$IP$25, IF39)&gt;0, COUNTIF($IP$21:$IP$25, IF38)&gt;0), MIN($ML38:$NE38)-MX38, IF(AND($IQ$6='Dev Settings'!$BU$3, COUNTIF($IQ$21:$IQ$25, IF39)&gt;0, COUNTIF($IQ$21:$IQ$25, IF38)&gt;0), MAX($ML38:$NE38)-MX38, IFERROR(INDEX($IU$8:$IU$107, MATCH(IF39, $IT$8:$IT$107, 0)), "")))</f>
        <v/>
      </c>
      <c r="JS39" s="7" t="str">
        <f>IF(AND($IQ$5='Dev Settings'!$BU$3, COUNTIF($IP$21:$IP$25, IG39)&gt;0, COUNTIF($IP$21:$IP$25, IG38)&gt;0), MIN($ML38:$NE38)-MY38, IF(AND($IQ$6='Dev Settings'!$BU$3, COUNTIF($IQ$21:$IQ$25, IG39)&gt;0, COUNTIF($IQ$21:$IQ$25, IG38)&gt;0), MAX($ML38:$NE38)-MY38, IFERROR(INDEX($IU$8:$IU$107, MATCH(IG39, $IT$8:$IT$107, 0)), "")))</f>
        <v/>
      </c>
      <c r="JT39" s="7" t="str">
        <f>IF(AND($IQ$5='Dev Settings'!$BU$3, COUNTIF($IP$21:$IP$25, IH39)&gt;0, COUNTIF($IP$21:$IP$25, IH38)&gt;0), MIN($ML38:$NE38)-MZ38, IF(AND($IQ$6='Dev Settings'!$BU$3, COUNTIF($IQ$21:$IQ$25, IH39)&gt;0, COUNTIF($IQ$21:$IQ$25, IH38)&gt;0), MAX($ML38:$NE38)-MZ38, IFERROR(INDEX($IU$8:$IU$107, MATCH(IH39, $IT$8:$IT$107, 0)), "")))</f>
        <v/>
      </c>
      <c r="JU39" s="7" t="str">
        <f>IF(AND($IQ$5='Dev Settings'!$BU$3, COUNTIF($IP$21:$IP$25, II39)&gt;0, COUNTIF($IP$21:$IP$25, II38)&gt;0), MIN($ML38:$NE38)-NA38, IF(AND($IQ$6='Dev Settings'!$BU$3, COUNTIF($IQ$21:$IQ$25, II39)&gt;0, COUNTIF($IQ$21:$IQ$25, II38)&gt;0), MAX($ML38:$NE38)-NA38, IFERROR(INDEX($IU$8:$IU$107, MATCH(II39, $IT$8:$IT$107, 0)), "")))</f>
        <v/>
      </c>
      <c r="JV39" s="7" t="str">
        <f>IF(AND($IQ$5='Dev Settings'!$BU$3, COUNTIF($IP$21:$IP$25, IJ39)&gt;0, COUNTIF($IP$21:$IP$25, IJ38)&gt;0), MIN($ML38:$NE38)-NB38, IF(AND($IQ$6='Dev Settings'!$BU$3, COUNTIF($IQ$21:$IQ$25, IJ39)&gt;0, COUNTIF($IQ$21:$IQ$25, IJ38)&gt;0), MAX($ML38:$NE38)-NB38, IFERROR(INDEX($IU$8:$IU$107, MATCH(IJ39, $IT$8:$IT$107, 0)), "")))</f>
        <v/>
      </c>
      <c r="JW39" s="7" t="str">
        <f>IF(AND($IQ$5='Dev Settings'!$BU$3, COUNTIF($IP$21:$IP$25, IK39)&gt;0, COUNTIF($IP$21:$IP$25, IK38)&gt;0), MIN($ML38:$NE38)-NC38, IF(AND($IQ$6='Dev Settings'!$BU$3, COUNTIF($IQ$21:$IQ$25, IK39)&gt;0, COUNTIF($IQ$21:$IQ$25, IK38)&gt;0), MAX($ML38:$NE38)-NC38, IFERROR(INDEX($IU$8:$IU$107, MATCH(IK39, $IT$8:$IT$107, 0)), "")))</f>
        <v/>
      </c>
      <c r="JX39" s="7" t="str">
        <f>IF(AND($IQ$5='Dev Settings'!$BU$3, COUNTIF($IP$21:$IP$25, IL39)&gt;0, COUNTIF($IP$21:$IP$25, IL38)&gt;0), MIN($ML38:$NE38)-ND38, IF(AND($IQ$6='Dev Settings'!$BU$3, COUNTIF($IQ$21:$IQ$25, IL39)&gt;0, COUNTIF($IQ$21:$IQ$25, IL38)&gt;0), MAX($ML38:$NE38)-ND38, IFERROR(INDEX($IU$8:$IU$107, MATCH(IL39, $IT$8:$IT$107, 0)), "")))</f>
        <v/>
      </c>
      <c r="JY39" s="61" t="str">
        <f>IF(AND($IQ$5='Dev Settings'!$BU$3, COUNTIF($IP$21:$IP$25, IM39)&gt;0, COUNTIF($IP$21:$IP$25, IM38)&gt;0), MIN($ML38:$NE38)-NE38, IF(AND($IQ$6='Dev Settings'!$BU$3, COUNTIF($IQ$21:$IQ$25, IM39)&gt;0, COUNTIF($IQ$21:$IQ$25, IM38)&gt;0), MAX($ML38:$NE38)-NE38, IFERROR(INDEX($IU$8:$IU$107, MATCH(IM39, $IT$8:$IT$107, 0)), "")))</f>
        <v/>
      </c>
      <c r="KA39" s="60" t="str">
        <f t="shared" si="8"/>
        <v/>
      </c>
      <c r="KB39" s="7" t="str">
        <f t="shared" si="9"/>
        <v/>
      </c>
      <c r="KC39" s="7" t="str">
        <f t="shared" si="10"/>
        <v/>
      </c>
      <c r="KD39" s="7" t="str">
        <f t="shared" si="11"/>
        <v/>
      </c>
      <c r="KE39" s="7" t="str">
        <f t="shared" si="12"/>
        <v/>
      </c>
      <c r="KF39" s="7" t="str">
        <f t="shared" si="13"/>
        <v/>
      </c>
      <c r="KG39" s="7" t="str">
        <f t="shared" si="14"/>
        <v/>
      </c>
      <c r="KH39" s="7" t="str">
        <f t="shared" si="15"/>
        <v/>
      </c>
      <c r="KI39" s="7" t="str">
        <f t="shared" si="16"/>
        <v/>
      </c>
      <c r="KJ39" s="7" t="str">
        <f t="shared" si="17"/>
        <v/>
      </c>
      <c r="KK39" s="7" t="str">
        <f t="shared" si="18"/>
        <v/>
      </c>
      <c r="KL39" s="7" t="str">
        <f t="shared" si="19"/>
        <v/>
      </c>
      <c r="KM39" s="7" t="str">
        <f t="shared" si="20"/>
        <v/>
      </c>
      <c r="KN39" s="7" t="str">
        <f t="shared" si="21"/>
        <v/>
      </c>
      <c r="KO39" s="7" t="str">
        <f t="shared" si="22"/>
        <v/>
      </c>
      <c r="KP39" s="7" t="str">
        <f t="shared" si="23"/>
        <v/>
      </c>
      <c r="KQ39" s="7" t="str">
        <f t="shared" si="24"/>
        <v/>
      </c>
      <c r="KR39" s="7" t="str">
        <f t="shared" si="25"/>
        <v/>
      </c>
      <c r="KS39" s="7" t="str">
        <f t="shared" si="26"/>
        <v/>
      </c>
      <c r="KT39" s="61" t="str">
        <f t="shared" si="27"/>
        <v/>
      </c>
      <c r="KV39" s="60" t="e">
        <f t="shared" si="28"/>
        <v>#VALUE!</v>
      </c>
      <c r="KW39" s="7" t="e">
        <f t="shared" si="29"/>
        <v>#VALUE!</v>
      </c>
      <c r="KX39" s="7" t="e">
        <f t="shared" si="30"/>
        <v>#VALUE!</v>
      </c>
      <c r="KY39" s="7" t="e">
        <f t="shared" si="31"/>
        <v>#VALUE!</v>
      </c>
      <c r="KZ39" s="7" t="e">
        <f t="shared" si="32"/>
        <v>#VALUE!</v>
      </c>
      <c r="LA39" s="7" t="e">
        <f t="shared" si="33"/>
        <v>#VALUE!</v>
      </c>
      <c r="LB39" s="7" t="e">
        <f t="shared" si="34"/>
        <v>#VALUE!</v>
      </c>
      <c r="LC39" s="7" t="e">
        <f t="shared" si="35"/>
        <v>#VALUE!</v>
      </c>
      <c r="LD39" s="7" t="e">
        <f t="shared" si="36"/>
        <v>#VALUE!</v>
      </c>
      <c r="LE39" s="7" t="e">
        <f t="shared" si="37"/>
        <v>#VALUE!</v>
      </c>
      <c r="LF39" s="7" t="e">
        <f t="shared" si="38"/>
        <v>#VALUE!</v>
      </c>
      <c r="LG39" s="7" t="e">
        <f t="shared" si="39"/>
        <v>#VALUE!</v>
      </c>
      <c r="LH39" s="7" t="e">
        <f t="shared" si="40"/>
        <v>#VALUE!</v>
      </c>
      <c r="LI39" s="7" t="e">
        <f t="shared" si="41"/>
        <v>#VALUE!</v>
      </c>
      <c r="LJ39" s="7" t="e">
        <f t="shared" si="42"/>
        <v>#VALUE!</v>
      </c>
      <c r="LK39" s="7" t="e">
        <f t="shared" si="43"/>
        <v>#VALUE!</v>
      </c>
      <c r="LL39" s="7" t="e">
        <f t="shared" si="44"/>
        <v>#VALUE!</v>
      </c>
      <c r="LM39" s="7" t="e">
        <f t="shared" si="45"/>
        <v>#VALUE!</v>
      </c>
      <c r="LN39" s="7" t="e">
        <f t="shared" si="46"/>
        <v>#VALUE!</v>
      </c>
      <c r="LO39" s="61" t="e">
        <f t="shared" si="47"/>
        <v>#VALUE!</v>
      </c>
      <c r="LQ39" s="60" t="e">
        <f t="shared" si="48"/>
        <v>#VALUE!</v>
      </c>
      <c r="LR39" s="7" t="e">
        <f t="shared" si="49"/>
        <v>#VALUE!</v>
      </c>
      <c r="LS39" s="7" t="e">
        <f t="shared" si="50"/>
        <v>#VALUE!</v>
      </c>
      <c r="LT39" s="7" t="e">
        <f t="shared" si="51"/>
        <v>#VALUE!</v>
      </c>
      <c r="LU39" s="7" t="e">
        <f t="shared" si="52"/>
        <v>#VALUE!</v>
      </c>
      <c r="LV39" s="7" t="e">
        <f t="shared" si="53"/>
        <v>#VALUE!</v>
      </c>
      <c r="LW39" s="7" t="e">
        <f t="shared" si="54"/>
        <v>#VALUE!</v>
      </c>
      <c r="LX39" s="7" t="e">
        <f t="shared" si="55"/>
        <v>#VALUE!</v>
      </c>
      <c r="LY39" s="7" t="e">
        <f t="shared" si="56"/>
        <v>#VALUE!</v>
      </c>
      <c r="LZ39" s="7" t="e">
        <f t="shared" si="57"/>
        <v>#VALUE!</v>
      </c>
      <c r="MA39" s="7" t="e">
        <f t="shared" si="58"/>
        <v>#VALUE!</v>
      </c>
      <c r="MB39" s="7" t="e">
        <f t="shared" si="59"/>
        <v>#VALUE!</v>
      </c>
      <c r="MC39" s="7" t="e">
        <f t="shared" si="60"/>
        <v>#VALUE!</v>
      </c>
      <c r="MD39" s="7" t="e">
        <f t="shared" si="61"/>
        <v>#VALUE!</v>
      </c>
      <c r="ME39" s="7" t="e">
        <f t="shared" si="62"/>
        <v>#VALUE!</v>
      </c>
      <c r="MF39" s="7" t="e">
        <f t="shared" si="63"/>
        <v>#VALUE!</v>
      </c>
      <c r="MG39" s="7" t="e">
        <f t="shared" si="64"/>
        <v>#VALUE!</v>
      </c>
      <c r="MH39" s="7" t="e">
        <f t="shared" si="65"/>
        <v>#VALUE!</v>
      </c>
      <c r="MI39" s="7" t="e">
        <f t="shared" si="66"/>
        <v>#VALUE!</v>
      </c>
      <c r="MJ39" s="61" t="e">
        <f t="shared" si="67"/>
        <v>#VALUE!</v>
      </c>
      <c r="ML39" s="60" t="str">
        <f t="shared" si="84"/>
        <v/>
      </c>
      <c r="MM39" s="7" t="str">
        <f t="shared" si="85"/>
        <v/>
      </c>
      <c r="MN39" s="7" t="str">
        <f t="shared" si="86"/>
        <v/>
      </c>
      <c r="MO39" s="7" t="str">
        <f t="shared" si="87"/>
        <v/>
      </c>
      <c r="MP39" s="7" t="str">
        <f t="shared" si="88"/>
        <v/>
      </c>
      <c r="MQ39" s="7" t="str">
        <f t="shared" si="89"/>
        <v/>
      </c>
      <c r="MR39" s="7" t="str">
        <f t="shared" si="90"/>
        <v/>
      </c>
      <c r="MS39" s="7" t="str">
        <f t="shared" si="91"/>
        <v/>
      </c>
      <c r="MT39" s="7" t="str">
        <f t="shared" si="92"/>
        <v/>
      </c>
      <c r="MU39" s="7" t="str">
        <f t="shared" si="93"/>
        <v/>
      </c>
      <c r="MV39" s="7" t="str">
        <f t="shared" si="94"/>
        <v/>
      </c>
      <c r="MW39" s="7" t="str">
        <f t="shared" si="95"/>
        <v/>
      </c>
      <c r="MX39" s="7" t="str">
        <f t="shared" si="96"/>
        <v/>
      </c>
      <c r="MY39" s="7" t="str">
        <f t="shared" si="97"/>
        <v/>
      </c>
      <c r="MZ39" s="7" t="str">
        <f t="shared" si="98"/>
        <v/>
      </c>
      <c r="NA39" s="7" t="str">
        <f t="shared" si="99"/>
        <v/>
      </c>
      <c r="NB39" s="7" t="str">
        <f t="shared" si="100"/>
        <v/>
      </c>
      <c r="NC39" s="7" t="str">
        <f t="shared" si="101"/>
        <v/>
      </c>
      <c r="ND39" s="7" t="str">
        <f t="shared" si="102"/>
        <v/>
      </c>
      <c r="NE39" s="61" t="str">
        <f t="shared" si="103"/>
        <v/>
      </c>
      <c r="NG39" s="10" t="str">
        <f t="shared" si="104"/>
        <v/>
      </c>
      <c r="NI39" s="10" t="str">
        <f t="shared" si="105"/>
        <v/>
      </c>
      <c r="NK39" s="10" t="str">
        <f>IF(COUNTIF($NI39:$NI$176, "X")=1, "X", "")</f>
        <v/>
      </c>
      <c r="NM39" s="10" t="str">
        <f t="shared" si="69"/>
        <v/>
      </c>
      <c r="NO39" s="85" t="str" cm="1">
        <f t="array" ref="NO39">IF(OR(NO$7="", $JE39=""), "", IFERROR(NO$8+SUMPRODUCT((Trades!$CL$8:$CL$307)*(Trades!$O$8:$Q$307=NO$7)*(Trades!$R$8:$R$307&lt;$JE39))-SUMPRODUCT((Trades!$H$8:$H$307)*(Trades!$E$8:$E$307=NO$7)*(Trades!$R$8:$R$307&lt;$JE39)), ""))</f>
        <v/>
      </c>
      <c r="NP39" s="86" t="str" cm="1">
        <f t="array" ref="NP39">IF(OR(NP$7="", $JE39=""), "", IFERROR(NP$8+SUMPRODUCT((Trades!$CL$8:$CL$307)*(Trades!$O$8:$Q$307=NP$7)*(Trades!$R$8:$R$307&lt;$JE39))-SUMPRODUCT((Trades!$H$8:$H$307)*(Trades!$E$8:$E$307=NP$7)*(Trades!$R$8:$R$307&lt;$JE39)), ""))</f>
        <v/>
      </c>
      <c r="NQ39" s="86" t="str" cm="1">
        <f t="array" ref="NQ39">IF(OR(NQ$7="", $JE39=""), "", IFERROR(NQ$8+SUMPRODUCT((Trades!$CL$8:$CL$307)*(Trades!$O$8:$Q$307=NQ$7)*(Trades!$R$8:$R$307&lt;$JE39))-SUMPRODUCT((Trades!$H$8:$H$307)*(Trades!$E$8:$E$307=NQ$7)*(Trades!$R$8:$R$307&lt;$JE39)), ""))</f>
        <v/>
      </c>
      <c r="NR39" s="86" t="str" cm="1">
        <f t="array" ref="NR39">IF(OR(NR$7="", $JE39=""), "", IFERROR(NR$8+SUMPRODUCT((Trades!$CL$8:$CL$307)*(Trades!$O$8:$Q$307=NR$7)*(Trades!$R$8:$R$307&lt;$JE39))-SUMPRODUCT((Trades!$H$8:$H$307)*(Trades!$E$8:$E$307=NR$7)*(Trades!$R$8:$R$307&lt;$JE39)), ""))</f>
        <v/>
      </c>
      <c r="NS39" s="86" t="str" cm="1">
        <f t="array" ref="NS39">IF(OR(NS$7="", $JE39=""), "", IFERROR(NS$8+SUMPRODUCT((Trades!$CL$8:$CL$307)*(Trades!$O$8:$Q$307=NS$7)*(Trades!$R$8:$R$307&lt;$JE39))-SUMPRODUCT((Trades!$H$8:$H$307)*(Trades!$E$8:$E$307=NS$7)*(Trades!$R$8:$R$307&lt;$JE39)), ""))</f>
        <v/>
      </c>
      <c r="NT39" s="86" t="str" cm="1">
        <f t="array" ref="NT39">IF(OR(NT$7="", $JE39=""), "", IFERROR(NT$8+SUMPRODUCT((Trades!$CL$8:$CL$307)*(Trades!$O$8:$Q$307=NT$7)*(Trades!$R$8:$R$307&lt;$JE39))-SUMPRODUCT((Trades!$H$8:$H$307)*(Trades!$E$8:$E$307=NT$7)*(Trades!$R$8:$R$307&lt;$JE39)), ""))</f>
        <v/>
      </c>
      <c r="NU39" s="86" t="str" cm="1">
        <f t="array" ref="NU39">IF(OR(NU$7="", $JE39=""), "", IFERROR(NU$8+SUMPRODUCT((Trades!$CL$8:$CL$307)*(Trades!$O$8:$Q$307=NU$7)*(Trades!$R$8:$R$307&lt;$JE39))-SUMPRODUCT((Trades!$H$8:$H$307)*(Trades!$E$8:$E$307=NU$7)*(Trades!$R$8:$R$307&lt;$JE39)), ""))</f>
        <v/>
      </c>
      <c r="NV39" s="86" t="str" cm="1">
        <f t="array" ref="NV39">IF(OR(NV$7="", $JE39=""), "", IFERROR(NV$8+SUMPRODUCT((Trades!$CL$8:$CL$307)*(Trades!$O$8:$Q$307=NV$7)*(Trades!$R$8:$R$307&lt;$JE39))-SUMPRODUCT((Trades!$H$8:$H$307)*(Trades!$E$8:$E$307=NV$7)*(Trades!$R$8:$R$307&lt;$JE39)), ""))</f>
        <v/>
      </c>
      <c r="NW39" s="86" t="str" cm="1">
        <f t="array" ref="NW39">IF(OR(NW$7="", $JE39=""), "", IFERROR(NW$8+SUMPRODUCT((Trades!$CL$8:$CL$307)*(Trades!$O$8:$Q$307=NW$7)*(Trades!$R$8:$R$307&lt;$JE39))-SUMPRODUCT((Trades!$H$8:$H$307)*(Trades!$E$8:$E$307=NW$7)*(Trades!$R$8:$R$307&lt;$JE39)), ""))</f>
        <v/>
      </c>
      <c r="NX39" s="86" t="str" cm="1">
        <f t="array" ref="NX39">IF(OR(NX$7="", $JE39=""), "", IFERROR(NX$8+SUMPRODUCT((Trades!$CL$8:$CL$307)*(Trades!$O$8:$Q$307=NX$7)*(Trades!$R$8:$R$307&lt;$JE39))-SUMPRODUCT((Trades!$H$8:$H$307)*(Trades!$E$8:$E$307=NX$7)*(Trades!$R$8:$R$307&lt;$JE39)), ""))</f>
        <v/>
      </c>
      <c r="NY39" s="86" t="str" cm="1">
        <f t="array" ref="NY39">IF(OR(NY$7="", $JE39=""), "", IFERROR(NY$8+SUMPRODUCT((Trades!$CL$8:$CL$307)*(Trades!$O$8:$Q$307=NY$7)*(Trades!$R$8:$R$307&lt;$JE39))-SUMPRODUCT((Trades!$H$8:$H$307)*(Trades!$E$8:$E$307=NY$7)*(Trades!$R$8:$R$307&lt;$JE39)), ""))</f>
        <v/>
      </c>
      <c r="NZ39" s="86" t="str" cm="1">
        <f t="array" ref="NZ39">IF(OR(NZ$7="", $JE39=""), "", IFERROR(NZ$8+SUMPRODUCT((Trades!$CL$8:$CL$307)*(Trades!$O$8:$Q$307=NZ$7)*(Trades!$R$8:$R$307&lt;$JE39))-SUMPRODUCT((Trades!$H$8:$H$307)*(Trades!$E$8:$E$307=NZ$7)*(Trades!$R$8:$R$307&lt;$JE39)), ""))</f>
        <v/>
      </c>
      <c r="OA39" s="86" t="str" cm="1">
        <f t="array" ref="OA39">IF(OR(OA$7="", $JE39=""), "", IFERROR(OA$8+SUMPRODUCT((Trades!$CL$8:$CL$307)*(Trades!$O$8:$Q$307=OA$7)*(Trades!$R$8:$R$307&lt;$JE39))-SUMPRODUCT((Trades!$H$8:$H$307)*(Trades!$E$8:$E$307=OA$7)*(Trades!$R$8:$R$307&lt;$JE39)), ""))</f>
        <v/>
      </c>
      <c r="OB39" s="86" t="str" cm="1">
        <f t="array" ref="OB39">IF(OR(OB$7="", $JE39=""), "", IFERROR(OB$8+SUMPRODUCT((Trades!$CL$8:$CL$307)*(Trades!$O$8:$Q$307=OB$7)*(Trades!$R$8:$R$307&lt;$JE39))-SUMPRODUCT((Trades!$H$8:$H$307)*(Trades!$E$8:$E$307=OB$7)*(Trades!$R$8:$R$307&lt;$JE39)), ""))</f>
        <v/>
      </c>
      <c r="OC39" s="86" t="str" cm="1">
        <f t="array" ref="OC39">IF(OR(OC$7="", $JE39=""), "", IFERROR(OC$8+SUMPRODUCT((Trades!$CL$8:$CL$307)*(Trades!$O$8:$Q$307=OC$7)*(Trades!$R$8:$R$307&lt;$JE39))-SUMPRODUCT((Trades!$H$8:$H$307)*(Trades!$E$8:$E$307=OC$7)*(Trades!$R$8:$R$307&lt;$JE39)), ""))</f>
        <v/>
      </c>
      <c r="OD39" s="86" t="str" cm="1">
        <f t="array" ref="OD39">IF(OR(OD$7="", $JE39=""), "", IFERROR(OD$8+SUMPRODUCT((Trades!$CL$8:$CL$307)*(Trades!$O$8:$Q$307=OD$7)*(Trades!$R$8:$R$307&lt;$JE39))-SUMPRODUCT((Trades!$H$8:$H$307)*(Trades!$E$8:$E$307=OD$7)*(Trades!$R$8:$R$307&lt;$JE39)), ""))</f>
        <v/>
      </c>
      <c r="OE39" s="86" t="str" cm="1">
        <f t="array" ref="OE39">IF(OR(OE$7="", $JE39=""), "", IFERROR(OE$8+SUMPRODUCT((Trades!$CL$8:$CL$307)*(Trades!$O$8:$Q$307=OE$7)*(Trades!$R$8:$R$307&lt;$JE39))-SUMPRODUCT((Trades!$H$8:$H$307)*(Trades!$E$8:$E$307=OE$7)*(Trades!$R$8:$R$307&lt;$JE39)), ""))</f>
        <v/>
      </c>
      <c r="OF39" s="86" t="str" cm="1">
        <f t="array" ref="OF39">IF(OR(OF$7="", $JE39=""), "", IFERROR(OF$8+SUMPRODUCT((Trades!$CL$8:$CL$307)*(Trades!$O$8:$Q$307=OF$7)*(Trades!$R$8:$R$307&lt;$JE39))-SUMPRODUCT((Trades!$H$8:$H$307)*(Trades!$E$8:$E$307=OF$7)*(Trades!$R$8:$R$307&lt;$JE39)), ""))</f>
        <v/>
      </c>
      <c r="OG39" s="86" t="str" cm="1">
        <f t="array" ref="OG39">IF(OR(OG$7="", $JE39=""), "", IFERROR(OG$8+SUMPRODUCT((Trades!$CL$8:$CL$307)*(Trades!$O$8:$Q$307=OG$7)*(Trades!$R$8:$R$307&lt;$JE39))-SUMPRODUCT((Trades!$H$8:$H$307)*(Trades!$E$8:$E$307=OG$7)*(Trades!$R$8:$R$307&lt;$JE39)), ""))</f>
        <v/>
      </c>
      <c r="OH39" s="87" t="str" cm="1">
        <f t="array" ref="OH39">IF(OR(OH$7="", $JE39=""), "", IFERROR(OH$8+SUMPRODUCT((Trades!$CL$8:$CL$307)*(Trades!$O$8:$Q$307=OH$7)*(Trades!$R$8:$R$307&lt;$JE39))-SUMPRODUCT((Trades!$H$8:$H$307)*(Trades!$E$8:$E$307=OH$7)*(Trades!$R$8:$R$307&lt;$JE39)), ""))</f>
        <v/>
      </c>
      <c r="OJ39" s="94" t="str">
        <f t="shared" si="106"/>
        <v/>
      </c>
      <c r="OK39" s="95" t="str">
        <f t="shared" si="153"/>
        <v/>
      </c>
      <c r="OL39" s="95" t="str">
        <f t="shared" si="154"/>
        <v/>
      </c>
      <c r="OM39" s="95" t="str">
        <f t="shared" si="155"/>
        <v/>
      </c>
      <c r="ON39" s="95" t="str">
        <f t="shared" si="156"/>
        <v/>
      </c>
      <c r="OO39" s="95" t="str">
        <f t="shared" si="157"/>
        <v/>
      </c>
      <c r="OP39" s="95" t="str">
        <f t="shared" si="158"/>
        <v/>
      </c>
      <c r="OQ39" s="95" t="str">
        <f t="shared" si="159"/>
        <v/>
      </c>
      <c r="OR39" s="95" t="str">
        <f t="shared" si="160"/>
        <v/>
      </c>
      <c r="OS39" s="95" t="str">
        <f t="shared" si="131"/>
        <v/>
      </c>
      <c r="OT39" s="95" t="str">
        <f t="shared" si="132"/>
        <v/>
      </c>
      <c r="OU39" s="95" t="str">
        <f t="shared" si="133"/>
        <v/>
      </c>
      <c r="OV39" s="95" t="str">
        <f t="shared" si="134"/>
        <v/>
      </c>
      <c r="OW39" s="95" t="str">
        <f t="shared" si="135"/>
        <v/>
      </c>
      <c r="OX39" s="95" t="str">
        <f t="shared" si="136"/>
        <v/>
      </c>
      <c r="OY39" s="95" t="str">
        <f t="shared" si="137"/>
        <v/>
      </c>
      <c r="OZ39" s="95" t="str">
        <f t="shared" si="138"/>
        <v/>
      </c>
      <c r="PA39" s="95" t="str">
        <f t="shared" si="139"/>
        <v/>
      </c>
      <c r="PB39" s="95" t="str">
        <f t="shared" si="140"/>
        <v/>
      </c>
      <c r="PC39" s="96" t="str">
        <f t="shared" si="141"/>
        <v/>
      </c>
      <c r="PE39" s="101" t="str">
        <f t="shared" si="126"/>
        <v/>
      </c>
      <c r="PG39" s="106" t="str">
        <f t="shared" si="127"/>
        <v/>
      </c>
      <c r="PH39" s="107" t="str">
        <f t="shared" si="161"/>
        <v/>
      </c>
      <c r="PI39" s="107" t="str">
        <f t="shared" si="162"/>
        <v/>
      </c>
      <c r="PJ39" s="107" t="str">
        <f t="shared" si="163"/>
        <v/>
      </c>
      <c r="PK39" s="107" t="str">
        <f t="shared" si="164"/>
        <v/>
      </c>
      <c r="PL39" s="107" t="str">
        <f t="shared" si="165"/>
        <v/>
      </c>
      <c r="PM39" s="107" t="str">
        <f t="shared" si="166"/>
        <v/>
      </c>
      <c r="PN39" s="107" t="str">
        <f t="shared" si="167"/>
        <v/>
      </c>
      <c r="PO39" s="107" t="str">
        <f t="shared" si="168"/>
        <v/>
      </c>
      <c r="PP39" s="107" t="str">
        <f t="shared" si="142"/>
        <v/>
      </c>
      <c r="PQ39" s="107" t="str">
        <f t="shared" si="143"/>
        <v/>
      </c>
      <c r="PR39" s="107" t="str">
        <f t="shared" si="144"/>
        <v/>
      </c>
      <c r="PS39" s="107" t="str">
        <f t="shared" si="145"/>
        <v/>
      </c>
      <c r="PT39" s="107" t="str">
        <f t="shared" si="146"/>
        <v/>
      </c>
      <c r="PU39" s="107" t="str">
        <f t="shared" si="147"/>
        <v/>
      </c>
      <c r="PV39" s="107" t="str">
        <f t="shared" si="148"/>
        <v/>
      </c>
      <c r="PW39" s="107" t="str">
        <f t="shared" si="149"/>
        <v/>
      </c>
      <c r="PX39" s="107" t="str">
        <f t="shared" si="150"/>
        <v/>
      </c>
      <c r="PY39" s="107" t="str">
        <f t="shared" si="151"/>
        <v/>
      </c>
      <c r="PZ39" s="108" t="str">
        <f t="shared" si="152"/>
        <v/>
      </c>
      <c r="QB39" s="124" t="str" cm="1">
        <f t="array" ref="QB39">IF(OR($QB$3="", $NI39=""), "", IFERROR(INDEX($ML39:$NE39, $QA39, MATCH($QB$3, $ML$7:$NE$7, 0)), ""))</f>
        <v/>
      </c>
      <c r="QD39" s="101" t="e" cm="1">
        <f t="array" ref="QD39">IF(OR($NI39="", $QB$3=""), NA(), IFERROR(INDEX($NO39:$OH39, $QC39, MATCH($QB$3, $NO$7:$OH$7, 0)), NA()))</f>
        <v>#N/A</v>
      </c>
      <c r="QF39" s="10">
        <f t="shared" si="72"/>
        <v>-20</v>
      </c>
    </row>
    <row r="40" spans="1:448" ht="1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AG40" s="10">
        <v>29</v>
      </c>
      <c r="CJ40" s="7"/>
      <c r="CK40" s="10">
        <v>32</v>
      </c>
      <c r="CL40" s="60">
        <v>51</v>
      </c>
      <c r="CM40" s="7">
        <v>36</v>
      </c>
      <c r="CN40" s="7">
        <v>59</v>
      </c>
      <c r="CO40" s="7">
        <v>38</v>
      </c>
      <c r="CP40" s="7">
        <v>83</v>
      </c>
      <c r="CQ40" s="7">
        <v>36</v>
      </c>
      <c r="CR40" s="7">
        <v>32</v>
      </c>
      <c r="CS40" s="7">
        <v>6</v>
      </c>
      <c r="CT40" s="7">
        <v>28</v>
      </c>
      <c r="CU40" s="7">
        <v>10</v>
      </c>
      <c r="CV40" s="7">
        <v>91</v>
      </c>
      <c r="CW40" s="7">
        <v>31</v>
      </c>
      <c r="CX40" s="7">
        <v>73</v>
      </c>
      <c r="CY40" s="7">
        <v>79</v>
      </c>
      <c r="CZ40" s="7">
        <v>89</v>
      </c>
      <c r="DA40" s="7">
        <v>43</v>
      </c>
      <c r="DB40" s="7">
        <v>54</v>
      </c>
      <c r="DC40" s="7">
        <v>80</v>
      </c>
      <c r="DD40" s="7">
        <v>56</v>
      </c>
      <c r="DE40" s="7">
        <v>7</v>
      </c>
      <c r="DF40" s="7">
        <v>78</v>
      </c>
      <c r="DG40" s="7">
        <v>86</v>
      </c>
      <c r="DH40" s="7">
        <v>71</v>
      </c>
      <c r="DI40" s="61">
        <v>46</v>
      </c>
      <c r="DK40" s="10">
        <v>33</v>
      </c>
      <c r="DL40" s="60">
        <v>58</v>
      </c>
      <c r="DM40" s="7">
        <v>49</v>
      </c>
      <c r="DN40" s="7">
        <v>99</v>
      </c>
      <c r="DO40" s="7">
        <v>37</v>
      </c>
      <c r="DP40" s="7">
        <v>7</v>
      </c>
      <c r="DQ40" s="7">
        <v>100</v>
      </c>
      <c r="DR40" s="7">
        <v>44</v>
      </c>
      <c r="DS40" s="7">
        <v>18</v>
      </c>
      <c r="DT40" s="7">
        <v>74</v>
      </c>
      <c r="DU40" s="7">
        <v>26</v>
      </c>
      <c r="DV40" s="7">
        <v>21</v>
      </c>
      <c r="DW40" s="7">
        <v>51</v>
      </c>
      <c r="DX40" s="7">
        <v>68</v>
      </c>
      <c r="DY40" s="7">
        <v>78</v>
      </c>
      <c r="DZ40" s="7">
        <v>24</v>
      </c>
      <c r="EA40" s="7">
        <v>5</v>
      </c>
      <c r="EB40" s="7">
        <v>30</v>
      </c>
      <c r="EC40" s="7">
        <v>64</v>
      </c>
      <c r="ED40" s="7">
        <v>93</v>
      </c>
      <c r="EE40" s="7">
        <v>7</v>
      </c>
      <c r="EF40" s="7">
        <v>24</v>
      </c>
      <c r="EG40" s="7">
        <v>54</v>
      </c>
      <c r="EH40" s="7">
        <v>71</v>
      </c>
      <c r="EI40" s="7">
        <v>18</v>
      </c>
      <c r="EJ40" s="7">
        <v>10</v>
      </c>
      <c r="EK40" s="7">
        <v>34</v>
      </c>
      <c r="EL40" s="7">
        <v>90</v>
      </c>
      <c r="EM40" s="7">
        <v>46</v>
      </c>
      <c r="EN40" s="7">
        <v>23</v>
      </c>
      <c r="EO40" s="7">
        <v>22</v>
      </c>
      <c r="EP40" s="7">
        <v>89</v>
      </c>
      <c r="EQ40" s="7">
        <v>17</v>
      </c>
      <c r="ER40" s="7">
        <v>1</v>
      </c>
      <c r="ES40" s="7">
        <v>61</v>
      </c>
      <c r="ET40" s="7">
        <v>13</v>
      </c>
      <c r="EU40" s="7">
        <v>54</v>
      </c>
      <c r="EV40" s="7">
        <v>75</v>
      </c>
      <c r="EW40" s="7">
        <v>98</v>
      </c>
      <c r="EX40" s="7">
        <v>64</v>
      </c>
      <c r="EY40" s="7">
        <v>63</v>
      </c>
      <c r="EZ40" s="7">
        <v>47</v>
      </c>
      <c r="FA40" s="7">
        <v>53</v>
      </c>
      <c r="FB40" s="7">
        <v>26</v>
      </c>
      <c r="FC40" s="7">
        <v>63</v>
      </c>
      <c r="FD40" s="7">
        <v>29</v>
      </c>
      <c r="FE40" s="7">
        <v>30</v>
      </c>
      <c r="FF40" s="7">
        <v>47</v>
      </c>
      <c r="FG40" s="7">
        <v>69</v>
      </c>
      <c r="FH40" s="7">
        <v>90</v>
      </c>
      <c r="FI40" s="7">
        <v>86</v>
      </c>
      <c r="FJ40" s="7">
        <v>2</v>
      </c>
      <c r="FK40" s="7">
        <v>54</v>
      </c>
      <c r="FL40" s="7">
        <v>81</v>
      </c>
      <c r="FM40" s="7">
        <v>90</v>
      </c>
      <c r="FN40" s="7">
        <v>4</v>
      </c>
      <c r="FO40" s="7">
        <v>88</v>
      </c>
      <c r="FP40" s="7">
        <v>38</v>
      </c>
      <c r="FQ40" s="7">
        <v>89</v>
      </c>
      <c r="FR40" s="7">
        <v>80</v>
      </c>
      <c r="FS40" s="7">
        <v>69</v>
      </c>
      <c r="FT40" s="7">
        <v>95</v>
      </c>
      <c r="FU40" s="7">
        <v>55</v>
      </c>
      <c r="FV40" s="7">
        <v>3</v>
      </c>
      <c r="FW40" s="7">
        <v>73</v>
      </c>
      <c r="FX40" s="7">
        <v>26</v>
      </c>
      <c r="FY40" s="7">
        <v>92</v>
      </c>
      <c r="FZ40" s="7">
        <v>57</v>
      </c>
      <c r="GA40" s="7">
        <v>30</v>
      </c>
      <c r="GB40" s="7">
        <v>38</v>
      </c>
      <c r="GC40" s="7">
        <v>37</v>
      </c>
      <c r="GD40" s="7">
        <v>34</v>
      </c>
      <c r="GE40" s="7">
        <v>65</v>
      </c>
      <c r="GF40" s="7">
        <v>97</v>
      </c>
      <c r="GG40" s="7">
        <v>9</v>
      </c>
      <c r="GH40" s="7">
        <v>17</v>
      </c>
      <c r="GI40" s="7">
        <v>98</v>
      </c>
      <c r="GJ40" s="7">
        <v>82</v>
      </c>
      <c r="GK40" s="7">
        <v>50</v>
      </c>
      <c r="GL40" s="7">
        <v>63</v>
      </c>
      <c r="GM40" s="7">
        <v>36</v>
      </c>
      <c r="GN40" s="7">
        <v>52</v>
      </c>
      <c r="GO40" s="7">
        <v>40</v>
      </c>
      <c r="GP40" s="7">
        <v>32</v>
      </c>
      <c r="GQ40" s="7">
        <v>53</v>
      </c>
      <c r="GR40" s="7">
        <v>24</v>
      </c>
      <c r="GS40" s="7">
        <v>76</v>
      </c>
      <c r="GT40" s="7">
        <v>63</v>
      </c>
      <c r="GU40" s="7">
        <v>9</v>
      </c>
      <c r="GV40" s="7">
        <v>79</v>
      </c>
      <c r="GW40" s="7">
        <v>90</v>
      </c>
      <c r="GX40" s="7">
        <v>56</v>
      </c>
      <c r="GY40" s="7">
        <v>69</v>
      </c>
      <c r="GZ40" s="7">
        <v>68</v>
      </c>
      <c r="HA40" s="7">
        <v>40</v>
      </c>
      <c r="HB40" s="7">
        <v>58</v>
      </c>
      <c r="HC40" s="7">
        <v>10</v>
      </c>
      <c r="HD40" s="7">
        <v>36</v>
      </c>
      <c r="HE40" s="7">
        <v>5</v>
      </c>
      <c r="HF40" s="7">
        <v>35</v>
      </c>
      <c r="HG40" s="61">
        <v>46</v>
      </c>
      <c r="HJ40" s="52" t="e">
        <f t="shared" si="169"/>
        <v>#VALUE!</v>
      </c>
      <c r="HL40" s="49">
        <f>$CA$16</f>
        <v>0.33333333333333331</v>
      </c>
      <c r="HN40" s="10" t="e">
        <f t="shared" ref="HN40:HN71" si="172">IF($HJ40="", "", IFERROR(INDEX($CH$8:$CH$38, MATCH($HJ40, $CD$8:$CD$38, 0)), ""))</f>
        <v>#VALUE!</v>
      </c>
      <c r="HP40" s="10" t="e">
        <f t="shared" ref="HP40:HP71" si="173">IF($HJ40="", "", IFERROR(INDEX($CB$8:$CB$31, MATCH($HL40, $CA$8:$CA$31, 0)), ""))</f>
        <v>#VALUE!</v>
      </c>
      <c r="HR40" s="10" t="e">
        <f t="shared" si="78"/>
        <v>#VALUE!</v>
      </c>
      <c r="HT40" s="60" t="e">
        <f t="shared" si="171"/>
        <v>#VALUE!</v>
      </c>
      <c r="HU40" s="7" t="e">
        <f t="shared" si="171"/>
        <v>#VALUE!</v>
      </c>
      <c r="HV40" s="7" t="e">
        <f t="shared" si="171"/>
        <v>#VALUE!</v>
      </c>
      <c r="HW40" s="7" t="e">
        <f t="shared" si="171"/>
        <v>#VALUE!</v>
      </c>
      <c r="HX40" s="7" t="e">
        <f t="shared" si="171"/>
        <v>#VALUE!</v>
      </c>
      <c r="HY40" s="7" t="e">
        <f t="shared" si="171"/>
        <v>#VALUE!</v>
      </c>
      <c r="HZ40" s="7" t="e">
        <f t="shared" si="171"/>
        <v>#VALUE!</v>
      </c>
      <c r="IA40" s="7" t="e">
        <f t="shared" si="171"/>
        <v>#VALUE!</v>
      </c>
      <c r="IB40" s="7" t="e">
        <f t="shared" si="171"/>
        <v>#VALUE!</v>
      </c>
      <c r="IC40" s="7" t="e">
        <f t="shared" si="171"/>
        <v>#VALUE!</v>
      </c>
      <c r="ID40" s="7" t="e">
        <f t="shared" si="171"/>
        <v>#VALUE!</v>
      </c>
      <c r="IE40" s="7" t="e">
        <f t="shared" si="171"/>
        <v>#VALUE!</v>
      </c>
      <c r="IF40" s="7" t="e">
        <f t="shared" si="171"/>
        <v>#VALUE!</v>
      </c>
      <c r="IG40" s="7" t="e">
        <f t="shared" si="171"/>
        <v>#VALUE!</v>
      </c>
      <c r="IH40" s="7" t="e">
        <f t="shared" si="171"/>
        <v>#VALUE!</v>
      </c>
      <c r="II40" s="7" t="e">
        <f t="shared" si="171"/>
        <v>#VALUE!</v>
      </c>
      <c r="IJ40" s="7" t="e">
        <f t="shared" si="170"/>
        <v>#VALUE!</v>
      </c>
      <c r="IK40" s="7" t="e">
        <f t="shared" si="170"/>
        <v>#VALUE!</v>
      </c>
      <c r="IL40" s="7" t="e">
        <f t="shared" si="129"/>
        <v>#VALUE!</v>
      </c>
      <c r="IM40" s="61" t="e">
        <f t="shared" si="129"/>
        <v>#VALUE!</v>
      </c>
      <c r="IT40" s="10">
        <v>33</v>
      </c>
      <c r="IU40" s="10">
        <f t="shared" si="80"/>
        <v>-2</v>
      </c>
      <c r="IW40" s="10">
        <f>IFERROR(IF(COUNTIF(IW$8:IW39, IW39)&lt;=INDEX($IQ$8:$IQ$18, MATCH(IW39, $IP$8:$IP$18, 0)), IW39, IW39+$IR$5), "")</f>
        <v>-3</v>
      </c>
      <c r="IX40" s="10">
        <f>IF($IW40="", "", COUNTIF(IW$8:IW40, IW40))</f>
        <v>9</v>
      </c>
      <c r="IY40" s="10">
        <f t="shared" si="81"/>
        <v>10</v>
      </c>
      <c r="JA40" s="10" t="str">
        <f t="shared" si="82"/>
        <v>X</v>
      </c>
      <c r="JB40" s="10">
        <f>IF($JA40="", "", COUNTIF(JA$8:JA40, "X"))</f>
        <v>31</v>
      </c>
      <c r="JE40" s="67" t="str">
        <f t="shared" si="83"/>
        <v/>
      </c>
      <c r="JF40" s="60" t="str">
        <f>IF(AND($IQ$5='Dev Settings'!$BU$3, COUNTIF($IP$21:$IP$25, HT40)&gt;0, COUNTIF($IP$21:$IP$25, HT39)&gt;0), MIN($ML39:$NE39)-ML39, IF(AND($IQ$6='Dev Settings'!$BU$3, COUNTIF($IQ$21:$IQ$25, HT40)&gt;0, COUNTIF($IQ$21:$IQ$25, HT39)&gt;0), MAX($ML39:$NE39)-ML39, IFERROR(INDEX($IU$8:$IU$107, MATCH(HT40, $IT$8:$IT$107, 0)), "")))</f>
        <v/>
      </c>
      <c r="JG40" s="7" t="str">
        <f>IF(AND($IQ$5='Dev Settings'!$BU$3, COUNTIF($IP$21:$IP$25, HU40)&gt;0, COUNTIF($IP$21:$IP$25, HU39)&gt;0), MIN($ML39:$NE39)-MM39, IF(AND($IQ$6='Dev Settings'!$BU$3, COUNTIF($IQ$21:$IQ$25, HU40)&gt;0, COUNTIF($IQ$21:$IQ$25, HU39)&gt;0), MAX($ML39:$NE39)-MM39, IFERROR(INDEX($IU$8:$IU$107, MATCH(HU40, $IT$8:$IT$107, 0)), "")))</f>
        <v/>
      </c>
      <c r="JH40" s="7" t="str">
        <f>IF(AND($IQ$5='Dev Settings'!$BU$3, COUNTIF($IP$21:$IP$25, HV40)&gt;0, COUNTIF($IP$21:$IP$25, HV39)&gt;0), MIN($ML39:$NE39)-MN39, IF(AND($IQ$6='Dev Settings'!$BU$3, COUNTIF($IQ$21:$IQ$25, HV40)&gt;0, COUNTIF($IQ$21:$IQ$25, HV39)&gt;0), MAX($ML39:$NE39)-MN39, IFERROR(INDEX($IU$8:$IU$107, MATCH(HV40, $IT$8:$IT$107, 0)), "")))</f>
        <v/>
      </c>
      <c r="JI40" s="7" t="str">
        <f>IF(AND($IQ$5='Dev Settings'!$BU$3, COUNTIF($IP$21:$IP$25, HW40)&gt;0, COUNTIF($IP$21:$IP$25, HW39)&gt;0), MIN($ML39:$NE39)-MO39, IF(AND($IQ$6='Dev Settings'!$BU$3, COUNTIF($IQ$21:$IQ$25, HW40)&gt;0, COUNTIF($IQ$21:$IQ$25, HW39)&gt;0), MAX($ML39:$NE39)-MO39, IFERROR(INDEX($IU$8:$IU$107, MATCH(HW40, $IT$8:$IT$107, 0)), "")))</f>
        <v/>
      </c>
      <c r="JJ40" s="7" t="str">
        <f>IF(AND($IQ$5='Dev Settings'!$BU$3, COUNTIF($IP$21:$IP$25, HX40)&gt;0, COUNTIF($IP$21:$IP$25, HX39)&gt;0), MIN($ML39:$NE39)-MP39, IF(AND($IQ$6='Dev Settings'!$BU$3, COUNTIF($IQ$21:$IQ$25, HX40)&gt;0, COUNTIF($IQ$21:$IQ$25, HX39)&gt;0), MAX($ML39:$NE39)-MP39, IFERROR(INDEX($IU$8:$IU$107, MATCH(HX40, $IT$8:$IT$107, 0)), "")))</f>
        <v/>
      </c>
      <c r="JK40" s="7" t="str">
        <f>IF(AND($IQ$5='Dev Settings'!$BU$3, COUNTIF($IP$21:$IP$25, HY40)&gt;0, COUNTIF($IP$21:$IP$25, HY39)&gt;0), MIN($ML39:$NE39)-MQ39, IF(AND($IQ$6='Dev Settings'!$BU$3, COUNTIF($IQ$21:$IQ$25, HY40)&gt;0, COUNTIF($IQ$21:$IQ$25, HY39)&gt;0), MAX($ML39:$NE39)-MQ39, IFERROR(INDEX($IU$8:$IU$107, MATCH(HY40, $IT$8:$IT$107, 0)), "")))</f>
        <v/>
      </c>
      <c r="JL40" s="7" t="str">
        <f>IF(AND($IQ$5='Dev Settings'!$BU$3, COUNTIF($IP$21:$IP$25, HZ40)&gt;0, COUNTIF($IP$21:$IP$25, HZ39)&gt;0), MIN($ML39:$NE39)-MR39, IF(AND($IQ$6='Dev Settings'!$BU$3, COUNTIF($IQ$21:$IQ$25, HZ40)&gt;0, COUNTIF($IQ$21:$IQ$25, HZ39)&gt;0), MAX($ML39:$NE39)-MR39, IFERROR(INDEX($IU$8:$IU$107, MATCH(HZ40, $IT$8:$IT$107, 0)), "")))</f>
        <v/>
      </c>
      <c r="JM40" s="7" t="str">
        <f>IF(AND($IQ$5='Dev Settings'!$BU$3, COUNTIF($IP$21:$IP$25, IA40)&gt;0, COUNTIF($IP$21:$IP$25, IA39)&gt;0), MIN($ML39:$NE39)-MS39, IF(AND($IQ$6='Dev Settings'!$BU$3, COUNTIF($IQ$21:$IQ$25, IA40)&gt;0, COUNTIF($IQ$21:$IQ$25, IA39)&gt;0), MAX($ML39:$NE39)-MS39, IFERROR(INDEX($IU$8:$IU$107, MATCH(IA40, $IT$8:$IT$107, 0)), "")))</f>
        <v/>
      </c>
      <c r="JN40" s="7" t="str">
        <f>IF(AND($IQ$5='Dev Settings'!$BU$3, COUNTIF($IP$21:$IP$25, IB40)&gt;0, COUNTIF($IP$21:$IP$25, IB39)&gt;0), MIN($ML39:$NE39)-MT39, IF(AND($IQ$6='Dev Settings'!$BU$3, COUNTIF($IQ$21:$IQ$25, IB40)&gt;0, COUNTIF($IQ$21:$IQ$25, IB39)&gt;0), MAX($ML39:$NE39)-MT39, IFERROR(INDEX($IU$8:$IU$107, MATCH(IB40, $IT$8:$IT$107, 0)), "")))</f>
        <v/>
      </c>
      <c r="JO40" s="7" t="str">
        <f>IF(AND($IQ$5='Dev Settings'!$BU$3, COUNTIF($IP$21:$IP$25, IC40)&gt;0, COUNTIF($IP$21:$IP$25, IC39)&gt;0), MIN($ML39:$NE39)-MU39, IF(AND($IQ$6='Dev Settings'!$BU$3, COUNTIF($IQ$21:$IQ$25, IC40)&gt;0, COUNTIF($IQ$21:$IQ$25, IC39)&gt;0), MAX($ML39:$NE39)-MU39, IFERROR(INDEX($IU$8:$IU$107, MATCH(IC40, $IT$8:$IT$107, 0)), "")))</f>
        <v/>
      </c>
      <c r="JP40" s="7" t="str">
        <f>IF(AND($IQ$5='Dev Settings'!$BU$3, COUNTIF($IP$21:$IP$25, ID40)&gt;0, COUNTIF($IP$21:$IP$25, ID39)&gt;0), MIN($ML39:$NE39)-MV39, IF(AND($IQ$6='Dev Settings'!$BU$3, COUNTIF($IQ$21:$IQ$25, ID40)&gt;0, COUNTIF($IQ$21:$IQ$25, ID39)&gt;0), MAX($ML39:$NE39)-MV39, IFERROR(INDEX($IU$8:$IU$107, MATCH(ID40, $IT$8:$IT$107, 0)), "")))</f>
        <v/>
      </c>
      <c r="JQ40" s="7" t="str">
        <f>IF(AND($IQ$5='Dev Settings'!$BU$3, COUNTIF($IP$21:$IP$25, IE40)&gt;0, COUNTIF($IP$21:$IP$25, IE39)&gt;0), MIN($ML39:$NE39)-MW39, IF(AND($IQ$6='Dev Settings'!$BU$3, COUNTIF($IQ$21:$IQ$25, IE40)&gt;0, COUNTIF($IQ$21:$IQ$25, IE39)&gt;0), MAX($ML39:$NE39)-MW39, IFERROR(INDEX($IU$8:$IU$107, MATCH(IE40, $IT$8:$IT$107, 0)), "")))</f>
        <v/>
      </c>
      <c r="JR40" s="7" t="str">
        <f>IF(AND($IQ$5='Dev Settings'!$BU$3, COUNTIF($IP$21:$IP$25, IF40)&gt;0, COUNTIF($IP$21:$IP$25, IF39)&gt;0), MIN($ML39:$NE39)-MX39, IF(AND($IQ$6='Dev Settings'!$BU$3, COUNTIF($IQ$21:$IQ$25, IF40)&gt;0, COUNTIF($IQ$21:$IQ$25, IF39)&gt;0), MAX($ML39:$NE39)-MX39, IFERROR(INDEX($IU$8:$IU$107, MATCH(IF40, $IT$8:$IT$107, 0)), "")))</f>
        <v/>
      </c>
      <c r="JS40" s="7" t="str">
        <f>IF(AND($IQ$5='Dev Settings'!$BU$3, COUNTIF($IP$21:$IP$25, IG40)&gt;0, COUNTIF($IP$21:$IP$25, IG39)&gt;0), MIN($ML39:$NE39)-MY39, IF(AND($IQ$6='Dev Settings'!$BU$3, COUNTIF($IQ$21:$IQ$25, IG40)&gt;0, COUNTIF($IQ$21:$IQ$25, IG39)&gt;0), MAX($ML39:$NE39)-MY39, IFERROR(INDEX($IU$8:$IU$107, MATCH(IG40, $IT$8:$IT$107, 0)), "")))</f>
        <v/>
      </c>
      <c r="JT40" s="7" t="str">
        <f>IF(AND($IQ$5='Dev Settings'!$BU$3, COUNTIF($IP$21:$IP$25, IH40)&gt;0, COUNTIF($IP$21:$IP$25, IH39)&gt;0), MIN($ML39:$NE39)-MZ39, IF(AND($IQ$6='Dev Settings'!$BU$3, COUNTIF($IQ$21:$IQ$25, IH40)&gt;0, COUNTIF($IQ$21:$IQ$25, IH39)&gt;0), MAX($ML39:$NE39)-MZ39, IFERROR(INDEX($IU$8:$IU$107, MATCH(IH40, $IT$8:$IT$107, 0)), "")))</f>
        <v/>
      </c>
      <c r="JU40" s="7" t="str">
        <f>IF(AND($IQ$5='Dev Settings'!$BU$3, COUNTIF($IP$21:$IP$25, II40)&gt;0, COUNTIF($IP$21:$IP$25, II39)&gt;0), MIN($ML39:$NE39)-NA39, IF(AND($IQ$6='Dev Settings'!$BU$3, COUNTIF($IQ$21:$IQ$25, II40)&gt;0, COUNTIF($IQ$21:$IQ$25, II39)&gt;0), MAX($ML39:$NE39)-NA39, IFERROR(INDEX($IU$8:$IU$107, MATCH(II40, $IT$8:$IT$107, 0)), "")))</f>
        <v/>
      </c>
      <c r="JV40" s="7" t="str">
        <f>IF(AND($IQ$5='Dev Settings'!$BU$3, COUNTIF($IP$21:$IP$25, IJ40)&gt;0, COUNTIF($IP$21:$IP$25, IJ39)&gt;0), MIN($ML39:$NE39)-NB39, IF(AND($IQ$6='Dev Settings'!$BU$3, COUNTIF($IQ$21:$IQ$25, IJ40)&gt;0, COUNTIF($IQ$21:$IQ$25, IJ39)&gt;0), MAX($ML39:$NE39)-NB39, IFERROR(INDEX($IU$8:$IU$107, MATCH(IJ40, $IT$8:$IT$107, 0)), "")))</f>
        <v/>
      </c>
      <c r="JW40" s="7" t="str">
        <f>IF(AND($IQ$5='Dev Settings'!$BU$3, COUNTIF($IP$21:$IP$25, IK40)&gt;0, COUNTIF($IP$21:$IP$25, IK39)&gt;0), MIN($ML39:$NE39)-NC39, IF(AND($IQ$6='Dev Settings'!$BU$3, COUNTIF($IQ$21:$IQ$25, IK40)&gt;0, COUNTIF($IQ$21:$IQ$25, IK39)&gt;0), MAX($ML39:$NE39)-NC39, IFERROR(INDEX($IU$8:$IU$107, MATCH(IK40, $IT$8:$IT$107, 0)), "")))</f>
        <v/>
      </c>
      <c r="JX40" s="7" t="str">
        <f>IF(AND($IQ$5='Dev Settings'!$BU$3, COUNTIF($IP$21:$IP$25, IL40)&gt;0, COUNTIF($IP$21:$IP$25, IL39)&gt;0), MIN($ML39:$NE39)-ND39, IF(AND($IQ$6='Dev Settings'!$BU$3, COUNTIF($IQ$21:$IQ$25, IL40)&gt;0, COUNTIF($IQ$21:$IQ$25, IL39)&gt;0), MAX($ML39:$NE39)-ND39, IFERROR(INDEX($IU$8:$IU$107, MATCH(IL40, $IT$8:$IT$107, 0)), "")))</f>
        <v/>
      </c>
      <c r="JY40" s="61" t="str">
        <f>IF(AND($IQ$5='Dev Settings'!$BU$3, COUNTIF($IP$21:$IP$25, IM40)&gt;0, COUNTIF($IP$21:$IP$25, IM39)&gt;0), MIN($ML39:$NE39)-NE39, IF(AND($IQ$6='Dev Settings'!$BU$3, COUNTIF($IQ$21:$IQ$25, IM40)&gt;0, COUNTIF($IQ$21:$IQ$25, IM39)&gt;0), MAX($ML39:$NE39)-NE39, IFERROR(INDEX($IU$8:$IU$107, MATCH(IM40, $IT$8:$IT$107, 0)), "")))</f>
        <v/>
      </c>
      <c r="KA40" s="60" t="str">
        <f t="shared" si="8"/>
        <v/>
      </c>
      <c r="KB40" s="7" t="str">
        <f t="shared" si="9"/>
        <v/>
      </c>
      <c r="KC40" s="7" t="str">
        <f t="shared" si="10"/>
        <v/>
      </c>
      <c r="KD40" s="7" t="str">
        <f t="shared" si="11"/>
        <v/>
      </c>
      <c r="KE40" s="7" t="str">
        <f t="shared" si="12"/>
        <v/>
      </c>
      <c r="KF40" s="7" t="str">
        <f t="shared" si="13"/>
        <v/>
      </c>
      <c r="KG40" s="7" t="str">
        <f t="shared" si="14"/>
        <v/>
      </c>
      <c r="KH40" s="7" t="str">
        <f t="shared" si="15"/>
        <v/>
      </c>
      <c r="KI40" s="7" t="str">
        <f t="shared" si="16"/>
        <v/>
      </c>
      <c r="KJ40" s="7" t="str">
        <f t="shared" si="17"/>
        <v/>
      </c>
      <c r="KK40" s="7" t="str">
        <f t="shared" si="18"/>
        <v/>
      </c>
      <c r="KL40" s="7" t="str">
        <f t="shared" si="19"/>
        <v/>
      </c>
      <c r="KM40" s="7" t="str">
        <f t="shared" si="20"/>
        <v/>
      </c>
      <c r="KN40" s="7" t="str">
        <f t="shared" si="21"/>
        <v/>
      </c>
      <c r="KO40" s="7" t="str">
        <f t="shared" si="22"/>
        <v/>
      </c>
      <c r="KP40" s="7" t="str">
        <f t="shared" si="23"/>
        <v/>
      </c>
      <c r="KQ40" s="7" t="str">
        <f t="shared" si="24"/>
        <v/>
      </c>
      <c r="KR40" s="7" t="str">
        <f t="shared" si="25"/>
        <v/>
      </c>
      <c r="KS40" s="7" t="str">
        <f t="shared" si="26"/>
        <v/>
      </c>
      <c r="KT40" s="61" t="str">
        <f t="shared" si="27"/>
        <v/>
      </c>
      <c r="KV40" s="60" t="e">
        <f t="shared" si="28"/>
        <v>#VALUE!</v>
      </c>
      <c r="KW40" s="7" t="e">
        <f t="shared" si="29"/>
        <v>#VALUE!</v>
      </c>
      <c r="KX40" s="7" t="e">
        <f t="shared" si="30"/>
        <v>#VALUE!</v>
      </c>
      <c r="KY40" s="7" t="e">
        <f t="shared" si="31"/>
        <v>#VALUE!</v>
      </c>
      <c r="KZ40" s="7" t="e">
        <f t="shared" si="32"/>
        <v>#VALUE!</v>
      </c>
      <c r="LA40" s="7" t="e">
        <f t="shared" si="33"/>
        <v>#VALUE!</v>
      </c>
      <c r="LB40" s="7" t="e">
        <f t="shared" si="34"/>
        <v>#VALUE!</v>
      </c>
      <c r="LC40" s="7" t="e">
        <f t="shared" si="35"/>
        <v>#VALUE!</v>
      </c>
      <c r="LD40" s="7" t="e">
        <f t="shared" si="36"/>
        <v>#VALUE!</v>
      </c>
      <c r="LE40" s="7" t="e">
        <f t="shared" si="37"/>
        <v>#VALUE!</v>
      </c>
      <c r="LF40" s="7" t="e">
        <f t="shared" si="38"/>
        <v>#VALUE!</v>
      </c>
      <c r="LG40" s="7" t="e">
        <f t="shared" si="39"/>
        <v>#VALUE!</v>
      </c>
      <c r="LH40" s="7" t="e">
        <f t="shared" si="40"/>
        <v>#VALUE!</v>
      </c>
      <c r="LI40" s="7" t="e">
        <f t="shared" si="41"/>
        <v>#VALUE!</v>
      </c>
      <c r="LJ40" s="7" t="e">
        <f t="shared" si="42"/>
        <v>#VALUE!</v>
      </c>
      <c r="LK40" s="7" t="e">
        <f t="shared" si="43"/>
        <v>#VALUE!</v>
      </c>
      <c r="LL40" s="7" t="e">
        <f t="shared" si="44"/>
        <v>#VALUE!</v>
      </c>
      <c r="LM40" s="7" t="e">
        <f t="shared" si="45"/>
        <v>#VALUE!</v>
      </c>
      <c r="LN40" s="7" t="e">
        <f t="shared" si="46"/>
        <v>#VALUE!</v>
      </c>
      <c r="LO40" s="61" t="e">
        <f t="shared" si="47"/>
        <v>#VALUE!</v>
      </c>
      <c r="LQ40" s="60" t="e">
        <f t="shared" si="48"/>
        <v>#VALUE!</v>
      </c>
      <c r="LR40" s="7" t="e">
        <f t="shared" si="49"/>
        <v>#VALUE!</v>
      </c>
      <c r="LS40" s="7" t="e">
        <f t="shared" si="50"/>
        <v>#VALUE!</v>
      </c>
      <c r="LT40" s="7" t="e">
        <f t="shared" si="51"/>
        <v>#VALUE!</v>
      </c>
      <c r="LU40" s="7" t="e">
        <f t="shared" si="52"/>
        <v>#VALUE!</v>
      </c>
      <c r="LV40" s="7" t="e">
        <f t="shared" si="53"/>
        <v>#VALUE!</v>
      </c>
      <c r="LW40" s="7" t="e">
        <f t="shared" si="54"/>
        <v>#VALUE!</v>
      </c>
      <c r="LX40" s="7" t="e">
        <f t="shared" si="55"/>
        <v>#VALUE!</v>
      </c>
      <c r="LY40" s="7" t="e">
        <f t="shared" si="56"/>
        <v>#VALUE!</v>
      </c>
      <c r="LZ40" s="7" t="e">
        <f t="shared" si="57"/>
        <v>#VALUE!</v>
      </c>
      <c r="MA40" s="7" t="e">
        <f t="shared" si="58"/>
        <v>#VALUE!</v>
      </c>
      <c r="MB40" s="7" t="e">
        <f t="shared" si="59"/>
        <v>#VALUE!</v>
      </c>
      <c r="MC40" s="7" t="e">
        <f t="shared" si="60"/>
        <v>#VALUE!</v>
      </c>
      <c r="MD40" s="7" t="e">
        <f t="shared" si="61"/>
        <v>#VALUE!</v>
      </c>
      <c r="ME40" s="7" t="e">
        <f t="shared" si="62"/>
        <v>#VALUE!</v>
      </c>
      <c r="MF40" s="7" t="e">
        <f t="shared" si="63"/>
        <v>#VALUE!</v>
      </c>
      <c r="MG40" s="7" t="e">
        <f t="shared" si="64"/>
        <v>#VALUE!</v>
      </c>
      <c r="MH40" s="7" t="e">
        <f t="shared" si="65"/>
        <v>#VALUE!</v>
      </c>
      <c r="MI40" s="7" t="e">
        <f t="shared" si="66"/>
        <v>#VALUE!</v>
      </c>
      <c r="MJ40" s="61" t="e">
        <f t="shared" si="67"/>
        <v>#VALUE!</v>
      </c>
      <c r="ML40" s="60" t="str">
        <f t="shared" si="84"/>
        <v/>
      </c>
      <c r="MM40" s="7" t="str">
        <f t="shared" si="85"/>
        <v/>
      </c>
      <c r="MN40" s="7" t="str">
        <f t="shared" si="86"/>
        <v/>
      </c>
      <c r="MO40" s="7" t="str">
        <f t="shared" si="87"/>
        <v/>
      </c>
      <c r="MP40" s="7" t="str">
        <f t="shared" si="88"/>
        <v/>
      </c>
      <c r="MQ40" s="7" t="str">
        <f t="shared" si="89"/>
        <v/>
      </c>
      <c r="MR40" s="7" t="str">
        <f t="shared" si="90"/>
        <v/>
      </c>
      <c r="MS40" s="7" t="str">
        <f t="shared" si="91"/>
        <v/>
      </c>
      <c r="MT40" s="7" t="str">
        <f t="shared" si="92"/>
        <v/>
      </c>
      <c r="MU40" s="7" t="str">
        <f t="shared" si="93"/>
        <v/>
      </c>
      <c r="MV40" s="7" t="str">
        <f t="shared" si="94"/>
        <v/>
      </c>
      <c r="MW40" s="7" t="str">
        <f t="shared" si="95"/>
        <v/>
      </c>
      <c r="MX40" s="7" t="str">
        <f t="shared" si="96"/>
        <v/>
      </c>
      <c r="MY40" s="7" t="str">
        <f t="shared" si="97"/>
        <v/>
      </c>
      <c r="MZ40" s="7" t="str">
        <f t="shared" si="98"/>
        <v/>
      </c>
      <c r="NA40" s="7" t="str">
        <f t="shared" si="99"/>
        <v/>
      </c>
      <c r="NB40" s="7" t="str">
        <f t="shared" si="100"/>
        <v/>
      </c>
      <c r="NC40" s="7" t="str">
        <f t="shared" si="101"/>
        <v/>
      </c>
      <c r="ND40" s="7" t="str">
        <f t="shared" si="102"/>
        <v/>
      </c>
      <c r="NE40" s="61" t="str">
        <f t="shared" si="103"/>
        <v/>
      </c>
      <c r="NG40" s="10" t="str">
        <f t="shared" si="104"/>
        <v/>
      </c>
      <c r="NI40" s="10" t="str">
        <f t="shared" si="105"/>
        <v/>
      </c>
      <c r="NK40" s="10" t="str">
        <f>IF(COUNTIF($NI40:$NI$176, "X")=1, "X", "")</f>
        <v/>
      </c>
      <c r="NM40" s="10" t="str">
        <f t="shared" si="69"/>
        <v/>
      </c>
      <c r="NO40" s="85" t="str" cm="1">
        <f t="array" ref="NO40">IF(OR(NO$7="", $JE40=""), "", IFERROR(NO$8+SUMPRODUCT((Trades!$CL$8:$CL$307)*(Trades!$O$8:$Q$307=NO$7)*(Trades!$R$8:$R$307&lt;$JE40))-SUMPRODUCT((Trades!$H$8:$H$307)*(Trades!$E$8:$E$307=NO$7)*(Trades!$R$8:$R$307&lt;$JE40)), ""))</f>
        <v/>
      </c>
      <c r="NP40" s="86" t="str" cm="1">
        <f t="array" ref="NP40">IF(OR(NP$7="", $JE40=""), "", IFERROR(NP$8+SUMPRODUCT((Trades!$CL$8:$CL$307)*(Trades!$O$8:$Q$307=NP$7)*(Trades!$R$8:$R$307&lt;$JE40))-SUMPRODUCT((Trades!$H$8:$H$307)*(Trades!$E$8:$E$307=NP$7)*(Trades!$R$8:$R$307&lt;$JE40)), ""))</f>
        <v/>
      </c>
      <c r="NQ40" s="86" t="str" cm="1">
        <f t="array" ref="NQ40">IF(OR(NQ$7="", $JE40=""), "", IFERROR(NQ$8+SUMPRODUCT((Trades!$CL$8:$CL$307)*(Trades!$O$8:$Q$307=NQ$7)*(Trades!$R$8:$R$307&lt;$JE40))-SUMPRODUCT((Trades!$H$8:$H$307)*(Trades!$E$8:$E$307=NQ$7)*(Trades!$R$8:$R$307&lt;$JE40)), ""))</f>
        <v/>
      </c>
      <c r="NR40" s="86" t="str" cm="1">
        <f t="array" ref="NR40">IF(OR(NR$7="", $JE40=""), "", IFERROR(NR$8+SUMPRODUCT((Trades!$CL$8:$CL$307)*(Trades!$O$8:$Q$307=NR$7)*(Trades!$R$8:$R$307&lt;$JE40))-SUMPRODUCT((Trades!$H$8:$H$307)*(Trades!$E$8:$E$307=NR$7)*(Trades!$R$8:$R$307&lt;$JE40)), ""))</f>
        <v/>
      </c>
      <c r="NS40" s="86" t="str" cm="1">
        <f t="array" ref="NS40">IF(OR(NS$7="", $JE40=""), "", IFERROR(NS$8+SUMPRODUCT((Trades!$CL$8:$CL$307)*(Trades!$O$8:$Q$307=NS$7)*(Trades!$R$8:$R$307&lt;$JE40))-SUMPRODUCT((Trades!$H$8:$H$307)*(Trades!$E$8:$E$307=NS$7)*(Trades!$R$8:$R$307&lt;$JE40)), ""))</f>
        <v/>
      </c>
      <c r="NT40" s="86" t="str" cm="1">
        <f t="array" ref="NT40">IF(OR(NT$7="", $JE40=""), "", IFERROR(NT$8+SUMPRODUCT((Trades!$CL$8:$CL$307)*(Trades!$O$8:$Q$307=NT$7)*(Trades!$R$8:$R$307&lt;$JE40))-SUMPRODUCT((Trades!$H$8:$H$307)*(Trades!$E$8:$E$307=NT$7)*(Trades!$R$8:$R$307&lt;$JE40)), ""))</f>
        <v/>
      </c>
      <c r="NU40" s="86" t="str" cm="1">
        <f t="array" ref="NU40">IF(OR(NU$7="", $JE40=""), "", IFERROR(NU$8+SUMPRODUCT((Trades!$CL$8:$CL$307)*(Trades!$O$8:$Q$307=NU$7)*(Trades!$R$8:$R$307&lt;$JE40))-SUMPRODUCT((Trades!$H$8:$H$307)*(Trades!$E$8:$E$307=NU$7)*(Trades!$R$8:$R$307&lt;$JE40)), ""))</f>
        <v/>
      </c>
      <c r="NV40" s="86" t="str" cm="1">
        <f t="array" ref="NV40">IF(OR(NV$7="", $JE40=""), "", IFERROR(NV$8+SUMPRODUCT((Trades!$CL$8:$CL$307)*(Trades!$O$8:$Q$307=NV$7)*(Trades!$R$8:$R$307&lt;$JE40))-SUMPRODUCT((Trades!$H$8:$H$307)*(Trades!$E$8:$E$307=NV$7)*(Trades!$R$8:$R$307&lt;$JE40)), ""))</f>
        <v/>
      </c>
      <c r="NW40" s="86" t="str" cm="1">
        <f t="array" ref="NW40">IF(OR(NW$7="", $JE40=""), "", IFERROR(NW$8+SUMPRODUCT((Trades!$CL$8:$CL$307)*(Trades!$O$8:$Q$307=NW$7)*(Trades!$R$8:$R$307&lt;$JE40))-SUMPRODUCT((Trades!$H$8:$H$307)*(Trades!$E$8:$E$307=NW$7)*(Trades!$R$8:$R$307&lt;$JE40)), ""))</f>
        <v/>
      </c>
      <c r="NX40" s="86" t="str" cm="1">
        <f t="array" ref="NX40">IF(OR(NX$7="", $JE40=""), "", IFERROR(NX$8+SUMPRODUCT((Trades!$CL$8:$CL$307)*(Trades!$O$8:$Q$307=NX$7)*(Trades!$R$8:$R$307&lt;$JE40))-SUMPRODUCT((Trades!$H$8:$H$307)*(Trades!$E$8:$E$307=NX$7)*(Trades!$R$8:$R$307&lt;$JE40)), ""))</f>
        <v/>
      </c>
      <c r="NY40" s="86" t="str" cm="1">
        <f t="array" ref="NY40">IF(OR(NY$7="", $JE40=""), "", IFERROR(NY$8+SUMPRODUCT((Trades!$CL$8:$CL$307)*(Trades!$O$8:$Q$307=NY$7)*(Trades!$R$8:$R$307&lt;$JE40))-SUMPRODUCT((Trades!$H$8:$H$307)*(Trades!$E$8:$E$307=NY$7)*(Trades!$R$8:$R$307&lt;$JE40)), ""))</f>
        <v/>
      </c>
      <c r="NZ40" s="86" t="str" cm="1">
        <f t="array" ref="NZ40">IF(OR(NZ$7="", $JE40=""), "", IFERROR(NZ$8+SUMPRODUCT((Trades!$CL$8:$CL$307)*(Trades!$O$8:$Q$307=NZ$7)*(Trades!$R$8:$R$307&lt;$JE40))-SUMPRODUCT((Trades!$H$8:$H$307)*(Trades!$E$8:$E$307=NZ$7)*(Trades!$R$8:$R$307&lt;$JE40)), ""))</f>
        <v/>
      </c>
      <c r="OA40" s="86" t="str" cm="1">
        <f t="array" ref="OA40">IF(OR(OA$7="", $JE40=""), "", IFERROR(OA$8+SUMPRODUCT((Trades!$CL$8:$CL$307)*(Trades!$O$8:$Q$307=OA$7)*(Trades!$R$8:$R$307&lt;$JE40))-SUMPRODUCT((Trades!$H$8:$H$307)*(Trades!$E$8:$E$307=OA$7)*(Trades!$R$8:$R$307&lt;$JE40)), ""))</f>
        <v/>
      </c>
      <c r="OB40" s="86" t="str" cm="1">
        <f t="array" ref="OB40">IF(OR(OB$7="", $JE40=""), "", IFERROR(OB$8+SUMPRODUCT((Trades!$CL$8:$CL$307)*(Trades!$O$8:$Q$307=OB$7)*(Trades!$R$8:$R$307&lt;$JE40))-SUMPRODUCT((Trades!$H$8:$H$307)*(Trades!$E$8:$E$307=OB$7)*(Trades!$R$8:$R$307&lt;$JE40)), ""))</f>
        <v/>
      </c>
      <c r="OC40" s="86" t="str" cm="1">
        <f t="array" ref="OC40">IF(OR(OC$7="", $JE40=""), "", IFERROR(OC$8+SUMPRODUCT((Trades!$CL$8:$CL$307)*(Trades!$O$8:$Q$307=OC$7)*(Trades!$R$8:$R$307&lt;$JE40))-SUMPRODUCT((Trades!$H$8:$H$307)*(Trades!$E$8:$E$307=OC$7)*(Trades!$R$8:$R$307&lt;$JE40)), ""))</f>
        <v/>
      </c>
      <c r="OD40" s="86" t="str" cm="1">
        <f t="array" ref="OD40">IF(OR(OD$7="", $JE40=""), "", IFERROR(OD$8+SUMPRODUCT((Trades!$CL$8:$CL$307)*(Trades!$O$8:$Q$307=OD$7)*(Trades!$R$8:$R$307&lt;$JE40))-SUMPRODUCT((Trades!$H$8:$H$307)*(Trades!$E$8:$E$307=OD$7)*(Trades!$R$8:$R$307&lt;$JE40)), ""))</f>
        <v/>
      </c>
      <c r="OE40" s="86" t="str" cm="1">
        <f t="array" ref="OE40">IF(OR(OE$7="", $JE40=""), "", IFERROR(OE$8+SUMPRODUCT((Trades!$CL$8:$CL$307)*(Trades!$O$8:$Q$307=OE$7)*(Trades!$R$8:$R$307&lt;$JE40))-SUMPRODUCT((Trades!$H$8:$H$307)*(Trades!$E$8:$E$307=OE$7)*(Trades!$R$8:$R$307&lt;$JE40)), ""))</f>
        <v/>
      </c>
      <c r="OF40" s="86" t="str" cm="1">
        <f t="array" ref="OF40">IF(OR(OF$7="", $JE40=""), "", IFERROR(OF$8+SUMPRODUCT((Trades!$CL$8:$CL$307)*(Trades!$O$8:$Q$307=OF$7)*(Trades!$R$8:$R$307&lt;$JE40))-SUMPRODUCT((Trades!$H$8:$H$307)*(Trades!$E$8:$E$307=OF$7)*(Trades!$R$8:$R$307&lt;$JE40)), ""))</f>
        <v/>
      </c>
      <c r="OG40" s="86" t="str" cm="1">
        <f t="array" ref="OG40">IF(OR(OG$7="", $JE40=""), "", IFERROR(OG$8+SUMPRODUCT((Trades!$CL$8:$CL$307)*(Trades!$O$8:$Q$307=OG$7)*(Trades!$R$8:$R$307&lt;$JE40))-SUMPRODUCT((Trades!$H$8:$H$307)*(Trades!$E$8:$E$307=OG$7)*(Trades!$R$8:$R$307&lt;$JE40)), ""))</f>
        <v/>
      </c>
      <c r="OH40" s="87" t="str" cm="1">
        <f t="array" ref="OH40">IF(OR(OH$7="", $JE40=""), "", IFERROR(OH$8+SUMPRODUCT((Trades!$CL$8:$CL$307)*(Trades!$O$8:$Q$307=OH$7)*(Trades!$R$8:$R$307&lt;$JE40))-SUMPRODUCT((Trades!$H$8:$H$307)*(Trades!$E$8:$E$307=OH$7)*(Trades!$R$8:$R$307&lt;$JE40)), ""))</f>
        <v/>
      </c>
      <c r="OJ40" s="94" t="str">
        <f t="shared" si="106"/>
        <v/>
      </c>
      <c r="OK40" s="95" t="str">
        <f t="shared" si="153"/>
        <v/>
      </c>
      <c r="OL40" s="95" t="str">
        <f t="shared" si="154"/>
        <v/>
      </c>
      <c r="OM40" s="95" t="str">
        <f t="shared" si="155"/>
        <v/>
      </c>
      <c r="ON40" s="95" t="str">
        <f t="shared" si="156"/>
        <v/>
      </c>
      <c r="OO40" s="95" t="str">
        <f t="shared" si="157"/>
        <v/>
      </c>
      <c r="OP40" s="95" t="str">
        <f t="shared" si="158"/>
        <v/>
      </c>
      <c r="OQ40" s="95" t="str">
        <f t="shared" si="159"/>
        <v/>
      </c>
      <c r="OR40" s="95" t="str">
        <f t="shared" si="160"/>
        <v/>
      </c>
      <c r="OS40" s="95" t="str">
        <f t="shared" si="131"/>
        <v/>
      </c>
      <c r="OT40" s="95" t="str">
        <f t="shared" si="132"/>
        <v/>
      </c>
      <c r="OU40" s="95" t="str">
        <f t="shared" si="133"/>
        <v/>
      </c>
      <c r="OV40" s="95" t="str">
        <f t="shared" si="134"/>
        <v/>
      </c>
      <c r="OW40" s="95" t="str">
        <f t="shared" si="135"/>
        <v/>
      </c>
      <c r="OX40" s="95" t="str">
        <f t="shared" si="136"/>
        <v/>
      </c>
      <c r="OY40" s="95" t="str">
        <f t="shared" si="137"/>
        <v/>
      </c>
      <c r="OZ40" s="95" t="str">
        <f t="shared" si="138"/>
        <v/>
      </c>
      <c r="PA40" s="95" t="str">
        <f t="shared" si="139"/>
        <v/>
      </c>
      <c r="PB40" s="95" t="str">
        <f t="shared" si="140"/>
        <v/>
      </c>
      <c r="PC40" s="96" t="str">
        <f t="shared" si="141"/>
        <v/>
      </c>
      <c r="PE40" s="101" t="str">
        <f t="shared" si="126"/>
        <v/>
      </c>
      <c r="PG40" s="106" t="str">
        <f t="shared" si="127"/>
        <v/>
      </c>
      <c r="PH40" s="107" t="str">
        <f t="shared" si="161"/>
        <v/>
      </c>
      <c r="PI40" s="107" t="str">
        <f t="shared" si="162"/>
        <v/>
      </c>
      <c r="PJ40" s="107" t="str">
        <f t="shared" si="163"/>
        <v/>
      </c>
      <c r="PK40" s="107" t="str">
        <f t="shared" si="164"/>
        <v/>
      </c>
      <c r="PL40" s="107" t="str">
        <f t="shared" si="165"/>
        <v/>
      </c>
      <c r="PM40" s="107" t="str">
        <f t="shared" si="166"/>
        <v/>
      </c>
      <c r="PN40" s="107" t="str">
        <f t="shared" si="167"/>
        <v/>
      </c>
      <c r="PO40" s="107" t="str">
        <f t="shared" si="168"/>
        <v/>
      </c>
      <c r="PP40" s="107" t="str">
        <f t="shared" si="142"/>
        <v/>
      </c>
      <c r="PQ40" s="107" t="str">
        <f t="shared" si="143"/>
        <v/>
      </c>
      <c r="PR40" s="107" t="str">
        <f t="shared" si="144"/>
        <v/>
      </c>
      <c r="PS40" s="107" t="str">
        <f t="shared" si="145"/>
        <v/>
      </c>
      <c r="PT40" s="107" t="str">
        <f t="shared" si="146"/>
        <v/>
      </c>
      <c r="PU40" s="107" t="str">
        <f t="shared" si="147"/>
        <v/>
      </c>
      <c r="PV40" s="107" t="str">
        <f t="shared" si="148"/>
        <v/>
      </c>
      <c r="PW40" s="107" t="str">
        <f t="shared" si="149"/>
        <v/>
      </c>
      <c r="PX40" s="107" t="str">
        <f t="shared" si="150"/>
        <v/>
      </c>
      <c r="PY40" s="107" t="str">
        <f t="shared" si="151"/>
        <v/>
      </c>
      <c r="PZ40" s="108" t="str">
        <f t="shared" si="152"/>
        <v/>
      </c>
      <c r="QB40" s="124" t="str" cm="1">
        <f t="array" ref="QB40">IF(OR($QB$3="", $NI40=""), "", IFERROR(INDEX($ML40:$NE40, $QA40, MATCH($QB$3, $ML$7:$NE$7, 0)), ""))</f>
        <v/>
      </c>
      <c r="QD40" s="101" t="e" cm="1">
        <f t="array" ref="QD40">IF(OR($NI40="", $QB$3=""), NA(), IFERROR(INDEX($NO40:$OH40, $QC40, MATCH($QB$3, $NO$7:$OH$7, 0)), NA()))</f>
        <v>#N/A</v>
      </c>
      <c r="QF40" s="10">
        <f t="shared" si="72"/>
        <v>-20</v>
      </c>
    </row>
    <row r="41" spans="1:448" ht="1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AG41" s="10">
        <v>30</v>
      </c>
      <c r="AJ41" s="12"/>
      <c r="CJ41" s="7"/>
      <c r="CK41" s="10">
        <v>33</v>
      </c>
      <c r="CL41" s="60">
        <v>90</v>
      </c>
      <c r="CM41" s="7">
        <v>88</v>
      </c>
      <c r="CN41" s="7">
        <v>94</v>
      </c>
      <c r="CO41" s="7">
        <v>55</v>
      </c>
      <c r="CP41" s="7">
        <v>43</v>
      </c>
      <c r="CQ41" s="7">
        <v>100</v>
      </c>
      <c r="CR41" s="7">
        <v>57</v>
      </c>
      <c r="CS41" s="7">
        <v>74</v>
      </c>
      <c r="CT41" s="7">
        <v>98</v>
      </c>
      <c r="CU41" s="7">
        <v>93</v>
      </c>
      <c r="CV41" s="7">
        <v>87</v>
      </c>
      <c r="CW41" s="7">
        <v>12</v>
      </c>
      <c r="CX41" s="7">
        <v>81</v>
      </c>
      <c r="CY41" s="7">
        <v>72</v>
      </c>
      <c r="CZ41" s="7">
        <v>29</v>
      </c>
      <c r="DA41" s="7">
        <v>54</v>
      </c>
      <c r="DB41" s="7">
        <v>52</v>
      </c>
      <c r="DC41" s="7">
        <v>35</v>
      </c>
      <c r="DD41" s="7">
        <v>75</v>
      </c>
      <c r="DE41" s="7">
        <v>77</v>
      </c>
      <c r="DF41" s="7">
        <v>73</v>
      </c>
      <c r="DG41" s="7">
        <v>8</v>
      </c>
      <c r="DH41" s="7">
        <v>67</v>
      </c>
      <c r="DI41" s="61">
        <v>48</v>
      </c>
      <c r="DK41" s="10">
        <v>34</v>
      </c>
      <c r="DL41" s="60">
        <v>85</v>
      </c>
      <c r="DM41" s="7">
        <v>1</v>
      </c>
      <c r="DN41" s="7">
        <v>95</v>
      </c>
      <c r="DO41" s="7">
        <v>19</v>
      </c>
      <c r="DP41" s="7">
        <v>81</v>
      </c>
      <c r="DQ41" s="7">
        <v>40</v>
      </c>
      <c r="DR41" s="7">
        <v>43</v>
      </c>
      <c r="DS41" s="7">
        <v>33</v>
      </c>
      <c r="DT41" s="7">
        <v>40</v>
      </c>
      <c r="DU41" s="7">
        <v>78</v>
      </c>
      <c r="DV41" s="7">
        <v>60</v>
      </c>
      <c r="DW41" s="7">
        <v>55</v>
      </c>
      <c r="DX41" s="7">
        <v>63</v>
      </c>
      <c r="DY41" s="7">
        <v>3</v>
      </c>
      <c r="DZ41" s="7">
        <v>68</v>
      </c>
      <c r="EA41" s="7">
        <v>68</v>
      </c>
      <c r="EB41" s="7">
        <v>43</v>
      </c>
      <c r="EC41" s="7">
        <v>63</v>
      </c>
      <c r="ED41" s="7">
        <v>40</v>
      </c>
      <c r="EE41" s="7">
        <v>17</v>
      </c>
      <c r="EF41" s="7">
        <v>28</v>
      </c>
      <c r="EG41" s="7">
        <v>53</v>
      </c>
      <c r="EH41" s="7">
        <v>89</v>
      </c>
      <c r="EI41" s="7">
        <v>74</v>
      </c>
      <c r="EJ41" s="7">
        <v>67</v>
      </c>
      <c r="EK41" s="7">
        <v>86</v>
      </c>
      <c r="EL41" s="7">
        <v>45</v>
      </c>
      <c r="EM41" s="7">
        <v>37</v>
      </c>
      <c r="EN41" s="7">
        <v>25</v>
      </c>
      <c r="EO41" s="7">
        <v>33</v>
      </c>
      <c r="EP41" s="7">
        <v>11</v>
      </c>
      <c r="EQ41" s="7">
        <v>100</v>
      </c>
      <c r="ER41" s="7">
        <v>42</v>
      </c>
      <c r="ES41" s="7">
        <v>63</v>
      </c>
      <c r="ET41" s="7">
        <v>74</v>
      </c>
      <c r="EU41" s="7">
        <v>7</v>
      </c>
      <c r="EV41" s="7">
        <v>38</v>
      </c>
      <c r="EW41" s="7">
        <v>30</v>
      </c>
      <c r="EX41" s="7">
        <v>90</v>
      </c>
      <c r="EY41" s="7">
        <v>45</v>
      </c>
      <c r="EZ41" s="7">
        <v>88</v>
      </c>
      <c r="FA41" s="7">
        <v>53</v>
      </c>
      <c r="FB41" s="7">
        <v>52</v>
      </c>
      <c r="FC41" s="7">
        <v>53</v>
      </c>
      <c r="FD41" s="7">
        <v>11</v>
      </c>
      <c r="FE41" s="7">
        <v>8</v>
      </c>
      <c r="FF41" s="7">
        <v>20</v>
      </c>
      <c r="FG41" s="7">
        <v>43</v>
      </c>
      <c r="FH41" s="7">
        <v>67</v>
      </c>
      <c r="FI41" s="7">
        <v>67</v>
      </c>
      <c r="FJ41" s="7">
        <v>33</v>
      </c>
      <c r="FK41" s="7">
        <v>33</v>
      </c>
      <c r="FL41" s="7">
        <v>36</v>
      </c>
      <c r="FM41" s="7">
        <v>64</v>
      </c>
      <c r="FN41" s="7">
        <v>76</v>
      </c>
      <c r="FO41" s="7">
        <v>23</v>
      </c>
      <c r="FP41" s="7">
        <v>27</v>
      </c>
      <c r="FQ41" s="7">
        <v>9</v>
      </c>
      <c r="FR41" s="7">
        <v>44</v>
      </c>
      <c r="FS41" s="7">
        <v>25</v>
      </c>
      <c r="FT41" s="7">
        <v>98</v>
      </c>
      <c r="FU41" s="7">
        <v>56</v>
      </c>
      <c r="FV41" s="7">
        <v>22</v>
      </c>
      <c r="FW41" s="7">
        <v>66</v>
      </c>
      <c r="FX41" s="7">
        <v>5</v>
      </c>
      <c r="FY41" s="7">
        <v>65</v>
      </c>
      <c r="FZ41" s="7">
        <v>35</v>
      </c>
      <c r="GA41" s="7">
        <v>58</v>
      </c>
      <c r="GB41" s="7">
        <v>15</v>
      </c>
      <c r="GC41" s="7">
        <v>52</v>
      </c>
      <c r="GD41" s="7">
        <v>69</v>
      </c>
      <c r="GE41" s="7">
        <v>58</v>
      </c>
      <c r="GF41" s="7">
        <v>38</v>
      </c>
      <c r="GG41" s="7">
        <v>24</v>
      </c>
      <c r="GH41" s="7">
        <v>93</v>
      </c>
      <c r="GI41" s="7">
        <v>55</v>
      </c>
      <c r="GJ41" s="7">
        <v>1</v>
      </c>
      <c r="GK41" s="7">
        <v>94</v>
      </c>
      <c r="GL41" s="7">
        <v>26</v>
      </c>
      <c r="GM41" s="7">
        <v>28</v>
      </c>
      <c r="GN41" s="7">
        <v>83</v>
      </c>
      <c r="GO41" s="7">
        <v>69</v>
      </c>
      <c r="GP41" s="7">
        <v>78</v>
      </c>
      <c r="GQ41" s="7">
        <v>74</v>
      </c>
      <c r="GR41" s="7">
        <v>72</v>
      </c>
      <c r="GS41" s="7">
        <v>63</v>
      </c>
      <c r="GT41" s="7">
        <v>74</v>
      </c>
      <c r="GU41" s="7">
        <v>1</v>
      </c>
      <c r="GV41" s="7">
        <v>28</v>
      </c>
      <c r="GW41" s="7">
        <v>82</v>
      </c>
      <c r="GX41" s="7">
        <v>24</v>
      </c>
      <c r="GY41" s="7">
        <v>20</v>
      </c>
      <c r="GZ41" s="7">
        <v>80</v>
      </c>
      <c r="HA41" s="7">
        <v>61</v>
      </c>
      <c r="HB41" s="7">
        <v>52</v>
      </c>
      <c r="HC41" s="7">
        <v>2</v>
      </c>
      <c r="HD41" s="7">
        <v>56</v>
      </c>
      <c r="HE41" s="7">
        <v>4</v>
      </c>
      <c r="HF41" s="7">
        <v>7</v>
      </c>
      <c r="HG41" s="61">
        <v>5</v>
      </c>
      <c r="HJ41" s="52" t="e">
        <f t="shared" si="169"/>
        <v>#VALUE!</v>
      </c>
      <c r="HL41" s="49">
        <f>$CA$17</f>
        <v>0.375</v>
      </c>
      <c r="HN41" s="10" t="e">
        <f t="shared" si="172"/>
        <v>#VALUE!</v>
      </c>
      <c r="HP41" s="10" t="e">
        <f t="shared" si="173"/>
        <v>#VALUE!</v>
      </c>
      <c r="HR41" s="10" t="e">
        <f t="shared" si="78"/>
        <v>#VALUE!</v>
      </c>
      <c r="HT41" s="60" t="e">
        <f t="shared" si="171"/>
        <v>#VALUE!</v>
      </c>
      <c r="HU41" s="7" t="e">
        <f t="shared" si="171"/>
        <v>#VALUE!</v>
      </c>
      <c r="HV41" s="7" t="e">
        <f t="shared" si="171"/>
        <v>#VALUE!</v>
      </c>
      <c r="HW41" s="7" t="e">
        <f t="shared" si="171"/>
        <v>#VALUE!</v>
      </c>
      <c r="HX41" s="7" t="e">
        <f t="shared" si="171"/>
        <v>#VALUE!</v>
      </c>
      <c r="HY41" s="7" t="e">
        <f t="shared" si="171"/>
        <v>#VALUE!</v>
      </c>
      <c r="HZ41" s="7" t="e">
        <f t="shared" si="171"/>
        <v>#VALUE!</v>
      </c>
      <c r="IA41" s="7" t="e">
        <f t="shared" si="171"/>
        <v>#VALUE!</v>
      </c>
      <c r="IB41" s="7" t="e">
        <f t="shared" si="171"/>
        <v>#VALUE!</v>
      </c>
      <c r="IC41" s="7" t="e">
        <f t="shared" si="171"/>
        <v>#VALUE!</v>
      </c>
      <c r="ID41" s="7" t="e">
        <f t="shared" si="171"/>
        <v>#VALUE!</v>
      </c>
      <c r="IE41" s="7" t="e">
        <f t="shared" si="171"/>
        <v>#VALUE!</v>
      </c>
      <c r="IF41" s="7" t="e">
        <f t="shared" si="171"/>
        <v>#VALUE!</v>
      </c>
      <c r="IG41" s="7" t="e">
        <f t="shared" si="171"/>
        <v>#VALUE!</v>
      </c>
      <c r="IH41" s="7" t="e">
        <f t="shared" si="171"/>
        <v>#VALUE!</v>
      </c>
      <c r="II41" s="7" t="e">
        <f t="shared" si="171"/>
        <v>#VALUE!</v>
      </c>
      <c r="IJ41" s="7" t="e">
        <f t="shared" si="170"/>
        <v>#VALUE!</v>
      </c>
      <c r="IK41" s="7" t="e">
        <f t="shared" si="170"/>
        <v>#VALUE!</v>
      </c>
      <c r="IL41" s="7" t="e">
        <f t="shared" si="129"/>
        <v>#VALUE!</v>
      </c>
      <c r="IM41" s="61" t="e">
        <f t="shared" si="129"/>
        <v>#VALUE!</v>
      </c>
      <c r="IT41" s="10">
        <v>34</v>
      </c>
      <c r="IU41" s="10">
        <f t="shared" si="80"/>
        <v>-2</v>
      </c>
      <c r="IW41" s="10">
        <f>IFERROR(IF(COUNTIF(IW$8:IW40, IW40)&lt;=INDEX($IQ$8:$IQ$18, MATCH(IW40, $IP$8:$IP$18, 0)), IW40, IW40+$IR$5), "")</f>
        <v>-3</v>
      </c>
      <c r="IX41" s="10">
        <f>IF($IW41="", "", COUNTIF(IW$8:IW41, IW41))</f>
        <v>10</v>
      </c>
      <c r="IY41" s="10">
        <f t="shared" si="81"/>
        <v>10</v>
      </c>
      <c r="JA41" s="10" t="str">
        <f t="shared" si="82"/>
        <v>X</v>
      </c>
      <c r="JB41" s="10">
        <f>IF($JA41="", "", COUNTIF(JA$8:JA41, "X"))</f>
        <v>32</v>
      </c>
      <c r="JE41" s="67" t="str">
        <f t="shared" si="83"/>
        <v/>
      </c>
      <c r="JF41" s="60" t="str">
        <f>IF(AND($IQ$5='Dev Settings'!$BU$3, COUNTIF($IP$21:$IP$25, HT41)&gt;0, COUNTIF($IP$21:$IP$25, HT40)&gt;0), MIN($ML40:$NE40)-ML40, IF(AND($IQ$6='Dev Settings'!$BU$3, COUNTIF($IQ$21:$IQ$25, HT41)&gt;0, COUNTIF($IQ$21:$IQ$25, HT40)&gt;0), MAX($ML40:$NE40)-ML40, IFERROR(INDEX($IU$8:$IU$107, MATCH(HT41, $IT$8:$IT$107, 0)), "")))</f>
        <v/>
      </c>
      <c r="JG41" s="7" t="str">
        <f>IF(AND($IQ$5='Dev Settings'!$BU$3, COUNTIF($IP$21:$IP$25, HU41)&gt;0, COUNTIF($IP$21:$IP$25, HU40)&gt;0), MIN($ML40:$NE40)-MM40, IF(AND($IQ$6='Dev Settings'!$BU$3, COUNTIF($IQ$21:$IQ$25, HU41)&gt;0, COUNTIF($IQ$21:$IQ$25, HU40)&gt;0), MAX($ML40:$NE40)-MM40, IFERROR(INDEX($IU$8:$IU$107, MATCH(HU41, $IT$8:$IT$107, 0)), "")))</f>
        <v/>
      </c>
      <c r="JH41" s="7" t="str">
        <f>IF(AND($IQ$5='Dev Settings'!$BU$3, COUNTIF($IP$21:$IP$25, HV41)&gt;0, COUNTIF($IP$21:$IP$25, HV40)&gt;0), MIN($ML40:$NE40)-MN40, IF(AND($IQ$6='Dev Settings'!$BU$3, COUNTIF($IQ$21:$IQ$25, HV41)&gt;0, COUNTIF($IQ$21:$IQ$25, HV40)&gt;0), MAX($ML40:$NE40)-MN40, IFERROR(INDEX($IU$8:$IU$107, MATCH(HV41, $IT$8:$IT$107, 0)), "")))</f>
        <v/>
      </c>
      <c r="JI41" s="7" t="str">
        <f>IF(AND($IQ$5='Dev Settings'!$BU$3, COUNTIF($IP$21:$IP$25, HW41)&gt;0, COUNTIF($IP$21:$IP$25, HW40)&gt;0), MIN($ML40:$NE40)-MO40, IF(AND($IQ$6='Dev Settings'!$BU$3, COUNTIF($IQ$21:$IQ$25, HW41)&gt;0, COUNTIF($IQ$21:$IQ$25, HW40)&gt;0), MAX($ML40:$NE40)-MO40, IFERROR(INDEX($IU$8:$IU$107, MATCH(HW41, $IT$8:$IT$107, 0)), "")))</f>
        <v/>
      </c>
      <c r="JJ41" s="7" t="str">
        <f>IF(AND($IQ$5='Dev Settings'!$BU$3, COUNTIF($IP$21:$IP$25, HX41)&gt;0, COUNTIF($IP$21:$IP$25, HX40)&gt;0), MIN($ML40:$NE40)-MP40, IF(AND($IQ$6='Dev Settings'!$BU$3, COUNTIF($IQ$21:$IQ$25, HX41)&gt;0, COUNTIF($IQ$21:$IQ$25, HX40)&gt;0), MAX($ML40:$NE40)-MP40, IFERROR(INDEX($IU$8:$IU$107, MATCH(HX41, $IT$8:$IT$107, 0)), "")))</f>
        <v/>
      </c>
      <c r="JK41" s="7" t="str">
        <f>IF(AND($IQ$5='Dev Settings'!$BU$3, COUNTIF($IP$21:$IP$25, HY41)&gt;0, COUNTIF($IP$21:$IP$25, HY40)&gt;0), MIN($ML40:$NE40)-MQ40, IF(AND($IQ$6='Dev Settings'!$BU$3, COUNTIF($IQ$21:$IQ$25, HY41)&gt;0, COUNTIF($IQ$21:$IQ$25, HY40)&gt;0), MAX($ML40:$NE40)-MQ40, IFERROR(INDEX($IU$8:$IU$107, MATCH(HY41, $IT$8:$IT$107, 0)), "")))</f>
        <v/>
      </c>
      <c r="JL41" s="7" t="str">
        <f>IF(AND($IQ$5='Dev Settings'!$BU$3, COUNTIF($IP$21:$IP$25, HZ41)&gt;0, COUNTIF($IP$21:$IP$25, HZ40)&gt;0), MIN($ML40:$NE40)-MR40, IF(AND($IQ$6='Dev Settings'!$BU$3, COUNTIF($IQ$21:$IQ$25, HZ41)&gt;0, COUNTIF($IQ$21:$IQ$25, HZ40)&gt;0), MAX($ML40:$NE40)-MR40, IFERROR(INDEX($IU$8:$IU$107, MATCH(HZ41, $IT$8:$IT$107, 0)), "")))</f>
        <v/>
      </c>
      <c r="JM41" s="7" t="str">
        <f>IF(AND($IQ$5='Dev Settings'!$BU$3, COUNTIF($IP$21:$IP$25, IA41)&gt;0, COUNTIF($IP$21:$IP$25, IA40)&gt;0), MIN($ML40:$NE40)-MS40, IF(AND($IQ$6='Dev Settings'!$BU$3, COUNTIF($IQ$21:$IQ$25, IA41)&gt;0, COUNTIF($IQ$21:$IQ$25, IA40)&gt;0), MAX($ML40:$NE40)-MS40, IFERROR(INDEX($IU$8:$IU$107, MATCH(IA41, $IT$8:$IT$107, 0)), "")))</f>
        <v/>
      </c>
      <c r="JN41" s="7" t="str">
        <f>IF(AND($IQ$5='Dev Settings'!$BU$3, COUNTIF($IP$21:$IP$25, IB41)&gt;0, COUNTIF($IP$21:$IP$25, IB40)&gt;0), MIN($ML40:$NE40)-MT40, IF(AND($IQ$6='Dev Settings'!$BU$3, COUNTIF($IQ$21:$IQ$25, IB41)&gt;0, COUNTIF($IQ$21:$IQ$25, IB40)&gt;0), MAX($ML40:$NE40)-MT40, IFERROR(INDEX($IU$8:$IU$107, MATCH(IB41, $IT$8:$IT$107, 0)), "")))</f>
        <v/>
      </c>
      <c r="JO41" s="7" t="str">
        <f>IF(AND($IQ$5='Dev Settings'!$BU$3, COUNTIF($IP$21:$IP$25, IC41)&gt;0, COUNTIF($IP$21:$IP$25, IC40)&gt;0), MIN($ML40:$NE40)-MU40, IF(AND($IQ$6='Dev Settings'!$BU$3, COUNTIF($IQ$21:$IQ$25, IC41)&gt;0, COUNTIF($IQ$21:$IQ$25, IC40)&gt;0), MAX($ML40:$NE40)-MU40, IFERROR(INDEX($IU$8:$IU$107, MATCH(IC41, $IT$8:$IT$107, 0)), "")))</f>
        <v/>
      </c>
      <c r="JP41" s="7" t="str">
        <f>IF(AND($IQ$5='Dev Settings'!$BU$3, COUNTIF($IP$21:$IP$25, ID41)&gt;0, COUNTIF($IP$21:$IP$25, ID40)&gt;0), MIN($ML40:$NE40)-MV40, IF(AND($IQ$6='Dev Settings'!$BU$3, COUNTIF($IQ$21:$IQ$25, ID41)&gt;0, COUNTIF($IQ$21:$IQ$25, ID40)&gt;0), MAX($ML40:$NE40)-MV40, IFERROR(INDEX($IU$8:$IU$107, MATCH(ID41, $IT$8:$IT$107, 0)), "")))</f>
        <v/>
      </c>
      <c r="JQ41" s="7" t="str">
        <f>IF(AND($IQ$5='Dev Settings'!$BU$3, COUNTIF($IP$21:$IP$25, IE41)&gt;0, COUNTIF($IP$21:$IP$25, IE40)&gt;0), MIN($ML40:$NE40)-MW40, IF(AND($IQ$6='Dev Settings'!$BU$3, COUNTIF($IQ$21:$IQ$25, IE41)&gt;0, COUNTIF($IQ$21:$IQ$25, IE40)&gt;0), MAX($ML40:$NE40)-MW40, IFERROR(INDEX($IU$8:$IU$107, MATCH(IE41, $IT$8:$IT$107, 0)), "")))</f>
        <v/>
      </c>
      <c r="JR41" s="7" t="str">
        <f>IF(AND($IQ$5='Dev Settings'!$BU$3, COUNTIF($IP$21:$IP$25, IF41)&gt;0, COUNTIF($IP$21:$IP$25, IF40)&gt;0), MIN($ML40:$NE40)-MX40, IF(AND($IQ$6='Dev Settings'!$BU$3, COUNTIF($IQ$21:$IQ$25, IF41)&gt;0, COUNTIF($IQ$21:$IQ$25, IF40)&gt;0), MAX($ML40:$NE40)-MX40, IFERROR(INDEX($IU$8:$IU$107, MATCH(IF41, $IT$8:$IT$107, 0)), "")))</f>
        <v/>
      </c>
      <c r="JS41" s="7" t="str">
        <f>IF(AND($IQ$5='Dev Settings'!$BU$3, COUNTIF($IP$21:$IP$25, IG41)&gt;0, COUNTIF($IP$21:$IP$25, IG40)&gt;0), MIN($ML40:$NE40)-MY40, IF(AND($IQ$6='Dev Settings'!$BU$3, COUNTIF($IQ$21:$IQ$25, IG41)&gt;0, COUNTIF($IQ$21:$IQ$25, IG40)&gt;0), MAX($ML40:$NE40)-MY40, IFERROR(INDEX($IU$8:$IU$107, MATCH(IG41, $IT$8:$IT$107, 0)), "")))</f>
        <v/>
      </c>
      <c r="JT41" s="7" t="str">
        <f>IF(AND($IQ$5='Dev Settings'!$BU$3, COUNTIF($IP$21:$IP$25, IH41)&gt;0, COUNTIF($IP$21:$IP$25, IH40)&gt;0), MIN($ML40:$NE40)-MZ40, IF(AND($IQ$6='Dev Settings'!$BU$3, COUNTIF($IQ$21:$IQ$25, IH41)&gt;0, COUNTIF($IQ$21:$IQ$25, IH40)&gt;0), MAX($ML40:$NE40)-MZ40, IFERROR(INDEX($IU$8:$IU$107, MATCH(IH41, $IT$8:$IT$107, 0)), "")))</f>
        <v/>
      </c>
      <c r="JU41" s="7" t="str">
        <f>IF(AND($IQ$5='Dev Settings'!$BU$3, COUNTIF($IP$21:$IP$25, II41)&gt;0, COUNTIF($IP$21:$IP$25, II40)&gt;0), MIN($ML40:$NE40)-NA40, IF(AND($IQ$6='Dev Settings'!$BU$3, COUNTIF($IQ$21:$IQ$25, II41)&gt;0, COUNTIF($IQ$21:$IQ$25, II40)&gt;0), MAX($ML40:$NE40)-NA40, IFERROR(INDEX($IU$8:$IU$107, MATCH(II41, $IT$8:$IT$107, 0)), "")))</f>
        <v/>
      </c>
      <c r="JV41" s="7" t="str">
        <f>IF(AND($IQ$5='Dev Settings'!$BU$3, COUNTIF($IP$21:$IP$25, IJ41)&gt;0, COUNTIF($IP$21:$IP$25, IJ40)&gt;0), MIN($ML40:$NE40)-NB40, IF(AND($IQ$6='Dev Settings'!$BU$3, COUNTIF($IQ$21:$IQ$25, IJ41)&gt;0, COUNTIF($IQ$21:$IQ$25, IJ40)&gt;0), MAX($ML40:$NE40)-NB40, IFERROR(INDEX($IU$8:$IU$107, MATCH(IJ41, $IT$8:$IT$107, 0)), "")))</f>
        <v/>
      </c>
      <c r="JW41" s="7" t="str">
        <f>IF(AND($IQ$5='Dev Settings'!$BU$3, COUNTIF($IP$21:$IP$25, IK41)&gt;0, COUNTIF($IP$21:$IP$25, IK40)&gt;0), MIN($ML40:$NE40)-NC40, IF(AND($IQ$6='Dev Settings'!$BU$3, COUNTIF($IQ$21:$IQ$25, IK41)&gt;0, COUNTIF($IQ$21:$IQ$25, IK40)&gt;0), MAX($ML40:$NE40)-NC40, IFERROR(INDEX($IU$8:$IU$107, MATCH(IK41, $IT$8:$IT$107, 0)), "")))</f>
        <v/>
      </c>
      <c r="JX41" s="7" t="str">
        <f>IF(AND($IQ$5='Dev Settings'!$BU$3, COUNTIF($IP$21:$IP$25, IL41)&gt;0, COUNTIF($IP$21:$IP$25, IL40)&gt;0), MIN($ML40:$NE40)-ND40, IF(AND($IQ$6='Dev Settings'!$BU$3, COUNTIF($IQ$21:$IQ$25, IL41)&gt;0, COUNTIF($IQ$21:$IQ$25, IL40)&gt;0), MAX($ML40:$NE40)-ND40, IFERROR(INDEX($IU$8:$IU$107, MATCH(IL41, $IT$8:$IT$107, 0)), "")))</f>
        <v/>
      </c>
      <c r="JY41" s="61" t="str">
        <f>IF(AND($IQ$5='Dev Settings'!$BU$3, COUNTIF($IP$21:$IP$25, IM41)&gt;0, COUNTIF($IP$21:$IP$25, IM40)&gt;0), MIN($ML40:$NE40)-NE40, IF(AND($IQ$6='Dev Settings'!$BU$3, COUNTIF($IQ$21:$IQ$25, IM41)&gt;0, COUNTIF($IQ$21:$IQ$25, IM40)&gt;0), MAX($ML40:$NE40)-NE40, IFERROR(INDEX($IU$8:$IU$107, MATCH(IM41, $IT$8:$IT$107, 0)), "")))</f>
        <v/>
      </c>
      <c r="KA41" s="60" t="str">
        <f t="shared" si="8"/>
        <v/>
      </c>
      <c r="KB41" s="7" t="str">
        <f t="shared" si="9"/>
        <v/>
      </c>
      <c r="KC41" s="7" t="str">
        <f t="shared" si="10"/>
        <v/>
      </c>
      <c r="KD41" s="7" t="str">
        <f t="shared" si="11"/>
        <v/>
      </c>
      <c r="KE41" s="7" t="str">
        <f t="shared" si="12"/>
        <v/>
      </c>
      <c r="KF41" s="7" t="str">
        <f t="shared" si="13"/>
        <v/>
      </c>
      <c r="KG41" s="7" t="str">
        <f t="shared" si="14"/>
        <v/>
      </c>
      <c r="KH41" s="7" t="str">
        <f t="shared" si="15"/>
        <v/>
      </c>
      <c r="KI41" s="7" t="str">
        <f t="shared" si="16"/>
        <v/>
      </c>
      <c r="KJ41" s="7" t="str">
        <f t="shared" si="17"/>
        <v/>
      </c>
      <c r="KK41" s="7" t="str">
        <f t="shared" si="18"/>
        <v/>
      </c>
      <c r="KL41" s="7" t="str">
        <f t="shared" si="19"/>
        <v/>
      </c>
      <c r="KM41" s="7" t="str">
        <f t="shared" si="20"/>
        <v/>
      </c>
      <c r="KN41" s="7" t="str">
        <f t="shared" si="21"/>
        <v/>
      </c>
      <c r="KO41" s="7" t="str">
        <f t="shared" si="22"/>
        <v/>
      </c>
      <c r="KP41" s="7" t="str">
        <f t="shared" si="23"/>
        <v/>
      </c>
      <c r="KQ41" s="7" t="str">
        <f t="shared" si="24"/>
        <v/>
      </c>
      <c r="KR41" s="7" t="str">
        <f t="shared" si="25"/>
        <v/>
      </c>
      <c r="KS41" s="7" t="str">
        <f t="shared" si="26"/>
        <v/>
      </c>
      <c r="KT41" s="61" t="str">
        <f t="shared" si="27"/>
        <v/>
      </c>
      <c r="KV41" s="60" t="e">
        <f t="shared" si="28"/>
        <v>#VALUE!</v>
      </c>
      <c r="KW41" s="7" t="e">
        <f t="shared" si="29"/>
        <v>#VALUE!</v>
      </c>
      <c r="KX41" s="7" t="e">
        <f t="shared" si="30"/>
        <v>#VALUE!</v>
      </c>
      <c r="KY41" s="7" t="e">
        <f t="shared" si="31"/>
        <v>#VALUE!</v>
      </c>
      <c r="KZ41" s="7" t="e">
        <f t="shared" si="32"/>
        <v>#VALUE!</v>
      </c>
      <c r="LA41" s="7" t="e">
        <f t="shared" si="33"/>
        <v>#VALUE!</v>
      </c>
      <c r="LB41" s="7" t="e">
        <f t="shared" si="34"/>
        <v>#VALUE!</v>
      </c>
      <c r="LC41" s="7" t="e">
        <f t="shared" si="35"/>
        <v>#VALUE!</v>
      </c>
      <c r="LD41" s="7" t="e">
        <f t="shared" si="36"/>
        <v>#VALUE!</v>
      </c>
      <c r="LE41" s="7" t="e">
        <f t="shared" si="37"/>
        <v>#VALUE!</v>
      </c>
      <c r="LF41" s="7" t="e">
        <f t="shared" si="38"/>
        <v>#VALUE!</v>
      </c>
      <c r="LG41" s="7" t="e">
        <f t="shared" si="39"/>
        <v>#VALUE!</v>
      </c>
      <c r="LH41" s="7" t="e">
        <f t="shared" si="40"/>
        <v>#VALUE!</v>
      </c>
      <c r="LI41" s="7" t="e">
        <f t="shared" si="41"/>
        <v>#VALUE!</v>
      </c>
      <c r="LJ41" s="7" t="e">
        <f t="shared" si="42"/>
        <v>#VALUE!</v>
      </c>
      <c r="LK41" s="7" t="e">
        <f t="shared" si="43"/>
        <v>#VALUE!</v>
      </c>
      <c r="LL41" s="7" t="e">
        <f t="shared" si="44"/>
        <v>#VALUE!</v>
      </c>
      <c r="LM41" s="7" t="e">
        <f t="shared" si="45"/>
        <v>#VALUE!</v>
      </c>
      <c r="LN41" s="7" t="e">
        <f t="shared" si="46"/>
        <v>#VALUE!</v>
      </c>
      <c r="LO41" s="61" t="e">
        <f t="shared" si="47"/>
        <v>#VALUE!</v>
      </c>
      <c r="LQ41" s="60" t="e">
        <f t="shared" si="48"/>
        <v>#VALUE!</v>
      </c>
      <c r="LR41" s="7" t="e">
        <f t="shared" si="49"/>
        <v>#VALUE!</v>
      </c>
      <c r="LS41" s="7" t="e">
        <f t="shared" si="50"/>
        <v>#VALUE!</v>
      </c>
      <c r="LT41" s="7" t="e">
        <f t="shared" si="51"/>
        <v>#VALUE!</v>
      </c>
      <c r="LU41" s="7" t="e">
        <f t="shared" si="52"/>
        <v>#VALUE!</v>
      </c>
      <c r="LV41" s="7" t="e">
        <f t="shared" si="53"/>
        <v>#VALUE!</v>
      </c>
      <c r="LW41" s="7" t="e">
        <f t="shared" si="54"/>
        <v>#VALUE!</v>
      </c>
      <c r="LX41" s="7" t="e">
        <f t="shared" si="55"/>
        <v>#VALUE!</v>
      </c>
      <c r="LY41" s="7" t="e">
        <f t="shared" si="56"/>
        <v>#VALUE!</v>
      </c>
      <c r="LZ41" s="7" t="e">
        <f t="shared" si="57"/>
        <v>#VALUE!</v>
      </c>
      <c r="MA41" s="7" t="e">
        <f t="shared" si="58"/>
        <v>#VALUE!</v>
      </c>
      <c r="MB41" s="7" t="e">
        <f t="shared" si="59"/>
        <v>#VALUE!</v>
      </c>
      <c r="MC41" s="7" t="e">
        <f t="shared" si="60"/>
        <v>#VALUE!</v>
      </c>
      <c r="MD41" s="7" t="e">
        <f t="shared" si="61"/>
        <v>#VALUE!</v>
      </c>
      <c r="ME41" s="7" t="e">
        <f t="shared" si="62"/>
        <v>#VALUE!</v>
      </c>
      <c r="MF41" s="7" t="e">
        <f t="shared" si="63"/>
        <v>#VALUE!</v>
      </c>
      <c r="MG41" s="7" t="e">
        <f t="shared" si="64"/>
        <v>#VALUE!</v>
      </c>
      <c r="MH41" s="7" t="e">
        <f t="shared" si="65"/>
        <v>#VALUE!</v>
      </c>
      <c r="MI41" s="7" t="e">
        <f t="shared" si="66"/>
        <v>#VALUE!</v>
      </c>
      <c r="MJ41" s="61" t="e">
        <f t="shared" si="67"/>
        <v>#VALUE!</v>
      </c>
      <c r="ML41" s="60" t="str">
        <f t="shared" si="84"/>
        <v/>
      </c>
      <c r="MM41" s="7" t="str">
        <f t="shared" si="85"/>
        <v/>
      </c>
      <c r="MN41" s="7" t="str">
        <f t="shared" si="86"/>
        <v/>
      </c>
      <c r="MO41" s="7" t="str">
        <f t="shared" si="87"/>
        <v/>
      </c>
      <c r="MP41" s="7" t="str">
        <f t="shared" si="88"/>
        <v/>
      </c>
      <c r="MQ41" s="7" t="str">
        <f t="shared" si="89"/>
        <v/>
      </c>
      <c r="MR41" s="7" t="str">
        <f t="shared" si="90"/>
        <v/>
      </c>
      <c r="MS41" s="7" t="str">
        <f t="shared" si="91"/>
        <v/>
      </c>
      <c r="MT41" s="7" t="str">
        <f t="shared" si="92"/>
        <v/>
      </c>
      <c r="MU41" s="7" t="str">
        <f t="shared" si="93"/>
        <v/>
      </c>
      <c r="MV41" s="7" t="str">
        <f t="shared" si="94"/>
        <v/>
      </c>
      <c r="MW41" s="7" t="str">
        <f t="shared" si="95"/>
        <v/>
      </c>
      <c r="MX41" s="7" t="str">
        <f t="shared" si="96"/>
        <v/>
      </c>
      <c r="MY41" s="7" t="str">
        <f t="shared" si="97"/>
        <v/>
      </c>
      <c r="MZ41" s="7" t="str">
        <f t="shared" si="98"/>
        <v/>
      </c>
      <c r="NA41" s="7" t="str">
        <f t="shared" si="99"/>
        <v/>
      </c>
      <c r="NB41" s="7" t="str">
        <f t="shared" si="100"/>
        <v/>
      </c>
      <c r="NC41" s="7" t="str">
        <f t="shared" si="101"/>
        <v/>
      </c>
      <c r="ND41" s="7" t="str">
        <f t="shared" si="102"/>
        <v/>
      </c>
      <c r="NE41" s="61" t="str">
        <f t="shared" si="103"/>
        <v/>
      </c>
      <c r="NG41" s="10" t="str">
        <f t="shared" si="104"/>
        <v/>
      </c>
      <c r="NI41" s="10" t="str">
        <f t="shared" si="105"/>
        <v/>
      </c>
      <c r="NK41" s="10" t="str">
        <f>IF(COUNTIF($NI41:$NI$176, "X")=1, "X", "")</f>
        <v/>
      </c>
      <c r="NM41" s="10" t="str">
        <f t="shared" si="69"/>
        <v/>
      </c>
      <c r="NO41" s="85" t="str" cm="1">
        <f t="array" ref="NO41">IF(OR(NO$7="", $JE41=""), "", IFERROR(NO$8+SUMPRODUCT((Trades!$CL$8:$CL$307)*(Trades!$O$8:$Q$307=NO$7)*(Trades!$R$8:$R$307&lt;$JE41))-SUMPRODUCT((Trades!$H$8:$H$307)*(Trades!$E$8:$E$307=NO$7)*(Trades!$R$8:$R$307&lt;$JE41)), ""))</f>
        <v/>
      </c>
      <c r="NP41" s="86" t="str" cm="1">
        <f t="array" ref="NP41">IF(OR(NP$7="", $JE41=""), "", IFERROR(NP$8+SUMPRODUCT((Trades!$CL$8:$CL$307)*(Trades!$O$8:$Q$307=NP$7)*(Trades!$R$8:$R$307&lt;$JE41))-SUMPRODUCT((Trades!$H$8:$H$307)*(Trades!$E$8:$E$307=NP$7)*(Trades!$R$8:$R$307&lt;$JE41)), ""))</f>
        <v/>
      </c>
      <c r="NQ41" s="86" t="str" cm="1">
        <f t="array" ref="NQ41">IF(OR(NQ$7="", $JE41=""), "", IFERROR(NQ$8+SUMPRODUCT((Trades!$CL$8:$CL$307)*(Trades!$O$8:$Q$307=NQ$7)*(Trades!$R$8:$R$307&lt;$JE41))-SUMPRODUCT((Trades!$H$8:$H$307)*(Trades!$E$8:$E$307=NQ$7)*(Trades!$R$8:$R$307&lt;$JE41)), ""))</f>
        <v/>
      </c>
      <c r="NR41" s="86" t="str" cm="1">
        <f t="array" ref="NR41">IF(OR(NR$7="", $JE41=""), "", IFERROR(NR$8+SUMPRODUCT((Trades!$CL$8:$CL$307)*(Trades!$O$8:$Q$307=NR$7)*(Trades!$R$8:$R$307&lt;$JE41))-SUMPRODUCT((Trades!$H$8:$H$307)*(Trades!$E$8:$E$307=NR$7)*(Trades!$R$8:$R$307&lt;$JE41)), ""))</f>
        <v/>
      </c>
      <c r="NS41" s="86" t="str" cm="1">
        <f t="array" ref="NS41">IF(OR(NS$7="", $JE41=""), "", IFERROR(NS$8+SUMPRODUCT((Trades!$CL$8:$CL$307)*(Trades!$O$8:$Q$307=NS$7)*(Trades!$R$8:$R$307&lt;$JE41))-SUMPRODUCT((Trades!$H$8:$H$307)*(Trades!$E$8:$E$307=NS$7)*(Trades!$R$8:$R$307&lt;$JE41)), ""))</f>
        <v/>
      </c>
      <c r="NT41" s="86" t="str" cm="1">
        <f t="array" ref="NT41">IF(OR(NT$7="", $JE41=""), "", IFERROR(NT$8+SUMPRODUCT((Trades!$CL$8:$CL$307)*(Trades!$O$8:$Q$307=NT$7)*(Trades!$R$8:$R$307&lt;$JE41))-SUMPRODUCT((Trades!$H$8:$H$307)*(Trades!$E$8:$E$307=NT$7)*(Trades!$R$8:$R$307&lt;$JE41)), ""))</f>
        <v/>
      </c>
      <c r="NU41" s="86" t="str" cm="1">
        <f t="array" ref="NU41">IF(OR(NU$7="", $JE41=""), "", IFERROR(NU$8+SUMPRODUCT((Trades!$CL$8:$CL$307)*(Trades!$O$8:$Q$307=NU$7)*(Trades!$R$8:$R$307&lt;$JE41))-SUMPRODUCT((Trades!$H$8:$H$307)*(Trades!$E$8:$E$307=NU$7)*(Trades!$R$8:$R$307&lt;$JE41)), ""))</f>
        <v/>
      </c>
      <c r="NV41" s="86" t="str" cm="1">
        <f t="array" ref="NV41">IF(OR(NV$7="", $JE41=""), "", IFERROR(NV$8+SUMPRODUCT((Trades!$CL$8:$CL$307)*(Trades!$O$8:$Q$307=NV$7)*(Trades!$R$8:$R$307&lt;$JE41))-SUMPRODUCT((Trades!$H$8:$H$307)*(Trades!$E$8:$E$307=NV$7)*(Trades!$R$8:$R$307&lt;$JE41)), ""))</f>
        <v/>
      </c>
      <c r="NW41" s="86" t="str" cm="1">
        <f t="array" ref="NW41">IF(OR(NW$7="", $JE41=""), "", IFERROR(NW$8+SUMPRODUCT((Trades!$CL$8:$CL$307)*(Trades!$O$8:$Q$307=NW$7)*(Trades!$R$8:$R$307&lt;$JE41))-SUMPRODUCT((Trades!$H$8:$H$307)*(Trades!$E$8:$E$307=NW$7)*(Trades!$R$8:$R$307&lt;$JE41)), ""))</f>
        <v/>
      </c>
      <c r="NX41" s="86" t="str" cm="1">
        <f t="array" ref="NX41">IF(OR(NX$7="", $JE41=""), "", IFERROR(NX$8+SUMPRODUCT((Trades!$CL$8:$CL$307)*(Trades!$O$8:$Q$307=NX$7)*(Trades!$R$8:$R$307&lt;$JE41))-SUMPRODUCT((Trades!$H$8:$H$307)*(Trades!$E$8:$E$307=NX$7)*(Trades!$R$8:$R$307&lt;$JE41)), ""))</f>
        <v/>
      </c>
      <c r="NY41" s="86" t="str" cm="1">
        <f t="array" ref="NY41">IF(OR(NY$7="", $JE41=""), "", IFERROR(NY$8+SUMPRODUCT((Trades!$CL$8:$CL$307)*(Trades!$O$8:$Q$307=NY$7)*(Trades!$R$8:$R$307&lt;$JE41))-SUMPRODUCT((Trades!$H$8:$H$307)*(Trades!$E$8:$E$307=NY$7)*(Trades!$R$8:$R$307&lt;$JE41)), ""))</f>
        <v/>
      </c>
      <c r="NZ41" s="86" t="str" cm="1">
        <f t="array" ref="NZ41">IF(OR(NZ$7="", $JE41=""), "", IFERROR(NZ$8+SUMPRODUCT((Trades!$CL$8:$CL$307)*(Trades!$O$8:$Q$307=NZ$7)*(Trades!$R$8:$R$307&lt;$JE41))-SUMPRODUCT((Trades!$H$8:$H$307)*(Trades!$E$8:$E$307=NZ$7)*(Trades!$R$8:$R$307&lt;$JE41)), ""))</f>
        <v/>
      </c>
      <c r="OA41" s="86" t="str" cm="1">
        <f t="array" ref="OA41">IF(OR(OA$7="", $JE41=""), "", IFERROR(OA$8+SUMPRODUCT((Trades!$CL$8:$CL$307)*(Trades!$O$8:$Q$307=OA$7)*(Trades!$R$8:$R$307&lt;$JE41))-SUMPRODUCT((Trades!$H$8:$H$307)*(Trades!$E$8:$E$307=OA$7)*(Trades!$R$8:$R$307&lt;$JE41)), ""))</f>
        <v/>
      </c>
      <c r="OB41" s="86" t="str" cm="1">
        <f t="array" ref="OB41">IF(OR(OB$7="", $JE41=""), "", IFERROR(OB$8+SUMPRODUCT((Trades!$CL$8:$CL$307)*(Trades!$O$8:$Q$307=OB$7)*(Trades!$R$8:$R$307&lt;$JE41))-SUMPRODUCT((Trades!$H$8:$H$307)*(Trades!$E$8:$E$307=OB$7)*(Trades!$R$8:$R$307&lt;$JE41)), ""))</f>
        <v/>
      </c>
      <c r="OC41" s="86" t="str" cm="1">
        <f t="array" ref="OC41">IF(OR(OC$7="", $JE41=""), "", IFERROR(OC$8+SUMPRODUCT((Trades!$CL$8:$CL$307)*(Trades!$O$8:$Q$307=OC$7)*(Trades!$R$8:$R$307&lt;$JE41))-SUMPRODUCT((Trades!$H$8:$H$307)*(Trades!$E$8:$E$307=OC$7)*(Trades!$R$8:$R$307&lt;$JE41)), ""))</f>
        <v/>
      </c>
      <c r="OD41" s="86" t="str" cm="1">
        <f t="array" ref="OD41">IF(OR(OD$7="", $JE41=""), "", IFERROR(OD$8+SUMPRODUCT((Trades!$CL$8:$CL$307)*(Trades!$O$8:$Q$307=OD$7)*(Trades!$R$8:$R$307&lt;$JE41))-SUMPRODUCT((Trades!$H$8:$H$307)*(Trades!$E$8:$E$307=OD$7)*(Trades!$R$8:$R$307&lt;$JE41)), ""))</f>
        <v/>
      </c>
      <c r="OE41" s="86" t="str" cm="1">
        <f t="array" ref="OE41">IF(OR(OE$7="", $JE41=""), "", IFERROR(OE$8+SUMPRODUCT((Trades!$CL$8:$CL$307)*(Trades!$O$8:$Q$307=OE$7)*(Trades!$R$8:$R$307&lt;$JE41))-SUMPRODUCT((Trades!$H$8:$H$307)*(Trades!$E$8:$E$307=OE$7)*(Trades!$R$8:$R$307&lt;$JE41)), ""))</f>
        <v/>
      </c>
      <c r="OF41" s="86" t="str" cm="1">
        <f t="array" ref="OF41">IF(OR(OF$7="", $JE41=""), "", IFERROR(OF$8+SUMPRODUCT((Trades!$CL$8:$CL$307)*(Trades!$O$8:$Q$307=OF$7)*(Trades!$R$8:$R$307&lt;$JE41))-SUMPRODUCT((Trades!$H$8:$H$307)*(Trades!$E$8:$E$307=OF$7)*(Trades!$R$8:$R$307&lt;$JE41)), ""))</f>
        <v/>
      </c>
      <c r="OG41" s="86" t="str" cm="1">
        <f t="array" ref="OG41">IF(OR(OG$7="", $JE41=""), "", IFERROR(OG$8+SUMPRODUCT((Trades!$CL$8:$CL$307)*(Trades!$O$8:$Q$307=OG$7)*(Trades!$R$8:$R$307&lt;$JE41))-SUMPRODUCT((Trades!$H$8:$H$307)*(Trades!$E$8:$E$307=OG$7)*(Trades!$R$8:$R$307&lt;$JE41)), ""))</f>
        <v/>
      </c>
      <c r="OH41" s="87" t="str" cm="1">
        <f t="array" ref="OH41">IF(OR(OH$7="", $JE41=""), "", IFERROR(OH$8+SUMPRODUCT((Trades!$CL$8:$CL$307)*(Trades!$O$8:$Q$307=OH$7)*(Trades!$R$8:$R$307&lt;$JE41))-SUMPRODUCT((Trades!$H$8:$H$307)*(Trades!$E$8:$E$307=OH$7)*(Trades!$R$8:$R$307&lt;$JE41)), ""))</f>
        <v/>
      </c>
      <c r="OJ41" s="94" t="str">
        <f t="shared" si="106"/>
        <v/>
      </c>
      <c r="OK41" s="95" t="str">
        <f t="shared" si="153"/>
        <v/>
      </c>
      <c r="OL41" s="95" t="str">
        <f t="shared" si="154"/>
        <v/>
      </c>
      <c r="OM41" s="95" t="str">
        <f t="shared" si="155"/>
        <v/>
      </c>
      <c r="ON41" s="95" t="str">
        <f t="shared" si="156"/>
        <v/>
      </c>
      <c r="OO41" s="95" t="str">
        <f t="shared" si="157"/>
        <v/>
      </c>
      <c r="OP41" s="95" t="str">
        <f t="shared" si="158"/>
        <v/>
      </c>
      <c r="OQ41" s="95" t="str">
        <f t="shared" si="159"/>
        <v/>
      </c>
      <c r="OR41" s="95" t="str">
        <f t="shared" si="160"/>
        <v/>
      </c>
      <c r="OS41" s="95" t="str">
        <f t="shared" si="131"/>
        <v/>
      </c>
      <c r="OT41" s="95" t="str">
        <f t="shared" si="132"/>
        <v/>
      </c>
      <c r="OU41" s="95" t="str">
        <f t="shared" si="133"/>
        <v/>
      </c>
      <c r="OV41" s="95" t="str">
        <f t="shared" si="134"/>
        <v/>
      </c>
      <c r="OW41" s="95" t="str">
        <f t="shared" si="135"/>
        <v/>
      </c>
      <c r="OX41" s="95" t="str">
        <f t="shared" si="136"/>
        <v/>
      </c>
      <c r="OY41" s="95" t="str">
        <f t="shared" si="137"/>
        <v/>
      </c>
      <c r="OZ41" s="95" t="str">
        <f t="shared" si="138"/>
        <v/>
      </c>
      <c r="PA41" s="95" t="str">
        <f t="shared" si="139"/>
        <v/>
      </c>
      <c r="PB41" s="95" t="str">
        <f t="shared" si="140"/>
        <v/>
      </c>
      <c r="PC41" s="96" t="str">
        <f t="shared" si="141"/>
        <v/>
      </c>
      <c r="PE41" s="101" t="str">
        <f t="shared" si="126"/>
        <v/>
      </c>
      <c r="PG41" s="106" t="str">
        <f t="shared" si="127"/>
        <v/>
      </c>
      <c r="PH41" s="107" t="str">
        <f t="shared" si="161"/>
        <v/>
      </c>
      <c r="PI41" s="107" t="str">
        <f t="shared" si="162"/>
        <v/>
      </c>
      <c r="PJ41" s="107" t="str">
        <f t="shared" si="163"/>
        <v/>
      </c>
      <c r="PK41" s="107" t="str">
        <f t="shared" si="164"/>
        <v/>
      </c>
      <c r="PL41" s="107" t="str">
        <f t="shared" si="165"/>
        <v/>
      </c>
      <c r="PM41" s="107" t="str">
        <f t="shared" si="166"/>
        <v/>
      </c>
      <c r="PN41" s="107" t="str">
        <f t="shared" si="167"/>
        <v/>
      </c>
      <c r="PO41" s="107" t="str">
        <f t="shared" si="168"/>
        <v/>
      </c>
      <c r="PP41" s="107" t="str">
        <f t="shared" si="142"/>
        <v/>
      </c>
      <c r="PQ41" s="107" t="str">
        <f t="shared" si="143"/>
        <v/>
      </c>
      <c r="PR41" s="107" t="str">
        <f t="shared" si="144"/>
        <v/>
      </c>
      <c r="PS41" s="107" t="str">
        <f t="shared" si="145"/>
        <v/>
      </c>
      <c r="PT41" s="107" t="str">
        <f t="shared" si="146"/>
        <v/>
      </c>
      <c r="PU41" s="107" t="str">
        <f t="shared" si="147"/>
        <v/>
      </c>
      <c r="PV41" s="107" t="str">
        <f t="shared" si="148"/>
        <v/>
      </c>
      <c r="PW41" s="107" t="str">
        <f t="shared" si="149"/>
        <v/>
      </c>
      <c r="PX41" s="107" t="str">
        <f t="shared" si="150"/>
        <v/>
      </c>
      <c r="PY41" s="107" t="str">
        <f t="shared" si="151"/>
        <v/>
      </c>
      <c r="PZ41" s="108" t="str">
        <f t="shared" si="152"/>
        <v/>
      </c>
      <c r="QB41" s="124" t="str" cm="1">
        <f t="array" ref="QB41">IF(OR($QB$3="", $NI41=""), "", IFERROR(INDEX($ML41:$NE41, $QA41, MATCH($QB$3, $ML$7:$NE$7, 0)), ""))</f>
        <v/>
      </c>
      <c r="QD41" s="101" t="e" cm="1">
        <f t="array" ref="QD41">IF(OR($NI41="", $QB$3=""), NA(), IFERROR(INDEX($NO41:$OH41, $QC41, MATCH($QB$3, $NO$7:$OH$7, 0)), NA()))</f>
        <v>#N/A</v>
      </c>
      <c r="QF41" s="10">
        <f t="shared" si="72"/>
        <v>-20</v>
      </c>
    </row>
    <row r="42" spans="1:448" ht="1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AG42" s="10">
        <v>31</v>
      </c>
      <c r="AJ42" s="60" t="s">
        <v>228</v>
      </c>
      <c r="AK42" s="9" t="s">
        <v>230</v>
      </c>
      <c r="CJ42" s="7"/>
      <c r="CK42" s="10">
        <v>34</v>
      </c>
      <c r="CL42" s="60">
        <v>34</v>
      </c>
      <c r="CM42" s="7">
        <v>49</v>
      </c>
      <c r="CN42" s="7">
        <v>11</v>
      </c>
      <c r="CO42" s="7">
        <v>97</v>
      </c>
      <c r="CP42" s="7">
        <v>77</v>
      </c>
      <c r="CQ42" s="7">
        <v>10</v>
      </c>
      <c r="CR42" s="7">
        <v>19</v>
      </c>
      <c r="CS42" s="7">
        <v>76</v>
      </c>
      <c r="CT42" s="7">
        <v>15</v>
      </c>
      <c r="CU42" s="7">
        <v>53</v>
      </c>
      <c r="CV42" s="7">
        <v>72</v>
      </c>
      <c r="CW42" s="7">
        <v>63</v>
      </c>
      <c r="CX42" s="7">
        <v>83</v>
      </c>
      <c r="CY42" s="7">
        <v>14</v>
      </c>
      <c r="CZ42" s="7">
        <v>97</v>
      </c>
      <c r="DA42" s="7">
        <v>51</v>
      </c>
      <c r="DB42" s="7">
        <v>43</v>
      </c>
      <c r="DC42" s="7">
        <v>20</v>
      </c>
      <c r="DD42" s="7">
        <v>56</v>
      </c>
      <c r="DE42" s="7">
        <v>45</v>
      </c>
      <c r="DF42" s="7">
        <v>23</v>
      </c>
      <c r="DG42" s="7">
        <v>33</v>
      </c>
      <c r="DH42" s="7">
        <v>88</v>
      </c>
      <c r="DI42" s="61">
        <v>69</v>
      </c>
      <c r="DK42" s="10">
        <v>35</v>
      </c>
      <c r="DL42" s="60">
        <v>24</v>
      </c>
      <c r="DM42" s="7">
        <v>92</v>
      </c>
      <c r="DN42" s="7">
        <v>4</v>
      </c>
      <c r="DO42" s="7">
        <v>30</v>
      </c>
      <c r="DP42" s="7">
        <v>13</v>
      </c>
      <c r="DQ42" s="7">
        <v>89</v>
      </c>
      <c r="DR42" s="7">
        <v>51</v>
      </c>
      <c r="DS42" s="7">
        <v>84</v>
      </c>
      <c r="DT42" s="7">
        <v>35</v>
      </c>
      <c r="DU42" s="7">
        <v>24</v>
      </c>
      <c r="DV42" s="7">
        <v>5</v>
      </c>
      <c r="DW42" s="7">
        <v>59</v>
      </c>
      <c r="DX42" s="7">
        <v>55</v>
      </c>
      <c r="DY42" s="7">
        <v>7</v>
      </c>
      <c r="DZ42" s="7">
        <v>78</v>
      </c>
      <c r="EA42" s="7">
        <v>97</v>
      </c>
      <c r="EB42" s="7">
        <v>61</v>
      </c>
      <c r="EC42" s="7">
        <v>39</v>
      </c>
      <c r="ED42" s="7">
        <v>7</v>
      </c>
      <c r="EE42" s="7">
        <v>2</v>
      </c>
      <c r="EF42" s="7">
        <v>58</v>
      </c>
      <c r="EG42" s="7">
        <v>24</v>
      </c>
      <c r="EH42" s="7">
        <v>34</v>
      </c>
      <c r="EI42" s="7">
        <v>4</v>
      </c>
      <c r="EJ42" s="7">
        <v>14</v>
      </c>
      <c r="EK42" s="7">
        <v>28</v>
      </c>
      <c r="EL42" s="7">
        <v>49</v>
      </c>
      <c r="EM42" s="7">
        <v>43</v>
      </c>
      <c r="EN42" s="7">
        <v>84</v>
      </c>
      <c r="EO42" s="7">
        <v>54</v>
      </c>
      <c r="EP42" s="7">
        <v>74</v>
      </c>
      <c r="EQ42" s="7">
        <v>57</v>
      </c>
      <c r="ER42" s="7">
        <v>94</v>
      </c>
      <c r="ES42" s="7">
        <v>65</v>
      </c>
      <c r="ET42" s="7">
        <v>41</v>
      </c>
      <c r="EU42" s="7">
        <v>48</v>
      </c>
      <c r="EV42" s="7">
        <v>50</v>
      </c>
      <c r="EW42" s="7">
        <v>65</v>
      </c>
      <c r="EX42" s="7">
        <v>45</v>
      </c>
      <c r="EY42" s="7">
        <v>6</v>
      </c>
      <c r="EZ42" s="7">
        <v>52</v>
      </c>
      <c r="FA42" s="7">
        <v>55</v>
      </c>
      <c r="FB42" s="7">
        <v>13</v>
      </c>
      <c r="FC42" s="7">
        <v>7</v>
      </c>
      <c r="FD42" s="7">
        <v>5</v>
      </c>
      <c r="FE42" s="7">
        <v>2</v>
      </c>
      <c r="FF42" s="7">
        <v>70</v>
      </c>
      <c r="FG42" s="7">
        <v>15</v>
      </c>
      <c r="FH42" s="7">
        <v>7</v>
      </c>
      <c r="FI42" s="7">
        <v>99</v>
      </c>
      <c r="FJ42" s="7">
        <v>56</v>
      </c>
      <c r="FK42" s="7">
        <v>26</v>
      </c>
      <c r="FL42" s="7">
        <v>70</v>
      </c>
      <c r="FM42" s="7">
        <v>20</v>
      </c>
      <c r="FN42" s="7">
        <v>30</v>
      </c>
      <c r="FO42" s="7">
        <v>62</v>
      </c>
      <c r="FP42" s="7">
        <v>89</v>
      </c>
      <c r="FQ42" s="7">
        <v>53</v>
      </c>
      <c r="FR42" s="7">
        <v>77</v>
      </c>
      <c r="FS42" s="7">
        <v>76</v>
      </c>
      <c r="FT42" s="7">
        <v>51</v>
      </c>
      <c r="FU42" s="7">
        <v>2</v>
      </c>
      <c r="FV42" s="7">
        <v>24</v>
      </c>
      <c r="FW42" s="7">
        <v>65</v>
      </c>
      <c r="FX42" s="7">
        <v>49</v>
      </c>
      <c r="FY42" s="7">
        <v>94</v>
      </c>
      <c r="FZ42" s="7">
        <v>51</v>
      </c>
      <c r="GA42" s="7">
        <v>66</v>
      </c>
      <c r="GB42" s="7">
        <v>24</v>
      </c>
      <c r="GC42" s="7">
        <v>27</v>
      </c>
      <c r="GD42" s="7">
        <v>75</v>
      </c>
      <c r="GE42" s="7">
        <v>83</v>
      </c>
      <c r="GF42" s="7">
        <v>97</v>
      </c>
      <c r="GG42" s="7">
        <v>57</v>
      </c>
      <c r="GH42" s="7">
        <v>70</v>
      </c>
      <c r="GI42" s="7">
        <v>44</v>
      </c>
      <c r="GJ42" s="7">
        <v>9</v>
      </c>
      <c r="GK42" s="7">
        <v>87</v>
      </c>
      <c r="GL42" s="7">
        <v>17</v>
      </c>
      <c r="GM42" s="7">
        <v>38</v>
      </c>
      <c r="GN42" s="7">
        <v>56</v>
      </c>
      <c r="GO42" s="7">
        <v>100</v>
      </c>
      <c r="GP42" s="7">
        <v>100</v>
      </c>
      <c r="GQ42" s="7">
        <v>75</v>
      </c>
      <c r="GR42" s="7">
        <v>60</v>
      </c>
      <c r="GS42" s="7">
        <v>85</v>
      </c>
      <c r="GT42" s="7">
        <v>84</v>
      </c>
      <c r="GU42" s="7">
        <v>65</v>
      </c>
      <c r="GV42" s="7">
        <v>81</v>
      </c>
      <c r="GW42" s="7">
        <v>9</v>
      </c>
      <c r="GX42" s="7">
        <v>21</v>
      </c>
      <c r="GY42" s="7">
        <v>2</v>
      </c>
      <c r="GZ42" s="7">
        <v>55</v>
      </c>
      <c r="HA42" s="7">
        <v>12</v>
      </c>
      <c r="HB42" s="7">
        <v>79</v>
      </c>
      <c r="HC42" s="7">
        <v>79</v>
      </c>
      <c r="HD42" s="7">
        <v>74</v>
      </c>
      <c r="HE42" s="7">
        <v>63</v>
      </c>
      <c r="HF42" s="7">
        <v>77</v>
      </c>
      <c r="HG42" s="61">
        <v>6</v>
      </c>
      <c r="HJ42" s="52" t="e">
        <f t="shared" si="169"/>
        <v>#VALUE!</v>
      </c>
      <c r="HL42" s="49">
        <f>$CA$18</f>
        <v>0.41666666666666669</v>
      </c>
      <c r="HN42" s="10" t="e">
        <f t="shared" si="172"/>
        <v>#VALUE!</v>
      </c>
      <c r="HP42" s="10" t="e">
        <f t="shared" si="173"/>
        <v>#VALUE!</v>
      </c>
      <c r="HR42" s="10" t="e">
        <f t="shared" si="78"/>
        <v>#VALUE!</v>
      </c>
      <c r="HT42" s="60" t="e">
        <f t="shared" si="171"/>
        <v>#VALUE!</v>
      </c>
      <c r="HU42" s="7" t="e">
        <f t="shared" si="171"/>
        <v>#VALUE!</v>
      </c>
      <c r="HV42" s="7" t="e">
        <f t="shared" si="171"/>
        <v>#VALUE!</v>
      </c>
      <c r="HW42" s="7" t="e">
        <f t="shared" si="171"/>
        <v>#VALUE!</v>
      </c>
      <c r="HX42" s="7" t="e">
        <f t="shared" si="171"/>
        <v>#VALUE!</v>
      </c>
      <c r="HY42" s="7" t="e">
        <f t="shared" si="171"/>
        <v>#VALUE!</v>
      </c>
      <c r="HZ42" s="7" t="e">
        <f t="shared" si="171"/>
        <v>#VALUE!</v>
      </c>
      <c r="IA42" s="7" t="e">
        <f t="shared" si="171"/>
        <v>#VALUE!</v>
      </c>
      <c r="IB42" s="7" t="e">
        <f t="shared" si="171"/>
        <v>#VALUE!</v>
      </c>
      <c r="IC42" s="7" t="e">
        <f t="shared" si="171"/>
        <v>#VALUE!</v>
      </c>
      <c r="ID42" s="7" t="e">
        <f t="shared" si="171"/>
        <v>#VALUE!</v>
      </c>
      <c r="IE42" s="7" t="e">
        <f t="shared" si="171"/>
        <v>#VALUE!</v>
      </c>
      <c r="IF42" s="7" t="e">
        <f t="shared" si="171"/>
        <v>#VALUE!</v>
      </c>
      <c r="IG42" s="7" t="e">
        <f t="shared" si="171"/>
        <v>#VALUE!</v>
      </c>
      <c r="IH42" s="7" t="e">
        <f t="shared" si="171"/>
        <v>#VALUE!</v>
      </c>
      <c r="II42" s="7" t="e">
        <f t="shared" si="171"/>
        <v>#VALUE!</v>
      </c>
      <c r="IJ42" s="7" t="e">
        <f t="shared" si="170"/>
        <v>#VALUE!</v>
      </c>
      <c r="IK42" s="7" t="e">
        <f t="shared" si="170"/>
        <v>#VALUE!</v>
      </c>
      <c r="IL42" s="7" t="e">
        <f t="shared" si="129"/>
        <v>#VALUE!</v>
      </c>
      <c r="IM42" s="61" t="e">
        <f t="shared" si="129"/>
        <v>#VALUE!</v>
      </c>
      <c r="IT42" s="10">
        <v>35</v>
      </c>
      <c r="IU42" s="10">
        <f t="shared" si="80"/>
        <v>-2</v>
      </c>
      <c r="IW42" s="10">
        <f>IFERROR(IF(COUNTIF(IW$8:IW41, IW41)&lt;=INDEX($IQ$8:$IQ$18, MATCH(IW41, $IP$8:$IP$18, 0)), IW41, IW41+$IR$5), "")</f>
        <v>-3</v>
      </c>
      <c r="IX42" s="10">
        <f>IF($IW42="", "", COUNTIF(IW$8:IW42, IW42))</f>
        <v>11</v>
      </c>
      <c r="IY42" s="10">
        <f t="shared" si="81"/>
        <v>10</v>
      </c>
      <c r="JA42" s="10" t="str">
        <f t="shared" si="82"/>
        <v/>
      </c>
      <c r="JB42" s="10" t="str">
        <f>IF($JA42="", "", COUNTIF(JA$8:JA42, "X"))</f>
        <v/>
      </c>
      <c r="JE42" s="67" t="str">
        <f t="shared" si="83"/>
        <v/>
      </c>
      <c r="JF42" s="60" t="str">
        <f>IF(AND($IQ$5='Dev Settings'!$BU$3, COUNTIF($IP$21:$IP$25, HT42)&gt;0, COUNTIF($IP$21:$IP$25, HT41)&gt;0), MIN($ML41:$NE41)-ML41, IF(AND($IQ$6='Dev Settings'!$BU$3, COUNTIF($IQ$21:$IQ$25, HT42)&gt;0, COUNTIF($IQ$21:$IQ$25, HT41)&gt;0), MAX($ML41:$NE41)-ML41, IFERROR(INDEX($IU$8:$IU$107, MATCH(HT42, $IT$8:$IT$107, 0)), "")))</f>
        <v/>
      </c>
      <c r="JG42" s="7" t="str">
        <f>IF(AND($IQ$5='Dev Settings'!$BU$3, COUNTIF($IP$21:$IP$25, HU42)&gt;0, COUNTIF($IP$21:$IP$25, HU41)&gt;0), MIN($ML41:$NE41)-MM41, IF(AND($IQ$6='Dev Settings'!$BU$3, COUNTIF($IQ$21:$IQ$25, HU42)&gt;0, COUNTIF($IQ$21:$IQ$25, HU41)&gt;0), MAX($ML41:$NE41)-MM41, IFERROR(INDEX($IU$8:$IU$107, MATCH(HU42, $IT$8:$IT$107, 0)), "")))</f>
        <v/>
      </c>
      <c r="JH42" s="7" t="str">
        <f>IF(AND($IQ$5='Dev Settings'!$BU$3, COUNTIF($IP$21:$IP$25, HV42)&gt;0, COUNTIF($IP$21:$IP$25, HV41)&gt;0), MIN($ML41:$NE41)-MN41, IF(AND($IQ$6='Dev Settings'!$BU$3, COUNTIF($IQ$21:$IQ$25, HV42)&gt;0, COUNTIF($IQ$21:$IQ$25, HV41)&gt;0), MAX($ML41:$NE41)-MN41, IFERROR(INDEX($IU$8:$IU$107, MATCH(HV42, $IT$8:$IT$107, 0)), "")))</f>
        <v/>
      </c>
      <c r="JI42" s="7" t="str">
        <f>IF(AND($IQ$5='Dev Settings'!$BU$3, COUNTIF($IP$21:$IP$25, HW42)&gt;0, COUNTIF($IP$21:$IP$25, HW41)&gt;0), MIN($ML41:$NE41)-MO41, IF(AND($IQ$6='Dev Settings'!$BU$3, COUNTIF($IQ$21:$IQ$25, HW42)&gt;0, COUNTIF($IQ$21:$IQ$25, HW41)&gt;0), MAX($ML41:$NE41)-MO41, IFERROR(INDEX($IU$8:$IU$107, MATCH(HW42, $IT$8:$IT$107, 0)), "")))</f>
        <v/>
      </c>
      <c r="JJ42" s="7" t="str">
        <f>IF(AND($IQ$5='Dev Settings'!$BU$3, COUNTIF($IP$21:$IP$25, HX42)&gt;0, COUNTIF($IP$21:$IP$25, HX41)&gt;0), MIN($ML41:$NE41)-MP41, IF(AND($IQ$6='Dev Settings'!$BU$3, COUNTIF($IQ$21:$IQ$25, HX42)&gt;0, COUNTIF($IQ$21:$IQ$25, HX41)&gt;0), MAX($ML41:$NE41)-MP41, IFERROR(INDEX($IU$8:$IU$107, MATCH(HX42, $IT$8:$IT$107, 0)), "")))</f>
        <v/>
      </c>
      <c r="JK42" s="7" t="str">
        <f>IF(AND($IQ$5='Dev Settings'!$BU$3, COUNTIF($IP$21:$IP$25, HY42)&gt;0, COUNTIF($IP$21:$IP$25, HY41)&gt;0), MIN($ML41:$NE41)-MQ41, IF(AND($IQ$6='Dev Settings'!$BU$3, COUNTIF($IQ$21:$IQ$25, HY42)&gt;0, COUNTIF($IQ$21:$IQ$25, HY41)&gt;0), MAX($ML41:$NE41)-MQ41, IFERROR(INDEX($IU$8:$IU$107, MATCH(HY42, $IT$8:$IT$107, 0)), "")))</f>
        <v/>
      </c>
      <c r="JL42" s="7" t="str">
        <f>IF(AND($IQ$5='Dev Settings'!$BU$3, COUNTIF($IP$21:$IP$25, HZ42)&gt;0, COUNTIF($IP$21:$IP$25, HZ41)&gt;0), MIN($ML41:$NE41)-MR41, IF(AND($IQ$6='Dev Settings'!$BU$3, COUNTIF($IQ$21:$IQ$25, HZ42)&gt;0, COUNTIF($IQ$21:$IQ$25, HZ41)&gt;0), MAX($ML41:$NE41)-MR41, IFERROR(INDEX($IU$8:$IU$107, MATCH(HZ42, $IT$8:$IT$107, 0)), "")))</f>
        <v/>
      </c>
      <c r="JM42" s="7" t="str">
        <f>IF(AND($IQ$5='Dev Settings'!$BU$3, COUNTIF($IP$21:$IP$25, IA42)&gt;0, COUNTIF($IP$21:$IP$25, IA41)&gt;0), MIN($ML41:$NE41)-MS41, IF(AND($IQ$6='Dev Settings'!$BU$3, COUNTIF($IQ$21:$IQ$25, IA42)&gt;0, COUNTIF($IQ$21:$IQ$25, IA41)&gt;0), MAX($ML41:$NE41)-MS41, IFERROR(INDEX($IU$8:$IU$107, MATCH(IA42, $IT$8:$IT$107, 0)), "")))</f>
        <v/>
      </c>
      <c r="JN42" s="7" t="str">
        <f>IF(AND($IQ$5='Dev Settings'!$BU$3, COUNTIF($IP$21:$IP$25, IB42)&gt;0, COUNTIF($IP$21:$IP$25, IB41)&gt;0), MIN($ML41:$NE41)-MT41, IF(AND($IQ$6='Dev Settings'!$BU$3, COUNTIF($IQ$21:$IQ$25, IB42)&gt;0, COUNTIF($IQ$21:$IQ$25, IB41)&gt;0), MAX($ML41:$NE41)-MT41, IFERROR(INDEX($IU$8:$IU$107, MATCH(IB42, $IT$8:$IT$107, 0)), "")))</f>
        <v/>
      </c>
      <c r="JO42" s="7" t="str">
        <f>IF(AND($IQ$5='Dev Settings'!$BU$3, COUNTIF($IP$21:$IP$25, IC42)&gt;0, COUNTIF($IP$21:$IP$25, IC41)&gt;0), MIN($ML41:$NE41)-MU41, IF(AND($IQ$6='Dev Settings'!$BU$3, COUNTIF($IQ$21:$IQ$25, IC42)&gt;0, COUNTIF($IQ$21:$IQ$25, IC41)&gt;0), MAX($ML41:$NE41)-MU41, IFERROR(INDEX($IU$8:$IU$107, MATCH(IC42, $IT$8:$IT$107, 0)), "")))</f>
        <v/>
      </c>
      <c r="JP42" s="7" t="str">
        <f>IF(AND($IQ$5='Dev Settings'!$BU$3, COUNTIF($IP$21:$IP$25, ID42)&gt;0, COUNTIF($IP$21:$IP$25, ID41)&gt;0), MIN($ML41:$NE41)-MV41, IF(AND($IQ$6='Dev Settings'!$BU$3, COUNTIF($IQ$21:$IQ$25, ID42)&gt;0, COUNTIF($IQ$21:$IQ$25, ID41)&gt;0), MAX($ML41:$NE41)-MV41, IFERROR(INDEX($IU$8:$IU$107, MATCH(ID42, $IT$8:$IT$107, 0)), "")))</f>
        <v/>
      </c>
      <c r="JQ42" s="7" t="str">
        <f>IF(AND($IQ$5='Dev Settings'!$BU$3, COUNTIF($IP$21:$IP$25, IE42)&gt;0, COUNTIF($IP$21:$IP$25, IE41)&gt;0), MIN($ML41:$NE41)-MW41, IF(AND($IQ$6='Dev Settings'!$BU$3, COUNTIF($IQ$21:$IQ$25, IE42)&gt;0, COUNTIF($IQ$21:$IQ$25, IE41)&gt;0), MAX($ML41:$NE41)-MW41, IFERROR(INDEX($IU$8:$IU$107, MATCH(IE42, $IT$8:$IT$107, 0)), "")))</f>
        <v/>
      </c>
      <c r="JR42" s="7" t="str">
        <f>IF(AND($IQ$5='Dev Settings'!$BU$3, COUNTIF($IP$21:$IP$25, IF42)&gt;0, COUNTIF($IP$21:$IP$25, IF41)&gt;0), MIN($ML41:$NE41)-MX41, IF(AND($IQ$6='Dev Settings'!$BU$3, COUNTIF($IQ$21:$IQ$25, IF42)&gt;0, COUNTIF($IQ$21:$IQ$25, IF41)&gt;0), MAX($ML41:$NE41)-MX41, IFERROR(INDEX($IU$8:$IU$107, MATCH(IF42, $IT$8:$IT$107, 0)), "")))</f>
        <v/>
      </c>
      <c r="JS42" s="7" t="str">
        <f>IF(AND($IQ$5='Dev Settings'!$BU$3, COUNTIF($IP$21:$IP$25, IG42)&gt;0, COUNTIF($IP$21:$IP$25, IG41)&gt;0), MIN($ML41:$NE41)-MY41, IF(AND($IQ$6='Dev Settings'!$BU$3, COUNTIF($IQ$21:$IQ$25, IG42)&gt;0, COUNTIF($IQ$21:$IQ$25, IG41)&gt;0), MAX($ML41:$NE41)-MY41, IFERROR(INDEX($IU$8:$IU$107, MATCH(IG42, $IT$8:$IT$107, 0)), "")))</f>
        <v/>
      </c>
      <c r="JT42" s="7" t="str">
        <f>IF(AND($IQ$5='Dev Settings'!$BU$3, COUNTIF($IP$21:$IP$25, IH42)&gt;0, COUNTIF($IP$21:$IP$25, IH41)&gt;0), MIN($ML41:$NE41)-MZ41, IF(AND($IQ$6='Dev Settings'!$BU$3, COUNTIF($IQ$21:$IQ$25, IH42)&gt;0, COUNTIF($IQ$21:$IQ$25, IH41)&gt;0), MAX($ML41:$NE41)-MZ41, IFERROR(INDEX($IU$8:$IU$107, MATCH(IH42, $IT$8:$IT$107, 0)), "")))</f>
        <v/>
      </c>
      <c r="JU42" s="7" t="str">
        <f>IF(AND($IQ$5='Dev Settings'!$BU$3, COUNTIF($IP$21:$IP$25, II42)&gt;0, COUNTIF($IP$21:$IP$25, II41)&gt;0), MIN($ML41:$NE41)-NA41, IF(AND($IQ$6='Dev Settings'!$BU$3, COUNTIF($IQ$21:$IQ$25, II42)&gt;0, COUNTIF($IQ$21:$IQ$25, II41)&gt;0), MAX($ML41:$NE41)-NA41, IFERROR(INDEX($IU$8:$IU$107, MATCH(II42, $IT$8:$IT$107, 0)), "")))</f>
        <v/>
      </c>
      <c r="JV42" s="7" t="str">
        <f>IF(AND($IQ$5='Dev Settings'!$BU$3, COUNTIF($IP$21:$IP$25, IJ42)&gt;0, COUNTIF($IP$21:$IP$25, IJ41)&gt;0), MIN($ML41:$NE41)-NB41, IF(AND($IQ$6='Dev Settings'!$BU$3, COUNTIF($IQ$21:$IQ$25, IJ42)&gt;0, COUNTIF($IQ$21:$IQ$25, IJ41)&gt;0), MAX($ML41:$NE41)-NB41, IFERROR(INDEX($IU$8:$IU$107, MATCH(IJ42, $IT$8:$IT$107, 0)), "")))</f>
        <v/>
      </c>
      <c r="JW42" s="7" t="str">
        <f>IF(AND($IQ$5='Dev Settings'!$BU$3, COUNTIF($IP$21:$IP$25, IK42)&gt;0, COUNTIF($IP$21:$IP$25, IK41)&gt;0), MIN($ML41:$NE41)-NC41, IF(AND($IQ$6='Dev Settings'!$BU$3, COUNTIF($IQ$21:$IQ$25, IK42)&gt;0, COUNTIF($IQ$21:$IQ$25, IK41)&gt;0), MAX($ML41:$NE41)-NC41, IFERROR(INDEX($IU$8:$IU$107, MATCH(IK42, $IT$8:$IT$107, 0)), "")))</f>
        <v/>
      </c>
      <c r="JX42" s="7" t="str">
        <f>IF(AND($IQ$5='Dev Settings'!$BU$3, COUNTIF($IP$21:$IP$25, IL42)&gt;0, COUNTIF($IP$21:$IP$25, IL41)&gt;0), MIN($ML41:$NE41)-ND41, IF(AND($IQ$6='Dev Settings'!$BU$3, COUNTIF($IQ$21:$IQ$25, IL42)&gt;0, COUNTIF($IQ$21:$IQ$25, IL41)&gt;0), MAX($ML41:$NE41)-ND41, IFERROR(INDEX($IU$8:$IU$107, MATCH(IL42, $IT$8:$IT$107, 0)), "")))</f>
        <v/>
      </c>
      <c r="JY42" s="61" t="str">
        <f>IF(AND($IQ$5='Dev Settings'!$BU$3, COUNTIF($IP$21:$IP$25, IM42)&gt;0, COUNTIF($IP$21:$IP$25, IM41)&gt;0), MIN($ML41:$NE41)-NE41, IF(AND($IQ$6='Dev Settings'!$BU$3, COUNTIF($IQ$21:$IQ$25, IM42)&gt;0, COUNTIF($IQ$21:$IQ$25, IM41)&gt;0), MAX($ML41:$NE41)-NE41, IFERROR(INDEX($IU$8:$IU$107, MATCH(IM42, $IT$8:$IT$107, 0)), "")))</f>
        <v/>
      </c>
      <c r="KA42" s="60" t="str">
        <f t="shared" si="8"/>
        <v/>
      </c>
      <c r="KB42" s="7" t="str">
        <f t="shared" si="9"/>
        <v/>
      </c>
      <c r="KC42" s="7" t="str">
        <f t="shared" si="10"/>
        <v/>
      </c>
      <c r="KD42" s="7" t="str">
        <f t="shared" si="11"/>
        <v/>
      </c>
      <c r="KE42" s="7" t="str">
        <f t="shared" si="12"/>
        <v/>
      </c>
      <c r="KF42" s="7" t="str">
        <f t="shared" si="13"/>
        <v/>
      </c>
      <c r="KG42" s="7" t="str">
        <f t="shared" si="14"/>
        <v/>
      </c>
      <c r="KH42" s="7" t="str">
        <f t="shared" si="15"/>
        <v/>
      </c>
      <c r="KI42" s="7" t="str">
        <f t="shared" si="16"/>
        <v/>
      </c>
      <c r="KJ42" s="7" t="str">
        <f t="shared" si="17"/>
        <v/>
      </c>
      <c r="KK42" s="7" t="str">
        <f t="shared" si="18"/>
        <v/>
      </c>
      <c r="KL42" s="7" t="str">
        <f t="shared" si="19"/>
        <v/>
      </c>
      <c r="KM42" s="7" t="str">
        <f t="shared" si="20"/>
        <v/>
      </c>
      <c r="KN42" s="7" t="str">
        <f t="shared" si="21"/>
        <v/>
      </c>
      <c r="KO42" s="7" t="str">
        <f t="shared" si="22"/>
        <v/>
      </c>
      <c r="KP42" s="7" t="str">
        <f t="shared" si="23"/>
        <v/>
      </c>
      <c r="KQ42" s="7" t="str">
        <f t="shared" si="24"/>
        <v/>
      </c>
      <c r="KR42" s="7" t="str">
        <f t="shared" si="25"/>
        <v/>
      </c>
      <c r="KS42" s="7" t="str">
        <f t="shared" si="26"/>
        <v/>
      </c>
      <c r="KT42" s="61" t="str">
        <f t="shared" si="27"/>
        <v/>
      </c>
      <c r="KV42" s="60" t="e">
        <f t="shared" si="28"/>
        <v>#VALUE!</v>
      </c>
      <c r="KW42" s="7" t="e">
        <f t="shared" si="29"/>
        <v>#VALUE!</v>
      </c>
      <c r="KX42" s="7" t="e">
        <f t="shared" si="30"/>
        <v>#VALUE!</v>
      </c>
      <c r="KY42" s="7" t="e">
        <f t="shared" si="31"/>
        <v>#VALUE!</v>
      </c>
      <c r="KZ42" s="7" t="e">
        <f t="shared" si="32"/>
        <v>#VALUE!</v>
      </c>
      <c r="LA42" s="7" t="e">
        <f t="shared" si="33"/>
        <v>#VALUE!</v>
      </c>
      <c r="LB42" s="7" t="e">
        <f t="shared" si="34"/>
        <v>#VALUE!</v>
      </c>
      <c r="LC42" s="7" t="e">
        <f t="shared" si="35"/>
        <v>#VALUE!</v>
      </c>
      <c r="LD42" s="7" t="e">
        <f t="shared" si="36"/>
        <v>#VALUE!</v>
      </c>
      <c r="LE42" s="7" t="e">
        <f t="shared" si="37"/>
        <v>#VALUE!</v>
      </c>
      <c r="LF42" s="7" t="e">
        <f t="shared" si="38"/>
        <v>#VALUE!</v>
      </c>
      <c r="LG42" s="7" t="e">
        <f t="shared" si="39"/>
        <v>#VALUE!</v>
      </c>
      <c r="LH42" s="7" t="e">
        <f t="shared" si="40"/>
        <v>#VALUE!</v>
      </c>
      <c r="LI42" s="7" t="e">
        <f t="shared" si="41"/>
        <v>#VALUE!</v>
      </c>
      <c r="LJ42" s="7" t="e">
        <f t="shared" si="42"/>
        <v>#VALUE!</v>
      </c>
      <c r="LK42" s="7" t="e">
        <f t="shared" si="43"/>
        <v>#VALUE!</v>
      </c>
      <c r="LL42" s="7" t="e">
        <f t="shared" si="44"/>
        <v>#VALUE!</v>
      </c>
      <c r="LM42" s="7" t="e">
        <f t="shared" si="45"/>
        <v>#VALUE!</v>
      </c>
      <c r="LN42" s="7" t="e">
        <f t="shared" si="46"/>
        <v>#VALUE!</v>
      </c>
      <c r="LO42" s="61" t="e">
        <f t="shared" si="47"/>
        <v>#VALUE!</v>
      </c>
      <c r="LQ42" s="60" t="e">
        <f t="shared" si="48"/>
        <v>#VALUE!</v>
      </c>
      <c r="LR42" s="7" t="e">
        <f t="shared" si="49"/>
        <v>#VALUE!</v>
      </c>
      <c r="LS42" s="7" t="e">
        <f t="shared" si="50"/>
        <v>#VALUE!</v>
      </c>
      <c r="LT42" s="7" t="e">
        <f t="shared" si="51"/>
        <v>#VALUE!</v>
      </c>
      <c r="LU42" s="7" t="e">
        <f t="shared" si="52"/>
        <v>#VALUE!</v>
      </c>
      <c r="LV42" s="7" t="e">
        <f t="shared" si="53"/>
        <v>#VALUE!</v>
      </c>
      <c r="LW42" s="7" t="e">
        <f t="shared" si="54"/>
        <v>#VALUE!</v>
      </c>
      <c r="LX42" s="7" t="e">
        <f t="shared" si="55"/>
        <v>#VALUE!</v>
      </c>
      <c r="LY42" s="7" t="e">
        <f t="shared" si="56"/>
        <v>#VALUE!</v>
      </c>
      <c r="LZ42" s="7" t="e">
        <f t="shared" si="57"/>
        <v>#VALUE!</v>
      </c>
      <c r="MA42" s="7" t="e">
        <f t="shared" si="58"/>
        <v>#VALUE!</v>
      </c>
      <c r="MB42" s="7" t="e">
        <f t="shared" si="59"/>
        <v>#VALUE!</v>
      </c>
      <c r="MC42" s="7" t="e">
        <f t="shared" si="60"/>
        <v>#VALUE!</v>
      </c>
      <c r="MD42" s="7" t="e">
        <f t="shared" si="61"/>
        <v>#VALUE!</v>
      </c>
      <c r="ME42" s="7" t="e">
        <f t="shared" si="62"/>
        <v>#VALUE!</v>
      </c>
      <c r="MF42" s="7" t="e">
        <f t="shared" si="63"/>
        <v>#VALUE!</v>
      </c>
      <c r="MG42" s="7" t="e">
        <f t="shared" si="64"/>
        <v>#VALUE!</v>
      </c>
      <c r="MH42" s="7" t="e">
        <f t="shared" si="65"/>
        <v>#VALUE!</v>
      </c>
      <c r="MI42" s="7" t="e">
        <f t="shared" si="66"/>
        <v>#VALUE!</v>
      </c>
      <c r="MJ42" s="61" t="e">
        <f t="shared" si="67"/>
        <v>#VALUE!</v>
      </c>
      <c r="ML42" s="60" t="str">
        <f t="shared" si="84"/>
        <v/>
      </c>
      <c r="MM42" s="7" t="str">
        <f t="shared" si="85"/>
        <v/>
      </c>
      <c r="MN42" s="7" t="str">
        <f t="shared" si="86"/>
        <v/>
      </c>
      <c r="MO42" s="7" t="str">
        <f t="shared" si="87"/>
        <v/>
      </c>
      <c r="MP42" s="7" t="str">
        <f t="shared" si="88"/>
        <v/>
      </c>
      <c r="MQ42" s="7" t="str">
        <f t="shared" si="89"/>
        <v/>
      </c>
      <c r="MR42" s="7" t="str">
        <f t="shared" si="90"/>
        <v/>
      </c>
      <c r="MS42" s="7" t="str">
        <f t="shared" si="91"/>
        <v/>
      </c>
      <c r="MT42" s="7" t="str">
        <f t="shared" si="92"/>
        <v/>
      </c>
      <c r="MU42" s="7" t="str">
        <f t="shared" si="93"/>
        <v/>
      </c>
      <c r="MV42" s="7" t="str">
        <f t="shared" si="94"/>
        <v/>
      </c>
      <c r="MW42" s="7" t="str">
        <f t="shared" si="95"/>
        <v/>
      </c>
      <c r="MX42" s="7" t="str">
        <f t="shared" si="96"/>
        <v/>
      </c>
      <c r="MY42" s="7" t="str">
        <f t="shared" si="97"/>
        <v/>
      </c>
      <c r="MZ42" s="7" t="str">
        <f t="shared" si="98"/>
        <v/>
      </c>
      <c r="NA42" s="7" t="str">
        <f t="shared" si="99"/>
        <v/>
      </c>
      <c r="NB42" s="7" t="str">
        <f t="shared" si="100"/>
        <v/>
      </c>
      <c r="NC42" s="7" t="str">
        <f t="shared" si="101"/>
        <v/>
      </c>
      <c r="ND42" s="7" t="str">
        <f t="shared" si="102"/>
        <v/>
      </c>
      <c r="NE42" s="61" t="str">
        <f t="shared" si="103"/>
        <v/>
      </c>
      <c r="NG42" s="10" t="str">
        <f t="shared" si="104"/>
        <v/>
      </c>
      <c r="NI42" s="10" t="str">
        <f t="shared" si="105"/>
        <v/>
      </c>
      <c r="NK42" s="10" t="str">
        <f>IF(COUNTIF($NI42:$NI$176, "X")=1, "X", "")</f>
        <v/>
      </c>
      <c r="NM42" s="10" t="str">
        <f t="shared" si="69"/>
        <v/>
      </c>
      <c r="NO42" s="85" t="str" cm="1">
        <f t="array" ref="NO42">IF(OR(NO$7="", $JE42=""), "", IFERROR(NO$8+SUMPRODUCT((Trades!$CL$8:$CL$307)*(Trades!$O$8:$Q$307=NO$7)*(Trades!$R$8:$R$307&lt;$JE42))-SUMPRODUCT((Trades!$H$8:$H$307)*(Trades!$E$8:$E$307=NO$7)*(Trades!$R$8:$R$307&lt;$JE42)), ""))</f>
        <v/>
      </c>
      <c r="NP42" s="86" t="str" cm="1">
        <f t="array" ref="NP42">IF(OR(NP$7="", $JE42=""), "", IFERROR(NP$8+SUMPRODUCT((Trades!$CL$8:$CL$307)*(Trades!$O$8:$Q$307=NP$7)*(Trades!$R$8:$R$307&lt;$JE42))-SUMPRODUCT((Trades!$H$8:$H$307)*(Trades!$E$8:$E$307=NP$7)*(Trades!$R$8:$R$307&lt;$JE42)), ""))</f>
        <v/>
      </c>
      <c r="NQ42" s="86" t="str" cm="1">
        <f t="array" ref="NQ42">IF(OR(NQ$7="", $JE42=""), "", IFERROR(NQ$8+SUMPRODUCT((Trades!$CL$8:$CL$307)*(Trades!$O$8:$Q$307=NQ$7)*(Trades!$R$8:$R$307&lt;$JE42))-SUMPRODUCT((Trades!$H$8:$H$307)*(Trades!$E$8:$E$307=NQ$7)*(Trades!$R$8:$R$307&lt;$JE42)), ""))</f>
        <v/>
      </c>
      <c r="NR42" s="86" t="str" cm="1">
        <f t="array" ref="NR42">IF(OR(NR$7="", $JE42=""), "", IFERROR(NR$8+SUMPRODUCT((Trades!$CL$8:$CL$307)*(Trades!$O$8:$Q$307=NR$7)*(Trades!$R$8:$R$307&lt;$JE42))-SUMPRODUCT((Trades!$H$8:$H$307)*(Trades!$E$8:$E$307=NR$7)*(Trades!$R$8:$R$307&lt;$JE42)), ""))</f>
        <v/>
      </c>
      <c r="NS42" s="86" t="str" cm="1">
        <f t="array" ref="NS42">IF(OR(NS$7="", $JE42=""), "", IFERROR(NS$8+SUMPRODUCT((Trades!$CL$8:$CL$307)*(Trades!$O$8:$Q$307=NS$7)*(Trades!$R$8:$R$307&lt;$JE42))-SUMPRODUCT((Trades!$H$8:$H$307)*(Trades!$E$8:$E$307=NS$7)*(Trades!$R$8:$R$307&lt;$JE42)), ""))</f>
        <v/>
      </c>
      <c r="NT42" s="86" t="str" cm="1">
        <f t="array" ref="NT42">IF(OR(NT$7="", $JE42=""), "", IFERROR(NT$8+SUMPRODUCT((Trades!$CL$8:$CL$307)*(Trades!$O$8:$Q$307=NT$7)*(Trades!$R$8:$R$307&lt;$JE42))-SUMPRODUCT((Trades!$H$8:$H$307)*(Trades!$E$8:$E$307=NT$7)*(Trades!$R$8:$R$307&lt;$JE42)), ""))</f>
        <v/>
      </c>
      <c r="NU42" s="86" t="str" cm="1">
        <f t="array" ref="NU42">IF(OR(NU$7="", $JE42=""), "", IFERROR(NU$8+SUMPRODUCT((Trades!$CL$8:$CL$307)*(Trades!$O$8:$Q$307=NU$7)*(Trades!$R$8:$R$307&lt;$JE42))-SUMPRODUCT((Trades!$H$8:$H$307)*(Trades!$E$8:$E$307=NU$7)*(Trades!$R$8:$R$307&lt;$JE42)), ""))</f>
        <v/>
      </c>
      <c r="NV42" s="86" t="str" cm="1">
        <f t="array" ref="NV42">IF(OR(NV$7="", $JE42=""), "", IFERROR(NV$8+SUMPRODUCT((Trades!$CL$8:$CL$307)*(Trades!$O$8:$Q$307=NV$7)*(Trades!$R$8:$R$307&lt;$JE42))-SUMPRODUCT((Trades!$H$8:$H$307)*(Trades!$E$8:$E$307=NV$7)*(Trades!$R$8:$R$307&lt;$JE42)), ""))</f>
        <v/>
      </c>
      <c r="NW42" s="86" t="str" cm="1">
        <f t="array" ref="NW42">IF(OR(NW$7="", $JE42=""), "", IFERROR(NW$8+SUMPRODUCT((Trades!$CL$8:$CL$307)*(Trades!$O$8:$Q$307=NW$7)*(Trades!$R$8:$R$307&lt;$JE42))-SUMPRODUCT((Trades!$H$8:$H$307)*(Trades!$E$8:$E$307=NW$7)*(Trades!$R$8:$R$307&lt;$JE42)), ""))</f>
        <v/>
      </c>
      <c r="NX42" s="86" t="str" cm="1">
        <f t="array" ref="NX42">IF(OR(NX$7="", $JE42=""), "", IFERROR(NX$8+SUMPRODUCT((Trades!$CL$8:$CL$307)*(Trades!$O$8:$Q$307=NX$7)*(Trades!$R$8:$R$307&lt;$JE42))-SUMPRODUCT((Trades!$H$8:$H$307)*(Trades!$E$8:$E$307=NX$7)*(Trades!$R$8:$R$307&lt;$JE42)), ""))</f>
        <v/>
      </c>
      <c r="NY42" s="86" t="str" cm="1">
        <f t="array" ref="NY42">IF(OR(NY$7="", $JE42=""), "", IFERROR(NY$8+SUMPRODUCT((Trades!$CL$8:$CL$307)*(Trades!$O$8:$Q$307=NY$7)*(Trades!$R$8:$R$307&lt;$JE42))-SUMPRODUCT((Trades!$H$8:$H$307)*(Trades!$E$8:$E$307=NY$7)*(Trades!$R$8:$R$307&lt;$JE42)), ""))</f>
        <v/>
      </c>
      <c r="NZ42" s="86" t="str" cm="1">
        <f t="array" ref="NZ42">IF(OR(NZ$7="", $JE42=""), "", IFERROR(NZ$8+SUMPRODUCT((Trades!$CL$8:$CL$307)*(Trades!$O$8:$Q$307=NZ$7)*(Trades!$R$8:$R$307&lt;$JE42))-SUMPRODUCT((Trades!$H$8:$H$307)*(Trades!$E$8:$E$307=NZ$7)*(Trades!$R$8:$R$307&lt;$JE42)), ""))</f>
        <v/>
      </c>
      <c r="OA42" s="86" t="str" cm="1">
        <f t="array" ref="OA42">IF(OR(OA$7="", $JE42=""), "", IFERROR(OA$8+SUMPRODUCT((Trades!$CL$8:$CL$307)*(Trades!$O$8:$Q$307=OA$7)*(Trades!$R$8:$R$307&lt;$JE42))-SUMPRODUCT((Trades!$H$8:$H$307)*(Trades!$E$8:$E$307=OA$7)*(Trades!$R$8:$R$307&lt;$JE42)), ""))</f>
        <v/>
      </c>
      <c r="OB42" s="86" t="str" cm="1">
        <f t="array" ref="OB42">IF(OR(OB$7="", $JE42=""), "", IFERROR(OB$8+SUMPRODUCT((Trades!$CL$8:$CL$307)*(Trades!$O$8:$Q$307=OB$7)*(Trades!$R$8:$R$307&lt;$JE42))-SUMPRODUCT((Trades!$H$8:$H$307)*(Trades!$E$8:$E$307=OB$7)*(Trades!$R$8:$R$307&lt;$JE42)), ""))</f>
        <v/>
      </c>
      <c r="OC42" s="86" t="str" cm="1">
        <f t="array" ref="OC42">IF(OR(OC$7="", $JE42=""), "", IFERROR(OC$8+SUMPRODUCT((Trades!$CL$8:$CL$307)*(Trades!$O$8:$Q$307=OC$7)*(Trades!$R$8:$R$307&lt;$JE42))-SUMPRODUCT((Trades!$H$8:$H$307)*(Trades!$E$8:$E$307=OC$7)*(Trades!$R$8:$R$307&lt;$JE42)), ""))</f>
        <v/>
      </c>
      <c r="OD42" s="86" t="str" cm="1">
        <f t="array" ref="OD42">IF(OR(OD$7="", $JE42=""), "", IFERROR(OD$8+SUMPRODUCT((Trades!$CL$8:$CL$307)*(Trades!$O$8:$Q$307=OD$7)*(Trades!$R$8:$R$307&lt;$JE42))-SUMPRODUCT((Trades!$H$8:$H$307)*(Trades!$E$8:$E$307=OD$7)*(Trades!$R$8:$R$307&lt;$JE42)), ""))</f>
        <v/>
      </c>
      <c r="OE42" s="86" t="str" cm="1">
        <f t="array" ref="OE42">IF(OR(OE$7="", $JE42=""), "", IFERROR(OE$8+SUMPRODUCT((Trades!$CL$8:$CL$307)*(Trades!$O$8:$Q$307=OE$7)*(Trades!$R$8:$R$307&lt;$JE42))-SUMPRODUCT((Trades!$H$8:$H$307)*(Trades!$E$8:$E$307=OE$7)*(Trades!$R$8:$R$307&lt;$JE42)), ""))</f>
        <v/>
      </c>
      <c r="OF42" s="86" t="str" cm="1">
        <f t="array" ref="OF42">IF(OR(OF$7="", $JE42=""), "", IFERROR(OF$8+SUMPRODUCT((Trades!$CL$8:$CL$307)*(Trades!$O$8:$Q$307=OF$7)*(Trades!$R$8:$R$307&lt;$JE42))-SUMPRODUCT((Trades!$H$8:$H$307)*(Trades!$E$8:$E$307=OF$7)*(Trades!$R$8:$R$307&lt;$JE42)), ""))</f>
        <v/>
      </c>
      <c r="OG42" s="86" t="str" cm="1">
        <f t="array" ref="OG42">IF(OR(OG$7="", $JE42=""), "", IFERROR(OG$8+SUMPRODUCT((Trades!$CL$8:$CL$307)*(Trades!$O$8:$Q$307=OG$7)*(Trades!$R$8:$R$307&lt;$JE42))-SUMPRODUCT((Trades!$H$8:$H$307)*(Trades!$E$8:$E$307=OG$7)*(Trades!$R$8:$R$307&lt;$JE42)), ""))</f>
        <v/>
      </c>
      <c r="OH42" s="87" t="str" cm="1">
        <f t="array" ref="OH42">IF(OR(OH$7="", $JE42=""), "", IFERROR(OH$8+SUMPRODUCT((Trades!$CL$8:$CL$307)*(Trades!$O$8:$Q$307=OH$7)*(Trades!$R$8:$R$307&lt;$JE42))-SUMPRODUCT((Trades!$H$8:$H$307)*(Trades!$E$8:$E$307=OH$7)*(Trades!$R$8:$R$307&lt;$JE42)), ""))</f>
        <v/>
      </c>
      <c r="OJ42" s="94" t="str">
        <f t="shared" si="106"/>
        <v/>
      </c>
      <c r="OK42" s="95" t="str">
        <f t="shared" si="153"/>
        <v/>
      </c>
      <c r="OL42" s="95" t="str">
        <f t="shared" si="154"/>
        <v/>
      </c>
      <c r="OM42" s="95" t="str">
        <f t="shared" si="155"/>
        <v/>
      </c>
      <c r="ON42" s="95" t="str">
        <f t="shared" si="156"/>
        <v/>
      </c>
      <c r="OO42" s="95" t="str">
        <f t="shared" si="157"/>
        <v/>
      </c>
      <c r="OP42" s="95" t="str">
        <f t="shared" si="158"/>
        <v/>
      </c>
      <c r="OQ42" s="95" t="str">
        <f t="shared" si="159"/>
        <v/>
      </c>
      <c r="OR42" s="95" t="str">
        <f t="shared" si="160"/>
        <v/>
      </c>
      <c r="OS42" s="95" t="str">
        <f t="shared" si="131"/>
        <v/>
      </c>
      <c r="OT42" s="95" t="str">
        <f t="shared" si="132"/>
        <v/>
      </c>
      <c r="OU42" s="95" t="str">
        <f t="shared" si="133"/>
        <v/>
      </c>
      <c r="OV42" s="95" t="str">
        <f t="shared" si="134"/>
        <v/>
      </c>
      <c r="OW42" s="95" t="str">
        <f t="shared" si="135"/>
        <v/>
      </c>
      <c r="OX42" s="95" t="str">
        <f t="shared" si="136"/>
        <v/>
      </c>
      <c r="OY42" s="95" t="str">
        <f t="shared" si="137"/>
        <v/>
      </c>
      <c r="OZ42" s="95" t="str">
        <f t="shared" si="138"/>
        <v/>
      </c>
      <c r="PA42" s="95" t="str">
        <f t="shared" si="139"/>
        <v/>
      </c>
      <c r="PB42" s="95" t="str">
        <f t="shared" si="140"/>
        <v/>
      </c>
      <c r="PC42" s="96" t="str">
        <f t="shared" si="141"/>
        <v/>
      </c>
      <c r="PE42" s="101" t="str">
        <f t="shared" si="126"/>
        <v/>
      </c>
      <c r="PG42" s="106" t="str">
        <f t="shared" si="127"/>
        <v/>
      </c>
      <c r="PH42" s="107" t="str">
        <f t="shared" si="161"/>
        <v/>
      </c>
      <c r="PI42" s="107" t="str">
        <f t="shared" si="162"/>
        <v/>
      </c>
      <c r="PJ42" s="107" t="str">
        <f t="shared" si="163"/>
        <v/>
      </c>
      <c r="PK42" s="107" t="str">
        <f t="shared" si="164"/>
        <v/>
      </c>
      <c r="PL42" s="107" t="str">
        <f t="shared" si="165"/>
        <v/>
      </c>
      <c r="PM42" s="107" t="str">
        <f t="shared" si="166"/>
        <v/>
      </c>
      <c r="PN42" s="107" t="str">
        <f t="shared" si="167"/>
        <v/>
      </c>
      <c r="PO42" s="107" t="str">
        <f t="shared" si="168"/>
        <v/>
      </c>
      <c r="PP42" s="107" t="str">
        <f t="shared" si="142"/>
        <v/>
      </c>
      <c r="PQ42" s="107" t="str">
        <f t="shared" si="143"/>
        <v/>
      </c>
      <c r="PR42" s="107" t="str">
        <f t="shared" si="144"/>
        <v/>
      </c>
      <c r="PS42" s="107" t="str">
        <f t="shared" si="145"/>
        <v/>
      </c>
      <c r="PT42" s="107" t="str">
        <f t="shared" si="146"/>
        <v/>
      </c>
      <c r="PU42" s="107" t="str">
        <f t="shared" si="147"/>
        <v/>
      </c>
      <c r="PV42" s="107" t="str">
        <f t="shared" si="148"/>
        <v/>
      </c>
      <c r="PW42" s="107" t="str">
        <f t="shared" si="149"/>
        <v/>
      </c>
      <c r="PX42" s="107" t="str">
        <f t="shared" si="150"/>
        <v/>
      </c>
      <c r="PY42" s="107" t="str">
        <f t="shared" si="151"/>
        <v/>
      </c>
      <c r="PZ42" s="108" t="str">
        <f t="shared" si="152"/>
        <v/>
      </c>
      <c r="QB42" s="124" t="str" cm="1">
        <f t="array" ref="QB42">IF(OR($QB$3="", $NI42=""), "", IFERROR(INDEX($ML42:$NE42, $QA42, MATCH($QB$3, $ML$7:$NE$7, 0)), ""))</f>
        <v/>
      </c>
      <c r="QD42" s="101" t="e" cm="1">
        <f t="array" ref="QD42">IF(OR($NI42="", $QB$3=""), NA(), IFERROR(INDEX($NO42:$OH42, $QC42, MATCH($QB$3, $NO$7:$OH$7, 0)), NA()))</f>
        <v>#N/A</v>
      </c>
      <c r="QF42" s="10">
        <f t="shared" si="72"/>
        <v>-20</v>
      </c>
    </row>
    <row r="43" spans="1:448" ht="15" customHeight="1" x14ac:dyDescent="0.25">
      <c r="A43" s="1"/>
      <c r="B43" s="462" t="s">
        <v>56</v>
      </c>
      <c r="C43" s="463"/>
      <c r="D43" s="463"/>
      <c r="E43" s="463"/>
      <c r="F43" s="463"/>
      <c r="G43" s="463"/>
      <c r="H43" s="463"/>
      <c r="I43" s="463"/>
      <c r="J43" s="463"/>
      <c r="K43" s="463"/>
      <c r="L43" s="463"/>
      <c r="M43" s="463"/>
      <c r="N43" s="463"/>
      <c r="O43" s="463"/>
      <c r="P43" s="463"/>
      <c r="Q43" s="463"/>
      <c r="R43" s="463"/>
      <c r="S43" s="463"/>
      <c r="T43" s="463"/>
      <c r="U43" s="464"/>
      <c r="V43" s="1"/>
      <c r="AG43" s="10">
        <v>32</v>
      </c>
      <c r="AJ43" s="62" t="s">
        <v>229</v>
      </c>
      <c r="AK43" s="11" t="s">
        <v>231</v>
      </c>
      <c r="CJ43" s="7"/>
      <c r="CK43" s="10">
        <v>35</v>
      </c>
      <c r="CL43" s="60">
        <v>46</v>
      </c>
      <c r="CM43" s="7">
        <v>74</v>
      </c>
      <c r="CN43" s="7">
        <v>21</v>
      </c>
      <c r="CO43" s="7">
        <v>7</v>
      </c>
      <c r="CP43" s="7">
        <v>30</v>
      </c>
      <c r="CQ43" s="7">
        <v>43</v>
      </c>
      <c r="CR43" s="7">
        <v>31</v>
      </c>
      <c r="CS43" s="7">
        <v>47</v>
      </c>
      <c r="CT43" s="7">
        <v>50</v>
      </c>
      <c r="CU43" s="7">
        <v>26</v>
      </c>
      <c r="CV43" s="7">
        <v>87</v>
      </c>
      <c r="CW43" s="7">
        <v>86</v>
      </c>
      <c r="CX43" s="7">
        <v>96</v>
      </c>
      <c r="CY43" s="7">
        <v>62</v>
      </c>
      <c r="CZ43" s="7">
        <v>92</v>
      </c>
      <c r="DA43" s="7">
        <v>93</v>
      </c>
      <c r="DB43" s="7">
        <v>81</v>
      </c>
      <c r="DC43" s="7">
        <v>43</v>
      </c>
      <c r="DD43" s="7">
        <v>77</v>
      </c>
      <c r="DE43" s="7">
        <v>13</v>
      </c>
      <c r="DF43" s="7">
        <v>67</v>
      </c>
      <c r="DG43" s="7">
        <v>85</v>
      </c>
      <c r="DH43" s="7">
        <v>20</v>
      </c>
      <c r="DI43" s="61">
        <v>42</v>
      </c>
      <c r="DK43" s="10">
        <v>36</v>
      </c>
      <c r="DL43" s="60">
        <v>35</v>
      </c>
      <c r="DM43" s="7">
        <v>51</v>
      </c>
      <c r="DN43" s="7">
        <v>73</v>
      </c>
      <c r="DO43" s="7">
        <v>86</v>
      </c>
      <c r="DP43" s="7">
        <v>20</v>
      </c>
      <c r="DQ43" s="7">
        <v>8</v>
      </c>
      <c r="DR43" s="7">
        <v>35</v>
      </c>
      <c r="DS43" s="7">
        <v>48</v>
      </c>
      <c r="DT43" s="7">
        <v>32</v>
      </c>
      <c r="DU43" s="7">
        <v>77</v>
      </c>
      <c r="DV43" s="7">
        <v>62</v>
      </c>
      <c r="DW43" s="7">
        <v>65</v>
      </c>
      <c r="DX43" s="7">
        <v>92</v>
      </c>
      <c r="DY43" s="7">
        <v>80</v>
      </c>
      <c r="DZ43" s="7">
        <v>10</v>
      </c>
      <c r="EA43" s="7">
        <v>53</v>
      </c>
      <c r="EB43" s="7">
        <v>70</v>
      </c>
      <c r="EC43" s="7">
        <v>11</v>
      </c>
      <c r="ED43" s="7">
        <v>64</v>
      </c>
      <c r="EE43" s="7">
        <v>95</v>
      </c>
      <c r="EF43" s="7">
        <v>82</v>
      </c>
      <c r="EG43" s="7">
        <v>1</v>
      </c>
      <c r="EH43" s="7">
        <v>11</v>
      </c>
      <c r="EI43" s="7">
        <v>43</v>
      </c>
      <c r="EJ43" s="7">
        <v>25</v>
      </c>
      <c r="EK43" s="7">
        <v>56</v>
      </c>
      <c r="EL43" s="7">
        <v>67</v>
      </c>
      <c r="EM43" s="7">
        <v>91</v>
      </c>
      <c r="EN43" s="7">
        <v>7</v>
      </c>
      <c r="EO43" s="7">
        <v>82</v>
      </c>
      <c r="EP43" s="7">
        <v>36</v>
      </c>
      <c r="EQ43" s="7">
        <v>1</v>
      </c>
      <c r="ER43" s="7">
        <v>39</v>
      </c>
      <c r="ES43" s="7">
        <v>18</v>
      </c>
      <c r="ET43" s="7">
        <v>59</v>
      </c>
      <c r="EU43" s="7">
        <v>82</v>
      </c>
      <c r="EV43" s="7">
        <v>30</v>
      </c>
      <c r="EW43" s="7">
        <v>52</v>
      </c>
      <c r="EX43" s="7">
        <v>52</v>
      </c>
      <c r="EY43" s="7">
        <v>30</v>
      </c>
      <c r="EZ43" s="7">
        <v>34</v>
      </c>
      <c r="FA43" s="7">
        <v>3</v>
      </c>
      <c r="FB43" s="7">
        <v>46</v>
      </c>
      <c r="FC43" s="7">
        <v>13</v>
      </c>
      <c r="FD43" s="7">
        <v>65</v>
      </c>
      <c r="FE43" s="7">
        <v>78</v>
      </c>
      <c r="FF43" s="7">
        <v>43</v>
      </c>
      <c r="FG43" s="7">
        <v>45</v>
      </c>
      <c r="FH43" s="7">
        <v>92</v>
      </c>
      <c r="FI43" s="7">
        <v>5</v>
      </c>
      <c r="FJ43" s="7">
        <v>55</v>
      </c>
      <c r="FK43" s="7">
        <v>40</v>
      </c>
      <c r="FL43" s="7">
        <v>69</v>
      </c>
      <c r="FM43" s="7">
        <v>90</v>
      </c>
      <c r="FN43" s="7">
        <v>54</v>
      </c>
      <c r="FO43" s="7">
        <v>48</v>
      </c>
      <c r="FP43" s="7">
        <v>13</v>
      </c>
      <c r="FQ43" s="7">
        <v>34</v>
      </c>
      <c r="FR43" s="7">
        <v>86</v>
      </c>
      <c r="FS43" s="7">
        <v>52</v>
      </c>
      <c r="FT43" s="7">
        <v>80</v>
      </c>
      <c r="FU43" s="7">
        <v>61</v>
      </c>
      <c r="FV43" s="7">
        <v>93</v>
      </c>
      <c r="FW43" s="7">
        <v>75</v>
      </c>
      <c r="FX43" s="7">
        <v>33</v>
      </c>
      <c r="FY43" s="7">
        <v>53</v>
      </c>
      <c r="FZ43" s="7">
        <v>23</v>
      </c>
      <c r="GA43" s="7">
        <v>72</v>
      </c>
      <c r="GB43" s="7">
        <v>93</v>
      </c>
      <c r="GC43" s="7">
        <v>83</v>
      </c>
      <c r="GD43" s="7">
        <v>34</v>
      </c>
      <c r="GE43" s="7">
        <v>7</v>
      </c>
      <c r="GF43" s="7">
        <v>21</v>
      </c>
      <c r="GG43" s="7">
        <v>10</v>
      </c>
      <c r="GH43" s="7">
        <v>6</v>
      </c>
      <c r="GI43" s="7">
        <v>99</v>
      </c>
      <c r="GJ43" s="7">
        <v>49</v>
      </c>
      <c r="GK43" s="7">
        <v>77</v>
      </c>
      <c r="GL43" s="7">
        <v>86</v>
      </c>
      <c r="GM43" s="7">
        <v>20</v>
      </c>
      <c r="GN43" s="7">
        <v>6</v>
      </c>
      <c r="GO43" s="7">
        <v>43</v>
      </c>
      <c r="GP43" s="7">
        <v>58</v>
      </c>
      <c r="GQ43" s="7">
        <v>95</v>
      </c>
      <c r="GR43" s="7">
        <v>38</v>
      </c>
      <c r="GS43" s="7">
        <v>43</v>
      </c>
      <c r="GT43" s="7">
        <v>35</v>
      </c>
      <c r="GU43" s="7">
        <v>67</v>
      </c>
      <c r="GV43" s="7">
        <v>26</v>
      </c>
      <c r="GW43" s="7">
        <v>82</v>
      </c>
      <c r="GX43" s="7">
        <v>41</v>
      </c>
      <c r="GY43" s="7">
        <v>83</v>
      </c>
      <c r="GZ43" s="7">
        <v>42</v>
      </c>
      <c r="HA43" s="7">
        <v>98</v>
      </c>
      <c r="HB43" s="7">
        <v>63</v>
      </c>
      <c r="HC43" s="7">
        <v>54</v>
      </c>
      <c r="HD43" s="7">
        <v>66</v>
      </c>
      <c r="HE43" s="7">
        <v>23</v>
      </c>
      <c r="HF43" s="7">
        <v>55</v>
      </c>
      <c r="HG43" s="61">
        <v>91</v>
      </c>
      <c r="HJ43" s="52" t="e">
        <f t="shared" si="169"/>
        <v>#VALUE!</v>
      </c>
      <c r="HL43" s="49">
        <f>$CA$19</f>
        <v>0.45833333333333337</v>
      </c>
      <c r="HN43" s="10" t="e">
        <f t="shared" si="172"/>
        <v>#VALUE!</v>
      </c>
      <c r="HP43" s="10" t="e">
        <f t="shared" si="173"/>
        <v>#VALUE!</v>
      </c>
      <c r="HR43" s="10" t="e">
        <f t="shared" si="78"/>
        <v>#VALUE!</v>
      </c>
      <c r="HT43" s="60" t="e">
        <f t="shared" si="171"/>
        <v>#VALUE!</v>
      </c>
      <c r="HU43" s="7" t="e">
        <f t="shared" si="171"/>
        <v>#VALUE!</v>
      </c>
      <c r="HV43" s="7" t="e">
        <f t="shared" si="171"/>
        <v>#VALUE!</v>
      </c>
      <c r="HW43" s="7" t="e">
        <f t="shared" si="171"/>
        <v>#VALUE!</v>
      </c>
      <c r="HX43" s="7" t="e">
        <f t="shared" si="171"/>
        <v>#VALUE!</v>
      </c>
      <c r="HY43" s="7" t="e">
        <f t="shared" si="171"/>
        <v>#VALUE!</v>
      </c>
      <c r="HZ43" s="7" t="e">
        <f t="shared" si="171"/>
        <v>#VALUE!</v>
      </c>
      <c r="IA43" s="7" t="e">
        <f t="shared" si="171"/>
        <v>#VALUE!</v>
      </c>
      <c r="IB43" s="7" t="e">
        <f t="shared" si="171"/>
        <v>#VALUE!</v>
      </c>
      <c r="IC43" s="7" t="e">
        <f t="shared" si="171"/>
        <v>#VALUE!</v>
      </c>
      <c r="ID43" s="7" t="e">
        <f t="shared" si="171"/>
        <v>#VALUE!</v>
      </c>
      <c r="IE43" s="7" t="e">
        <f t="shared" si="171"/>
        <v>#VALUE!</v>
      </c>
      <c r="IF43" s="7" t="e">
        <f t="shared" si="171"/>
        <v>#VALUE!</v>
      </c>
      <c r="IG43" s="7" t="e">
        <f t="shared" si="171"/>
        <v>#VALUE!</v>
      </c>
      <c r="IH43" s="7" t="e">
        <f t="shared" si="171"/>
        <v>#VALUE!</v>
      </c>
      <c r="II43" s="7" t="e">
        <f t="shared" si="171"/>
        <v>#VALUE!</v>
      </c>
      <c r="IJ43" s="7" t="e">
        <f t="shared" si="170"/>
        <v>#VALUE!</v>
      </c>
      <c r="IK43" s="7" t="e">
        <f t="shared" si="170"/>
        <v>#VALUE!</v>
      </c>
      <c r="IL43" s="7" t="e">
        <f t="shared" si="129"/>
        <v>#VALUE!</v>
      </c>
      <c r="IM43" s="61" t="e">
        <f t="shared" si="129"/>
        <v>#VALUE!</v>
      </c>
      <c r="IT43" s="10">
        <v>36</v>
      </c>
      <c r="IU43" s="10">
        <f t="shared" si="80"/>
        <v>-2</v>
      </c>
      <c r="IW43" s="10">
        <f>IFERROR(IF(COUNTIF(IW$8:IW42, IW42)&lt;=INDEX($IQ$8:$IQ$18, MATCH(IW42, $IP$8:$IP$18, 0)), IW42, IW42+$IR$5), "")</f>
        <v>-2</v>
      </c>
      <c r="IX43" s="10">
        <f>IF($IW43="", "", COUNTIF(IW$8:IW43, IW43))</f>
        <v>1</v>
      </c>
      <c r="IY43" s="10">
        <f t="shared" si="81"/>
        <v>10</v>
      </c>
      <c r="JA43" s="10" t="str">
        <f t="shared" si="82"/>
        <v>X</v>
      </c>
      <c r="JB43" s="10">
        <f>IF($JA43="", "", COUNTIF(JA$8:JA43, "X"))</f>
        <v>33</v>
      </c>
      <c r="JE43" s="67" t="str">
        <f t="shared" si="83"/>
        <v/>
      </c>
      <c r="JF43" s="60" t="str">
        <f>IF(AND($IQ$5='Dev Settings'!$BU$3, COUNTIF($IP$21:$IP$25, HT43)&gt;0, COUNTIF($IP$21:$IP$25, HT42)&gt;0), MIN($ML42:$NE42)-ML42, IF(AND($IQ$6='Dev Settings'!$BU$3, COUNTIF($IQ$21:$IQ$25, HT43)&gt;0, COUNTIF($IQ$21:$IQ$25, HT42)&gt;0), MAX($ML42:$NE42)-ML42, IFERROR(INDEX($IU$8:$IU$107, MATCH(HT43, $IT$8:$IT$107, 0)), "")))</f>
        <v/>
      </c>
      <c r="JG43" s="7" t="str">
        <f>IF(AND($IQ$5='Dev Settings'!$BU$3, COUNTIF($IP$21:$IP$25, HU43)&gt;0, COUNTIF($IP$21:$IP$25, HU42)&gt;0), MIN($ML42:$NE42)-MM42, IF(AND($IQ$6='Dev Settings'!$BU$3, COUNTIF($IQ$21:$IQ$25, HU43)&gt;0, COUNTIF($IQ$21:$IQ$25, HU42)&gt;0), MAX($ML42:$NE42)-MM42, IFERROR(INDEX($IU$8:$IU$107, MATCH(HU43, $IT$8:$IT$107, 0)), "")))</f>
        <v/>
      </c>
      <c r="JH43" s="7" t="str">
        <f>IF(AND($IQ$5='Dev Settings'!$BU$3, COUNTIF($IP$21:$IP$25, HV43)&gt;0, COUNTIF($IP$21:$IP$25, HV42)&gt;0), MIN($ML42:$NE42)-MN42, IF(AND($IQ$6='Dev Settings'!$BU$3, COUNTIF($IQ$21:$IQ$25, HV43)&gt;0, COUNTIF($IQ$21:$IQ$25, HV42)&gt;0), MAX($ML42:$NE42)-MN42, IFERROR(INDEX($IU$8:$IU$107, MATCH(HV43, $IT$8:$IT$107, 0)), "")))</f>
        <v/>
      </c>
      <c r="JI43" s="7" t="str">
        <f>IF(AND($IQ$5='Dev Settings'!$BU$3, COUNTIF($IP$21:$IP$25, HW43)&gt;0, COUNTIF($IP$21:$IP$25, HW42)&gt;0), MIN($ML42:$NE42)-MO42, IF(AND($IQ$6='Dev Settings'!$BU$3, COUNTIF($IQ$21:$IQ$25, HW43)&gt;0, COUNTIF($IQ$21:$IQ$25, HW42)&gt;0), MAX($ML42:$NE42)-MO42, IFERROR(INDEX($IU$8:$IU$107, MATCH(HW43, $IT$8:$IT$107, 0)), "")))</f>
        <v/>
      </c>
      <c r="JJ43" s="7" t="str">
        <f>IF(AND($IQ$5='Dev Settings'!$BU$3, COUNTIF($IP$21:$IP$25, HX43)&gt;0, COUNTIF($IP$21:$IP$25, HX42)&gt;0), MIN($ML42:$NE42)-MP42, IF(AND($IQ$6='Dev Settings'!$BU$3, COUNTIF($IQ$21:$IQ$25, HX43)&gt;0, COUNTIF($IQ$21:$IQ$25, HX42)&gt;0), MAX($ML42:$NE42)-MP42, IFERROR(INDEX($IU$8:$IU$107, MATCH(HX43, $IT$8:$IT$107, 0)), "")))</f>
        <v/>
      </c>
      <c r="JK43" s="7" t="str">
        <f>IF(AND($IQ$5='Dev Settings'!$BU$3, COUNTIF($IP$21:$IP$25, HY43)&gt;0, COUNTIF($IP$21:$IP$25, HY42)&gt;0), MIN($ML42:$NE42)-MQ42, IF(AND($IQ$6='Dev Settings'!$BU$3, COUNTIF($IQ$21:$IQ$25, HY43)&gt;0, COUNTIF($IQ$21:$IQ$25, HY42)&gt;0), MAX($ML42:$NE42)-MQ42, IFERROR(INDEX($IU$8:$IU$107, MATCH(HY43, $IT$8:$IT$107, 0)), "")))</f>
        <v/>
      </c>
      <c r="JL43" s="7" t="str">
        <f>IF(AND($IQ$5='Dev Settings'!$BU$3, COUNTIF($IP$21:$IP$25, HZ43)&gt;0, COUNTIF($IP$21:$IP$25, HZ42)&gt;0), MIN($ML42:$NE42)-MR42, IF(AND($IQ$6='Dev Settings'!$BU$3, COUNTIF($IQ$21:$IQ$25, HZ43)&gt;0, COUNTIF($IQ$21:$IQ$25, HZ42)&gt;0), MAX($ML42:$NE42)-MR42, IFERROR(INDEX($IU$8:$IU$107, MATCH(HZ43, $IT$8:$IT$107, 0)), "")))</f>
        <v/>
      </c>
      <c r="JM43" s="7" t="str">
        <f>IF(AND($IQ$5='Dev Settings'!$BU$3, COUNTIF($IP$21:$IP$25, IA43)&gt;0, COUNTIF($IP$21:$IP$25, IA42)&gt;0), MIN($ML42:$NE42)-MS42, IF(AND($IQ$6='Dev Settings'!$BU$3, COUNTIF($IQ$21:$IQ$25, IA43)&gt;0, COUNTIF($IQ$21:$IQ$25, IA42)&gt;0), MAX($ML42:$NE42)-MS42, IFERROR(INDEX($IU$8:$IU$107, MATCH(IA43, $IT$8:$IT$107, 0)), "")))</f>
        <v/>
      </c>
      <c r="JN43" s="7" t="str">
        <f>IF(AND($IQ$5='Dev Settings'!$BU$3, COUNTIF($IP$21:$IP$25, IB43)&gt;0, COUNTIF($IP$21:$IP$25, IB42)&gt;0), MIN($ML42:$NE42)-MT42, IF(AND($IQ$6='Dev Settings'!$BU$3, COUNTIF($IQ$21:$IQ$25, IB43)&gt;0, COUNTIF($IQ$21:$IQ$25, IB42)&gt;0), MAX($ML42:$NE42)-MT42, IFERROR(INDEX($IU$8:$IU$107, MATCH(IB43, $IT$8:$IT$107, 0)), "")))</f>
        <v/>
      </c>
      <c r="JO43" s="7" t="str">
        <f>IF(AND($IQ$5='Dev Settings'!$BU$3, COUNTIF($IP$21:$IP$25, IC43)&gt;0, COUNTIF($IP$21:$IP$25, IC42)&gt;0), MIN($ML42:$NE42)-MU42, IF(AND($IQ$6='Dev Settings'!$BU$3, COUNTIF($IQ$21:$IQ$25, IC43)&gt;0, COUNTIF($IQ$21:$IQ$25, IC42)&gt;0), MAX($ML42:$NE42)-MU42, IFERROR(INDEX($IU$8:$IU$107, MATCH(IC43, $IT$8:$IT$107, 0)), "")))</f>
        <v/>
      </c>
      <c r="JP43" s="7" t="str">
        <f>IF(AND($IQ$5='Dev Settings'!$BU$3, COUNTIF($IP$21:$IP$25, ID43)&gt;0, COUNTIF($IP$21:$IP$25, ID42)&gt;0), MIN($ML42:$NE42)-MV42, IF(AND($IQ$6='Dev Settings'!$BU$3, COUNTIF($IQ$21:$IQ$25, ID43)&gt;0, COUNTIF($IQ$21:$IQ$25, ID42)&gt;0), MAX($ML42:$NE42)-MV42, IFERROR(INDEX($IU$8:$IU$107, MATCH(ID43, $IT$8:$IT$107, 0)), "")))</f>
        <v/>
      </c>
      <c r="JQ43" s="7" t="str">
        <f>IF(AND($IQ$5='Dev Settings'!$BU$3, COUNTIF($IP$21:$IP$25, IE43)&gt;0, COUNTIF($IP$21:$IP$25, IE42)&gt;0), MIN($ML42:$NE42)-MW42, IF(AND($IQ$6='Dev Settings'!$BU$3, COUNTIF($IQ$21:$IQ$25, IE43)&gt;0, COUNTIF($IQ$21:$IQ$25, IE42)&gt;0), MAX($ML42:$NE42)-MW42, IFERROR(INDEX($IU$8:$IU$107, MATCH(IE43, $IT$8:$IT$107, 0)), "")))</f>
        <v/>
      </c>
      <c r="JR43" s="7" t="str">
        <f>IF(AND($IQ$5='Dev Settings'!$BU$3, COUNTIF($IP$21:$IP$25, IF43)&gt;0, COUNTIF($IP$21:$IP$25, IF42)&gt;0), MIN($ML42:$NE42)-MX42, IF(AND($IQ$6='Dev Settings'!$BU$3, COUNTIF($IQ$21:$IQ$25, IF43)&gt;0, COUNTIF($IQ$21:$IQ$25, IF42)&gt;0), MAX($ML42:$NE42)-MX42, IFERROR(INDEX($IU$8:$IU$107, MATCH(IF43, $IT$8:$IT$107, 0)), "")))</f>
        <v/>
      </c>
      <c r="JS43" s="7" t="str">
        <f>IF(AND($IQ$5='Dev Settings'!$BU$3, COUNTIF($IP$21:$IP$25, IG43)&gt;0, COUNTIF($IP$21:$IP$25, IG42)&gt;0), MIN($ML42:$NE42)-MY42, IF(AND($IQ$6='Dev Settings'!$BU$3, COUNTIF($IQ$21:$IQ$25, IG43)&gt;0, COUNTIF($IQ$21:$IQ$25, IG42)&gt;0), MAX($ML42:$NE42)-MY42, IFERROR(INDEX($IU$8:$IU$107, MATCH(IG43, $IT$8:$IT$107, 0)), "")))</f>
        <v/>
      </c>
      <c r="JT43" s="7" t="str">
        <f>IF(AND($IQ$5='Dev Settings'!$BU$3, COUNTIF($IP$21:$IP$25, IH43)&gt;0, COUNTIF($IP$21:$IP$25, IH42)&gt;0), MIN($ML42:$NE42)-MZ42, IF(AND($IQ$6='Dev Settings'!$BU$3, COUNTIF($IQ$21:$IQ$25, IH43)&gt;0, COUNTIF($IQ$21:$IQ$25, IH42)&gt;0), MAX($ML42:$NE42)-MZ42, IFERROR(INDEX($IU$8:$IU$107, MATCH(IH43, $IT$8:$IT$107, 0)), "")))</f>
        <v/>
      </c>
      <c r="JU43" s="7" t="str">
        <f>IF(AND($IQ$5='Dev Settings'!$BU$3, COUNTIF($IP$21:$IP$25, II43)&gt;0, COUNTIF($IP$21:$IP$25, II42)&gt;0), MIN($ML42:$NE42)-NA42, IF(AND($IQ$6='Dev Settings'!$BU$3, COUNTIF($IQ$21:$IQ$25, II43)&gt;0, COUNTIF($IQ$21:$IQ$25, II42)&gt;0), MAX($ML42:$NE42)-NA42, IFERROR(INDEX($IU$8:$IU$107, MATCH(II43, $IT$8:$IT$107, 0)), "")))</f>
        <v/>
      </c>
      <c r="JV43" s="7" t="str">
        <f>IF(AND($IQ$5='Dev Settings'!$BU$3, COUNTIF($IP$21:$IP$25, IJ43)&gt;0, COUNTIF($IP$21:$IP$25, IJ42)&gt;0), MIN($ML42:$NE42)-NB42, IF(AND($IQ$6='Dev Settings'!$BU$3, COUNTIF($IQ$21:$IQ$25, IJ43)&gt;0, COUNTIF($IQ$21:$IQ$25, IJ42)&gt;0), MAX($ML42:$NE42)-NB42, IFERROR(INDEX($IU$8:$IU$107, MATCH(IJ43, $IT$8:$IT$107, 0)), "")))</f>
        <v/>
      </c>
      <c r="JW43" s="7" t="str">
        <f>IF(AND($IQ$5='Dev Settings'!$BU$3, COUNTIF($IP$21:$IP$25, IK43)&gt;0, COUNTIF($IP$21:$IP$25, IK42)&gt;0), MIN($ML42:$NE42)-NC42, IF(AND($IQ$6='Dev Settings'!$BU$3, COUNTIF($IQ$21:$IQ$25, IK43)&gt;0, COUNTIF($IQ$21:$IQ$25, IK42)&gt;0), MAX($ML42:$NE42)-NC42, IFERROR(INDEX($IU$8:$IU$107, MATCH(IK43, $IT$8:$IT$107, 0)), "")))</f>
        <v/>
      </c>
      <c r="JX43" s="7" t="str">
        <f>IF(AND($IQ$5='Dev Settings'!$BU$3, COUNTIF($IP$21:$IP$25, IL43)&gt;0, COUNTIF($IP$21:$IP$25, IL42)&gt;0), MIN($ML42:$NE42)-ND42, IF(AND($IQ$6='Dev Settings'!$BU$3, COUNTIF($IQ$21:$IQ$25, IL43)&gt;0, COUNTIF($IQ$21:$IQ$25, IL42)&gt;0), MAX($ML42:$NE42)-ND42, IFERROR(INDEX($IU$8:$IU$107, MATCH(IL43, $IT$8:$IT$107, 0)), "")))</f>
        <v/>
      </c>
      <c r="JY43" s="61" t="str">
        <f>IF(AND($IQ$5='Dev Settings'!$BU$3, COUNTIF($IP$21:$IP$25, IM43)&gt;0, COUNTIF($IP$21:$IP$25, IM42)&gt;0), MIN($ML42:$NE42)-NE42, IF(AND($IQ$6='Dev Settings'!$BU$3, COUNTIF($IQ$21:$IQ$25, IM43)&gt;0, COUNTIF($IQ$21:$IQ$25, IM42)&gt;0), MAX($ML42:$NE42)-NE42, IFERROR(INDEX($IU$8:$IU$107, MATCH(IM43, $IT$8:$IT$107, 0)), "")))</f>
        <v/>
      </c>
      <c r="KA43" s="60" t="str">
        <f t="shared" si="8"/>
        <v/>
      </c>
      <c r="KB43" s="7" t="str">
        <f t="shared" si="9"/>
        <v/>
      </c>
      <c r="KC43" s="7" t="str">
        <f t="shared" si="10"/>
        <v/>
      </c>
      <c r="KD43" s="7" t="str">
        <f t="shared" si="11"/>
        <v/>
      </c>
      <c r="KE43" s="7" t="str">
        <f t="shared" si="12"/>
        <v/>
      </c>
      <c r="KF43" s="7" t="str">
        <f t="shared" si="13"/>
        <v/>
      </c>
      <c r="KG43" s="7" t="str">
        <f t="shared" si="14"/>
        <v/>
      </c>
      <c r="KH43" s="7" t="str">
        <f t="shared" si="15"/>
        <v/>
      </c>
      <c r="KI43" s="7" t="str">
        <f t="shared" si="16"/>
        <v/>
      </c>
      <c r="KJ43" s="7" t="str">
        <f t="shared" si="17"/>
        <v/>
      </c>
      <c r="KK43" s="7" t="str">
        <f t="shared" si="18"/>
        <v/>
      </c>
      <c r="KL43" s="7" t="str">
        <f t="shared" si="19"/>
        <v/>
      </c>
      <c r="KM43" s="7" t="str">
        <f t="shared" si="20"/>
        <v/>
      </c>
      <c r="KN43" s="7" t="str">
        <f t="shared" si="21"/>
        <v/>
      </c>
      <c r="KO43" s="7" t="str">
        <f t="shared" si="22"/>
        <v/>
      </c>
      <c r="KP43" s="7" t="str">
        <f t="shared" si="23"/>
        <v/>
      </c>
      <c r="KQ43" s="7" t="str">
        <f t="shared" si="24"/>
        <v/>
      </c>
      <c r="KR43" s="7" t="str">
        <f t="shared" si="25"/>
        <v/>
      </c>
      <c r="KS43" s="7" t="str">
        <f t="shared" si="26"/>
        <v/>
      </c>
      <c r="KT43" s="61" t="str">
        <f t="shared" si="27"/>
        <v/>
      </c>
      <c r="KV43" s="60" t="e">
        <f t="shared" si="28"/>
        <v>#VALUE!</v>
      </c>
      <c r="KW43" s="7" t="e">
        <f t="shared" si="29"/>
        <v>#VALUE!</v>
      </c>
      <c r="KX43" s="7" t="e">
        <f t="shared" si="30"/>
        <v>#VALUE!</v>
      </c>
      <c r="KY43" s="7" t="e">
        <f t="shared" si="31"/>
        <v>#VALUE!</v>
      </c>
      <c r="KZ43" s="7" t="e">
        <f t="shared" si="32"/>
        <v>#VALUE!</v>
      </c>
      <c r="LA43" s="7" t="e">
        <f t="shared" si="33"/>
        <v>#VALUE!</v>
      </c>
      <c r="LB43" s="7" t="e">
        <f t="shared" si="34"/>
        <v>#VALUE!</v>
      </c>
      <c r="LC43" s="7" t="e">
        <f t="shared" si="35"/>
        <v>#VALUE!</v>
      </c>
      <c r="LD43" s="7" t="e">
        <f t="shared" si="36"/>
        <v>#VALUE!</v>
      </c>
      <c r="LE43" s="7" t="e">
        <f t="shared" si="37"/>
        <v>#VALUE!</v>
      </c>
      <c r="LF43" s="7" t="e">
        <f t="shared" si="38"/>
        <v>#VALUE!</v>
      </c>
      <c r="LG43" s="7" t="e">
        <f t="shared" si="39"/>
        <v>#VALUE!</v>
      </c>
      <c r="LH43" s="7" t="e">
        <f t="shared" si="40"/>
        <v>#VALUE!</v>
      </c>
      <c r="LI43" s="7" t="e">
        <f t="shared" si="41"/>
        <v>#VALUE!</v>
      </c>
      <c r="LJ43" s="7" t="e">
        <f t="shared" si="42"/>
        <v>#VALUE!</v>
      </c>
      <c r="LK43" s="7" t="e">
        <f t="shared" si="43"/>
        <v>#VALUE!</v>
      </c>
      <c r="LL43" s="7" t="e">
        <f t="shared" si="44"/>
        <v>#VALUE!</v>
      </c>
      <c r="LM43" s="7" t="e">
        <f t="shared" si="45"/>
        <v>#VALUE!</v>
      </c>
      <c r="LN43" s="7" t="e">
        <f t="shared" si="46"/>
        <v>#VALUE!</v>
      </c>
      <c r="LO43" s="61" t="e">
        <f t="shared" si="47"/>
        <v>#VALUE!</v>
      </c>
      <c r="LQ43" s="60" t="e">
        <f t="shared" si="48"/>
        <v>#VALUE!</v>
      </c>
      <c r="LR43" s="7" t="e">
        <f t="shared" si="49"/>
        <v>#VALUE!</v>
      </c>
      <c r="LS43" s="7" t="e">
        <f t="shared" si="50"/>
        <v>#VALUE!</v>
      </c>
      <c r="LT43" s="7" t="e">
        <f t="shared" si="51"/>
        <v>#VALUE!</v>
      </c>
      <c r="LU43" s="7" t="e">
        <f t="shared" si="52"/>
        <v>#VALUE!</v>
      </c>
      <c r="LV43" s="7" t="e">
        <f t="shared" si="53"/>
        <v>#VALUE!</v>
      </c>
      <c r="LW43" s="7" t="e">
        <f t="shared" si="54"/>
        <v>#VALUE!</v>
      </c>
      <c r="LX43" s="7" t="e">
        <f t="shared" si="55"/>
        <v>#VALUE!</v>
      </c>
      <c r="LY43" s="7" t="e">
        <f t="shared" si="56"/>
        <v>#VALUE!</v>
      </c>
      <c r="LZ43" s="7" t="e">
        <f t="shared" si="57"/>
        <v>#VALUE!</v>
      </c>
      <c r="MA43" s="7" t="e">
        <f t="shared" si="58"/>
        <v>#VALUE!</v>
      </c>
      <c r="MB43" s="7" t="e">
        <f t="shared" si="59"/>
        <v>#VALUE!</v>
      </c>
      <c r="MC43" s="7" t="e">
        <f t="shared" si="60"/>
        <v>#VALUE!</v>
      </c>
      <c r="MD43" s="7" t="e">
        <f t="shared" si="61"/>
        <v>#VALUE!</v>
      </c>
      <c r="ME43" s="7" t="e">
        <f t="shared" si="62"/>
        <v>#VALUE!</v>
      </c>
      <c r="MF43" s="7" t="e">
        <f t="shared" si="63"/>
        <v>#VALUE!</v>
      </c>
      <c r="MG43" s="7" t="e">
        <f t="shared" si="64"/>
        <v>#VALUE!</v>
      </c>
      <c r="MH43" s="7" t="e">
        <f t="shared" si="65"/>
        <v>#VALUE!</v>
      </c>
      <c r="MI43" s="7" t="e">
        <f t="shared" si="66"/>
        <v>#VALUE!</v>
      </c>
      <c r="MJ43" s="61" t="e">
        <f t="shared" si="67"/>
        <v>#VALUE!</v>
      </c>
      <c r="ML43" s="60" t="str">
        <f t="shared" si="84"/>
        <v/>
      </c>
      <c r="MM43" s="7" t="str">
        <f t="shared" si="85"/>
        <v/>
      </c>
      <c r="MN43" s="7" t="str">
        <f t="shared" si="86"/>
        <v/>
      </c>
      <c r="MO43" s="7" t="str">
        <f t="shared" si="87"/>
        <v/>
      </c>
      <c r="MP43" s="7" t="str">
        <f t="shared" si="88"/>
        <v/>
      </c>
      <c r="MQ43" s="7" t="str">
        <f t="shared" si="89"/>
        <v/>
      </c>
      <c r="MR43" s="7" t="str">
        <f t="shared" si="90"/>
        <v/>
      </c>
      <c r="MS43" s="7" t="str">
        <f t="shared" si="91"/>
        <v/>
      </c>
      <c r="MT43" s="7" t="str">
        <f t="shared" si="92"/>
        <v/>
      </c>
      <c r="MU43" s="7" t="str">
        <f t="shared" si="93"/>
        <v/>
      </c>
      <c r="MV43" s="7" t="str">
        <f t="shared" si="94"/>
        <v/>
      </c>
      <c r="MW43" s="7" t="str">
        <f t="shared" si="95"/>
        <v/>
      </c>
      <c r="MX43" s="7" t="str">
        <f t="shared" si="96"/>
        <v/>
      </c>
      <c r="MY43" s="7" t="str">
        <f t="shared" si="97"/>
        <v/>
      </c>
      <c r="MZ43" s="7" t="str">
        <f t="shared" si="98"/>
        <v/>
      </c>
      <c r="NA43" s="7" t="str">
        <f t="shared" si="99"/>
        <v/>
      </c>
      <c r="NB43" s="7" t="str">
        <f t="shared" si="100"/>
        <v/>
      </c>
      <c r="NC43" s="7" t="str">
        <f t="shared" si="101"/>
        <v/>
      </c>
      <c r="ND43" s="7" t="str">
        <f t="shared" si="102"/>
        <v/>
      </c>
      <c r="NE43" s="61" t="str">
        <f t="shared" si="103"/>
        <v/>
      </c>
      <c r="NG43" s="10" t="str">
        <f t="shared" si="104"/>
        <v/>
      </c>
      <c r="NI43" s="10" t="str">
        <f t="shared" si="105"/>
        <v/>
      </c>
      <c r="NK43" s="10" t="str">
        <f>IF(COUNTIF($NI43:$NI$176, "X")=1, "X", "")</f>
        <v/>
      </c>
      <c r="NM43" s="10" t="str">
        <f t="shared" si="69"/>
        <v/>
      </c>
      <c r="NO43" s="85" t="str" cm="1">
        <f t="array" ref="NO43">IF(OR(NO$7="", $JE43=""), "", IFERROR(NO$8+SUMPRODUCT((Trades!$CL$8:$CL$307)*(Trades!$O$8:$Q$307=NO$7)*(Trades!$R$8:$R$307&lt;$JE43))-SUMPRODUCT((Trades!$H$8:$H$307)*(Trades!$E$8:$E$307=NO$7)*(Trades!$R$8:$R$307&lt;$JE43)), ""))</f>
        <v/>
      </c>
      <c r="NP43" s="86" t="str" cm="1">
        <f t="array" ref="NP43">IF(OR(NP$7="", $JE43=""), "", IFERROR(NP$8+SUMPRODUCT((Trades!$CL$8:$CL$307)*(Trades!$O$8:$Q$307=NP$7)*(Trades!$R$8:$R$307&lt;$JE43))-SUMPRODUCT((Trades!$H$8:$H$307)*(Trades!$E$8:$E$307=NP$7)*(Trades!$R$8:$R$307&lt;$JE43)), ""))</f>
        <v/>
      </c>
      <c r="NQ43" s="86" t="str" cm="1">
        <f t="array" ref="NQ43">IF(OR(NQ$7="", $JE43=""), "", IFERROR(NQ$8+SUMPRODUCT((Trades!$CL$8:$CL$307)*(Trades!$O$8:$Q$307=NQ$7)*(Trades!$R$8:$R$307&lt;$JE43))-SUMPRODUCT((Trades!$H$8:$H$307)*(Trades!$E$8:$E$307=NQ$7)*(Trades!$R$8:$R$307&lt;$JE43)), ""))</f>
        <v/>
      </c>
      <c r="NR43" s="86" t="str" cm="1">
        <f t="array" ref="NR43">IF(OR(NR$7="", $JE43=""), "", IFERROR(NR$8+SUMPRODUCT((Trades!$CL$8:$CL$307)*(Trades!$O$8:$Q$307=NR$7)*(Trades!$R$8:$R$307&lt;$JE43))-SUMPRODUCT((Trades!$H$8:$H$307)*(Trades!$E$8:$E$307=NR$7)*(Trades!$R$8:$R$307&lt;$JE43)), ""))</f>
        <v/>
      </c>
      <c r="NS43" s="86" t="str" cm="1">
        <f t="array" ref="NS43">IF(OR(NS$7="", $JE43=""), "", IFERROR(NS$8+SUMPRODUCT((Trades!$CL$8:$CL$307)*(Trades!$O$8:$Q$307=NS$7)*(Trades!$R$8:$R$307&lt;$JE43))-SUMPRODUCT((Trades!$H$8:$H$307)*(Trades!$E$8:$E$307=NS$7)*(Trades!$R$8:$R$307&lt;$JE43)), ""))</f>
        <v/>
      </c>
      <c r="NT43" s="86" t="str" cm="1">
        <f t="array" ref="NT43">IF(OR(NT$7="", $JE43=""), "", IFERROR(NT$8+SUMPRODUCT((Trades!$CL$8:$CL$307)*(Trades!$O$8:$Q$307=NT$7)*(Trades!$R$8:$R$307&lt;$JE43))-SUMPRODUCT((Trades!$H$8:$H$307)*(Trades!$E$8:$E$307=NT$7)*(Trades!$R$8:$R$307&lt;$JE43)), ""))</f>
        <v/>
      </c>
      <c r="NU43" s="86" t="str" cm="1">
        <f t="array" ref="NU43">IF(OR(NU$7="", $JE43=""), "", IFERROR(NU$8+SUMPRODUCT((Trades!$CL$8:$CL$307)*(Trades!$O$8:$Q$307=NU$7)*(Trades!$R$8:$R$307&lt;$JE43))-SUMPRODUCT((Trades!$H$8:$H$307)*(Trades!$E$8:$E$307=NU$7)*(Trades!$R$8:$R$307&lt;$JE43)), ""))</f>
        <v/>
      </c>
      <c r="NV43" s="86" t="str" cm="1">
        <f t="array" ref="NV43">IF(OR(NV$7="", $JE43=""), "", IFERROR(NV$8+SUMPRODUCT((Trades!$CL$8:$CL$307)*(Trades!$O$8:$Q$307=NV$7)*(Trades!$R$8:$R$307&lt;$JE43))-SUMPRODUCT((Trades!$H$8:$H$307)*(Trades!$E$8:$E$307=NV$7)*(Trades!$R$8:$R$307&lt;$JE43)), ""))</f>
        <v/>
      </c>
      <c r="NW43" s="86" t="str" cm="1">
        <f t="array" ref="NW43">IF(OR(NW$7="", $JE43=""), "", IFERROR(NW$8+SUMPRODUCT((Trades!$CL$8:$CL$307)*(Trades!$O$8:$Q$307=NW$7)*(Trades!$R$8:$R$307&lt;$JE43))-SUMPRODUCT((Trades!$H$8:$H$307)*(Trades!$E$8:$E$307=NW$7)*(Trades!$R$8:$R$307&lt;$JE43)), ""))</f>
        <v/>
      </c>
      <c r="NX43" s="86" t="str" cm="1">
        <f t="array" ref="NX43">IF(OR(NX$7="", $JE43=""), "", IFERROR(NX$8+SUMPRODUCT((Trades!$CL$8:$CL$307)*(Trades!$O$8:$Q$307=NX$7)*(Trades!$R$8:$R$307&lt;$JE43))-SUMPRODUCT((Trades!$H$8:$H$307)*(Trades!$E$8:$E$307=NX$7)*(Trades!$R$8:$R$307&lt;$JE43)), ""))</f>
        <v/>
      </c>
      <c r="NY43" s="86" t="str" cm="1">
        <f t="array" ref="NY43">IF(OR(NY$7="", $JE43=""), "", IFERROR(NY$8+SUMPRODUCT((Trades!$CL$8:$CL$307)*(Trades!$O$8:$Q$307=NY$7)*(Trades!$R$8:$R$307&lt;$JE43))-SUMPRODUCT((Trades!$H$8:$H$307)*(Trades!$E$8:$E$307=NY$7)*(Trades!$R$8:$R$307&lt;$JE43)), ""))</f>
        <v/>
      </c>
      <c r="NZ43" s="86" t="str" cm="1">
        <f t="array" ref="NZ43">IF(OR(NZ$7="", $JE43=""), "", IFERROR(NZ$8+SUMPRODUCT((Trades!$CL$8:$CL$307)*(Trades!$O$8:$Q$307=NZ$7)*(Trades!$R$8:$R$307&lt;$JE43))-SUMPRODUCT((Trades!$H$8:$H$307)*(Trades!$E$8:$E$307=NZ$7)*(Trades!$R$8:$R$307&lt;$JE43)), ""))</f>
        <v/>
      </c>
      <c r="OA43" s="86" t="str" cm="1">
        <f t="array" ref="OA43">IF(OR(OA$7="", $JE43=""), "", IFERROR(OA$8+SUMPRODUCT((Trades!$CL$8:$CL$307)*(Trades!$O$8:$Q$307=OA$7)*(Trades!$R$8:$R$307&lt;$JE43))-SUMPRODUCT((Trades!$H$8:$H$307)*(Trades!$E$8:$E$307=OA$7)*(Trades!$R$8:$R$307&lt;$JE43)), ""))</f>
        <v/>
      </c>
      <c r="OB43" s="86" t="str" cm="1">
        <f t="array" ref="OB43">IF(OR(OB$7="", $JE43=""), "", IFERROR(OB$8+SUMPRODUCT((Trades!$CL$8:$CL$307)*(Trades!$O$8:$Q$307=OB$7)*(Trades!$R$8:$R$307&lt;$JE43))-SUMPRODUCT((Trades!$H$8:$H$307)*(Trades!$E$8:$E$307=OB$7)*(Trades!$R$8:$R$307&lt;$JE43)), ""))</f>
        <v/>
      </c>
      <c r="OC43" s="86" t="str" cm="1">
        <f t="array" ref="OC43">IF(OR(OC$7="", $JE43=""), "", IFERROR(OC$8+SUMPRODUCT((Trades!$CL$8:$CL$307)*(Trades!$O$8:$Q$307=OC$7)*(Trades!$R$8:$R$307&lt;$JE43))-SUMPRODUCT((Trades!$H$8:$H$307)*(Trades!$E$8:$E$307=OC$7)*(Trades!$R$8:$R$307&lt;$JE43)), ""))</f>
        <v/>
      </c>
      <c r="OD43" s="86" t="str" cm="1">
        <f t="array" ref="OD43">IF(OR(OD$7="", $JE43=""), "", IFERROR(OD$8+SUMPRODUCT((Trades!$CL$8:$CL$307)*(Trades!$O$8:$Q$307=OD$7)*(Trades!$R$8:$R$307&lt;$JE43))-SUMPRODUCT((Trades!$H$8:$H$307)*(Trades!$E$8:$E$307=OD$7)*(Trades!$R$8:$R$307&lt;$JE43)), ""))</f>
        <v/>
      </c>
      <c r="OE43" s="86" t="str" cm="1">
        <f t="array" ref="OE43">IF(OR(OE$7="", $JE43=""), "", IFERROR(OE$8+SUMPRODUCT((Trades!$CL$8:$CL$307)*(Trades!$O$8:$Q$307=OE$7)*(Trades!$R$8:$R$307&lt;$JE43))-SUMPRODUCT((Trades!$H$8:$H$307)*(Trades!$E$8:$E$307=OE$7)*(Trades!$R$8:$R$307&lt;$JE43)), ""))</f>
        <v/>
      </c>
      <c r="OF43" s="86" t="str" cm="1">
        <f t="array" ref="OF43">IF(OR(OF$7="", $JE43=""), "", IFERROR(OF$8+SUMPRODUCT((Trades!$CL$8:$CL$307)*(Trades!$O$8:$Q$307=OF$7)*(Trades!$R$8:$R$307&lt;$JE43))-SUMPRODUCT((Trades!$H$8:$H$307)*(Trades!$E$8:$E$307=OF$7)*(Trades!$R$8:$R$307&lt;$JE43)), ""))</f>
        <v/>
      </c>
      <c r="OG43" s="86" t="str" cm="1">
        <f t="array" ref="OG43">IF(OR(OG$7="", $JE43=""), "", IFERROR(OG$8+SUMPRODUCT((Trades!$CL$8:$CL$307)*(Trades!$O$8:$Q$307=OG$7)*(Trades!$R$8:$R$307&lt;$JE43))-SUMPRODUCT((Trades!$H$8:$H$307)*(Trades!$E$8:$E$307=OG$7)*(Trades!$R$8:$R$307&lt;$JE43)), ""))</f>
        <v/>
      </c>
      <c r="OH43" s="87" t="str" cm="1">
        <f t="array" ref="OH43">IF(OR(OH$7="", $JE43=""), "", IFERROR(OH$8+SUMPRODUCT((Trades!$CL$8:$CL$307)*(Trades!$O$8:$Q$307=OH$7)*(Trades!$R$8:$R$307&lt;$JE43))-SUMPRODUCT((Trades!$H$8:$H$307)*(Trades!$E$8:$E$307=OH$7)*(Trades!$R$8:$R$307&lt;$JE43)), ""))</f>
        <v/>
      </c>
      <c r="OJ43" s="94" t="str">
        <f t="shared" si="106"/>
        <v/>
      </c>
      <c r="OK43" s="95" t="str">
        <f t="shared" si="153"/>
        <v/>
      </c>
      <c r="OL43" s="95" t="str">
        <f t="shared" si="154"/>
        <v/>
      </c>
      <c r="OM43" s="95" t="str">
        <f>IF(OR(OM$7="", $JE43=""), "", IFERROR(ROUND(NR43*MO43/$NG43, 0), ""))</f>
        <v/>
      </c>
      <c r="ON43" s="95" t="str">
        <f t="shared" si="156"/>
        <v/>
      </c>
      <c r="OO43" s="95" t="str">
        <f t="shared" si="157"/>
        <v/>
      </c>
      <c r="OP43" s="95" t="str">
        <f t="shared" si="158"/>
        <v/>
      </c>
      <c r="OQ43" s="95" t="str">
        <f t="shared" si="159"/>
        <v/>
      </c>
      <c r="OR43" s="95" t="str">
        <f t="shared" si="160"/>
        <v/>
      </c>
      <c r="OS43" s="95" t="str">
        <f t="shared" si="131"/>
        <v/>
      </c>
      <c r="OT43" s="95" t="str">
        <f t="shared" si="132"/>
        <v/>
      </c>
      <c r="OU43" s="95" t="str">
        <f t="shared" si="133"/>
        <v/>
      </c>
      <c r="OV43" s="95" t="str">
        <f t="shared" si="134"/>
        <v/>
      </c>
      <c r="OW43" s="95" t="str">
        <f t="shared" si="135"/>
        <v/>
      </c>
      <c r="OX43" s="95" t="str">
        <f t="shared" si="136"/>
        <v/>
      </c>
      <c r="OY43" s="95" t="str">
        <f t="shared" si="137"/>
        <v/>
      </c>
      <c r="OZ43" s="95" t="str">
        <f t="shared" si="138"/>
        <v/>
      </c>
      <c r="PA43" s="95" t="str">
        <f t="shared" si="139"/>
        <v/>
      </c>
      <c r="PB43" s="95" t="str">
        <f t="shared" si="140"/>
        <v/>
      </c>
      <c r="PC43" s="96" t="str">
        <f t="shared" si="141"/>
        <v/>
      </c>
      <c r="PE43" s="101" t="str">
        <f t="shared" si="126"/>
        <v/>
      </c>
      <c r="PG43" s="106" t="str">
        <f t="shared" si="127"/>
        <v/>
      </c>
      <c r="PH43" s="107" t="str">
        <f t="shared" si="161"/>
        <v/>
      </c>
      <c r="PI43" s="107" t="str">
        <f t="shared" si="162"/>
        <v/>
      </c>
      <c r="PJ43" s="107" t="str">
        <f t="shared" si="163"/>
        <v/>
      </c>
      <c r="PK43" s="107" t="str">
        <f t="shared" si="164"/>
        <v/>
      </c>
      <c r="PL43" s="107" t="str">
        <f t="shared" si="165"/>
        <v/>
      </c>
      <c r="PM43" s="107" t="str">
        <f t="shared" si="166"/>
        <v/>
      </c>
      <c r="PN43" s="107" t="str">
        <f t="shared" si="167"/>
        <v/>
      </c>
      <c r="PO43" s="107" t="str">
        <f t="shared" si="168"/>
        <v/>
      </c>
      <c r="PP43" s="107" t="str">
        <f t="shared" si="142"/>
        <v/>
      </c>
      <c r="PQ43" s="107" t="str">
        <f t="shared" si="143"/>
        <v/>
      </c>
      <c r="PR43" s="107" t="str">
        <f t="shared" si="144"/>
        <v/>
      </c>
      <c r="PS43" s="107" t="str">
        <f t="shared" si="145"/>
        <v/>
      </c>
      <c r="PT43" s="107" t="str">
        <f t="shared" si="146"/>
        <v/>
      </c>
      <c r="PU43" s="107" t="str">
        <f t="shared" si="147"/>
        <v/>
      </c>
      <c r="PV43" s="107" t="str">
        <f t="shared" si="148"/>
        <v/>
      </c>
      <c r="PW43" s="107" t="str">
        <f t="shared" si="149"/>
        <v/>
      </c>
      <c r="PX43" s="107" t="str">
        <f t="shared" si="150"/>
        <v/>
      </c>
      <c r="PY43" s="107" t="str">
        <f t="shared" si="151"/>
        <v/>
      </c>
      <c r="PZ43" s="108" t="str">
        <f t="shared" si="152"/>
        <v/>
      </c>
      <c r="QB43" s="124" t="str" cm="1">
        <f t="array" ref="QB43">IF(OR($QB$3="", $NI43=""), "", IFERROR(INDEX($ML43:$NE43, $QA43, MATCH($QB$3, $ML$7:$NE$7, 0)), ""))</f>
        <v/>
      </c>
      <c r="QD43" s="101" t="e" cm="1">
        <f t="array" ref="QD43">IF(OR($NI43="", $QB$3=""), NA(), IFERROR(INDEX($NO43:$OH43, $QC43, MATCH($QB$3, $NO$7:$OH$7, 0)), NA()))</f>
        <v>#N/A</v>
      </c>
      <c r="QF43" s="10">
        <f t="shared" si="72"/>
        <v>-20</v>
      </c>
    </row>
    <row r="44" spans="1:448" ht="15" customHeight="1" x14ac:dyDescent="0.25">
      <c r="A44" s="1"/>
      <c r="B44" s="465"/>
      <c r="C44" s="466"/>
      <c r="D44" s="466"/>
      <c r="E44" s="466"/>
      <c r="F44" s="466"/>
      <c r="G44" s="466"/>
      <c r="H44" s="466"/>
      <c r="I44" s="466"/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7"/>
      <c r="V44" s="1"/>
      <c r="AG44" s="10">
        <v>33</v>
      </c>
      <c r="CJ44" s="7"/>
      <c r="CK44" s="10">
        <v>36</v>
      </c>
      <c r="CL44" s="60">
        <v>25</v>
      </c>
      <c r="CM44" s="7">
        <v>96</v>
      </c>
      <c r="CN44" s="7">
        <v>59</v>
      </c>
      <c r="CO44" s="7">
        <v>78</v>
      </c>
      <c r="CP44" s="7">
        <v>14</v>
      </c>
      <c r="CQ44" s="7">
        <v>79</v>
      </c>
      <c r="CR44" s="7">
        <v>13</v>
      </c>
      <c r="CS44" s="7">
        <v>24</v>
      </c>
      <c r="CT44" s="7">
        <v>75</v>
      </c>
      <c r="CU44" s="7">
        <v>22</v>
      </c>
      <c r="CV44" s="7">
        <v>13</v>
      </c>
      <c r="CW44" s="7">
        <v>91</v>
      </c>
      <c r="CX44" s="7">
        <v>81</v>
      </c>
      <c r="CY44" s="7">
        <v>30</v>
      </c>
      <c r="CZ44" s="7">
        <v>58</v>
      </c>
      <c r="DA44" s="7">
        <v>76</v>
      </c>
      <c r="DB44" s="7">
        <v>36</v>
      </c>
      <c r="DC44" s="7">
        <v>89</v>
      </c>
      <c r="DD44" s="7">
        <v>97</v>
      </c>
      <c r="DE44" s="7">
        <v>57</v>
      </c>
      <c r="DF44" s="7">
        <v>11</v>
      </c>
      <c r="DG44" s="7">
        <v>64</v>
      </c>
      <c r="DH44" s="7">
        <v>32</v>
      </c>
      <c r="DI44" s="61">
        <v>29</v>
      </c>
      <c r="DK44" s="10">
        <v>37</v>
      </c>
      <c r="DL44" s="60">
        <v>80</v>
      </c>
      <c r="DM44" s="7">
        <v>38</v>
      </c>
      <c r="DN44" s="7">
        <v>6</v>
      </c>
      <c r="DO44" s="7">
        <v>88</v>
      </c>
      <c r="DP44" s="7">
        <v>96</v>
      </c>
      <c r="DQ44" s="7">
        <v>84</v>
      </c>
      <c r="DR44" s="7">
        <v>86</v>
      </c>
      <c r="DS44" s="7">
        <v>54</v>
      </c>
      <c r="DT44" s="7">
        <v>35</v>
      </c>
      <c r="DU44" s="7">
        <v>44</v>
      </c>
      <c r="DV44" s="7">
        <v>57</v>
      </c>
      <c r="DW44" s="7">
        <v>7</v>
      </c>
      <c r="DX44" s="7">
        <v>61</v>
      </c>
      <c r="DY44" s="7">
        <v>58</v>
      </c>
      <c r="DZ44" s="7">
        <v>23</v>
      </c>
      <c r="EA44" s="7">
        <v>28</v>
      </c>
      <c r="EB44" s="7">
        <v>80</v>
      </c>
      <c r="EC44" s="7">
        <v>74</v>
      </c>
      <c r="ED44" s="7">
        <v>27</v>
      </c>
      <c r="EE44" s="7">
        <v>66</v>
      </c>
      <c r="EF44" s="7">
        <v>53</v>
      </c>
      <c r="EG44" s="7">
        <v>83</v>
      </c>
      <c r="EH44" s="7">
        <v>11</v>
      </c>
      <c r="EI44" s="7">
        <v>68</v>
      </c>
      <c r="EJ44" s="7">
        <v>11</v>
      </c>
      <c r="EK44" s="7">
        <v>4</v>
      </c>
      <c r="EL44" s="7">
        <v>76</v>
      </c>
      <c r="EM44" s="7">
        <v>44</v>
      </c>
      <c r="EN44" s="7">
        <v>97</v>
      </c>
      <c r="EO44" s="7">
        <v>4</v>
      </c>
      <c r="EP44" s="7">
        <v>55</v>
      </c>
      <c r="EQ44" s="7">
        <v>14</v>
      </c>
      <c r="ER44" s="7">
        <v>35</v>
      </c>
      <c r="ES44" s="7">
        <v>47</v>
      </c>
      <c r="ET44" s="7">
        <v>5</v>
      </c>
      <c r="EU44" s="7">
        <v>55</v>
      </c>
      <c r="EV44" s="7">
        <v>42</v>
      </c>
      <c r="EW44" s="7">
        <v>38</v>
      </c>
      <c r="EX44" s="7">
        <v>13</v>
      </c>
      <c r="EY44" s="7">
        <v>27</v>
      </c>
      <c r="EZ44" s="7">
        <v>37</v>
      </c>
      <c r="FA44" s="7">
        <v>94</v>
      </c>
      <c r="FB44" s="7">
        <v>74</v>
      </c>
      <c r="FC44" s="7">
        <v>99</v>
      </c>
      <c r="FD44" s="7">
        <v>29</v>
      </c>
      <c r="FE44" s="7">
        <v>95</v>
      </c>
      <c r="FF44" s="7">
        <v>4</v>
      </c>
      <c r="FG44" s="7">
        <v>78</v>
      </c>
      <c r="FH44" s="7">
        <v>2</v>
      </c>
      <c r="FI44" s="7">
        <v>51</v>
      </c>
      <c r="FJ44" s="7">
        <v>81</v>
      </c>
      <c r="FK44" s="7">
        <v>14</v>
      </c>
      <c r="FL44" s="7">
        <v>19</v>
      </c>
      <c r="FM44" s="7">
        <v>89</v>
      </c>
      <c r="FN44" s="7">
        <v>12</v>
      </c>
      <c r="FO44" s="7">
        <v>5</v>
      </c>
      <c r="FP44" s="7">
        <v>100</v>
      </c>
      <c r="FQ44" s="7">
        <v>39</v>
      </c>
      <c r="FR44" s="7">
        <v>30</v>
      </c>
      <c r="FS44" s="7">
        <v>74</v>
      </c>
      <c r="FT44" s="7">
        <v>76</v>
      </c>
      <c r="FU44" s="7">
        <v>91</v>
      </c>
      <c r="FV44" s="7">
        <v>96</v>
      </c>
      <c r="FW44" s="7">
        <v>9</v>
      </c>
      <c r="FX44" s="7">
        <v>23</v>
      </c>
      <c r="FY44" s="7">
        <v>62</v>
      </c>
      <c r="FZ44" s="7">
        <v>64</v>
      </c>
      <c r="GA44" s="7">
        <v>67</v>
      </c>
      <c r="GB44" s="7">
        <v>5</v>
      </c>
      <c r="GC44" s="7">
        <v>12</v>
      </c>
      <c r="GD44" s="7">
        <v>59</v>
      </c>
      <c r="GE44" s="7">
        <v>18</v>
      </c>
      <c r="GF44" s="7">
        <v>83</v>
      </c>
      <c r="GG44" s="7">
        <v>99</v>
      </c>
      <c r="GH44" s="7">
        <v>70</v>
      </c>
      <c r="GI44" s="7">
        <v>87</v>
      </c>
      <c r="GJ44" s="7">
        <v>100</v>
      </c>
      <c r="GK44" s="7">
        <v>95</v>
      </c>
      <c r="GL44" s="7">
        <v>60</v>
      </c>
      <c r="GM44" s="7">
        <v>29</v>
      </c>
      <c r="GN44" s="7">
        <v>60</v>
      </c>
      <c r="GO44" s="7">
        <v>3</v>
      </c>
      <c r="GP44" s="7">
        <v>10</v>
      </c>
      <c r="GQ44" s="7">
        <v>90</v>
      </c>
      <c r="GR44" s="7">
        <v>24</v>
      </c>
      <c r="GS44" s="7">
        <v>19</v>
      </c>
      <c r="GT44" s="7">
        <v>11</v>
      </c>
      <c r="GU44" s="7">
        <v>15</v>
      </c>
      <c r="GV44" s="7">
        <v>2</v>
      </c>
      <c r="GW44" s="7">
        <v>33</v>
      </c>
      <c r="GX44" s="7">
        <v>61</v>
      </c>
      <c r="GY44" s="7">
        <v>36</v>
      </c>
      <c r="GZ44" s="7">
        <v>80</v>
      </c>
      <c r="HA44" s="7">
        <v>19</v>
      </c>
      <c r="HB44" s="7">
        <v>42</v>
      </c>
      <c r="HC44" s="7">
        <v>89</v>
      </c>
      <c r="HD44" s="7">
        <v>2</v>
      </c>
      <c r="HE44" s="7">
        <v>67</v>
      </c>
      <c r="HF44" s="7">
        <v>28</v>
      </c>
      <c r="HG44" s="61">
        <v>61</v>
      </c>
      <c r="HJ44" s="52" t="e">
        <f t="shared" si="169"/>
        <v>#VALUE!</v>
      </c>
      <c r="HL44" s="49">
        <f>$CA$20</f>
        <v>0.5</v>
      </c>
      <c r="HN44" s="10" t="e">
        <f t="shared" si="172"/>
        <v>#VALUE!</v>
      </c>
      <c r="HP44" s="10" t="e">
        <f t="shared" si="173"/>
        <v>#VALUE!</v>
      </c>
      <c r="HR44" s="10" t="e">
        <f t="shared" si="78"/>
        <v>#VALUE!</v>
      </c>
      <c r="HT44" s="60" t="e">
        <f t="shared" si="171"/>
        <v>#VALUE!</v>
      </c>
      <c r="HU44" s="7" t="e">
        <f t="shared" si="171"/>
        <v>#VALUE!</v>
      </c>
      <c r="HV44" s="7" t="e">
        <f t="shared" si="171"/>
        <v>#VALUE!</v>
      </c>
      <c r="HW44" s="7" t="e">
        <f t="shared" si="171"/>
        <v>#VALUE!</v>
      </c>
      <c r="HX44" s="7" t="e">
        <f t="shared" si="171"/>
        <v>#VALUE!</v>
      </c>
      <c r="HY44" s="7" t="e">
        <f t="shared" si="171"/>
        <v>#VALUE!</v>
      </c>
      <c r="HZ44" s="7" t="e">
        <f t="shared" si="171"/>
        <v>#VALUE!</v>
      </c>
      <c r="IA44" s="7" t="e">
        <f t="shared" si="171"/>
        <v>#VALUE!</v>
      </c>
      <c r="IB44" s="7" t="e">
        <f t="shared" si="171"/>
        <v>#VALUE!</v>
      </c>
      <c r="IC44" s="7" t="e">
        <f t="shared" si="171"/>
        <v>#VALUE!</v>
      </c>
      <c r="ID44" s="7" t="e">
        <f t="shared" si="171"/>
        <v>#VALUE!</v>
      </c>
      <c r="IE44" s="7" t="e">
        <f t="shared" si="171"/>
        <v>#VALUE!</v>
      </c>
      <c r="IF44" s="7" t="e">
        <f t="shared" si="171"/>
        <v>#VALUE!</v>
      </c>
      <c r="IG44" s="7" t="e">
        <f t="shared" si="171"/>
        <v>#VALUE!</v>
      </c>
      <c r="IH44" s="7" t="e">
        <f t="shared" si="171"/>
        <v>#VALUE!</v>
      </c>
      <c r="II44" s="7" t="e">
        <f t="shared" si="171"/>
        <v>#VALUE!</v>
      </c>
      <c r="IJ44" s="7" t="e">
        <f t="shared" si="170"/>
        <v>#VALUE!</v>
      </c>
      <c r="IK44" s="7" t="e">
        <f t="shared" si="170"/>
        <v>#VALUE!</v>
      </c>
      <c r="IL44" s="7" t="e">
        <f t="shared" si="129"/>
        <v>#VALUE!</v>
      </c>
      <c r="IM44" s="61" t="e">
        <f t="shared" si="129"/>
        <v>#VALUE!</v>
      </c>
      <c r="IT44" s="10">
        <v>37</v>
      </c>
      <c r="IU44" s="10">
        <f t="shared" si="80"/>
        <v>-2</v>
      </c>
      <c r="IW44" s="10">
        <f>IFERROR(IF(COUNTIF(IW$8:IW43, IW43)&lt;=INDEX($IQ$8:$IQ$18, MATCH(IW43, $IP$8:$IP$18, 0)), IW43, IW43+$IR$5), "")</f>
        <v>-2</v>
      </c>
      <c r="IX44" s="10">
        <f>IF($IW44="", "", COUNTIF(IW$8:IW44, IW44))</f>
        <v>2</v>
      </c>
      <c r="IY44" s="10">
        <f t="shared" si="81"/>
        <v>10</v>
      </c>
      <c r="JA44" s="10" t="str">
        <f t="shared" si="82"/>
        <v>X</v>
      </c>
      <c r="JB44" s="10">
        <f>IF($JA44="", "", COUNTIF(JA$8:JA44, "X"))</f>
        <v>34</v>
      </c>
      <c r="JE44" s="67" t="str">
        <f t="shared" si="83"/>
        <v/>
      </c>
      <c r="JF44" s="60" t="str">
        <f>IF(AND($IQ$5='Dev Settings'!$BU$3, COUNTIF($IP$21:$IP$25, HT44)&gt;0, COUNTIF($IP$21:$IP$25, HT43)&gt;0), MIN($ML43:$NE43)-ML43, IF(AND($IQ$6='Dev Settings'!$BU$3, COUNTIF($IQ$21:$IQ$25, HT44)&gt;0, COUNTIF($IQ$21:$IQ$25, HT43)&gt;0), MAX($ML43:$NE43)-ML43, IFERROR(INDEX($IU$8:$IU$107, MATCH(HT44, $IT$8:$IT$107, 0)), "")))</f>
        <v/>
      </c>
      <c r="JG44" s="7" t="str">
        <f>IF(AND($IQ$5='Dev Settings'!$BU$3, COUNTIF($IP$21:$IP$25, HU44)&gt;0, COUNTIF($IP$21:$IP$25, HU43)&gt;0), MIN($ML43:$NE43)-MM43, IF(AND($IQ$6='Dev Settings'!$BU$3, COUNTIF($IQ$21:$IQ$25, HU44)&gt;0, COUNTIF($IQ$21:$IQ$25, HU43)&gt;0), MAX($ML43:$NE43)-MM43, IFERROR(INDEX($IU$8:$IU$107, MATCH(HU44, $IT$8:$IT$107, 0)), "")))</f>
        <v/>
      </c>
      <c r="JH44" s="7" t="str">
        <f>IF(AND($IQ$5='Dev Settings'!$BU$3, COUNTIF($IP$21:$IP$25, HV44)&gt;0, COUNTIF($IP$21:$IP$25, HV43)&gt;0), MIN($ML43:$NE43)-MN43, IF(AND($IQ$6='Dev Settings'!$BU$3, COUNTIF($IQ$21:$IQ$25, HV44)&gt;0, COUNTIF($IQ$21:$IQ$25, HV43)&gt;0), MAX($ML43:$NE43)-MN43, IFERROR(INDEX($IU$8:$IU$107, MATCH(HV44, $IT$8:$IT$107, 0)), "")))</f>
        <v/>
      </c>
      <c r="JI44" s="7" t="str">
        <f>IF(AND($IQ$5='Dev Settings'!$BU$3, COUNTIF($IP$21:$IP$25, HW44)&gt;0, COUNTIF($IP$21:$IP$25, HW43)&gt;0), MIN($ML43:$NE43)-MO43, IF(AND($IQ$6='Dev Settings'!$BU$3, COUNTIF($IQ$21:$IQ$25, HW44)&gt;0, COUNTIF($IQ$21:$IQ$25, HW43)&gt;0), MAX($ML43:$NE43)-MO43, IFERROR(INDEX($IU$8:$IU$107, MATCH(HW44, $IT$8:$IT$107, 0)), "")))</f>
        <v/>
      </c>
      <c r="JJ44" s="7" t="str">
        <f>IF(AND($IQ$5='Dev Settings'!$BU$3, COUNTIF($IP$21:$IP$25, HX44)&gt;0, COUNTIF($IP$21:$IP$25, HX43)&gt;0), MIN($ML43:$NE43)-MP43, IF(AND($IQ$6='Dev Settings'!$BU$3, COUNTIF($IQ$21:$IQ$25, HX44)&gt;0, COUNTIF($IQ$21:$IQ$25, HX43)&gt;0), MAX($ML43:$NE43)-MP43, IFERROR(INDEX($IU$8:$IU$107, MATCH(HX44, $IT$8:$IT$107, 0)), "")))</f>
        <v/>
      </c>
      <c r="JK44" s="7" t="str">
        <f>IF(AND($IQ$5='Dev Settings'!$BU$3, COUNTIF($IP$21:$IP$25, HY44)&gt;0, COUNTIF($IP$21:$IP$25, HY43)&gt;0), MIN($ML43:$NE43)-MQ43, IF(AND($IQ$6='Dev Settings'!$BU$3, COUNTIF($IQ$21:$IQ$25, HY44)&gt;0, COUNTIF($IQ$21:$IQ$25, HY43)&gt;0), MAX($ML43:$NE43)-MQ43, IFERROR(INDEX($IU$8:$IU$107, MATCH(HY44, $IT$8:$IT$107, 0)), "")))</f>
        <v/>
      </c>
      <c r="JL44" s="7" t="str">
        <f>IF(AND($IQ$5='Dev Settings'!$BU$3, COUNTIF($IP$21:$IP$25, HZ44)&gt;0, COUNTIF($IP$21:$IP$25, HZ43)&gt;0), MIN($ML43:$NE43)-MR43, IF(AND($IQ$6='Dev Settings'!$BU$3, COUNTIF($IQ$21:$IQ$25, HZ44)&gt;0, COUNTIF($IQ$21:$IQ$25, HZ43)&gt;0), MAX($ML43:$NE43)-MR43, IFERROR(INDEX($IU$8:$IU$107, MATCH(HZ44, $IT$8:$IT$107, 0)), "")))</f>
        <v/>
      </c>
      <c r="JM44" s="7" t="str">
        <f>IF(AND($IQ$5='Dev Settings'!$BU$3, COUNTIF($IP$21:$IP$25, IA44)&gt;0, COUNTIF($IP$21:$IP$25, IA43)&gt;0), MIN($ML43:$NE43)-MS43, IF(AND($IQ$6='Dev Settings'!$BU$3, COUNTIF($IQ$21:$IQ$25, IA44)&gt;0, COUNTIF($IQ$21:$IQ$25, IA43)&gt;0), MAX($ML43:$NE43)-MS43, IFERROR(INDEX($IU$8:$IU$107, MATCH(IA44, $IT$8:$IT$107, 0)), "")))</f>
        <v/>
      </c>
      <c r="JN44" s="7" t="str">
        <f>IF(AND($IQ$5='Dev Settings'!$BU$3, COUNTIF($IP$21:$IP$25, IB44)&gt;0, COUNTIF($IP$21:$IP$25, IB43)&gt;0), MIN($ML43:$NE43)-MT43, IF(AND($IQ$6='Dev Settings'!$BU$3, COUNTIF($IQ$21:$IQ$25, IB44)&gt;0, COUNTIF($IQ$21:$IQ$25, IB43)&gt;0), MAX($ML43:$NE43)-MT43, IFERROR(INDEX($IU$8:$IU$107, MATCH(IB44, $IT$8:$IT$107, 0)), "")))</f>
        <v/>
      </c>
      <c r="JO44" s="7" t="str">
        <f>IF(AND($IQ$5='Dev Settings'!$BU$3, COUNTIF($IP$21:$IP$25, IC44)&gt;0, COUNTIF($IP$21:$IP$25, IC43)&gt;0), MIN($ML43:$NE43)-MU43, IF(AND($IQ$6='Dev Settings'!$BU$3, COUNTIF($IQ$21:$IQ$25, IC44)&gt;0, COUNTIF($IQ$21:$IQ$25, IC43)&gt;0), MAX($ML43:$NE43)-MU43, IFERROR(INDEX($IU$8:$IU$107, MATCH(IC44, $IT$8:$IT$107, 0)), "")))</f>
        <v/>
      </c>
      <c r="JP44" s="7" t="str">
        <f>IF(AND($IQ$5='Dev Settings'!$BU$3, COUNTIF($IP$21:$IP$25, ID44)&gt;0, COUNTIF($IP$21:$IP$25, ID43)&gt;0), MIN($ML43:$NE43)-MV43, IF(AND($IQ$6='Dev Settings'!$BU$3, COUNTIF($IQ$21:$IQ$25, ID44)&gt;0, COUNTIF($IQ$21:$IQ$25, ID43)&gt;0), MAX($ML43:$NE43)-MV43, IFERROR(INDEX($IU$8:$IU$107, MATCH(ID44, $IT$8:$IT$107, 0)), "")))</f>
        <v/>
      </c>
      <c r="JQ44" s="7" t="str">
        <f>IF(AND($IQ$5='Dev Settings'!$BU$3, COUNTIF($IP$21:$IP$25, IE44)&gt;0, COUNTIF($IP$21:$IP$25, IE43)&gt;0), MIN($ML43:$NE43)-MW43, IF(AND($IQ$6='Dev Settings'!$BU$3, COUNTIF($IQ$21:$IQ$25, IE44)&gt;0, COUNTIF($IQ$21:$IQ$25, IE43)&gt;0), MAX($ML43:$NE43)-MW43, IFERROR(INDEX($IU$8:$IU$107, MATCH(IE44, $IT$8:$IT$107, 0)), "")))</f>
        <v/>
      </c>
      <c r="JR44" s="7" t="str">
        <f>IF(AND($IQ$5='Dev Settings'!$BU$3, COUNTIF($IP$21:$IP$25, IF44)&gt;0, COUNTIF($IP$21:$IP$25, IF43)&gt;0), MIN($ML43:$NE43)-MX43, IF(AND($IQ$6='Dev Settings'!$BU$3, COUNTIF($IQ$21:$IQ$25, IF44)&gt;0, COUNTIF($IQ$21:$IQ$25, IF43)&gt;0), MAX($ML43:$NE43)-MX43, IFERROR(INDEX($IU$8:$IU$107, MATCH(IF44, $IT$8:$IT$107, 0)), "")))</f>
        <v/>
      </c>
      <c r="JS44" s="7" t="str">
        <f>IF(AND($IQ$5='Dev Settings'!$BU$3, COUNTIF($IP$21:$IP$25, IG44)&gt;0, COUNTIF($IP$21:$IP$25, IG43)&gt;0), MIN($ML43:$NE43)-MY43, IF(AND($IQ$6='Dev Settings'!$BU$3, COUNTIF($IQ$21:$IQ$25, IG44)&gt;0, COUNTIF($IQ$21:$IQ$25, IG43)&gt;0), MAX($ML43:$NE43)-MY43, IFERROR(INDEX($IU$8:$IU$107, MATCH(IG44, $IT$8:$IT$107, 0)), "")))</f>
        <v/>
      </c>
      <c r="JT44" s="7" t="str">
        <f>IF(AND($IQ$5='Dev Settings'!$BU$3, COUNTIF($IP$21:$IP$25, IH44)&gt;0, COUNTIF($IP$21:$IP$25, IH43)&gt;0), MIN($ML43:$NE43)-MZ43, IF(AND($IQ$6='Dev Settings'!$BU$3, COUNTIF($IQ$21:$IQ$25, IH44)&gt;0, COUNTIF($IQ$21:$IQ$25, IH43)&gt;0), MAX($ML43:$NE43)-MZ43, IFERROR(INDEX($IU$8:$IU$107, MATCH(IH44, $IT$8:$IT$107, 0)), "")))</f>
        <v/>
      </c>
      <c r="JU44" s="7" t="str">
        <f>IF(AND($IQ$5='Dev Settings'!$BU$3, COUNTIF($IP$21:$IP$25, II44)&gt;0, COUNTIF($IP$21:$IP$25, II43)&gt;0), MIN($ML43:$NE43)-NA43, IF(AND($IQ$6='Dev Settings'!$BU$3, COUNTIF($IQ$21:$IQ$25, II44)&gt;0, COUNTIF($IQ$21:$IQ$25, II43)&gt;0), MAX($ML43:$NE43)-NA43, IFERROR(INDEX($IU$8:$IU$107, MATCH(II44, $IT$8:$IT$107, 0)), "")))</f>
        <v/>
      </c>
      <c r="JV44" s="7" t="str">
        <f>IF(AND($IQ$5='Dev Settings'!$BU$3, COUNTIF($IP$21:$IP$25, IJ44)&gt;0, COUNTIF($IP$21:$IP$25, IJ43)&gt;0), MIN($ML43:$NE43)-NB43, IF(AND($IQ$6='Dev Settings'!$BU$3, COUNTIF($IQ$21:$IQ$25, IJ44)&gt;0, COUNTIF($IQ$21:$IQ$25, IJ43)&gt;0), MAX($ML43:$NE43)-NB43, IFERROR(INDEX($IU$8:$IU$107, MATCH(IJ44, $IT$8:$IT$107, 0)), "")))</f>
        <v/>
      </c>
      <c r="JW44" s="7" t="str">
        <f>IF(AND($IQ$5='Dev Settings'!$BU$3, COUNTIF($IP$21:$IP$25, IK44)&gt;0, COUNTIF($IP$21:$IP$25, IK43)&gt;0), MIN($ML43:$NE43)-NC43, IF(AND($IQ$6='Dev Settings'!$BU$3, COUNTIF($IQ$21:$IQ$25, IK44)&gt;0, COUNTIF($IQ$21:$IQ$25, IK43)&gt;0), MAX($ML43:$NE43)-NC43, IFERROR(INDEX($IU$8:$IU$107, MATCH(IK44, $IT$8:$IT$107, 0)), "")))</f>
        <v/>
      </c>
      <c r="JX44" s="7" t="str">
        <f>IF(AND($IQ$5='Dev Settings'!$BU$3, COUNTIF($IP$21:$IP$25, IL44)&gt;0, COUNTIF($IP$21:$IP$25, IL43)&gt;0), MIN($ML43:$NE43)-ND43, IF(AND($IQ$6='Dev Settings'!$BU$3, COUNTIF($IQ$21:$IQ$25, IL44)&gt;0, COUNTIF($IQ$21:$IQ$25, IL43)&gt;0), MAX($ML43:$NE43)-ND43, IFERROR(INDEX($IU$8:$IU$107, MATCH(IL44, $IT$8:$IT$107, 0)), "")))</f>
        <v/>
      </c>
      <c r="JY44" s="61" t="str">
        <f>IF(AND($IQ$5='Dev Settings'!$BU$3, COUNTIF($IP$21:$IP$25, IM44)&gt;0, COUNTIF($IP$21:$IP$25, IM43)&gt;0), MIN($ML43:$NE43)-NE43, IF(AND($IQ$6='Dev Settings'!$BU$3, COUNTIF($IQ$21:$IQ$25, IM44)&gt;0, COUNTIF($IQ$21:$IQ$25, IM43)&gt;0), MAX($ML43:$NE43)-NE43, IFERROR(INDEX($IU$8:$IU$107, MATCH(IM44, $IT$8:$IT$107, 0)), "")))</f>
        <v/>
      </c>
      <c r="KA44" s="60" t="str">
        <f t="shared" si="8"/>
        <v/>
      </c>
      <c r="KB44" s="7" t="str">
        <f t="shared" si="9"/>
        <v/>
      </c>
      <c r="KC44" s="7" t="str">
        <f t="shared" si="10"/>
        <v/>
      </c>
      <c r="KD44" s="7" t="str">
        <f t="shared" si="11"/>
        <v/>
      </c>
      <c r="KE44" s="7" t="str">
        <f t="shared" si="12"/>
        <v/>
      </c>
      <c r="KF44" s="7" t="str">
        <f t="shared" si="13"/>
        <v/>
      </c>
      <c r="KG44" s="7" t="str">
        <f t="shared" si="14"/>
        <v/>
      </c>
      <c r="KH44" s="7" t="str">
        <f t="shared" si="15"/>
        <v/>
      </c>
      <c r="KI44" s="7" t="str">
        <f t="shared" si="16"/>
        <v/>
      </c>
      <c r="KJ44" s="7" t="str">
        <f t="shared" si="17"/>
        <v/>
      </c>
      <c r="KK44" s="7" t="str">
        <f t="shared" si="18"/>
        <v/>
      </c>
      <c r="KL44" s="7" t="str">
        <f t="shared" si="19"/>
        <v/>
      </c>
      <c r="KM44" s="7" t="str">
        <f t="shared" si="20"/>
        <v/>
      </c>
      <c r="KN44" s="7" t="str">
        <f t="shared" si="21"/>
        <v/>
      </c>
      <c r="KO44" s="7" t="str">
        <f t="shared" si="22"/>
        <v/>
      </c>
      <c r="KP44" s="7" t="str">
        <f t="shared" si="23"/>
        <v/>
      </c>
      <c r="KQ44" s="7" t="str">
        <f t="shared" si="24"/>
        <v/>
      </c>
      <c r="KR44" s="7" t="str">
        <f t="shared" si="25"/>
        <v/>
      </c>
      <c r="KS44" s="7" t="str">
        <f t="shared" si="26"/>
        <v/>
      </c>
      <c r="KT44" s="61" t="str">
        <f t="shared" si="27"/>
        <v/>
      </c>
      <c r="KV44" s="60" t="e">
        <f t="shared" si="28"/>
        <v>#VALUE!</v>
      </c>
      <c r="KW44" s="7" t="e">
        <f t="shared" si="29"/>
        <v>#VALUE!</v>
      </c>
      <c r="KX44" s="7" t="e">
        <f t="shared" si="30"/>
        <v>#VALUE!</v>
      </c>
      <c r="KY44" s="7" t="e">
        <f t="shared" si="31"/>
        <v>#VALUE!</v>
      </c>
      <c r="KZ44" s="7" t="e">
        <f t="shared" si="32"/>
        <v>#VALUE!</v>
      </c>
      <c r="LA44" s="7" t="e">
        <f t="shared" si="33"/>
        <v>#VALUE!</v>
      </c>
      <c r="LB44" s="7" t="e">
        <f t="shared" si="34"/>
        <v>#VALUE!</v>
      </c>
      <c r="LC44" s="7" t="e">
        <f t="shared" si="35"/>
        <v>#VALUE!</v>
      </c>
      <c r="LD44" s="7" t="e">
        <f t="shared" si="36"/>
        <v>#VALUE!</v>
      </c>
      <c r="LE44" s="7" t="e">
        <f t="shared" si="37"/>
        <v>#VALUE!</v>
      </c>
      <c r="LF44" s="7" t="e">
        <f t="shared" si="38"/>
        <v>#VALUE!</v>
      </c>
      <c r="LG44" s="7" t="e">
        <f t="shared" si="39"/>
        <v>#VALUE!</v>
      </c>
      <c r="LH44" s="7" t="e">
        <f t="shared" si="40"/>
        <v>#VALUE!</v>
      </c>
      <c r="LI44" s="7" t="e">
        <f t="shared" si="41"/>
        <v>#VALUE!</v>
      </c>
      <c r="LJ44" s="7" t="e">
        <f t="shared" si="42"/>
        <v>#VALUE!</v>
      </c>
      <c r="LK44" s="7" t="e">
        <f t="shared" si="43"/>
        <v>#VALUE!</v>
      </c>
      <c r="LL44" s="7" t="e">
        <f t="shared" si="44"/>
        <v>#VALUE!</v>
      </c>
      <c r="LM44" s="7" t="e">
        <f t="shared" si="45"/>
        <v>#VALUE!</v>
      </c>
      <c r="LN44" s="7" t="e">
        <f t="shared" si="46"/>
        <v>#VALUE!</v>
      </c>
      <c r="LO44" s="61" t="e">
        <f t="shared" si="47"/>
        <v>#VALUE!</v>
      </c>
      <c r="LQ44" s="60" t="e">
        <f t="shared" si="48"/>
        <v>#VALUE!</v>
      </c>
      <c r="LR44" s="7" t="e">
        <f t="shared" si="49"/>
        <v>#VALUE!</v>
      </c>
      <c r="LS44" s="7" t="e">
        <f t="shared" si="50"/>
        <v>#VALUE!</v>
      </c>
      <c r="LT44" s="7" t="e">
        <f t="shared" si="51"/>
        <v>#VALUE!</v>
      </c>
      <c r="LU44" s="7" t="e">
        <f t="shared" si="52"/>
        <v>#VALUE!</v>
      </c>
      <c r="LV44" s="7" t="e">
        <f t="shared" si="53"/>
        <v>#VALUE!</v>
      </c>
      <c r="LW44" s="7" t="e">
        <f t="shared" si="54"/>
        <v>#VALUE!</v>
      </c>
      <c r="LX44" s="7" t="e">
        <f t="shared" si="55"/>
        <v>#VALUE!</v>
      </c>
      <c r="LY44" s="7" t="e">
        <f t="shared" si="56"/>
        <v>#VALUE!</v>
      </c>
      <c r="LZ44" s="7" t="e">
        <f t="shared" si="57"/>
        <v>#VALUE!</v>
      </c>
      <c r="MA44" s="7" t="e">
        <f t="shared" si="58"/>
        <v>#VALUE!</v>
      </c>
      <c r="MB44" s="7" t="e">
        <f t="shared" si="59"/>
        <v>#VALUE!</v>
      </c>
      <c r="MC44" s="7" t="e">
        <f t="shared" si="60"/>
        <v>#VALUE!</v>
      </c>
      <c r="MD44" s="7" t="e">
        <f t="shared" si="61"/>
        <v>#VALUE!</v>
      </c>
      <c r="ME44" s="7" t="e">
        <f t="shared" si="62"/>
        <v>#VALUE!</v>
      </c>
      <c r="MF44" s="7" t="e">
        <f t="shared" si="63"/>
        <v>#VALUE!</v>
      </c>
      <c r="MG44" s="7" t="e">
        <f t="shared" si="64"/>
        <v>#VALUE!</v>
      </c>
      <c r="MH44" s="7" t="e">
        <f t="shared" si="65"/>
        <v>#VALUE!</v>
      </c>
      <c r="MI44" s="7" t="e">
        <f t="shared" si="66"/>
        <v>#VALUE!</v>
      </c>
      <c r="MJ44" s="61" t="e">
        <f t="shared" si="67"/>
        <v>#VALUE!</v>
      </c>
      <c r="ML44" s="60" t="str">
        <f t="shared" si="84"/>
        <v/>
      </c>
      <c r="MM44" s="7" t="str">
        <f t="shared" si="85"/>
        <v/>
      </c>
      <c r="MN44" s="7" t="str">
        <f t="shared" si="86"/>
        <v/>
      </c>
      <c r="MO44" s="7" t="str">
        <f t="shared" si="87"/>
        <v/>
      </c>
      <c r="MP44" s="7" t="str">
        <f t="shared" si="88"/>
        <v/>
      </c>
      <c r="MQ44" s="7" t="str">
        <f t="shared" si="89"/>
        <v/>
      </c>
      <c r="MR44" s="7" t="str">
        <f t="shared" si="90"/>
        <v/>
      </c>
      <c r="MS44" s="7" t="str">
        <f t="shared" si="91"/>
        <v/>
      </c>
      <c r="MT44" s="7" t="str">
        <f t="shared" si="92"/>
        <v/>
      </c>
      <c r="MU44" s="7" t="str">
        <f t="shared" si="93"/>
        <v/>
      </c>
      <c r="MV44" s="7" t="str">
        <f t="shared" si="94"/>
        <v/>
      </c>
      <c r="MW44" s="7" t="str">
        <f t="shared" si="95"/>
        <v/>
      </c>
      <c r="MX44" s="7" t="str">
        <f t="shared" si="96"/>
        <v/>
      </c>
      <c r="MY44" s="7" t="str">
        <f t="shared" si="97"/>
        <v/>
      </c>
      <c r="MZ44" s="7" t="str">
        <f t="shared" si="98"/>
        <v/>
      </c>
      <c r="NA44" s="7" t="str">
        <f t="shared" si="99"/>
        <v/>
      </c>
      <c r="NB44" s="7" t="str">
        <f t="shared" si="100"/>
        <v/>
      </c>
      <c r="NC44" s="7" t="str">
        <f t="shared" si="101"/>
        <v/>
      </c>
      <c r="ND44" s="7" t="str">
        <f t="shared" si="102"/>
        <v/>
      </c>
      <c r="NE44" s="61" t="str">
        <f t="shared" si="103"/>
        <v/>
      </c>
      <c r="NG44" s="10" t="str">
        <f t="shared" si="104"/>
        <v/>
      </c>
      <c r="NI44" s="10" t="str">
        <f t="shared" si="105"/>
        <v/>
      </c>
      <c r="NK44" s="10" t="str">
        <f>IF(COUNTIF($NI44:$NI$176, "X")=1, "X", "")</f>
        <v/>
      </c>
      <c r="NM44" s="10" t="str">
        <f t="shared" si="69"/>
        <v/>
      </c>
      <c r="NO44" s="85" t="str" cm="1">
        <f t="array" ref="NO44">IF(OR(NO$7="", $JE44=""), "", IFERROR(NO$8+SUMPRODUCT((Trades!$CL$8:$CL$307)*(Trades!$O$8:$Q$307=NO$7)*(Trades!$R$8:$R$307&lt;$JE44))-SUMPRODUCT((Trades!$H$8:$H$307)*(Trades!$E$8:$E$307=NO$7)*(Trades!$R$8:$R$307&lt;$JE44)), ""))</f>
        <v/>
      </c>
      <c r="NP44" s="86" t="str" cm="1">
        <f t="array" ref="NP44">IF(OR(NP$7="", $JE44=""), "", IFERROR(NP$8+SUMPRODUCT((Trades!$CL$8:$CL$307)*(Trades!$O$8:$Q$307=NP$7)*(Trades!$R$8:$R$307&lt;$JE44))-SUMPRODUCT((Trades!$H$8:$H$307)*(Trades!$E$8:$E$307=NP$7)*(Trades!$R$8:$R$307&lt;$JE44)), ""))</f>
        <v/>
      </c>
      <c r="NQ44" s="86" t="str" cm="1">
        <f t="array" ref="NQ44">IF(OR(NQ$7="", $JE44=""), "", IFERROR(NQ$8+SUMPRODUCT((Trades!$CL$8:$CL$307)*(Trades!$O$8:$Q$307=NQ$7)*(Trades!$R$8:$R$307&lt;$JE44))-SUMPRODUCT((Trades!$H$8:$H$307)*(Trades!$E$8:$E$307=NQ$7)*(Trades!$R$8:$R$307&lt;$JE44)), ""))</f>
        <v/>
      </c>
      <c r="NR44" s="86" t="str" cm="1">
        <f t="array" ref="NR44">IF(OR(NR$7="", $JE44=""), "", IFERROR(NR$8+SUMPRODUCT((Trades!$CL$8:$CL$307)*(Trades!$O$8:$Q$307=NR$7)*(Trades!$R$8:$R$307&lt;$JE44))-SUMPRODUCT((Trades!$H$8:$H$307)*(Trades!$E$8:$E$307=NR$7)*(Trades!$R$8:$R$307&lt;$JE44)), ""))</f>
        <v/>
      </c>
      <c r="NS44" s="86" t="str" cm="1">
        <f t="array" ref="NS44">IF(OR(NS$7="", $JE44=""), "", IFERROR(NS$8+SUMPRODUCT((Trades!$CL$8:$CL$307)*(Trades!$O$8:$Q$307=NS$7)*(Trades!$R$8:$R$307&lt;$JE44))-SUMPRODUCT((Trades!$H$8:$H$307)*(Trades!$E$8:$E$307=NS$7)*(Trades!$R$8:$R$307&lt;$JE44)), ""))</f>
        <v/>
      </c>
      <c r="NT44" s="86" t="str" cm="1">
        <f t="array" ref="NT44">IF(OR(NT$7="", $JE44=""), "", IFERROR(NT$8+SUMPRODUCT((Trades!$CL$8:$CL$307)*(Trades!$O$8:$Q$307=NT$7)*(Trades!$R$8:$R$307&lt;$JE44))-SUMPRODUCT((Trades!$H$8:$H$307)*(Trades!$E$8:$E$307=NT$7)*(Trades!$R$8:$R$307&lt;$JE44)), ""))</f>
        <v/>
      </c>
      <c r="NU44" s="86" t="str" cm="1">
        <f t="array" ref="NU44">IF(OR(NU$7="", $JE44=""), "", IFERROR(NU$8+SUMPRODUCT((Trades!$CL$8:$CL$307)*(Trades!$O$8:$Q$307=NU$7)*(Trades!$R$8:$R$307&lt;$JE44))-SUMPRODUCT((Trades!$H$8:$H$307)*(Trades!$E$8:$E$307=NU$7)*(Trades!$R$8:$R$307&lt;$JE44)), ""))</f>
        <v/>
      </c>
      <c r="NV44" s="86" t="str" cm="1">
        <f t="array" ref="NV44">IF(OR(NV$7="", $JE44=""), "", IFERROR(NV$8+SUMPRODUCT((Trades!$CL$8:$CL$307)*(Trades!$O$8:$Q$307=NV$7)*(Trades!$R$8:$R$307&lt;$JE44))-SUMPRODUCT((Trades!$H$8:$H$307)*(Trades!$E$8:$E$307=NV$7)*(Trades!$R$8:$R$307&lt;$JE44)), ""))</f>
        <v/>
      </c>
      <c r="NW44" s="86" t="str" cm="1">
        <f t="array" ref="NW44">IF(OR(NW$7="", $JE44=""), "", IFERROR(NW$8+SUMPRODUCT((Trades!$CL$8:$CL$307)*(Trades!$O$8:$Q$307=NW$7)*(Trades!$R$8:$R$307&lt;$JE44))-SUMPRODUCT((Trades!$H$8:$H$307)*(Trades!$E$8:$E$307=NW$7)*(Trades!$R$8:$R$307&lt;$JE44)), ""))</f>
        <v/>
      </c>
      <c r="NX44" s="86" t="str" cm="1">
        <f t="array" ref="NX44">IF(OR(NX$7="", $JE44=""), "", IFERROR(NX$8+SUMPRODUCT((Trades!$CL$8:$CL$307)*(Trades!$O$8:$Q$307=NX$7)*(Trades!$R$8:$R$307&lt;$JE44))-SUMPRODUCT((Trades!$H$8:$H$307)*(Trades!$E$8:$E$307=NX$7)*(Trades!$R$8:$R$307&lt;$JE44)), ""))</f>
        <v/>
      </c>
      <c r="NY44" s="86" t="str" cm="1">
        <f t="array" ref="NY44">IF(OR(NY$7="", $JE44=""), "", IFERROR(NY$8+SUMPRODUCT((Trades!$CL$8:$CL$307)*(Trades!$O$8:$Q$307=NY$7)*(Trades!$R$8:$R$307&lt;$JE44))-SUMPRODUCT((Trades!$H$8:$H$307)*(Trades!$E$8:$E$307=NY$7)*(Trades!$R$8:$R$307&lt;$JE44)), ""))</f>
        <v/>
      </c>
      <c r="NZ44" s="86" t="str" cm="1">
        <f t="array" ref="NZ44">IF(OR(NZ$7="", $JE44=""), "", IFERROR(NZ$8+SUMPRODUCT((Trades!$CL$8:$CL$307)*(Trades!$O$8:$Q$307=NZ$7)*(Trades!$R$8:$R$307&lt;$JE44))-SUMPRODUCT((Trades!$H$8:$H$307)*(Trades!$E$8:$E$307=NZ$7)*(Trades!$R$8:$R$307&lt;$JE44)), ""))</f>
        <v/>
      </c>
      <c r="OA44" s="86" t="str" cm="1">
        <f t="array" ref="OA44">IF(OR(OA$7="", $JE44=""), "", IFERROR(OA$8+SUMPRODUCT((Trades!$CL$8:$CL$307)*(Trades!$O$8:$Q$307=OA$7)*(Trades!$R$8:$R$307&lt;$JE44))-SUMPRODUCT((Trades!$H$8:$H$307)*(Trades!$E$8:$E$307=OA$7)*(Trades!$R$8:$R$307&lt;$JE44)), ""))</f>
        <v/>
      </c>
      <c r="OB44" s="86" t="str" cm="1">
        <f t="array" ref="OB44">IF(OR(OB$7="", $JE44=""), "", IFERROR(OB$8+SUMPRODUCT((Trades!$CL$8:$CL$307)*(Trades!$O$8:$Q$307=OB$7)*(Trades!$R$8:$R$307&lt;$JE44))-SUMPRODUCT((Trades!$H$8:$H$307)*(Trades!$E$8:$E$307=OB$7)*(Trades!$R$8:$R$307&lt;$JE44)), ""))</f>
        <v/>
      </c>
      <c r="OC44" s="86" t="str" cm="1">
        <f t="array" ref="OC44">IF(OR(OC$7="", $JE44=""), "", IFERROR(OC$8+SUMPRODUCT((Trades!$CL$8:$CL$307)*(Trades!$O$8:$Q$307=OC$7)*(Trades!$R$8:$R$307&lt;$JE44))-SUMPRODUCT((Trades!$H$8:$H$307)*(Trades!$E$8:$E$307=OC$7)*(Trades!$R$8:$R$307&lt;$JE44)), ""))</f>
        <v/>
      </c>
      <c r="OD44" s="86" t="str" cm="1">
        <f t="array" ref="OD44">IF(OR(OD$7="", $JE44=""), "", IFERROR(OD$8+SUMPRODUCT((Trades!$CL$8:$CL$307)*(Trades!$O$8:$Q$307=OD$7)*(Trades!$R$8:$R$307&lt;$JE44))-SUMPRODUCT((Trades!$H$8:$H$307)*(Trades!$E$8:$E$307=OD$7)*(Trades!$R$8:$R$307&lt;$JE44)), ""))</f>
        <v/>
      </c>
      <c r="OE44" s="86" t="str" cm="1">
        <f t="array" ref="OE44">IF(OR(OE$7="", $JE44=""), "", IFERROR(OE$8+SUMPRODUCT((Trades!$CL$8:$CL$307)*(Trades!$O$8:$Q$307=OE$7)*(Trades!$R$8:$R$307&lt;$JE44))-SUMPRODUCT((Trades!$H$8:$H$307)*(Trades!$E$8:$E$307=OE$7)*(Trades!$R$8:$R$307&lt;$JE44)), ""))</f>
        <v/>
      </c>
      <c r="OF44" s="86" t="str" cm="1">
        <f t="array" ref="OF44">IF(OR(OF$7="", $JE44=""), "", IFERROR(OF$8+SUMPRODUCT((Trades!$CL$8:$CL$307)*(Trades!$O$8:$Q$307=OF$7)*(Trades!$R$8:$R$307&lt;$JE44))-SUMPRODUCT((Trades!$H$8:$H$307)*(Trades!$E$8:$E$307=OF$7)*(Trades!$R$8:$R$307&lt;$JE44)), ""))</f>
        <v/>
      </c>
      <c r="OG44" s="86" t="str" cm="1">
        <f t="array" ref="OG44">IF(OR(OG$7="", $JE44=""), "", IFERROR(OG$8+SUMPRODUCT((Trades!$CL$8:$CL$307)*(Trades!$O$8:$Q$307=OG$7)*(Trades!$R$8:$R$307&lt;$JE44))-SUMPRODUCT((Trades!$H$8:$H$307)*(Trades!$E$8:$E$307=OG$7)*(Trades!$R$8:$R$307&lt;$JE44)), ""))</f>
        <v/>
      </c>
      <c r="OH44" s="87" t="str" cm="1">
        <f t="array" ref="OH44">IF(OR(OH$7="", $JE44=""), "", IFERROR(OH$8+SUMPRODUCT((Trades!$CL$8:$CL$307)*(Trades!$O$8:$Q$307=OH$7)*(Trades!$R$8:$R$307&lt;$JE44))-SUMPRODUCT((Trades!$H$8:$H$307)*(Trades!$E$8:$E$307=OH$7)*(Trades!$R$8:$R$307&lt;$JE44)), ""))</f>
        <v/>
      </c>
      <c r="OJ44" s="94" t="str">
        <f t="shared" si="106"/>
        <v/>
      </c>
      <c r="OK44" s="95" t="str">
        <f t="shared" si="153"/>
        <v/>
      </c>
      <c r="OL44" s="95" t="str">
        <f t="shared" si="154"/>
        <v/>
      </c>
      <c r="OM44" s="95" t="str">
        <f t="shared" si="155"/>
        <v/>
      </c>
      <c r="ON44" s="95" t="str">
        <f t="shared" si="156"/>
        <v/>
      </c>
      <c r="OO44" s="95" t="str">
        <f t="shared" si="157"/>
        <v/>
      </c>
      <c r="OP44" s="95" t="str">
        <f t="shared" si="158"/>
        <v/>
      </c>
      <c r="OQ44" s="95" t="str">
        <f t="shared" si="159"/>
        <v/>
      </c>
      <c r="OR44" s="95" t="str">
        <f t="shared" si="160"/>
        <v/>
      </c>
      <c r="OS44" s="95" t="str">
        <f t="shared" si="131"/>
        <v/>
      </c>
      <c r="OT44" s="95" t="str">
        <f t="shared" si="132"/>
        <v/>
      </c>
      <c r="OU44" s="95" t="str">
        <f t="shared" si="133"/>
        <v/>
      </c>
      <c r="OV44" s="95" t="str">
        <f t="shared" si="134"/>
        <v/>
      </c>
      <c r="OW44" s="95" t="str">
        <f t="shared" si="135"/>
        <v/>
      </c>
      <c r="OX44" s="95" t="str">
        <f t="shared" si="136"/>
        <v/>
      </c>
      <c r="OY44" s="95" t="str">
        <f t="shared" si="137"/>
        <v/>
      </c>
      <c r="OZ44" s="95" t="str">
        <f t="shared" si="138"/>
        <v/>
      </c>
      <c r="PA44" s="95" t="str">
        <f t="shared" si="139"/>
        <v/>
      </c>
      <c r="PB44" s="95" t="str">
        <f t="shared" si="140"/>
        <v/>
      </c>
      <c r="PC44" s="96" t="str">
        <f t="shared" si="141"/>
        <v/>
      </c>
      <c r="PE44" s="101" t="str">
        <f t="shared" si="126"/>
        <v/>
      </c>
      <c r="PG44" s="106" t="str">
        <f t="shared" si="127"/>
        <v/>
      </c>
      <c r="PH44" s="107" t="str">
        <f t="shared" si="161"/>
        <v/>
      </c>
      <c r="PI44" s="107" t="str">
        <f t="shared" si="162"/>
        <v/>
      </c>
      <c r="PJ44" s="107" t="str">
        <f t="shared" si="163"/>
        <v/>
      </c>
      <c r="PK44" s="107" t="str">
        <f t="shared" si="164"/>
        <v/>
      </c>
      <c r="PL44" s="107" t="str">
        <f t="shared" si="165"/>
        <v/>
      </c>
      <c r="PM44" s="107" t="str">
        <f t="shared" si="166"/>
        <v/>
      </c>
      <c r="PN44" s="107" t="str">
        <f t="shared" si="167"/>
        <v/>
      </c>
      <c r="PO44" s="107" t="str">
        <f t="shared" si="168"/>
        <v/>
      </c>
      <c r="PP44" s="107" t="str">
        <f t="shared" si="142"/>
        <v/>
      </c>
      <c r="PQ44" s="107" t="str">
        <f t="shared" si="143"/>
        <v/>
      </c>
      <c r="PR44" s="107" t="str">
        <f t="shared" si="144"/>
        <v/>
      </c>
      <c r="PS44" s="107" t="str">
        <f t="shared" si="145"/>
        <v/>
      </c>
      <c r="PT44" s="107" t="str">
        <f t="shared" si="146"/>
        <v/>
      </c>
      <c r="PU44" s="107" t="str">
        <f t="shared" si="147"/>
        <v/>
      </c>
      <c r="PV44" s="107" t="str">
        <f t="shared" si="148"/>
        <v/>
      </c>
      <c r="PW44" s="107" t="str">
        <f t="shared" si="149"/>
        <v/>
      </c>
      <c r="PX44" s="107" t="str">
        <f t="shared" si="150"/>
        <v/>
      </c>
      <c r="PY44" s="107" t="str">
        <f t="shared" si="151"/>
        <v/>
      </c>
      <c r="PZ44" s="108" t="str">
        <f t="shared" si="152"/>
        <v/>
      </c>
      <c r="QB44" s="124" t="str" cm="1">
        <f t="array" ref="QB44">IF(OR($QB$3="", $NI44=""), "", IFERROR(INDEX($ML44:$NE44, $QA44, MATCH($QB$3, $ML$7:$NE$7, 0)), ""))</f>
        <v/>
      </c>
      <c r="QD44" s="101" t="e" cm="1">
        <f t="array" ref="QD44">IF(OR($NI44="", $QB$3=""), NA(), IFERROR(INDEX($NO44:$OH44, $QC44, MATCH($QB$3, $NO$7:$OH$7, 0)), NA()))</f>
        <v>#N/A</v>
      </c>
      <c r="QF44" s="10">
        <f t="shared" si="72"/>
        <v>-20</v>
      </c>
    </row>
    <row r="45" spans="1:448" ht="15" customHeight="1" x14ac:dyDescent="0.25">
      <c r="A45" s="1"/>
      <c r="B45" s="468"/>
      <c r="C45" s="469"/>
      <c r="D45" s="469"/>
      <c r="E45" s="469"/>
      <c r="F45" s="469"/>
      <c r="G45" s="469"/>
      <c r="H45" s="469"/>
      <c r="I45" s="469"/>
      <c r="J45" s="469"/>
      <c r="K45" s="469"/>
      <c r="L45" s="469"/>
      <c r="M45" s="469"/>
      <c r="N45" s="469"/>
      <c r="O45" s="469"/>
      <c r="P45" s="469"/>
      <c r="Q45" s="469"/>
      <c r="R45" s="469"/>
      <c r="S45" s="469"/>
      <c r="T45" s="469"/>
      <c r="U45" s="470"/>
      <c r="V45" s="1"/>
      <c r="AG45" s="10">
        <v>34</v>
      </c>
      <c r="CJ45" s="7"/>
      <c r="CK45" s="10">
        <v>37</v>
      </c>
      <c r="CL45" s="60">
        <v>43</v>
      </c>
      <c r="CM45" s="7">
        <v>87</v>
      </c>
      <c r="CN45" s="7">
        <v>78</v>
      </c>
      <c r="CO45" s="7">
        <v>66</v>
      </c>
      <c r="CP45" s="7">
        <v>19</v>
      </c>
      <c r="CQ45" s="7">
        <v>53</v>
      </c>
      <c r="CR45" s="7">
        <v>34</v>
      </c>
      <c r="CS45" s="7">
        <v>91</v>
      </c>
      <c r="CT45" s="7">
        <v>54</v>
      </c>
      <c r="CU45" s="7">
        <v>35</v>
      </c>
      <c r="CV45" s="7">
        <v>48</v>
      </c>
      <c r="CW45" s="7">
        <v>39</v>
      </c>
      <c r="CX45" s="7">
        <v>68</v>
      </c>
      <c r="CY45" s="7">
        <v>39</v>
      </c>
      <c r="CZ45" s="7">
        <v>98</v>
      </c>
      <c r="DA45" s="7">
        <v>85</v>
      </c>
      <c r="DB45" s="7">
        <v>90</v>
      </c>
      <c r="DC45" s="7">
        <v>40</v>
      </c>
      <c r="DD45" s="7">
        <v>55</v>
      </c>
      <c r="DE45" s="7">
        <v>45</v>
      </c>
      <c r="DF45" s="7">
        <v>27</v>
      </c>
      <c r="DG45" s="7">
        <v>57</v>
      </c>
      <c r="DH45" s="7">
        <v>51</v>
      </c>
      <c r="DI45" s="61">
        <v>84</v>
      </c>
      <c r="DK45" s="10">
        <v>38</v>
      </c>
      <c r="DL45" s="60">
        <v>29</v>
      </c>
      <c r="DM45" s="7">
        <v>55</v>
      </c>
      <c r="DN45" s="7">
        <v>81</v>
      </c>
      <c r="DO45" s="7">
        <v>34</v>
      </c>
      <c r="DP45" s="7">
        <v>1</v>
      </c>
      <c r="DQ45" s="7">
        <v>79</v>
      </c>
      <c r="DR45" s="7">
        <v>35</v>
      </c>
      <c r="DS45" s="7">
        <v>55</v>
      </c>
      <c r="DT45" s="7">
        <v>45</v>
      </c>
      <c r="DU45" s="7">
        <v>55</v>
      </c>
      <c r="DV45" s="7">
        <v>40</v>
      </c>
      <c r="DW45" s="7">
        <v>82</v>
      </c>
      <c r="DX45" s="7">
        <v>87</v>
      </c>
      <c r="DY45" s="7">
        <v>74</v>
      </c>
      <c r="DZ45" s="7">
        <v>20</v>
      </c>
      <c r="EA45" s="7">
        <v>50</v>
      </c>
      <c r="EB45" s="7">
        <v>45</v>
      </c>
      <c r="EC45" s="7">
        <v>39</v>
      </c>
      <c r="ED45" s="7">
        <v>74</v>
      </c>
      <c r="EE45" s="7">
        <v>25</v>
      </c>
      <c r="EF45" s="7">
        <v>5</v>
      </c>
      <c r="EG45" s="7">
        <v>18</v>
      </c>
      <c r="EH45" s="7">
        <v>30</v>
      </c>
      <c r="EI45" s="7">
        <v>78</v>
      </c>
      <c r="EJ45" s="7">
        <v>5</v>
      </c>
      <c r="EK45" s="7">
        <v>34</v>
      </c>
      <c r="EL45" s="7">
        <v>81</v>
      </c>
      <c r="EM45" s="7">
        <v>33</v>
      </c>
      <c r="EN45" s="7">
        <v>46</v>
      </c>
      <c r="EO45" s="7">
        <v>11</v>
      </c>
      <c r="EP45" s="7">
        <v>50</v>
      </c>
      <c r="EQ45" s="7">
        <v>36</v>
      </c>
      <c r="ER45" s="7">
        <v>24</v>
      </c>
      <c r="ES45" s="7">
        <v>81</v>
      </c>
      <c r="ET45" s="7">
        <v>25</v>
      </c>
      <c r="EU45" s="7">
        <v>94</v>
      </c>
      <c r="EV45" s="7">
        <v>41</v>
      </c>
      <c r="EW45" s="7">
        <v>47</v>
      </c>
      <c r="EX45" s="7">
        <v>20</v>
      </c>
      <c r="EY45" s="7">
        <v>87</v>
      </c>
      <c r="EZ45" s="7">
        <v>11</v>
      </c>
      <c r="FA45" s="7">
        <v>87</v>
      </c>
      <c r="FB45" s="7">
        <v>34</v>
      </c>
      <c r="FC45" s="7">
        <v>46</v>
      </c>
      <c r="FD45" s="7">
        <v>79</v>
      </c>
      <c r="FE45" s="7">
        <v>63</v>
      </c>
      <c r="FF45" s="7">
        <v>40</v>
      </c>
      <c r="FG45" s="7">
        <v>2</v>
      </c>
      <c r="FH45" s="7">
        <v>58</v>
      </c>
      <c r="FI45" s="7">
        <v>86</v>
      </c>
      <c r="FJ45" s="7">
        <v>4</v>
      </c>
      <c r="FK45" s="7">
        <v>43</v>
      </c>
      <c r="FL45" s="7">
        <v>84</v>
      </c>
      <c r="FM45" s="7">
        <v>40</v>
      </c>
      <c r="FN45" s="7">
        <v>50</v>
      </c>
      <c r="FO45" s="7">
        <v>73</v>
      </c>
      <c r="FP45" s="7">
        <v>84</v>
      </c>
      <c r="FQ45" s="7">
        <v>97</v>
      </c>
      <c r="FR45" s="7">
        <v>77</v>
      </c>
      <c r="FS45" s="7">
        <v>68</v>
      </c>
      <c r="FT45" s="7">
        <v>70</v>
      </c>
      <c r="FU45" s="7">
        <v>14</v>
      </c>
      <c r="FV45" s="7">
        <v>68</v>
      </c>
      <c r="FW45" s="7">
        <v>35</v>
      </c>
      <c r="FX45" s="7">
        <v>74</v>
      </c>
      <c r="FY45" s="7">
        <v>8</v>
      </c>
      <c r="FZ45" s="7">
        <v>100</v>
      </c>
      <c r="GA45" s="7">
        <v>52</v>
      </c>
      <c r="GB45" s="7">
        <v>48</v>
      </c>
      <c r="GC45" s="7">
        <v>99</v>
      </c>
      <c r="GD45" s="7">
        <v>82</v>
      </c>
      <c r="GE45" s="7">
        <v>80</v>
      </c>
      <c r="GF45" s="7">
        <v>67</v>
      </c>
      <c r="GG45" s="7">
        <v>53</v>
      </c>
      <c r="GH45" s="7">
        <v>55</v>
      </c>
      <c r="GI45" s="7">
        <v>80</v>
      </c>
      <c r="GJ45" s="7">
        <v>50</v>
      </c>
      <c r="GK45" s="7">
        <v>63</v>
      </c>
      <c r="GL45" s="7">
        <v>18</v>
      </c>
      <c r="GM45" s="7">
        <v>37</v>
      </c>
      <c r="GN45" s="7">
        <v>38</v>
      </c>
      <c r="GO45" s="7">
        <v>47</v>
      </c>
      <c r="GP45" s="7">
        <v>19</v>
      </c>
      <c r="GQ45" s="7">
        <v>94</v>
      </c>
      <c r="GR45" s="7">
        <v>68</v>
      </c>
      <c r="GS45" s="7">
        <v>30</v>
      </c>
      <c r="GT45" s="7">
        <v>84</v>
      </c>
      <c r="GU45" s="7">
        <v>47</v>
      </c>
      <c r="GV45" s="7">
        <v>2</v>
      </c>
      <c r="GW45" s="7">
        <v>78</v>
      </c>
      <c r="GX45" s="7">
        <v>85</v>
      </c>
      <c r="GY45" s="7">
        <v>22</v>
      </c>
      <c r="GZ45" s="7">
        <v>57</v>
      </c>
      <c r="HA45" s="7">
        <v>20</v>
      </c>
      <c r="HB45" s="7">
        <v>99</v>
      </c>
      <c r="HC45" s="7">
        <v>24</v>
      </c>
      <c r="HD45" s="7">
        <v>69</v>
      </c>
      <c r="HE45" s="7">
        <v>58</v>
      </c>
      <c r="HF45" s="7">
        <v>48</v>
      </c>
      <c r="HG45" s="61">
        <v>90</v>
      </c>
      <c r="HJ45" s="52" t="e">
        <f t="shared" si="169"/>
        <v>#VALUE!</v>
      </c>
      <c r="HL45" s="49">
        <f>$CA$21</f>
        <v>0.54166666666666663</v>
      </c>
      <c r="HN45" s="10" t="e">
        <f t="shared" si="172"/>
        <v>#VALUE!</v>
      </c>
      <c r="HP45" s="10" t="e">
        <f t="shared" si="173"/>
        <v>#VALUE!</v>
      </c>
      <c r="HR45" s="10" t="e">
        <f t="shared" si="78"/>
        <v>#VALUE!</v>
      </c>
      <c r="HT45" s="60" t="e">
        <f t="shared" si="171"/>
        <v>#VALUE!</v>
      </c>
      <c r="HU45" s="7" t="e">
        <f t="shared" si="171"/>
        <v>#VALUE!</v>
      </c>
      <c r="HV45" s="7" t="e">
        <f t="shared" si="171"/>
        <v>#VALUE!</v>
      </c>
      <c r="HW45" s="7" t="e">
        <f t="shared" si="171"/>
        <v>#VALUE!</v>
      </c>
      <c r="HX45" s="7" t="e">
        <f t="shared" si="171"/>
        <v>#VALUE!</v>
      </c>
      <c r="HY45" s="7" t="e">
        <f t="shared" si="171"/>
        <v>#VALUE!</v>
      </c>
      <c r="HZ45" s="7" t="e">
        <f t="shared" si="171"/>
        <v>#VALUE!</v>
      </c>
      <c r="IA45" s="7" t="e">
        <f t="shared" si="171"/>
        <v>#VALUE!</v>
      </c>
      <c r="IB45" s="7" t="e">
        <f t="shared" si="171"/>
        <v>#VALUE!</v>
      </c>
      <c r="IC45" s="7" t="e">
        <f t="shared" si="171"/>
        <v>#VALUE!</v>
      </c>
      <c r="ID45" s="7" t="e">
        <f t="shared" si="171"/>
        <v>#VALUE!</v>
      </c>
      <c r="IE45" s="7" t="e">
        <f t="shared" si="171"/>
        <v>#VALUE!</v>
      </c>
      <c r="IF45" s="7" t="e">
        <f t="shared" si="171"/>
        <v>#VALUE!</v>
      </c>
      <c r="IG45" s="7" t="e">
        <f t="shared" si="171"/>
        <v>#VALUE!</v>
      </c>
      <c r="IH45" s="7" t="e">
        <f t="shared" si="171"/>
        <v>#VALUE!</v>
      </c>
      <c r="II45" s="7" t="e">
        <f t="shared" si="171"/>
        <v>#VALUE!</v>
      </c>
      <c r="IJ45" s="7" t="e">
        <f t="shared" si="170"/>
        <v>#VALUE!</v>
      </c>
      <c r="IK45" s="7" t="e">
        <f t="shared" si="170"/>
        <v>#VALUE!</v>
      </c>
      <c r="IL45" s="7" t="e">
        <f t="shared" si="129"/>
        <v>#VALUE!</v>
      </c>
      <c r="IM45" s="61" t="e">
        <f t="shared" si="129"/>
        <v>#VALUE!</v>
      </c>
      <c r="IT45" s="10">
        <v>38</v>
      </c>
      <c r="IU45" s="10">
        <f t="shared" si="80"/>
        <v>-2</v>
      </c>
      <c r="IW45" s="10">
        <f>IFERROR(IF(COUNTIF(IW$8:IW44, IW44)&lt;=INDEX($IQ$8:$IQ$18, MATCH(IW44, $IP$8:$IP$18, 0)), IW44, IW44+$IR$5), "")</f>
        <v>-2</v>
      </c>
      <c r="IX45" s="10">
        <f>IF($IW45="", "", COUNTIF(IW$8:IW45, IW45))</f>
        <v>3</v>
      </c>
      <c r="IY45" s="10">
        <f t="shared" si="81"/>
        <v>10</v>
      </c>
      <c r="JA45" s="10" t="str">
        <f t="shared" si="82"/>
        <v>X</v>
      </c>
      <c r="JB45" s="10">
        <f>IF($JA45="", "", COUNTIF(JA$8:JA45, "X"))</f>
        <v>35</v>
      </c>
      <c r="JE45" s="67" t="str">
        <f t="shared" si="83"/>
        <v/>
      </c>
      <c r="JF45" s="60" t="str">
        <f>IF(AND($IQ$5='Dev Settings'!$BU$3, COUNTIF($IP$21:$IP$25, HT45)&gt;0, COUNTIF($IP$21:$IP$25, HT44)&gt;0), MIN($ML44:$NE44)-ML44, IF(AND($IQ$6='Dev Settings'!$BU$3, COUNTIF($IQ$21:$IQ$25, HT45)&gt;0, COUNTIF($IQ$21:$IQ$25, HT44)&gt;0), MAX($ML44:$NE44)-ML44, IFERROR(INDEX($IU$8:$IU$107, MATCH(HT45, $IT$8:$IT$107, 0)), "")))</f>
        <v/>
      </c>
      <c r="JG45" s="7" t="str">
        <f>IF(AND($IQ$5='Dev Settings'!$BU$3, COUNTIF($IP$21:$IP$25, HU45)&gt;0, COUNTIF($IP$21:$IP$25, HU44)&gt;0), MIN($ML44:$NE44)-MM44, IF(AND($IQ$6='Dev Settings'!$BU$3, COUNTIF($IQ$21:$IQ$25, HU45)&gt;0, COUNTIF($IQ$21:$IQ$25, HU44)&gt;0), MAX($ML44:$NE44)-MM44, IFERROR(INDEX($IU$8:$IU$107, MATCH(HU45, $IT$8:$IT$107, 0)), "")))</f>
        <v/>
      </c>
      <c r="JH45" s="7" t="str">
        <f>IF(AND($IQ$5='Dev Settings'!$BU$3, COUNTIF($IP$21:$IP$25, HV45)&gt;0, COUNTIF($IP$21:$IP$25, HV44)&gt;0), MIN($ML44:$NE44)-MN44, IF(AND($IQ$6='Dev Settings'!$BU$3, COUNTIF($IQ$21:$IQ$25, HV45)&gt;0, COUNTIF($IQ$21:$IQ$25, HV44)&gt;0), MAX($ML44:$NE44)-MN44, IFERROR(INDEX($IU$8:$IU$107, MATCH(HV45, $IT$8:$IT$107, 0)), "")))</f>
        <v/>
      </c>
      <c r="JI45" s="7" t="str">
        <f>IF(AND($IQ$5='Dev Settings'!$BU$3, COUNTIF($IP$21:$IP$25, HW45)&gt;0, COUNTIF($IP$21:$IP$25, HW44)&gt;0), MIN($ML44:$NE44)-MO44, IF(AND($IQ$6='Dev Settings'!$BU$3, COUNTIF($IQ$21:$IQ$25, HW45)&gt;0, COUNTIF($IQ$21:$IQ$25, HW44)&gt;0), MAX($ML44:$NE44)-MO44, IFERROR(INDEX($IU$8:$IU$107, MATCH(HW45, $IT$8:$IT$107, 0)), "")))</f>
        <v/>
      </c>
      <c r="JJ45" s="7" t="str">
        <f>IF(AND($IQ$5='Dev Settings'!$BU$3, COUNTIF($IP$21:$IP$25, HX45)&gt;0, COUNTIF($IP$21:$IP$25, HX44)&gt;0), MIN($ML44:$NE44)-MP44, IF(AND($IQ$6='Dev Settings'!$BU$3, COUNTIF($IQ$21:$IQ$25, HX45)&gt;0, COUNTIF($IQ$21:$IQ$25, HX44)&gt;0), MAX($ML44:$NE44)-MP44, IFERROR(INDEX($IU$8:$IU$107, MATCH(HX45, $IT$8:$IT$107, 0)), "")))</f>
        <v/>
      </c>
      <c r="JK45" s="7" t="str">
        <f>IF(AND($IQ$5='Dev Settings'!$BU$3, COUNTIF($IP$21:$IP$25, HY45)&gt;0, COUNTIF($IP$21:$IP$25, HY44)&gt;0), MIN($ML44:$NE44)-MQ44, IF(AND($IQ$6='Dev Settings'!$BU$3, COUNTIF($IQ$21:$IQ$25, HY45)&gt;0, COUNTIF($IQ$21:$IQ$25, HY44)&gt;0), MAX($ML44:$NE44)-MQ44, IFERROR(INDEX($IU$8:$IU$107, MATCH(HY45, $IT$8:$IT$107, 0)), "")))</f>
        <v/>
      </c>
      <c r="JL45" s="7" t="str">
        <f>IF(AND($IQ$5='Dev Settings'!$BU$3, COUNTIF($IP$21:$IP$25, HZ45)&gt;0, COUNTIF($IP$21:$IP$25, HZ44)&gt;0), MIN($ML44:$NE44)-MR44, IF(AND($IQ$6='Dev Settings'!$BU$3, COUNTIF($IQ$21:$IQ$25, HZ45)&gt;0, COUNTIF($IQ$21:$IQ$25, HZ44)&gt;0), MAX($ML44:$NE44)-MR44, IFERROR(INDEX($IU$8:$IU$107, MATCH(HZ45, $IT$8:$IT$107, 0)), "")))</f>
        <v/>
      </c>
      <c r="JM45" s="7" t="str">
        <f>IF(AND($IQ$5='Dev Settings'!$BU$3, COUNTIF($IP$21:$IP$25, IA45)&gt;0, COUNTIF($IP$21:$IP$25, IA44)&gt;0), MIN($ML44:$NE44)-MS44, IF(AND($IQ$6='Dev Settings'!$BU$3, COUNTIF($IQ$21:$IQ$25, IA45)&gt;0, COUNTIF($IQ$21:$IQ$25, IA44)&gt;0), MAX($ML44:$NE44)-MS44, IFERROR(INDEX($IU$8:$IU$107, MATCH(IA45, $IT$8:$IT$107, 0)), "")))</f>
        <v/>
      </c>
      <c r="JN45" s="7" t="str">
        <f>IF(AND($IQ$5='Dev Settings'!$BU$3, COUNTIF($IP$21:$IP$25, IB45)&gt;0, COUNTIF($IP$21:$IP$25, IB44)&gt;0), MIN($ML44:$NE44)-MT44, IF(AND($IQ$6='Dev Settings'!$BU$3, COUNTIF($IQ$21:$IQ$25, IB45)&gt;0, COUNTIF($IQ$21:$IQ$25, IB44)&gt;0), MAX($ML44:$NE44)-MT44, IFERROR(INDEX($IU$8:$IU$107, MATCH(IB45, $IT$8:$IT$107, 0)), "")))</f>
        <v/>
      </c>
      <c r="JO45" s="7" t="str">
        <f>IF(AND($IQ$5='Dev Settings'!$BU$3, COUNTIF($IP$21:$IP$25, IC45)&gt;0, COUNTIF($IP$21:$IP$25, IC44)&gt;0), MIN($ML44:$NE44)-MU44, IF(AND($IQ$6='Dev Settings'!$BU$3, COUNTIF($IQ$21:$IQ$25, IC45)&gt;0, COUNTIF($IQ$21:$IQ$25, IC44)&gt;0), MAX($ML44:$NE44)-MU44, IFERROR(INDEX($IU$8:$IU$107, MATCH(IC45, $IT$8:$IT$107, 0)), "")))</f>
        <v/>
      </c>
      <c r="JP45" s="7" t="str">
        <f>IF(AND($IQ$5='Dev Settings'!$BU$3, COUNTIF($IP$21:$IP$25, ID45)&gt;0, COUNTIF($IP$21:$IP$25, ID44)&gt;0), MIN($ML44:$NE44)-MV44, IF(AND($IQ$6='Dev Settings'!$BU$3, COUNTIF($IQ$21:$IQ$25, ID45)&gt;0, COUNTIF($IQ$21:$IQ$25, ID44)&gt;0), MAX($ML44:$NE44)-MV44, IFERROR(INDEX($IU$8:$IU$107, MATCH(ID45, $IT$8:$IT$107, 0)), "")))</f>
        <v/>
      </c>
      <c r="JQ45" s="7" t="str">
        <f>IF(AND($IQ$5='Dev Settings'!$BU$3, COUNTIF($IP$21:$IP$25, IE45)&gt;0, COUNTIF($IP$21:$IP$25, IE44)&gt;0), MIN($ML44:$NE44)-MW44, IF(AND($IQ$6='Dev Settings'!$BU$3, COUNTIF($IQ$21:$IQ$25, IE45)&gt;0, COUNTIF($IQ$21:$IQ$25, IE44)&gt;0), MAX($ML44:$NE44)-MW44, IFERROR(INDEX($IU$8:$IU$107, MATCH(IE45, $IT$8:$IT$107, 0)), "")))</f>
        <v/>
      </c>
      <c r="JR45" s="7" t="str">
        <f>IF(AND($IQ$5='Dev Settings'!$BU$3, COUNTIF($IP$21:$IP$25, IF45)&gt;0, COUNTIF($IP$21:$IP$25, IF44)&gt;0), MIN($ML44:$NE44)-MX44, IF(AND($IQ$6='Dev Settings'!$BU$3, COUNTIF($IQ$21:$IQ$25, IF45)&gt;0, COUNTIF($IQ$21:$IQ$25, IF44)&gt;0), MAX($ML44:$NE44)-MX44, IFERROR(INDEX($IU$8:$IU$107, MATCH(IF45, $IT$8:$IT$107, 0)), "")))</f>
        <v/>
      </c>
      <c r="JS45" s="7" t="str">
        <f>IF(AND($IQ$5='Dev Settings'!$BU$3, COUNTIF($IP$21:$IP$25, IG45)&gt;0, COUNTIF($IP$21:$IP$25, IG44)&gt;0), MIN($ML44:$NE44)-MY44, IF(AND($IQ$6='Dev Settings'!$BU$3, COUNTIF($IQ$21:$IQ$25, IG45)&gt;0, COUNTIF($IQ$21:$IQ$25, IG44)&gt;0), MAX($ML44:$NE44)-MY44, IFERROR(INDEX($IU$8:$IU$107, MATCH(IG45, $IT$8:$IT$107, 0)), "")))</f>
        <v/>
      </c>
      <c r="JT45" s="7" t="str">
        <f>IF(AND($IQ$5='Dev Settings'!$BU$3, COUNTIF($IP$21:$IP$25, IH45)&gt;0, COUNTIF($IP$21:$IP$25, IH44)&gt;0), MIN($ML44:$NE44)-MZ44, IF(AND($IQ$6='Dev Settings'!$BU$3, COUNTIF($IQ$21:$IQ$25, IH45)&gt;0, COUNTIF($IQ$21:$IQ$25, IH44)&gt;0), MAX($ML44:$NE44)-MZ44, IFERROR(INDEX($IU$8:$IU$107, MATCH(IH45, $IT$8:$IT$107, 0)), "")))</f>
        <v/>
      </c>
      <c r="JU45" s="7" t="str">
        <f>IF(AND($IQ$5='Dev Settings'!$BU$3, COUNTIF($IP$21:$IP$25, II45)&gt;0, COUNTIF($IP$21:$IP$25, II44)&gt;0), MIN($ML44:$NE44)-NA44, IF(AND($IQ$6='Dev Settings'!$BU$3, COUNTIF($IQ$21:$IQ$25, II45)&gt;0, COUNTIF($IQ$21:$IQ$25, II44)&gt;0), MAX($ML44:$NE44)-NA44, IFERROR(INDEX($IU$8:$IU$107, MATCH(II45, $IT$8:$IT$107, 0)), "")))</f>
        <v/>
      </c>
      <c r="JV45" s="7" t="str">
        <f>IF(AND($IQ$5='Dev Settings'!$BU$3, COUNTIF($IP$21:$IP$25, IJ45)&gt;0, COUNTIF($IP$21:$IP$25, IJ44)&gt;0), MIN($ML44:$NE44)-NB44, IF(AND($IQ$6='Dev Settings'!$BU$3, COUNTIF($IQ$21:$IQ$25, IJ45)&gt;0, COUNTIF($IQ$21:$IQ$25, IJ44)&gt;0), MAX($ML44:$NE44)-NB44, IFERROR(INDEX($IU$8:$IU$107, MATCH(IJ45, $IT$8:$IT$107, 0)), "")))</f>
        <v/>
      </c>
      <c r="JW45" s="7" t="str">
        <f>IF(AND($IQ$5='Dev Settings'!$BU$3, COUNTIF($IP$21:$IP$25, IK45)&gt;0, COUNTIF($IP$21:$IP$25, IK44)&gt;0), MIN($ML44:$NE44)-NC44, IF(AND($IQ$6='Dev Settings'!$BU$3, COUNTIF($IQ$21:$IQ$25, IK45)&gt;0, COUNTIF($IQ$21:$IQ$25, IK44)&gt;0), MAX($ML44:$NE44)-NC44, IFERROR(INDEX($IU$8:$IU$107, MATCH(IK45, $IT$8:$IT$107, 0)), "")))</f>
        <v/>
      </c>
      <c r="JX45" s="7" t="str">
        <f>IF(AND($IQ$5='Dev Settings'!$BU$3, COUNTIF($IP$21:$IP$25, IL45)&gt;0, COUNTIF($IP$21:$IP$25, IL44)&gt;0), MIN($ML44:$NE44)-ND44, IF(AND($IQ$6='Dev Settings'!$BU$3, COUNTIF($IQ$21:$IQ$25, IL45)&gt;0, COUNTIF($IQ$21:$IQ$25, IL44)&gt;0), MAX($ML44:$NE44)-ND44, IFERROR(INDEX($IU$8:$IU$107, MATCH(IL45, $IT$8:$IT$107, 0)), "")))</f>
        <v/>
      </c>
      <c r="JY45" s="61" t="str">
        <f>IF(AND($IQ$5='Dev Settings'!$BU$3, COUNTIF($IP$21:$IP$25, IM45)&gt;0, COUNTIF($IP$21:$IP$25, IM44)&gt;0), MIN($ML44:$NE44)-NE44, IF(AND($IQ$6='Dev Settings'!$BU$3, COUNTIF($IQ$21:$IQ$25, IM45)&gt;0, COUNTIF($IQ$21:$IQ$25, IM44)&gt;0), MAX($ML44:$NE44)-NE44, IFERROR(INDEX($IU$8:$IU$107, MATCH(IM45, $IT$8:$IT$107, 0)), "")))</f>
        <v/>
      </c>
      <c r="KA45" s="60" t="str">
        <f t="shared" si="8"/>
        <v/>
      </c>
      <c r="KB45" s="7" t="str">
        <f t="shared" si="9"/>
        <v/>
      </c>
      <c r="KC45" s="7" t="str">
        <f t="shared" si="10"/>
        <v/>
      </c>
      <c r="KD45" s="7" t="str">
        <f t="shared" si="11"/>
        <v/>
      </c>
      <c r="KE45" s="7" t="str">
        <f t="shared" si="12"/>
        <v/>
      </c>
      <c r="KF45" s="7" t="str">
        <f t="shared" si="13"/>
        <v/>
      </c>
      <c r="KG45" s="7" t="str">
        <f t="shared" si="14"/>
        <v/>
      </c>
      <c r="KH45" s="7" t="str">
        <f t="shared" si="15"/>
        <v/>
      </c>
      <c r="KI45" s="7" t="str">
        <f t="shared" si="16"/>
        <v/>
      </c>
      <c r="KJ45" s="7" t="str">
        <f t="shared" si="17"/>
        <v/>
      </c>
      <c r="KK45" s="7" t="str">
        <f t="shared" si="18"/>
        <v/>
      </c>
      <c r="KL45" s="7" t="str">
        <f t="shared" si="19"/>
        <v/>
      </c>
      <c r="KM45" s="7" t="str">
        <f t="shared" si="20"/>
        <v/>
      </c>
      <c r="KN45" s="7" t="str">
        <f t="shared" si="21"/>
        <v/>
      </c>
      <c r="KO45" s="7" t="str">
        <f t="shared" si="22"/>
        <v/>
      </c>
      <c r="KP45" s="7" t="str">
        <f t="shared" si="23"/>
        <v/>
      </c>
      <c r="KQ45" s="7" t="str">
        <f t="shared" si="24"/>
        <v/>
      </c>
      <c r="KR45" s="7" t="str">
        <f t="shared" si="25"/>
        <v/>
      </c>
      <c r="KS45" s="7" t="str">
        <f t="shared" si="26"/>
        <v/>
      </c>
      <c r="KT45" s="61" t="str">
        <f t="shared" si="27"/>
        <v/>
      </c>
      <c r="KV45" s="60" t="e">
        <f t="shared" si="28"/>
        <v>#VALUE!</v>
      </c>
      <c r="KW45" s="7" t="e">
        <f t="shared" si="29"/>
        <v>#VALUE!</v>
      </c>
      <c r="KX45" s="7" t="e">
        <f t="shared" si="30"/>
        <v>#VALUE!</v>
      </c>
      <c r="KY45" s="7" t="e">
        <f t="shared" si="31"/>
        <v>#VALUE!</v>
      </c>
      <c r="KZ45" s="7" t="e">
        <f t="shared" si="32"/>
        <v>#VALUE!</v>
      </c>
      <c r="LA45" s="7" t="e">
        <f t="shared" si="33"/>
        <v>#VALUE!</v>
      </c>
      <c r="LB45" s="7" t="e">
        <f t="shared" si="34"/>
        <v>#VALUE!</v>
      </c>
      <c r="LC45" s="7" t="e">
        <f t="shared" si="35"/>
        <v>#VALUE!</v>
      </c>
      <c r="LD45" s="7" t="e">
        <f t="shared" si="36"/>
        <v>#VALUE!</v>
      </c>
      <c r="LE45" s="7" t="e">
        <f t="shared" si="37"/>
        <v>#VALUE!</v>
      </c>
      <c r="LF45" s="7" t="e">
        <f t="shared" si="38"/>
        <v>#VALUE!</v>
      </c>
      <c r="LG45" s="7" t="e">
        <f t="shared" si="39"/>
        <v>#VALUE!</v>
      </c>
      <c r="LH45" s="7" t="e">
        <f t="shared" si="40"/>
        <v>#VALUE!</v>
      </c>
      <c r="LI45" s="7" t="e">
        <f t="shared" si="41"/>
        <v>#VALUE!</v>
      </c>
      <c r="LJ45" s="7" t="e">
        <f t="shared" si="42"/>
        <v>#VALUE!</v>
      </c>
      <c r="LK45" s="7" t="e">
        <f t="shared" si="43"/>
        <v>#VALUE!</v>
      </c>
      <c r="LL45" s="7" t="e">
        <f t="shared" si="44"/>
        <v>#VALUE!</v>
      </c>
      <c r="LM45" s="7" t="e">
        <f t="shared" si="45"/>
        <v>#VALUE!</v>
      </c>
      <c r="LN45" s="7" t="e">
        <f t="shared" si="46"/>
        <v>#VALUE!</v>
      </c>
      <c r="LO45" s="61" t="e">
        <f t="shared" si="47"/>
        <v>#VALUE!</v>
      </c>
      <c r="LQ45" s="60" t="e">
        <f t="shared" si="48"/>
        <v>#VALUE!</v>
      </c>
      <c r="LR45" s="7" t="e">
        <f t="shared" si="49"/>
        <v>#VALUE!</v>
      </c>
      <c r="LS45" s="7" t="e">
        <f t="shared" si="50"/>
        <v>#VALUE!</v>
      </c>
      <c r="LT45" s="7" t="e">
        <f t="shared" si="51"/>
        <v>#VALUE!</v>
      </c>
      <c r="LU45" s="7" t="e">
        <f t="shared" si="52"/>
        <v>#VALUE!</v>
      </c>
      <c r="LV45" s="7" t="e">
        <f t="shared" si="53"/>
        <v>#VALUE!</v>
      </c>
      <c r="LW45" s="7" t="e">
        <f t="shared" si="54"/>
        <v>#VALUE!</v>
      </c>
      <c r="LX45" s="7" t="e">
        <f t="shared" si="55"/>
        <v>#VALUE!</v>
      </c>
      <c r="LY45" s="7" t="e">
        <f t="shared" si="56"/>
        <v>#VALUE!</v>
      </c>
      <c r="LZ45" s="7" t="e">
        <f t="shared" si="57"/>
        <v>#VALUE!</v>
      </c>
      <c r="MA45" s="7" t="e">
        <f t="shared" si="58"/>
        <v>#VALUE!</v>
      </c>
      <c r="MB45" s="7" t="e">
        <f t="shared" si="59"/>
        <v>#VALUE!</v>
      </c>
      <c r="MC45" s="7" t="e">
        <f t="shared" si="60"/>
        <v>#VALUE!</v>
      </c>
      <c r="MD45" s="7" t="e">
        <f t="shared" si="61"/>
        <v>#VALUE!</v>
      </c>
      <c r="ME45" s="7" t="e">
        <f t="shared" si="62"/>
        <v>#VALUE!</v>
      </c>
      <c r="MF45" s="7" t="e">
        <f t="shared" si="63"/>
        <v>#VALUE!</v>
      </c>
      <c r="MG45" s="7" t="e">
        <f t="shared" si="64"/>
        <v>#VALUE!</v>
      </c>
      <c r="MH45" s="7" t="e">
        <f t="shared" si="65"/>
        <v>#VALUE!</v>
      </c>
      <c r="MI45" s="7" t="e">
        <f t="shared" si="66"/>
        <v>#VALUE!</v>
      </c>
      <c r="MJ45" s="61" t="e">
        <f t="shared" si="67"/>
        <v>#VALUE!</v>
      </c>
      <c r="ML45" s="60" t="str">
        <f t="shared" si="84"/>
        <v/>
      </c>
      <c r="MM45" s="7" t="str">
        <f t="shared" si="85"/>
        <v/>
      </c>
      <c r="MN45" s="7" t="str">
        <f t="shared" si="86"/>
        <v/>
      </c>
      <c r="MO45" s="7" t="str">
        <f t="shared" si="87"/>
        <v/>
      </c>
      <c r="MP45" s="7" t="str">
        <f t="shared" si="88"/>
        <v/>
      </c>
      <c r="MQ45" s="7" t="str">
        <f t="shared" si="89"/>
        <v/>
      </c>
      <c r="MR45" s="7" t="str">
        <f t="shared" si="90"/>
        <v/>
      </c>
      <c r="MS45" s="7" t="str">
        <f t="shared" si="91"/>
        <v/>
      </c>
      <c r="MT45" s="7" t="str">
        <f t="shared" si="92"/>
        <v/>
      </c>
      <c r="MU45" s="7" t="str">
        <f t="shared" si="93"/>
        <v/>
      </c>
      <c r="MV45" s="7" t="str">
        <f t="shared" si="94"/>
        <v/>
      </c>
      <c r="MW45" s="7" t="str">
        <f t="shared" si="95"/>
        <v/>
      </c>
      <c r="MX45" s="7" t="str">
        <f t="shared" si="96"/>
        <v/>
      </c>
      <c r="MY45" s="7" t="str">
        <f t="shared" si="97"/>
        <v/>
      </c>
      <c r="MZ45" s="7" t="str">
        <f t="shared" si="98"/>
        <v/>
      </c>
      <c r="NA45" s="7" t="str">
        <f t="shared" si="99"/>
        <v/>
      </c>
      <c r="NB45" s="7" t="str">
        <f t="shared" si="100"/>
        <v/>
      </c>
      <c r="NC45" s="7" t="str">
        <f t="shared" si="101"/>
        <v/>
      </c>
      <c r="ND45" s="7" t="str">
        <f t="shared" si="102"/>
        <v/>
      </c>
      <c r="NE45" s="61" t="str">
        <f t="shared" si="103"/>
        <v/>
      </c>
      <c r="NG45" s="10" t="str">
        <f t="shared" si="104"/>
        <v/>
      </c>
      <c r="NI45" s="10" t="str">
        <f t="shared" si="105"/>
        <v/>
      </c>
      <c r="NK45" s="10" t="str">
        <f>IF(COUNTIF($NI45:$NI$176, "X")=1, "X", "")</f>
        <v/>
      </c>
      <c r="NM45" s="10" t="str">
        <f t="shared" si="69"/>
        <v/>
      </c>
      <c r="NO45" s="85" t="str" cm="1">
        <f t="array" ref="NO45">IF(OR(NO$7="", $JE45=""), "", IFERROR(NO$8+SUMPRODUCT((Trades!$CL$8:$CL$307)*(Trades!$O$8:$Q$307=NO$7)*(Trades!$R$8:$R$307&lt;$JE45))-SUMPRODUCT((Trades!$H$8:$H$307)*(Trades!$E$8:$E$307=NO$7)*(Trades!$R$8:$R$307&lt;$JE45)), ""))</f>
        <v/>
      </c>
      <c r="NP45" s="86" t="str" cm="1">
        <f t="array" ref="NP45">IF(OR(NP$7="", $JE45=""), "", IFERROR(NP$8+SUMPRODUCT((Trades!$CL$8:$CL$307)*(Trades!$O$8:$Q$307=NP$7)*(Trades!$R$8:$R$307&lt;$JE45))-SUMPRODUCT((Trades!$H$8:$H$307)*(Trades!$E$8:$E$307=NP$7)*(Trades!$R$8:$R$307&lt;$JE45)), ""))</f>
        <v/>
      </c>
      <c r="NQ45" s="86" t="str" cm="1">
        <f t="array" ref="NQ45">IF(OR(NQ$7="", $JE45=""), "", IFERROR(NQ$8+SUMPRODUCT((Trades!$CL$8:$CL$307)*(Trades!$O$8:$Q$307=NQ$7)*(Trades!$R$8:$R$307&lt;$JE45))-SUMPRODUCT((Trades!$H$8:$H$307)*(Trades!$E$8:$E$307=NQ$7)*(Trades!$R$8:$R$307&lt;$JE45)), ""))</f>
        <v/>
      </c>
      <c r="NR45" s="86" t="str" cm="1">
        <f t="array" ref="NR45">IF(OR(NR$7="", $JE45=""), "", IFERROR(NR$8+SUMPRODUCT((Trades!$CL$8:$CL$307)*(Trades!$O$8:$Q$307=NR$7)*(Trades!$R$8:$R$307&lt;$JE45))-SUMPRODUCT((Trades!$H$8:$H$307)*(Trades!$E$8:$E$307=NR$7)*(Trades!$R$8:$R$307&lt;$JE45)), ""))</f>
        <v/>
      </c>
      <c r="NS45" s="86" t="str" cm="1">
        <f t="array" ref="NS45">IF(OR(NS$7="", $JE45=""), "", IFERROR(NS$8+SUMPRODUCT((Trades!$CL$8:$CL$307)*(Trades!$O$8:$Q$307=NS$7)*(Trades!$R$8:$R$307&lt;$JE45))-SUMPRODUCT((Trades!$H$8:$H$307)*(Trades!$E$8:$E$307=NS$7)*(Trades!$R$8:$R$307&lt;$JE45)), ""))</f>
        <v/>
      </c>
      <c r="NT45" s="86" t="str" cm="1">
        <f t="array" ref="NT45">IF(OR(NT$7="", $JE45=""), "", IFERROR(NT$8+SUMPRODUCT((Trades!$CL$8:$CL$307)*(Trades!$O$8:$Q$307=NT$7)*(Trades!$R$8:$R$307&lt;$JE45))-SUMPRODUCT((Trades!$H$8:$H$307)*(Trades!$E$8:$E$307=NT$7)*(Trades!$R$8:$R$307&lt;$JE45)), ""))</f>
        <v/>
      </c>
      <c r="NU45" s="86" t="str" cm="1">
        <f t="array" ref="NU45">IF(OR(NU$7="", $JE45=""), "", IFERROR(NU$8+SUMPRODUCT((Trades!$CL$8:$CL$307)*(Trades!$O$8:$Q$307=NU$7)*(Trades!$R$8:$R$307&lt;$JE45))-SUMPRODUCT((Trades!$H$8:$H$307)*(Trades!$E$8:$E$307=NU$7)*(Trades!$R$8:$R$307&lt;$JE45)), ""))</f>
        <v/>
      </c>
      <c r="NV45" s="86" t="str" cm="1">
        <f t="array" ref="NV45">IF(OR(NV$7="", $JE45=""), "", IFERROR(NV$8+SUMPRODUCT((Trades!$CL$8:$CL$307)*(Trades!$O$8:$Q$307=NV$7)*(Trades!$R$8:$R$307&lt;$JE45))-SUMPRODUCT((Trades!$H$8:$H$307)*(Trades!$E$8:$E$307=NV$7)*(Trades!$R$8:$R$307&lt;$JE45)), ""))</f>
        <v/>
      </c>
      <c r="NW45" s="86" t="str" cm="1">
        <f t="array" ref="NW45">IF(OR(NW$7="", $JE45=""), "", IFERROR(NW$8+SUMPRODUCT((Trades!$CL$8:$CL$307)*(Trades!$O$8:$Q$307=NW$7)*(Trades!$R$8:$R$307&lt;$JE45))-SUMPRODUCT((Trades!$H$8:$H$307)*(Trades!$E$8:$E$307=NW$7)*(Trades!$R$8:$R$307&lt;$JE45)), ""))</f>
        <v/>
      </c>
      <c r="NX45" s="86" t="str" cm="1">
        <f t="array" ref="NX45">IF(OR(NX$7="", $JE45=""), "", IFERROR(NX$8+SUMPRODUCT((Trades!$CL$8:$CL$307)*(Trades!$O$8:$Q$307=NX$7)*(Trades!$R$8:$R$307&lt;$JE45))-SUMPRODUCT((Trades!$H$8:$H$307)*(Trades!$E$8:$E$307=NX$7)*(Trades!$R$8:$R$307&lt;$JE45)), ""))</f>
        <v/>
      </c>
      <c r="NY45" s="86" t="str" cm="1">
        <f t="array" ref="NY45">IF(OR(NY$7="", $JE45=""), "", IFERROR(NY$8+SUMPRODUCT((Trades!$CL$8:$CL$307)*(Trades!$O$8:$Q$307=NY$7)*(Trades!$R$8:$R$307&lt;$JE45))-SUMPRODUCT((Trades!$H$8:$H$307)*(Trades!$E$8:$E$307=NY$7)*(Trades!$R$8:$R$307&lt;$JE45)), ""))</f>
        <v/>
      </c>
      <c r="NZ45" s="86" t="str" cm="1">
        <f t="array" ref="NZ45">IF(OR(NZ$7="", $JE45=""), "", IFERROR(NZ$8+SUMPRODUCT((Trades!$CL$8:$CL$307)*(Trades!$O$8:$Q$307=NZ$7)*(Trades!$R$8:$R$307&lt;$JE45))-SUMPRODUCT((Trades!$H$8:$H$307)*(Trades!$E$8:$E$307=NZ$7)*(Trades!$R$8:$R$307&lt;$JE45)), ""))</f>
        <v/>
      </c>
      <c r="OA45" s="86" t="str" cm="1">
        <f t="array" ref="OA45">IF(OR(OA$7="", $JE45=""), "", IFERROR(OA$8+SUMPRODUCT((Trades!$CL$8:$CL$307)*(Trades!$O$8:$Q$307=OA$7)*(Trades!$R$8:$R$307&lt;$JE45))-SUMPRODUCT((Trades!$H$8:$H$307)*(Trades!$E$8:$E$307=OA$7)*(Trades!$R$8:$R$307&lt;$JE45)), ""))</f>
        <v/>
      </c>
      <c r="OB45" s="86" t="str" cm="1">
        <f t="array" ref="OB45">IF(OR(OB$7="", $JE45=""), "", IFERROR(OB$8+SUMPRODUCT((Trades!$CL$8:$CL$307)*(Trades!$O$8:$Q$307=OB$7)*(Trades!$R$8:$R$307&lt;$JE45))-SUMPRODUCT((Trades!$H$8:$H$307)*(Trades!$E$8:$E$307=OB$7)*(Trades!$R$8:$R$307&lt;$JE45)), ""))</f>
        <v/>
      </c>
      <c r="OC45" s="86" t="str" cm="1">
        <f t="array" ref="OC45">IF(OR(OC$7="", $JE45=""), "", IFERROR(OC$8+SUMPRODUCT((Trades!$CL$8:$CL$307)*(Trades!$O$8:$Q$307=OC$7)*(Trades!$R$8:$R$307&lt;$JE45))-SUMPRODUCT((Trades!$H$8:$H$307)*(Trades!$E$8:$E$307=OC$7)*(Trades!$R$8:$R$307&lt;$JE45)), ""))</f>
        <v/>
      </c>
      <c r="OD45" s="86" t="str" cm="1">
        <f t="array" ref="OD45">IF(OR(OD$7="", $JE45=""), "", IFERROR(OD$8+SUMPRODUCT((Trades!$CL$8:$CL$307)*(Trades!$O$8:$Q$307=OD$7)*(Trades!$R$8:$R$307&lt;$JE45))-SUMPRODUCT((Trades!$H$8:$H$307)*(Trades!$E$8:$E$307=OD$7)*(Trades!$R$8:$R$307&lt;$JE45)), ""))</f>
        <v/>
      </c>
      <c r="OE45" s="86" t="str" cm="1">
        <f t="array" ref="OE45">IF(OR(OE$7="", $JE45=""), "", IFERROR(OE$8+SUMPRODUCT((Trades!$CL$8:$CL$307)*(Trades!$O$8:$Q$307=OE$7)*(Trades!$R$8:$R$307&lt;$JE45))-SUMPRODUCT((Trades!$H$8:$H$307)*(Trades!$E$8:$E$307=OE$7)*(Trades!$R$8:$R$307&lt;$JE45)), ""))</f>
        <v/>
      </c>
      <c r="OF45" s="86" t="str" cm="1">
        <f t="array" ref="OF45">IF(OR(OF$7="", $JE45=""), "", IFERROR(OF$8+SUMPRODUCT((Trades!$CL$8:$CL$307)*(Trades!$O$8:$Q$307=OF$7)*(Trades!$R$8:$R$307&lt;$JE45))-SUMPRODUCT((Trades!$H$8:$H$307)*(Trades!$E$8:$E$307=OF$7)*(Trades!$R$8:$R$307&lt;$JE45)), ""))</f>
        <v/>
      </c>
      <c r="OG45" s="86" t="str" cm="1">
        <f t="array" ref="OG45">IF(OR(OG$7="", $JE45=""), "", IFERROR(OG$8+SUMPRODUCT((Trades!$CL$8:$CL$307)*(Trades!$O$8:$Q$307=OG$7)*(Trades!$R$8:$R$307&lt;$JE45))-SUMPRODUCT((Trades!$H$8:$H$307)*(Trades!$E$8:$E$307=OG$7)*(Trades!$R$8:$R$307&lt;$JE45)), ""))</f>
        <v/>
      </c>
      <c r="OH45" s="87" t="str" cm="1">
        <f t="array" ref="OH45">IF(OR(OH$7="", $JE45=""), "", IFERROR(OH$8+SUMPRODUCT((Trades!$CL$8:$CL$307)*(Trades!$O$8:$Q$307=OH$7)*(Trades!$R$8:$R$307&lt;$JE45))-SUMPRODUCT((Trades!$H$8:$H$307)*(Trades!$E$8:$E$307=OH$7)*(Trades!$R$8:$R$307&lt;$JE45)), ""))</f>
        <v/>
      </c>
      <c r="OJ45" s="94" t="str">
        <f t="shared" si="106"/>
        <v/>
      </c>
      <c r="OK45" s="95" t="str">
        <f t="shared" si="153"/>
        <v/>
      </c>
      <c r="OL45" s="95" t="str">
        <f t="shared" si="154"/>
        <v/>
      </c>
      <c r="OM45" s="95" t="str">
        <f t="shared" si="155"/>
        <v/>
      </c>
      <c r="ON45" s="95" t="str">
        <f t="shared" si="156"/>
        <v/>
      </c>
      <c r="OO45" s="95" t="str">
        <f t="shared" si="157"/>
        <v/>
      </c>
      <c r="OP45" s="95" t="str">
        <f t="shared" si="158"/>
        <v/>
      </c>
      <c r="OQ45" s="95" t="str">
        <f t="shared" si="159"/>
        <v/>
      </c>
      <c r="OR45" s="95" t="str">
        <f t="shared" si="160"/>
        <v/>
      </c>
      <c r="OS45" s="95" t="str">
        <f t="shared" si="131"/>
        <v/>
      </c>
      <c r="OT45" s="95" t="str">
        <f t="shared" si="132"/>
        <v/>
      </c>
      <c r="OU45" s="95" t="str">
        <f t="shared" si="133"/>
        <v/>
      </c>
      <c r="OV45" s="95" t="str">
        <f t="shared" si="134"/>
        <v/>
      </c>
      <c r="OW45" s="95" t="str">
        <f t="shared" si="135"/>
        <v/>
      </c>
      <c r="OX45" s="95" t="str">
        <f t="shared" si="136"/>
        <v/>
      </c>
      <c r="OY45" s="95" t="str">
        <f t="shared" si="137"/>
        <v/>
      </c>
      <c r="OZ45" s="95" t="str">
        <f t="shared" si="138"/>
        <v/>
      </c>
      <c r="PA45" s="95" t="str">
        <f t="shared" si="139"/>
        <v/>
      </c>
      <c r="PB45" s="95" t="str">
        <f t="shared" si="140"/>
        <v/>
      </c>
      <c r="PC45" s="96" t="str">
        <f t="shared" si="141"/>
        <v/>
      </c>
      <c r="PE45" s="101" t="str">
        <f t="shared" si="126"/>
        <v/>
      </c>
      <c r="PG45" s="106" t="str">
        <f t="shared" si="127"/>
        <v/>
      </c>
      <c r="PH45" s="107" t="str">
        <f t="shared" si="161"/>
        <v/>
      </c>
      <c r="PI45" s="107" t="str">
        <f t="shared" si="162"/>
        <v/>
      </c>
      <c r="PJ45" s="107" t="str">
        <f t="shared" si="163"/>
        <v/>
      </c>
      <c r="PK45" s="107" t="str">
        <f t="shared" si="164"/>
        <v/>
      </c>
      <c r="PL45" s="107" t="str">
        <f t="shared" si="165"/>
        <v/>
      </c>
      <c r="PM45" s="107" t="str">
        <f t="shared" si="166"/>
        <v/>
      </c>
      <c r="PN45" s="107" t="str">
        <f t="shared" si="167"/>
        <v/>
      </c>
      <c r="PO45" s="107" t="str">
        <f t="shared" si="168"/>
        <v/>
      </c>
      <c r="PP45" s="107" t="str">
        <f t="shared" si="142"/>
        <v/>
      </c>
      <c r="PQ45" s="107" t="str">
        <f t="shared" si="143"/>
        <v/>
      </c>
      <c r="PR45" s="107" t="str">
        <f t="shared" si="144"/>
        <v/>
      </c>
      <c r="PS45" s="107" t="str">
        <f t="shared" si="145"/>
        <v/>
      </c>
      <c r="PT45" s="107" t="str">
        <f t="shared" si="146"/>
        <v/>
      </c>
      <c r="PU45" s="107" t="str">
        <f t="shared" si="147"/>
        <v/>
      </c>
      <c r="PV45" s="107" t="str">
        <f t="shared" si="148"/>
        <v/>
      </c>
      <c r="PW45" s="107" t="str">
        <f t="shared" si="149"/>
        <v/>
      </c>
      <c r="PX45" s="107" t="str">
        <f t="shared" si="150"/>
        <v/>
      </c>
      <c r="PY45" s="107" t="str">
        <f t="shared" si="151"/>
        <v/>
      </c>
      <c r="PZ45" s="108" t="str">
        <f t="shared" si="152"/>
        <v/>
      </c>
      <c r="QB45" s="124" t="str" cm="1">
        <f t="array" ref="QB45">IF(OR($QB$3="", $NI45=""), "", IFERROR(INDEX($ML45:$NE45, $QA45, MATCH($QB$3, $ML$7:$NE$7, 0)), ""))</f>
        <v/>
      </c>
      <c r="QD45" s="101" t="e" cm="1">
        <f t="array" ref="QD45">IF(OR($NI45="", $QB$3=""), NA(), IFERROR(INDEX($NO45:$OH45, $QC45, MATCH($QB$3, $NO$7:$OH$7, 0)), NA()))</f>
        <v>#N/A</v>
      </c>
      <c r="QF45" s="10">
        <f t="shared" si="72"/>
        <v>-20</v>
      </c>
    </row>
    <row r="46" spans="1:448" ht="15" customHeight="1" x14ac:dyDescent="0.25">
      <c r="A46" s="1"/>
      <c r="B46" s="468"/>
      <c r="C46" s="469"/>
      <c r="D46" s="469"/>
      <c r="E46" s="469"/>
      <c r="F46" s="469"/>
      <c r="G46" s="469"/>
      <c r="H46" s="469"/>
      <c r="I46" s="469"/>
      <c r="J46" s="469"/>
      <c r="K46" s="469"/>
      <c r="L46" s="469"/>
      <c r="M46" s="469"/>
      <c r="N46" s="469"/>
      <c r="O46" s="469"/>
      <c r="P46" s="469"/>
      <c r="Q46" s="469"/>
      <c r="R46" s="469"/>
      <c r="S46" s="469"/>
      <c r="T46" s="469"/>
      <c r="U46" s="470"/>
      <c r="V46" s="1"/>
      <c r="AG46" s="10">
        <v>35</v>
      </c>
      <c r="CJ46" s="7"/>
      <c r="CK46" s="10">
        <v>38</v>
      </c>
      <c r="CL46" s="60">
        <v>29</v>
      </c>
      <c r="CM46" s="7">
        <v>91</v>
      </c>
      <c r="CN46" s="7">
        <v>24</v>
      </c>
      <c r="CO46" s="7">
        <v>39</v>
      </c>
      <c r="CP46" s="7">
        <v>97</v>
      </c>
      <c r="CQ46" s="7">
        <v>34</v>
      </c>
      <c r="CR46" s="7">
        <v>78</v>
      </c>
      <c r="CS46" s="7">
        <v>98</v>
      </c>
      <c r="CT46" s="7">
        <v>68</v>
      </c>
      <c r="CU46" s="7">
        <v>48</v>
      </c>
      <c r="CV46" s="7">
        <v>4</v>
      </c>
      <c r="CW46" s="7">
        <v>93</v>
      </c>
      <c r="CX46" s="7">
        <v>82</v>
      </c>
      <c r="CY46" s="7">
        <v>26</v>
      </c>
      <c r="CZ46" s="7">
        <v>98</v>
      </c>
      <c r="DA46" s="7">
        <v>29</v>
      </c>
      <c r="DB46" s="7">
        <v>53</v>
      </c>
      <c r="DC46" s="7">
        <v>51</v>
      </c>
      <c r="DD46" s="7">
        <v>60</v>
      </c>
      <c r="DE46" s="7">
        <v>56</v>
      </c>
      <c r="DF46" s="7">
        <v>32</v>
      </c>
      <c r="DG46" s="7">
        <v>15</v>
      </c>
      <c r="DH46" s="7">
        <v>93</v>
      </c>
      <c r="DI46" s="61">
        <v>24</v>
      </c>
      <c r="DK46" s="10">
        <v>39</v>
      </c>
      <c r="DL46" s="60">
        <v>64</v>
      </c>
      <c r="DM46" s="7">
        <v>88</v>
      </c>
      <c r="DN46" s="7">
        <v>73</v>
      </c>
      <c r="DO46" s="7">
        <v>68</v>
      </c>
      <c r="DP46" s="7">
        <v>8</v>
      </c>
      <c r="DQ46" s="7">
        <v>76</v>
      </c>
      <c r="DR46" s="7">
        <v>30</v>
      </c>
      <c r="DS46" s="7">
        <v>28</v>
      </c>
      <c r="DT46" s="7">
        <v>72</v>
      </c>
      <c r="DU46" s="7">
        <v>8</v>
      </c>
      <c r="DV46" s="7">
        <v>94</v>
      </c>
      <c r="DW46" s="7">
        <v>56</v>
      </c>
      <c r="DX46" s="7">
        <v>65</v>
      </c>
      <c r="DY46" s="7">
        <v>54</v>
      </c>
      <c r="DZ46" s="7">
        <v>96</v>
      </c>
      <c r="EA46" s="7">
        <v>20</v>
      </c>
      <c r="EB46" s="7">
        <v>43</v>
      </c>
      <c r="EC46" s="7">
        <v>9</v>
      </c>
      <c r="ED46" s="7">
        <v>40</v>
      </c>
      <c r="EE46" s="7">
        <v>51</v>
      </c>
      <c r="EF46" s="7">
        <v>79</v>
      </c>
      <c r="EG46" s="7">
        <v>38</v>
      </c>
      <c r="EH46" s="7">
        <v>34</v>
      </c>
      <c r="EI46" s="7">
        <v>86</v>
      </c>
      <c r="EJ46" s="7">
        <v>79</v>
      </c>
      <c r="EK46" s="7">
        <v>3</v>
      </c>
      <c r="EL46" s="7">
        <v>48</v>
      </c>
      <c r="EM46" s="7">
        <v>21</v>
      </c>
      <c r="EN46" s="7">
        <v>87</v>
      </c>
      <c r="EO46" s="7">
        <v>46</v>
      </c>
      <c r="EP46" s="7">
        <v>6</v>
      </c>
      <c r="EQ46" s="7">
        <v>32</v>
      </c>
      <c r="ER46" s="7">
        <v>40</v>
      </c>
      <c r="ES46" s="7">
        <v>2</v>
      </c>
      <c r="ET46" s="7">
        <v>63</v>
      </c>
      <c r="EU46" s="7">
        <v>62</v>
      </c>
      <c r="EV46" s="7">
        <v>90</v>
      </c>
      <c r="EW46" s="7">
        <v>28</v>
      </c>
      <c r="EX46" s="7">
        <v>11</v>
      </c>
      <c r="EY46" s="7">
        <v>32</v>
      </c>
      <c r="EZ46" s="7">
        <v>44</v>
      </c>
      <c r="FA46" s="7">
        <v>71</v>
      </c>
      <c r="FB46" s="7">
        <v>36</v>
      </c>
      <c r="FC46" s="7">
        <v>49</v>
      </c>
      <c r="FD46" s="7">
        <v>42</v>
      </c>
      <c r="FE46" s="7">
        <v>53</v>
      </c>
      <c r="FF46" s="7">
        <v>49</v>
      </c>
      <c r="FG46" s="7">
        <v>85</v>
      </c>
      <c r="FH46" s="7">
        <v>3</v>
      </c>
      <c r="FI46" s="7">
        <v>71</v>
      </c>
      <c r="FJ46" s="7">
        <v>66</v>
      </c>
      <c r="FK46" s="7">
        <v>42</v>
      </c>
      <c r="FL46" s="7">
        <v>2</v>
      </c>
      <c r="FM46" s="7">
        <v>3</v>
      </c>
      <c r="FN46" s="7">
        <v>4</v>
      </c>
      <c r="FO46" s="7">
        <v>56</v>
      </c>
      <c r="FP46" s="7">
        <v>99</v>
      </c>
      <c r="FQ46" s="7">
        <v>85</v>
      </c>
      <c r="FR46" s="7">
        <v>51</v>
      </c>
      <c r="FS46" s="7">
        <v>87</v>
      </c>
      <c r="FT46" s="7">
        <v>26</v>
      </c>
      <c r="FU46" s="7">
        <v>81</v>
      </c>
      <c r="FV46" s="7">
        <v>17</v>
      </c>
      <c r="FW46" s="7">
        <v>27</v>
      </c>
      <c r="FX46" s="7">
        <v>8</v>
      </c>
      <c r="FY46" s="7">
        <v>24</v>
      </c>
      <c r="FZ46" s="7">
        <v>45</v>
      </c>
      <c r="GA46" s="7">
        <v>18</v>
      </c>
      <c r="GB46" s="7">
        <v>91</v>
      </c>
      <c r="GC46" s="7">
        <v>83</v>
      </c>
      <c r="GD46" s="7">
        <v>7</v>
      </c>
      <c r="GE46" s="7">
        <v>76</v>
      </c>
      <c r="GF46" s="7">
        <v>93</v>
      </c>
      <c r="GG46" s="7">
        <v>78</v>
      </c>
      <c r="GH46" s="7">
        <v>99</v>
      </c>
      <c r="GI46" s="7">
        <v>22</v>
      </c>
      <c r="GJ46" s="7">
        <v>1</v>
      </c>
      <c r="GK46" s="7">
        <v>79</v>
      </c>
      <c r="GL46" s="7">
        <v>43</v>
      </c>
      <c r="GM46" s="7">
        <v>31</v>
      </c>
      <c r="GN46" s="7">
        <v>63</v>
      </c>
      <c r="GO46" s="7">
        <v>81</v>
      </c>
      <c r="GP46" s="7">
        <v>40</v>
      </c>
      <c r="GQ46" s="7">
        <v>80</v>
      </c>
      <c r="GR46" s="7">
        <v>99</v>
      </c>
      <c r="GS46" s="7">
        <v>68</v>
      </c>
      <c r="GT46" s="7">
        <v>86</v>
      </c>
      <c r="GU46" s="7">
        <v>43</v>
      </c>
      <c r="GV46" s="7">
        <v>92</v>
      </c>
      <c r="GW46" s="7">
        <v>30</v>
      </c>
      <c r="GX46" s="7">
        <v>53</v>
      </c>
      <c r="GY46" s="7">
        <v>12</v>
      </c>
      <c r="GZ46" s="7">
        <v>1</v>
      </c>
      <c r="HA46" s="7">
        <v>58</v>
      </c>
      <c r="HB46" s="7">
        <v>44</v>
      </c>
      <c r="HC46" s="7">
        <v>72</v>
      </c>
      <c r="HD46" s="7">
        <v>95</v>
      </c>
      <c r="HE46" s="7">
        <v>29</v>
      </c>
      <c r="HF46" s="7">
        <v>42</v>
      </c>
      <c r="HG46" s="61">
        <v>75</v>
      </c>
      <c r="HJ46" s="52" t="e">
        <f t="shared" si="169"/>
        <v>#VALUE!</v>
      </c>
      <c r="HL46" s="49">
        <f>$CA$22</f>
        <v>0.58333333333333326</v>
      </c>
      <c r="HN46" s="10" t="e">
        <f t="shared" si="172"/>
        <v>#VALUE!</v>
      </c>
      <c r="HP46" s="10" t="e">
        <f t="shared" si="173"/>
        <v>#VALUE!</v>
      </c>
      <c r="HR46" s="10" t="e">
        <f t="shared" si="78"/>
        <v>#VALUE!</v>
      </c>
      <c r="HT46" s="60" t="e">
        <f t="shared" si="171"/>
        <v>#VALUE!</v>
      </c>
      <c r="HU46" s="7" t="e">
        <f t="shared" si="171"/>
        <v>#VALUE!</v>
      </c>
      <c r="HV46" s="7" t="e">
        <f t="shared" si="171"/>
        <v>#VALUE!</v>
      </c>
      <c r="HW46" s="7" t="e">
        <f t="shared" si="171"/>
        <v>#VALUE!</v>
      </c>
      <c r="HX46" s="7" t="e">
        <f t="shared" si="171"/>
        <v>#VALUE!</v>
      </c>
      <c r="HY46" s="7" t="e">
        <f t="shared" si="171"/>
        <v>#VALUE!</v>
      </c>
      <c r="HZ46" s="7" t="e">
        <f t="shared" si="171"/>
        <v>#VALUE!</v>
      </c>
      <c r="IA46" s="7" t="e">
        <f t="shared" si="171"/>
        <v>#VALUE!</v>
      </c>
      <c r="IB46" s="7" t="e">
        <f t="shared" si="171"/>
        <v>#VALUE!</v>
      </c>
      <c r="IC46" s="7" t="e">
        <f t="shared" si="171"/>
        <v>#VALUE!</v>
      </c>
      <c r="ID46" s="7" t="e">
        <f t="shared" si="171"/>
        <v>#VALUE!</v>
      </c>
      <c r="IE46" s="7" t="e">
        <f t="shared" si="171"/>
        <v>#VALUE!</v>
      </c>
      <c r="IF46" s="7" t="e">
        <f t="shared" si="171"/>
        <v>#VALUE!</v>
      </c>
      <c r="IG46" s="7" t="e">
        <f t="shared" si="171"/>
        <v>#VALUE!</v>
      </c>
      <c r="IH46" s="7" t="e">
        <f t="shared" si="171"/>
        <v>#VALUE!</v>
      </c>
      <c r="II46" s="7" t="e">
        <f t="shared" si="171"/>
        <v>#VALUE!</v>
      </c>
      <c r="IJ46" s="7" t="e">
        <f t="shared" si="170"/>
        <v>#VALUE!</v>
      </c>
      <c r="IK46" s="7" t="e">
        <f t="shared" si="170"/>
        <v>#VALUE!</v>
      </c>
      <c r="IL46" s="7" t="e">
        <f t="shared" si="129"/>
        <v>#VALUE!</v>
      </c>
      <c r="IM46" s="61" t="e">
        <f t="shared" si="129"/>
        <v>#VALUE!</v>
      </c>
      <c r="IT46" s="10">
        <v>39</v>
      </c>
      <c r="IU46" s="10">
        <f t="shared" si="80"/>
        <v>-2</v>
      </c>
      <c r="IW46" s="10">
        <f>IFERROR(IF(COUNTIF(IW$8:IW45, IW45)&lt;=INDEX($IQ$8:$IQ$18, MATCH(IW45, $IP$8:$IP$18, 0)), IW45, IW45+$IR$5), "")</f>
        <v>-2</v>
      </c>
      <c r="IX46" s="10">
        <f>IF($IW46="", "", COUNTIF(IW$8:IW46, IW46))</f>
        <v>4</v>
      </c>
      <c r="IY46" s="10">
        <f t="shared" si="81"/>
        <v>10</v>
      </c>
      <c r="JA46" s="10" t="str">
        <f t="shared" si="82"/>
        <v>X</v>
      </c>
      <c r="JB46" s="10">
        <f>IF($JA46="", "", COUNTIF(JA$8:JA46, "X"))</f>
        <v>36</v>
      </c>
      <c r="JE46" s="67" t="str">
        <f t="shared" si="83"/>
        <v/>
      </c>
      <c r="JF46" s="60" t="str">
        <f>IF(AND($IQ$5='Dev Settings'!$BU$3, COUNTIF($IP$21:$IP$25, HT46)&gt;0, COUNTIF($IP$21:$IP$25, HT45)&gt;0), MIN($ML45:$NE45)-ML45, IF(AND($IQ$6='Dev Settings'!$BU$3, COUNTIF($IQ$21:$IQ$25, HT46)&gt;0, COUNTIF($IQ$21:$IQ$25, HT45)&gt;0), MAX($ML45:$NE45)-ML45, IFERROR(INDEX($IU$8:$IU$107, MATCH(HT46, $IT$8:$IT$107, 0)), "")))</f>
        <v/>
      </c>
      <c r="JG46" s="7" t="str">
        <f>IF(AND($IQ$5='Dev Settings'!$BU$3, COUNTIF($IP$21:$IP$25, HU46)&gt;0, COUNTIF($IP$21:$IP$25, HU45)&gt;0), MIN($ML45:$NE45)-MM45, IF(AND($IQ$6='Dev Settings'!$BU$3, COUNTIF($IQ$21:$IQ$25, HU46)&gt;0, COUNTIF($IQ$21:$IQ$25, HU45)&gt;0), MAX($ML45:$NE45)-MM45, IFERROR(INDEX($IU$8:$IU$107, MATCH(HU46, $IT$8:$IT$107, 0)), "")))</f>
        <v/>
      </c>
      <c r="JH46" s="7" t="str">
        <f>IF(AND($IQ$5='Dev Settings'!$BU$3, COUNTIF($IP$21:$IP$25, HV46)&gt;0, COUNTIF($IP$21:$IP$25, HV45)&gt;0), MIN($ML45:$NE45)-MN45, IF(AND($IQ$6='Dev Settings'!$BU$3, COUNTIF($IQ$21:$IQ$25, HV46)&gt;0, COUNTIF($IQ$21:$IQ$25, HV45)&gt;0), MAX($ML45:$NE45)-MN45, IFERROR(INDEX($IU$8:$IU$107, MATCH(HV46, $IT$8:$IT$107, 0)), "")))</f>
        <v/>
      </c>
      <c r="JI46" s="7" t="str">
        <f>IF(AND($IQ$5='Dev Settings'!$BU$3, COUNTIF($IP$21:$IP$25, HW46)&gt;0, COUNTIF($IP$21:$IP$25, HW45)&gt;0), MIN($ML45:$NE45)-MO45, IF(AND($IQ$6='Dev Settings'!$BU$3, COUNTIF($IQ$21:$IQ$25, HW46)&gt;0, COUNTIF($IQ$21:$IQ$25, HW45)&gt;0), MAX($ML45:$NE45)-MO45, IFERROR(INDEX($IU$8:$IU$107, MATCH(HW46, $IT$8:$IT$107, 0)), "")))</f>
        <v/>
      </c>
      <c r="JJ46" s="7" t="str">
        <f>IF(AND($IQ$5='Dev Settings'!$BU$3, COUNTIF($IP$21:$IP$25, HX46)&gt;0, COUNTIF($IP$21:$IP$25, HX45)&gt;0), MIN($ML45:$NE45)-MP45, IF(AND($IQ$6='Dev Settings'!$BU$3, COUNTIF($IQ$21:$IQ$25, HX46)&gt;0, COUNTIF($IQ$21:$IQ$25, HX45)&gt;0), MAX($ML45:$NE45)-MP45, IFERROR(INDEX($IU$8:$IU$107, MATCH(HX46, $IT$8:$IT$107, 0)), "")))</f>
        <v/>
      </c>
      <c r="JK46" s="7" t="str">
        <f>IF(AND($IQ$5='Dev Settings'!$BU$3, COUNTIF($IP$21:$IP$25, HY46)&gt;0, COUNTIF($IP$21:$IP$25, HY45)&gt;0), MIN($ML45:$NE45)-MQ45, IF(AND($IQ$6='Dev Settings'!$BU$3, COUNTIF($IQ$21:$IQ$25, HY46)&gt;0, COUNTIF($IQ$21:$IQ$25, HY45)&gt;0), MAX($ML45:$NE45)-MQ45, IFERROR(INDEX($IU$8:$IU$107, MATCH(HY46, $IT$8:$IT$107, 0)), "")))</f>
        <v/>
      </c>
      <c r="JL46" s="7" t="str">
        <f>IF(AND($IQ$5='Dev Settings'!$BU$3, COUNTIF($IP$21:$IP$25, HZ46)&gt;0, COUNTIF($IP$21:$IP$25, HZ45)&gt;0), MIN($ML45:$NE45)-MR45, IF(AND($IQ$6='Dev Settings'!$BU$3, COUNTIF($IQ$21:$IQ$25, HZ46)&gt;0, COUNTIF($IQ$21:$IQ$25, HZ45)&gt;0), MAX($ML45:$NE45)-MR45, IFERROR(INDEX($IU$8:$IU$107, MATCH(HZ46, $IT$8:$IT$107, 0)), "")))</f>
        <v/>
      </c>
      <c r="JM46" s="7" t="str">
        <f>IF(AND($IQ$5='Dev Settings'!$BU$3, COUNTIF($IP$21:$IP$25, IA46)&gt;0, COUNTIF($IP$21:$IP$25, IA45)&gt;0), MIN($ML45:$NE45)-MS45, IF(AND($IQ$6='Dev Settings'!$BU$3, COUNTIF($IQ$21:$IQ$25, IA46)&gt;0, COUNTIF($IQ$21:$IQ$25, IA45)&gt;0), MAX($ML45:$NE45)-MS45, IFERROR(INDEX($IU$8:$IU$107, MATCH(IA46, $IT$8:$IT$107, 0)), "")))</f>
        <v/>
      </c>
      <c r="JN46" s="7" t="str">
        <f>IF(AND($IQ$5='Dev Settings'!$BU$3, COUNTIF($IP$21:$IP$25, IB46)&gt;0, COUNTIF($IP$21:$IP$25, IB45)&gt;0), MIN($ML45:$NE45)-MT45, IF(AND($IQ$6='Dev Settings'!$BU$3, COUNTIF($IQ$21:$IQ$25, IB46)&gt;0, COUNTIF($IQ$21:$IQ$25, IB45)&gt;0), MAX($ML45:$NE45)-MT45, IFERROR(INDEX($IU$8:$IU$107, MATCH(IB46, $IT$8:$IT$107, 0)), "")))</f>
        <v/>
      </c>
      <c r="JO46" s="7" t="str">
        <f>IF(AND($IQ$5='Dev Settings'!$BU$3, COUNTIF($IP$21:$IP$25, IC46)&gt;0, COUNTIF($IP$21:$IP$25, IC45)&gt;0), MIN($ML45:$NE45)-MU45, IF(AND($IQ$6='Dev Settings'!$BU$3, COUNTIF($IQ$21:$IQ$25, IC46)&gt;0, COUNTIF($IQ$21:$IQ$25, IC45)&gt;0), MAX($ML45:$NE45)-MU45, IFERROR(INDEX($IU$8:$IU$107, MATCH(IC46, $IT$8:$IT$107, 0)), "")))</f>
        <v/>
      </c>
      <c r="JP46" s="7" t="str">
        <f>IF(AND($IQ$5='Dev Settings'!$BU$3, COUNTIF($IP$21:$IP$25, ID46)&gt;0, COUNTIF($IP$21:$IP$25, ID45)&gt;0), MIN($ML45:$NE45)-MV45, IF(AND($IQ$6='Dev Settings'!$BU$3, COUNTIF($IQ$21:$IQ$25, ID46)&gt;0, COUNTIF($IQ$21:$IQ$25, ID45)&gt;0), MAX($ML45:$NE45)-MV45, IFERROR(INDEX($IU$8:$IU$107, MATCH(ID46, $IT$8:$IT$107, 0)), "")))</f>
        <v/>
      </c>
      <c r="JQ46" s="7" t="str">
        <f>IF(AND($IQ$5='Dev Settings'!$BU$3, COUNTIF($IP$21:$IP$25, IE46)&gt;0, COUNTIF($IP$21:$IP$25, IE45)&gt;0), MIN($ML45:$NE45)-MW45, IF(AND($IQ$6='Dev Settings'!$BU$3, COUNTIF($IQ$21:$IQ$25, IE46)&gt;0, COUNTIF($IQ$21:$IQ$25, IE45)&gt;0), MAX($ML45:$NE45)-MW45, IFERROR(INDEX($IU$8:$IU$107, MATCH(IE46, $IT$8:$IT$107, 0)), "")))</f>
        <v/>
      </c>
      <c r="JR46" s="7" t="str">
        <f>IF(AND($IQ$5='Dev Settings'!$BU$3, COUNTIF($IP$21:$IP$25, IF46)&gt;0, COUNTIF($IP$21:$IP$25, IF45)&gt;0), MIN($ML45:$NE45)-MX45, IF(AND($IQ$6='Dev Settings'!$BU$3, COUNTIF($IQ$21:$IQ$25, IF46)&gt;0, COUNTIF($IQ$21:$IQ$25, IF45)&gt;0), MAX($ML45:$NE45)-MX45, IFERROR(INDEX($IU$8:$IU$107, MATCH(IF46, $IT$8:$IT$107, 0)), "")))</f>
        <v/>
      </c>
      <c r="JS46" s="7" t="str">
        <f>IF(AND($IQ$5='Dev Settings'!$BU$3, COUNTIF($IP$21:$IP$25, IG46)&gt;0, COUNTIF($IP$21:$IP$25, IG45)&gt;0), MIN($ML45:$NE45)-MY45, IF(AND($IQ$6='Dev Settings'!$BU$3, COUNTIF($IQ$21:$IQ$25, IG46)&gt;0, COUNTIF($IQ$21:$IQ$25, IG45)&gt;0), MAX($ML45:$NE45)-MY45, IFERROR(INDEX($IU$8:$IU$107, MATCH(IG46, $IT$8:$IT$107, 0)), "")))</f>
        <v/>
      </c>
      <c r="JT46" s="7" t="str">
        <f>IF(AND($IQ$5='Dev Settings'!$BU$3, COUNTIF($IP$21:$IP$25, IH46)&gt;0, COUNTIF($IP$21:$IP$25, IH45)&gt;0), MIN($ML45:$NE45)-MZ45, IF(AND($IQ$6='Dev Settings'!$BU$3, COUNTIF($IQ$21:$IQ$25, IH46)&gt;0, COUNTIF($IQ$21:$IQ$25, IH45)&gt;0), MAX($ML45:$NE45)-MZ45, IFERROR(INDEX($IU$8:$IU$107, MATCH(IH46, $IT$8:$IT$107, 0)), "")))</f>
        <v/>
      </c>
      <c r="JU46" s="7" t="str">
        <f>IF(AND($IQ$5='Dev Settings'!$BU$3, COUNTIF($IP$21:$IP$25, II46)&gt;0, COUNTIF($IP$21:$IP$25, II45)&gt;0), MIN($ML45:$NE45)-NA45, IF(AND($IQ$6='Dev Settings'!$BU$3, COUNTIF($IQ$21:$IQ$25, II46)&gt;0, COUNTIF($IQ$21:$IQ$25, II45)&gt;0), MAX($ML45:$NE45)-NA45, IFERROR(INDEX($IU$8:$IU$107, MATCH(II46, $IT$8:$IT$107, 0)), "")))</f>
        <v/>
      </c>
      <c r="JV46" s="7" t="str">
        <f>IF(AND($IQ$5='Dev Settings'!$BU$3, COUNTIF($IP$21:$IP$25, IJ46)&gt;0, COUNTIF($IP$21:$IP$25, IJ45)&gt;0), MIN($ML45:$NE45)-NB45, IF(AND($IQ$6='Dev Settings'!$BU$3, COUNTIF($IQ$21:$IQ$25, IJ46)&gt;0, COUNTIF($IQ$21:$IQ$25, IJ45)&gt;0), MAX($ML45:$NE45)-NB45, IFERROR(INDEX($IU$8:$IU$107, MATCH(IJ46, $IT$8:$IT$107, 0)), "")))</f>
        <v/>
      </c>
      <c r="JW46" s="7" t="str">
        <f>IF(AND($IQ$5='Dev Settings'!$BU$3, COUNTIF($IP$21:$IP$25, IK46)&gt;0, COUNTIF($IP$21:$IP$25, IK45)&gt;0), MIN($ML45:$NE45)-NC45, IF(AND($IQ$6='Dev Settings'!$BU$3, COUNTIF($IQ$21:$IQ$25, IK46)&gt;0, COUNTIF($IQ$21:$IQ$25, IK45)&gt;0), MAX($ML45:$NE45)-NC45, IFERROR(INDEX($IU$8:$IU$107, MATCH(IK46, $IT$8:$IT$107, 0)), "")))</f>
        <v/>
      </c>
      <c r="JX46" s="7" t="str">
        <f>IF(AND($IQ$5='Dev Settings'!$BU$3, COUNTIF($IP$21:$IP$25, IL46)&gt;0, COUNTIF($IP$21:$IP$25, IL45)&gt;0), MIN($ML45:$NE45)-ND45, IF(AND($IQ$6='Dev Settings'!$BU$3, COUNTIF($IQ$21:$IQ$25, IL46)&gt;0, COUNTIF($IQ$21:$IQ$25, IL45)&gt;0), MAX($ML45:$NE45)-ND45, IFERROR(INDEX($IU$8:$IU$107, MATCH(IL46, $IT$8:$IT$107, 0)), "")))</f>
        <v/>
      </c>
      <c r="JY46" s="61" t="str">
        <f>IF(AND($IQ$5='Dev Settings'!$BU$3, COUNTIF($IP$21:$IP$25, IM46)&gt;0, COUNTIF($IP$21:$IP$25, IM45)&gt;0), MIN($ML45:$NE45)-NE45, IF(AND($IQ$6='Dev Settings'!$BU$3, COUNTIF($IQ$21:$IQ$25, IM46)&gt;0, COUNTIF($IQ$21:$IQ$25, IM45)&gt;0), MAX($ML45:$NE45)-NE45, IFERROR(INDEX($IU$8:$IU$107, MATCH(IM46, $IT$8:$IT$107, 0)), "")))</f>
        <v/>
      </c>
      <c r="KA46" s="60" t="str">
        <f t="shared" si="8"/>
        <v/>
      </c>
      <c r="KB46" s="7" t="str">
        <f t="shared" si="9"/>
        <v/>
      </c>
      <c r="KC46" s="7" t="str">
        <f t="shared" si="10"/>
        <v/>
      </c>
      <c r="KD46" s="7" t="str">
        <f t="shared" si="11"/>
        <v/>
      </c>
      <c r="KE46" s="7" t="str">
        <f t="shared" si="12"/>
        <v/>
      </c>
      <c r="KF46" s="7" t="str">
        <f t="shared" si="13"/>
        <v/>
      </c>
      <c r="KG46" s="7" t="str">
        <f t="shared" si="14"/>
        <v/>
      </c>
      <c r="KH46" s="7" t="str">
        <f t="shared" si="15"/>
        <v/>
      </c>
      <c r="KI46" s="7" t="str">
        <f t="shared" si="16"/>
        <v/>
      </c>
      <c r="KJ46" s="7" t="str">
        <f t="shared" si="17"/>
        <v/>
      </c>
      <c r="KK46" s="7" t="str">
        <f t="shared" si="18"/>
        <v/>
      </c>
      <c r="KL46" s="7" t="str">
        <f t="shared" si="19"/>
        <v/>
      </c>
      <c r="KM46" s="7" t="str">
        <f t="shared" si="20"/>
        <v/>
      </c>
      <c r="KN46" s="7" t="str">
        <f t="shared" si="21"/>
        <v/>
      </c>
      <c r="KO46" s="7" t="str">
        <f t="shared" si="22"/>
        <v/>
      </c>
      <c r="KP46" s="7" t="str">
        <f t="shared" si="23"/>
        <v/>
      </c>
      <c r="KQ46" s="7" t="str">
        <f t="shared" si="24"/>
        <v/>
      </c>
      <c r="KR46" s="7" t="str">
        <f t="shared" si="25"/>
        <v/>
      </c>
      <c r="KS46" s="7" t="str">
        <f t="shared" si="26"/>
        <v/>
      </c>
      <c r="KT46" s="61" t="str">
        <f t="shared" si="27"/>
        <v/>
      </c>
      <c r="KV46" s="60" t="e">
        <f t="shared" si="28"/>
        <v>#VALUE!</v>
      </c>
      <c r="KW46" s="7" t="e">
        <f t="shared" si="29"/>
        <v>#VALUE!</v>
      </c>
      <c r="KX46" s="7" t="e">
        <f t="shared" si="30"/>
        <v>#VALUE!</v>
      </c>
      <c r="KY46" s="7" t="e">
        <f t="shared" si="31"/>
        <v>#VALUE!</v>
      </c>
      <c r="KZ46" s="7" t="e">
        <f t="shared" si="32"/>
        <v>#VALUE!</v>
      </c>
      <c r="LA46" s="7" t="e">
        <f t="shared" si="33"/>
        <v>#VALUE!</v>
      </c>
      <c r="LB46" s="7" t="e">
        <f t="shared" si="34"/>
        <v>#VALUE!</v>
      </c>
      <c r="LC46" s="7" t="e">
        <f t="shared" si="35"/>
        <v>#VALUE!</v>
      </c>
      <c r="LD46" s="7" t="e">
        <f t="shared" si="36"/>
        <v>#VALUE!</v>
      </c>
      <c r="LE46" s="7" t="e">
        <f t="shared" si="37"/>
        <v>#VALUE!</v>
      </c>
      <c r="LF46" s="7" t="e">
        <f t="shared" si="38"/>
        <v>#VALUE!</v>
      </c>
      <c r="LG46" s="7" t="e">
        <f t="shared" si="39"/>
        <v>#VALUE!</v>
      </c>
      <c r="LH46" s="7" t="e">
        <f t="shared" si="40"/>
        <v>#VALUE!</v>
      </c>
      <c r="LI46" s="7" t="e">
        <f t="shared" si="41"/>
        <v>#VALUE!</v>
      </c>
      <c r="LJ46" s="7" t="e">
        <f t="shared" si="42"/>
        <v>#VALUE!</v>
      </c>
      <c r="LK46" s="7" t="e">
        <f t="shared" si="43"/>
        <v>#VALUE!</v>
      </c>
      <c r="LL46" s="7" t="e">
        <f t="shared" si="44"/>
        <v>#VALUE!</v>
      </c>
      <c r="LM46" s="7" t="e">
        <f t="shared" si="45"/>
        <v>#VALUE!</v>
      </c>
      <c r="LN46" s="7" t="e">
        <f t="shared" si="46"/>
        <v>#VALUE!</v>
      </c>
      <c r="LO46" s="61" t="e">
        <f t="shared" si="47"/>
        <v>#VALUE!</v>
      </c>
      <c r="LQ46" s="60" t="e">
        <f t="shared" si="48"/>
        <v>#VALUE!</v>
      </c>
      <c r="LR46" s="7" t="e">
        <f t="shared" si="49"/>
        <v>#VALUE!</v>
      </c>
      <c r="LS46" s="7" t="e">
        <f t="shared" si="50"/>
        <v>#VALUE!</v>
      </c>
      <c r="LT46" s="7" t="e">
        <f t="shared" si="51"/>
        <v>#VALUE!</v>
      </c>
      <c r="LU46" s="7" t="e">
        <f t="shared" si="52"/>
        <v>#VALUE!</v>
      </c>
      <c r="LV46" s="7" t="e">
        <f t="shared" si="53"/>
        <v>#VALUE!</v>
      </c>
      <c r="LW46" s="7" t="e">
        <f t="shared" si="54"/>
        <v>#VALUE!</v>
      </c>
      <c r="LX46" s="7" t="e">
        <f t="shared" si="55"/>
        <v>#VALUE!</v>
      </c>
      <c r="LY46" s="7" t="e">
        <f t="shared" si="56"/>
        <v>#VALUE!</v>
      </c>
      <c r="LZ46" s="7" t="e">
        <f t="shared" si="57"/>
        <v>#VALUE!</v>
      </c>
      <c r="MA46" s="7" t="e">
        <f t="shared" si="58"/>
        <v>#VALUE!</v>
      </c>
      <c r="MB46" s="7" t="e">
        <f t="shared" si="59"/>
        <v>#VALUE!</v>
      </c>
      <c r="MC46" s="7" t="e">
        <f t="shared" si="60"/>
        <v>#VALUE!</v>
      </c>
      <c r="MD46" s="7" t="e">
        <f t="shared" si="61"/>
        <v>#VALUE!</v>
      </c>
      <c r="ME46" s="7" t="e">
        <f t="shared" si="62"/>
        <v>#VALUE!</v>
      </c>
      <c r="MF46" s="7" t="e">
        <f t="shared" si="63"/>
        <v>#VALUE!</v>
      </c>
      <c r="MG46" s="7" t="e">
        <f t="shared" si="64"/>
        <v>#VALUE!</v>
      </c>
      <c r="MH46" s="7" t="e">
        <f t="shared" si="65"/>
        <v>#VALUE!</v>
      </c>
      <c r="MI46" s="7" t="e">
        <f t="shared" si="66"/>
        <v>#VALUE!</v>
      </c>
      <c r="MJ46" s="61" t="e">
        <f t="shared" si="67"/>
        <v>#VALUE!</v>
      </c>
      <c r="ML46" s="60" t="str">
        <f t="shared" si="84"/>
        <v/>
      </c>
      <c r="MM46" s="7" t="str">
        <f t="shared" si="85"/>
        <v/>
      </c>
      <c r="MN46" s="7" t="str">
        <f t="shared" si="86"/>
        <v/>
      </c>
      <c r="MO46" s="7" t="str">
        <f t="shared" si="87"/>
        <v/>
      </c>
      <c r="MP46" s="7" t="str">
        <f t="shared" si="88"/>
        <v/>
      </c>
      <c r="MQ46" s="7" t="str">
        <f t="shared" si="89"/>
        <v/>
      </c>
      <c r="MR46" s="7" t="str">
        <f t="shared" si="90"/>
        <v/>
      </c>
      <c r="MS46" s="7" t="str">
        <f t="shared" si="91"/>
        <v/>
      </c>
      <c r="MT46" s="7" t="str">
        <f t="shared" si="92"/>
        <v/>
      </c>
      <c r="MU46" s="7" t="str">
        <f t="shared" si="93"/>
        <v/>
      </c>
      <c r="MV46" s="7" t="str">
        <f t="shared" si="94"/>
        <v/>
      </c>
      <c r="MW46" s="7" t="str">
        <f t="shared" si="95"/>
        <v/>
      </c>
      <c r="MX46" s="7" t="str">
        <f t="shared" si="96"/>
        <v/>
      </c>
      <c r="MY46" s="7" t="str">
        <f t="shared" si="97"/>
        <v/>
      </c>
      <c r="MZ46" s="7" t="str">
        <f t="shared" si="98"/>
        <v/>
      </c>
      <c r="NA46" s="7" t="str">
        <f t="shared" si="99"/>
        <v/>
      </c>
      <c r="NB46" s="7" t="str">
        <f t="shared" si="100"/>
        <v/>
      </c>
      <c r="NC46" s="7" t="str">
        <f t="shared" si="101"/>
        <v/>
      </c>
      <c r="ND46" s="7" t="str">
        <f t="shared" si="102"/>
        <v/>
      </c>
      <c r="NE46" s="61" t="str">
        <f t="shared" si="103"/>
        <v/>
      </c>
      <c r="NG46" s="10" t="str">
        <f t="shared" si="104"/>
        <v/>
      </c>
      <c r="NI46" s="10" t="str">
        <f t="shared" si="105"/>
        <v/>
      </c>
      <c r="NK46" s="10" t="str">
        <f>IF(COUNTIF($NI46:$NI$176, "X")=1, "X", "")</f>
        <v/>
      </c>
      <c r="NM46" s="10" t="str">
        <f t="shared" si="69"/>
        <v/>
      </c>
      <c r="NO46" s="85" t="str" cm="1">
        <f t="array" ref="NO46">IF(OR(NO$7="", $JE46=""), "", IFERROR(NO$8+SUMPRODUCT((Trades!$CL$8:$CL$307)*(Trades!$O$8:$Q$307=NO$7)*(Trades!$R$8:$R$307&lt;$JE46))-SUMPRODUCT((Trades!$H$8:$H$307)*(Trades!$E$8:$E$307=NO$7)*(Trades!$R$8:$R$307&lt;$JE46)), ""))</f>
        <v/>
      </c>
      <c r="NP46" s="86" t="str" cm="1">
        <f t="array" ref="NP46">IF(OR(NP$7="", $JE46=""), "", IFERROR(NP$8+SUMPRODUCT((Trades!$CL$8:$CL$307)*(Trades!$O$8:$Q$307=NP$7)*(Trades!$R$8:$R$307&lt;$JE46))-SUMPRODUCT((Trades!$H$8:$H$307)*(Trades!$E$8:$E$307=NP$7)*(Trades!$R$8:$R$307&lt;$JE46)), ""))</f>
        <v/>
      </c>
      <c r="NQ46" s="86" t="str" cm="1">
        <f t="array" ref="NQ46">IF(OR(NQ$7="", $JE46=""), "", IFERROR(NQ$8+SUMPRODUCT((Trades!$CL$8:$CL$307)*(Trades!$O$8:$Q$307=NQ$7)*(Trades!$R$8:$R$307&lt;$JE46))-SUMPRODUCT((Trades!$H$8:$H$307)*(Trades!$E$8:$E$307=NQ$7)*(Trades!$R$8:$R$307&lt;$JE46)), ""))</f>
        <v/>
      </c>
      <c r="NR46" s="86" t="str" cm="1">
        <f t="array" ref="NR46">IF(OR(NR$7="", $JE46=""), "", IFERROR(NR$8+SUMPRODUCT((Trades!$CL$8:$CL$307)*(Trades!$O$8:$Q$307=NR$7)*(Trades!$R$8:$R$307&lt;$JE46))-SUMPRODUCT((Trades!$H$8:$H$307)*(Trades!$E$8:$E$307=NR$7)*(Trades!$R$8:$R$307&lt;$JE46)), ""))</f>
        <v/>
      </c>
      <c r="NS46" s="86" t="str" cm="1">
        <f t="array" ref="NS46">IF(OR(NS$7="", $JE46=""), "", IFERROR(NS$8+SUMPRODUCT((Trades!$CL$8:$CL$307)*(Trades!$O$8:$Q$307=NS$7)*(Trades!$R$8:$R$307&lt;$JE46))-SUMPRODUCT((Trades!$H$8:$H$307)*(Trades!$E$8:$E$307=NS$7)*(Trades!$R$8:$R$307&lt;$JE46)), ""))</f>
        <v/>
      </c>
      <c r="NT46" s="86" t="str" cm="1">
        <f t="array" ref="NT46">IF(OR(NT$7="", $JE46=""), "", IFERROR(NT$8+SUMPRODUCT((Trades!$CL$8:$CL$307)*(Trades!$O$8:$Q$307=NT$7)*(Trades!$R$8:$R$307&lt;$JE46))-SUMPRODUCT((Trades!$H$8:$H$307)*(Trades!$E$8:$E$307=NT$7)*(Trades!$R$8:$R$307&lt;$JE46)), ""))</f>
        <v/>
      </c>
      <c r="NU46" s="86" t="str" cm="1">
        <f t="array" ref="NU46">IF(OR(NU$7="", $JE46=""), "", IFERROR(NU$8+SUMPRODUCT((Trades!$CL$8:$CL$307)*(Trades!$O$8:$Q$307=NU$7)*(Trades!$R$8:$R$307&lt;$JE46))-SUMPRODUCT((Trades!$H$8:$H$307)*(Trades!$E$8:$E$307=NU$7)*(Trades!$R$8:$R$307&lt;$JE46)), ""))</f>
        <v/>
      </c>
      <c r="NV46" s="86" t="str" cm="1">
        <f t="array" ref="NV46">IF(OR(NV$7="", $JE46=""), "", IFERROR(NV$8+SUMPRODUCT((Trades!$CL$8:$CL$307)*(Trades!$O$8:$Q$307=NV$7)*(Trades!$R$8:$R$307&lt;$JE46))-SUMPRODUCT((Trades!$H$8:$H$307)*(Trades!$E$8:$E$307=NV$7)*(Trades!$R$8:$R$307&lt;$JE46)), ""))</f>
        <v/>
      </c>
      <c r="NW46" s="86" t="str" cm="1">
        <f t="array" ref="NW46">IF(OR(NW$7="", $JE46=""), "", IFERROR(NW$8+SUMPRODUCT((Trades!$CL$8:$CL$307)*(Trades!$O$8:$Q$307=NW$7)*(Trades!$R$8:$R$307&lt;$JE46))-SUMPRODUCT((Trades!$H$8:$H$307)*(Trades!$E$8:$E$307=NW$7)*(Trades!$R$8:$R$307&lt;$JE46)), ""))</f>
        <v/>
      </c>
      <c r="NX46" s="86" t="str" cm="1">
        <f t="array" ref="NX46">IF(OR(NX$7="", $JE46=""), "", IFERROR(NX$8+SUMPRODUCT((Trades!$CL$8:$CL$307)*(Trades!$O$8:$Q$307=NX$7)*(Trades!$R$8:$R$307&lt;$JE46))-SUMPRODUCT((Trades!$H$8:$H$307)*(Trades!$E$8:$E$307=NX$7)*(Trades!$R$8:$R$307&lt;$JE46)), ""))</f>
        <v/>
      </c>
      <c r="NY46" s="86" t="str" cm="1">
        <f t="array" ref="NY46">IF(OR(NY$7="", $JE46=""), "", IFERROR(NY$8+SUMPRODUCT((Trades!$CL$8:$CL$307)*(Trades!$O$8:$Q$307=NY$7)*(Trades!$R$8:$R$307&lt;$JE46))-SUMPRODUCT((Trades!$H$8:$H$307)*(Trades!$E$8:$E$307=NY$7)*(Trades!$R$8:$R$307&lt;$JE46)), ""))</f>
        <v/>
      </c>
      <c r="NZ46" s="86" t="str" cm="1">
        <f t="array" ref="NZ46">IF(OR(NZ$7="", $JE46=""), "", IFERROR(NZ$8+SUMPRODUCT((Trades!$CL$8:$CL$307)*(Trades!$O$8:$Q$307=NZ$7)*(Trades!$R$8:$R$307&lt;$JE46))-SUMPRODUCT((Trades!$H$8:$H$307)*(Trades!$E$8:$E$307=NZ$7)*(Trades!$R$8:$R$307&lt;$JE46)), ""))</f>
        <v/>
      </c>
      <c r="OA46" s="86" t="str" cm="1">
        <f t="array" ref="OA46">IF(OR(OA$7="", $JE46=""), "", IFERROR(OA$8+SUMPRODUCT((Trades!$CL$8:$CL$307)*(Trades!$O$8:$Q$307=OA$7)*(Trades!$R$8:$R$307&lt;$JE46))-SUMPRODUCT((Trades!$H$8:$H$307)*(Trades!$E$8:$E$307=OA$7)*(Trades!$R$8:$R$307&lt;$JE46)), ""))</f>
        <v/>
      </c>
      <c r="OB46" s="86" t="str" cm="1">
        <f t="array" ref="OB46">IF(OR(OB$7="", $JE46=""), "", IFERROR(OB$8+SUMPRODUCT((Trades!$CL$8:$CL$307)*(Trades!$O$8:$Q$307=OB$7)*(Trades!$R$8:$R$307&lt;$JE46))-SUMPRODUCT((Trades!$H$8:$H$307)*(Trades!$E$8:$E$307=OB$7)*(Trades!$R$8:$R$307&lt;$JE46)), ""))</f>
        <v/>
      </c>
      <c r="OC46" s="86" t="str" cm="1">
        <f t="array" ref="OC46">IF(OR(OC$7="", $JE46=""), "", IFERROR(OC$8+SUMPRODUCT((Trades!$CL$8:$CL$307)*(Trades!$O$8:$Q$307=OC$7)*(Trades!$R$8:$R$307&lt;$JE46))-SUMPRODUCT((Trades!$H$8:$H$307)*(Trades!$E$8:$E$307=OC$7)*(Trades!$R$8:$R$307&lt;$JE46)), ""))</f>
        <v/>
      </c>
      <c r="OD46" s="86" t="str" cm="1">
        <f t="array" ref="OD46">IF(OR(OD$7="", $JE46=""), "", IFERROR(OD$8+SUMPRODUCT((Trades!$CL$8:$CL$307)*(Trades!$O$8:$Q$307=OD$7)*(Trades!$R$8:$R$307&lt;$JE46))-SUMPRODUCT((Trades!$H$8:$H$307)*(Trades!$E$8:$E$307=OD$7)*(Trades!$R$8:$R$307&lt;$JE46)), ""))</f>
        <v/>
      </c>
      <c r="OE46" s="86" t="str" cm="1">
        <f t="array" ref="OE46">IF(OR(OE$7="", $JE46=""), "", IFERROR(OE$8+SUMPRODUCT((Trades!$CL$8:$CL$307)*(Trades!$O$8:$Q$307=OE$7)*(Trades!$R$8:$R$307&lt;$JE46))-SUMPRODUCT((Trades!$H$8:$H$307)*(Trades!$E$8:$E$307=OE$7)*(Trades!$R$8:$R$307&lt;$JE46)), ""))</f>
        <v/>
      </c>
      <c r="OF46" s="86" t="str" cm="1">
        <f t="array" ref="OF46">IF(OR(OF$7="", $JE46=""), "", IFERROR(OF$8+SUMPRODUCT((Trades!$CL$8:$CL$307)*(Trades!$O$8:$Q$307=OF$7)*(Trades!$R$8:$R$307&lt;$JE46))-SUMPRODUCT((Trades!$H$8:$H$307)*(Trades!$E$8:$E$307=OF$7)*(Trades!$R$8:$R$307&lt;$JE46)), ""))</f>
        <v/>
      </c>
      <c r="OG46" s="86" t="str" cm="1">
        <f t="array" ref="OG46">IF(OR(OG$7="", $JE46=""), "", IFERROR(OG$8+SUMPRODUCT((Trades!$CL$8:$CL$307)*(Trades!$O$8:$Q$307=OG$7)*(Trades!$R$8:$R$307&lt;$JE46))-SUMPRODUCT((Trades!$H$8:$H$307)*(Trades!$E$8:$E$307=OG$7)*(Trades!$R$8:$R$307&lt;$JE46)), ""))</f>
        <v/>
      </c>
      <c r="OH46" s="87" t="str" cm="1">
        <f t="array" ref="OH46">IF(OR(OH$7="", $JE46=""), "", IFERROR(OH$8+SUMPRODUCT((Trades!$CL$8:$CL$307)*(Trades!$O$8:$Q$307=OH$7)*(Trades!$R$8:$R$307&lt;$JE46))-SUMPRODUCT((Trades!$H$8:$H$307)*(Trades!$E$8:$E$307=OH$7)*(Trades!$R$8:$R$307&lt;$JE46)), ""))</f>
        <v/>
      </c>
      <c r="OJ46" s="94" t="str">
        <f t="shared" si="106"/>
        <v/>
      </c>
      <c r="OK46" s="95" t="str">
        <f t="shared" si="153"/>
        <v/>
      </c>
      <c r="OL46" s="95" t="str">
        <f t="shared" si="154"/>
        <v/>
      </c>
      <c r="OM46" s="95" t="str">
        <f t="shared" si="155"/>
        <v/>
      </c>
      <c r="ON46" s="95" t="str">
        <f t="shared" si="156"/>
        <v/>
      </c>
      <c r="OO46" s="95" t="str">
        <f t="shared" si="157"/>
        <v/>
      </c>
      <c r="OP46" s="95" t="str">
        <f t="shared" si="158"/>
        <v/>
      </c>
      <c r="OQ46" s="95" t="str">
        <f t="shared" si="159"/>
        <v/>
      </c>
      <c r="OR46" s="95" t="str">
        <f t="shared" si="160"/>
        <v/>
      </c>
      <c r="OS46" s="95" t="str">
        <f t="shared" si="131"/>
        <v/>
      </c>
      <c r="OT46" s="95" t="str">
        <f t="shared" si="132"/>
        <v/>
      </c>
      <c r="OU46" s="95" t="str">
        <f t="shared" si="133"/>
        <v/>
      </c>
      <c r="OV46" s="95" t="str">
        <f t="shared" si="134"/>
        <v/>
      </c>
      <c r="OW46" s="95" t="str">
        <f t="shared" si="135"/>
        <v/>
      </c>
      <c r="OX46" s="95" t="str">
        <f t="shared" si="136"/>
        <v/>
      </c>
      <c r="OY46" s="95" t="str">
        <f t="shared" si="137"/>
        <v/>
      </c>
      <c r="OZ46" s="95" t="str">
        <f t="shared" si="138"/>
        <v/>
      </c>
      <c r="PA46" s="95" t="str">
        <f t="shared" si="139"/>
        <v/>
      </c>
      <c r="PB46" s="95" t="str">
        <f t="shared" si="140"/>
        <v/>
      </c>
      <c r="PC46" s="96" t="str">
        <f t="shared" si="141"/>
        <v/>
      </c>
      <c r="PE46" s="101" t="str">
        <f t="shared" si="126"/>
        <v/>
      </c>
      <c r="PG46" s="106" t="str">
        <f t="shared" si="127"/>
        <v/>
      </c>
      <c r="PH46" s="107" t="str">
        <f t="shared" si="161"/>
        <v/>
      </c>
      <c r="PI46" s="107" t="str">
        <f t="shared" si="162"/>
        <v/>
      </c>
      <c r="PJ46" s="107" t="str">
        <f t="shared" si="163"/>
        <v/>
      </c>
      <c r="PK46" s="107" t="str">
        <f t="shared" si="164"/>
        <v/>
      </c>
      <c r="PL46" s="107" t="str">
        <f t="shared" si="165"/>
        <v/>
      </c>
      <c r="PM46" s="107" t="str">
        <f t="shared" si="166"/>
        <v/>
      </c>
      <c r="PN46" s="107" t="str">
        <f t="shared" si="167"/>
        <v/>
      </c>
      <c r="PO46" s="107" t="str">
        <f t="shared" si="168"/>
        <v/>
      </c>
      <c r="PP46" s="107" t="str">
        <f t="shared" si="142"/>
        <v/>
      </c>
      <c r="PQ46" s="107" t="str">
        <f t="shared" si="143"/>
        <v/>
      </c>
      <c r="PR46" s="107" t="str">
        <f t="shared" si="144"/>
        <v/>
      </c>
      <c r="PS46" s="107" t="str">
        <f t="shared" si="145"/>
        <v/>
      </c>
      <c r="PT46" s="107" t="str">
        <f t="shared" si="146"/>
        <v/>
      </c>
      <c r="PU46" s="107" t="str">
        <f t="shared" si="147"/>
        <v/>
      </c>
      <c r="PV46" s="107" t="str">
        <f t="shared" si="148"/>
        <v/>
      </c>
      <c r="PW46" s="107" t="str">
        <f t="shared" si="149"/>
        <v/>
      </c>
      <c r="PX46" s="107" t="str">
        <f t="shared" si="150"/>
        <v/>
      </c>
      <c r="PY46" s="107" t="str">
        <f t="shared" si="151"/>
        <v/>
      </c>
      <c r="PZ46" s="108" t="str">
        <f t="shared" si="152"/>
        <v/>
      </c>
      <c r="QB46" s="124" t="str" cm="1">
        <f t="array" ref="QB46">IF(OR($QB$3="", $NI46=""), "", IFERROR(INDEX($ML46:$NE46, $QA46, MATCH($QB$3, $ML$7:$NE$7, 0)), ""))</f>
        <v/>
      </c>
      <c r="QD46" s="101" t="e" cm="1">
        <f t="array" ref="QD46">IF(OR($NI46="", $QB$3=""), NA(), IFERROR(INDEX($NO46:$OH46, $QC46, MATCH($QB$3, $NO$7:$OH$7, 0)), NA()))</f>
        <v>#N/A</v>
      </c>
      <c r="QF46" s="10">
        <f t="shared" si="72"/>
        <v>-20</v>
      </c>
    </row>
    <row r="47" spans="1:448" ht="15" customHeight="1" x14ac:dyDescent="0.25">
      <c r="A47" s="1"/>
      <c r="B47" s="468"/>
      <c r="C47" s="469"/>
      <c r="D47" s="469"/>
      <c r="E47" s="469"/>
      <c r="F47" s="469"/>
      <c r="G47" s="469"/>
      <c r="H47" s="469"/>
      <c r="I47" s="469"/>
      <c r="J47" s="469"/>
      <c r="K47" s="469"/>
      <c r="L47" s="469"/>
      <c r="M47" s="469"/>
      <c r="N47" s="469"/>
      <c r="O47" s="469"/>
      <c r="P47" s="469"/>
      <c r="Q47" s="469"/>
      <c r="R47" s="469"/>
      <c r="S47" s="469"/>
      <c r="T47" s="469"/>
      <c r="U47" s="470"/>
      <c r="V47" s="1"/>
      <c r="AG47" s="10">
        <v>36</v>
      </c>
      <c r="CJ47" s="7"/>
      <c r="CK47" s="10">
        <v>39</v>
      </c>
      <c r="CL47" s="60">
        <v>5</v>
      </c>
      <c r="CM47" s="7">
        <v>17</v>
      </c>
      <c r="CN47" s="7">
        <v>82</v>
      </c>
      <c r="CO47" s="7">
        <v>74</v>
      </c>
      <c r="CP47" s="7">
        <v>28</v>
      </c>
      <c r="CQ47" s="7">
        <v>35</v>
      </c>
      <c r="CR47" s="7">
        <v>16</v>
      </c>
      <c r="CS47" s="7">
        <v>2</v>
      </c>
      <c r="CT47" s="7">
        <v>23</v>
      </c>
      <c r="CU47" s="7">
        <v>92</v>
      </c>
      <c r="CV47" s="7">
        <v>92</v>
      </c>
      <c r="CW47" s="7">
        <v>87</v>
      </c>
      <c r="CX47" s="7">
        <v>49</v>
      </c>
      <c r="CY47" s="7">
        <v>1</v>
      </c>
      <c r="CZ47" s="7">
        <v>12</v>
      </c>
      <c r="DA47" s="7">
        <v>85</v>
      </c>
      <c r="DB47" s="7">
        <v>43</v>
      </c>
      <c r="DC47" s="7">
        <v>23</v>
      </c>
      <c r="DD47" s="7">
        <v>69</v>
      </c>
      <c r="DE47" s="7">
        <v>99</v>
      </c>
      <c r="DF47" s="7">
        <v>28</v>
      </c>
      <c r="DG47" s="7">
        <v>54</v>
      </c>
      <c r="DH47" s="7">
        <v>46</v>
      </c>
      <c r="DI47" s="61">
        <v>63</v>
      </c>
      <c r="DK47" s="10">
        <v>40</v>
      </c>
      <c r="DL47" s="60">
        <v>55</v>
      </c>
      <c r="DM47" s="7">
        <v>24</v>
      </c>
      <c r="DN47" s="7">
        <v>78</v>
      </c>
      <c r="DO47" s="7">
        <v>57</v>
      </c>
      <c r="DP47" s="7">
        <v>90</v>
      </c>
      <c r="DQ47" s="7">
        <v>92</v>
      </c>
      <c r="DR47" s="7">
        <v>66</v>
      </c>
      <c r="DS47" s="7">
        <v>33</v>
      </c>
      <c r="DT47" s="7">
        <v>88</v>
      </c>
      <c r="DU47" s="7">
        <v>16</v>
      </c>
      <c r="DV47" s="7">
        <v>88</v>
      </c>
      <c r="DW47" s="7">
        <v>87</v>
      </c>
      <c r="DX47" s="7">
        <v>31</v>
      </c>
      <c r="DY47" s="7">
        <v>17</v>
      </c>
      <c r="DZ47" s="7">
        <v>90</v>
      </c>
      <c r="EA47" s="7">
        <v>37</v>
      </c>
      <c r="EB47" s="7">
        <v>69</v>
      </c>
      <c r="EC47" s="7">
        <v>68</v>
      </c>
      <c r="ED47" s="7">
        <v>2</v>
      </c>
      <c r="EE47" s="7">
        <v>99</v>
      </c>
      <c r="EF47" s="7">
        <v>82</v>
      </c>
      <c r="EG47" s="7">
        <v>55</v>
      </c>
      <c r="EH47" s="7">
        <v>44</v>
      </c>
      <c r="EI47" s="7">
        <v>88</v>
      </c>
      <c r="EJ47" s="7">
        <v>77</v>
      </c>
      <c r="EK47" s="7">
        <v>76</v>
      </c>
      <c r="EL47" s="7">
        <v>52</v>
      </c>
      <c r="EM47" s="7">
        <v>11</v>
      </c>
      <c r="EN47" s="7">
        <v>67</v>
      </c>
      <c r="EO47" s="7">
        <v>66</v>
      </c>
      <c r="EP47" s="7">
        <v>81</v>
      </c>
      <c r="EQ47" s="7">
        <v>91</v>
      </c>
      <c r="ER47" s="7">
        <v>94</v>
      </c>
      <c r="ES47" s="7">
        <v>93</v>
      </c>
      <c r="ET47" s="7">
        <v>26</v>
      </c>
      <c r="EU47" s="7">
        <v>75</v>
      </c>
      <c r="EV47" s="7">
        <v>28</v>
      </c>
      <c r="EW47" s="7">
        <v>86</v>
      </c>
      <c r="EX47" s="7">
        <v>97</v>
      </c>
      <c r="EY47" s="7">
        <v>87</v>
      </c>
      <c r="EZ47" s="7">
        <v>54</v>
      </c>
      <c r="FA47" s="7">
        <v>97</v>
      </c>
      <c r="FB47" s="7">
        <v>47</v>
      </c>
      <c r="FC47" s="7">
        <v>71</v>
      </c>
      <c r="FD47" s="7">
        <v>4</v>
      </c>
      <c r="FE47" s="7">
        <v>7</v>
      </c>
      <c r="FF47" s="7">
        <v>98</v>
      </c>
      <c r="FG47" s="7">
        <v>34</v>
      </c>
      <c r="FH47" s="7">
        <v>57</v>
      </c>
      <c r="FI47" s="7">
        <v>34</v>
      </c>
      <c r="FJ47" s="7">
        <v>28</v>
      </c>
      <c r="FK47" s="7">
        <v>35</v>
      </c>
      <c r="FL47" s="7">
        <v>21</v>
      </c>
      <c r="FM47" s="7">
        <v>11</v>
      </c>
      <c r="FN47" s="7">
        <v>6</v>
      </c>
      <c r="FO47" s="7">
        <v>11</v>
      </c>
      <c r="FP47" s="7">
        <v>29</v>
      </c>
      <c r="FQ47" s="7">
        <v>74</v>
      </c>
      <c r="FR47" s="7">
        <v>1</v>
      </c>
      <c r="FS47" s="7">
        <v>81</v>
      </c>
      <c r="FT47" s="7">
        <v>100</v>
      </c>
      <c r="FU47" s="7">
        <v>18</v>
      </c>
      <c r="FV47" s="7">
        <v>99</v>
      </c>
      <c r="FW47" s="7">
        <v>72</v>
      </c>
      <c r="FX47" s="7">
        <v>89</v>
      </c>
      <c r="FY47" s="7">
        <v>97</v>
      </c>
      <c r="FZ47" s="7">
        <v>79</v>
      </c>
      <c r="GA47" s="7">
        <v>29</v>
      </c>
      <c r="GB47" s="7">
        <v>93</v>
      </c>
      <c r="GC47" s="7">
        <v>99</v>
      </c>
      <c r="GD47" s="7">
        <v>5</v>
      </c>
      <c r="GE47" s="7">
        <v>62</v>
      </c>
      <c r="GF47" s="7">
        <v>12</v>
      </c>
      <c r="GG47" s="7">
        <v>86</v>
      </c>
      <c r="GH47" s="7">
        <v>68</v>
      </c>
      <c r="GI47" s="7">
        <v>17</v>
      </c>
      <c r="GJ47" s="7">
        <v>21</v>
      </c>
      <c r="GK47" s="7">
        <v>72</v>
      </c>
      <c r="GL47" s="7">
        <v>57</v>
      </c>
      <c r="GM47" s="7">
        <v>42</v>
      </c>
      <c r="GN47" s="7">
        <v>61</v>
      </c>
      <c r="GO47" s="7">
        <v>30</v>
      </c>
      <c r="GP47" s="7">
        <v>45</v>
      </c>
      <c r="GQ47" s="7">
        <v>46</v>
      </c>
      <c r="GR47" s="7">
        <v>3</v>
      </c>
      <c r="GS47" s="7">
        <v>49</v>
      </c>
      <c r="GT47" s="7">
        <v>42</v>
      </c>
      <c r="GU47" s="7">
        <v>81</v>
      </c>
      <c r="GV47" s="7">
        <v>69</v>
      </c>
      <c r="GW47" s="7">
        <v>40</v>
      </c>
      <c r="GX47" s="7">
        <v>50</v>
      </c>
      <c r="GY47" s="7">
        <v>59</v>
      </c>
      <c r="GZ47" s="7">
        <v>56</v>
      </c>
      <c r="HA47" s="7">
        <v>82</v>
      </c>
      <c r="HB47" s="7">
        <v>3</v>
      </c>
      <c r="HC47" s="7">
        <v>53</v>
      </c>
      <c r="HD47" s="7">
        <v>64</v>
      </c>
      <c r="HE47" s="7">
        <v>84</v>
      </c>
      <c r="HF47" s="7">
        <v>81</v>
      </c>
      <c r="HG47" s="61">
        <v>51</v>
      </c>
      <c r="HJ47" s="52" t="e">
        <f t="shared" si="169"/>
        <v>#VALUE!</v>
      </c>
      <c r="HL47" s="49">
        <f>$CA$23</f>
        <v>0.62499999999999989</v>
      </c>
      <c r="HN47" s="10" t="e">
        <f t="shared" si="172"/>
        <v>#VALUE!</v>
      </c>
      <c r="HP47" s="10" t="e">
        <f t="shared" si="173"/>
        <v>#VALUE!</v>
      </c>
      <c r="HR47" s="10" t="e">
        <f t="shared" si="78"/>
        <v>#VALUE!</v>
      </c>
      <c r="HT47" s="60" t="e">
        <f t="shared" si="171"/>
        <v>#VALUE!</v>
      </c>
      <c r="HU47" s="7" t="e">
        <f t="shared" si="171"/>
        <v>#VALUE!</v>
      </c>
      <c r="HV47" s="7" t="e">
        <f t="shared" si="171"/>
        <v>#VALUE!</v>
      </c>
      <c r="HW47" s="7" t="e">
        <f t="shared" si="171"/>
        <v>#VALUE!</v>
      </c>
      <c r="HX47" s="7" t="e">
        <f t="shared" si="171"/>
        <v>#VALUE!</v>
      </c>
      <c r="HY47" s="7" t="e">
        <f t="shared" si="171"/>
        <v>#VALUE!</v>
      </c>
      <c r="HZ47" s="7" t="e">
        <f t="shared" si="171"/>
        <v>#VALUE!</v>
      </c>
      <c r="IA47" s="7" t="e">
        <f t="shared" si="171"/>
        <v>#VALUE!</v>
      </c>
      <c r="IB47" s="7" t="e">
        <f t="shared" si="171"/>
        <v>#VALUE!</v>
      </c>
      <c r="IC47" s="7" t="e">
        <f t="shared" si="171"/>
        <v>#VALUE!</v>
      </c>
      <c r="ID47" s="7" t="e">
        <f t="shared" si="171"/>
        <v>#VALUE!</v>
      </c>
      <c r="IE47" s="7" t="e">
        <f t="shared" si="171"/>
        <v>#VALUE!</v>
      </c>
      <c r="IF47" s="7" t="e">
        <f t="shared" si="171"/>
        <v>#VALUE!</v>
      </c>
      <c r="IG47" s="7" t="e">
        <f t="shared" si="171"/>
        <v>#VALUE!</v>
      </c>
      <c r="IH47" s="7" t="e">
        <f t="shared" si="171"/>
        <v>#VALUE!</v>
      </c>
      <c r="II47" s="7" t="e">
        <f t="shared" si="171"/>
        <v>#VALUE!</v>
      </c>
      <c r="IJ47" s="7" t="e">
        <f t="shared" si="170"/>
        <v>#VALUE!</v>
      </c>
      <c r="IK47" s="7" t="e">
        <f t="shared" si="170"/>
        <v>#VALUE!</v>
      </c>
      <c r="IL47" s="7" t="e">
        <f t="shared" si="129"/>
        <v>#VALUE!</v>
      </c>
      <c r="IM47" s="61" t="e">
        <f t="shared" si="129"/>
        <v>#VALUE!</v>
      </c>
      <c r="IT47" s="10">
        <v>40</v>
      </c>
      <c r="IU47" s="10">
        <f t="shared" si="80"/>
        <v>-2</v>
      </c>
      <c r="IW47" s="10">
        <f>IFERROR(IF(COUNTIF(IW$8:IW46, IW46)&lt;=INDEX($IQ$8:$IQ$18, MATCH(IW46, $IP$8:$IP$18, 0)), IW46, IW46+$IR$5), "")</f>
        <v>-2</v>
      </c>
      <c r="IX47" s="10">
        <f>IF($IW47="", "", COUNTIF(IW$8:IW47, IW47))</f>
        <v>5</v>
      </c>
      <c r="IY47" s="10">
        <f t="shared" si="81"/>
        <v>10</v>
      </c>
      <c r="JA47" s="10" t="str">
        <f t="shared" si="82"/>
        <v>X</v>
      </c>
      <c r="JB47" s="10">
        <f>IF($JA47="", "", COUNTIF(JA$8:JA47, "X"))</f>
        <v>37</v>
      </c>
      <c r="JE47" s="67" t="str">
        <f t="shared" si="83"/>
        <v/>
      </c>
      <c r="JF47" s="60" t="str">
        <f>IF(AND($IQ$5='Dev Settings'!$BU$3, COUNTIF($IP$21:$IP$25, HT47)&gt;0, COUNTIF($IP$21:$IP$25, HT46)&gt;0), MIN($ML46:$NE46)-ML46, IF(AND($IQ$6='Dev Settings'!$BU$3, COUNTIF($IQ$21:$IQ$25, HT47)&gt;0, COUNTIF($IQ$21:$IQ$25, HT46)&gt;0), MAX($ML46:$NE46)-ML46, IFERROR(INDEX($IU$8:$IU$107, MATCH(HT47, $IT$8:$IT$107, 0)), "")))</f>
        <v/>
      </c>
      <c r="JG47" s="7" t="str">
        <f>IF(AND($IQ$5='Dev Settings'!$BU$3, COUNTIF($IP$21:$IP$25, HU47)&gt;0, COUNTIF($IP$21:$IP$25, HU46)&gt;0), MIN($ML46:$NE46)-MM46, IF(AND($IQ$6='Dev Settings'!$BU$3, COUNTIF($IQ$21:$IQ$25, HU47)&gt;0, COUNTIF($IQ$21:$IQ$25, HU46)&gt;0), MAX($ML46:$NE46)-MM46, IFERROR(INDEX($IU$8:$IU$107, MATCH(HU47, $IT$8:$IT$107, 0)), "")))</f>
        <v/>
      </c>
      <c r="JH47" s="7" t="str">
        <f>IF(AND($IQ$5='Dev Settings'!$BU$3, COUNTIF($IP$21:$IP$25, HV47)&gt;0, COUNTIF($IP$21:$IP$25, HV46)&gt;0), MIN($ML46:$NE46)-MN46, IF(AND($IQ$6='Dev Settings'!$BU$3, COUNTIF($IQ$21:$IQ$25, HV47)&gt;0, COUNTIF($IQ$21:$IQ$25, HV46)&gt;0), MAX($ML46:$NE46)-MN46, IFERROR(INDEX($IU$8:$IU$107, MATCH(HV47, $IT$8:$IT$107, 0)), "")))</f>
        <v/>
      </c>
      <c r="JI47" s="7" t="str">
        <f>IF(AND($IQ$5='Dev Settings'!$BU$3, COUNTIF($IP$21:$IP$25, HW47)&gt;0, COUNTIF($IP$21:$IP$25, HW46)&gt;0), MIN($ML46:$NE46)-MO46, IF(AND($IQ$6='Dev Settings'!$BU$3, COUNTIF($IQ$21:$IQ$25, HW47)&gt;0, COUNTIF($IQ$21:$IQ$25, HW46)&gt;0), MAX($ML46:$NE46)-MO46, IFERROR(INDEX($IU$8:$IU$107, MATCH(HW47, $IT$8:$IT$107, 0)), "")))</f>
        <v/>
      </c>
      <c r="JJ47" s="7" t="str">
        <f>IF(AND($IQ$5='Dev Settings'!$BU$3, COUNTIF($IP$21:$IP$25, HX47)&gt;0, COUNTIF($IP$21:$IP$25, HX46)&gt;0), MIN($ML46:$NE46)-MP46, IF(AND($IQ$6='Dev Settings'!$BU$3, COUNTIF($IQ$21:$IQ$25, HX47)&gt;0, COUNTIF($IQ$21:$IQ$25, HX46)&gt;0), MAX($ML46:$NE46)-MP46, IFERROR(INDEX($IU$8:$IU$107, MATCH(HX47, $IT$8:$IT$107, 0)), "")))</f>
        <v/>
      </c>
      <c r="JK47" s="7" t="str">
        <f>IF(AND($IQ$5='Dev Settings'!$BU$3, COUNTIF($IP$21:$IP$25, HY47)&gt;0, COUNTIF($IP$21:$IP$25, HY46)&gt;0), MIN($ML46:$NE46)-MQ46, IF(AND($IQ$6='Dev Settings'!$BU$3, COUNTIF($IQ$21:$IQ$25, HY47)&gt;0, COUNTIF($IQ$21:$IQ$25, HY46)&gt;0), MAX($ML46:$NE46)-MQ46, IFERROR(INDEX($IU$8:$IU$107, MATCH(HY47, $IT$8:$IT$107, 0)), "")))</f>
        <v/>
      </c>
      <c r="JL47" s="7" t="str">
        <f>IF(AND($IQ$5='Dev Settings'!$BU$3, COUNTIF($IP$21:$IP$25, HZ47)&gt;0, COUNTIF($IP$21:$IP$25, HZ46)&gt;0), MIN($ML46:$NE46)-MR46, IF(AND($IQ$6='Dev Settings'!$BU$3, COUNTIF($IQ$21:$IQ$25, HZ47)&gt;0, COUNTIF($IQ$21:$IQ$25, HZ46)&gt;0), MAX($ML46:$NE46)-MR46, IFERROR(INDEX($IU$8:$IU$107, MATCH(HZ47, $IT$8:$IT$107, 0)), "")))</f>
        <v/>
      </c>
      <c r="JM47" s="7" t="str">
        <f>IF(AND($IQ$5='Dev Settings'!$BU$3, COUNTIF($IP$21:$IP$25, IA47)&gt;0, COUNTIF($IP$21:$IP$25, IA46)&gt;0), MIN($ML46:$NE46)-MS46, IF(AND($IQ$6='Dev Settings'!$BU$3, COUNTIF($IQ$21:$IQ$25, IA47)&gt;0, COUNTIF($IQ$21:$IQ$25, IA46)&gt;0), MAX($ML46:$NE46)-MS46, IFERROR(INDEX($IU$8:$IU$107, MATCH(IA47, $IT$8:$IT$107, 0)), "")))</f>
        <v/>
      </c>
      <c r="JN47" s="7" t="str">
        <f>IF(AND($IQ$5='Dev Settings'!$BU$3, COUNTIF($IP$21:$IP$25, IB47)&gt;0, COUNTIF($IP$21:$IP$25, IB46)&gt;0), MIN($ML46:$NE46)-MT46, IF(AND($IQ$6='Dev Settings'!$BU$3, COUNTIF($IQ$21:$IQ$25, IB47)&gt;0, COUNTIF($IQ$21:$IQ$25, IB46)&gt;0), MAX($ML46:$NE46)-MT46, IFERROR(INDEX($IU$8:$IU$107, MATCH(IB47, $IT$8:$IT$107, 0)), "")))</f>
        <v/>
      </c>
      <c r="JO47" s="7" t="str">
        <f>IF(AND($IQ$5='Dev Settings'!$BU$3, COUNTIF($IP$21:$IP$25, IC47)&gt;0, COUNTIF($IP$21:$IP$25, IC46)&gt;0), MIN($ML46:$NE46)-MU46, IF(AND($IQ$6='Dev Settings'!$BU$3, COUNTIF($IQ$21:$IQ$25, IC47)&gt;0, COUNTIF($IQ$21:$IQ$25, IC46)&gt;0), MAX($ML46:$NE46)-MU46, IFERROR(INDEX($IU$8:$IU$107, MATCH(IC47, $IT$8:$IT$107, 0)), "")))</f>
        <v/>
      </c>
      <c r="JP47" s="7" t="str">
        <f>IF(AND($IQ$5='Dev Settings'!$BU$3, COUNTIF($IP$21:$IP$25, ID47)&gt;0, COUNTIF($IP$21:$IP$25, ID46)&gt;0), MIN($ML46:$NE46)-MV46, IF(AND($IQ$6='Dev Settings'!$BU$3, COUNTIF($IQ$21:$IQ$25, ID47)&gt;0, COUNTIF($IQ$21:$IQ$25, ID46)&gt;0), MAX($ML46:$NE46)-MV46, IFERROR(INDEX($IU$8:$IU$107, MATCH(ID47, $IT$8:$IT$107, 0)), "")))</f>
        <v/>
      </c>
      <c r="JQ47" s="7" t="str">
        <f>IF(AND($IQ$5='Dev Settings'!$BU$3, COUNTIF($IP$21:$IP$25, IE47)&gt;0, COUNTIF($IP$21:$IP$25, IE46)&gt;0), MIN($ML46:$NE46)-MW46, IF(AND($IQ$6='Dev Settings'!$BU$3, COUNTIF($IQ$21:$IQ$25, IE47)&gt;0, COUNTIF($IQ$21:$IQ$25, IE46)&gt;0), MAX($ML46:$NE46)-MW46, IFERROR(INDEX($IU$8:$IU$107, MATCH(IE47, $IT$8:$IT$107, 0)), "")))</f>
        <v/>
      </c>
      <c r="JR47" s="7" t="str">
        <f>IF(AND($IQ$5='Dev Settings'!$BU$3, COUNTIF($IP$21:$IP$25, IF47)&gt;0, COUNTIF($IP$21:$IP$25, IF46)&gt;0), MIN($ML46:$NE46)-MX46, IF(AND($IQ$6='Dev Settings'!$BU$3, COUNTIF($IQ$21:$IQ$25, IF47)&gt;0, COUNTIF($IQ$21:$IQ$25, IF46)&gt;0), MAX($ML46:$NE46)-MX46, IFERROR(INDEX($IU$8:$IU$107, MATCH(IF47, $IT$8:$IT$107, 0)), "")))</f>
        <v/>
      </c>
      <c r="JS47" s="7" t="str">
        <f>IF(AND($IQ$5='Dev Settings'!$BU$3, COUNTIF($IP$21:$IP$25, IG47)&gt;0, COUNTIF($IP$21:$IP$25, IG46)&gt;0), MIN($ML46:$NE46)-MY46, IF(AND($IQ$6='Dev Settings'!$BU$3, COUNTIF($IQ$21:$IQ$25, IG47)&gt;0, COUNTIF($IQ$21:$IQ$25, IG46)&gt;0), MAX($ML46:$NE46)-MY46, IFERROR(INDEX($IU$8:$IU$107, MATCH(IG47, $IT$8:$IT$107, 0)), "")))</f>
        <v/>
      </c>
      <c r="JT47" s="7" t="str">
        <f>IF(AND($IQ$5='Dev Settings'!$BU$3, COUNTIF($IP$21:$IP$25, IH47)&gt;0, COUNTIF($IP$21:$IP$25, IH46)&gt;0), MIN($ML46:$NE46)-MZ46, IF(AND($IQ$6='Dev Settings'!$BU$3, COUNTIF($IQ$21:$IQ$25, IH47)&gt;0, COUNTIF($IQ$21:$IQ$25, IH46)&gt;0), MAX($ML46:$NE46)-MZ46, IFERROR(INDEX($IU$8:$IU$107, MATCH(IH47, $IT$8:$IT$107, 0)), "")))</f>
        <v/>
      </c>
      <c r="JU47" s="7" t="str">
        <f>IF(AND($IQ$5='Dev Settings'!$BU$3, COUNTIF($IP$21:$IP$25, II47)&gt;0, COUNTIF($IP$21:$IP$25, II46)&gt;0), MIN($ML46:$NE46)-NA46, IF(AND($IQ$6='Dev Settings'!$BU$3, COUNTIF($IQ$21:$IQ$25, II47)&gt;0, COUNTIF($IQ$21:$IQ$25, II46)&gt;0), MAX($ML46:$NE46)-NA46, IFERROR(INDEX($IU$8:$IU$107, MATCH(II47, $IT$8:$IT$107, 0)), "")))</f>
        <v/>
      </c>
      <c r="JV47" s="7" t="str">
        <f>IF(AND($IQ$5='Dev Settings'!$BU$3, COUNTIF($IP$21:$IP$25, IJ47)&gt;0, COUNTIF($IP$21:$IP$25, IJ46)&gt;0), MIN($ML46:$NE46)-NB46, IF(AND($IQ$6='Dev Settings'!$BU$3, COUNTIF($IQ$21:$IQ$25, IJ47)&gt;0, COUNTIF($IQ$21:$IQ$25, IJ46)&gt;0), MAX($ML46:$NE46)-NB46, IFERROR(INDEX($IU$8:$IU$107, MATCH(IJ47, $IT$8:$IT$107, 0)), "")))</f>
        <v/>
      </c>
      <c r="JW47" s="7" t="str">
        <f>IF(AND($IQ$5='Dev Settings'!$BU$3, COUNTIF($IP$21:$IP$25, IK47)&gt;0, COUNTIF($IP$21:$IP$25, IK46)&gt;0), MIN($ML46:$NE46)-NC46, IF(AND($IQ$6='Dev Settings'!$BU$3, COUNTIF($IQ$21:$IQ$25, IK47)&gt;0, COUNTIF($IQ$21:$IQ$25, IK46)&gt;0), MAX($ML46:$NE46)-NC46, IFERROR(INDEX($IU$8:$IU$107, MATCH(IK47, $IT$8:$IT$107, 0)), "")))</f>
        <v/>
      </c>
      <c r="JX47" s="7" t="str">
        <f>IF(AND($IQ$5='Dev Settings'!$BU$3, COUNTIF($IP$21:$IP$25, IL47)&gt;0, COUNTIF($IP$21:$IP$25, IL46)&gt;0), MIN($ML46:$NE46)-ND46, IF(AND($IQ$6='Dev Settings'!$BU$3, COUNTIF($IQ$21:$IQ$25, IL47)&gt;0, COUNTIF($IQ$21:$IQ$25, IL46)&gt;0), MAX($ML46:$NE46)-ND46, IFERROR(INDEX($IU$8:$IU$107, MATCH(IL47, $IT$8:$IT$107, 0)), "")))</f>
        <v/>
      </c>
      <c r="JY47" s="61" t="str">
        <f>IF(AND($IQ$5='Dev Settings'!$BU$3, COUNTIF($IP$21:$IP$25, IM47)&gt;0, COUNTIF($IP$21:$IP$25, IM46)&gt;0), MIN($ML46:$NE46)-NE46, IF(AND($IQ$6='Dev Settings'!$BU$3, COUNTIF($IQ$21:$IQ$25, IM47)&gt;0, COUNTIF($IQ$21:$IQ$25, IM46)&gt;0), MAX($ML46:$NE46)-NE46, IFERROR(INDEX($IU$8:$IU$107, MATCH(IM47, $IT$8:$IT$107, 0)), "")))</f>
        <v/>
      </c>
      <c r="KA47" s="60" t="str">
        <f t="shared" si="8"/>
        <v/>
      </c>
      <c r="KB47" s="7" t="str">
        <f t="shared" si="9"/>
        <v/>
      </c>
      <c r="KC47" s="7" t="str">
        <f t="shared" si="10"/>
        <v/>
      </c>
      <c r="KD47" s="7" t="str">
        <f t="shared" si="11"/>
        <v/>
      </c>
      <c r="KE47" s="7" t="str">
        <f t="shared" si="12"/>
        <v/>
      </c>
      <c r="KF47" s="7" t="str">
        <f t="shared" si="13"/>
        <v/>
      </c>
      <c r="KG47" s="7" t="str">
        <f t="shared" si="14"/>
        <v/>
      </c>
      <c r="KH47" s="7" t="str">
        <f t="shared" si="15"/>
        <v/>
      </c>
      <c r="KI47" s="7" t="str">
        <f t="shared" si="16"/>
        <v/>
      </c>
      <c r="KJ47" s="7" t="str">
        <f t="shared" si="17"/>
        <v/>
      </c>
      <c r="KK47" s="7" t="str">
        <f t="shared" si="18"/>
        <v/>
      </c>
      <c r="KL47" s="7" t="str">
        <f t="shared" si="19"/>
        <v/>
      </c>
      <c r="KM47" s="7" t="str">
        <f t="shared" si="20"/>
        <v/>
      </c>
      <c r="KN47" s="7" t="str">
        <f t="shared" si="21"/>
        <v/>
      </c>
      <c r="KO47" s="7" t="str">
        <f t="shared" si="22"/>
        <v/>
      </c>
      <c r="KP47" s="7" t="str">
        <f t="shared" si="23"/>
        <v/>
      </c>
      <c r="KQ47" s="7" t="str">
        <f t="shared" si="24"/>
        <v/>
      </c>
      <c r="KR47" s="7" t="str">
        <f t="shared" si="25"/>
        <v/>
      </c>
      <c r="KS47" s="7" t="str">
        <f t="shared" si="26"/>
        <v/>
      </c>
      <c r="KT47" s="61" t="str">
        <f t="shared" si="27"/>
        <v/>
      </c>
      <c r="KV47" s="60" t="e">
        <f t="shared" si="28"/>
        <v>#VALUE!</v>
      </c>
      <c r="KW47" s="7" t="e">
        <f t="shared" si="29"/>
        <v>#VALUE!</v>
      </c>
      <c r="KX47" s="7" t="e">
        <f t="shared" si="30"/>
        <v>#VALUE!</v>
      </c>
      <c r="KY47" s="7" t="e">
        <f t="shared" si="31"/>
        <v>#VALUE!</v>
      </c>
      <c r="KZ47" s="7" t="e">
        <f t="shared" si="32"/>
        <v>#VALUE!</v>
      </c>
      <c r="LA47" s="7" t="e">
        <f t="shared" si="33"/>
        <v>#VALUE!</v>
      </c>
      <c r="LB47" s="7" t="e">
        <f t="shared" si="34"/>
        <v>#VALUE!</v>
      </c>
      <c r="LC47" s="7" t="e">
        <f t="shared" si="35"/>
        <v>#VALUE!</v>
      </c>
      <c r="LD47" s="7" t="e">
        <f t="shared" si="36"/>
        <v>#VALUE!</v>
      </c>
      <c r="LE47" s="7" t="e">
        <f t="shared" si="37"/>
        <v>#VALUE!</v>
      </c>
      <c r="LF47" s="7" t="e">
        <f t="shared" si="38"/>
        <v>#VALUE!</v>
      </c>
      <c r="LG47" s="7" t="e">
        <f t="shared" si="39"/>
        <v>#VALUE!</v>
      </c>
      <c r="LH47" s="7" t="e">
        <f t="shared" si="40"/>
        <v>#VALUE!</v>
      </c>
      <c r="LI47" s="7" t="e">
        <f t="shared" si="41"/>
        <v>#VALUE!</v>
      </c>
      <c r="LJ47" s="7" t="e">
        <f t="shared" si="42"/>
        <v>#VALUE!</v>
      </c>
      <c r="LK47" s="7" t="e">
        <f t="shared" si="43"/>
        <v>#VALUE!</v>
      </c>
      <c r="LL47" s="7" t="e">
        <f t="shared" si="44"/>
        <v>#VALUE!</v>
      </c>
      <c r="LM47" s="7" t="e">
        <f t="shared" si="45"/>
        <v>#VALUE!</v>
      </c>
      <c r="LN47" s="7" t="e">
        <f t="shared" si="46"/>
        <v>#VALUE!</v>
      </c>
      <c r="LO47" s="61" t="e">
        <f t="shared" si="47"/>
        <v>#VALUE!</v>
      </c>
      <c r="LQ47" s="60" t="e">
        <f t="shared" si="48"/>
        <v>#VALUE!</v>
      </c>
      <c r="LR47" s="7" t="e">
        <f t="shared" si="49"/>
        <v>#VALUE!</v>
      </c>
      <c r="LS47" s="7" t="e">
        <f t="shared" si="50"/>
        <v>#VALUE!</v>
      </c>
      <c r="LT47" s="7" t="e">
        <f t="shared" si="51"/>
        <v>#VALUE!</v>
      </c>
      <c r="LU47" s="7" t="e">
        <f t="shared" si="52"/>
        <v>#VALUE!</v>
      </c>
      <c r="LV47" s="7" t="e">
        <f t="shared" si="53"/>
        <v>#VALUE!</v>
      </c>
      <c r="LW47" s="7" t="e">
        <f t="shared" si="54"/>
        <v>#VALUE!</v>
      </c>
      <c r="LX47" s="7" t="e">
        <f t="shared" si="55"/>
        <v>#VALUE!</v>
      </c>
      <c r="LY47" s="7" t="e">
        <f t="shared" si="56"/>
        <v>#VALUE!</v>
      </c>
      <c r="LZ47" s="7" t="e">
        <f t="shared" si="57"/>
        <v>#VALUE!</v>
      </c>
      <c r="MA47" s="7" t="e">
        <f t="shared" si="58"/>
        <v>#VALUE!</v>
      </c>
      <c r="MB47" s="7" t="e">
        <f t="shared" si="59"/>
        <v>#VALUE!</v>
      </c>
      <c r="MC47" s="7" t="e">
        <f t="shared" si="60"/>
        <v>#VALUE!</v>
      </c>
      <c r="MD47" s="7" t="e">
        <f t="shared" si="61"/>
        <v>#VALUE!</v>
      </c>
      <c r="ME47" s="7" t="e">
        <f t="shared" si="62"/>
        <v>#VALUE!</v>
      </c>
      <c r="MF47" s="7" t="e">
        <f t="shared" si="63"/>
        <v>#VALUE!</v>
      </c>
      <c r="MG47" s="7" t="e">
        <f t="shared" si="64"/>
        <v>#VALUE!</v>
      </c>
      <c r="MH47" s="7" t="e">
        <f t="shared" si="65"/>
        <v>#VALUE!</v>
      </c>
      <c r="MI47" s="7" t="e">
        <f t="shared" si="66"/>
        <v>#VALUE!</v>
      </c>
      <c r="MJ47" s="61" t="e">
        <f t="shared" si="67"/>
        <v>#VALUE!</v>
      </c>
      <c r="ML47" s="60" t="str">
        <f t="shared" si="84"/>
        <v/>
      </c>
      <c r="MM47" s="7" t="str">
        <f t="shared" si="85"/>
        <v/>
      </c>
      <c r="MN47" s="7" t="str">
        <f t="shared" si="86"/>
        <v/>
      </c>
      <c r="MO47" s="7" t="str">
        <f t="shared" si="87"/>
        <v/>
      </c>
      <c r="MP47" s="7" t="str">
        <f t="shared" si="88"/>
        <v/>
      </c>
      <c r="MQ47" s="7" t="str">
        <f t="shared" si="89"/>
        <v/>
      </c>
      <c r="MR47" s="7" t="str">
        <f t="shared" si="90"/>
        <v/>
      </c>
      <c r="MS47" s="7" t="str">
        <f t="shared" si="91"/>
        <v/>
      </c>
      <c r="MT47" s="7" t="str">
        <f t="shared" si="92"/>
        <v/>
      </c>
      <c r="MU47" s="7" t="str">
        <f t="shared" si="93"/>
        <v/>
      </c>
      <c r="MV47" s="7" t="str">
        <f t="shared" si="94"/>
        <v/>
      </c>
      <c r="MW47" s="7" t="str">
        <f t="shared" si="95"/>
        <v/>
      </c>
      <c r="MX47" s="7" t="str">
        <f t="shared" si="96"/>
        <v/>
      </c>
      <c r="MY47" s="7" t="str">
        <f t="shared" si="97"/>
        <v/>
      </c>
      <c r="MZ47" s="7" t="str">
        <f t="shared" si="98"/>
        <v/>
      </c>
      <c r="NA47" s="7" t="str">
        <f t="shared" si="99"/>
        <v/>
      </c>
      <c r="NB47" s="7" t="str">
        <f t="shared" si="100"/>
        <v/>
      </c>
      <c r="NC47" s="7" t="str">
        <f t="shared" si="101"/>
        <v/>
      </c>
      <c r="ND47" s="7" t="str">
        <f t="shared" si="102"/>
        <v/>
      </c>
      <c r="NE47" s="61" t="str">
        <f t="shared" si="103"/>
        <v/>
      </c>
      <c r="NG47" s="10" t="str">
        <f t="shared" si="104"/>
        <v/>
      </c>
      <c r="NI47" s="10" t="str">
        <f t="shared" si="105"/>
        <v/>
      </c>
      <c r="NK47" s="10" t="str">
        <f>IF(COUNTIF($NI47:$NI$176, "X")=1, "X", "")</f>
        <v/>
      </c>
      <c r="NM47" s="10" t="str">
        <f t="shared" si="69"/>
        <v/>
      </c>
      <c r="NO47" s="85" t="str" cm="1">
        <f t="array" ref="NO47">IF(OR(NO$7="", $JE47=""), "", IFERROR(NO$8+SUMPRODUCT((Trades!$CL$8:$CL$307)*(Trades!$O$8:$Q$307=NO$7)*(Trades!$R$8:$R$307&lt;$JE47))-SUMPRODUCT((Trades!$H$8:$H$307)*(Trades!$E$8:$E$307=NO$7)*(Trades!$R$8:$R$307&lt;$JE47)), ""))</f>
        <v/>
      </c>
      <c r="NP47" s="86" t="str" cm="1">
        <f t="array" ref="NP47">IF(OR(NP$7="", $JE47=""), "", IFERROR(NP$8+SUMPRODUCT((Trades!$CL$8:$CL$307)*(Trades!$O$8:$Q$307=NP$7)*(Trades!$R$8:$R$307&lt;$JE47))-SUMPRODUCT((Trades!$H$8:$H$307)*(Trades!$E$8:$E$307=NP$7)*(Trades!$R$8:$R$307&lt;$JE47)), ""))</f>
        <v/>
      </c>
      <c r="NQ47" s="86" t="str" cm="1">
        <f t="array" ref="NQ47">IF(OR(NQ$7="", $JE47=""), "", IFERROR(NQ$8+SUMPRODUCT((Trades!$CL$8:$CL$307)*(Trades!$O$8:$Q$307=NQ$7)*(Trades!$R$8:$R$307&lt;$JE47))-SUMPRODUCT((Trades!$H$8:$H$307)*(Trades!$E$8:$E$307=NQ$7)*(Trades!$R$8:$R$307&lt;$JE47)), ""))</f>
        <v/>
      </c>
      <c r="NR47" s="86" t="str" cm="1">
        <f t="array" ref="NR47">IF(OR(NR$7="", $JE47=""), "", IFERROR(NR$8+SUMPRODUCT((Trades!$CL$8:$CL$307)*(Trades!$O$8:$Q$307=NR$7)*(Trades!$R$8:$R$307&lt;$JE47))-SUMPRODUCT((Trades!$H$8:$H$307)*(Trades!$E$8:$E$307=NR$7)*(Trades!$R$8:$R$307&lt;$JE47)), ""))</f>
        <v/>
      </c>
      <c r="NS47" s="86" t="str" cm="1">
        <f t="array" ref="NS47">IF(OR(NS$7="", $JE47=""), "", IFERROR(NS$8+SUMPRODUCT((Trades!$CL$8:$CL$307)*(Trades!$O$8:$Q$307=NS$7)*(Trades!$R$8:$R$307&lt;$JE47))-SUMPRODUCT((Trades!$H$8:$H$307)*(Trades!$E$8:$E$307=NS$7)*(Trades!$R$8:$R$307&lt;$JE47)), ""))</f>
        <v/>
      </c>
      <c r="NT47" s="86" t="str" cm="1">
        <f t="array" ref="NT47">IF(OR(NT$7="", $JE47=""), "", IFERROR(NT$8+SUMPRODUCT((Trades!$CL$8:$CL$307)*(Trades!$O$8:$Q$307=NT$7)*(Trades!$R$8:$R$307&lt;$JE47))-SUMPRODUCT((Trades!$H$8:$H$307)*(Trades!$E$8:$E$307=NT$7)*(Trades!$R$8:$R$307&lt;$JE47)), ""))</f>
        <v/>
      </c>
      <c r="NU47" s="86" t="str" cm="1">
        <f t="array" ref="NU47">IF(OR(NU$7="", $JE47=""), "", IFERROR(NU$8+SUMPRODUCT((Trades!$CL$8:$CL$307)*(Trades!$O$8:$Q$307=NU$7)*(Trades!$R$8:$R$307&lt;$JE47))-SUMPRODUCT((Trades!$H$8:$H$307)*(Trades!$E$8:$E$307=NU$7)*(Trades!$R$8:$R$307&lt;$JE47)), ""))</f>
        <v/>
      </c>
      <c r="NV47" s="86" t="str" cm="1">
        <f t="array" ref="NV47">IF(OR(NV$7="", $JE47=""), "", IFERROR(NV$8+SUMPRODUCT((Trades!$CL$8:$CL$307)*(Trades!$O$8:$Q$307=NV$7)*(Trades!$R$8:$R$307&lt;$JE47))-SUMPRODUCT((Trades!$H$8:$H$307)*(Trades!$E$8:$E$307=NV$7)*(Trades!$R$8:$R$307&lt;$JE47)), ""))</f>
        <v/>
      </c>
      <c r="NW47" s="86" t="str" cm="1">
        <f t="array" ref="NW47">IF(OR(NW$7="", $JE47=""), "", IFERROR(NW$8+SUMPRODUCT((Trades!$CL$8:$CL$307)*(Trades!$O$8:$Q$307=NW$7)*(Trades!$R$8:$R$307&lt;$JE47))-SUMPRODUCT((Trades!$H$8:$H$307)*(Trades!$E$8:$E$307=NW$7)*(Trades!$R$8:$R$307&lt;$JE47)), ""))</f>
        <v/>
      </c>
      <c r="NX47" s="86" t="str" cm="1">
        <f t="array" ref="NX47">IF(OR(NX$7="", $JE47=""), "", IFERROR(NX$8+SUMPRODUCT((Trades!$CL$8:$CL$307)*(Trades!$O$8:$Q$307=NX$7)*(Trades!$R$8:$R$307&lt;$JE47))-SUMPRODUCT((Trades!$H$8:$H$307)*(Trades!$E$8:$E$307=NX$7)*(Trades!$R$8:$R$307&lt;$JE47)), ""))</f>
        <v/>
      </c>
      <c r="NY47" s="86" t="str" cm="1">
        <f t="array" ref="NY47">IF(OR(NY$7="", $JE47=""), "", IFERROR(NY$8+SUMPRODUCT((Trades!$CL$8:$CL$307)*(Trades!$O$8:$Q$307=NY$7)*(Trades!$R$8:$R$307&lt;$JE47))-SUMPRODUCT((Trades!$H$8:$H$307)*(Trades!$E$8:$E$307=NY$7)*(Trades!$R$8:$R$307&lt;$JE47)), ""))</f>
        <v/>
      </c>
      <c r="NZ47" s="86" t="str" cm="1">
        <f t="array" ref="NZ47">IF(OR(NZ$7="", $JE47=""), "", IFERROR(NZ$8+SUMPRODUCT((Trades!$CL$8:$CL$307)*(Trades!$O$8:$Q$307=NZ$7)*(Trades!$R$8:$R$307&lt;$JE47))-SUMPRODUCT((Trades!$H$8:$H$307)*(Trades!$E$8:$E$307=NZ$7)*(Trades!$R$8:$R$307&lt;$JE47)), ""))</f>
        <v/>
      </c>
      <c r="OA47" s="86" t="str" cm="1">
        <f t="array" ref="OA47">IF(OR(OA$7="", $JE47=""), "", IFERROR(OA$8+SUMPRODUCT((Trades!$CL$8:$CL$307)*(Trades!$O$8:$Q$307=OA$7)*(Trades!$R$8:$R$307&lt;$JE47))-SUMPRODUCT((Trades!$H$8:$H$307)*(Trades!$E$8:$E$307=OA$7)*(Trades!$R$8:$R$307&lt;$JE47)), ""))</f>
        <v/>
      </c>
      <c r="OB47" s="86" t="str" cm="1">
        <f t="array" ref="OB47">IF(OR(OB$7="", $JE47=""), "", IFERROR(OB$8+SUMPRODUCT((Trades!$CL$8:$CL$307)*(Trades!$O$8:$Q$307=OB$7)*(Trades!$R$8:$R$307&lt;$JE47))-SUMPRODUCT((Trades!$H$8:$H$307)*(Trades!$E$8:$E$307=OB$7)*(Trades!$R$8:$R$307&lt;$JE47)), ""))</f>
        <v/>
      </c>
      <c r="OC47" s="86" t="str" cm="1">
        <f t="array" ref="OC47">IF(OR(OC$7="", $JE47=""), "", IFERROR(OC$8+SUMPRODUCT((Trades!$CL$8:$CL$307)*(Trades!$O$8:$Q$307=OC$7)*(Trades!$R$8:$R$307&lt;$JE47))-SUMPRODUCT((Trades!$H$8:$H$307)*(Trades!$E$8:$E$307=OC$7)*(Trades!$R$8:$R$307&lt;$JE47)), ""))</f>
        <v/>
      </c>
      <c r="OD47" s="86" t="str" cm="1">
        <f t="array" ref="OD47">IF(OR(OD$7="", $JE47=""), "", IFERROR(OD$8+SUMPRODUCT((Trades!$CL$8:$CL$307)*(Trades!$O$8:$Q$307=OD$7)*(Trades!$R$8:$R$307&lt;$JE47))-SUMPRODUCT((Trades!$H$8:$H$307)*(Trades!$E$8:$E$307=OD$7)*(Trades!$R$8:$R$307&lt;$JE47)), ""))</f>
        <v/>
      </c>
      <c r="OE47" s="86" t="str" cm="1">
        <f t="array" ref="OE47">IF(OR(OE$7="", $JE47=""), "", IFERROR(OE$8+SUMPRODUCT((Trades!$CL$8:$CL$307)*(Trades!$O$8:$Q$307=OE$7)*(Trades!$R$8:$R$307&lt;$JE47))-SUMPRODUCT((Trades!$H$8:$H$307)*(Trades!$E$8:$E$307=OE$7)*(Trades!$R$8:$R$307&lt;$JE47)), ""))</f>
        <v/>
      </c>
      <c r="OF47" s="86" t="str" cm="1">
        <f t="array" ref="OF47">IF(OR(OF$7="", $JE47=""), "", IFERROR(OF$8+SUMPRODUCT((Trades!$CL$8:$CL$307)*(Trades!$O$8:$Q$307=OF$7)*(Trades!$R$8:$R$307&lt;$JE47))-SUMPRODUCT((Trades!$H$8:$H$307)*(Trades!$E$8:$E$307=OF$7)*(Trades!$R$8:$R$307&lt;$JE47)), ""))</f>
        <v/>
      </c>
      <c r="OG47" s="86" t="str" cm="1">
        <f t="array" ref="OG47">IF(OR(OG$7="", $JE47=""), "", IFERROR(OG$8+SUMPRODUCT((Trades!$CL$8:$CL$307)*(Trades!$O$8:$Q$307=OG$7)*(Trades!$R$8:$R$307&lt;$JE47))-SUMPRODUCT((Trades!$H$8:$H$307)*(Trades!$E$8:$E$307=OG$7)*(Trades!$R$8:$R$307&lt;$JE47)), ""))</f>
        <v/>
      </c>
      <c r="OH47" s="87" t="str" cm="1">
        <f t="array" ref="OH47">IF(OR(OH$7="", $JE47=""), "", IFERROR(OH$8+SUMPRODUCT((Trades!$CL$8:$CL$307)*(Trades!$O$8:$Q$307=OH$7)*(Trades!$R$8:$R$307&lt;$JE47))-SUMPRODUCT((Trades!$H$8:$H$307)*(Trades!$E$8:$E$307=OH$7)*(Trades!$R$8:$R$307&lt;$JE47)), ""))</f>
        <v/>
      </c>
      <c r="OJ47" s="94" t="str">
        <f t="shared" si="106"/>
        <v/>
      </c>
      <c r="OK47" s="95" t="str">
        <f t="shared" si="153"/>
        <v/>
      </c>
      <c r="OL47" s="95" t="str">
        <f t="shared" si="154"/>
        <v/>
      </c>
      <c r="OM47" s="95" t="str">
        <f t="shared" si="155"/>
        <v/>
      </c>
      <c r="ON47" s="95" t="str">
        <f t="shared" si="156"/>
        <v/>
      </c>
      <c r="OO47" s="95" t="str">
        <f t="shared" si="157"/>
        <v/>
      </c>
      <c r="OP47" s="95" t="str">
        <f t="shared" si="158"/>
        <v/>
      </c>
      <c r="OQ47" s="95" t="str">
        <f t="shared" si="159"/>
        <v/>
      </c>
      <c r="OR47" s="95" t="str">
        <f t="shared" si="160"/>
        <v/>
      </c>
      <c r="OS47" s="95" t="str">
        <f t="shared" si="131"/>
        <v/>
      </c>
      <c r="OT47" s="95" t="str">
        <f t="shared" si="132"/>
        <v/>
      </c>
      <c r="OU47" s="95" t="str">
        <f t="shared" si="133"/>
        <v/>
      </c>
      <c r="OV47" s="95" t="str">
        <f t="shared" si="134"/>
        <v/>
      </c>
      <c r="OW47" s="95" t="str">
        <f t="shared" si="135"/>
        <v/>
      </c>
      <c r="OX47" s="95" t="str">
        <f t="shared" si="136"/>
        <v/>
      </c>
      <c r="OY47" s="95" t="str">
        <f t="shared" si="137"/>
        <v/>
      </c>
      <c r="OZ47" s="95" t="str">
        <f t="shared" si="138"/>
        <v/>
      </c>
      <c r="PA47" s="95" t="str">
        <f t="shared" si="139"/>
        <v/>
      </c>
      <c r="PB47" s="95" t="str">
        <f t="shared" si="140"/>
        <v/>
      </c>
      <c r="PC47" s="96" t="str">
        <f t="shared" si="141"/>
        <v/>
      </c>
      <c r="PE47" s="101" t="str">
        <f t="shared" si="126"/>
        <v/>
      </c>
      <c r="PG47" s="106" t="str">
        <f t="shared" si="127"/>
        <v/>
      </c>
      <c r="PH47" s="107" t="str">
        <f t="shared" si="161"/>
        <v/>
      </c>
      <c r="PI47" s="107" t="str">
        <f t="shared" si="162"/>
        <v/>
      </c>
      <c r="PJ47" s="107" t="str">
        <f t="shared" si="163"/>
        <v/>
      </c>
      <c r="PK47" s="107" t="str">
        <f t="shared" si="164"/>
        <v/>
      </c>
      <c r="PL47" s="107" t="str">
        <f t="shared" si="165"/>
        <v/>
      </c>
      <c r="PM47" s="107" t="str">
        <f t="shared" si="166"/>
        <v/>
      </c>
      <c r="PN47" s="107" t="str">
        <f t="shared" si="167"/>
        <v/>
      </c>
      <c r="PO47" s="107" t="str">
        <f t="shared" si="168"/>
        <v/>
      </c>
      <c r="PP47" s="107" t="str">
        <f t="shared" si="142"/>
        <v/>
      </c>
      <c r="PQ47" s="107" t="str">
        <f t="shared" si="143"/>
        <v/>
      </c>
      <c r="PR47" s="107" t="str">
        <f t="shared" si="144"/>
        <v/>
      </c>
      <c r="PS47" s="107" t="str">
        <f t="shared" si="145"/>
        <v/>
      </c>
      <c r="PT47" s="107" t="str">
        <f t="shared" si="146"/>
        <v/>
      </c>
      <c r="PU47" s="107" t="str">
        <f t="shared" si="147"/>
        <v/>
      </c>
      <c r="PV47" s="107" t="str">
        <f t="shared" si="148"/>
        <v/>
      </c>
      <c r="PW47" s="107" t="str">
        <f t="shared" si="149"/>
        <v/>
      </c>
      <c r="PX47" s="107" t="str">
        <f t="shared" si="150"/>
        <v/>
      </c>
      <c r="PY47" s="107" t="str">
        <f t="shared" si="151"/>
        <v/>
      </c>
      <c r="PZ47" s="108" t="str">
        <f t="shared" si="152"/>
        <v/>
      </c>
      <c r="QB47" s="124" t="str" cm="1">
        <f t="array" ref="QB47">IF(OR($QB$3="", $NI47=""), "", IFERROR(INDEX($ML47:$NE47, $QA47, MATCH($QB$3, $ML$7:$NE$7, 0)), ""))</f>
        <v/>
      </c>
      <c r="QD47" s="101" t="e" cm="1">
        <f t="array" ref="QD47">IF(OR($NI47="", $QB$3=""), NA(), IFERROR(INDEX($NO47:$OH47, $QC47, MATCH($QB$3, $NO$7:$OH$7, 0)), NA()))</f>
        <v>#N/A</v>
      </c>
      <c r="QF47" s="10">
        <f t="shared" si="72"/>
        <v>-20</v>
      </c>
    </row>
    <row r="48" spans="1:448" ht="15" customHeight="1" x14ac:dyDescent="0.25">
      <c r="A48" s="1"/>
      <c r="B48" s="468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  <c r="O48" s="469"/>
      <c r="P48" s="469"/>
      <c r="Q48" s="469"/>
      <c r="R48" s="469"/>
      <c r="S48" s="469"/>
      <c r="T48" s="469"/>
      <c r="U48" s="470"/>
      <c r="V48" s="1"/>
      <c r="AG48" s="10">
        <v>37</v>
      </c>
      <c r="CJ48" s="7"/>
      <c r="CK48" s="10">
        <v>40</v>
      </c>
      <c r="CL48" s="60">
        <v>76</v>
      </c>
      <c r="CM48" s="7">
        <v>86</v>
      </c>
      <c r="CN48" s="7">
        <v>27</v>
      </c>
      <c r="CO48" s="7">
        <v>58</v>
      </c>
      <c r="CP48" s="7">
        <v>21</v>
      </c>
      <c r="CQ48" s="7">
        <v>85</v>
      </c>
      <c r="CR48" s="7">
        <v>27</v>
      </c>
      <c r="CS48" s="7">
        <v>27</v>
      </c>
      <c r="CT48" s="7">
        <v>28</v>
      </c>
      <c r="CU48" s="7">
        <v>88</v>
      </c>
      <c r="CV48" s="7">
        <v>45</v>
      </c>
      <c r="CW48" s="7">
        <v>12</v>
      </c>
      <c r="CX48" s="7">
        <v>66</v>
      </c>
      <c r="CY48" s="7">
        <v>1</v>
      </c>
      <c r="CZ48" s="7">
        <v>53</v>
      </c>
      <c r="DA48" s="7">
        <v>71</v>
      </c>
      <c r="DB48" s="7">
        <v>84</v>
      </c>
      <c r="DC48" s="7">
        <v>19</v>
      </c>
      <c r="DD48" s="7">
        <v>14</v>
      </c>
      <c r="DE48" s="7">
        <v>73</v>
      </c>
      <c r="DF48" s="7">
        <v>59</v>
      </c>
      <c r="DG48" s="7">
        <v>92</v>
      </c>
      <c r="DH48" s="7">
        <v>45</v>
      </c>
      <c r="DI48" s="61">
        <v>31</v>
      </c>
      <c r="DK48" s="10">
        <v>41</v>
      </c>
      <c r="DL48" s="60">
        <v>2</v>
      </c>
      <c r="DM48" s="7">
        <v>96</v>
      </c>
      <c r="DN48" s="7">
        <v>17</v>
      </c>
      <c r="DO48" s="7">
        <v>97</v>
      </c>
      <c r="DP48" s="7">
        <v>21</v>
      </c>
      <c r="DQ48" s="7">
        <v>78</v>
      </c>
      <c r="DR48" s="7">
        <v>20</v>
      </c>
      <c r="DS48" s="7">
        <v>36</v>
      </c>
      <c r="DT48" s="7">
        <v>99</v>
      </c>
      <c r="DU48" s="7">
        <v>60</v>
      </c>
      <c r="DV48" s="7">
        <v>82</v>
      </c>
      <c r="DW48" s="7">
        <v>50</v>
      </c>
      <c r="DX48" s="7">
        <v>60</v>
      </c>
      <c r="DY48" s="7">
        <v>95</v>
      </c>
      <c r="DZ48" s="7">
        <v>99</v>
      </c>
      <c r="EA48" s="7">
        <v>9</v>
      </c>
      <c r="EB48" s="7">
        <v>13</v>
      </c>
      <c r="EC48" s="7">
        <v>6</v>
      </c>
      <c r="ED48" s="7">
        <v>83</v>
      </c>
      <c r="EE48" s="7">
        <v>90</v>
      </c>
      <c r="EF48" s="7">
        <v>72</v>
      </c>
      <c r="EG48" s="7">
        <v>100</v>
      </c>
      <c r="EH48" s="7">
        <v>81</v>
      </c>
      <c r="EI48" s="7">
        <v>83</v>
      </c>
      <c r="EJ48" s="7">
        <v>82</v>
      </c>
      <c r="EK48" s="7">
        <v>82</v>
      </c>
      <c r="EL48" s="7">
        <v>29</v>
      </c>
      <c r="EM48" s="7">
        <v>47</v>
      </c>
      <c r="EN48" s="7">
        <v>38</v>
      </c>
      <c r="EO48" s="7">
        <v>41</v>
      </c>
      <c r="EP48" s="7">
        <v>63</v>
      </c>
      <c r="EQ48" s="7">
        <v>49</v>
      </c>
      <c r="ER48" s="7">
        <v>96</v>
      </c>
      <c r="ES48" s="7">
        <v>33</v>
      </c>
      <c r="ET48" s="7">
        <v>76</v>
      </c>
      <c r="EU48" s="7">
        <v>95</v>
      </c>
      <c r="EV48" s="7">
        <v>27</v>
      </c>
      <c r="EW48" s="7">
        <v>28</v>
      </c>
      <c r="EX48" s="7">
        <v>69</v>
      </c>
      <c r="EY48" s="7">
        <v>29</v>
      </c>
      <c r="EZ48" s="7">
        <v>51</v>
      </c>
      <c r="FA48" s="7">
        <v>10</v>
      </c>
      <c r="FB48" s="7">
        <v>59</v>
      </c>
      <c r="FC48" s="7">
        <v>15</v>
      </c>
      <c r="FD48" s="7">
        <v>30</v>
      </c>
      <c r="FE48" s="7">
        <v>44</v>
      </c>
      <c r="FF48" s="7">
        <v>79</v>
      </c>
      <c r="FG48" s="7">
        <v>67</v>
      </c>
      <c r="FH48" s="7">
        <v>61</v>
      </c>
      <c r="FI48" s="7">
        <v>10</v>
      </c>
      <c r="FJ48" s="7">
        <v>36</v>
      </c>
      <c r="FK48" s="7">
        <v>70</v>
      </c>
      <c r="FL48" s="7">
        <v>69</v>
      </c>
      <c r="FM48" s="7">
        <v>82</v>
      </c>
      <c r="FN48" s="7">
        <v>94</v>
      </c>
      <c r="FO48" s="7">
        <v>75</v>
      </c>
      <c r="FP48" s="7">
        <v>66</v>
      </c>
      <c r="FQ48" s="7">
        <v>41</v>
      </c>
      <c r="FR48" s="7">
        <v>69</v>
      </c>
      <c r="FS48" s="7">
        <v>12</v>
      </c>
      <c r="FT48" s="7">
        <v>2</v>
      </c>
      <c r="FU48" s="7">
        <v>58</v>
      </c>
      <c r="FV48" s="7">
        <v>7</v>
      </c>
      <c r="FW48" s="7">
        <v>21</v>
      </c>
      <c r="FX48" s="7">
        <v>56</v>
      </c>
      <c r="FY48" s="7">
        <v>97</v>
      </c>
      <c r="FZ48" s="7">
        <v>86</v>
      </c>
      <c r="GA48" s="7">
        <v>34</v>
      </c>
      <c r="GB48" s="7">
        <v>12</v>
      </c>
      <c r="GC48" s="7">
        <v>61</v>
      </c>
      <c r="GD48" s="7">
        <v>68</v>
      </c>
      <c r="GE48" s="7">
        <v>59</v>
      </c>
      <c r="GF48" s="7">
        <v>84</v>
      </c>
      <c r="GG48" s="7">
        <v>91</v>
      </c>
      <c r="GH48" s="7">
        <v>4</v>
      </c>
      <c r="GI48" s="7">
        <v>18</v>
      </c>
      <c r="GJ48" s="7">
        <v>22</v>
      </c>
      <c r="GK48" s="7">
        <v>15</v>
      </c>
      <c r="GL48" s="7">
        <v>72</v>
      </c>
      <c r="GM48" s="7">
        <v>30</v>
      </c>
      <c r="GN48" s="7">
        <v>26</v>
      </c>
      <c r="GO48" s="7">
        <v>14</v>
      </c>
      <c r="GP48" s="7">
        <v>49</v>
      </c>
      <c r="GQ48" s="7">
        <v>97</v>
      </c>
      <c r="GR48" s="7">
        <v>95</v>
      </c>
      <c r="GS48" s="7">
        <v>79</v>
      </c>
      <c r="GT48" s="7">
        <v>75</v>
      </c>
      <c r="GU48" s="7">
        <v>6</v>
      </c>
      <c r="GV48" s="7">
        <v>25</v>
      </c>
      <c r="GW48" s="7">
        <v>83</v>
      </c>
      <c r="GX48" s="7">
        <v>38</v>
      </c>
      <c r="GY48" s="7">
        <v>12</v>
      </c>
      <c r="GZ48" s="7">
        <v>41</v>
      </c>
      <c r="HA48" s="7">
        <v>44</v>
      </c>
      <c r="HB48" s="7">
        <v>60</v>
      </c>
      <c r="HC48" s="7">
        <v>86</v>
      </c>
      <c r="HD48" s="7">
        <v>99</v>
      </c>
      <c r="HE48" s="7">
        <v>66</v>
      </c>
      <c r="HF48" s="7">
        <v>44</v>
      </c>
      <c r="HG48" s="61">
        <v>72</v>
      </c>
      <c r="HJ48" s="52" t="e">
        <f t="shared" si="169"/>
        <v>#VALUE!</v>
      </c>
      <c r="HL48" s="49">
        <f>$CA$24</f>
        <v>0.66666666666666652</v>
      </c>
      <c r="HN48" s="10" t="e">
        <f t="shared" si="172"/>
        <v>#VALUE!</v>
      </c>
      <c r="HP48" s="10" t="e">
        <f t="shared" si="173"/>
        <v>#VALUE!</v>
      </c>
      <c r="HR48" s="10" t="e">
        <f t="shared" si="78"/>
        <v>#VALUE!</v>
      </c>
      <c r="HT48" s="60" t="e">
        <f t="shared" si="171"/>
        <v>#VALUE!</v>
      </c>
      <c r="HU48" s="7" t="e">
        <f t="shared" si="171"/>
        <v>#VALUE!</v>
      </c>
      <c r="HV48" s="7" t="e">
        <f t="shared" si="171"/>
        <v>#VALUE!</v>
      </c>
      <c r="HW48" s="7" t="e">
        <f t="shared" si="171"/>
        <v>#VALUE!</v>
      </c>
      <c r="HX48" s="7" t="e">
        <f t="shared" si="171"/>
        <v>#VALUE!</v>
      </c>
      <c r="HY48" s="7" t="e">
        <f t="shared" si="171"/>
        <v>#VALUE!</v>
      </c>
      <c r="HZ48" s="7" t="e">
        <f t="shared" si="171"/>
        <v>#VALUE!</v>
      </c>
      <c r="IA48" s="7" t="e">
        <f t="shared" si="171"/>
        <v>#VALUE!</v>
      </c>
      <c r="IB48" s="7" t="e">
        <f t="shared" si="171"/>
        <v>#VALUE!</v>
      </c>
      <c r="IC48" s="7" t="e">
        <f t="shared" si="171"/>
        <v>#VALUE!</v>
      </c>
      <c r="ID48" s="7" t="e">
        <f t="shared" si="171"/>
        <v>#VALUE!</v>
      </c>
      <c r="IE48" s="7" t="e">
        <f t="shared" si="171"/>
        <v>#VALUE!</v>
      </c>
      <c r="IF48" s="7" t="e">
        <f t="shared" si="171"/>
        <v>#VALUE!</v>
      </c>
      <c r="IG48" s="7" t="e">
        <f t="shared" si="171"/>
        <v>#VALUE!</v>
      </c>
      <c r="IH48" s="7" t="e">
        <f t="shared" si="171"/>
        <v>#VALUE!</v>
      </c>
      <c r="II48" s="7" t="e">
        <f t="shared" si="171"/>
        <v>#VALUE!</v>
      </c>
      <c r="IJ48" s="7" t="e">
        <f t="shared" si="170"/>
        <v>#VALUE!</v>
      </c>
      <c r="IK48" s="7" t="e">
        <f t="shared" si="170"/>
        <v>#VALUE!</v>
      </c>
      <c r="IL48" s="7" t="e">
        <f t="shared" si="129"/>
        <v>#VALUE!</v>
      </c>
      <c r="IM48" s="61" t="e">
        <f t="shared" si="129"/>
        <v>#VALUE!</v>
      </c>
      <c r="IT48" s="10">
        <v>41</v>
      </c>
      <c r="IU48" s="10">
        <f t="shared" si="80"/>
        <v>-2</v>
      </c>
      <c r="IW48" s="10">
        <f>IFERROR(IF(COUNTIF(IW$8:IW47, IW47)&lt;=INDEX($IQ$8:$IQ$18, MATCH(IW47, $IP$8:$IP$18, 0)), IW47, IW47+$IR$5), "")</f>
        <v>-2</v>
      </c>
      <c r="IX48" s="10">
        <f>IF($IW48="", "", COUNTIF(IW$8:IW48, IW48))</f>
        <v>6</v>
      </c>
      <c r="IY48" s="10">
        <f t="shared" si="81"/>
        <v>10</v>
      </c>
      <c r="JA48" s="10" t="str">
        <f t="shared" si="82"/>
        <v>X</v>
      </c>
      <c r="JB48" s="10">
        <f>IF($JA48="", "", COUNTIF(JA$8:JA48, "X"))</f>
        <v>38</v>
      </c>
      <c r="JE48" s="67" t="str">
        <f t="shared" si="83"/>
        <v/>
      </c>
      <c r="JF48" s="60" t="str">
        <f>IF(AND($IQ$5='Dev Settings'!$BU$3, COUNTIF($IP$21:$IP$25, HT48)&gt;0, COUNTIF($IP$21:$IP$25, HT47)&gt;0), MIN($ML47:$NE47)-ML47, IF(AND($IQ$6='Dev Settings'!$BU$3, COUNTIF($IQ$21:$IQ$25, HT48)&gt;0, COUNTIF($IQ$21:$IQ$25, HT47)&gt;0), MAX($ML47:$NE47)-ML47, IFERROR(INDEX($IU$8:$IU$107, MATCH(HT48, $IT$8:$IT$107, 0)), "")))</f>
        <v/>
      </c>
      <c r="JG48" s="7" t="str">
        <f>IF(AND($IQ$5='Dev Settings'!$BU$3, COUNTIF($IP$21:$IP$25, HU48)&gt;0, COUNTIF($IP$21:$IP$25, HU47)&gt;0), MIN($ML47:$NE47)-MM47, IF(AND($IQ$6='Dev Settings'!$BU$3, COUNTIF($IQ$21:$IQ$25, HU48)&gt;0, COUNTIF($IQ$21:$IQ$25, HU47)&gt;0), MAX($ML47:$NE47)-MM47, IFERROR(INDEX($IU$8:$IU$107, MATCH(HU48, $IT$8:$IT$107, 0)), "")))</f>
        <v/>
      </c>
      <c r="JH48" s="7" t="str">
        <f>IF(AND($IQ$5='Dev Settings'!$BU$3, COUNTIF($IP$21:$IP$25, HV48)&gt;0, COUNTIF($IP$21:$IP$25, HV47)&gt;0), MIN($ML47:$NE47)-MN47, IF(AND($IQ$6='Dev Settings'!$BU$3, COUNTIF($IQ$21:$IQ$25, HV48)&gt;0, COUNTIF($IQ$21:$IQ$25, HV47)&gt;0), MAX($ML47:$NE47)-MN47, IFERROR(INDEX($IU$8:$IU$107, MATCH(HV48, $IT$8:$IT$107, 0)), "")))</f>
        <v/>
      </c>
      <c r="JI48" s="7" t="str">
        <f>IF(AND($IQ$5='Dev Settings'!$BU$3, COUNTIF($IP$21:$IP$25, HW48)&gt;0, COUNTIF($IP$21:$IP$25, HW47)&gt;0), MIN($ML47:$NE47)-MO47, IF(AND($IQ$6='Dev Settings'!$BU$3, COUNTIF($IQ$21:$IQ$25, HW48)&gt;0, COUNTIF($IQ$21:$IQ$25, HW47)&gt;0), MAX($ML47:$NE47)-MO47, IFERROR(INDEX($IU$8:$IU$107, MATCH(HW48, $IT$8:$IT$107, 0)), "")))</f>
        <v/>
      </c>
      <c r="JJ48" s="7" t="str">
        <f>IF(AND($IQ$5='Dev Settings'!$BU$3, COUNTIF($IP$21:$IP$25, HX48)&gt;0, COUNTIF($IP$21:$IP$25, HX47)&gt;0), MIN($ML47:$NE47)-MP47, IF(AND($IQ$6='Dev Settings'!$BU$3, COUNTIF($IQ$21:$IQ$25, HX48)&gt;0, COUNTIF($IQ$21:$IQ$25, HX47)&gt;0), MAX($ML47:$NE47)-MP47, IFERROR(INDEX($IU$8:$IU$107, MATCH(HX48, $IT$8:$IT$107, 0)), "")))</f>
        <v/>
      </c>
      <c r="JK48" s="7" t="str">
        <f>IF(AND($IQ$5='Dev Settings'!$BU$3, COUNTIF($IP$21:$IP$25, HY48)&gt;0, COUNTIF($IP$21:$IP$25, HY47)&gt;0), MIN($ML47:$NE47)-MQ47, IF(AND($IQ$6='Dev Settings'!$BU$3, COUNTIF($IQ$21:$IQ$25, HY48)&gt;0, COUNTIF($IQ$21:$IQ$25, HY47)&gt;0), MAX($ML47:$NE47)-MQ47, IFERROR(INDEX($IU$8:$IU$107, MATCH(HY48, $IT$8:$IT$107, 0)), "")))</f>
        <v/>
      </c>
      <c r="JL48" s="7" t="str">
        <f>IF(AND($IQ$5='Dev Settings'!$BU$3, COUNTIF($IP$21:$IP$25, HZ48)&gt;0, COUNTIF($IP$21:$IP$25, HZ47)&gt;0), MIN($ML47:$NE47)-MR47, IF(AND($IQ$6='Dev Settings'!$BU$3, COUNTIF($IQ$21:$IQ$25, HZ48)&gt;0, COUNTIF($IQ$21:$IQ$25, HZ47)&gt;0), MAX($ML47:$NE47)-MR47, IFERROR(INDEX($IU$8:$IU$107, MATCH(HZ48, $IT$8:$IT$107, 0)), "")))</f>
        <v/>
      </c>
      <c r="JM48" s="7" t="str">
        <f>IF(AND($IQ$5='Dev Settings'!$BU$3, COUNTIF($IP$21:$IP$25, IA48)&gt;0, COUNTIF($IP$21:$IP$25, IA47)&gt;0), MIN($ML47:$NE47)-MS47, IF(AND($IQ$6='Dev Settings'!$BU$3, COUNTIF($IQ$21:$IQ$25, IA48)&gt;0, COUNTIF($IQ$21:$IQ$25, IA47)&gt;0), MAX($ML47:$NE47)-MS47, IFERROR(INDEX($IU$8:$IU$107, MATCH(IA48, $IT$8:$IT$107, 0)), "")))</f>
        <v/>
      </c>
      <c r="JN48" s="7" t="str">
        <f>IF(AND($IQ$5='Dev Settings'!$BU$3, COUNTIF($IP$21:$IP$25, IB48)&gt;0, COUNTIF($IP$21:$IP$25, IB47)&gt;0), MIN($ML47:$NE47)-MT47, IF(AND($IQ$6='Dev Settings'!$BU$3, COUNTIF($IQ$21:$IQ$25, IB48)&gt;0, COUNTIF($IQ$21:$IQ$25, IB47)&gt;0), MAX($ML47:$NE47)-MT47, IFERROR(INDEX($IU$8:$IU$107, MATCH(IB48, $IT$8:$IT$107, 0)), "")))</f>
        <v/>
      </c>
      <c r="JO48" s="7" t="str">
        <f>IF(AND($IQ$5='Dev Settings'!$BU$3, COUNTIF($IP$21:$IP$25, IC48)&gt;0, COUNTIF($IP$21:$IP$25, IC47)&gt;0), MIN($ML47:$NE47)-MU47, IF(AND($IQ$6='Dev Settings'!$BU$3, COUNTIF($IQ$21:$IQ$25, IC48)&gt;0, COUNTIF($IQ$21:$IQ$25, IC47)&gt;0), MAX($ML47:$NE47)-MU47, IFERROR(INDEX($IU$8:$IU$107, MATCH(IC48, $IT$8:$IT$107, 0)), "")))</f>
        <v/>
      </c>
      <c r="JP48" s="7" t="str">
        <f>IF(AND($IQ$5='Dev Settings'!$BU$3, COUNTIF($IP$21:$IP$25, ID48)&gt;0, COUNTIF($IP$21:$IP$25, ID47)&gt;0), MIN($ML47:$NE47)-MV47, IF(AND($IQ$6='Dev Settings'!$BU$3, COUNTIF($IQ$21:$IQ$25, ID48)&gt;0, COUNTIF($IQ$21:$IQ$25, ID47)&gt;0), MAX($ML47:$NE47)-MV47, IFERROR(INDEX($IU$8:$IU$107, MATCH(ID48, $IT$8:$IT$107, 0)), "")))</f>
        <v/>
      </c>
      <c r="JQ48" s="7" t="str">
        <f>IF(AND($IQ$5='Dev Settings'!$BU$3, COUNTIF($IP$21:$IP$25, IE48)&gt;0, COUNTIF($IP$21:$IP$25, IE47)&gt;0), MIN($ML47:$NE47)-MW47, IF(AND($IQ$6='Dev Settings'!$BU$3, COUNTIF($IQ$21:$IQ$25, IE48)&gt;0, COUNTIF($IQ$21:$IQ$25, IE47)&gt;0), MAX($ML47:$NE47)-MW47, IFERROR(INDEX($IU$8:$IU$107, MATCH(IE48, $IT$8:$IT$107, 0)), "")))</f>
        <v/>
      </c>
      <c r="JR48" s="7" t="str">
        <f>IF(AND($IQ$5='Dev Settings'!$BU$3, COUNTIF($IP$21:$IP$25, IF48)&gt;0, COUNTIF($IP$21:$IP$25, IF47)&gt;0), MIN($ML47:$NE47)-MX47, IF(AND($IQ$6='Dev Settings'!$BU$3, COUNTIF($IQ$21:$IQ$25, IF48)&gt;0, COUNTIF($IQ$21:$IQ$25, IF47)&gt;0), MAX($ML47:$NE47)-MX47, IFERROR(INDEX($IU$8:$IU$107, MATCH(IF48, $IT$8:$IT$107, 0)), "")))</f>
        <v/>
      </c>
      <c r="JS48" s="7" t="str">
        <f>IF(AND($IQ$5='Dev Settings'!$BU$3, COUNTIF($IP$21:$IP$25, IG48)&gt;0, COUNTIF($IP$21:$IP$25, IG47)&gt;0), MIN($ML47:$NE47)-MY47, IF(AND($IQ$6='Dev Settings'!$BU$3, COUNTIF($IQ$21:$IQ$25, IG48)&gt;0, COUNTIF($IQ$21:$IQ$25, IG47)&gt;0), MAX($ML47:$NE47)-MY47, IFERROR(INDEX($IU$8:$IU$107, MATCH(IG48, $IT$8:$IT$107, 0)), "")))</f>
        <v/>
      </c>
      <c r="JT48" s="7" t="str">
        <f>IF(AND($IQ$5='Dev Settings'!$BU$3, COUNTIF($IP$21:$IP$25, IH48)&gt;0, COUNTIF($IP$21:$IP$25, IH47)&gt;0), MIN($ML47:$NE47)-MZ47, IF(AND($IQ$6='Dev Settings'!$BU$3, COUNTIF($IQ$21:$IQ$25, IH48)&gt;0, COUNTIF($IQ$21:$IQ$25, IH47)&gt;0), MAX($ML47:$NE47)-MZ47, IFERROR(INDEX($IU$8:$IU$107, MATCH(IH48, $IT$8:$IT$107, 0)), "")))</f>
        <v/>
      </c>
      <c r="JU48" s="7" t="str">
        <f>IF(AND($IQ$5='Dev Settings'!$BU$3, COUNTIF($IP$21:$IP$25, II48)&gt;0, COUNTIF($IP$21:$IP$25, II47)&gt;0), MIN($ML47:$NE47)-NA47, IF(AND($IQ$6='Dev Settings'!$BU$3, COUNTIF($IQ$21:$IQ$25, II48)&gt;0, COUNTIF($IQ$21:$IQ$25, II47)&gt;0), MAX($ML47:$NE47)-NA47, IFERROR(INDEX($IU$8:$IU$107, MATCH(II48, $IT$8:$IT$107, 0)), "")))</f>
        <v/>
      </c>
      <c r="JV48" s="7" t="str">
        <f>IF(AND($IQ$5='Dev Settings'!$BU$3, COUNTIF($IP$21:$IP$25, IJ48)&gt;0, COUNTIF($IP$21:$IP$25, IJ47)&gt;0), MIN($ML47:$NE47)-NB47, IF(AND($IQ$6='Dev Settings'!$BU$3, COUNTIF($IQ$21:$IQ$25, IJ48)&gt;0, COUNTIF($IQ$21:$IQ$25, IJ47)&gt;0), MAX($ML47:$NE47)-NB47, IFERROR(INDEX($IU$8:$IU$107, MATCH(IJ48, $IT$8:$IT$107, 0)), "")))</f>
        <v/>
      </c>
      <c r="JW48" s="7" t="str">
        <f>IF(AND($IQ$5='Dev Settings'!$BU$3, COUNTIF($IP$21:$IP$25, IK48)&gt;0, COUNTIF($IP$21:$IP$25, IK47)&gt;0), MIN($ML47:$NE47)-NC47, IF(AND($IQ$6='Dev Settings'!$BU$3, COUNTIF($IQ$21:$IQ$25, IK48)&gt;0, COUNTIF($IQ$21:$IQ$25, IK47)&gt;0), MAX($ML47:$NE47)-NC47, IFERROR(INDEX($IU$8:$IU$107, MATCH(IK48, $IT$8:$IT$107, 0)), "")))</f>
        <v/>
      </c>
      <c r="JX48" s="7" t="str">
        <f>IF(AND($IQ$5='Dev Settings'!$BU$3, COUNTIF($IP$21:$IP$25, IL48)&gt;0, COUNTIF($IP$21:$IP$25, IL47)&gt;0), MIN($ML47:$NE47)-ND47, IF(AND($IQ$6='Dev Settings'!$BU$3, COUNTIF($IQ$21:$IQ$25, IL48)&gt;0, COUNTIF($IQ$21:$IQ$25, IL47)&gt;0), MAX($ML47:$NE47)-ND47, IFERROR(INDEX($IU$8:$IU$107, MATCH(IL48, $IT$8:$IT$107, 0)), "")))</f>
        <v/>
      </c>
      <c r="JY48" s="61" t="str">
        <f>IF(AND($IQ$5='Dev Settings'!$BU$3, COUNTIF($IP$21:$IP$25, IM48)&gt;0, COUNTIF($IP$21:$IP$25, IM47)&gt;0), MIN($ML47:$NE47)-NE47, IF(AND($IQ$6='Dev Settings'!$BU$3, COUNTIF($IQ$21:$IQ$25, IM48)&gt;0, COUNTIF($IQ$21:$IQ$25, IM47)&gt;0), MAX($ML47:$NE47)-NE47, IFERROR(INDEX($IU$8:$IU$107, MATCH(IM48, $IT$8:$IT$107, 0)), "")))</f>
        <v/>
      </c>
      <c r="KA48" s="60" t="str">
        <f t="shared" si="8"/>
        <v/>
      </c>
      <c r="KB48" s="7" t="str">
        <f t="shared" si="9"/>
        <v/>
      </c>
      <c r="KC48" s="7" t="str">
        <f t="shared" si="10"/>
        <v/>
      </c>
      <c r="KD48" s="7" t="str">
        <f t="shared" si="11"/>
        <v/>
      </c>
      <c r="KE48" s="7" t="str">
        <f t="shared" si="12"/>
        <v/>
      </c>
      <c r="KF48" s="7" t="str">
        <f t="shared" si="13"/>
        <v/>
      </c>
      <c r="KG48" s="7" t="str">
        <f t="shared" si="14"/>
        <v/>
      </c>
      <c r="KH48" s="7" t="str">
        <f t="shared" si="15"/>
        <v/>
      </c>
      <c r="KI48" s="7" t="str">
        <f t="shared" si="16"/>
        <v/>
      </c>
      <c r="KJ48" s="7" t="str">
        <f t="shared" si="17"/>
        <v/>
      </c>
      <c r="KK48" s="7" t="str">
        <f t="shared" si="18"/>
        <v/>
      </c>
      <c r="KL48" s="7" t="str">
        <f t="shared" si="19"/>
        <v/>
      </c>
      <c r="KM48" s="7" t="str">
        <f t="shared" si="20"/>
        <v/>
      </c>
      <c r="KN48" s="7" t="str">
        <f t="shared" si="21"/>
        <v/>
      </c>
      <c r="KO48" s="7" t="str">
        <f t="shared" si="22"/>
        <v/>
      </c>
      <c r="KP48" s="7" t="str">
        <f t="shared" si="23"/>
        <v/>
      </c>
      <c r="KQ48" s="7" t="str">
        <f t="shared" si="24"/>
        <v/>
      </c>
      <c r="KR48" s="7" t="str">
        <f t="shared" si="25"/>
        <v/>
      </c>
      <c r="KS48" s="7" t="str">
        <f t="shared" si="26"/>
        <v/>
      </c>
      <c r="KT48" s="61" t="str">
        <f t="shared" si="27"/>
        <v/>
      </c>
      <c r="KV48" s="60" t="e">
        <f t="shared" si="28"/>
        <v>#VALUE!</v>
      </c>
      <c r="KW48" s="7" t="e">
        <f t="shared" si="29"/>
        <v>#VALUE!</v>
      </c>
      <c r="KX48" s="7" t="e">
        <f t="shared" si="30"/>
        <v>#VALUE!</v>
      </c>
      <c r="KY48" s="7" t="e">
        <f t="shared" si="31"/>
        <v>#VALUE!</v>
      </c>
      <c r="KZ48" s="7" t="e">
        <f t="shared" si="32"/>
        <v>#VALUE!</v>
      </c>
      <c r="LA48" s="7" t="e">
        <f t="shared" si="33"/>
        <v>#VALUE!</v>
      </c>
      <c r="LB48" s="7" t="e">
        <f t="shared" si="34"/>
        <v>#VALUE!</v>
      </c>
      <c r="LC48" s="7" t="e">
        <f t="shared" si="35"/>
        <v>#VALUE!</v>
      </c>
      <c r="LD48" s="7" t="e">
        <f t="shared" si="36"/>
        <v>#VALUE!</v>
      </c>
      <c r="LE48" s="7" t="e">
        <f t="shared" si="37"/>
        <v>#VALUE!</v>
      </c>
      <c r="LF48" s="7" t="e">
        <f t="shared" si="38"/>
        <v>#VALUE!</v>
      </c>
      <c r="LG48" s="7" t="e">
        <f t="shared" si="39"/>
        <v>#VALUE!</v>
      </c>
      <c r="LH48" s="7" t="e">
        <f t="shared" si="40"/>
        <v>#VALUE!</v>
      </c>
      <c r="LI48" s="7" t="e">
        <f t="shared" si="41"/>
        <v>#VALUE!</v>
      </c>
      <c r="LJ48" s="7" t="e">
        <f t="shared" si="42"/>
        <v>#VALUE!</v>
      </c>
      <c r="LK48" s="7" t="e">
        <f t="shared" si="43"/>
        <v>#VALUE!</v>
      </c>
      <c r="LL48" s="7" t="e">
        <f t="shared" si="44"/>
        <v>#VALUE!</v>
      </c>
      <c r="LM48" s="7" t="e">
        <f t="shared" si="45"/>
        <v>#VALUE!</v>
      </c>
      <c r="LN48" s="7" t="e">
        <f t="shared" si="46"/>
        <v>#VALUE!</v>
      </c>
      <c r="LO48" s="61" t="e">
        <f t="shared" si="47"/>
        <v>#VALUE!</v>
      </c>
      <c r="LQ48" s="60" t="e">
        <f t="shared" si="48"/>
        <v>#VALUE!</v>
      </c>
      <c r="LR48" s="7" t="e">
        <f t="shared" si="49"/>
        <v>#VALUE!</v>
      </c>
      <c r="LS48" s="7" t="e">
        <f t="shared" si="50"/>
        <v>#VALUE!</v>
      </c>
      <c r="LT48" s="7" t="e">
        <f t="shared" si="51"/>
        <v>#VALUE!</v>
      </c>
      <c r="LU48" s="7" t="e">
        <f t="shared" si="52"/>
        <v>#VALUE!</v>
      </c>
      <c r="LV48" s="7" t="e">
        <f t="shared" si="53"/>
        <v>#VALUE!</v>
      </c>
      <c r="LW48" s="7" t="e">
        <f t="shared" si="54"/>
        <v>#VALUE!</v>
      </c>
      <c r="LX48" s="7" t="e">
        <f t="shared" si="55"/>
        <v>#VALUE!</v>
      </c>
      <c r="LY48" s="7" t="e">
        <f t="shared" si="56"/>
        <v>#VALUE!</v>
      </c>
      <c r="LZ48" s="7" t="e">
        <f t="shared" si="57"/>
        <v>#VALUE!</v>
      </c>
      <c r="MA48" s="7" t="e">
        <f t="shared" si="58"/>
        <v>#VALUE!</v>
      </c>
      <c r="MB48" s="7" t="e">
        <f t="shared" si="59"/>
        <v>#VALUE!</v>
      </c>
      <c r="MC48" s="7" t="e">
        <f t="shared" si="60"/>
        <v>#VALUE!</v>
      </c>
      <c r="MD48" s="7" t="e">
        <f t="shared" si="61"/>
        <v>#VALUE!</v>
      </c>
      <c r="ME48" s="7" t="e">
        <f t="shared" si="62"/>
        <v>#VALUE!</v>
      </c>
      <c r="MF48" s="7" t="e">
        <f t="shared" si="63"/>
        <v>#VALUE!</v>
      </c>
      <c r="MG48" s="7" t="e">
        <f t="shared" si="64"/>
        <v>#VALUE!</v>
      </c>
      <c r="MH48" s="7" t="e">
        <f t="shared" si="65"/>
        <v>#VALUE!</v>
      </c>
      <c r="MI48" s="7" t="e">
        <f t="shared" si="66"/>
        <v>#VALUE!</v>
      </c>
      <c r="MJ48" s="61" t="e">
        <f t="shared" si="67"/>
        <v>#VALUE!</v>
      </c>
      <c r="ML48" s="60" t="str">
        <f t="shared" si="84"/>
        <v/>
      </c>
      <c r="MM48" s="7" t="str">
        <f t="shared" si="85"/>
        <v/>
      </c>
      <c r="MN48" s="7" t="str">
        <f t="shared" si="86"/>
        <v/>
      </c>
      <c r="MO48" s="7" t="str">
        <f t="shared" si="87"/>
        <v/>
      </c>
      <c r="MP48" s="7" t="str">
        <f t="shared" si="88"/>
        <v/>
      </c>
      <c r="MQ48" s="7" t="str">
        <f t="shared" si="89"/>
        <v/>
      </c>
      <c r="MR48" s="7" t="str">
        <f t="shared" si="90"/>
        <v/>
      </c>
      <c r="MS48" s="7" t="str">
        <f t="shared" si="91"/>
        <v/>
      </c>
      <c r="MT48" s="7" t="str">
        <f t="shared" si="92"/>
        <v/>
      </c>
      <c r="MU48" s="7" t="str">
        <f t="shared" si="93"/>
        <v/>
      </c>
      <c r="MV48" s="7" t="str">
        <f t="shared" si="94"/>
        <v/>
      </c>
      <c r="MW48" s="7" t="str">
        <f t="shared" si="95"/>
        <v/>
      </c>
      <c r="MX48" s="7" t="str">
        <f t="shared" si="96"/>
        <v/>
      </c>
      <c r="MY48" s="7" t="str">
        <f t="shared" si="97"/>
        <v/>
      </c>
      <c r="MZ48" s="7" t="str">
        <f t="shared" si="98"/>
        <v/>
      </c>
      <c r="NA48" s="7" t="str">
        <f t="shared" si="99"/>
        <v/>
      </c>
      <c r="NB48" s="7" t="str">
        <f t="shared" si="100"/>
        <v/>
      </c>
      <c r="NC48" s="7" t="str">
        <f t="shared" si="101"/>
        <v/>
      </c>
      <c r="ND48" s="7" t="str">
        <f t="shared" si="102"/>
        <v/>
      </c>
      <c r="NE48" s="61" t="str">
        <f t="shared" si="103"/>
        <v/>
      </c>
      <c r="NG48" s="10" t="str">
        <f t="shared" si="104"/>
        <v/>
      </c>
      <c r="NI48" s="10" t="str">
        <f t="shared" si="105"/>
        <v/>
      </c>
      <c r="NK48" s="10" t="str">
        <f>IF(COUNTIF($NI48:$NI$176, "X")=1, "X", "")</f>
        <v/>
      </c>
      <c r="NM48" s="10" t="str">
        <f t="shared" si="69"/>
        <v/>
      </c>
      <c r="NO48" s="85" t="str" cm="1">
        <f t="array" ref="NO48">IF(OR(NO$7="", $JE48=""), "", IFERROR(NO$8+SUMPRODUCT((Trades!$CL$8:$CL$307)*(Trades!$O$8:$Q$307=NO$7)*(Trades!$R$8:$R$307&lt;$JE48))-SUMPRODUCT((Trades!$H$8:$H$307)*(Trades!$E$8:$E$307=NO$7)*(Trades!$R$8:$R$307&lt;$JE48)), ""))</f>
        <v/>
      </c>
      <c r="NP48" s="86" t="str" cm="1">
        <f t="array" ref="NP48">IF(OR(NP$7="", $JE48=""), "", IFERROR(NP$8+SUMPRODUCT((Trades!$CL$8:$CL$307)*(Trades!$O$8:$Q$307=NP$7)*(Trades!$R$8:$R$307&lt;$JE48))-SUMPRODUCT((Trades!$H$8:$H$307)*(Trades!$E$8:$E$307=NP$7)*(Trades!$R$8:$R$307&lt;$JE48)), ""))</f>
        <v/>
      </c>
      <c r="NQ48" s="86" t="str" cm="1">
        <f t="array" ref="NQ48">IF(OR(NQ$7="", $JE48=""), "", IFERROR(NQ$8+SUMPRODUCT((Trades!$CL$8:$CL$307)*(Trades!$O$8:$Q$307=NQ$7)*(Trades!$R$8:$R$307&lt;$JE48))-SUMPRODUCT((Trades!$H$8:$H$307)*(Trades!$E$8:$E$307=NQ$7)*(Trades!$R$8:$R$307&lt;$JE48)), ""))</f>
        <v/>
      </c>
      <c r="NR48" s="86" t="str" cm="1">
        <f t="array" ref="NR48">IF(OR(NR$7="", $JE48=""), "", IFERROR(NR$8+SUMPRODUCT((Trades!$CL$8:$CL$307)*(Trades!$O$8:$Q$307=NR$7)*(Trades!$R$8:$R$307&lt;$JE48))-SUMPRODUCT((Trades!$H$8:$H$307)*(Trades!$E$8:$E$307=NR$7)*(Trades!$R$8:$R$307&lt;$JE48)), ""))</f>
        <v/>
      </c>
      <c r="NS48" s="86" t="str" cm="1">
        <f t="array" ref="NS48">IF(OR(NS$7="", $JE48=""), "", IFERROR(NS$8+SUMPRODUCT((Trades!$CL$8:$CL$307)*(Trades!$O$8:$Q$307=NS$7)*(Trades!$R$8:$R$307&lt;$JE48))-SUMPRODUCT((Trades!$H$8:$H$307)*(Trades!$E$8:$E$307=NS$7)*(Trades!$R$8:$R$307&lt;$JE48)), ""))</f>
        <v/>
      </c>
      <c r="NT48" s="86" t="str" cm="1">
        <f t="array" ref="NT48">IF(OR(NT$7="", $JE48=""), "", IFERROR(NT$8+SUMPRODUCT((Trades!$CL$8:$CL$307)*(Trades!$O$8:$Q$307=NT$7)*(Trades!$R$8:$R$307&lt;$JE48))-SUMPRODUCT((Trades!$H$8:$H$307)*(Trades!$E$8:$E$307=NT$7)*(Trades!$R$8:$R$307&lt;$JE48)), ""))</f>
        <v/>
      </c>
      <c r="NU48" s="86" t="str" cm="1">
        <f t="array" ref="NU48">IF(OR(NU$7="", $JE48=""), "", IFERROR(NU$8+SUMPRODUCT((Trades!$CL$8:$CL$307)*(Trades!$O$8:$Q$307=NU$7)*(Trades!$R$8:$R$307&lt;$JE48))-SUMPRODUCT((Trades!$H$8:$H$307)*(Trades!$E$8:$E$307=NU$7)*(Trades!$R$8:$R$307&lt;$JE48)), ""))</f>
        <v/>
      </c>
      <c r="NV48" s="86" t="str" cm="1">
        <f t="array" ref="NV48">IF(OR(NV$7="", $JE48=""), "", IFERROR(NV$8+SUMPRODUCT((Trades!$CL$8:$CL$307)*(Trades!$O$8:$Q$307=NV$7)*(Trades!$R$8:$R$307&lt;$JE48))-SUMPRODUCT((Trades!$H$8:$H$307)*(Trades!$E$8:$E$307=NV$7)*(Trades!$R$8:$R$307&lt;$JE48)), ""))</f>
        <v/>
      </c>
      <c r="NW48" s="86" t="str" cm="1">
        <f t="array" ref="NW48">IF(OR(NW$7="", $JE48=""), "", IFERROR(NW$8+SUMPRODUCT((Trades!$CL$8:$CL$307)*(Trades!$O$8:$Q$307=NW$7)*(Trades!$R$8:$R$307&lt;$JE48))-SUMPRODUCT((Trades!$H$8:$H$307)*(Trades!$E$8:$E$307=NW$7)*(Trades!$R$8:$R$307&lt;$JE48)), ""))</f>
        <v/>
      </c>
      <c r="NX48" s="86" t="str" cm="1">
        <f t="array" ref="NX48">IF(OR(NX$7="", $JE48=""), "", IFERROR(NX$8+SUMPRODUCT((Trades!$CL$8:$CL$307)*(Trades!$O$8:$Q$307=NX$7)*(Trades!$R$8:$R$307&lt;$JE48))-SUMPRODUCT((Trades!$H$8:$H$307)*(Trades!$E$8:$E$307=NX$7)*(Trades!$R$8:$R$307&lt;$JE48)), ""))</f>
        <v/>
      </c>
      <c r="NY48" s="86" t="str" cm="1">
        <f t="array" ref="NY48">IF(OR(NY$7="", $JE48=""), "", IFERROR(NY$8+SUMPRODUCT((Trades!$CL$8:$CL$307)*(Trades!$O$8:$Q$307=NY$7)*(Trades!$R$8:$R$307&lt;$JE48))-SUMPRODUCT((Trades!$H$8:$H$307)*(Trades!$E$8:$E$307=NY$7)*(Trades!$R$8:$R$307&lt;$JE48)), ""))</f>
        <v/>
      </c>
      <c r="NZ48" s="86" t="str" cm="1">
        <f t="array" ref="NZ48">IF(OR(NZ$7="", $JE48=""), "", IFERROR(NZ$8+SUMPRODUCT((Trades!$CL$8:$CL$307)*(Trades!$O$8:$Q$307=NZ$7)*(Trades!$R$8:$R$307&lt;$JE48))-SUMPRODUCT((Trades!$H$8:$H$307)*(Trades!$E$8:$E$307=NZ$7)*(Trades!$R$8:$R$307&lt;$JE48)), ""))</f>
        <v/>
      </c>
      <c r="OA48" s="86" t="str" cm="1">
        <f t="array" ref="OA48">IF(OR(OA$7="", $JE48=""), "", IFERROR(OA$8+SUMPRODUCT((Trades!$CL$8:$CL$307)*(Trades!$O$8:$Q$307=OA$7)*(Trades!$R$8:$R$307&lt;$JE48))-SUMPRODUCT((Trades!$H$8:$H$307)*(Trades!$E$8:$E$307=OA$7)*(Trades!$R$8:$R$307&lt;$JE48)), ""))</f>
        <v/>
      </c>
      <c r="OB48" s="86" t="str" cm="1">
        <f t="array" ref="OB48">IF(OR(OB$7="", $JE48=""), "", IFERROR(OB$8+SUMPRODUCT((Trades!$CL$8:$CL$307)*(Trades!$O$8:$Q$307=OB$7)*(Trades!$R$8:$R$307&lt;$JE48))-SUMPRODUCT((Trades!$H$8:$H$307)*(Trades!$E$8:$E$307=OB$7)*(Trades!$R$8:$R$307&lt;$JE48)), ""))</f>
        <v/>
      </c>
      <c r="OC48" s="86" t="str" cm="1">
        <f t="array" ref="OC48">IF(OR(OC$7="", $JE48=""), "", IFERROR(OC$8+SUMPRODUCT((Trades!$CL$8:$CL$307)*(Trades!$O$8:$Q$307=OC$7)*(Trades!$R$8:$R$307&lt;$JE48))-SUMPRODUCT((Trades!$H$8:$H$307)*(Trades!$E$8:$E$307=OC$7)*(Trades!$R$8:$R$307&lt;$JE48)), ""))</f>
        <v/>
      </c>
      <c r="OD48" s="86" t="str" cm="1">
        <f t="array" ref="OD48">IF(OR(OD$7="", $JE48=""), "", IFERROR(OD$8+SUMPRODUCT((Trades!$CL$8:$CL$307)*(Trades!$O$8:$Q$307=OD$7)*(Trades!$R$8:$R$307&lt;$JE48))-SUMPRODUCT((Trades!$H$8:$H$307)*(Trades!$E$8:$E$307=OD$7)*(Trades!$R$8:$R$307&lt;$JE48)), ""))</f>
        <v/>
      </c>
      <c r="OE48" s="86" t="str" cm="1">
        <f t="array" ref="OE48">IF(OR(OE$7="", $JE48=""), "", IFERROR(OE$8+SUMPRODUCT((Trades!$CL$8:$CL$307)*(Trades!$O$8:$Q$307=OE$7)*(Trades!$R$8:$R$307&lt;$JE48))-SUMPRODUCT((Trades!$H$8:$H$307)*(Trades!$E$8:$E$307=OE$7)*(Trades!$R$8:$R$307&lt;$JE48)), ""))</f>
        <v/>
      </c>
      <c r="OF48" s="86" t="str" cm="1">
        <f t="array" ref="OF48">IF(OR(OF$7="", $JE48=""), "", IFERROR(OF$8+SUMPRODUCT((Trades!$CL$8:$CL$307)*(Trades!$O$8:$Q$307=OF$7)*(Trades!$R$8:$R$307&lt;$JE48))-SUMPRODUCT((Trades!$H$8:$H$307)*(Trades!$E$8:$E$307=OF$7)*(Trades!$R$8:$R$307&lt;$JE48)), ""))</f>
        <v/>
      </c>
      <c r="OG48" s="86" t="str" cm="1">
        <f t="array" ref="OG48">IF(OR(OG$7="", $JE48=""), "", IFERROR(OG$8+SUMPRODUCT((Trades!$CL$8:$CL$307)*(Trades!$O$8:$Q$307=OG$7)*(Trades!$R$8:$R$307&lt;$JE48))-SUMPRODUCT((Trades!$H$8:$H$307)*(Trades!$E$8:$E$307=OG$7)*(Trades!$R$8:$R$307&lt;$JE48)), ""))</f>
        <v/>
      </c>
      <c r="OH48" s="87" t="str" cm="1">
        <f t="array" ref="OH48">IF(OR(OH$7="", $JE48=""), "", IFERROR(OH$8+SUMPRODUCT((Trades!$CL$8:$CL$307)*(Trades!$O$8:$Q$307=OH$7)*(Trades!$R$8:$R$307&lt;$JE48))-SUMPRODUCT((Trades!$H$8:$H$307)*(Trades!$E$8:$E$307=OH$7)*(Trades!$R$8:$R$307&lt;$JE48)), ""))</f>
        <v/>
      </c>
      <c r="OJ48" s="94" t="str">
        <f t="shared" si="106"/>
        <v/>
      </c>
      <c r="OK48" s="95" t="str">
        <f t="shared" si="153"/>
        <v/>
      </c>
      <c r="OL48" s="95" t="str">
        <f t="shared" si="154"/>
        <v/>
      </c>
      <c r="OM48" s="95" t="str">
        <f t="shared" si="155"/>
        <v/>
      </c>
      <c r="ON48" s="95" t="str">
        <f t="shared" si="156"/>
        <v/>
      </c>
      <c r="OO48" s="95" t="str">
        <f t="shared" si="157"/>
        <v/>
      </c>
      <c r="OP48" s="95" t="str">
        <f t="shared" si="158"/>
        <v/>
      </c>
      <c r="OQ48" s="95" t="str">
        <f t="shared" si="159"/>
        <v/>
      </c>
      <c r="OR48" s="95" t="str">
        <f t="shared" si="160"/>
        <v/>
      </c>
      <c r="OS48" s="95" t="str">
        <f t="shared" si="131"/>
        <v/>
      </c>
      <c r="OT48" s="95" t="str">
        <f t="shared" si="132"/>
        <v/>
      </c>
      <c r="OU48" s="95" t="str">
        <f t="shared" si="133"/>
        <v/>
      </c>
      <c r="OV48" s="95" t="str">
        <f t="shared" si="134"/>
        <v/>
      </c>
      <c r="OW48" s="95" t="str">
        <f t="shared" si="135"/>
        <v/>
      </c>
      <c r="OX48" s="95" t="str">
        <f t="shared" si="136"/>
        <v/>
      </c>
      <c r="OY48" s="95" t="str">
        <f t="shared" si="137"/>
        <v/>
      </c>
      <c r="OZ48" s="95" t="str">
        <f t="shared" si="138"/>
        <v/>
      </c>
      <c r="PA48" s="95" t="str">
        <f t="shared" si="139"/>
        <v/>
      </c>
      <c r="PB48" s="95" t="str">
        <f t="shared" si="140"/>
        <v/>
      </c>
      <c r="PC48" s="96" t="str">
        <f t="shared" si="141"/>
        <v/>
      </c>
      <c r="PE48" s="101" t="str">
        <f t="shared" si="126"/>
        <v/>
      </c>
      <c r="PG48" s="106" t="str">
        <f t="shared" si="127"/>
        <v/>
      </c>
      <c r="PH48" s="107" t="str">
        <f t="shared" si="161"/>
        <v/>
      </c>
      <c r="PI48" s="107" t="str">
        <f t="shared" si="162"/>
        <v/>
      </c>
      <c r="PJ48" s="107" t="str">
        <f t="shared" si="163"/>
        <v/>
      </c>
      <c r="PK48" s="107" t="str">
        <f t="shared" si="164"/>
        <v/>
      </c>
      <c r="PL48" s="107" t="str">
        <f t="shared" si="165"/>
        <v/>
      </c>
      <c r="PM48" s="107" t="str">
        <f t="shared" si="166"/>
        <v/>
      </c>
      <c r="PN48" s="107" t="str">
        <f t="shared" si="167"/>
        <v/>
      </c>
      <c r="PO48" s="107" t="str">
        <f t="shared" si="168"/>
        <v/>
      </c>
      <c r="PP48" s="107" t="str">
        <f t="shared" si="142"/>
        <v/>
      </c>
      <c r="PQ48" s="107" t="str">
        <f t="shared" si="143"/>
        <v/>
      </c>
      <c r="PR48" s="107" t="str">
        <f t="shared" si="144"/>
        <v/>
      </c>
      <c r="PS48" s="107" t="str">
        <f t="shared" si="145"/>
        <v/>
      </c>
      <c r="PT48" s="107" t="str">
        <f t="shared" si="146"/>
        <v/>
      </c>
      <c r="PU48" s="107" t="str">
        <f t="shared" si="147"/>
        <v/>
      </c>
      <c r="PV48" s="107" t="str">
        <f t="shared" si="148"/>
        <v/>
      </c>
      <c r="PW48" s="107" t="str">
        <f t="shared" si="149"/>
        <v/>
      </c>
      <c r="PX48" s="107" t="str">
        <f t="shared" si="150"/>
        <v/>
      </c>
      <c r="PY48" s="107" t="str">
        <f t="shared" si="151"/>
        <v/>
      </c>
      <c r="PZ48" s="108" t="str">
        <f t="shared" si="152"/>
        <v/>
      </c>
      <c r="QB48" s="124" t="str" cm="1">
        <f t="array" ref="QB48">IF(OR($QB$3="", $NI48=""), "", IFERROR(INDEX($ML48:$NE48, $QA48, MATCH($QB$3, $ML$7:$NE$7, 0)), ""))</f>
        <v/>
      </c>
      <c r="QD48" s="101" t="e" cm="1">
        <f t="array" ref="QD48">IF(OR($NI48="", $QB$3=""), NA(), IFERROR(INDEX($NO48:$OH48, $QC48, MATCH($QB$3, $NO$7:$OH$7, 0)), NA()))</f>
        <v>#N/A</v>
      </c>
      <c r="QF48" s="10">
        <f t="shared" si="72"/>
        <v>-20</v>
      </c>
    </row>
    <row r="49" spans="1:448" ht="15" customHeight="1" x14ac:dyDescent="0.25">
      <c r="A49" s="1"/>
      <c r="B49" s="471"/>
      <c r="C49" s="472"/>
      <c r="D49" s="472"/>
      <c r="E49" s="472"/>
      <c r="F49" s="472"/>
      <c r="G49" s="472"/>
      <c r="H49" s="472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3"/>
      <c r="V49" s="1"/>
      <c r="AG49" s="10">
        <v>38</v>
      </c>
      <c r="CJ49" s="7"/>
      <c r="CK49" s="10">
        <v>41</v>
      </c>
      <c r="CL49" s="60">
        <v>69</v>
      </c>
      <c r="CM49" s="7">
        <v>92</v>
      </c>
      <c r="CN49" s="7">
        <v>36</v>
      </c>
      <c r="CO49" s="7">
        <v>84</v>
      </c>
      <c r="CP49" s="7">
        <v>11</v>
      </c>
      <c r="CQ49" s="7">
        <v>60</v>
      </c>
      <c r="CR49" s="7">
        <v>51</v>
      </c>
      <c r="CS49" s="7">
        <v>79</v>
      </c>
      <c r="CT49" s="7">
        <v>76</v>
      </c>
      <c r="CU49" s="7">
        <v>95</v>
      </c>
      <c r="CV49" s="7">
        <v>95</v>
      </c>
      <c r="CW49" s="7">
        <v>38</v>
      </c>
      <c r="CX49" s="7">
        <v>53</v>
      </c>
      <c r="CY49" s="7">
        <v>42</v>
      </c>
      <c r="CZ49" s="7">
        <v>7</v>
      </c>
      <c r="DA49" s="7">
        <v>59</v>
      </c>
      <c r="DB49" s="7">
        <v>67</v>
      </c>
      <c r="DC49" s="7">
        <v>22</v>
      </c>
      <c r="DD49" s="7">
        <v>14</v>
      </c>
      <c r="DE49" s="7">
        <v>55</v>
      </c>
      <c r="DF49" s="7">
        <v>20</v>
      </c>
      <c r="DG49" s="7">
        <v>25</v>
      </c>
      <c r="DH49" s="7">
        <v>19</v>
      </c>
      <c r="DI49" s="61">
        <v>8</v>
      </c>
      <c r="DK49" s="10">
        <v>42</v>
      </c>
      <c r="DL49" s="60">
        <v>11</v>
      </c>
      <c r="DM49" s="7">
        <v>62</v>
      </c>
      <c r="DN49" s="7">
        <v>78</v>
      </c>
      <c r="DO49" s="7">
        <v>5</v>
      </c>
      <c r="DP49" s="7">
        <v>16</v>
      </c>
      <c r="DQ49" s="7">
        <v>16</v>
      </c>
      <c r="DR49" s="7">
        <v>77</v>
      </c>
      <c r="DS49" s="7">
        <v>98</v>
      </c>
      <c r="DT49" s="7">
        <v>33</v>
      </c>
      <c r="DU49" s="7">
        <v>49</v>
      </c>
      <c r="DV49" s="7">
        <v>88</v>
      </c>
      <c r="DW49" s="7">
        <v>33</v>
      </c>
      <c r="DX49" s="7">
        <v>35</v>
      </c>
      <c r="DY49" s="7">
        <v>56</v>
      </c>
      <c r="DZ49" s="7">
        <v>27</v>
      </c>
      <c r="EA49" s="7">
        <v>34</v>
      </c>
      <c r="EB49" s="7">
        <v>66</v>
      </c>
      <c r="EC49" s="7">
        <v>48</v>
      </c>
      <c r="ED49" s="7">
        <v>84</v>
      </c>
      <c r="EE49" s="7">
        <v>62</v>
      </c>
      <c r="EF49" s="7">
        <v>1</v>
      </c>
      <c r="EG49" s="7">
        <v>93</v>
      </c>
      <c r="EH49" s="7">
        <v>50</v>
      </c>
      <c r="EI49" s="7">
        <v>99</v>
      </c>
      <c r="EJ49" s="7">
        <v>3</v>
      </c>
      <c r="EK49" s="7">
        <v>19</v>
      </c>
      <c r="EL49" s="7">
        <v>91</v>
      </c>
      <c r="EM49" s="7">
        <v>19</v>
      </c>
      <c r="EN49" s="7">
        <v>5</v>
      </c>
      <c r="EO49" s="7">
        <v>4</v>
      </c>
      <c r="EP49" s="7">
        <v>11</v>
      </c>
      <c r="EQ49" s="7">
        <v>70</v>
      </c>
      <c r="ER49" s="7">
        <v>2</v>
      </c>
      <c r="ES49" s="7">
        <v>53</v>
      </c>
      <c r="ET49" s="7">
        <v>48</v>
      </c>
      <c r="EU49" s="7">
        <v>17</v>
      </c>
      <c r="EV49" s="7">
        <v>57</v>
      </c>
      <c r="EW49" s="7">
        <v>56</v>
      </c>
      <c r="EX49" s="7">
        <v>3</v>
      </c>
      <c r="EY49" s="7">
        <v>99</v>
      </c>
      <c r="EZ49" s="7">
        <v>77</v>
      </c>
      <c r="FA49" s="7">
        <v>8</v>
      </c>
      <c r="FB49" s="7">
        <v>57</v>
      </c>
      <c r="FC49" s="7">
        <v>69</v>
      </c>
      <c r="FD49" s="7">
        <v>90</v>
      </c>
      <c r="FE49" s="7">
        <v>82</v>
      </c>
      <c r="FF49" s="7">
        <v>70</v>
      </c>
      <c r="FG49" s="7">
        <v>95</v>
      </c>
      <c r="FH49" s="7">
        <v>39</v>
      </c>
      <c r="FI49" s="7">
        <v>81</v>
      </c>
      <c r="FJ49" s="7">
        <v>8</v>
      </c>
      <c r="FK49" s="7">
        <v>89</v>
      </c>
      <c r="FL49" s="7">
        <v>39</v>
      </c>
      <c r="FM49" s="7">
        <v>24</v>
      </c>
      <c r="FN49" s="7">
        <v>34</v>
      </c>
      <c r="FO49" s="7">
        <v>32</v>
      </c>
      <c r="FP49" s="7">
        <v>45</v>
      </c>
      <c r="FQ49" s="7">
        <v>18</v>
      </c>
      <c r="FR49" s="7">
        <v>58</v>
      </c>
      <c r="FS49" s="7">
        <v>25</v>
      </c>
      <c r="FT49" s="7">
        <v>89</v>
      </c>
      <c r="FU49" s="7">
        <v>45</v>
      </c>
      <c r="FV49" s="7">
        <v>47</v>
      </c>
      <c r="FW49" s="7">
        <v>100</v>
      </c>
      <c r="FX49" s="7">
        <v>48</v>
      </c>
      <c r="FY49" s="7">
        <v>54</v>
      </c>
      <c r="FZ49" s="7">
        <v>30</v>
      </c>
      <c r="GA49" s="7">
        <v>37</v>
      </c>
      <c r="GB49" s="7">
        <v>62</v>
      </c>
      <c r="GC49" s="7">
        <v>90</v>
      </c>
      <c r="GD49" s="7">
        <v>24</v>
      </c>
      <c r="GE49" s="7">
        <v>80</v>
      </c>
      <c r="GF49" s="7">
        <v>39</v>
      </c>
      <c r="GG49" s="7">
        <v>10</v>
      </c>
      <c r="GH49" s="7">
        <v>10</v>
      </c>
      <c r="GI49" s="7">
        <v>61</v>
      </c>
      <c r="GJ49" s="7">
        <v>100</v>
      </c>
      <c r="GK49" s="7">
        <v>89</v>
      </c>
      <c r="GL49" s="7">
        <v>3</v>
      </c>
      <c r="GM49" s="7">
        <v>38</v>
      </c>
      <c r="GN49" s="7">
        <v>73</v>
      </c>
      <c r="GO49" s="7">
        <v>29</v>
      </c>
      <c r="GP49" s="7">
        <v>34</v>
      </c>
      <c r="GQ49" s="7">
        <v>8</v>
      </c>
      <c r="GR49" s="7">
        <v>51</v>
      </c>
      <c r="GS49" s="7">
        <v>46</v>
      </c>
      <c r="GT49" s="7">
        <v>4</v>
      </c>
      <c r="GU49" s="7">
        <v>26</v>
      </c>
      <c r="GV49" s="7">
        <v>35</v>
      </c>
      <c r="GW49" s="7">
        <v>29</v>
      </c>
      <c r="GX49" s="7">
        <v>94</v>
      </c>
      <c r="GY49" s="7">
        <v>19</v>
      </c>
      <c r="GZ49" s="7">
        <v>50</v>
      </c>
      <c r="HA49" s="7">
        <v>51</v>
      </c>
      <c r="HB49" s="7">
        <v>54</v>
      </c>
      <c r="HC49" s="7">
        <v>44</v>
      </c>
      <c r="HD49" s="7">
        <v>28</v>
      </c>
      <c r="HE49" s="7">
        <v>97</v>
      </c>
      <c r="HF49" s="7">
        <v>9</v>
      </c>
      <c r="HG49" s="61">
        <v>66</v>
      </c>
      <c r="HJ49" s="52" t="e">
        <f t="shared" si="169"/>
        <v>#VALUE!</v>
      </c>
      <c r="HL49" s="49">
        <f>$CA$25</f>
        <v>0.70833333333333315</v>
      </c>
      <c r="HN49" s="10" t="e">
        <f t="shared" si="172"/>
        <v>#VALUE!</v>
      </c>
      <c r="HP49" s="10" t="e">
        <f t="shared" si="173"/>
        <v>#VALUE!</v>
      </c>
      <c r="HR49" s="10" t="e">
        <f t="shared" si="78"/>
        <v>#VALUE!</v>
      </c>
      <c r="HT49" s="60" t="e">
        <f t="shared" si="171"/>
        <v>#VALUE!</v>
      </c>
      <c r="HU49" s="7" t="e">
        <f t="shared" si="171"/>
        <v>#VALUE!</v>
      </c>
      <c r="HV49" s="7" t="e">
        <f t="shared" si="171"/>
        <v>#VALUE!</v>
      </c>
      <c r="HW49" s="7" t="e">
        <f t="shared" si="171"/>
        <v>#VALUE!</v>
      </c>
      <c r="HX49" s="7" t="e">
        <f t="shared" si="171"/>
        <v>#VALUE!</v>
      </c>
      <c r="HY49" s="7" t="e">
        <f t="shared" si="171"/>
        <v>#VALUE!</v>
      </c>
      <c r="HZ49" s="7" t="e">
        <f t="shared" si="171"/>
        <v>#VALUE!</v>
      </c>
      <c r="IA49" s="7" t="e">
        <f t="shared" si="171"/>
        <v>#VALUE!</v>
      </c>
      <c r="IB49" s="7" t="e">
        <f t="shared" si="171"/>
        <v>#VALUE!</v>
      </c>
      <c r="IC49" s="7" t="e">
        <f t="shared" si="171"/>
        <v>#VALUE!</v>
      </c>
      <c r="ID49" s="7" t="e">
        <f t="shared" si="171"/>
        <v>#VALUE!</v>
      </c>
      <c r="IE49" s="7" t="e">
        <f t="shared" si="171"/>
        <v>#VALUE!</v>
      </c>
      <c r="IF49" s="7" t="e">
        <f t="shared" si="171"/>
        <v>#VALUE!</v>
      </c>
      <c r="IG49" s="7" t="e">
        <f t="shared" si="171"/>
        <v>#VALUE!</v>
      </c>
      <c r="IH49" s="7" t="e">
        <f t="shared" si="171"/>
        <v>#VALUE!</v>
      </c>
      <c r="II49" s="7" t="e">
        <f t="shared" si="171"/>
        <v>#VALUE!</v>
      </c>
      <c r="IJ49" s="7" t="e">
        <f t="shared" si="170"/>
        <v>#VALUE!</v>
      </c>
      <c r="IK49" s="7" t="e">
        <f t="shared" si="170"/>
        <v>#VALUE!</v>
      </c>
      <c r="IL49" s="7" t="e">
        <f t="shared" si="129"/>
        <v>#VALUE!</v>
      </c>
      <c r="IM49" s="61" t="e">
        <f t="shared" si="129"/>
        <v>#VALUE!</v>
      </c>
      <c r="IT49" s="10">
        <v>42</v>
      </c>
      <c r="IU49" s="10">
        <f t="shared" si="80"/>
        <v>-2</v>
      </c>
      <c r="IW49" s="10">
        <f>IFERROR(IF(COUNTIF(IW$8:IW48, IW48)&lt;=INDEX($IQ$8:$IQ$18, MATCH(IW48, $IP$8:$IP$18, 0)), IW48, IW48+$IR$5), "")</f>
        <v>-2</v>
      </c>
      <c r="IX49" s="10">
        <f>IF($IW49="", "", COUNTIF(IW$8:IW49, IW49))</f>
        <v>7</v>
      </c>
      <c r="IY49" s="10">
        <f t="shared" si="81"/>
        <v>10</v>
      </c>
      <c r="JA49" s="10" t="str">
        <f t="shared" si="82"/>
        <v>X</v>
      </c>
      <c r="JB49" s="10">
        <f>IF($JA49="", "", COUNTIF(JA$8:JA49, "X"))</f>
        <v>39</v>
      </c>
      <c r="JE49" s="67" t="str">
        <f t="shared" si="83"/>
        <v/>
      </c>
      <c r="JF49" s="60" t="str">
        <f>IF(AND($IQ$5='Dev Settings'!$BU$3, COUNTIF($IP$21:$IP$25, HT49)&gt;0, COUNTIF($IP$21:$IP$25, HT48)&gt;0), MIN($ML48:$NE48)-ML48, IF(AND($IQ$6='Dev Settings'!$BU$3, COUNTIF($IQ$21:$IQ$25, HT49)&gt;0, COUNTIF($IQ$21:$IQ$25, HT48)&gt;0), MAX($ML48:$NE48)-ML48, IFERROR(INDEX($IU$8:$IU$107, MATCH(HT49, $IT$8:$IT$107, 0)), "")))</f>
        <v/>
      </c>
      <c r="JG49" s="7" t="str">
        <f>IF(AND($IQ$5='Dev Settings'!$BU$3, COUNTIF($IP$21:$IP$25, HU49)&gt;0, COUNTIF($IP$21:$IP$25, HU48)&gt;0), MIN($ML48:$NE48)-MM48, IF(AND($IQ$6='Dev Settings'!$BU$3, COUNTIF($IQ$21:$IQ$25, HU49)&gt;0, COUNTIF($IQ$21:$IQ$25, HU48)&gt;0), MAX($ML48:$NE48)-MM48, IFERROR(INDEX($IU$8:$IU$107, MATCH(HU49, $IT$8:$IT$107, 0)), "")))</f>
        <v/>
      </c>
      <c r="JH49" s="7" t="str">
        <f>IF(AND($IQ$5='Dev Settings'!$BU$3, COUNTIF($IP$21:$IP$25, HV49)&gt;0, COUNTIF($IP$21:$IP$25, HV48)&gt;0), MIN($ML48:$NE48)-MN48, IF(AND($IQ$6='Dev Settings'!$BU$3, COUNTIF($IQ$21:$IQ$25, HV49)&gt;0, COUNTIF($IQ$21:$IQ$25, HV48)&gt;0), MAX($ML48:$NE48)-MN48, IFERROR(INDEX($IU$8:$IU$107, MATCH(HV49, $IT$8:$IT$107, 0)), "")))</f>
        <v/>
      </c>
      <c r="JI49" s="7" t="str">
        <f>IF(AND($IQ$5='Dev Settings'!$BU$3, COUNTIF($IP$21:$IP$25, HW49)&gt;0, COUNTIF($IP$21:$IP$25, HW48)&gt;0), MIN($ML48:$NE48)-MO48, IF(AND($IQ$6='Dev Settings'!$BU$3, COUNTIF($IQ$21:$IQ$25, HW49)&gt;0, COUNTIF($IQ$21:$IQ$25, HW48)&gt;0), MAX($ML48:$NE48)-MO48, IFERROR(INDEX($IU$8:$IU$107, MATCH(HW49, $IT$8:$IT$107, 0)), "")))</f>
        <v/>
      </c>
      <c r="JJ49" s="7" t="str">
        <f>IF(AND($IQ$5='Dev Settings'!$BU$3, COUNTIF($IP$21:$IP$25, HX49)&gt;0, COUNTIF($IP$21:$IP$25, HX48)&gt;0), MIN($ML48:$NE48)-MP48, IF(AND($IQ$6='Dev Settings'!$BU$3, COUNTIF($IQ$21:$IQ$25, HX49)&gt;0, COUNTIF($IQ$21:$IQ$25, HX48)&gt;0), MAX($ML48:$NE48)-MP48, IFERROR(INDEX($IU$8:$IU$107, MATCH(HX49, $IT$8:$IT$107, 0)), "")))</f>
        <v/>
      </c>
      <c r="JK49" s="7" t="str">
        <f>IF(AND($IQ$5='Dev Settings'!$BU$3, COUNTIF($IP$21:$IP$25, HY49)&gt;0, COUNTIF($IP$21:$IP$25, HY48)&gt;0), MIN($ML48:$NE48)-MQ48, IF(AND($IQ$6='Dev Settings'!$BU$3, COUNTIF($IQ$21:$IQ$25, HY49)&gt;0, COUNTIF($IQ$21:$IQ$25, HY48)&gt;0), MAX($ML48:$NE48)-MQ48, IFERROR(INDEX($IU$8:$IU$107, MATCH(HY49, $IT$8:$IT$107, 0)), "")))</f>
        <v/>
      </c>
      <c r="JL49" s="7" t="str">
        <f>IF(AND($IQ$5='Dev Settings'!$BU$3, COUNTIF($IP$21:$IP$25, HZ49)&gt;0, COUNTIF($IP$21:$IP$25, HZ48)&gt;0), MIN($ML48:$NE48)-MR48, IF(AND($IQ$6='Dev Settings'!$BU$3, COUNTIF($IQ$21:$IQ$25, HZ49)&gt;0, COUNTIF($IQ$21:$IQ$25, HZ48)&gt;0), MAX($ML48:$NE48)-MR48, IFERROR(INDEX($IU$8:$IU$107, MATCH(HZ49, $IT$8:$IT$107, 0)), "")))</f>
        <v/>
      </c>
      <c r="JM49" s="7" t="str">
        <f>IF(AND($IQ$5='Dev Settings'!$BU$3, COUNTIF($IP$21:$IP$25, IA49)&gt;0, COUNTIF($IP$21:$IP$25, IA48)&gt;0), MIN($ML48:$NE48)-MS48, IF(AND($IQ$6='Dev Settings'!$BU$3, COUNTIF($IQ$21:$IQ$25, IA49)&gt;0, COUNTIF($IQ$21:$IQ$25, IA48)&gt;0), MAX($ML48:$NE48)-MS48, IFERROR(INDEX($IU$8:$IU$107, MATCH(IA49, $IT$8:$IT$107, 0)), "")))</f>
        <v/>
      </c>
      <c r="JN49" s="7" t="str">
        <f>IF(AND($IQ$5='Dev Settings'!$BU$3, COUNTIF($IP$21:$IP$25, IB49)&gt;0, COUNTIF($IP$21:$IP$25, IB48)&gt;0), MIN($ML48:$NE48)-MT48, IF(AND($IQ$6='Dev Settings'!$BU$3, COUNTIF($IQ$21:$IQ$25, IB49)&gt;0, COUNTIF($IQ$21:$IQ$25, IB48)&gt;0), MAX($ML48:$NE48)-MT48, IFERROR(INDEX($IU$8:$IU$107, MATCH(IB49, $IT$8:$IT$107, 0)), "")))</f>
        <v/>
      </c>
      <c r="JO49" s="7" t="str">
        <f>IF(AND($IQ$5='Dev Settings'!$BU$3, COUNTIF($IP$21:$IP$25, IC49)&gt;0, COUNTIF($IP$21:$IP$25, IC48)&gt;0), MIN($ML48:$NE48)-MU48, IF(AND($IQ$6='Dev Settings'!$BU$3, COUNTIF($IQ$21:$IQ$25, IC49)&gt;0, COUNTIF($IQ$21:$IQ$25, IC48)&gt;0), MAX($ML48:$NE48)-MU48, IFERROR(INDEX($IU$8:$IU$107, MATCH(IC49, $IT$8:$IT$107, 0)), "")))</f>
        <v/>
      </c>
      <c r="JP49" s="7" t="str">
        <f>IF(AND($IQ$5='Dev Settings'!$BU$3, COUNTIF($IP$21:$IP$25, ID49)&gt;0, COUNTIF($IP$21:$IP$25, ID48)&gt;0), MIN($ML48:$NE48)-MV48, IF(AND($IQ$6='Dev Settings'!$BU$3, COUNTIF($IQ$21:$IQ$25, ID49)&gt;0, COUNTIF($IQ$21:$IQ$25, ID48)&gt;0), MAX($ML48:$NE48)-MV48, IFERROR(INDEX($IU$8:$IU$107, MATCH(ID49, $IT$8:$IT$107, 0)), "")))</f>
        <v/>
      </c>
      <c r="JQ49" s="7" t="str">
        <f>IF(AND($IQ$5='Dev Settings'!$BU$3, COUNTIF($IP$21:$IP$25, IE49)&gt;0, COUNTIF($IP$21:$IP$25, IE48)&gt;0), MIN($ML48:$NE48)-MW48, IF(AND($IQ$6='Dev Settings'!$BU$3, COUNTIF($IQ$21:$IQ$25, IE49)&gt;0, COUNTIF($IQ$21:$IQ$25, IE48)&gt;0), MAX($ML48:$NE48)-MW48, IFERROR(INDEX($IU$8:$IU$107, MATCH(IE49, $IT$8:$IT$107, 0)), "")))</f>
        <v/>
      </c>
      <c r="JR49" s="7" t="str">
        <f>IF(AND($IQ$5='Dev Settings'!$BU$3, COUNTIF($IP$21:$IP$25, IF49)&gt;0, COUNTIF($IP$21:$IP$25, IF48)&gt;0), MIN($ML48:$NE48)-MX48, IF(AND($IQ$6='Dev Settings'!$BU$3, COUNTIF($IQ$21:$IQ$25, IF49)&gt;0, COUNTIF($IQ$21:$IQ$25, IF48)&gt;0), MAX($ML48:$NE48)-MX48, IFERROR(INDEX($IU$8:$IU$107, MATCH(IF49, $IT$8:$IT$107, 0)), "")))</f>
        <v/>
      </c>
      <c r="JS49" s="7" t="str">
        <f>IF(AND($IQ$5='Dev Settings'!$BU$3, COUNTIF($IP$21:$IP$25, IG49)&gt;0, COUNTIF($IP$21:$IP$25, IG48)&gt;0), MIN($ML48:$NE48)-MY48, IF(AND($IQ$6='Dev Settings'!$BU$3, COUNTIF($IQ$21:$IQ$25, IG49)&gt;0, COUNTIF($IQ$21:$IQ$25, IG48)&gt;0), MAX($ML48:$NE48)-MY48, IFERROR(INDEX($IU$8:$IU$107, MATCH(IG49, $IT$8:$IT$107, 0)), "")))</f>
        <v/>
      </c>
      <c r="JT49" s="7" t="str">
        <f>IF(AND($IQ$5='Dev Settings'!$BU$3, COUNTIF($IP$21:$IP$25, IH49)&gt;0, COUNTIF($IP$21:$IP$25, IH48)&gt;0), MIN($ML48:$NE48)-MZ48, IF(AND($IQ$6='Dev Settings'!$BU$3, COUNTIF($IQ$21:$IQ$25, IH49)&gt;0, COUNTIF($IQ$21:$IQ$25, IH48)&gt;0), MAX($ML48:$NE48)-MZ48, IFERROR(INDEX($IU$8:$IU$107, MATCH(IH49, $IT$8:$IT$107, 0)), "")))</f>
        <v/>
      </c>
      <c r="JU49" s="7" t="str">
        <f>IF(AND($IQ$5='Dev Settings'!$BU$3, COUNTIF($IP$21:$IP$25, II49)&gt;0, COUNTIF($IP$21:$IP$25, II48)&gt;0), MIN($ML48:$NE48)-NA48, IF(AND($IQ$6='Dev Settings'!$BU$3, COUNTIF($IQ$21:$IQ$25, II49)&gt;0, COUNTIF($IQ$21:$IQ$25, II48)&gt;0), MAX($ML48:$NE48)-NA48, IFERROR(INDEX($IU$8:$IU$107, MATCH(II49, $IT$8:$IT$107, 0)), "")))</f>
        <v/>
      </c>
      <c r="JV49" s="7" t="str">
        <f>IF(AND($IQ$5='Dev Settings'!$BU$3, COUNTIF($IP$21:$IP$25, IJ49)&gt;0, COUNTIF($IP$21:$IP$25, IJ48)&gt;0), MIN($ML48:$NE48)-NB48, IF(AND($IQ$6='Dev Settings'!$BU$3, COUNTIF($IQ$21:$IQ$25, IJ49)&gt;0, COUNTIF($IQ$21:$IQ$25, IJ48)&gt;0), MAX($ML48:$NE48)-NB48, IFERROR(INDEX($IU$8:$IU$107, MATCH(IJ49, $IT$8:$IT$107, 0)), "")))</f>
        <v/>
      </c>
      <c r="JW49" s="7" t="str">
        <f>IF(AND($IQ$5='Dev Settings'!$BU$3, COUNTIF($IP$21:$IP$25, IK49)&gt;0, COUNTIF($IP$21:$IP$25, IK48)&gt;0), MIN($ML48:$NE48)-NC48, IF(AND($IQ$6='Dev Settings'!$BU$3, COUNTIF($IQ$21:$IQ$25, IK49)&gt;0, COUNTIF($IQ$21:$IQ$25, IK48)&gt;0), MAX($ML48:$NE48)-NC48, IFERROR(INDEX($IU$8:$IU$107, MATCH(IK49, $IT$8:$IT$107, 0)), "")))</f>
        <v/>
      </c>
      <c r="JX49" s="7" t="str">
        <f>IF(AND($IQ$5='Dev Settings'!$BU$3, COUNTIF($IP$21:$IP$25, IL49)&gt;0, COUNTIF($IP$21:$IP$25, IL48)&gt;0), MIN($ML48:$NE48)-ND48, IF(AND($IQ$6='Dev Settings'!$BU$3, COUNTIF($IQ$21:$IQ$25, IL49)&gt;0, COUNTIF($IQ$21:$IQ$25, IL48)&gt;0), MAX($ML48:$NE48)-ND48, IFERROR(INDEX($IU$8:$IU$107, MATCH(IL49, $IT$8:$IT$107, 0)), "")))</f>
        <v/>
      </c>
      <c r="JY49" s="61" t="str">
        <f>IF(AND($IQ$5='Dev Settings'!$BU$3, COUNTIF($IP$21:$IP$25, IM49)&gt;0, COUNTIF($IP$21:$IP$25, IM48)&gt;0), MIN($ML48:$NE48)-NE48, IF(AND($IQ$6='Dev Settings'!$BU$3, COUNTIF($IQ$21:$IQ$25, IM49)&gt;0, COUNTIF($IQ$21:$IQ$25, IM48)&gt;0), MAX($ML48:$NE48)-NE48, IFERROR(INDEX($IU$8:$IU$107, MATCH(IM49, $IT$8:$IT$107, 0)), "")))</f>
        <v/>
      </c>
      <c r="KA49" s="60" t="str">
        <f t="shared" si="8"/>
        <v/>
      </c>
      <c r="KB49" s="7" t="str">
        <f t="shared" si="9"/>
        <v/>
      </c>
      <c r="KC49" s="7" t="str">
        <f t="shared" si="10"/>
        <v/>
      </c>
      <c r="KD49" s="7" t="str">
        <f t="shared" si="11"/>
        <v/>
      </c>
      <c r="KE49" s="7" t="str">
        <f t="shared" si="12"/>
        <v/>
      </c>
      <c r="KF49" s="7" t="str">
        <f t="shared" si="13"/>
        <v/>
      </c>
      <c r="KG49" s="7" t="str">
        <f t="shared" si="14"/>
        <v/>
      </c>
      <c r="KH49" s="7" t="str">
        <f t="shared" si="15"/>
        <v/>
      </c>
      <c r="KI49" s="7" t="str">
        <f t="shared" si="16"/>
        <v/>
      </c>
      <c r="KJ49" s="7" t="str">
        <f t="shared" si="17"/>
        <v/>
      </c>
      <c r="KK49" s="7" t="str">
        <f t="shared" si="18"/>
        <v/>
      </c>
      <c r="KL49" s="7" t="str">
        <f t="shared" si="19"/>
        <v/>
      </c>
      <c r="KM49" s="7" t="str">
        <f t="shared" si="20"/>
        <v/>
      </c>
      <c r="KN49" s="7" t="str">
        <f t="shared" si="21"/>
        <v/>
      </c>
      <c r="KO49" s="7" t="str">
        <f t="shared" si="22"/>
        <v/>
      </c>
      <c r="KP49" s="7" t="str">
        <f t="shared" si="23"/>
        <v/>
      </c>
      <c r="KQ49" s="7" t="str">
        <f t="shared" si="24"/>
        <v/>
      </c>
      <c r="KR49" s="7" t="str">
        <f t="shared" si="25"/>
        <v/>
      </c>
      <c r="KS49" s="7" t="str">
        <f t="shared" si="26"/>
        <v/>
      </c>
      <c r="KT49" s="61" t="str">
        <f t="shared" si="27"/>
        <v/>
      </c>
      <c r="KV49" s="60" t="e">
        <f t="shared" si="28"/>
        <v>#VALUE!</v>
      </c>
      <c r="KW49" s="7" t="e">
        <f t="shared" si="29"/>
        <v>#VALUE!</v>
      </c>
      <c r="KX49" s="7" t="e">
        <f t="shared" si="30"/>
        <v>#VALUE!</v>
      </c>
      <c r="KY49" s="7" t="e">
        <f t="shared" si="31"/>
        <v>#VALUE!</v>
      </c>
      <c r="KZ49" s="7" t="e">
        <f t="shared" si="32"/>
        <v>#VALUE!</v>
      </c>
      <c r="LA49" s="7" t="e">
        <f t="shared" si="33"/>
        <v>#VALUE!</v>
      </c>
      <c r="LB49" s="7" t="e">
        <f t="shared" si="34"/>
        <v>#VALUE!</v>
      </c>
      <c r="LC49" s="7" t="e">
        <f t="shared" si="35"/>
        <v>#VALUE!</v>
      </c>
      <c r="LD49" s="7" t="e">
        <f t="shared" si="36"/>
        <v>#VALUE!</v>
      </c>
      <c r="LE49" s="7" t="e">
        <f t="shared" si="37"/>
        <v>#VALUE!</v>
      </c>
      <c r="LF49" s="7" t="e">
        <f t="shared" si="38"/>
        <v>#VALUE!</v>
      </c>
      <c r="LG49" s="7" t="e">
        <f t="shared" si="39"/>
        <v>#VALUE!</v>
      </c>
      <c r="LH49" s="7" t="e">
        <f t="shared" si="40"/>
        <v>#VALUE!</v>
      </c>
      <c r="LI49" s="7" t="e">
        <f t="shared" si="41"/>
        <v>#VALUE!</v>
      </c>
      <c r="LJ49" s="7" t="e">
        <f t="shared" si="42"/>
        <v>#VALUE!</v>
      </c>
      <c r="LK49" s="7" t="e">
        <f t="shared" si="43"/>
        <v>#VALUE!</v>
      </c>
      <c r="LL49" s="7" t="e">
        <f t="shared" si="44"/>
        <v>#VALUE!</v>
      </c>
      <c r="LM49" s="7" t="e">
        <f t="shared" si="45"/>
        <v>#VALUE!</v>
      </c>
      <c r="LN49" s="7" t="e">
        <f t="shared" si="46"/>
        <v>#VALUE!</v>
      </c>
      <c r="LO49" s="61" t="e">
        <f t="shared" si="47"/>
        <v>#VALUE!</v>
      </c>
      <c r="LQ49" s="60" t="e">
        <f t="shared" si="48"/>
        <v>#VALUE!</v>
      </c>
      <c r="LR49" s="7" t="e">
        <f t="shared" si="49"/>
        <v>#VALUE!</v>
      </c>
      <c r="LS49" s="7" t="e">
        <f t="shared" si="50"/>
        <v>#VALUE!</v>
      </c>
      <c r="LT49" s="7" t="e">
        <f t="shared" si="51"/>
        <v>#VALUE!</v>
      </c>
      <c r="LU49" s="7" t="e">
        <f t="shared" si="52"/>
        <v>#VALUE!</v>
      </c>
      <c r="LV49" s="7" t="e">
        <f t="shared" si="53"/>
        <v>#VALUE!</v>
      </c>
      <c r="LW49" s="7" t="e">
        <f t="shared" si="54"/>
        <v>#VALUE!</v>
      </c>
      <c r="LX49" s="7" t="e">
        <f t="shared" si="55"/>
        <v>#VALUE!</v>
      </c>
      <c r="LY49" s="7" t="e">
        <f t="shared" si="56"/>
        <v>#VALUE!</v>
      </c>
      <c r="LZ49" s="7" t="e">
        <f t="shared" si="57"/>
        <v>#VALUE!</v>
      </c>
      <c r="MA49" s="7" t="e">
        <f t="shared" si="58"/>
        <v>#VALUE!</v>
      </c>
      <c r="MB49" s="7" t="e">
        <f t="shared" si="59"/>
        <v>#VALUE!</v>
      </c>
      <c r="MC49" s="7" t="e">
        <f t="shared" si="60"/>
        <v>#VALUE!</v>
      </c>
      <c r="MD49" s="7" t="e">
        <f t="shared" si="61"/>
        <v>#VALUE!</v>
      </c>
      <c r="ME49" s="7" t="e">
        <f t="shared" si="62"/>
        <v>#VALUE!</v>
      </c>
      <c r="MF49" s="7" t="e">
        <f t="shared" si="63"/>
        <v>#VALUE!</v>
      </c>
      <c r="MG49" s="7" t="e">
        <f t="shared" si="64"/>
        <v>#VALUE!</v>
      </c>
      <c r="MH49" s="7" t="e">
        <f t="shared" si="65"/>
        <v>#VALUE!</v>
      </c>
      <c r="MI49" s="7" t="e">
        <f t="shared" si="66"/>
        <v>#VALUE!</v>
      </c>
      <c r="MJ49" s="61" t="e">
        <f t="shared" si="67"/>
        <v>#VALUE!</v>
      </c>
      <c r="ML49" s="60" t="str">
        <f t="shared" si="84"/>
        <v/>
      </c>
      <c r="MM49" s="7" t="str">
        <f t="shared" si="85"/>
        <v/>
      </c>
      <c r="MN49" s="7" t="str">
        <f t="shared" si="86"/>
        <v/>
      </c>
      <c r="MO49" s="7" t="str">
        <f t="shared" si="87"/>
        <v/>
      </c>
      <c r="MP49" s="7" t="str">
        <f t="shared" si="88"/>
        <v/>
      </c>
      <c r="MQ49" s="7" t="str">
        <f t="shared" si="89"/>
        <v/>
      </c>
      <c r="MR49" s="7" t="str">
        <f t="shared" si="90"/>
        <v/>
      </c>
      <c r="MS49" s="7" t="str">
        <f t="shared" si="91"/>
        <v/>
      </c>
      <c r="MT49" s="7" t="str">
        <f t="shared" si="92"/>
        <v/>
      </c>
      <c r="MU49" s="7" t="str">
        <f t="shared" si="93"/>
        <v/>
      </c>
      <c r="MV49" s="7" t="str">
        <f t="shared" si="94"/>
        <v/>
      </c>
      <c r="MW49" s="7" t="str">
        <f t="shared" si="95"/>
        <v/>
      </c>
      <c r="MX49" s="7" t="str">
        <f t="shared" si="96"/>
        <v/>
      </c>
      <c r="MY49" s="7" t="str">
        <f t="shared" si="97"/>
        <v/>
      </c>
      <c r="MZ49" s="7" t="str">
        <f t="shared" si="98"/>
        <v/>
      </c>
      <c r="NA49" s="7" t="str">
        <f t="shared" si="99"/>
        <v/>
      </c>
      <c r="NB49" s="7" t="str">
        <f t="shared" si="100"/>
        <v/>
      </c>
      <c r="NC49" s="7" t="str">
        <f t="shared" si="101"/>
        <v/>
      </c>
      <c r="ND49" s="7" t="str">
        <f t="shared" si="102"/>
        <v/>
      </c>
      <c r="NE49" s="61" t="str">
        <f t="shared" si="103"/>
        <v/>
      </c>
      <c r="NG49" s="10" t="str">
        <f t="shared" si="104"/>
        <v/>
      </c>
      <c r="NI49" s="10" t="str">
        <f t="shared" si="105"/>
        <v/>
      </c>
      <c r="NK49" s="10" t="str">
        <f>IF(COUNTIF($NI49:$NI$176, "X")=1, "X", "")</f>
        <v/>
      </c>
      <c r="NM49" s="10" t="str">
        <f t="shared" si="69"/>
        <v/>
      </c>
      <c r="NO49" s="85" t="str" cm="1">
        <f t="array" ref="NO49">IF(OR(NO$7="", $JE49=""), "", IFERROR(NO$8+SUMPRODUCT((Trades!$CL$8:$CL$307)*(Trades!$O$8:$Q$307=NO$7)*(Trades!$R$8:$R$307&lt;$JE49))-SUMPRODUCT((Trades!$H$8:$H$307)*(Trades!$E$8:$E$307=NO$7)*(Trades!$R$8:$R$307&lt;$JE49)), ""))</f>
        <v/>
      </c>
      <c r="NP49" s="86" t="str" cm="1">
        <f t="array" ref="NP49">IF(OR(NP$7="", $JE49=""), "", IFERROR(NP$8+SUMPRODUCT((Trades!$CL$8:$CL$307)*(Trades!$O$8:$Q$307=NP$7)*(Trades!$R$8:$R$307&lt;$JE49))-SUMPRODUCT((Trades!$H$8:$H$307)*(Trades!$E$8:$E$307=NP$7)*(Trades!$R$8:$R$307&lt;$JE49)), ""))</f>
        <v/>
      </c>
      <c r="NQ49" s="86" t="str" cm="1">
        <f t="array" ref="NQ49">IF(OR(NQ$7="", $JE49=""), "", IFERROR(NQ$8+SUMPRODUCT((Trades!$CL$8:$CL$307)*(Trades!$O$8:$Q$307=NQ$7)*(Trades!$R$8:$R$307&lt;$JE49))-SUMPRODUCT((Trades!$H$8:$H$307)*(Trades!$E$8:$E$307=NQ$7)*(Trades!$R$8:$R$307&lt;$JE49)), ""))</f>
        <v/>
      </c>
      <c r="NR49" s="86" t="str" cm="1">
        <f t="array" ref="NR49">IF(OR(NR$7="", $JE49=""), "", IFERROR(NR$8+SUMPRODUCT((Trades!$CL$8:$CL$307)*(Trades!$O$8:$Q$307=NR$7)*(Trades!$R$8:$R$307&lt;$JE49))-SUMPRODUCT((Trades!$H$8:$H$307)*(Trades!$E$8:$E$307=NR$7)*(Trades!$R$8:$R$307&lt;$JE49)), ""))</f>
        <v/>
      </c>
      <c r="NS49" s="86" t="str" cm="1">
        <f t="array" ref="NS49">IF(OR(NS$7="", $JE49=""), "", IFERROR(NS$8+SUMPRODUCT((Trades!$CL$8:$CL$307)*(Trades!$O$8:$Q$307=NS$7)*(Trades!$R$8:$R$307&lt;$JE49))-SUMPRODUCT((Trades!$H$8:$H$307)*(Trades!$E$8:$E$307=NS$7)*(Trades!$R$8:$R$307&lt;$JE49)), ""))</f>
        <v/>
      </c>
      <c r="NT49" s="86" t="str" cm="1">
        <f t="array" ref="NT49">IF(OR(NT$7="", $JE49=""), "", IFERROR(NT$8+SUMPRODUCT((Trades!$CL$8:$CL$307)*(Trades!$O$8:$Q$307=NT$7)*(Trades!$R$8:$R$307&lt;$JE49))-SUMPRODUCT((Trades!$H$8:$H$307)*(Trades!$E$8:$E$307=NT$7)*(Trades!$R$8:$R$307&lt;$JE49)), ""))</f>
        <v/>
      </c>
      <c r="NU49" s="86" t="str" cm="1">
        <f t="array" ref="NU49">IF(OR(NU$7="", $JE49=""), "", IFERROR(NU$8+SUMPRODUCT((Trades!$CL$8:$CL$307)*(Trades!$O$8:$Q$307=NU$7)*(Trades!$R$8:$R$307&lt;$JE49))-SUMPRODUCT((Trades!$H$8:$H$307)*(Trades!$E$8:$E$307=NU$7)*(Trades!$R$8:$R$307&lt;$JE49)), ""))</f>
        <v/>
      </c>
      <c r="NV49" s="86" t="str" cm="1">
        <f t="array" ref="NV49">IF(OR(NV$7="", $JE49=""), "", IFERROR(NV$8+SUMPRODUCT((Trades!$CL$8:$CL$307)*(Trades!$O$8:$Q$307=NV$7)*(Trades!$R$8:$R$307&lt;$JE49))-SUMPRODUCT((Trades!$H$8:$H$307)*(Trades!$E$8:$E$307=NV$7)*(Trades!$R$8:$R$307&lt;$JE49)), ""))</f>
        <v/>
      </c>
      <c r="NW49" s="86" t="str" cm="1">
        <f t="array" ref="NW49">IF(OR(NW$7="", $JE49=""), "", IFERROR(NW$8+SUMPRODUCT((Trades!$CL$8:$CL$307)*(Trades!$O$8:$Q$307=NW$7)*(Trades!$R$8:$R$307&lt;$JE49))-SUMPRODUCT((Trades!$H$8:$H$307)*(Trades!$E$8:$E$307=NW$7)*(Trades!$R$8:$R$307&lt;$JE49)), ""))</f>
        <v/>
      </c>
      <c r="NX49" s="86" t="str" cm="1">
        <f t="array" ref="NX49">IF(OR(NX$7="", $JE49=""), "", IFERROR(NX$8+SUMPRODUCT((Trades!$CL$8:$CL$307)*(Trades!$O$8:$Q$307=NX$7)*(Trades!$R$8:$R$307&lt;$JE49))-SUMPRODUCT((Trades!$H$8:$H$307)*(Trades!$E$8:$E$307=NX$7)*(Trades!$R$8:$R$307&lt;$JE49)), ""))</f>
        <v/>
      </c>
      <c r="NY49" s="86" t="str" cm="1">
        <f t="array" ref="NY49">IF(OR(NY$7="", $JE49=""), "", IFERROR(NY$8+SUMPRODUCT((Trades!$CL$8:$CL$307)*(Trades!$O$8:$Q$307=NY$7)*(Trades!$R$8:$R$307&lt;$JE49))-SUMPRODUCT((Trades!$H$8:$H$307)*(Trades!$E$8:$E$307=NY$7)*(Trades!$R$8:$R$307&lt;$JE49)), ""))</f>
        <v/>
      </c>
      <c r="NZ49" s="86" t="str" cm="1">
        <f t="array" ref="NZ49">IF(OR(NZ$7="", $JE49=""), "", IFERROR(NZ$8+SUMPRODUCT((Trades!$CL$8:$CL$307)*(Trades!$O$8:$Q$307=NZ$7)*(Trades!$R$8:$R$307&lt;$JE49))-SUMPRODUCT((Trades!$H$8:$H$307)*(Trades!$E$8:$E$307=NZ$7)*(Trades!$R$8:$R$307&lt;$JE49)), ""))</f>
        <v/>
      </c>
      <c r="OA49" s="86" t="str" cm="1">
        <f t="array" ref="OA49">IF(OR(OA$7="", $JE49=""), "", IFERROR(OA$8+SUMPRODUCT((Trades!$CL$8:$CL$307)*(Trades!$O$8:$Q$307=OA$7)*(Trades!$R$8:$R$307&lt;$JE49))-SUMPRODUCT((Trades!$H$8:$H$307)*(Trades!$E$8:$E$307=OA$7)*(Trades!$R$8:$R$307&lt;$JE49)), ""))</f>
        <v/>
      </c>
      <c r="OB49" s="86" t="str" cm="1">
        <f t="array" ref="OB49">IF(OR(OB$7="", $JE49=""), "", IFERROR(OB$8+SUMPRODUCT((Trades!$CL$8:$CL$307)*(Trades!$O$8:$Q$307=OB$7)*(Trades!$R$8:$R$307&lt;$JE49))-SUMPRODUCT((Trades!$H$8:$H$307)*(Trades!$E$8:$E$307=OB$7)*(Trades!$R$8:$R$307&lt;$JE49)), ""))</f>
        <v/>
      </c>
      <c r="OC49" s="86" t="str" cm="1">
        <f t="array" ref="OC49">IF(OR(OC$7="", $JE49=""), "", IFERROR(OC$8+SUMPRODUCT((Trades!$CL$8:$CL$307)*(Trades!$O$8:$Q$307=OC$7)*(Trades!$R$8:$R$307&lt;$JE49))-SUMPRODUCT((Trades!$H$8:$H$307)*(Trades!$E$8:$E$307=OC$7)*(Trades!$R$8:$R$307&lt;$JE49)), ""))</f>
        <v/>
      </c>
      <c r="OD49" s="86" t="str" cm="1">
        <f t="array" ref="OD49">IF(OR(OD$7="", $JE49=""), "", IFERROR(OD$8+SUMPRODUCT((Trades!$CL$8:$CL$307)*(Trades!$O$8:$Q$307=OD$7)*(Trades!$R$8:$R$307&lt;$JE49))-SUMPRODUCT((Trades!$H$8:$H$307)*(Trades!$E$8:$E$307=OD$7)*(Trades!$R$8:$R$307&lt;$JE49)), ""))</f>
        <v/>
      </c>
      <c r="OE49" s="86" t="str" cm="1">
        <f t="array" ref="OE49">IF(OR(OE$7="", $JE49=""), "", IFERROR(OE$8+SUMPRODUCT((Trades!$CL$8:$CL$307)*(Trades!$O$8:$Q$307=OE$7)*(Trades!$R$8:$R$307&lt;$JE49))-SUMPRODUCT((Trades!$H$8:$H$307)*(Trades!$E$8:$E$307=OE$7)*(Trades!$R$8:$R$307&lt;$JE49)), ""))</f>
        <v/>
      </c>
      <c r="OF49" s="86" t="str" cm="1">
        <f t="array" ref="OF49">IF(OR(OF$7="", $JE49=""), "", IFERROR(OF$8+SUMPRODUCT((Trades!$CL$8:$CL$307)*(Trades!$O$8:$Q$307=OF$7)*(Trades!$R$8:$R$307&lt;$JE49))-SUMPRODUCT((Trades!$H$8:$H$307)*(Trades!$E$8:$E$307=OF$7)*(Trades!$R$8:$R$307&lt;$JE49)), ""))</f>
        <v/>
      </c>
      <c r="OG49" s="86" t="str" cm="1">
        <f t="array" ref="OG49">IF(OR(OG$7="", $JE49=""), "", IFERROR(OG$8+SUMPRODUCT((Trades!$CL$8:$CL$307)*(Trades!$O$8:$Q$307=OG$7)*(Trades!$R$8:$R$307&lt;$JE49))-SUMPRODUCT((Trades!$H$8:$H$307)*(Trades!$E$8:$E$307=OG$7)*(Trades!$R$8:$R$307&lt;$JE49)), ""))</f>
        <v/>
      </c>
      <c r="OH49" s="87" t="str" cm="1">
        <f t="array" ref="OH49">IF(OR(OH$7="", $JE49=""), "", IFERROR(OH$8+SUMPRODUCT((Trades!$CL$8:$CL$307)*(Trades!$O$8:$Q$307=OH$7)*(Trades!$R$8:$R$307&lt;$JE49))-SUMPRODUCT((Trades!$H$8:$H$307)*(Trades!$E$8:$E$307=OH$7)*(Trades!$R$8:$R$307&lt;$JE49)), ""))</f>
        <v/>
      </c>
      <c r="OJ49" s="94" t="str">
        <f t="shared" si="106"/>
        <v/>
      </c>
      <c r="OK49" s="95" t="str">
        <f t="shared" si="153"/>
        <v/>
      </c>
      <c r="OL49" s="95" t="str">
        <f t="shared" si="154"/>
        <v/>
      </c>
      <c r="OM49" s="95" t="str">
        <f t="shared" si="155"/>
        <v/>
      </c>
      <c r="ON49" s="95" t="str">
        <f t="shared" si="156"/>
        <v/>
      </c>
      <c r="OO49" s="95" t="str">
        <f t="shared" si="157"/>
        <v/>
      </c>
      <c r="OP49" s="95" t="str">
        <f t="shared" si="158"/>
        <v/>
      </c>
      <c r="OQ49" s="95" t="str">
        <f t="shared" si="159"/>
        <v/>
      </c>
      <c r="OR49" s="95" t="str">
        <f t="shared" si="160"/>
        <v/>
      </c>
      <c r="OS49" s="95" t="str">
        <f t="shared" si="131"/>
        <v/>
      </c>
      <c r="OT49" s="95" t="str">
        <f t="shared" si="132"/>
        <v/>
      </c>
      <c r="OU49" s="95" t="str">
        <f t="shared" si="133"/>
        <v/>
      </c>
      <c r="OV49" s="95" t="str">
        <f t="shared" si="134"/>
        <v/>
      </c>
      <c r="OW49" s="95" t="str">
        <f t="shared" si="135"/>
        <v/>
      </c>
      <c r="OX49" s="95" t="str">
        <f t="shared" si="136"/>
        <v/>
      </c>
      <c r="OY49" s="95" t="str">
        <f t="shared" si="137"/>
        <v/>
      </c>
      <c r="OZ49" s="95" t="str">
        <f t="shared" si="138"/>
        <v/>
      </c>
      <c r="PA49" s="95" t="str">
        <f t="shared" si="139"/>
        <v/>
      </c>
      <c r="PB49" s="95" t="str">
        <f t="shared" si="140"/>
        <v/>
      </c>
      <c r="PC49" s="96" t="str">
        <f t="shared" si="141"/>
        <v/>
      </c>
      <c r="PE49" s="101" t="str">
        <f t="shared" si="126"/>
        <v/>
      </c>
      <c r="PG49" s="106" t="str">
        <f t="shared" si="127"/>
        <v/>
      </c>
      <c r="PH49" s="107" t="str">
        <f t="shared" si="161"/>
        <v/>
      </c>
      <c r="PI49" s="107" t="str">
        <f t="shared" si="162"/>
        <v/>
      </c>
      <c r="PJ49" s="107" t="str">
        <f t="shared" si="163"/>
        <v/>
      </c>
      <c r="PK49" s="107" t="str">
        <f t="shared" si="164"/>
        <v/>
      </c>
      <c r="PL49" s="107" t="str">
        <f t="shared" si="165"/>
        <v/>
      </c>
      <c r="PM49" s="107" t="str">
        <f t="shared" si="166"/>
        <v/>
      </c>
      <c r="PN49" s="107" t="str">
        <f t="shared" si="167"/>
        <v/>
      </c>
      <c r="PO49" s="107" t="str">
        <f t="shared" si="168"/>
        <v/>
      </c>
      <c r="PP49" s="107" t="str">
        <f t="shared" si="142"/>
        <v/>
      </c>
      <c r="PQ49" s="107" t="str">
        <f t="shared" si="143"/>
        <v/>
      </c>
      <c r="PR49" s="107" t="str">
        <f t="shared" si="144"/>
        <v/>
      </c>
      <c r="PS49" s="107" t="str">
        <f t="shared" si="145"/>
        <v/>
      </c>
      <c r="PT49" s="107" t="str">
        <f t="shared" si="146"/>
        <v/>
      </c>
      <c r="PU49" s="107" t="str">
        <f t="shared" si="147"/>
        <v/>
      </c>
      <c r="PV49" s="107" t="str">
        <f t="shared" si="148"/>
        <v/>
      </c>
      <c r="PW49" s="107" t="str">
        <f t="shared" si="149"/>
        <v/>
      </c>
      <c r="PX49" s="107" t="str">
        <f t="shared" si="150"/>
        <v/>
      </c>
      <c r="PY49" s="107" t="str">
        <f t="shared" si="151"/>
        <v/>
      </c>
      <c r="PZ49" s="108" t="str">
        <f t="shared" si="152"/>
        <v/>
      </c>
      <c r="QB49" s="124" t="str" cm="1">
        <f t="array" ref="QB49">IF(OR($QB$3="", $NI49=""), "", IFERROR(INDEX($ML49:$NE49, $QA49, MATCH($QB$3, $ML$7:$NE$7, 0)), ""))</f>
        <v/>
      </c>
      <c r="QD49" s="101" t="e" cm="1">
        <f t="array" ref="QD49">IF(OR($NI49="", $QB$3=""), NA(), IFERROR(INDEX($NO49:$OH49, $QC49, MATCH($QB$3, $NO$7:$OH$7, 0)), NA()))</f>
        <v>#N/A</v>
      </c>
      <c r="QF49" s="10">
        <f t="shared" si="72"/>
        <v>-20</v>
      </c>
    </row>
    <row r="50" spans="1:448" ht="15" customHeight="1" x14ac:dyDescent="0.25">
      <c r="A50" s="1"/>
      <c r="B50" s="462" t="s">
        <v>248</v>
      </c>
      <c r="C50" s="463"/>
      <c r="D50" s="463"/>
      <c r="E50" s="463"/>
      <c r="F50" s="463"/>
      <c r="G50" s="463"/>
      <c r="H50" s="463"/>
      <c r="I50" s="463"/>
      <c r="J50" s="463"/>
      <c r="K50" s="463"/>
      <c r="L50" s="463"/>
      <c r="M50" s="463"/>
      <c r="N50" s="463"/>
      <c r="O50" s="463"/>
      <c r="P50" s="463"/>
      <c r="Q50" s="463"/>
      <c r="R50" s="463"/>
      <c r="S50" s="463"/>
      <c r="T50" s="463"/>
      <c r="U50" s="464"/>
      <c r="V50" s="1"/>
      <c r="AG50" s="10">
        <v>39</v>
      </c>
      <c r="CJ50" s="7"/>
      <c r="CK50" s="10">
        <v>42</v>
      </c>
      <c r="CL50" s="60">
        <v>78</v>
      </c>
      <c r="CM50" s="7">
        <v>19</v>
      </c>
      <c r="CN50" s="7">
        <v>33</v>
      </c>
      <c r="CO50" s="7">
        <v>52</v>
      </c>
      <c r="CP50" s="7">
        <v>20</v>
      </c>
      <c r="CQ50" s="7">
        <v>53</v>
      </c>
      <c r="CR50" s="7">
        <v>72</v>
      </c>
      <c r="CS50" s="7">
        <v>64</v>
      </c>
      <c r="CT50" s="7">
        <v>74</v>
      </c>
      <c r="CU50" s="7">
        <v>17</v>
      </c>
      <c r="CV50" s="7">
        <v>37</v>
      </c>
      <c r="CW50" s="7">
        <v>62</v>
      </c>
      <c r="CX50" s="7">
        <v>4</v>
      </c>
      <c r="CY50" s="7">
        <v>11</v>
      </c>
      <c r="CZ50" s="7">
        <v>81</v>
      </c>
      <c r="DA50" s="7">
        <v>12</v>
      </c>
      <c r="DB50" s="7">
        <v>85</v>
      </c>
      <c r="DC50" s="7">
        <v>49</v>
      </c>
      <c r="DD50" s="7">
        <v>36</v>
      </c>
      <c r="DE50" s="7">
        <v>23</v>
      </c>
      <c r="DF50" s="7">
        <v>100</v>
      </c>
      <c r="DG50" s="7">
        <v>81</v>
      </c>
      <c r="DH50" s="7">
        <v>45</v>
      </c>
      <c r="DI50" s="61">
        <v>22</v>
      </c>
      <c r="DK50" s="10">
        <v>43</v>
      </c>
      <c r="DL50" s="60">
        <v>41</v>
      </c>
      <c r="DM50" s="7">
        <v>92</v>
      </c>
      <c r="DN50" s="7">
        <v>3</v>
      </c>
      <c r="DO50" s="7">
        <v>90</v>
      </c>
      <c r="DP50" s="7">
        <v>59</v>
      </c>
      <c r="DQ50" s="7">
        <v>3</v>
      </c>
      <c r="DR50" s="7">
        <v>63</v>
      </c>
      <c r="DS50" s="7">
        <v>33</v>
      </c>
      <c r="DT50" s="7">
        <v>53</v>
      </c>
      <c r="DU50" s="7">
        <v>25</v>
      </c>
      <c r="DV50" s="7">
        <v>26</v>
      </c>
      <c r="DW50" s="7">
        <v>82</v>
      </c>
      <c r="DX50" s="7">
        <v>37</v>
      </c>
      <c r="DY50" s="7">
        <v>55</v>
      </c>
      <c r="DZ50" s="7">
        <v>44</v>
      </c>
      <c r="EA50" s="7">
        <v>66</v>
      </c>
      <c r="EB50" s="7">
        <v>64</v>
      </c>
      <c r="EC50" s="7">
        <v>61</v>
      </c>
      <c r="ED50" s="7">
        <v>60</v>
      </c>
      <c r="EE50" s="7">
        <v>99</v>
      </c>
      <c r="EF50" s="7">
        <v>80</v>
      </c>
      <c r="EG50" s="7">
        <v>94</v>
      </c>
      <c r="EH50" s="7">
        <v>30</v>
      </c>
      <c r="EI50" s="7">
        <v>35</v>
      </c>
      <c r="EJ50" s="7">
        <v>54</v>
      </c>
      <c r="EK50" s="7">
        <v>8</v>
      </c>
      <c r="EL50" s="7">
        <v>14</v>
      </c>
      <c r="EM50" s="7">
        <v>92</v>
      </c>
      <c r="EN50" s="7">
        <v>36</v>
      </c>
      <c r="EO50" s="7">
        <v>33</v>
      </c>
      <c r="EP50" s="7">
        <v>64</v>
      </c>
      <c r="EQ50" s="7">
        <v>93</v>
      </c>
      <c r="ER50" s="7">
        <v>72</v>
      </c>
      <c r="ES50" s="7">
        <v>93</v>
      </c>
      <c r="ET50" s="7">
        <v>51</v>
      </c>
      <c r="EU50" s="7">
        <v>49</v>
      </c>
      <c r="EV50" s="7">
        <v>57</v>
      </c>
      <c r="EW50" s="7">
        <v>67</v>
      </c>
      <c r="EX50" s="7">
        <v>73</v>
      </c>
      <c r="EY50" s="7">
        <v>73</v>
      </c>
      <c r="EZ50" s="7">
        <v>82</v>
      </c>
      <c r="FA50" s="7">
        <v>20</v>
      </c>
      <c r="FB50" s="7">
        <v>2</v>
      </c>
      <c r="FC50" s="7">
        <v>46</v>
      </c>
      <c r="FD50" s="7">
        <v>3</v>
      </c>
      <c r="FE50" s="7">
        <v>94</v>
      </c>
      <c r="FF50" s="7">
        <v>66</v>
      </c>
      <c r="FG50" s="7">
        <v>91</v>
      </c>
      <c r="FH50" s="7">
        <v>73</v>
      </c>
      <c r="FI50" s="7">
        <v>60</v>
      </c>
      <c r="FJ50" s="7">
        <v>34</v>
      </c>
      <c r="FK50" s="7">
        <v>79</v>
      </c>
      <c r="FL50" s="7">
        <v>96</v>
      </c>
      <c r="FM50" s="7">
        <v>36</v>
      </c>
      <c r="FN50" s="7">
        <v>24</v>
      </c>
      <c r="FO50" s="7">
        <v>97</v>
      </c>
      <c r="FP50" s="7">
        <v>82</v>
      </c>
      <c r="FQ50" s="7">
        <v>14</v>
      </c>
      <c r="FR50" s="7">
        <v>17</v>
      </c>
      <c r="FS50" s="7">
        <v>33</v>
      </c>
      <c r="FT50" s="7">
        <v>20</v>
      </c>
      <c r="FU50" s="7">
        <v>95</v>
      </c>
      <c r="FV50" s="7">
        <v>6</v>
      </c>
      <c r="FW50" s="7">
        <v>52</v>
      </c>
      <c r="FX50" s="7">
        <v>100</v>
      </c>
      <c r="FY50" s="7">
        <v>9</v>
      </c>
      <c r="FZ50" s="7">
        <v>20</v>
      </c>
      <c r="GA50" s="7">
        <v>74</v>
      </c>
      <c r="GB50" s="7">
        <v>19</v>
      </c>
      <c r="GC50" s="7">
        <v>81</v>
      </c>
      <c r="GD50" s="7">
        <v>3</v>
      </c>
      <c r="GE50" s="7">
        <v>67</v>
      </c>
      <c r="GF50" s="7">
        <v>56</v>
      </c>
      <c r="GG50" s="7">
        <v>31</v>
      </c>
      <c r="GH50" s="7">
        <v>45</v>
      </c>
      <c r="GI50" s="7">
        <v>20</v>
      </c>
      <c r="GJ50" s="7">
        <v>45</v>
      </c>
      <c r="GK50" s="7">
        <v>89</v>
      </c>
      <c r="GL50" s="7">
        <v>89</v>
      </c>
      <c r="GM50" s="7">
        <v>83</v>
      </c>
      <c r="GN50" s="7">
        <v>25</v>
      </c>
      <c r="GO50" s="7">
        <v>34</v>
      </c>
      <c r="GP50" s="7">
        <v>1</v>
      </c>
      <c r="GQ50" s="7">
        <v>69</v>
      </c>
      <c r="GR50" s="7">
        <v>89</v>
      </c>
      <c r="GS50" s="7">
        <v>87</v>
      </c>
      <c r="GT50" s="7">
        <v>18</v>
      </c>
      <c r="GU50" s="7">
        <v>100</v>
      </c>
      <c r="GV50" s="7">
        <v>98</v>
      </c>
      <c r="GW50" s="7">
        <v>57</v>
      </c>
      <c r="GX50" s="7">
        <v>92</v>
      </c>
      <c r="GY50" s="7">
        <v>87</v>
      </c>
      <c r="GZ50" s="7">
        <v>78</v>
      </c>
      <c r="HA50" s="7">
        <v>23</v>
      </c>
      <c r="HB50" s="7">
        <v>98</v>
      </c>
      <c r="HC50" s="7">
        <v>12</v>
      </c>
      <c r="HD50" s="7">
        <v>55</v>
      </c>
      <c r="HE50" s="7">
        <v>68</v>
      </c>
      <c r="HF50" s="7">
        <v>55</v>
      </c>
      <c r="HG50" s="61">
        <v>1</v>
      </c>
      <c r="HJ50" s="52" t="e">
        <f t="shared" si="169"/>
        <v>#VALUE!</v>
      </c>
      <c r="HL50" s="49">
        <f>$CA$26</f>
        <v>0.74999999999999978</v>
      </c>
      <c r="HN50" s="10" t="e">
        <f t="shared" si="172"/>
        <v>#VALUE!</v>
      </c>
      <c r="HP50" s="10" t="e">
        <f t="shared" si="173"/>
        <v>#VALUE!</v>
      </c>
      <c r="HR50" s="10" t="e">
        <f t="shared" si="78"/>
        <v>#VALUE!</v>
      </c>
      <c r="HT50" s="60" t="e">
        <f t="shared" si="171"/>
        <v>#VALUE!</v>
      </c>
      <c r="HU50" s="7" t="e">
        <f t="shared" si="171"/>
        <v>#VALUE!</v>
      </c>
      <c r="HV50" s="7" t="e">
        <f t="shared" si="171"/>
        <v>#VALUE!</v>
      </c>
      <c r="HW50" s="7" t="e">
        <f t="shared" si="171"/>
        <v>#VALUE!</v>
      </c>
      <c r="HX50" s="7" t="e">
        <f t="shared" si="171"/>
        <v>#VALUE!</v>
      </c>
      <c r="HY50" s="7" t="e">
        <f t="shared" si="171"/>
        <v>#VALUE!</v>
      </c>
      <c r="HZ50" s="7" t="e">
        <f t="shared" si="171"/>
        <v>#VALUE!</v>
      </c>
      <c r="IA50" s="7" t="e">
        <f t="shared" si="171"/>
        <v>#VALUE!</v>
      </c>
      <c r="IB50" s="7" t="e">
        <f t="shared" si="171"/>
        <v>#VALUE!</v>
      </c>
      <c r="IC50" s="7" t="e">
        <f t="shared" si="171"/>
        <v>#VALUE!</v>
      </c>
      <c r="ID50" s="7" t="e">
        <f t="shared" si="171"/>
        <v>#VALUE!</v>
      </c>
      <c r="IE50" s="7" t="e">
        <f t="shared" si="171"/>
        <v>#VALUE!</v>
      </c>
      <c r="IF50" s="7" t="e">
        <f t="shared" si="171"/>
        <v>#VALUE!</v>
      </c>
      <c r="IG50" s="7" t="e">
        <f t="shared" si="171"/>
        <v>#VALUE!</v>
      </c>
      <c r="IH50" s="7" t="e">
        <f t="shared" si="171"/>
        <v>#VALUE!</v>
      </c>
      <c r="II50" s="7" t="e">
        <f t="shared" si="171"/>
        <v>#VALUE!</v>
      </c>
      <c r="IJ50" s="7" t="e">
        <f t="shared" si="170"/>
        <v>#VALUE!</v>
      </c>
      <c r="IK50" s="7" t="e">
        <f t="shared" si="170"/>
        <v>#VALUE!</v>
      </c>
      <c r="IL50" s="7" t="e">
        <f t="shared" si="129"/>
        <v>#VALUE!</v>
      </c>
      <c r="IM50" s="61" t="e">
        <f t="shared" si="129"/>
        <v>#VALUE!</v>
      </c>
      <c r="IT50" s="10">
        <v>43</v>
      </c>
      <c r="IU50" s="10">
        <f t="shared" si="80"/>
        <v>-1</v>
      </c>
      <c r="IW50" s="10">
        <f>IFERROR(IF(COUNTIF(IW$8:IW49, IW49)&lt;=INDEX($IQ$8:$IQ$18, MATCH(IW49, $IP$8:$IP$18, 0)), IW49, IW49+$IR$5), "")</f>
        <v>-2</v>
      </c>
      <c r="IX50" s="10">
        <f>IF($IW50="", "", COUNTIF(IW$8:IW50, IW50))</f>
        <v>8</v>
      </c>
      <c r="IY50" s="10">
        <f t="shared" si="81"/>
        <v>10</v>
      </c>
      <c r="JA50" s="10" t="str">
        <f t="shared" si="82"/>
        <v>X</v>
      </c>
      <c r="JB50" s="10">
        <f>IF($JA50="", "", COUNTIF(JA$8:JA50, "X"))</f>
        <v>40</v>
      </c>
      <c r="JE50" s="67" t="str">
        <f t="shared" si="83"/>
        <v/>
      </c>
      <c r="JF50" s="60" t="str">
        <f>IF(AND($IQ$5='Dev Settings'!$BU$3, COUNTIF($IP$21:$IP$25, HT50)&gt;0, COUNTIF($IP$21:$IP$25, HT49)&gt;0), MIN($ML49:$NE49)-ML49, IF(AND($IQ$6='Dev Settings'!$BU$3, COUNTIF($IQ$21:$IQ$25, HT50)&gt;0, COUNTIF($IQ$21:$IQ$25, HT49)&gt;0), MAX($ML49:$NE49)-ML49, IFERROR(INDEX($IU$8:$IU$107, MATCH(HT50, $IT$8:$IT$107, 0)), "")))</f>
        <v/>
      </c>
      <c r="JG50" s="7" t="str">
        <f>IF(AND($IQ$5='Dev Settings'!$BU$3, COUNTIF($IP$21:$IP$25, HU50)&gt;0, COUNTIF($IP$21:$IP$25, HU49)&gt;0), MIN($ML49:$NE49)-MM49, IF(AND($IQ$6='Dev Settings'!$BU$3, COUNTIF($IQ$21:$IQ$25, HU50)&gt;0, COUNTIF($IQ$21:$IQ$25, HU49)&gt;0), MAX($ML49:$NE49)-MM49, IFERROR(INDEX($IU$8:$IU$107, MATCH(HU50, $IT$8:$IT$107, 0)), "")))</f>
        <v/>
      </c>
      <c r="JH50" s="7" t="str">
        <f>IF(AND($IQ$5='Dev Settings'!$BU$3, COUNTIF($IP$21:$IP$25, HV50)&gt;0, COUNTIF($IP$21:$IP$25, HV49)&gt;0), MIN($ML49:$NE49)-MN49, IF(AND($IQ$6='Dev Settings'!$BU$3, COUNTIF($IQ$21:$IQ$25, HV50)&gt;0, COUNTIF($IQ$21:$IQ$25, HV49)&gt;0), MAX($ML49:$NE49)-MN49, IFERROR(INDEX($IU$8:$IU$107, MATCH(HV50, $IT$8:$IT$107, 0)), "")))</f>
        <v/>
      </c>
      <c r="JI50" s="7" t="str">
        <f>IF(AND($IQ$5='Dev Settings'!$BU$3, COUNTIF($IP$21:$IP$25, HW50)&gt;0, COUNTIF($IP$21:$IP$25, HW49)&gt;0), MIN($ML49:$NE49)-MO49, IF(AND($IQ$6='Dev Settings'!$BU$3, COUNTIF($IQ$21:$IQ$25, HW50)&gt;0, COUNTIF($IQ$21:$IQ$25, HW49)&gt;0), MAX($ML49:$NE49)-MO49, IFERROR(INDEX($IU$8:$IU$107, MATCH(HW50, $IT$8:$IT$107, 0)), "")))</f>
        <v/>
      </c>
      <c r="JJ50" s="7" t="str">
        <f>IF(AND($IQ$5='Dev Settings'!$BU$3, COUNTIF($IP$21:$IP$25, HX50)&gt;0, COUNTIF($IP$21:$IP$25, HX49)&gt;0), MIN($ML49:$NE49)-MP49, IF(AND($IQ$6='Dev Settings'!$BU$3, COUNTIF($IQ$21:$IQ$25, HX50)&gt;0, COUNTIF($IQ$21:$IQ$25, HX49)&gt;0), MAX($ML49:$NE49)-MP49, IFERROR(INDEX($IU$8:$IU$107, MATCH(HX50, $IT$8:$IT$107, 0)), "")))</f>
        <v/>
      </c>
      <c r="JK50" s="7" t="str">
        <f>IF(AND($IQ$5='Dev Settings'!$BU$3, COUNTIF($IP$21:$IP$25, HY50)&gt;0, COUNTIF($IP$21:$IP$25, HY49)&gt;0), MIN($ML49:$NE49)-MQ49, IF(AND($IQ$6='Dev Settings'!$BU$3, COUNTIF($IQ$21:$IQ$25, HY50)&gt;0, COUNTIF($IQ$21:$IQ$25, HY49)&gt;0), MAX($ML49:$NE49)-MQ49, IFERROR(INDEX($IU$8:$IU$107, MATCH(HY50, $IT$8:$IT$107, 0)), "")))</f>
        <v/>
      </c>
      <c r="JL50" s="7" t="str">
        <f>IF(AND($IQ$5='Dev Settings'!$BU$3, COUNTIF($IP$21:$IP$25, HZ50)&gt;0, COUNTIF($IP$21:$IP$25, HZ49)&gt;0), MIN($ML49:$NE49)-MR49, IF(AND($IQ$6='Dev Settings'!$BU$3, COUNTIF($IQ$21:$IQ$25, HZ50)&gt;0, COUNTIF($IQ$21:$IQ$25, HZ49)&gt;0), MAX($ML49:$NE49)-MR49, IFERROR(INDEX($IU$8:$IU$107, MATCH(HZ50, $IT$8:$IT$107, 0)), "")))</f>
        <v/>
      </c>
      <c r="JM50" s="7" t="str">
        <f>IF(AND($IQ$5='Dev Settings'!$BU$3, COUNTIF($IP$21:$IP$25, IA50)&gt;0, COUNTIF($IP$21:$IP$25, IA49)&gt;0), MIN($ML49:$NE49)-MS49, IF(AND($IQ$6='Dev Settings'!$BU$3, COUNTIF($IQ$21:$IQ$25, IA50)&gt;0, COUNTIF($IQ$21:$IQ$25, IA49)&gt;0), MAX($ML49:$NE49)-MS49, IFERROR(INDEX($IU$8:$IU$107, MATCH(IA50, $IT$8:$IT$107, 0)), "")))</f>
        <v/>
      </c>
      <c r="JN50" s="7" t="str">
        <f>IF(AND($IQ$5='Dev Settings'!$BU$3, COUNTIF($IP$21:$IP$25, IB50)&gt;0, COUNTIF($IP$21:$IP$25, IB49)&gt;0), MIN($ML49:$NE49)-MT49, IF(AND($IQ$6='Dev Settings'!$BU$3, COUNTIF($IQ$21:$IQ$25, IB50)&gt;0, COUNTIF($IQ$21:$IQ$25, IB49)&gt;0), MAX($ML49:$NE49)-MT49, IFERROR(INDEX($IU$8:$IU$107, MATCH(IB50, $IT$8:$IT$107, 0)), "")))</f>
        <v/>
      </c>
      <c r="JO50" s="7" t="str">
        <f>IF(AND($IQ$5='Dev Settings'!$BU$3, COUNTIF($IP$21:$IP$25, IC50)&gt;0, COUNTIF($IP$21:$IP$25, IC49)&gt;0), MIN($ML49:$NE49)-MU49, IF(AND($IQ$6='Dev Settings'!$BU$3, COUNTIF($IQ$21:$IQ$25, IC50)&gt;0, COUNTIF($IQ$21:$IQ$25, IC49)&gt;0), MAX($ML49:$NE49)-MU49, IFERROR(INDEX($IU$8:$IU$107, MATCH(IC50, $IT$8:$IT$107, 0)), "")))</f>
        <v/>
      </c>
      <c r="JP50" s="7" t="str">
        <f>IF(AND($IQ$5='Dev Settings'!$BU$3, COUNTIF($IP$21:$IP$25, ID50)&gt;0, COUNTIF($IP$21:$IP$25, ID49)&gt;0), MIN($ML49:$NE49)-MV49, IF(AND($IQ$6='Dev Settings'!$BU$3, COUNTIF($IQ$21:$IQ$25, ID50)&gt;0, COUNTIF($IQ$21:$IQ$25, ID49)&gt;0), MAX($ML49:$NE49)-MV49, IFERROR(INDEX($IU$8:$IU$107, MATCH(ID50, $IT$8:$IT$107, 0)), "")))</f>
        <v/>
      </c>
      <c r="JQ50" s="7" t="str">
        <f>IF(AND($IQ$5='Dev Settings'!$BU$3, COUNTIF($IP$21:$IP$25, IE50)&gt;0, COUNTIF($IP$21:$IP$25, IE49)&gt;0), MIN($ML49:$NE49)-MW49, IF(AND($IQ$6='Dev Settings'!$BU$3, COUNTIF($IQ$21:$IQ$25, IE50)&gt;0, COUNTIF($IQ$21:$IQ$25, IE49)&gt;0), MAX($ML49:$NE49)-MW49, IFERROR(INDEX($IU$8:$IU$107, MATCH(IE50, $IT$8:$IT$107, 0)), "")))</f>
        <v/>
      </c>
      <c r="JR50" s="7" t="str">
        <f>IF(AND($IQ$5='Dev Settings'!$BU$3, COUNTIF($IP$21:$IP$25, IF50)&gt;0, COUNTIF($IP$21:$IP$25, IF49)&gt;0), MIN($ML49:$NE49)-MX49, IF(AND($IQ$6='Dev Settings'!$BU$3, COUNTIF($IQ$21:$IQ$25, IF50)&gt;0, COUNTIF($IQ$21:$IQ$25, IF49)&gt;0), MAX($ML49:$NE49)-MX49, IFERROR(INDEX($IU$8:$IU$107, MATCH(IF50, $IT$8:$IT$107, 0)), "")))</f>
        <v/>
      </c>
      <c r="JS50" s="7" t="str">
        <f>IF(AND($IQ$5='Dev Settings'!$BU$3, COUNTIF($IP$21:$IP$25, IG50)&gt;0, COUNTIF($IP$21:$IP$25, IG49)&gt;0), MIN($ML49:$NE49)-MY49, IF(AND($IQ$6='Dev Settings'!$BU$3, COUNTIF($IQ$21:$IQ$25, IG50)&gt;0, COUNTIF($IQ$21:$IQ$25, IG49)&gt;0), MAX($ML49:$NE49)-MY49, IFERROR(INDEX($IU$8:$IU$107, MATCH(IG50, $IT$8:$IT$107, 0)), "")))</f>
        <v/>
      </c>
      <c r="JT50" s="7" t="str">
        <f>IF(AND($IQ$5='Dev Settings'!$BU$3, COUNTIF($IP$21:$IP$25, IH50)&gt;0, COUNTIF($IP$21:$IP$25, IH49)&gt;0), MIN($ML49:$NE49)-MZ49, IF(AND($IQ$6='Dev Settings'!$BU$3, COUNTIF($IQ$21:$IQ$25, IH50)&gt;0, COUNTIF($IQ$21:$IQ$25, IH49)&gt;0), MAX($ML49:$NE49)-MZ49, IFERROR(INDEX($IU$8:$IU$107, MATCH(IH50, $IT$8:$IT$107, 0)), "")))</f>
        <v/>
      </c>
      <c r="JU50" s="7" t="str">
        <f>IF(AND($IQ$5='Dev Settings'!$BU$3, COUNTIF($IP$21:$IP$25, II50)&gt;0, COUNTIF($IP$21:$IP$25, II49)&gt;0), MIN($ML49:$NE49)-NA49, IF(AND($IQ$6='Dev Settings'!$BU$3, COUNTIF($IQ$21:$IQ$25, II50)&gt;0, COUNTIF($IQ$21:$IQ$25, II49)&gt;0), MAX($ML49:$NE49)-NA49, IFERROR(INDEX($IU$8:$IU$107, MATCH(II50, $IT$8:$IT$107, 0)), "")))</f>
        <v/>
      </c>
      <c r="JV50" s="7" t="str">
        <f>IF(AND($IQ$5='Dev Settings'!$BU$3, COUNTIF($IP$21:$IP$25, IJ50)&gt;0, COUNTIF($IP$21:$IP$25, IJ49)&gt;0), MIN($ML49:$NE49)-NB49, IF(AND($IQ$6='Dev Settings'!$BU$3, COUNTIF($IQ$21:$IQ$25, IJ50)&gt;0, COUNTIF($IQ$21:$IQ$25, IJ49)&gt;0), MAX($ML49:$NE49)-NB49, IFERROR(INDEX($IU$8:$IU$107, MATCH(IJ50, $IT$8:$IT$107, 0)), "")))</f>
        <v/>
      </c>
      <c r="JW50" s="7" t="str">
        <f>IF(AND($IQ$5='Dev Settings'!$BU$3, COUNTIF($IP$21:$IP$25, IK50)&gt;0, COUNTIF($IP$21:$IP$25, IK49)&gt;0), MIN($ML49:$NE49)-NC49, IF(AND($IQ$6='Dev Settings'!$BU$3, COUNTIF($IQ$21:$IQ$25, IK50)&gt;0, COUNTIF($IQ$21:$IQ$25, IK49)&gt;0), MAX($ML49:$NE49)-NC49, IFERROR(INDEX($IU$8:$IU$107, MATCH(IK50, $IT$8:$IT$107, 0)), "")))</f>
        <v/>
      </c>
      <c r="JX50" s="7" t="str">
        <f>IF(AND($IQ$5='Dev Settings'!$BU$3, COUNTIF($IP$21:$IP$25, IL50)&gt;0, COUNTIF($IP$21:$IP$25, IL49)&gt;0), MIN($ML49:$NE49)-ND49, IF(AND($IQ$6='Dev Settings'!$BU$3, COUNTIF($IQ$21:$IQ$25, IL50)&gt;0, COUNTIF($IQ$21:$IQ$25, IL49)&gt;0), MAX($ML49:$NE49)-ND49, IFERROR(INDEX($IU$8:$IU$107, MATCH(IL50, $IT$8:$IT$107, 0)), "")))</f>
        <v/>
      </c>
      <c r="JY50" s="61" t="str">
        <f>IF(AND($IQ$5='Dev Settings'!$BU$3, COUNTIF($IP$21:$IP$25, IM50)&gt;0, COUNTIF($IP$21:$IP$25, IM49)&gt;0), MIN($ML49:$NE49)-NE49, IF(AND($IQ$6='Dev Settings'!$BU$3, COUNTIF($IQ$21:$IQ$25, IM50)&gt;0, COUNTIF($IQ$21:$IQ$25, IM49)&gt;0), MAX($ML49:$NE49)-NE49, IFERROR(INDEX($IU$8:$IU$107, MATCH(IM50, $IT$8:$IT$107, 0)), "")))</f>
        <v/>
      </c>
      <c r="KA50" s="60" t="str">
        <f t="shared" si="8"/>
        <v/>
      </c>
      <c r="KB50" s="7" t="str">
        <f t="shared" si="9"/>
        <v/>
      </c>
      <c r="KC50" s="7" t="str">
        <f t="shared" si="10"/>
        <v/>
      </c>
      <c r="KD50" s="7" t="str">
        <f t="shared" si="11"/>
        <v/>
      </c>
      <c r="KE50" s="7" t="str">
        <f t="shared" si="12"/>
        <v/>
      </c>
      <c r="KF50" s="7" t="str">
        <f t="shared" si="13"/>
        <v/>
      </c>
      <c r="KG50" s="7" t="str">
        <f t="shared" si="14"/>
        <v/>
      </c>
      <c r="KH50" s="7" t="str">
        <f t="shared" si="15"/>
        <v/>
      </c>
      <c r="KI50" s="7" t="str">
        <f t="shared" si="16"/>
        <v/>
      </c>
      <c r="KJ50" s="7" t="str">
        <f t="shared" si="17"/>
        <v/>
      </c>
      <c r="KK50" s="7" t="str">
        <f t="shared" si="18"/>
        <v/>
      </c>
      <c r="KL50" s="7" t="str">
        <f t="shared" si="19"/>
        <v/>
      </c>
      <c r="KM50" s="7" t="str">
        <f t="shared" si="20"/>
        <v/>
      </c>
      <c r="KN50" s="7" t="str">
        <f t="shared" si="21"/>
        <v/>
      </c>
      <c r="KO50" s="7" t="str">
        <f t="shared" si="22"/>
        <v/>
      </c>
      <c r="KP50" s="7" t="str">
        <f t="shared" si="23"/>
        <v/>
      </c>
      <c r="KQ50" s="7" t="str">
        <f t="shared" si="24"/>
        <v/>
      </c>
      <c r="KR50" s="7" t="str">
        <f t="shared" si="25"/>
        <v/>
      </c>
      <c r="KS50" s="7" t="str">
        <f t="shared" si="26"/>
        <v/>
      </c>
      <c r="KT50" s="61" t="str">
        <f t="shared" si="27"/>
        <v/>
      </c>
      <c r="KV50" s="60" t="e">
        <f t="shared" si="28"/>
        <v>#VALUE!</v>
      </c>
      <c r="KW50" s="7" t="e">
        <f t="shared" si="29"/>
        <v>#VALUE!</v>
      </c>
      <c r="KX50" s="7" t="e">
        <f t="shared" si="30"/>
        <v>#VALUE!</v>
      </c>
      <c r="KY50" s="7" t="e">
        <f t="shared" si="31"/>
        <v>#VALUE!</v>
      </c>
      <c r="KZ50" s="7" t="e">
        <f t="shared" si="32"/>
        <v>#VALUE!</v>
      </c>
      <c r="LA50" s="7" t="e">
        <f t="shared" si="33"/>
        <v>#VALUE!</v>
      </c>
      <c r="LB50" s="7" t="e">
        <f t="shared" si="34"/>
        <v>#VALUE!</v>
      </c>
      <c r="LC50" s="7" t="e">
        <f t="shared" si="35"/>
        <v>#VALUE!</v>
      </c>
      <c r="LD50" s="7" t="e">
        <f t="shared" si="36"/>
        <v>#VALUE!</v>
      </c>
      <c r="LE50" s="7" t="e">
        <f t="shared" si="37"/>
        <v>#VALUE!</v>
      </c>
      <c r="LF50" s="7" t="e">
        <f t="shared" si="38"/>
        <v>#VALUE!</v>
      </c>
      <c r="LG50" s="7" t="e">
        <f t="shared" si="39"/>
        <v>#VALUE!</v>
      </c>
      <c r="LH50" s="7" t="e">
        <f t="shared" si="40"/>
        <v>#VALUE!</v>
      </c>
      <c r="LI50" s="7" t="e">
        <f t="shared" si="41"/>
        <v>#VALUE!</v>
      </c>
      <c r="LJ50" s="7" t="e">
        <f t="shared" si="42"/>
        <v>#VALUE!</v>
      </c>
      <c r="LK50" s="7" t="e">
        <f t="shared" si="43"/>
        <v>#VALUE!</v>
      </c>
      <c r="LL50" s="7" t="e">
        <f t="shared" si="44"/>
        <v>#VALUE!</v>
      </c>
      <c r="LM50" s="7" t="e">
        <f t="shared" si="45"/>
        <v>#VALUE!</v>
      </c>
      <c r="LN50" s="7" t="e">
        <f t="shared" si="46"/>
        <v>#VALUE!</v>
      </c>
      <c r="LO50" s="61" t="e">
        <f t="shared" si="47"/>
        <v>#VALUE!</v>
      </c>
      <c r="LQ50" s="60" t="e">
        <f t="shared" si="48"/>
        <v>#VALUE!</v>
      </c>
      <c r="LR50" s="7" t="e">
        <f t="shared" si="49"/>
        <v>#VALUE!</v>
      </c>
      <c r="LS50" s="7" t="e">
        <f t="shared" si="50"/>
        <v>#VALUE!</v>
      </c>
      <c r="LT50" s="7" t="e">
        <f t="shared" si="51"/>
        <v>#VALUE!</v>
      </c>
      <c r="LU50" s="7" t="e">
        <f t="shared" si="52"/>
        <v>#VALUE!</v>
      </c>
      <c r="LV50" s="7" t="e">
        <f t="shared" si="53"/>
        <v>#VALUE!</v>
      </c>
      <c r="LW50" s="7" t="e">
        <f t="shared" si="54"/>
        <v>#VALUE!</v>
      </c>
      <c r="LX50" s="7" t="e">
        <f t="shared" si="55"/>
        <v>#VALUE!</v>
      </c>
      <c r="LY50" s="7" t="e">
        <f t="shared" si="56"/>
        <v>#VALUE!</v>
      </c>
      <c r="LZ50" s="7" t="e">
        <f t="shared" si="57"/>
        <v>#VALUE!</v>
      </c>
      <c r="MA50" s="7" t="e">
        <f t="shared" si="58"/>
        <v>#VALUE!</v>
      </c>
      <c r="MB50" s="7" t="e">
        <f t="shared" si="59"/>
        <v>#VALUE!</v>
      </c>
      <c r="MC50" s="7" t="e">
        <f t="shared" si="60"/>
        <v>#VALUE!</v>
      </c>
      <c r="MD50" s="7" t="e">
        <f t="shared" si="61"/>
        <v>#VALUE!</v>
      </c>
      <c r="ME50" s="7" t="e">
        <f t="shared" si="62"/>
        <v>#VALUE!</v>
      </c>
      <c r="MF50" s="7" t="e">
        <f t="shared" si="63"/>
        <v>#VALUE!</v>
      </c>
      <c r="MG50" s="7" t="e">
        <f t="shared" si="64"/>
        <v>#VALUE!</v>
      </c>
      <c r="MH50" s="7" t="e">
        <f t="shared" si="65"/>
        <v>#VALUE!</v>
      </c>
      <c r="MI50" s="7" t="e">
        <f t="shared" si="66"/>
        <v>#VALUE!</v>
      </c>
      <c r="MJ50" s="61" t="e">
        <f t="shared" si="67"/>
        <v>#VALUE!</v>
      </c>
      <c r="ML50" s="60" t="str">
        <f t="shared" si="84"/>
        <v/>
      </c>
      <c r="MM50" s="7" t="str">
        <f t="shared" si="85"/>
        <v/>
      </c>
      <c r="MN50" s="7" t="str">
        <f t="shared" si="86"/>
        <v/>
      </c>
      <c r="MO50" s="7" t="str">
        <f t="shared" si="87"/>
        <v/>
      </c>
      <c r="MP50" s="7" t="str">
        <f t="shared" si="88"/>
        <v/>
      </c>
      <c r="MQ50" s="7" t="str">
        <f t="shared" si="89"/>
        <v/>
      </c>
      <c r="MR50" s="7" t="str">
        <f t="shared" si="90"/>
        <v/>
      </c>
      <c r="MS50" s="7" t="str">
        <f t="shared" si="91"/>
        <v/>
      </c>
      <c r="MT50" s="7" t="str">
        <f t="shared" si="92"/>
        <v/>
      </c>
      <c r="MU50" s="7" t="str">
        <f t="shared" si="93"/>
        <v/>
      </c>
      <c r="MV50" s="7" t="str">
        <f t="shared" si="94"/>
        <v/>
      </c>
      <c r="MW50" s="7" t="str">
        <f t="shared" si="95"/>
        <v/>
      </c>
      <c r="MX50" s="7" t="str">
        <f t="shared" si="96"/>
        <v/>
      </c>
      <c r="MY50" s="7" t="str">
        <f t="shared" si="97"/>
        <v/>
      </c>
      <c r="MZ50" s="7" t="str">
        <f t="shared" si="98"/>
        <v/>
      </c>
      <c r="NA50" s="7" t="str">
        <f t="shared" si="99"/>
        <v/>
      </c>
      <c r="NB50" s="7" t="str">
        <f t="shared" si="100"/>
        <v/>
      </c>
      <c r="NC50" s="7" t="str">
        <f t="shared" si="101"/>
        <v/>
      </c>
      <c r="ND50" s="7" t="str">
        <f t="shared" si="102"/>
        <v/>
      </c>
      <c r="NE50" s="61" t="str">
        <f t="shared" si="103"/>
        <v/>
      </c>
      <c r="NG50" s="10" t="str">
        <f t="shared" si="104"/>
        <v/>
      </c>
      <c r="NI50" s="10" t="str">
        <f t="shared" si="105"/>
        <v/>
      </c>
      <c r="NK50" s="10" t="str">
        <f>IF(COUNTIF($NI50:$NI$176, "X")=1, "X", "")</f>
        <v/>
      </c>
      <c r="NM50" s="10" t="str">
        <f t="shared" si="69"/>
        <v/>
      </c>
      <c r="NO50" s="85" t="str" cm="1">
        <f t="array" ref="NO50">IF(OR(NO$7="", $JE50=""), "", IFERROR(NO$8+SUMPRODUCT((Trades!$CL$8:$CL$307)*(Trades!$O$8:$Q$307=NO$7)*(Trades!$R$8:$R$307&lt;$JE50))-SUMPRODUCT((Trades!$H$8:$H$307)*(Trades!$E$8:$E$307=NO$7)*(Trades!$R$8:$R$307&lt;$JE50)), ""))</f>
        <v/>
      </c>
      <c r="NP50" s="86" t="str" cm="1">
        <f t="array" ref="NP50">IF(OR(NP$7="", $JE50=""), "", IFERROR(NP$8+SUMPRODUCT((Trades!$CL$8:$CL$307)*(Trades!$O$8:$Q$307=NP$7)*(Trades!$R$8:$R$307&lt;$JE50))-SUMPRODUCT((Trades!$H$8:$H$307)*(Trades!$E$8:$E$307=NP$7)*(Trades!$R$8:$R$307&lt;$JE50)), ""))</f>
        <v/>
      </c>
      <c r="NQ50" s="86" t="str" cm="1">
        <f t="array" ref="NQ50">IF(OR(NQ$7="", $JE50=""), "", IFERROR(NQ$8+SUMPRODUCT((Trades!$CL$8:$CL$307)*(Trades!$O$8:$Q$307=NQ$7)*(Trades!$R$8:$R$307&lt;$JE50))-SUMPRODUCT((Trades!$H$8:$H$307)*(Trades!$E$8:$E$307=NQ$7)*(Trades!$R$8:$R$307&lt;$JE50)), ""))</f>
        <v/>
      </c>
      <c r="NR50" s="86" t="str" cm="1">
        <f t="array" ref="NR50">IF(OR(NR$7="", $JE50=""), "", IFERROR(NR$8+SUMPRODUCT((Trades!$CL$8:$CL$307)*(Trades!$O$8:$Q$307=NR$7)*(Trades!$R$8:$R$307&lt;$JE50))-SUMPRODUCT((Trades!$H$8:$H$307)*(Trades!$E$8:$E$307=NR$7)*(Trades!$R$8:$R$307&lt;$JE50)), ""))</f>
        <v/>
      </c>
      <c r="NS50" s="86" t="str" cm="1">
        <f t="array" ref="NS50">IF(OR(NS$7="", $JE50=""), "", IFERROR(NS$8+SUMPRODUCT((Trades!$CL$8:$CL$307)*(Trades!$O$8:$Q$307=NS$7)*(Trades!$R$8:$R$307&lt;$JE50))-SUMPRODUCT((Trades!$H$8:$H$307)*(Trades!$E$8:$E$307=NS$7)*(Trades!$R$8:$R$307&lt;$JE50)), ""))</f>
        <v/>
      </c>
      <c r="NT50" s="86" t="str" cm="1">
        <f t="array" ref="NT50">IF(OR(NT$7="", $JE50=""), "", IFERROR(NT$8+SUMPRODUCT((Trades!$CL$8:$CL$307)*(Trades!$O$8:$Q$307=NT$7)*(Trades!$R$8:$R$307&lt;$JE50))-SUMPRODUCT((Trades!$H$8:$H$307)*(Trades!$E$8:$E$307=NT$7)*(Trades!$R$8:$R$307&lt;$JE50)), ""))</f>
        <v/>
      </c>
      <c r="NU50" s="86" t="str" cm="1">
        <f t="array" ref="NU50">IF(OR(NU$7="", $JE50=""), "", IFERROR(NU$8+SUMPRODUCT((Trades!$CL$8:$CL$307)*(Trades!$O$8:$Q$307=NU$7)*(Trades!$R$8:$R$307&lt;$JE50))-SUMPRODUCT((Trades!$H$8:$H$307)*(Trades!$E$8:$E$307=NU$7)*(Trades!$R$8:$R$307&lt;$JE50)), ""))</f>
        <v/>
      </c>
      <c r="NV50" s="86" t="str" cm="1">
        <f t="array" ref="NV50">IF(OR(NV$7="", $JE50=""), "", IFERROR(NV$8+SUMPRODUCT((Trades!$CL$8:$CL$307)*(Trades!$O$8:$Q$307=NV$7)*(Trades!$R$8:$R$307&lt;$JE50))-SUMPRODUCT((Trades!$H$8:$H$307)*(Trades!$E$8:$E$307=NV$7)*(Trades!$R$8:$R$307&lt;$JE50)), ""))</f>
        <v/>
      </c>
      <c r="NW50" s="86" t="str" cm="1">
        <f t="array" ref="NW50">IF(OR(NW$7="", $JE50=""), "", IFERROR(NW$8+SUMPRODUCT((Trades!$CL$8:$CL$307)*(Trades!$O$8:$Q$307=NW$7)*(Trades!$R$8:$R$307&lt;$JE50))-SUMPRODUCT((Trades!$H$8:$H$307)*(Trades!$E$8:$E$307=NW$7)*(Trades!$R$8:$R$307&lt;$JE50)), ""))</f>
        <v/>
      </c>
      <c r="NX50" s="86" t="str" cm="1">
        <f t="array" ref="NX50">IF(OR(NX$7="", $JE50=""), "", IFERROR(NX$8+SUMPRODUCT((Trades!$CL$8:$CL$307)*(Trades!$O$8:$Q$307=NX$7)*(Trades!$R$8:$R$307&lt;$JE50))-SUMPRODUCT((Trades!$H$8:$H$307)*(Trades!$E$8:$E$307=NX$7)*(Trades!$R$8:$R$307&lt;$JE50)), ""))</f>
        <v/>
      </c>
      <c r="NY50" s="86" t="str" cm="1">
        <f t="array" ref="NY50">IF(OR(NY$7="", $JE50=""), "", IFERROR(NY$8+SUMPRODUCT((Trades!$CL$8:$CL$307)*(Trades!$O$8:$Q$307=NY$7)*(Trades!$R$8:$R$307&lt;$JE50))-SUMPRODUCT((Trades!$H$8:$H$307)*(Trades!$E$8:$E$307=NY$7)*(Trades!$R$8:$R$307&lt;$JE50)), ""))</f>
        <v/>
      </c>
      <c r="NZ50" s="86" t="str" cm="1">
        <f t="array" ref="NZ50">IF(OR(NZ$7="", $JE50=""), "", IFERROR(NZ$8+SUMPRODUCT((Trades!$CL$8:$CL$307)*(Trades!$O$8:$Q$307=NZ$7)*(Trades!$R$8:$R$307&lt;$JE50))-SUMPRODUCT((Trades!$H$8:$H$307)*(Trades!$E$8:$E$307=NZ$7)*(Trades!$R$8:$R$307&lt;$JE50)), ""))</f>
        <v/>
      </c>
      <c r="OA50" s="86" t="str" cm="1">
        <f t="array" ref="OA50">IF(OR(OA$7="", $JE50=""), "", IFERROR(OA$8+SUMPRODUCT((Trades!$CL$8:$CL$307)*(Trades!$O$8:$Q$307=OA$7)*(Trades!$R$8:$R$307&lt;$JE50))-SUMPRODUCT((Trades!$H$8:$H$307)*(Trades!$E$8:$E$307=OA$7)*(Trades!$R$8:$R$307&lt;$JE50)), ""))</f>
        <v/>
      </c>
      <c r="OB50" s="86" t="str" cm="1">
        <f t="array" ref="OB50">IF(OR(OB$7="", $JE50=""), "", IFERROR(OB$8+SUMPRODUCT((Trades!$CL$8:$CL$307)*(Trades!$O$8:$Q$307=OB$7)*(Trades!$R$8:$R$307&lt;$JE50))-SUMPRODUCT((Trades!$H$8:$H$307)*(Trades!$E$8:$E$307=OB$7)*(Trades!$R$8:$R$307&lt;$JE50)), ""))</f>
        <v/>
      </c>
      <c r="OC50" s="86" t="str" cm="1">
        <f t="array" ref="OC50">IF(OR(OC$7="", $JE50=""), "", IFERROR(OC$8+SUMPRODUCT((Trades!$CL$8:$CL$307)*(Trades!$O$8:$Q$307=OC$7)*(Trades!$R$8:$R$307&lt;$JE50))-SUMPRODUCT((Trades!$H$8:$H$307)*(Trades!$E$8:$E$307=OC$7)*(Trades!$R$8:$R$307&lt;$JE50)), ""))</f>
        <v/>
      </c>
      <c r="OD50" s="86" t="str" cm="1">
        <f t="array" ref="OD50">IF(OR(OD$7="", $JE50=""), "", IFERROR(OD$8+SUMPRODUCT((Trades!$CL$8:$CL$307)*(Trades!$O$8:$Q$307=OD$7)*(Trades!$R$8:$R$307&lt;$JE50))-SUMPRODUCT((Trades!$H$8:$H$307)*(Trades!$E$8:$E$307=OD$7)*(Trades!$R$8:$R$307&lt;$JE50)), ""))</f>
        <v/>
      </c>
      <c r="OE50" s="86" t="str" cm="1">
        <f t="array" ref="OE50">IF(OR(OE$7="", $JE50=""), "", IFERROR(OE$8+SUMPRODUCT((Trades!$CL$8:$CL$307)*(Trades!$O$8:$Q$307=OE$7)*(Trades!$R$8:$R$307&lt;$JE50))-SUMPRODUCT((Trades!$H$8:$H$307)*(Trades!$E$8:$E$307=OE$7)*(Trades!$R$8:$R$307&lt;$JE50)), ""))</f>
        <v/>
      </c>
      <c r="OF50" s="86" t="str" cm="1">
        <f t="array" ref="OF50">IF(OR(OF$7="", $JE50=""), "", IFERROR(OF$8+SUMPRODUCT((Trades!$CL$8:$CL$307)*(Trades!$O$8:$Q$307=OF$7)*(Trades!$R$8:$R$307&lt;$JE50))-SUMPRODUCT((Trades!$H$8:$H$307)*(Trades!$E$8:$E$307=OF$7)*(Trades!$R$8:$R$307&lt;$JE50)), ""))</f>
        <v/>
      </c>
      <c r="OG50" s="86" t="str" cm="1">
        <f t="array" ref="OG50">IF(OR(OG$7="", $JE50=""), "", IFERROR(OG$8+SUMPRODUCT((Trades!$CL$8:$CL$307)*(Trades!$O$8:$Q$307=OG$7)*(Trades!$R$8:$R$307&lt;$JE50))-SUMPRODUCT((Trades!$H$8:$H$307)*(Trades!$E$8:$E$307=OG$7)*(Trades!$R$8:$R$307&lt;$JE50)), ""))</f>
        <v/>
      </c>
      <c r="OH50" s="87" t="str" cm="1">
        <f t="array" ref="OH50">IF(OR(OH$7="", $JE50=""), "", IFERROR(OH$8+SUMPRODUCT((Trades!$CL$8:$CL$307)*(Trades!$O$8:$Q$307=OH$7)*(Trades!$R$8:$R$307&lt;$JE50))-SUMPRODUCT((Trades!$H$8:$H$307)*(Trades!$E$8:$E$307=OH$7)*(Trades!$R$8:$R$307&lt;$JE50)), ""))</f>
        <v/>
      </c>
      <c r="OJ50" s="94" t="str">
        <f t="shared" si="106"/>
        <v/>
      </c>
      <c r="OK50" s="95" t="str">
        <f t="shared" si="153"/>
        <v/>
      </c>
      <c r="OL50" s="95" t="str">
        <f t="shared" si="154"/>
        <v/>
      </c>
      <c r="OM50" s="95" t="str">
        <f t="shared" si="155"/>
        <v/>
      </c>
      <c r="ON50" s="95" t="str">
        <f t="shared" si="156"/>
        <v/>
      </c>
      <c r="OO50" s="95" t="str">
        <f t="shared" si="157"/>
        <v/>
      </c>
      <c r="OP50" s="95" t="str">
        <f t="shared" si="158"/>
        <v/>
      </c>
      <c r="OQ50" s="95" t="str">
        <f t="shared" si="159"/>
        <v/>
      </c>
      <c r="OR50" s="95" t="str">
        <f t="shared" si="160"/>
        <v/>
      </c>
      <c r="OS50" s="95" t="str">
        <f t="shared" si="131"/>
        <v/>
      </c>
      <c r="OT50" s="95" t="str">
        <f t="shared" si="132"/>
        <v/>
      </c>
      <c r="OU50" s="95" t="str">
        <f t="shared" si="133"/>
        <v/>
      </c>
      <c r="OV50" s="95" t="str">
        <f t="shared" si="134"/>
        <v/>
      </c>
      <c r="OW50" s="95" t="str">
        <f t="shared" si="135"/>
        <v/>
      </c>
      <c r="OX50" s="95" t="str">
        <f t="shared" si="136"/>
        <v/>
      </c>
      <c r="OY50" s="95" t="str">
        <f t="shared" si="137"/>
        <v/>
      </c>
      <c r="OZ50" s="95" t="str">
        <f t="shared" si="138"/>
        <v/>
      </c>
      <c r="PA50" s="95" t="str">
        <f t="shared" si="139"/>
        <v/>
      </c>
      <c r="PB50" s="95" t="str">
        <f t="shared" si="140"/>
        <v/>
      </c>
      <c r="PC50" s="96" t="str">
        <f t="shared" si="141"/>
        <v/>
      </c>
      <c r="PE50" s="101" t="str">
        <f t="shared" si="126"/>
        <v/>
      </c>
      <c r="PG50" s="106" t="str">
        <f t="shared" si="127"/>
        <v/>
      </c>
      <c r="PH50" s="107" t="str">
        <f t="shared" si="161"/>
        <v/>
      </c>
      <c r="PI50" s="107" t="str">
        <f t="shared" si="162"/>
        <v/>
      </c>
      <c r="PJ50" s="107" t="str">
        <f t="shared" si="163"/>
        <v/>
      </c>
      <c r="PK50" s="107" t="str">
        <f t="shared" si="164"/>
        <v/>
      </c>
      <c r="PL50" s="107" t="str">
        <f t="shared" si="165"/>
        <v/>
      </c>
      <c r="PM50" s="107" t="str">
        <f t="shared" si="166"/>
        <v/>
      </c>
      <c r="PN50" s="107" t="str">
        <f t="shared" si="167"/>
        <v/>
      </c>
      <c r="PO50" s="107" t="str">
        <f t="shared" si="168"/>
        <v/>
      </c>
      <c r="PP50" s="107" t="str">
        <f t="shared" si="142"/>
        <v/>
      </c>
      <c r="PQ50" s="107" t="str">
        <f t="shared" si="143"/>
        <v/>
      </c>
      <c r="PR50" s="107" t="str">
        <f t="shared" si="144"/>
        <v/>
      </c>
      <c r="PS50" s="107" t="str">
        <f t="shared" si="145"/>
        <v/>
      </c>
      <c r="PT50" s="107" t="str">
        <f t="shared" si="146"/>
        <v/>
      </c>
      <c r="PU50" s="107" t="str">
        <f t="shared" si="147"/>
        <v/>
      </c>
      <c r="PV50" s="107" t="str">
        <f t="shared" si="148"/>
        <v/>
      </c>
      <c r="PW50" s="107" t="str">
        <f t="shared" si="149"/>
        <v/>
      </c>
      <c r="PX50" s="107" t="str">
        <f t="shared" si="150"/>
        <v/>
      </c>
      <c r="PY50" s="107" t="str">
        <f t="shared" si="151"/>
        <v/>
      </c>
      <c r="PZ50" s="108" t="str">
        <f t="shared" si="152"/>
        <v/>
      </c>
      <c r="QB50" s="124" t="str" cm="1">
        <f t="array" ref="QB50">IF(OR($QB$3="", $NI50=""), "", IFERROR(INDEX($ML50:$NE50, $QA50, MATCH($QB$3, $ML$7:$NE$7, 0)), ""))</f>
        <v/>
      </c>
      <c r="QD50" s="101" t="e" cm="1">
        <f t="array" ref="QD50">IF(OR($NI50="", $QB$3=""), NA(), IFERROR(INDEX($NO50:$OH50, $QC50, MATCH($QB$3, $NO$7:$OH$7, 0)), NA()))</f>
        <v>#N/A</v>
      </c>
      <c r="QF50" s="10">
        <f t="shared" si="72"/>
        <v>-20</v>
      </c>
    </row>
    <row r="51" spans="1:448" ht="15" customHeight="1" x14ac:dyDescent="0.25">
      <c r="A51" s="1"/>
      <c r="B51" s="474" t="s">
        <v>57</v>
      </c>
      <c r="C51" s="474"/>
      <c r="D51" s="474"/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1"/>
      <c r="AG51" s="11">
        <v>40</v>
      </c>
      <c r="CJ51" s="7"/>
      <c r="CK51" s="10">
        <v>43</v>
      </c>
      <c r="CL51" s="60">
        <v>89</v>
      </c>
      <c r="CM51" s="7">
        <v>59</v>
      </c>
      <c r="CN51" s="7">
        <v>85</v>
      </c>
      <c r="CO51" s="7">
        <v>31</v>
      </c>
      <c r="CP51" s="7">
        <v>83</v>
      </c>
      <c r="CQ51" s="7">
        <v>5</v>
      </c>
      <c r="CR51" s="7">
        <v>94</v>
      </c>
      <c r="CS51" s="7">
        <v>66</v>
      </c>
      <c r="CT51" s="7">
        <v>40</v>
      </c>
      <c r="CU51" s="7">
        <v>4</v>
      </c>
      <c r="CV51" s="7">
        <v>71</v>
      </c>
      <c r="CW51" s="7">
        <v>60</v>
      </c>
      <c r="CX51" s="7">
        <v>90</v>
      </c>
      <c r="CY51" s="7">
        <v>33</v>
      </c>
      <c r="CZ51" s="7">
        <v>41</v>
      </c>
      <c r="DA51" s="7">
        <v>8</v>
      </c>
      <c r="DB51" s="7">
        <v>63</v>
      </c>
      <c r="DC51" s="7">
        <v>31</v>
      </c>
      <c r="DD51" s="7">
        <v>31</v>
      </c>
      <c r="DE51" s="7">
        <v>25</v>
      </c>
      <c r="DF51" s="7">
        <v>81</v>
      </c>
      <c r="DG51" s="7">
        <v>41</v>
      </c>
      <c r="DH51" s="7">
        <v>61</v>
      </c>
      <c r="DI51" s="61">
        <v>50</v>
      </c>
      <c r="DK51" s="10">
        <v>44</v>
      </c>
      <c r="DL51" s="60">
        <v>11</v>
      </c>
      <c r="DM51" s="7">
        <v>13</v>
      </c>
      <c r="DN51" s="7">
        <v>73</v>
      </c>
      <c r="DO51" s="7">
        <v>36</v>
      </c>
      <c r="DP51" s="7">
        <v>10</v>
      </c>
      <c r="DQ51" s="7">
        <v>51</v>
      </c>
      <c r="DR51" s="7">
        <v>49</v>
      </c>
      <c r="DS51" s="7">
        <v>63</v>
      </c>
      <c r="DT51" s="7">
        <v>87</v>
      </c>
      <c r="DU51" s="7">
        <v>3</v>
      </c>
      <c r="DV51" s="7">
        <v>66</v>
      </c>
      <c r="DW51" s="7">
        <v>88</v>
      </c>
      <c r="DX51" s="7">
        <v>27</v>
      </c>
      <c r="DY51" s="7">
        <v>21</v>
      </c>
      <c r="DZ51" s="7">
        <v>79</v>
      </c>
      <c r="EA51" s="7">
        <v>22</v>
      </c>
      <c r="EB51" s="7">
        <v>22</v>
      </c>
      <c r="EC51" s="7">
        <v>91</v>
      </c>
      <c r="ED51" s="7">
        <v>87</v>
      </c>
      <c r="EE51" s="7">
        <v>9</v>
      </c>
      <c r="EF51" s="7">
        <v>31</v>
      </c>
      <c r="EG51" s="7">
        <v>32</v>
      </c>
      <c r="EH51" s="7">
        <v>15</v>
      </c>
      <c r="EI51" s="7">
        <v>71</v>
      </c>
      <c r="EJ51" s="7">
        <v>63</v>
      </c>
      <c r="EK51" s="7">
        <v>6</v>
      </c>
      <c r="EL51" s="7">
        <v>78</v>
      </c>
      <c r="EM51" s="7">
        <v>99</v>
      </c>
      <c r="EN51" s="7">
        <v>93</v>
      </c>
      <c r="EO51" s="7">
        <v>49</v>
      </c>
      <c r="EP51" s="7">
        <v>26</v>
      </c>
      <c r="EQ51" s="7">
        <v>46</v>
      </c>
      <c r="ER51" s="7">
        <v>22</v>
      </c>
      <c r="ES51" s="7">
        <v>94</v>
      </c>
      <c r="ET51" s="7">
        <v>90</v>
      </c>
      <c r="EU51" s="7">
        <v>93</v>
      </c>
      <c r="EV51" s="7">
        <v>68</v>
      </c>
      <c r="EW51" s="7">
        <v>51</v>
      </c>
      <c r="EX51" s="7">
        <v>46</v>
      </c>
      <c r="EY51" s="7">
        <v>16</v>
      </c>
      <c r="EZ51" s="7">
        <v>6</v>
      </c>
      <c r="FA51" s="7">
        <v>99</v>
      </c>
      <c r="FB51" s="7">
        <v>89</v>
      </c>
      <c r="FC51" s="7">
        <v>64</v>
      </c>
      <c r="FD51" s="7">
        <v>13</v>
      </c>
      <c r="FE51" s="7">
        <v>81</v>
      </c>
      <c r="FF51" s="7">
        <v>40</v>
      </c>
      <c r="FG51" s="7">
        <v>85</v>
      </c>
      <c r="FH51" s="7">
        <v>29</v>
      </c>
      <c r="FI51" s="7">
        <v>58</v>
      </c>
      <c r="FJ51" s="7">
        <v>32</v>
      </c>
      <c r="FK51" s="7">
        <v>51</v>
      </c>
      <c r="FL51" s="7">
        <v>17</v>
      </c>
      <c r="FM51" s="7">
        <v>11</v>
      </c>
      <c r="FN51" s="7">
        <v>80</v>
      </c>
      <c r="FO51" s="7">
        <v>62</v>
      </c>
      <c r="FP51" s="7">
        <v>21</v>
      </c>
      <c r="FQ51" s="7">
        <v>90</v>
      </c>
      <c r="FR51" s="7">
        <v>64</v>
      </c>
      <c r="FS51" s="7">
        <v>8</v>
      </c>
      <c r="FT51" s="7">
        <v>37</v>
      </c>
      <c r="FU51" s="7">
        <v>57</v>
      </c>
      <c r="FV51" s="7">
        <v>91</v>
      </c>
      <c r="FW51" s="7">
        <v>12</v>
      </c>
      <c r="FX51" s="7">
        <v>84</v>
      </c>
      <c r="FY51" s="7">
        <v>12</v>
      </c>
      <c r="FZ51" s="7">
        <v>4</v>
      </c>
      <c r="GA51" s="7">
        <v>83</v>
      </c>
      <c r="GB51" s="7">
        <v>61</v>
      </c>
      <c r="GC51" s="7">
        <v>45</v>
      </c>
      <c r="GD51" s="7">
        <v>59</v>
      </c>
      <c r="GE51" s="7">
        <v>79</v>
      </c>
      <c r="GF51" s="7">
        <v>52</v>
      </c>
      <c r="GG51" s="7">
        <v>65</v>
      </c>
      <c r="GH51" s="7">
        <v>17</v>
      </c>
      <c r="GI51" s="7">
        <v>24</v>
      </c>
      <c r="GJ51" s="7">
        <v>33</v>
      </c>
      <c r="GK51" s="7">
        <v>98</v>
      </c>
      <c r="GL51" s="7">
        <v>44</v>
      </c>
      <c r="GM51" s="7">
        <v>78</v>
      </c>
      <c r="GN51" s="7">
        <v>84</v>
      </c>
      <c r="GO51" s="7">
        <v>7</v>
      </c>
      <c r="GP51" s="7">
        <v>49</v>
      </c>
      <c r="GQ51" s="7">
        <v>11</v>
      </c>
      <c r="GR51" s="7">
        <v>21</v>
      </c>
      <c r="GS51" s="7">
        <v>71</v>
      </c>
      <c r="GT51" s="7">
        <v>71</v>
      </c>
      <c r="GU51" s="7">
        <v>67</v>
      </c>
      <c r="GV51" s="7">
        <v>71</v>
      </c>
      <c r="GW51" s="7">
        <v>8</v>
      </c>
      <c r="GX51" s="7">
        <v>17</v>
      </c>
      <c r="GY51" s="7">
        <v>79</v>
      </c>
      <c r="GZ51" s="7">
        <v>25</v>
      </c>
      <c r="HA51" s="7">
        <v>53</v>
      </c>
      <c r="HB51" s="7">
        <v>39</v>
      </c>
      <c r="HC51" s="7">
        <v>2</v>
      </c>
      <c r="HD51" s="7">
        <v>38</v>
      </c>
      <c r="HE51" s="7">
        <v>9</v>
      </c>
      <c r="HF51" s="7">
        <v>77</v>
      </c>
      <c r="HG51" s="61">
        <v>10</v>
      </c>
      <c r="HJ51" s="52" t="e">
        <f t="shared" si="169"/>
        <v>#VALUE!</v>
      </c>
      <c r="HL51" s="49">
        <f>$CA$27</f>
        <v>0.79166666666666641</v>
      </c>
      <c r="HN51" s="10" t="e">
        <f t="shared" si="172"/>
        <v>#VALUE!</v>
      </c>
      <c r="HP51" s="10" t="e">
        <f t="shared" si="173"/>
        <v>#VALUE!</v>
      </c>
      <c r="HR51" s="10" t="e">
        <f t="shared" si="78"/>
        <v>#VALUE!</v>
      </c>
      <c r="HT51" s="60" t="e">
        <f t="shared" si="171"/>
        <v>#VALUE!</v>
      </c>
      <c r="HU51" s="7" t="e">
        <f t="shared" si="171"/>
        <v>#VALUE!</v>
      </c>
      <c r="HV51" s="7" t="e">
        <f t="shared" si="171"/>
        <v>#VALUE!</v>
      </c>
      <c r="HW51" s="7" t="e">
        <f t="shared" si="171"/>
        <v>#VALUE!</v>
      </c>
      <c r="HX51" s="7" t="e">
        <f t="shared" si="171"/>
        <v>#VALUE!</v>
      </c>
      <c r="HY51" s="7" t="e">
        <f t="shared" si="171"/>
        <v>#VALUE!</v>
      </c>
      <c r="HZ51" s="7" t="e">
        <f t="shared" si="171"/>
        <v>#VALUE!</v>
      </c>
      <c r="IA51" s="7" t="e">
        <f t="shared" si="171"/>
        <v>#VALUE!</v>
      </c>
      <c r="IB51" s="7" t="e">
        <f t="shared" si="171"/>
        <v>#VALUE!</v>
      </c>
      <c r="IC51" s="7" t="e">
        <f t="shared" si="171"/>
        <v>#VALUE!</v>
      </c>
      <c r="ID51" s="7" t="e">
        <f t="shared" si="171"/>
        <v>#VALUE!</v>
      </c>
      <c r="IE51" s="7" t="e">
        <f t="shared" si="171"/>
        <v>#VALUE!</v>
      </c>
      <c r="IF51" s="7" t="e">
        <f t="shared" si="171"/>
        <v>#VALUE!</v>
      </c>
      <c r="IG51" s="7" t="e">
        <f t="shared" si="171"/>
        <v>#VALUE!</v>
      </c>
      <c r="IH51" s="7" t="e">
        <f t="shared" si="171"/>
        <v>#VALUE!</v>
      </c>
      <c r="II51" s="7" t="e">
        <f t="shared" si="171"/>
        <v>#VALUE!</v>
      </c>
      <c r="IJ51" s="7" t="e">
        <f t="shared" si="170"/>
        <v>#VALUE!</v>
      </c>
      <c r="IK51" s="7" t="e">
        <f t="shared" si="170"/>
        <v>#VALUE!</v>
      </c>
      <c r="IL51" s="7" t="e">
        <f t="shared" si="129"/>
        <v>#VALUE!</v>
      </c>
      <c r="IM51" s="61" t="e">
        <f t="shared" si="129"/>
        <v>#VALUE!</v>
      </c>
      <c r="IT51" s="10">
        <v>44</v>
      </c>
      <c r="IU51" s="10">
        <f t="shared" si="80"/>
        <v>-1</v>
      </c>
      <c r="IW51" s="10">
        <f>IFERROR(IF(COUNTIF(IW$8:IW50, IW50)&lt;=INDEX($IQ$8:$IQ$18, MATCH(IW50, $IP$8:$IP$18, 0)), IW50, IW50+$IR$5), "")</f>
        <v>-2</v>
      </c>
      <c r="IX51" s="10">
        <f>IF($IW51="", "", COUNTIF(IW$8:IW51, IW51))</f>
        <v>9</v>
      </c>
      <c r="IY51" s="10">
        <f t="shared" si="81"/>
        <v>10</v>
      </c>
      <c r="JA51" s="10" t="str">
        <f t="shared" si="82"/>
        <v>X</v>
      </c>
      <c r="JB51" s="10">
        <f>IF($JA51="", "", COUNTIF(JA$8:JA51, "X"))</f>
        <v>41</v>
      </c>
      <c r="JE51" s="67" t="str">
        <f t="shared" si="83"/>
        <v/>
      </c>
      <c r="JF51" s="60" t="str">
        <f>IF(AND($IQ$5='Dev Settings'!$BU$3, COUNTIF($IP$21:$IP$25, HT51)&gt;0, COUNTIF($IP$21:$IP$25, HT50)&gt;0), MIN($ML50:$NE50)-ML50, IF(AND($IQ$6='Dev Settings'!$BU$3, COUNTIF($IQ$21:$IQ$25, HT51)&gt;0, COUNTIF($IQ$21:$IQ$25, HT50)&gt;0), MAX($ML50:$NE50)-ML50, IFERROR(INDEX($IU$8:$IU$107, MATCH(HT51, $IT$8:$IT$107, 0)), "")))</f>
        <v/>
      </c>
      <c r="JG51" s="7" t="str">
        <f>IF(AND($IQ$5='Dev Settings'!$BU$3, COUNTIF($IP$21:$IP$25, HU51)&gt;0, COUNTIF($IP$21:$IP$25, HU50)&gt;0), MIN($ML50:$NE50)-MM50, IF(AND($IQ$6='Dev Settings'!$BU$3, COUNTIF($IQ$21:$IQ$25, HU51)&gt;0, COUNTIF($IQ$21:$IQ$25, HU50)&gt;0), MAX($ML50:$NE50)-MM50, IFERROR(INDEX($IU$8:$IU$107, MATCH(HU51, $IT$8:$IT$107, 0)), "")))</f>
        <v/>
      </c>
      <c r="JH51" s="7" t="str">
        <f>IF(AND($IQ$5='Dev Settings'!$BU$3, COUNTIF($IP$21:$IP$25, HV51)&gt;0, COUNTIF($IP$21:$IP$25, HV50)&gt;0), MIN($ML50:$NE50)-MN50, IF(AND($IQ$6='Dev Settings'!$BU$3, COUNTIF($IQ$21:$IQ$25, HV51)&gt;0, COUNTIF($IQ$21:$IQ$25, HV50)&gt;0), MAX($ML50:$NE50)-MN50, IFERROR(INDEX($IU$8:$IU$107, MATCH(HV51, $IT$8:$IT$107, 0)), "")))</f>
        <v/>
      </c>
      <c r="JI51" s="7" t="str">
        <f>IF(AND($IQ$5='Dev Settings'!$BU$3, COUNTIF($IP$21:$IP$25, HW51)&gt;0, COUNTIF($IP$21:$IP$25, HW50)&gt;0), MIN($ML50:$NE50)-MO50, IF(AND($IQ$6='Dev Settings'!$BU$3, COUNTIF($IQ$21:$IQ$25, HW51)&gt;0, COUNTIF($IQ$21:$IQ$25, HW50)&gt;0), MAX($ML50:$NE50)-MO50, IFERROR(INDEX($IU$8:$IU$107, MATCH(HW51, $IT$8:$IT$107, 0)), "")))</f>
        <v/>
      </c>
      <c r="JJ51" s="7" t="str">
        <f>IF(AND($IQ$5='Dev Settings'!$BU$3, COUNTIF($IP$21:$IP$25, HX51)&gt;0, COUNTIF($IP$21:$IP$25, HX50)&gt;0), MIN($ML50:$NE50)-MP50, IF(AND($IQ$6='Dev Settings'!$BU$3, COUNTIF($IQ$21:$IQ$25, HX51)&gt;0, COUNTIF($IQ$21:$IQ$25, HX50)&gt;0), MAX($ML50:$NE50)-MP50, IFERROR(INDEX($IU$8:$IU$107, MATCH(HX51, $IT$8:$IT$107, 0)), "")))</f>
        <v/>
      </c>
      <c r="JK51" s="7" t="str">
        <f>IF(AND($IQ$5='Dev Settings'!$BU$3, COUNTIF($IP$21:$IP$25, HY51)&gt;0, COUNTIF($IP$21:$IP$25, HY50)&gt;0), MIN($ML50:$NE50)-MQ50, IF(AND($IQ$6='Dev Settings'!$BU$3, COUNTIF($IQ$21:$IQ$25, HY51)&gt;0, COUNTIF($IQ$21:$IQ$25, HY50)&gt;0), MAX($ML50:$NE50)-MQ50, IFERROR(INDEX($IU$8:$IU$107, MATCH(HY51, $IT$8:$IT$107, 0)), "")))</f>
        <v/>
      </c>
      <c r="JL51" s="7" t="str">
        <f>IF(AND($IQ$5='Dev Settings'!$BU$3, COUNTIF($IP$21:$IP$25, HZ51)&gt;0, COUNTIF($IP$21:$IP$25, HZ50)&gt;0), MIN($ML50:$NE50)-MR50, IF(AND($IQ$6='Dev Settings'!$BU$3, COUNTIF($IQ$21:$IQ$25, HZ51)&gt;0, COUNTIF($IQ$21:$IQ$25, HZ50)&gt;0), MAX($ML50:$NE50)-MR50, IFERROR(INDEX($IU$8:$IU$107, MATCH(HZ51, $IT$8:$IT$107, 0)), "")))</f>
        <v/>
      </c>
      <c r="JM51" s="7" t="str">
        <f>IF(AND($IQ$5='Dev Settings'!$BU$3, COUNTIF($IP$21:$IP$25, IA51)&gt;0, COUNTIF($IP$21:$IP$25, IA50)&gt;0), MIN($ML50:$NE50)-MS50, IF(AND($IQ$6='Dev Settings'!$BU$3, COUNTIF($IQ$21:$IQ$25, IA51)&gt;0, COUNTIF($IQ$21:$IQ$25, IA50)&gt;0), MAX($ML50:$NE50)-MS50, IFERROR(INDEX($IU$8:$IU$107, MATCH(IA51, $IT$8:$IT$107, 0)), "")))</f>
        <v/>
      </c>
      <c r="JN51" s="7" t="str">
        <f>IF(AND($IQ$5='Dev Settings'!$BU$3, COUNTIF($IP$21:$IP$25, IB51)&gt;0, COUNTIF($IP$21:$IP$25, IB50)&gt;0), MIN($ML50:$NE50)-MT50, IF(AND($IQ$6='Dev Settings'!$BU$3, COUNTIF($IQ$21:$IQ$25, IB51)&gt;0, COUNTIF($IQ$21:$IQ$25, IB50)&gt;0), MAX($ML50:$NE50)-MT50, IFERROR(INDEX($IU$8:$IU$107, MATCH(IB51, $IT$8:$IT$107, 0)), "")))</f>
        <v/>
      </c>
      <c r="JO51" s="7" t="str">
        <f>IF(AND($IQ$5='Dev Settings'!$BU$3, COUNTIF($IP$21:$IP$25, IC51)&gt;0, COUNTIF($IP$21:$IP$25, IC50)&gt;0), MIN($ML50:$NE50)-MU50, IF(AND($IQ$6='Dev Settings'!$BU$3, COUNTIF($IQ$21:$IQ$25, IC51)&gt;0, COUNTIF($IQ$21:$IQ$25, IC50)&gt;0), MAX($ML50:$NE50)-MU50, IFERROR(INDEX($IU$8:$IU$107, MATCH(IC51, $IT$8:$IT$107, 0)), "")))</f>
        <v/>
      </c>
      <c r="JP51" s="7" t="str">
        <f>IF(AND($IQ$5='Dev Settings'!$BU$3, COUNTIF($IP$21:$IP$25, ID51)&gt;0, COUNTIF($IP$21:$IP$25, ID50)&gt;0), MIN($ML50:$NE50)-MV50, IF(AND($IQ$6='Dev Settings'!$BU$3, COUNTIF($IQ$21:$IQ$25, ID51)&gt;0, COUNTIF($IQ$21:$IQ$25, ID50)&gt;0), MAX($ML50:$NE50)-MV50, IFERROR(INDEX($IU$8:$IU$107, MATCH(ID51, $IT$8:$IT$107, 0)), "")))</f>
        <v/>
      </c>
      <c r="JQ51" s="7" t="str">
        <f>IF(AND($IQ$5='Dev Settings'!$BU$3, COUNTIF($IP$21:$IP$25, IE51)&gt;0, COUNTIF($IP$21:$IP$25, IE50)&gt;0), MIN($ML50:$NE50)-MW50, IF(AND($IQ$6='Dev Settings'!$BU$3, COUNTIF($IQ$21:$IQ$25, IE51)&gt;0, COUNTIF($IQ$21:$IQ$25, IE50)&gt;0), MAX($ML50:$NE50)-MW50, IFERROR(INDEX($IU$8:$IU$107, MATCH(IE51, $IT$8:$IT$107, 0)), "")))</f>
        <v/>
      </c>
      <c r="JR51" s="7" t="str">
        <f>IF(AND($IQ$5='Dev Settings'!$BU$3, COUNTIF($IP$21:$IP$25, IF51)&gt;0, COUNTIF($IP$21:$IP$25, IF50)&gt;0), MIN($ML50:$NE50)-MX50, IF(AND($IQ$6='Dev Settings'!$BU$3, COUNTIF($IQ$21:$IQ$25, IF51)&gt;0, COUNTIF($IQ$21:$IQ$25, IF50)&gt;0), MAX($ML50:$NE50)-MX50, IFERROR(INDEX($IU$8:$IU$107, MATCH(IF51, $IT$8:$IT$107, 0)), "")))</f>
        <v/>
      </c>
      <c r="JS51" s="7" t="str">
        <f>IF(AND($IQ$5='Dev Settings'!$BU$3, COUNTIF($IP$21:$IP$25, IG51)&gt;0, COUNTIF($IP$21:$IP$25, IG50)&gt;0), MIN($ML50:$NE50)-MY50, IF(AND($IQ$6='Dev Settings'!$BU$3, COUNTIF($IQ$21:$IQ$25, IG51)&gt;0, COUNTIF($IQ$21:$IQ$25, IG50)&gt;0), MAX($ML50:$NE50)-MY50, IFERROR(INDEX($IU$8:$IU$107, MATCH(IG51, $IT$8:$IT$107, 0)), "")))</f>
        <v/>
      </c>
      <c r="JT51" s="7" t="str">
        <f>IF(AND($IQ$5='Dev Settings'!$BU$3, COUNTIF($IP$21:$IP$25, IH51)&gt;0, COUNTIF($IP$21:$IP$25, IH50)&gt;0), MIN($ML50:$NE50)-MZ50, IF(AND($IQ$6='Dev Settings'!$BU$3, COUNTIF($IQ$21:$IQ$25, IH51)&gt;0, COUNTIF($IQ$21:$IQ$25, IH50)&gt;0), MAX($ML50:$NE50)-MZ50, IFERROR(INDEX($IU$8:$IU$107, MATCH(IH51, $IT$8:$IT$107, 0)), "")))</f>
        <v/>
      </c>
      <c r="JU51" s="7" t="str">
        <f>IF(AND($IQ$5='Dev Settings'!$BU$3, COUNTIF($IP$21:$IP$25, II51)&gt;0, COUNTIF($IP$21:$IP$25, II50)&gt;0), MIN($ML50:$NE50)-NA50, IF(AND($IQ$6='Dev Settings'!$BU$3, COUNTIF($IQ$21:$IQ$25, II51)&gt;0, COUNTIF($IQ$21:$IQ$25, II50)&gt;0), MAX($ML50:$NE50)-NA50, IFERROR(INDEX($IU$8:$IU$107, MATCH(II51, $IT$8:$IT$107, 0)), "")))</f>
        <v/>
      </c>
      <c r="JV51" s="7" t="str">
        <f>IF(AND($IQ$5='Dev Settings'!$BU$3, COUNTIF($IP$21:$IP$25, IJ51)&gt;0, COUNTIF($IP$21:$IP$25, IJ50)&gt;0), MIN($ML50:$NE50)-NB50, IF(AND($IQ$6='Dev Settings'!$BU$3, COUNTIF($IQ$21:$IQ$25, IJ51)&gt;0, COUNTIF($IQ$21:$IQ$25, IJ50)&gt;0), MAX($ML50:$NE50)-NB50, IFERROR(INDEX($IU$8:$IU$107, MATCH(IJ51, $IT$8:$IT$107, 0)), "")))</f>
        <v/>
      </c>
      <c r="JW51" s="7" t="str">
        <f>IF(AND($IQ$5='Dev Settings'!$BU$3, COUNTIF($IP$21:$IP$25, IK51)&gt;0, COUNTIF($IP$21:$IP$25, IK50)&gt;0), MIN($ML50:$NE50)-NC50, IF(AND($IQ$6='Dev Settings'!$BU$3, COUNTIF($IQ$21:$IQ$25, IK51)&gt;0, COUNTIF($IQ$21:$IQ$25, IK50)&gt;0), MAX($ML50:$NE50)-NC50, IFERROR(INDEX($IU$8:$IU$107, MATCH(IK51, $IT$8:$IT$107, 0)), "")))</f>
        <v/>
      </c>
      <c r="JX51" s="7" t="str">
        <f>IF(AND($IQ$5='Dev Settings'!$BU$3, COUNTIF($IP$21:$IP$25, IL51)&gt;0, COUNTIF($IP$21:$IP$25, IL50)&gt;0), MIN($ML50:$NE50)-ND50, IF(AND($IQ$6='Dev Settings'!$BU$3, COUNTIF($IQ$21:$IQ$25, IL51)&gt;0, COUNTIF($IQ$21:$IQ$25, IL50)&gt;0), MAX($ML50:$NE50)-ND50, IFERROR(INDEX($IU$8:$IU$107, MATCH(IL51, $IT$8:$IT$107, 0)), "")))</f>
        <v/>
      </c>
      <c r="JY51" s="61" t="str">
        <f>IF(AND($IQ$5='Dev Settings'!$BU$3, COUNTIF($IP$21:$IP$25, IM51)&gt;0, COUNTIF($IP$21:$IP$25, IM50)&gt;0), MIN($ML50:$NE50)-NE50, IF(AND($IQ$6='Dev Settings'!$BU$3, COUNTIF($IQ$21:$IQ$25, IM51)&gt;0, COUNTIF($IQ$21:$IQ$25, IM50)&gt;0), MAX($ML50:$NE50)-NE50, IFERROR(INDEX($IU$8:$IU$107, MATCH(IM51, $IT$8:$IT$107, 0)), "")))</f>
        <v/>
      </c>
      <c r="KA51" s="60" t="str">
        <f t="shared" si="8"/>
        <v/>
      </c>
      <c r="KB51" s="7" t="str">
        <f t="shared" si="9"/>
        <v/>
      </c>
      <c r="KC51" s="7" t="str">
        <f t="shared" si="10"/>
        <v/>
      </c>
      <c r="KD51" s="7" t="str">
        <f t="shared" si="11"/>
        <v/>
      </c>
      <c r="KE51" s="7" t="str">
        <f t="shared" si="12"/>
        <v/>
      </c>
      <c r="KF51" s="7" t="str">
        <f t="shared" si="13"/>
        <v/>
      </c>
      <c r="KG51" s="7" t="str">
        <f t="shared" si="14"/>
        <v/>
      </c>
      <c r="KH51" s="7" t="str">
        <f t="shared" si="15"/>
        <v/>
      </c>
      <c r="KI51" s="7" t="str">
        <f t="shared" si="16"/>
        <v/>
      </c>
      <c r="KJ51" s="7" t="str">
        <f t="shared" si="17"/>
        <v/>
      </c>
      <c r="KK51" s="7" t="str">
        <f t="shared" si="18"/>
        <v/>
      </c>
      <c r="KL51" s="7" t="str">
        <f t="shared" si="19"/>
        <v/>
      </c>
      <c r="KM51" s="7" t="str">
        <f t="shared" si="20"/>
        <v/>
      </c>
      <c r="KN51" s="7" t="str">
        <f t="shared" si="21"/>
        <v/>
      </c>
      <c r="KO51" s="7" t="str">
        <f t="shared" si="22"/>
        <v/>
      </c>
      <c r="KP51" s="7" t="str">
        <f t="shared" si="23"/>
        <v/>
      </c>
      <c r="KQ51" s="7" t="str">
        <f t="shared" si="24"/>
        <v/>
      </c>
      <c r="KR51" s="7" t="str">
        <f t="shared" si="25"/>
        <v/>
      </c>
      <c r="KS51" s="7" t="str">
        <f t="shared" si="26"/>
        <v/>
      </c>
      <c r="KT51" s="61" t="str">
        <f t="shared" si="27"/>
        <v/>
      </c>
      <c r="KV51" s="60" t="e">
        <f t="shared" si="28"/>
        <v>#VALUE!</v>
      </c>
      <c r="KW51" s="7" t="e">
        <f t="shared" si="29"/>
        <v>#VALUE!</v>
      </c>
      <c r="KX51" s="7" t="e">
        <f t="shared" si="30"/>
        <v>#VALUE!</v>
      </c>
      <c r="KY51" s="7" t="e">
        <f t="shared" si="31"/>
        <v>#VALUE!</v>
      </c>
      <c r="KZ51" s="7" t="e">
        <f t="shared" si="32"/>
        <v>#VALUE!</v>
      </c>
      <c r="LA51" s="7" t="e">
        <f t="shared" si="33"/>
        <v>#VALUE!</v>
      </c>
      <c r="LB51" s="7" t="e">
        <f t="shared" si="34"/>
        <v>#VALUE!</v>
      </c>
      <c r="LC51" s="7" t="e">
        <f t="shared" si="35"/>
        <v>#VALUE!</v>
      </c>
      <c r="LD51" s="7" t="e">
        <f t="shared" si="36"/>
        <v>#VALUE!</v>
      </c>
      <c r="LE51" s="7" t="e">
        <f t="shared" si="37"/>
        <v>#VALUE!</v>
      </c>
      <c r="LF51" s="7" t="e">
        <f t="shared" si="38"/>
        <v>#VALUE!</v>
      </c>
      <c r="LG51" s="7" t="e">
        <f t="shared" si="39"/>
        <v>#VALUE!</v>
      </c>
      <c r="LH51" s="7" t="e">
        <f t="shared" si="40"/>
        <v>#VALUE!</v>
      </c>
      <c r="LI51" s="7" t="e">
        <f t="shared" si="41"/>
        <v>#VALUE!</v>
      </c>
      <c r="LJ51" s="7" t="e">
        <f t="shared" si="42"/>
        <v>#VALUE!</v>
      </c>
      <c r="LK51" s="7" t="e">
        <f t="shared" si="43"/>
        <v>#VALUE!</v>
      </c>
      <c r="LL51" s="7" t="e">
        <f t="shared" si="44"/>
        <v>#VALUE!</v>
      </c>
      <c r="LM51" s="7" t="e">
        <f t="shared" si="45"/>
        <v>#VALUE!</v>
      </c>
      <c r="LN51" s="7" t="e">
        <f t="shared" si="46"/>
        <v>#VALUE!</v>
      </c>
      <c r="LO51" s="61" t="e">
        <f t="shared" si="47"/>
        <v>#VALUE!</v>
      </c>
      <c r="LQ51" s="60" t="e">
        <f t="shared" si="48"/>
        <v>#VALUE!</v>
      </c>
      <c r="LR51" s="7" t="e">
        <f t="shared" si="49"/>
        <v>#VALUE!</v>
      </c>
      <c r="LS51" s="7" t="e">
        <f t="shared" si="50"/>
        <v>#VALUE!</v>
      </c>
      <c r="LT51" s="7" t="e">
        <f t="shared" si="51"/>
        <v>#VALUE!</v>
      </c>
      <c r="LU51" s="7" t="e">
        <f t="shared" si="52"/>
        <v>#VALUE!</v>
      </c>
      <c r="LV51" s="7" t="e">
        <f t="shared" si="53"/>
        <v>#VALUE!</v>
      </c>
      <c r="LW51" s="7" t="e">
        <f t="shared" si="54"/>
        <v>#VALUE!</v>
      </c>
      <c r="LX51" s="7" t="e">
        <f t="shared" si="55"/>
        <v>#VALUE!</v>
      </c>
      <c r="LY51" s="7" t="e">
        <f t="shared" si="56"/>
        <v>#VALUE!</v>
      </c>
      <c r="LZ51" s="7" t="e">
        <f t="shared" si="57"/>
        <v>#VALUE!</v>
      </c>
      <c r="MA51" s="7" t="e">
        <f t="shared" si="58"/>
        <v>#VALUE!</v>
      </c>
      <c r="MB51" s="7" t="e">
        <f t="shared" si="59"/>
        <v>#VALUE!</v>
      </c>
      <c r="MC51" s="7" t="e">
        <f t="shared" si="60"/>
        <v>#VALUE!</v>
      </c>
      <c r="MD51" s="7" t="e">
        <f t="shared" si="61"/>
        <v>#VALUE!</v>
      </c>
      <c r="ME51" s="7" t="e">
        <f t="shared" si="62"/>
        <v>#VALUE!</v>
      </c>
      <c r="MF51" s="7" t="e">
        <f t="shared" si="63"/>
        <v>#VALUE!</v>
      </c>
      <c r="MG51" s="7" t="e">
        <f t="shared" si="64"/>
        <v>#VALUE!</v>
      </c>
      <c r="MH51" s="7" t="e">
        <f t="shared" si="65"/>
        <v>#VALUE!</v>
      </c>
      <c r="MI51" s="7" t="e">
        <f t="shared" si="66"/>
        <v>#VALUE!</v>
      </c>
      <c r="MJ51" s="61" t="e">
        <f t="shared" si="67"/>
        <v>#VALUE!</v>
      </c>
      <c r="ML51" s="60" t="str">
        <f t="shared" si="84"/>
        <v/>
      </c>
      <c r="MM51" s="7" t="str">
        <f t="shared" si="85"/>
        <v/>
      </c>
      <c r="MN51" s="7" t="str">
        <f t="shared" si="86"/>
        <v/>
      </c>
      <c r="MO51" s="7" t="str">
        <f t="shared" si="87"/>
        <v/>
      </c>
      <c r="MP51" s="7" t="str">
        <f t="shared" si="88"/>
        <v/>
      </c>
      <c r="MQ51" s="7" t="str">
        <f t="shared" si="89"/>
        <v/>
      </c>
      <c r="MR51" s="7" t="str">
        <f t="shared" si="90"/>
        <v/>
      </c>
      <c r="MS51" s="7" t="str">
        <f t="shared" si="91"/>
        <v/>
      </c>
      <c r="MT51" s="7" t="str">
        <f t="shared" si="92"/>
        <v/>
      </c>
      <c r="MU51" s="7" t="str">
        <f t="shared" si="93"/>
        <v/>
      </c>
      <c r="MV51" s="7" t="str">
        <f t="shared" si="94"/>
        <v/>
      </c>
      <c r="MW51" s="7" t="str">
        <f t="shared" si="95"/>
        <v/>
      </c>
      <c r="MX51" s="7" t="str">
        <f t="shared" si="96"/>
        <v/>
      </c>
      <c r="MY51" s="7" t="str">
        <f t="shared" si="97"/>
        <v/>
      </c>
      <c r="MZ51" s="7" t="str">
        <f t="shared" si="98"/>
        <v/>
      </c>
      <c r="NA51" s="7" t="str">
        <f t="shared" si="99"/>
        <v/>
      </c>
      <c r="NB51" s="7" t="str">
        <f t="shared" si="100"/>
        <v/>
      </c>
      <c r="NC51" s="7" t="str">
        <f t="shared" si="101"/>
        <v/>
      </c>
      <c r="ND51" s="7" t="str">
        <f t="shared" si="102"/>
        <v/>
      </c>
      <c r="NE51" s="61" t="str">
        <f t="shared" si="103"/>
        <v/>
      </c>
      <c r="NG51" s="10" t="str">
        <f t="shared" si="104"/>
        <v/>
      </c>
      <c r="NI51" s="10" t="str">
        <f t="shared" si="105"/>
        <v/>
      </c>
      <c r="NK51" s="10" t="str">
        <f>IF(COUNTIF($NI51:$NI$176, "X")=1, "X", "")</f>
        <v/>
      </c>
      <c r="NM51" s="10" t="str">
        <f t="shared" si="69"/>
        <v/>
      </c>
      <c r="NO51" s="85" t="str" cm="1">
        <f t="array" ref="NO51">IF(OR(NO$7="", $JE51=""), "", IFERROR(NO$8+SUMPRODUCT((Trades!$CL$8:$CL$307)*(Trades!$O$8:$Q$307=NO$7)*(Trades!$R$8:$R$307&lt;$JE51))-SUMPRODUCT((Trades!$H$8:$H$307)*(Trades!$E$8:$E$307=NO$7)*(Trades!$R$8:$R$307&lt;$JE51)), ""))</f>
        <v/>
      </c>
      <c r="NP51" s="86" t="str" cm="1">
        <f t="array" ref="NP51">IF(OR(NP$7="", $JE51=""), "", IFERROR(NP$8+SUMPRODUCT((Trades!$CL$8:$CL$307)*(Trades!$O$8:$Q$307=NP$7)*(Trades!$R$8:$R$307&lt;$JE51))-SUMPRODUCT((Trades!$H$8:$H$307)*(Trades!$E$8:$E$307=NP$7)*(Trades!$R$8:$R$307&lt;$JE51)), ""))</f>
        <v/>
      </c>
      <c r="NQ51" s="86" t="str" cm="1">
        <f t="array" ref="NQ51">IF(OR(NQ$7="", $JE51=""), "", IFERROR(NQ$8+SUMPRODUCT((Trades!$CL$8:$CL$307)*(Trades!$O$8:$Q$307=NQ$7)*(Trades!$R$8:$R$307&lt;$JE51))-SUMPRODUCT((Trades!$H$8:$H$307)*(Trades!$E$8:$E$307=NQ$7)*(Trades!$R$8:$R$307&lt;$JE51)), ""))</f>
        <v/>
      </c>
      <c r="NR51" s="86" t="str" cm="1">
        <f t="array" ref="NR51">IF(OR(NR$7="", $JE51=""), "", IFERROR(NR$8+SUMPRODUCT((Trades!$CL$8:$CL$307)*(Trades!$O$8:$Q$307=NR$7)*(Trades!$R$8:$R$307&lt;$JE51))-SUMPRODUCT((Trades!$H$8:$H$307)*(Trades!$E$8:$E$307=NR$7)*(Trades!$R$8:$R$307&lt;$JE51)), ""))</f>
        <v/>
      </c>
      <c r="NS51" s="86" t="str" cm="1">
        <f t="array" ref="NS51">IF(OR(NS$7="", $JE51=""), "", IFERROR(NS$8+SUMPRODUCT((Trades!$CL$8:$CL$307)*(Trades!$O$8:$Q$307=NS$7)*(Trades!$R$8:$R$307&lt;$JE51))-SUMPRODUCT((Trades!$H$8:$H$307)*(Trades!$E$8:$E$307=NS$7)*(Trades!$R$8:$R$307&lt;$JE51)), ""))</f>
        <v/>
      </c>
      <c r="NT51" s="86" t="str" cm="1">
        <f t="array" ref="NT51">IF(OR(NT$7="", $JE51=""), "", IFERROR(NT$8+SUMPRODUCT((Trades!$CL$8:$CL$307)*(Trades!$O$8:$Q$307=NT$7)*(Trades!$R$8:$R$307&lt;$JE51))-SUMPRODUCT((Trades!$H$8:$H$307)*(Trades!$E$8:$E$307=NT$7)*(Trades!$R$8:$R$307&lt;$JE51)), ""))</f>
        <v/>
      </c>
      <c r="NU51" s="86" t="str" cm="1">
        <f t="array" ref="NU51">IF(OR(NU$7="", $JE51=""), "", IFERROR(NU$8+SUMPRODUCT((Trades!$CL$8:$CL$307)*(Trades!$O$8:$Q$307=NU$7)*(Trades!$R$8:$R$307&lt;$JE51))-SUMPRODUCT((Trades!$H$8:$H$307)*(Trades!$E$8:$E$307=NU$7)*(Trades!$R$8:$R$307&lt;$JE51)), ""))</f>
        <v/>
      </c>
      <c r="NV51" s="86" t="str" cm="1">
        <f t="array" ref="NV51">IF(OR(NV$7="", $JE51=""), "", IFERROR(NV$8+SUMPRODUCT((Trades!$CL$8:$CL$307)*(Trades!$O$8:$Q$307=NV$7)*(Trades!$R$8:$R$307&lt;$JE51))-SUMPRODUCT((Trades!$H$8:$H$307)*(Trades!$E$8:$E$307=NV$7)*(Trades!$R$8:$R$307&lt;$JE51)), ""))</f>
        <v/>
      </c>
      <c r="NW51" s="86" t="str" cm="1">
        <f t="array" ref="NW51">IF(OR(NW$7="", $JE51=""), "", IFERROR(NW$8+SUMPRODUCT((Trades!$CL$8:$CL$307)*(Trades!$O$8:$Q$307=NW$7)*(Trades!$R$8:$R$307&lt;$JE51))-SUMPRODUCT((Trades!$H$8:$H$307)*(Trades!$E$8:$E$307=NW$7)*(Trades!$R$8:$R$307&lt;$JE51)), ""))</f>
        <v/>
      </c>
      <c r="NX51" s="86" t="str" cm="1">
        <f t="array" ref="NX51">IF(OR(NX$7="", $JE51=""), "", IFERROR(NX$8+SUMPRODUCT((Trades!$CL$8:$CL$307)*(Trades!$O$8:$Q$307=NX$7)*(Trades!$R$8:$R$307&lt;$JE51))-SUMPRODUCT((Trades!$H$8:$H$307)*(Trades!$E$8:$E$307=NX$7)*(Trades!$R$8:$R$307&lt;$JE51)), ""))</f>
        <v/>
      </c>
      <c r="NY51" s="86" t="str" cm="1">
        <f t="array" ref="NY51">IF(OR(NY$7="", $JE51=""), "", IFERROR(NY$8+SUMPRODUCT((Trades!$CL$8:$CL$307)*(Trades!$O$8:$Q$307=NY$7)*(Trades!$R$8:$R$307&lt;$JE51))-SUMPRODUCT((Trades!$H$8:$H$307)*(Trades!$E$8:$E$307=NY$7)*(Trades!$R$8:$R$307&lt;$JE51)), ""))</f>
        <v/>
      </c>
      <c r="NZ51" s="86" t="str" cm="1">
        <f t="array" ref="NZ51">IF(OR(NZ$7="", $JE51=""), "", IFERROR(NZ$8+SUMPRODUCT((Trades!$CL$8:$CL$307)*(Trades!$O$8:$Q$307=NZ$7)*(Trades!$R$8:$R$307&lt;$JE51))-SUMPRODUCT((Trades!$H$8:$H$307)*(Trades!$E$8:$E$307=NZ$7)*(Trades!$R$8:$R$307&lt;$JE51)), ""))</f>
        <v/>
      </c>
      <c r="OA51" s="86" t="str" cm="1">
        <f t="array" ref="OA51">IF(OR(OA$7="", $JE51=""), "", IFERROR(OA$8+SUMPRODUCT((Trades!$CL$8:$CL$307)*(Trades!$O$8:$Q$307=OA$7)*(Trades!$R$8:$R$307&lt;$JE51))-SUMPRODUCT((Trades!$H$8:$H$307)*(Trades!$E$8:$E$307=OA$7)*(Trades!$R$8:$R$307&lt;$JE51)), ""))</f>
        <v/>
      </c>
      <c r="OB51" s="86" t="str" cm="1">
        <f t="array" ref="OB51">IF(OR(OB$7="", $JE51=""), "", IFERROR(OB$8+SUMPRODUCT((Trades!$CL$8:$CL$307)*(Trades!$O$8:$Q$307=OB$7)*(Trades!$R$8:$R$307&lt;$JE51))-SUMPRODUCT((Trades!$H$8:$H$307)*(Trades!$E$8:$E$307=OB$7)*(Trades!$R$8:$R$307&lt;$JE51)), ""))</f>
        <v/>
      </c>
      <c r="OC51" s="86" t="str" cm="1">
        <f t="array" ref="OC51">IF(OR(OC$7="", $JE51=""), "", IFERROR(OC$8+SUMPRODUCT((Trades!$CL$8:$CL$307)*(Trades!$O$8:$Q$307=OC$7)*(Trades!$R$8:$R$307&lt;$JE51))-SUMPRODUCT((Trades!$H$8:$H$307)*(Trades!$E$8:$E$307=OC$7)*(Trades!$R$8:$R$307&lt;$JE51)), ""))</f>
        <v/>
      </c>
      <c r="OD51" s="86" t="str" cm="1">
        <f t="array" ref="OD51">IF(OR(OD$7="", $JE51=""), "", IFERROR(OD$8+SUMPRODUCT((Trades!$CL$8:$CL$307)*(Trades!$O$8:$Q$307=OD$7)*(Trades!$R$8:$R$307&lt;$JE51))-SUMPRODUCT((Trades!$H$8:$H$307)*(Trades!$E$8:$E$307=OD$7)*(Trades!$R$8:$R$307&lt;$JE51)), ""))</f>
        <v/>
      </c>
      <c r="OE51" s="86" t="str" cm="1">
        <f t="array" ref="OE51">IF(OR(OE$7="", $JE51=""), "", IFERROR(OE$8+SUMPRODUCT((Trades!$CL$8:$CL$307)*(Trades!$O$8:$Q$307=OE$7)*(Trades!$R$8:$R$307&lt;$JE51))-SUMPRODUCT((Trades!$H$8:$H$307)*(Trades!$E$8:$E$307=OE$7)*(Trades!$R$8:$R$307&lt;$JE51)), ""))</f>
        <v/>
      </c>
      <c r="OF51" s="86" t="str" cm="1">
        <f t="array" ref="OF51">IF(OR(OF$7="", $JE51=""), "", IFERROR(OF$8+SUMPRODUCT((Trades!$CL$8:$CL$307)*(Trades!$O$8:$Q$307=OF$7)*(Trades!$R$8:$R$307&lt;$JE51))-SUMPRODUCT((Trades!$H$8:$H$307)*(Trades!$E$8:$E$307=OF$7)*(Trades!$R$8:$R$307&lt;$JE51)), ""))</f>
        <v/>
      </c>
      <c r="OG51" s="86" t="str" cm="1">
        <f t="array" ref="OG51">IF(OR(OG$7="", $JE51=""), "", IFERROR(OG$8+SUMPRODUCT((Trades!$CL$8:$CL$307)*(Trades!$O$8:$Q$307=OG$7)*(Trades!$R$8:$R$307&lt;$JE51))-SUMPRODUCT((Trades!$H$8:$H$307)*(Trades!$E$8:$E$307=OG$7)*(Trades!$R$8:$R$307&lt;$JE51)), ""))</f>
        <v/>
      </c>
      <c r="OH51" s="87" t="str" cm="1">
        <f t="array" ref="OH51">IF(OR(OH$7="", $JE51=""), "", IFERROR(OH$8+SUMPRODUCT((Trades!$CL$8:$CL$307)*(Trades!$O$8:$Q$307=OH$7)*(Trades!$R$8:$R$307&lt;$JE51))-SUMPRODUCT((Trades!$H$8:$H$307)*(Trades!$E$8:$E$307=OH$7)*(Trades!$R$8:$R$307&lt;$JE51)), ""))</f>
        <v/>
      </c>
      <c r="OJ51" s="94" t="str">
        <f t="shared" si="106"/>
        <v/>
      </c>
      <c r="OK51" s="95" t="str">
        <f t="shared" si="153"/>
        <v/>
      </c>
      <c r="OL51" s="95" t="str">
        <f t="shared" si="154"/>
        <v/>
      </c>
      <c r="OM51" s="95" t="str">
        <f t="shared" si="155"/>
        <v/>
      </c>
      <c r="ON51" s="95" t="str">
        <f t="shared" si="156"/>
        <v/>
      </c>
      <c r="OO51" s="95" t="str">
        <f t="shared" si="157"/>
        <v/>
      </c>
      <c r="OP51" s="95" t="str">
        <f t="shared" si="158"/>
        <v/>
      </c>
      <c r="OQ51" s="95" t="str">
        <f t="shared" si="159"/>
        <v/>
      </c>
      <c r="OR51" s="95" t="str">
        <f t="shared" si="160"/>
        <v/>
      </c>
      <c r="OS51" s="95" t="str">
        <f t="shared" si="131"/>
        <v/>
      </c>
      <c r="OT51" s="95" t="str">
        <f t="shared" si="132"/>
        <v/>
      </c>
      <c r="OU51" s="95" t="str">
        <f t="shared" si="133"/>
        <v/>
      </c>
      <c r="OV51" s="95" t="str">
        <f t="shared" si="134"/>
        <v/>
      </c>
      <c r="OW51" s="95" t="str">
        <f t="shared" si="135"/>
        <v/>
      </c>
      <c r="OX51" s="95" t="str">
        <f t="shared" si="136"/>
        <v/>
      </c>
      <c r="OY51" s="95" t="str">
        <f t="shared" si="137"/>
        <v/>
      </c>
      <c r="OZ51" s="95" t="str">
        <f t="shared" si="138"/>
        <v/>
      </c>
      <c r="PA51" s="95" t="str">
        <f t="shared" si="139"/>
        <v/>
      </c>
      <c r="PB51" s="95" t="str">
        <f t="shared" si="140"/>
        <v/>
      </c>
      <c r="PC51" s="96" t="str">
        <f t="shared" si="141"/>
        <v/>
      </c>
      <c r="PE51" s="101" t="str">
        <f t="shared" si="126"/>
        <v/>
      </c>
      <c r="PG51" s="106" t="str">
        <f t="shared" si="127"/>
        <v/>
      </c>
      <c r="PH51" s="107" t="str">
        <f t="shared" si="161"/>
        <v/>
      </c>
      <c r="PI51" s="107" t="str">
        <f t="shared" si="162"/>
        <v/>
      </c>
      <c r="PJ51" s="107" t="str">
        <f t="shared" si="163"/>
        <v/>
      </c>
      <c r="PK51" s="107" t="str">
        <f t="shared" si="164"/>
        <v/>
      </c>
      <c r="PL51" s="107" t="str">
        <f t="shared" si="165"/>
        <v/>
      </c>
      <c r="PM51" s="107" t="str">
        <f t="shared" si="166"/>
        <v/>
      </c>
      <c r="PN51" s="107" t="str">
        <f t="shared" si="167"/>
        <v/>
      </c>
      <c r="PO51" s="107" t="str">
        <f t="shared" si="168"/>
        <v/>
      </c>
      <c r="PP51" s="107" t="str">
        <f t="shared" si="142"/>
        <v/>
      </c>
      <c r="PQ51" s="107" t="str">
        <f t="shared" si="143"/>
        <v/>
      </c>
      <c r="PR51" s="107" t="str">
        <f t="shared" si="144"/>
        <v/>
      </c>
      <c r="PS51" s="107" t="str">
        <f t="shared" si="145"/>
        <v/>
      </c>
      <c r="PT51" s="107" t="str">
        <f t="shared" si="146"/>
        <v/>
      </c>
      <c r="PU51" s="107" t="str">
        <f t="shared" si="147"/>
        <v/>
      </c>
      <c r="PV51" s="107" t="str">
        <f t="shared" si="148"/>
        <v/>
      </c>
      <c r="PW51" s="107" t="str">
        <f t="shared" si="149"/>
        <v/>
      </c>
      <c r="PX51" s="107" t="str">
        <f t="shared" si="150"/>
        <v/>
      </c>
      <c r="PY51" s="107" t="str">
        <f t="shared" si="151"/>
        <v/>
      </c>
      <c r="PZ51" s="108" t="str">
        <f t="shared" si="152"/>
        <v/>
      </c>
      <c r="QB51" s="124" t="str" cm="1">
        <f t="array" ref="QB51">IF(OR($QB$3="", $NI51=""), "", IFERROR(INDEX($ML51:$NE51, $QA51, MATCH($QB$3, $ML$7:$NE$7, 0)), ""))</f>
        <v/>
      </c>
      <c r="QD51" s="101" t="e" cm="1">
        <f t="array" ref="QD51">IF(OR($NI51="", $QB$3=""), NA(), IFERROR(INDEX($NO51:$OH51, $QC51, MATCH($QB$3, $NO$7:$OH$7, 0)), NA()))</f>
        <v>#N/A</v>
      </c>
      <c r="QF51" s="10">
        <f t="shared" si="72"/>
        <v>-20</v>
      </c>
    </row>
    <row r="52" spans="1:448" ht="1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CJ52" s="7"/>
      <c r="CK52" s="10">
        <v>44</v>
      </c>
      <c r="CL52" s="60">
        <v>92</v>
      </c>
      <c r="CM52" s="7">
        <v>60</v>
      </c>
      <c r="CN52" s="7">
        <v>34</v>
      </c>
      <c r="CO52" s="7">
        <v>34</v>
      </c>
      <c r="CP52" s="7">
        <v>75</v>
      </c>
      <c r="CQ52" s="7">
        <v>7</v>
      </c>
      <c r="CR52" s="7">
        <v>60</v>
      </c>
      <c r="CS52" s="7">
        <v>4</v>
      </c>
      <c r="CT52" s="7">
        <v>76</v>
      </c>
      <c r="CU52" s="7">
        <v>23</v>
      </c>
      <c r="CV52" s="7">
        <v>95</v>
      </c>
      <c r="CW52" s="7">
        <v>73</v>
      </c>
      <c r="CX52" s="7">
        <v>4</v>
      </c>
      <c r="CY52" s="7">
        <v>20</v>
      </c>
      <c r="CZ52" s="7">
        <v>21</v>
      </c>
      <c r="DA52" s="7">
        <v>79</v>
      </c>
      <c r="DB52" s="7">
        <v>44</v>
      </c>
      <c r="DC52" s="7">
        <v>2</v>
      </c>
      <c r="DD52" s="7">
        <v>18</v>
      </c>
      <c r="DE52" s="7">
        <v>82</v>
      </c>
      <c r="DF52" s="7">
        <v>37</v>
      </c>
      <c r="DG52" s="7">
        <v>67</v>
      </c>
      <c r="DH52" s="7">
        <v>48</v>
      </c>
      <c r="DI52" s="61">
        <v>72</v>
      </c>
      <c r="DK52" s="10">
        <v>45</v>
      </c>
      <c r="DL52" s="60">
        <v>17</v>
      </c>
      <c r="DM52" s="7">
        <v>26</v>
      </c>
      <c r="DN52" s="7">
        <v>77</v>
      </c>
      <c r="DO52" s="7">
        <v>38</v>
      </c>
      <c r="DP52" s="7">
        <v>44</v>
      </c>
      <c r="DQ52" s="7">
        <v>6</v>
      </c>
      <c r="DR52" s="7">
        <v>24</v>
      </c>
      <c r="DS52" s="7">
        <v>54</v>
      </c>
      <c r="DT52" s="7">
        <v>72</v>
      </c>
      <c r="DU52" s="7">
        <v>20</v>
      </c>
      <c r="DV52" s="7">
        <v>83</v>
      </c>
      <c r="DW52" s="7">
        <v>1</v>
      </c>
      <c r="DX52" s="7">
        <v>17</v>
      </c>
      <c r="DY52" s="7">
        <v>43</v>
      </c>
      <c r="DZ52" s="7">
        <v>9</v>
      </c>
      <c r="EA52" s="7">
        <v>30</v>
      </c>
      <c r="EB52" s="7">
        <v>35</v>
      </c>
      <c r="EC52" s="7">
        <v>9</v>
      </c>
      <c r="ED52" s="7">
        <v>14</v>
      </c>
      <c r="EE52" s="7">
        <v>34</v>
      </c>
      <c r="EF52" s="7">
        <v>96</v>
      </c>
      <c r="EG52" s="7">
        <v>49</v>
      </c>
      <c r="EH52" s="7">
        <v>66</v>
      </c>
      <c r="EI52" s="7">
        <v>6</v>
      </c>
      <c r="EJ52" s="7">
        <v>81</v>
      </c>
      <c r="EK52" s="7">
        <v>86</v>
      </c>
      <c r="EL52" s="7">
        <v>38</v>
      </c>
      <c r="EM52" s="7">
        <v>59</v>
      </c>
      <c r="EN52" s="7">
        <v>69</v>
      </c>
      <c r="EO52" s="7">
        <v>84</v>
      </c>
      <c r="EP52" s="7">
        <v>74</v>
      </c>
      <c r="EQ52" s="7">
        <v>53</v>
      </c>
      <c r="ER52" s="7">
        <v>1</v>
      </c>
      <c r="ES52" s="7">
        <v>30</v>
      </c>
      <c r="ET52" s="7">
        <v>41</v>
      </c>
      <c r="EU52" s="7">
        <v>43</v>
      </c>
      <c r="EV52" s="7">
        <v>61</v>
      </c>
      <c r="EW52" s="7">
        <v>32</v>
      </c>
      <c r="EX52" s="7">
        <v>90</v>
      </c>
      <c r="EY52" s="7">
        <v>70</v>
      </c>
      <c r="EZ52" s="7">
        <v>54</v>
      </c>
      <c r="FA52" s="7">
        <v>1</v>
      </c>
      <c r="FB52" s="7">
        <v>1</v>
      </c>
      <c r="FC52" s="7">
        <v>94</v>
      </c>
      <c r="FD52" s="7">
        <v>69</v>
      </c>
      <c r="FE52" s="7">
        <v>69</v>
      </c>
      <c r="FF52" s="7">
        <v>28</v>
      </c>
      <c r="FG52" s="7">
        <v>95</v>
      </c>
      <c r="FH52" s="7">
        <v>50</v>
      </c>
      <c r="FI52" s="7">
        <v>37</v>
      </c>
      <c r="FJ52" s="7">
        <v>66</v>
      </c>
      <c r="FK52" s="7">
        <v>92</v>
      </c>
      <c r="FL52" s="7">
        <v>3</v>
      </c>
      <c r="FM52" s="7">
        <v>65</v>
      </c>
      <c r="FN52" s="7">
        <v>32</v>
      </c>
      <c r="FO52" s="7">
        <v>60</v>
      </c>
      <c r="FP52" s="7">
        <v>12</v>
      </c>
      <c r="FQ52" s="7">
        <v>73</v>
      </c>
      <c r="FR52" s="7">
        <v>81</v>
      </c>
      <c r="FS52" s="7">
        <v>17</v>
      </c>
      <c r="FT52" s="7">
        <v>50</v>
      </c>
      <c r="FU52" s="7">
        <v>90</v>
      </c>
      <c r="FV52" s="7">
        <v>58</v>
      </c>
      <c r="FW52" s="7">
        <v>38</v>
      </c>
      <c r="FX52" s="7">
        <v>63</v>
      </c>
      <c r="FY52" s="7">
        <v>2</v>
      </c>
      <c r="FZ52" s="7">
        <v>18</v>
      </c>
      <c r="GA52" s="7">
        <v>65</v>
      </c>
      <c r="GB52" s="7">
        <v>7</v>
      </c>
      <c r="GC52" s="7">
        <v>32</v>
      </c>
      <c r="GD52" s="7">
        <v>46</v>
      </c>
      <c r="GE52" s="7">
        <v>25</v>
      </c>
      <c r="GF52" s="7">
        <v>9</v>
      </c>
      <c r="GG52" s="7">
        <v>78</v>
      </c>
      <c r="GH52" s="7">
        <v>27</v>
      </c>
      <c r="GI52" s="7">
        <v>11</v>
      </c>
      <c r="GJ52" s="7">
        <v>27</v>
      </c>
      <c r="GK52" s="7">
        <v>27</v>
      </c>
      <c r="GL52" s="7">
        <v>21</v>
      </c>
      <c r="GM52" s="7">
        <v>50</v>
      </c>
      <c r="GN52" s="7">
        <v>15</v>
      </c>
      <c r="GO52" s="7">
        <v>73</v>
      </c>
      <c r="GP52" s="7">
        <v>31</v>
      </c>
      <c r="GQ52" s="7">
        <v>10</v>
      </c>
      <c r="GR52" s="7">
        <v>75</v>
      </c>
      <c r="GS52" s="7">
        <v>1</v>
      </c>
      <c r="GT52" s="7">
        <v>76</v>
      </c>
      <c r="GU52" s="7">
        <v>88</v>
      </c>
      <c r="GV52" s="7">
        <v>43</v>
      </c>
      <c r="GW52" s="7">
        <v>12</v>
      </c>
      <c r="GX52" s="7">
        <v>31</v>
      </c>
      <c r="GY52" s="7">
        <v>97</v>
      </c>
      <c r="GZ52" s="7">
        <v>13</v>
      </c>
      <c r="HA52" s="7">
        <v>6</v>
      </c>
      <c r="HB52" s="7">
        <v>100</v>
      </c>
      <c r="HC52" s="7">
        <v>19</v>
      </c>
      <c r="HD52" s="7">
        <v>53</v>
      </c>
      <c r="HE52" s="7">
        <v>8</v>
      </c>
      <c r="HF52" s="7">
        <v>21</v>
      </c>
      <c r="HG52" s="61">
        <v>39</v>
      </c>
      <c r="HJ52" s="52" t="e">
        <f t="shared" si="169"/>
        <v>#VALUE!</v>
      </c>
      <c r="HL52" s="49">
        <f>$CA$28</f>
        <v>0.83333333333333304</v>
      </c>
      <c r="HN52" s="10" t="e">
        <f t="shared" si="172"/>
        <v>#VALUE!</v>
      </c>
      <c r="HP52" s="10" t="e">
        <f t="shared" si="173"/>
        <v>#VALUE!</v>
      </c>
      <c r="HR52" s="10" t="e">
        <f t="shared" si="78"/>
        <v>#VALUE!</v>
      </c>
      <c r="HT52" s="60" t="e">
        <f t="shared" si="171"/>
        <v>#VALUE!</v>
      </c>
      <c r="HU52" s="7" t="e">
        <f t="shared" si="171"/>
        <v>#VALUE!</v>
      </c>
      <c r="HV52" s="7" t="e">
        <f t="shared" si="171"/>
        <v>#VALUE!</v>
      </c>
      <c r="HW52" s="7" t="e">
        <f t="shared" si="171"/>
        <v>#VALUE!</v>
      </c>
      <c r="HX52" s="7" t="e">
        <f t="shared" si="171"/>
        <v>#VALUE!</v>
      </c>
      <c r="HY52" s="7" t="e">
        <f t="shared" si="171"/>
        <v>#VALUE!</v>
      </c>
      <c r="HZ52" s="7" t="e">
        <f t="shared" si="171"/>
        <v>#VALUE!</v>
      </c>
      <c r="IA52" s="7" t="e">
        <f t="shared" si="171"/>
        <v>#VALUE!</v>
      </c>
      <c r="IB52" s="7" t="e">
        <f t="shared" si="171"/>
        <v>#VALUE!</v>
      </c>
      <c r="IC52" s="7" t="e">
        <f t="shared" si="171"/>
        <v>#VALUE!</v>
      </c>
      <c r="ID52" s="7" t="e">
        <f t="shared" si="171"/>
        <v>#VALUE!</v>
      </c>
      <c r="IE52" s="7" t="e">
        <f t="shared" si="171"/>
        <v>#VALUE!</v>
      </c>
      <c r="IF52" s="7" t="e">
        <f t="shared" si="171"/>
        <v>#VALUE!</v>
      </c>
      <c r="IG52" s="7" t="e">
        <f t="shared" si="171"/>
        <v>#VALUE!</v>
      </c>
      <c r="IH52" s="7" t="e">
        <f t="shared" si="171"/>
        <v>#VALUE!</v>
      </c>
      <c r="II52" s="7" t="e">
        <f t="shared" si="171"/>
        <v>#VALUE!</v>
      </c>
      <c r="IJ52" s="7" t="e">
        <f t="shared" si="170"/>
        <v>#VALUE!</v>
      </c>
      <c r="IK52" s="7" t="e">
        <f t="shared" si="170"/>
        <v>#VALUE!</v>
      </c>
      <c r="IL52" s="7" t="e">
        <f t="shared" si="129"/>
        <v>#VALUE!</v>
      </c>
      <c r="IM52" s="61" t="e">
        <f t="shared" si="129"/>
        <v>#VALUE!</v>
      </c>
      <c r="IT52" s="10">
        <v>45</v>
      </c>
      <c r="IU52" s="10">
        <f t="shared" si="80"/>
        <v>-1</v>
      </c>
      <c r="IW52" s="10">
        <f>IFERROR(IF(COUNTIF(IW$8:IW51, IW51)&lt;=INDEX($IQ$8:$IQ$18, MATCH(IW51, $IP$8:$IP$18, 0)), IW51, IW51+$IR$5), "")</f>
        <v>-2</v>
      </c>
      <c r="IX52" s="10">
        <f>IF($IW52="", "", COUNTIF(IW$8:IW52, IW52))</f>
        <v>10</v>
      </c>
      <c r="IY52" s="10">
        <f t="shared" si="81"/>
        <v>10</v>
      </c>
      <c r="JA52" s="10" t="str">
        <f t="shared" si="82"/>
        <v>X</v>
      </c>
      <c r="JB52" s="10">
        <f>IF($JA52="", "", COUNTIF(JA$8:JA52, "X"))</f>
        <v>42</v>
      </c>
      <c r="JE52" s="67" t="str">
        <f t="shared" si="83"/>
        <v/>
      </c>
      <c r="JF52" s="60" t="str">
        <f>IF(AND($IQ$5='Dev Settings'!$BU$3, COUNTIF($IP$21:$IP$25, HT52)&gt;0, COUNTIF($IP$21:$IP$25, HT51)&gt;0), MIN($ML51:$NE51)-ML51, IF(AND($IQ$6='Dev Settings'!$BU$3, COUNTIF($IQ$21:$IQ$25, HT52)&gt;0, COUNTIF($IQ$21:$IQ$25, HT51)&gt;0), MAX($ML51:$NE51)-ML51, IFERROR(INDEX($IU$8:$IU$107, MATCH(HT52, $IT$8:$IT$107, 0)), "")))</f>
        <v/>
      </c>
      <c r="JG52" s="7" t="str">
        <f>IF(AND($IQ$5='Dev Settings'!$BU$3, COUNTIF($IP$21:$IP$25, HU52)&gt;0, COUNTIF($IP$21:$IP$25, HU51)&gt;0), MIN($ML51:$NE51)-MM51, IF(AND($IQ$6='Dev Settings'!$BU$3, COUNTIF($IQ$21:$IQ$25, HU52)&gt;0, COUNTIF($IQ$21:$IQ$25, HU51)&gt;0), MAX($ML51:$NE51)-MM51, IFERROR(INDEX($IU$8:$IU$107, MATCH(HU52, $IT$8:$IT$107, 0)), "")))</f>
        <v/>
      </c>
      <c r="JH52" s="7" t="str">
        <f>IF(AND($IQ$5='Dev Settings'!$BU$3, COUNTIF($IP$21:$IP$25, HV52)&gt;0, COUNTIF($IP$21:$IP$25, HV51)&gt;0), MIN($ML51:$NE51)-MN51, IF(AND($IQ$6='Dev Settings'!$BU$3, COUNTIF($IQ$21:$IQ$25, HV52)&gt;0, COUNTIF($IQ$21:$IQ$25, HV51)&gt;0), MAX($ML51:$NE51)-MN51, IFERROR(INDEX($IU$8:$IU$107, MATCH(HV52, $IT$8:$IT$107, 0)), "")))</f>
        <v/>
      </c>
      <c r="JI52" s="7" t="str">
        <f>IF(AND($IQ$5='Dev Settings'!$BU$3, COUNTIF($IP$21:$IP$25, HW52)&gt;0, COUNTIF($IP$21:$IP$25, HW51)&gt;0), MIN($ML51:$NE51)-MO51, IF(AND($IQ$6='Dev Settings'!$BU$3, COUNTIF($IQ$21:$IQ$25, HW52)&gt;0, COUNTIF($IQ$21:$IQ$25, HW51)&gt;0), MAX($ML51:$NE51)-MO51, IFERROR(INDEX($IU$8:$IU$107, MATCH(HW52, $IT$8:$IT$107, 0)), "")))</f>
        <v/>
      </c>
      <c r="JJ52" s="7" t="str">
        <f>IF(AND($IQ$5='Dev Settings'!$BU$3, COUNTIF($IP$21:$IP$25, HX52)&gt;0, COUNTIF($IP$21:$IP$25, HX51)&gt;0), MIN($ML51:$NE51)-MP51, IF(AND($IQ$6='Dev Settings'!$BU$3, COUNTIF($IQ$21:$IQ$25, HX52)&gt;0, COUNTIF($IQ$21:$IQ$25, HX51)&gt;0), MAX($ML51:$NE51)-MP51, IFERROR(INDEX($IU$8:$IU$107, MATCH(HX52, $IT$8:$IT$107, 0)), "")))</f>
        <v/>
      </c>
      <c r="JK52" s="7" t="str">
        <f>IF(AND($IQ$5='Dev Settings'!$BU$3, COUNTIF($IP$21:$IP$25, HY52)&gt;0, COUNTIF($IP$21:$IP$25, HY51)&gt;0), MIN($ML51:$NE51)-MQ51, IF(AND($IQ$6='Dev Settings'!$BU$3, COUNTIF($IQ$21:$IQ$25, HY52)&gt;0, COUNTIF($IQ$21:$IQ$25, HY51)&gt;0), MAX($ML51:$NE51)-MQ51, IFERROR(INDEX($IU$8:$IU$107, MATCH(HY52, $IT$8:$IT$107, 0)), "")))</f>
        <v/>
      </c>
      <c r="JL52" s="7" t="str">
        <f>IF(AND($IQ$5='Dev Settings'!$BU$3, COUNTIF($IP$21:$IP$25, HZ52)&gt;0, COUNTIF($IP$21:$IP$25, HZ51)&gt;0), MIN($ML51:$NE51)-MR51, IF(AND($IQ$6='Dev Settings'!$BU$3, COUNTIF($IQ$21:$IQ$25, HZ52)&gt;0, COUNTIF($IQ$21:$IQ$25, HZ51)&gt;0), MAX($ML51:$NE51)-MR51, IFERROR(INDEX($IU$8:$IU$107, MATCH(HZ52, $IT$8:$IT$107, 0)), "")))</f>
        <v/>
      </c>
      <c r="JM52" s="7" t="str">
        <f>IF(AND($IQ$5='Dev Settings'!$BU$3, COUNTIF($IP$21:$IP$25, IA52)&gt;0, COUNTIF($IP$21:$IP$25, IA51)&gt;0), MIN($ML51:$NE51)-MS51, IF(AND($IQ$6='Dev Settings'!$BU$3, COUNTIF($IQ$21:$IQ$25, IA52)&gt;0, COUNTIF($IQ$21:$IQ$25, IA51)&gt;0), MAX($ML51:$NE51)-MS51, IFERROR(INDEX($IU$8:$IU$107, MATCH(IA52, $IT$8:$IT$107, 0)), "")))</f>
        <v/>
      </c>
      <c r="JN52" s="7" t="str">
        <f>IF(AND($IQ$5='Dev Settings'!$BU$3, COUNTIF($IP$21:$IP$25, IB52)&gt;0, COUNTIF($IP$21:$IP$25, IB51)&gt;0), MIN($ML51:$NE51)-MT51, IF(AND($IQ$6='Dev Settings'!$BU$3, COUNTIF($IQ$21:$IQ$25, IB52)&gt;0, COUNTIF($IQ$21:$IQ$25, IB51)&gt;0), MAX($ML51:$NE51)-MT51, IFERROR(INDEX($IU$8:$IU$107, MATCH(IB52, $IT$8:$IT$107, 0)), "")))</f>
        <v/>
      </c>
      <c r="JO52" s="7" t="str">
        <f>IF(AND($IQ$5='Dev Settings'!$BU$3, COUNTIF($IP$21:$IP$25, IC52)&gt;0, COUNTIF($IP$21:$IP$25, IC51)&gt;0), MIN($ML51:$NE51)-MU51, IF(AND($IQ$6='Dev Settings'!$BU$3, COUNTIF($IQ$21:$IQ$25, IC52)&gt;0, COUNTIF($IQ$21:$IQ$25, IC51)&gt;0), MAX($ML51:$NE51)-MU51, IFERROR(INDEX($IU$8:$IU$107, MATCH(IC52, $IT$8:$IT$107, 0)), "")))</f>
        <v/>
      </c>
      <c r="JP52" s="7" t="str">
        <f>IF(AND($IQ$5='Dev Settings'!$BU$3, COUNTIF($IP$21:$IP$25, ID52)&gt;0, COUNTIF($IP$21:$IP$25, ID51)&gt;0), MIN($ML51:$NE51)-MV51, IF(AND($IQ$6='Dev Settings'!$BU$3, COUNTIF($IQ$21:$IQ$25, ID52)&gt;0, COUNTIF($IQ$21:$IQ$25, ID51)&gt;0), MAX($ML51:$NE51)-MV51, IFERROR(INDEX($IU$8:$IU$107, MATCH(ID52, $IT$8:$IT$107, 0)), "")))</f>
        <v/>
      </c>
      <c r="JQ52" s="7" t="str">
        <f>IF(AND($IQ$5='Dev Settings'!$BU$3, COUNTIF($IP$21:$IP$25, IE52)&gt;0, COUNTIF($IP$21:$IP$25, IE51)&gt;0), MIN($ML51:$NE51)-MW51, IF(AND($IQ$6='Dev Settings'!$BU$3, COUNTIF($IQ$21:$IQ$25, IE52)&gt;0, COUNTIF($IQ$21:$IQ$25, IE51)&gt;0), MAX($ML51:$NE51)-MW51, IFERROR(INDEX($IU$8:$IU$107, MATCH(IE52, $IT$8:$IT$107, 0)), "")))</f>
        <v/>
      </c>
      <c r="JR52" s="7" t="str">
        <f>IF(AND($IQ$5='Dev Settings'!$BU$3, COUNTIF($IP$21:$IP$25, IF52)&gt;0, COUNTIF($IP$21:$IP$25, IF51)&gt;0), MIN($ML51:$NE51)-MX51, IF(AND($IQ$6='Dev Settings'!$BU$3, COUNTIF($IQ$21:$IQ$25, IF52)&gt;0, COUNTIF($IQ$21:$IQ$25, IF51)&gt;0), MAX($ML51:$NE51)-MX51, IFERROR(INDEX($IU$8:$IU$107, MATCH(IF52, $IT$8:$IT$107, 0)), "")))</f>
        <v/>
      </c>
      <c r="JS52" s="7" t="str">
        <f>IF(AND($IQ$5='Dev Settings'!$BU$3, COUNTIF($IP$21:$IP$25, IG52)&gt;0, COUNTIF($IP$21:$IP$25, IG51)&gt;0), MIN($ML51:$NE51)-MY51, IF(AND($IQ$6='Dev Settings'!$BU$3, COUNTIF($IQ$21:$IQ$25, IG52)&gt;0, COUNTIF($IQ$21:$IQ$25, IG51)&gt;0), MAX($ML51:$NE51)-MY51, IFERROR(INDEX($IU$8:$IU$107, MATCH(IG52, $IT$8:$IT$107, 0)), "")))</f>
        <v/>
      </c>
      <c r="JT52" s="7" t="str">
        <f>IF(AND($IQ$5='Dev Settings'!$BU$3, COUNTIF($IP$21:$IP$25, IH52)&gt;0, COUNTIF($IP$21:$IP$25, IH51)&gt;0), MIN($ML51:$NE51)-MZ51, IF(AND($IQ$6='Dev Settings'!$BU$3, COUNTIF($IQ$21:$IQ$25, IH52)&gt;0, COUNTIF($IQ$21:$IQ$25, IH51)&gt;0), MAX($ML51:$NE51)-MZ51, IFERROR(INDEX($IU$8:$IU$107, MATCH(IH52, $IT$8:$IT$107, 0)), "")))</f>
        <v/>
      </c>
      <c r="JU52" s="7" t="str">
        <f>IF(AND($IQ$5='Dev Settings'!$BU$3, COUNTIF($IP$21:$IP$25, II52)&gt;0, COUNTIF($IP$21:$IP$25, II51)&gt;0), MIN($ML51:$NE51)-NA51, IF(AND($IQ$6='Dev Settings'!$BU$3, COUNTIF($IQ$21:$IQ$25, II52)&gt;0, COUNTIF($IQ$21:$IQ$25, II51)&gt;0), MAX($ML51:$NE51)-NA51, IFERROR(INDEX($IU$8:$IU$107, MATCH(II52, $IT$8:$IT$107, 0)), "")))</f>
        <v/>
      </c>
      <c r="JV52" s="7" t="str">
        <f>IF(AND($IQ$5='Dev Settings'!$BU$3, COUNTIF($IP$21:$IP$25, IJ52)&gt;0, COUNTIF($IP$21:$IP$25, IJ51)&gt;0), MIN($ML51:$NE51)-NB51, IF(AND($IQ$6='Dev Settings'!$BU$3, COUNTIF($IQ$21:$IQ$25, IJ52)&gt;0, COUNTIF($IQ$21:$IQ$25, IJ51)&gt;0), MAX($ML51:$NE51)-NB51, IFERROR(INDEX($IU$8:$IU$107, MATCH(IJ52, $IT$8:$IT$107, 0)), "")))</f>
        <v/>
      </c>
      <c r="JW52" s="7" t="str">
        <f>IF(AND($IQ$5='Dev Settings'!$BU$3, COUNTIF($IP$21:$IP$25, IK52)&gt;0, COUNTIF($IP$21:$IP$25, IK51)&gt;0), MIN($ML51:$NE51)-NC51, IF(AND($IQ$6='Dev Settings'!$BU$3, COUNTIF($IQ$21:$IQ$25, IK52)&gt;0, COUNTIF($IQ$21:$IQ$25, IK51)&gt;0), MAX($ML51:$NE51)-NC51, IFERROR(INDEX($IU$8:$IU$107, MATCH(IK52, $IT$8:$IT$107, 0)), "")))</f>
        <v/>
      </c>
      <c r="JX52" s="7" t="str">
        <f>IF(AND($IQ$5='Dev Settings'!$BU$3, COUNTIF($IP$21:$IP$25, IL52)&gt;0, COUNTIF($IP$21:$IP$25, IL51)&gt;0), MIN($ML51:$NE51)-ND51, IF(AND($IQ$6='Dev Settings'!$BU$3, COUNTIF($IQ$21:$IQ$25, IL52)&gt;0, COUNTIF($IQ$21:$IQ$25, IL51)&gt;0), MAX($ML51:$NE51)-ND51, IFERROR(INDEX($IU$8:$IU$107, MATCH(IL52, $IT$8:$IT$107, 0)), "")))</f>
        <v/>
      </c>
      <c r="JY52" s="61" t="str">
        <f>IF(AND($IQ$5='Dev Settings'!$BU$3, COUNTIF($IP$21:$IP$25, IM52)&gt;0, COUNTIF($IP$21:$IP$25, IM51)&gt;0), MIN($ML51:$NE51)-NE51, IF(AND($IQ$6='Dev Settings'!$BU$3, COUNTIF($IQ$21:$IQ$25, IM52)&gt;0, COUNTIF($IQ$21:$IQ$25, IM51)&gt;0), MAX($ML51:$NE51)-NE51, IFERROR(INDEX($IU$8:$IU$107, MATCH(IM52, $IT$8:$IT$107, 0)), "")))</f>
        <v/>
      </c>
      <c r="KA52" s="60" t="str">
        <f t="shared" si="8"/>
        <v/>
      </c>
      <c r="KB52" s="7" t="str">
        <f t="shared" si="9"/>
        <v/>
      </c>
      <c r="KC52" s="7" t="str">
        <f t="shared" si="10"/>
        <v/>
      </c>
      <c r="KD52" s="7" t="str">
        <f t="shared" si="11"/>
        <v/>
      </c>
      <c r="KE52" s="7" t="str">
        <f t="shared" si="12"/>
        <v/>
      </c>
      <c r="KF52" s="7" t="str">
        <f t="shared" si="13"/>
        <v/>
      </c>
      <c r="KG52" s="7" t="str">
        <f t="shared" si="14"/>
        <v/>
      </c>
      <c r="KH52" s="7" t="str">
        <f t="shared" si="15"/>
        <v/>
      </c>
      <c r="KI52" s="7" t="str">
        <f t="shared" si="16"/>
        <v/>
      </c>
      <c r="KJ52" s="7" t="str">
        <f t="shared" si="17"/>
        <v/>
      </c>
      <c r="KK52" s="7" t="str">
        <f t="shared" si="18"/>
        <v/>
      </c>
      <c r="KL52" s="7" t="str">
        <f t="shared" si="19"/>
        <v/>
      </c>
      <c r="KM52" s="7" t="str">
        <f t="shared" si="20"/>
        <v/>
      </c>
      <c r="KN52" s="7" t="str">
        <f t="shared" si="21"/>
        <v/>
      </c>
      <c r="KO52" s="7" t="str">
        <f t="shared" si="22"/>
        <v/>
      </c>
      <c r="KP52" s="7" t="str">
        <f t="shared" si="23"/>
        <v/>
      </c>
      <c r="KQ52" s="7" t="str">
        <f t="shared" si="24"/>
        <v/>
      </c>
      <c r="KR52" s="7" t="str">
        <f t="shared" si="25"/>
        <v/>
      </c>
      <c r="KS52" s="7" t="str">
        <f t="shared" si="26"/>
        <v/>
      </c>
      <c r="KT52" s="61" t="str">
        <f t="shared" si="27"/>
        <v/>
      </c>
      <c r="KV52" s="60" t="e">
        <f t="shared" si="28"/>
        <v>#VALUE!</v>
      </c>
      <c r="KW52" s="7" t="e">
        <f t="shared" si="29"/>
        <v>#VALUE!</v>
      </c>
      <c r="KX52" s="7" t="e">
        <f t="shared" si="30"/>
        <v>#VALUE!</v>
      </c>
      <c r="KY52" s="7" t="e">
        <f t="shared" si="31"/>
        <v>#VALUE!</v>
      </c>
      <c r="KZ52" s="7" t="e">
        <f t="shared" si="32"/>
        <v>#VALUE!</v>
      </c>
      <c r="LA52" s="7" t="e">
        <f t="shared" si="33"/>
        <v>#VALUE!</v>
      </c>
      <c r="LB52" s="7" t="e">
        <f t="shared" si="34"/>
        <v>#VALUE!</v>
      </c>
      <c r="LC52" s="7" t="e">
        <f t="shared" si="35"/>
        <v>#VALUE!</v>
      </c>
      <c r="LD52" s="7" t="e">
        <f t="shared" si="36"/>
        <v>#VALUE!</v>
      </c>
      <c r="LE52" s="7" t="e">
        <f t="shared" si="37"/>
        <v>#VALUE!</v>
      </c>
      <c r="LF52" s="7" t="e">
        <f t="shared" si="38"/>
        <v>#VALUE!</v>
      </c>
      <c r="LG52" s="7" t="e">
        <f t="shared" si="39"/>
        <v>#VALUE!</v>
      </c>
      <c r="LH52" s="7" t="e">
        <f t="shared" si="40"/>
        <v>#VALUE!</v>
      </c>
      <c r="LI52" s="7" t="e">
        <f t="shared" si="41"/>
        <v>#VALUE!</v>
      </c>
      <c r="LJ52" s="7" t="e">
        <f t="shared" si="42"/>
        <v>#VALUE!</v>
      </c>
      <c r="LK52" s="7" t="e">
        <f t="shared" si="43"/>
        <v>#VALUE!</v>
      </c>
      <c r="LL52" s="7" t="e">
        <f t="shared" si="44"/>
        <v>#VALUE!</v>
      </c>
      <c r="LM52" s="7" t="e">
        <f t="shared" si="45"/>
        <v>#VALUE!</v>
      </c>
      <c r="LN52" s="7" t="e">
        <f t="shared" si="46"/>
        <v>#VALUE!</v>
      </c>
      <c r="LO52" s="61" t="e">
        <f t="shared" si="47"/>
        <v>#VALUE!</v>
      </c>
      <c r="LQ52" s="60" t="e">
        <f t="shared" si="48"/>
        <v>#VALUE!</v>
      </c>
      <c r="LR52" s="7" t="e">
        <f t="shared" si="49"/>
        <v>#VALUE!</v>
      </c>
      <c r="LS52" s="7" t="e">
        <f t="shared" si="50"/>
        <v>#VALUE!</v>
      </c>
      <c r="LT52" s="7" t="e">
        <f t="shared" si="51"/>
        <v>#VALUE!</v>
      </c>
      <c r="LU52" s="7" t="e">
        <f t="shared" si="52"/>
        <v>#VALUE!</v>
      </c>
      <c r="LV52" s="7" t="e">
        <f t="shared" si="53"/>
        <v>#VALUE!</v>
      </c>
      <c r="LW52" s="7" t="e">
        <f t="shared" si="54"/>
        <v>#VALUE!</v>
      </c>
      <c r="LX52" s="7" t="e">
        <f t="shared" si="55"/>
        <v>#VALUE!</v>
      </c>
      <c r="LY52" s="7" t="e">
        <f t="shared" si="56"/>
        <v>#VALUE!</v>
      </c>
      <c r="LZ52" s="7" t="e">
        <f t="shared" si="57"/>
        <v>#VALUE!</v>
      </c>
      <c r="MA52" s="7" t="e">
        <f t="shared" si="58"/>
        <v>#VALUE!</v>
      </c>
      <c r="MB52" s="7" t="e">
        <f t="shared" si="59"/>
        <v>#VALUE!</v>
      </c>
      <c r="MC52" s="7" t="e">
        <f t="shared" si="60"/>
        <v>#VALUE!</v>
      </c>
      <c r="MD52" s="7" t="e">
        <f t="shared" si="61"/>
        <v>#VALUE!</v>
      </c>
      <c r="ME52" s="7" t="e">
        <f t="shared" si="62"/>
        <v>#VALUE!</v>
      </c>
      <c r="MF52" s="7" t="e">
        <f t="shared" si="63"/>
        <v>#VALUE!</v>
      </c>
      <c r="MG52" s="7" t="e">
        <f t="shared" si="64"/>
        <v>#VALUE!</v>
      </c>
      <c r="MH52" s="7" t="e">
        <f t="shared" si="65"/>
        <v>#VALUE!</v>
      </c>
      <c r="MI52" s="7" t="e">
        <f t="shared" si="66"/>
        <v>#VALUE!</v>
      </c>
      <c r="MJ52" s="61" t="e">
        <f t="shared" si="67"/>
        <v>#VALUE!</v>
      </c>
      <c r="ML52" s="60" t="str">
        <f t="shared" si="84"/>
        <v/>
      </c>
      <c r="MM52" s="7" t="str">
        <f t="shared" si="85"/>
        <v/>
      </c>
      <c r="MN52" s="7" t="str">
        <f t="shared" si="86"/>
        <v/>
      </c>
      <c r="MO52" s="7" t="str">
        <f t="shared" si="87"/>
        <v/>
      </c>
      <c r="MP52" s="7" t="str">
        <f t="shared" si="88"/>
        <v/>
      </c>
      <c r="MQ52" s="7" t="str">
        <f t="shared" si="89"/>
        <v/>
      </c>
      <c r="MR52" s="7" t="str">
        <f t="shared" si="90"/>
        <v/>
      </c>
      <c r="MS52" s="7" t="str">
        <f t="shared" si="91"/>
        <v/>
      </c>
      <c r="MT52" s="7" t="str">
        <f t="shared" si="92"/>
        <v/>
      </c>
      <c r="MU52" s="7" t="str">
        <f t="shared" si="93"/>
        <v/>
      </c>
      <c r="MV52" s="7" t="str">
        <f t="shared" si="94"/>
        <v/>
      </c>
      <c r="MW52" s="7" t="str">
        <f t="shared" si="95"/>
        <v/>
      </c>
      <c r="MX52" s="7" t="str">
        <f t="shared" si="96"/>
        <v/>
      </c>
      <c r="MY52" s="7" t="str">
        <f t="shared" si="97"/>
        <v/>
      </c>
      <c r="MZ52" s="7" t="str">
        <f t="shared" si="98"/>
        <v/>
      </c>
      <c r="NA52" s="7" t="str">
        <f t="shared" si="99"/>
        <v/>
      </c>
      <c r="NB52" s="7" t="str">
        <f t="shared" si="100"/>
        <v/>
      </c>
      <c r="NC52" s="7" t="str">
        <f t="shared" si="101"/>
        <v/>
      </c>
      <c r="ND52" s="7" t="str">
        <f t="shared" si="102"/>
        <v/>
      </c>
      <c r="NE52" s="61" t="str">
        <f t="shared" si="103"/>
        <v/>
      </c>
      <c r="NG52" s="10" t="str">
        <f t="shared" si="104"/>
        <v/>
      </c>
      <c r="NI52" s="10" t="str">
        <f t="shared" si="105"/>
        <v/>
      </c>
      <c r="NK52" s="10" t="str">
        <f>IF(COUNTIF($NI52:$NI$176, "X")=1, "X", "")</f>
        <v/>
      </c>
      <c r="NM52" s="10" t="str">
        <f t="shared" si="69"/>
        <v/>
      </c>
      <c r="NO52" s="85" t="str" cm="1">
        <f t="array" ref="NO52">IF(OR(NO$7="", $JE52=""), "", IFERROR(NO$8+SUMPRODUCT((Trades!$CL$8:$CL$307)*(Trades!$O$8:$Q$307=NO$7)*(Trades!$R$8:$R$307&lt;$JE52))-SUMPRODUCT((Trades!$H$8:$H$307)*(Trades!$E$8:$E$307=NO$7)*(Trades!$R$8:$R$307&lt;$JE52)), ""))</f>
        <v/>
      </c>
      <c r="NP52" s="86" t="str" cm="1">
        <f t="array" ref="NP52">IF(OR(NP$7="", $JE52=""), "", IFERROR(NP$8+SUMPRODUCT((Trades!$CL$8:$CL$307)*(Trades!$O$8:$Q$307=NP$7)*(Trades!$R$8:$R$307&lt;$JE52))-SUMPRODUCT((Trades!$H$8:$H$307)*(Trades!$E$8:$E$307=NP$7)*(Trades!$R$8:$R$307&lt;$JE52)), ""))</f>
        <v/>
      </c>
      <c r="NQ52" s="86" t="str" cm="1">
        <f t="array" ref="NQ52">IF(OR(NQ$7="", $JE52=""), "", IFERROR(NQ$8+SUMPRODUCT((Trades!$CL$8:$CL$307)*(Trades!$O$8:$Q$307=NQ$7)*(Trades!$R$8:$R$307&lt;$JE52))-SUMPRODUCT((Trades!$H$8:$H$307)*(Trades!$E$8:$E$307=NQ$7)*(Trades!$R$8:$R$307&lt;$JE52)), ""))</f>
        <v/>
      </c>
      <c r="NR52" s="86" t="str" cm="1">
        <f t="array" ref="NR52">IF(OR(NR$7="", $JE52=""), "", IFERROR(NR$8+SUMPRODUCT((Trades!$CL$8:$CL$307)*(Trades!$O$8:$Q$307=NR$7)*(Trades!$R$8:$R$307&lt;$JE52))-SUMPRODUCT((Trades!$H$8:$H$307)*(Trades!$E$8:$E$307=NR$7)*(Trades!$R$8:$R$307&lt;$JE52)), ""))</f>
        <v/>
      </c>
      <c r="NS52" s="86" t="str" cm="1">
        <f t="array" ref="NS52">IF(OR(NS$7="", $JE52=""), "", IFERROR(NS$8+SUMPRODUCT((Trades!$CL$8:$CL$307)*(Trades!$O$8:$Q$307=NS$7)*(Trades!$R$8:$R$307&lt;$JE52))-SUMPRODUCT((Trades!$H$8:$H$307)*(Trades!$E$8:$E$307=NS$7)*(Trades!$R$8:$R$307&lt;$JE52)), ""))</f>
        <v/>
      </c>
      <c r="NT52" s="86" t="str" cm="1">
        <f t="array" ref="NT52">IF(OR(NT$7="", $JE52=""), "", IFERROR(NT$8+SUMPRODUCT((Trades!$CL$8:$CL$307)*(Trades!$O$8:$Q$307=NT$7)*(Trades!$R$8:$R$307&lt;$JE52))-SUMPRODUCT((Trades!$H$8:$H$307)*(Trades!$E$8:$E$307=NT$7)*(Trades!$R$8:$R$307&lt;$JE52)), ""))</f>
        <v/>
      </c>
      <c r="NU52" s="86" t="str" cm="1">
        <f t="array" ref="NU52">IF(OR(NU$7="", $JE52=""), "", IFERROR(NU$8+SUMPRODUCT((Trades!$CL$8:$CL$307)*(Trades!$O$8:$Q$307=NU$7)*(Trades!$R$8:$R$307&lt;$JE52))-SUMPRODUCT((Trades!$H$8:$H$307)*(Trades!$E$8:$E$307=NU$7)*(Trades!$R$8:$R$307&lt;$JE52)), ""))</f>
        <v/>
      </c>
      <c r="NV52" s="86" t="str" cm="1">
        <f t="array" ref="NV52">IF(OR(NV$7="", $JE52=""), "", IFERROR(NV$8+SUMPRODUCT((Trades!$CL$8:$CL$307)*(Trades!$O$8:$Q$307=NV$7)*(Trades!$R$8:$R$307&lt;$JE52))-SUMPRODUCT((Trades!$H$8:$H$307)*(Trades!$E$8:$E$307=NV$7)*(Trades!$R$8:$R$307&lt;$JE52)), ""))</f>
        <v/>
      </c>
      <c r="NW52" s="86" t="str" cm="1">
        <f t="array" ref="NW52">IF(OR(NW$7="", $JE52=""), "", IFERROR(NW$8+SUMPRODUCT((Trades!$CL$8:$CL$307)*(Trades!$O$8:$Q$307=NW$7)*(Trades!$R$8:$R$307&lt;$JE52))-SUMPRODUCT((Trades!$H$8:$H$307)*(Trades!$E$8:$E$307=NW$7)*(Trades!$R$8:$R$307&lt;$JE52)), ""))</f>
        <v/>
      </c>
      <c r="NX52" s="86" t="str" cm="1">
        <f t="array" ref="NX52">IF(OR(NX$7="", $JE52=""), "", IFERROR(NX$8+SUMPRODUCT((Trades!$CL$8:$CL$307)*(Trades!$O$8:$Q$307=NX$7)*(Trades!$R$8:$R$307&lt;$JE52))-SUMPRODUCT((Trades!$H$8:$H$307)*(Trades!$E$8:$E$307=NX$7)*(Trades!$R$8:$R$307&lt;$JE52)), ""))</f>
        <v/>
      </c>
      <c r="NY52" s="86" t="str" cm="1">
        <f t="array" ref="NY52">IF(OR(NY$7="", $JE52=""), "", IFERROR(NY$8+SUMPRODUCT((Trades!$CL$8:$CL$307)*(Trades!$O$8:$Q$307=NY$7)*(Trades!$R$8:$R$307&lt;$JE52))-SUMPRODUCT((Trades!$H$8:$H$307)*(Trades!$E$8:$E$307=NY$7)*(Trades!$R$8:$R$307&lt;$JE52)), ""))</f>
        <v/>
      </c>
      <c r="NZ52" s="86" t="str" cm="1">
        <f t="array" ref="NZ52">IF(OR(NZ$7="", $JE52=""), "", IFERROR(NZ$8+SUMPRODUCT((Trades!$CL$8:$CL$307)*(Trades!$O$8:$Q$307=NZ$7)*(Trades!$R$8:$R$307&lt;$JE52))-SUMPRODUCT((Trades!$H$8:$H$307)*(Trades!$E$8:$E$307=NZ$7)*(Trades!$R$8:$R$307&lt;$JE52)), ""))</f>
        <v/>
      </c>
      <c r="OA52" s="86" t="str" cm="1">
        <f t="array" ref="OA52">IF(OR(OA$7="", $JE52=""), "", IFERROR(OA$8+SUMPRODUCT((Trades!$CL$8:$CL$307)*(Trades!$O$8:$Q$307=OA$7)*(Trades!$R$8:$R$307&lt;$JE52))-SUMPRODUCT((Trades!$H$8:$H$307)*(Trades!$E$8:$E$307=OA$7)*(Trades!$R$8:$R$307&lt;$JE52)), ""))</f>
        <v/>
      </c>
      <c r="OB52" s="86" t="str" cm="1">
        <f t="array" ref="OB52">IF(OR(OB$7="", $JE52=""), "", IFERROR(OB$8+SUMPRODUCT((Trades!$CL$8:$CL$307)*(Trades!$O$8:$Q$307=OB$7)*(Trades!$R$8:$R$307&lt;$JE52))-SUMPRODUCT((Trades!$H$8:$H$307)*(Trades!$E$8:$E$307=OB$7)*(Trades!$R$8:$R$307&lt;$JE52)), ""))</f>
        <v/>
      </c>
      <c r="OC52" s="86" t="str" cm="1">
        <f t="array" ref="OC52">IF(OR(OC$7="", $JE52=""), "", IFERROR(OC$8+SUMPRODUCT((Trades!$CL$8:$CL$307)*(Trades!$O$8:$Q$307=OC$7)*(Trades!$R$8:$R$307&lt;$JE52))-SUMPRODUCT((Trades!$H$8:$H$307)*(Trades!$E$8:$E$307=OC$7)*(Trades!$R$8:$R$307&lt;$JE52)), ""))</f>
        <v/>
      </c>
      <c r="OD52" s="86" t="str" cm="1">
        <f t="array" ref="OD52">IF(OR(OD$7="", $JE52=""), "", IFERROR(OD$8+SUMPRODUCT((Trades!$CL$8:$CL$307)*(Trades!$O$8:$Q$307=OD$7)*(Trades!$R$8:$R$307&lt;$JE52))-SUMPRODUCT((Trades!$H$8:$H$307)*(Trades!$E$8:$E$307=OD$7)*(Trades!$R$8:$R$307&lt;$JE52)), ""))</f>
        <v/>
      </c>
      <c r="OE52" s="86" t="str" cm="1">
        <f t="array" ref="OE52">IF(OR(OE$7="", $JE52=""), "", IFERROR(OE$8+SUMPRODUCT((Trades!$CL$8:$CL$307)*(Trades!$O$8:$Q$307=OE$7)*(Trades!$R$8:$R$307&lt;$JE52))-SUMPRODUCT((Trades!$H$8:$H$307)*(Trades!$E$8:$E$307=OE$7)*(Trades!$R$8:$R$307&lt;$JE52)), ""))</f>
        <v/>
      </c>
      <c r="OF52" s="86" t="str" cm="1">
        <f t="array" ref="OF52">IF(OR(OF$7="", $JE52=""), "", IFERROR(OF$8+SUMPRODUCT((Trades!$CL$8:$CL$307)*(Trades!$O$8:$Q$307=OF$7)*(Trades!$R$8:$R$307&lt;$JE52))-SUMPRODUCT((Trades!$H$8:$H$307)*(Trades!$E$8:$E$307=OF$7)*(Trades!$R$8:$R$307&lt;$JE52)), ""))</f>
        <v/>
      </c>
      <c r="OG52" s="86" t="str" cm="1">
        <f t="array" ref="OG52">IF(OR(OG$7="", $JE52=""), "", IFERROR(OG$8+SUMPRODUCT((Trades!$CL$8:$CL$307)*(Trades!$O$8:$Q$307=OG$7)*(Trades!$R$8:$R$307&lt;$JE52))-SUMPRODUCT((Trades!$H$8:$H$307)*(Trades!$E$8:$E$307=OG$7)*(Trades!$R$8:$R$307&lt;$JE52)), ""))</f>
        <v/>
      </c>
      <c r="OH52" s="87" t="str" cm="1">
        <f t="array" ref="OH52">IF(OR(OH$7="", $JE52=""), "", IFERROR(OH$8+SUMPRODUCT((Trades!$CL$8:$CL$307)*(Trades!$O$8:$Q$307=OH$7)*(Trades!$R$8:$R$307&lt;$JE52))-SUMPRODUCT((Trades!$H$8:$H$307)*(Trades!$E$8:$E$307=OH$7)*(Trades!$R$8:$R$307&lt;$JE52)), ""))</f>
        <v/>
      </c>
      <c r="OJ52" s="94" t="str">
        <f t="shared" si="106"/>
        <v/>
      </c>
      <c r="OK52" s="95" t="str">
        <f t="shared" si="153"/>
        <v/>
      </c>
      <c r="OL52" s="95" t="str">
        <f t="shared" si="154"/>
        <v/>
      </c>
      <c r="OM52" s="95" t="str">
        <f t="shared" si="155"/>
        <v/>
      </c>
      <c r="ON52" s="95" t="str">
        <f t="shared" si="156"/>
        <v/>
      </c>
      <c r="OO52" s="95" t="str">
        <f t="shared" si="157"/>
        <v/>
      </c>
      <c r="OP52" s="95" t="str">
        <f t="shared" si="158"/>
        <v/>
      </c>
      <c r="OQ52" s="95" t="str">
        <f t="shared" si="159"/>
        <v/>
      </c>
      <c r="OR52" s="95" t="str">
        <f t="shared" si="160"/>
        <v/>
      </c>
      <c r="OS52" s="95" t="str">
        <f t="shared" si="131"/>
        <v/>
      </c>
      <c r="OT52" s="95" t="str">
        <f t="shared" si="132"/>
        <v/>
      </c>
      <c r="OU52" s="95" t="str">
        <f t="shared" si="133"/>
        <v/>
      </c>
      <c r="OV52" s="95" t="str">
        <f t="shared" si="134"/>
        <v/>
      </c>
      <c r="OW52" s="95" t="str">
        <f t="shared" si="135"/>
        <v/>
      </c>
      <c r="OX52" s="95" t="str">
        <f t="shared" si="136"/>
        <v/>
      </c>
      <c r="OY52" s="95" t="str">
        <f t="shared" si="137"/>
        <v/>
      </c>
      <c r="OZ52" s="95" t="str">
        <f t="shared" si="138"/>
        <v/>
      </c>
      <c r="PA52" s="95" t="str">
        <f t="shared" si="139"/>
        <v/>
      </c>
      <c r="PB52" s="95" t="str">
        <f t="shared" si="140"/>
        <v/>
      </c>
      <c r="PC52" s="96" t="str">
        <f t="shared" si="141"/>
        <v/>
      </c>
      <c r="PE52" s="101" t="str">
        <f t="shared" si="126"/>
        <v/>
      </c>
      <c r="PG52" s="106" t="str">
        <f t="shared" si="127"/>
        <v/>
      </c>
      <c r="PH52" s="107" t="str">
        <f t="shared" si="161"/>
        <v/>
      </c>
      <c r="PI52" s="107" t="str">
        <f t="shared" si="162"/>
        <v/>
      </c>
      <c r="PJ52" s="107" t="str">
        <f t="shared" si="163"/>
        <v/>
      </c>
      <c r="PK52" s="107" t="str">
        <f t="shared" si="164"/>
        <v/>
      </c>
      <c r="PL52" s="107" t="str">
        <f t="shared" si="165"/>
        <v/>
      </c>
      <c r="PM52" s="107" t="str">
        <f t="shared" si="166"/>
        <v/>
      </c>
      <c r="PN52" s="107" t="str">
        <f t="shared" si="167"/>
        <v/>
      </c>
      <c r="PO52" s="107" t="str">
        <f t="shared" si="168"/>
        <v/>
      </c>
      <c r="PP52" s="107" t="str">
        <f t="shared" si="142"/>
        <v/>
      </c>
      <c r="PQ52" s="107" t="str">
        <f t="shared" si="143"/>
        <v/>
      </c>
      <c r="PR52" s="107" t="str">
        <f t="shared" si="144"/>
        <v/>
      </c>
      <c r="PS52" s="107" t="str">
        <f t="shared" si="145"/>
        <v/>
      </c>
      <c r="PT52" s="107" t="str">
        <f t="shared" si="146"/>
        <v/>
      </c>
      <c r="PU52" s="107" t="str">
        <f t="shared" si="147"/>
        <v/>
      </c>
      <c r="PV52" s="107" t="str">
        <f t="shared" si="148"/>
        <v/>
      </c>
      <c r="PW52" s="107" t="str">
        <f t="shared" si="149"/>
        <v/>
      </c>
      <c r="PX52" s="107" t="str">
        <f t="shared" si="150"/>
        <v/>
      </c>
      <c r="PY52" s="107" t="str">
        <f t="shared" si="151"/>
        <v/>
      </c>
      <c r="PZ52" s="108" t="str">
        <f t="shared" si="152"/>
        <v/>
      </c>
      <c r="QB52" s="124" t="str" cm="1">
        <f t="array" ref="QB52">IF(OR($QB$3="", $NI52=""), "", IFERROR(INDEX($ML52:$NE52, $QA52, MATCH($QB$3, $ML$7:$NE$7, 0)), ""))</f>
        <v/>
      </c>
      <c r="QD52" s="101" t="e" cm="1">
        <f t="array" ref="QD52">IF(OR($NI52="", $QB$3=""), NA(), IFERROR(INDEX($NO52:$OH52, $QC52, MATCH($QB$3, $NO$7:$OH$7, 0)), NA()))</f>
        <v>#N/A</v>
      </c>
      <c r="QF52" s="10">
        <f t="shared" si="72"/>
        <v>-20</v>
      </c>
    </row>
    <row r="53" spans="1:448" ht="15" hidden="1" customHeight="1" x14ac:dyDescent="0.25">
      <c r="CJ53" s="7"/>
      <c r="CK53" s="10">
        <v>45</v>
      </c>
      <c r="CL53" s="60">
        <v>10</v>
      </c>
      <c r="CM53" s="7">
        <v>21</v>
      </c>
      <c r="CN53" s="7">
        <v>15</v>
      </c>
      <c r="CO53" s="7">
        <v>14</v>
      </c>
      <c r="CP53" s="7">
        <v>41</v>
      </c>
      <c r="CQ53" s="7">
        <v>46</v>
      </c>
      <c r="CR53" s="7">
        <v>73</v>
      </c>
      <c r="CS53" s="7">
        <v>16</v>
      </c>
      <c r="CT53" s="7">
        <v>33</v>
      </c>
      <c r="CU53" s="7">
        <v>1</v>
      </c>
      <c r="CV53" s="7">
        <v>30</v>
      </c>
      <c r="CW53" s="7">
        <v>38</v>
      </c>
      <c r="CX53" s="7">
        <v>74</v>
      </c>
      <c r="CY53" s="7">
        <v>53</v>
      </c>
      <c r="CZ53" s="7">
        <v>7</v>
      </c>
      <c r="DA53" s="7">
        <v>52</v>
      </c>
      <c r="DB53" s="7">
        <v>92</v>
      </c>
      <c r="DC53" s="7">
        <v>95</v>
      </c>
      <c r="DD53" s="7">
        <v>15</v>
      </c>
      <c r="DE53" s="7">
        <v>8</v>
      </c>
      <c r="DF53" s="7">
        <v>19</v>
      </c>
      <c r="DG53" s="7">
        <v>33</v>
      </c>
      <c r="DH53" s="7">
        <v>2</v>
      </c>
      <c r="DI53" s="61">
        <v>1</v>
      </c>
      <c r="DK53" s="10">
        <v>46</v>
      </c>
      <c r="DL53" s="60">
        <v>12</v>
      </c>
      <c r="DM53" s="7">
        <v>57</v>
      </c>
      <c r="DN53" s="7">
        <v>46</v>
      </c>
      <c r="DO53" s="7">
        <v>52</v>
      </c>
      <c r="DP53" s="7">
        <v>58</v>
      </c>
      <c r="DQ53" s="7">
        <v>14</v>
      </c>
      <c r="DR53" s="7">
        <v>31</v>
      </c>
      <c r="DS53" s="7">
        <v>73</v>
      </c>
      <c r="DT53" s="7">
        <v>56</v>
      </c>
      <c r="DU53" s="7">
        <v>55</v>
      </c>
      <c r="DV53" s="7">
        <v>37</v>
      </c>
      <c r="DW53" s="7">
        <v>64</v>
      </c>
      <c r="DX53" s="7">
        <v>31</v>
      </c>
      <c r="DY53" s="7">
        <v>99</v>
      </c>
      <c r="DZ53" s="7">
        <v>86</v>
      </c>
      <c r="EA53" s="7">
        <v>52</v>
      </c>
      <c r="EB53" s="7">
        <v>98</v>
      </c>
      <c r="EC53" s="7">
        <v>100</v>
      </c>
      <c r="ED53" s="7">
        <v>34</v>
      </c>
      <c r="EE53" s="7">
        <v>79</v>
      </c>
      <c r="EF53" s="7">
        <v>91</v>
      </c>
      <c r="EG53" s="7">
        <v>50</v>
      </c>
      <c r="EH53" s="7">
        <v>97</v>
      </c>
      <c r="EI53" s="7">
        <v>85</v>
      </c>
      <c r="EJ53" s="7">
        <v>69</v>
      </c>
      <c r="EK53" s="7">
        <v>16</v>
      </c>
      <c r="EL53" s="7">
        <v>86</v>
      </c>
      <c r="EM53" s="7">
        <v>71</v>
      </c>
      <c r="EN53" s="7">
        <v>63</v>
      </c>
      <c r="EO53" s="7">
        <v>34</v>
      </c>
      <c r="EP53" s="7">
        <v>41</v>
      </c>
      <c r="EQ53" s="7">
        <v>50</v>
      </c>
      <c r="ER53" s="7">
        <v>75</v>
      </c>
      <c r="ES53" s="7">
        <v>88</v>
      </c>
      <c r="ET53" s="7">
        <v>97</v>
      </c>
      <c r="EU53" s="7">
        <v>16</v>
      </c>
      <c r="EV53" s="7">
        <v>52</v>
      </c>
      <c r="EW53" s="7">
        <v>81</v>
      </c>
      <c r="EX53" s="7">
        <v>65</v>
      </c>
      <c r="EY53" s="7">
        <v>90</v>
      </c>
      <c r="EZ53" s="7">
        <v>97</v>
      </c>
      <c r="FA53" s="7">
        <v>26</v>
      </c>
      <c r="FB53" s="7">
        <v>76</v>
      </c>
      <c r="FC53" s="7">
        <v>90</v>
      </c>
      <c r="FD53" s="7">
        <v>74</v>
      </c>
      <c r="FE53" s="7">
        <v>36</v>
      </c>
      <c r="FF53" s="7">
        <v>81</v>
      </c>
      <c r="FG53" s="7">
        <v>89</v>
      </c>
      <c r="FH53" s="7">
        <v>95</v>
      </c>
      <c r="FI53" s="7">
        <v>33</v>
      </c>
      <c r="FJ53" s="7">
        <v>77</v>
      </c>
      <c r="FK53" s="7">
        <v>68</v>
      </c>
      <c r="FL53" s="7">
        <v>78</v>
      </c>
      <c r="FM53" s="7">
        <v>65</v>
      </c>
      <c r="FN53" s="7">
        <v>13</v>
      </c>
      <c r="FO53" s="7">
        <v>25</v>
      </c>
      <c r="FP53" s="7">
        <v>10</v>
      </c>
      <c r="FQ53" s="7">
        <v>96</v>
      </c>
      <c r="FR53" s="7">
        <v>33</v>
      </c>
      <c r="FS53" s="7">
        <v>93</v>
      </c>
      <c r="FT53" s="7">
        <v>39</v>
      </c>
      <c r="FU53" s="7">
        <v>28</v>
      </c>
      <c r="FV53" s="7">
        <v>44</v>
      </c>
      <c r="FW53" s="7">
        <v>85</v>
      </c>
      <c r="FX53" s="7">
        <v>33</v>
      </c>
      <c r="FY53" s="7">
        <v>54</v>
      </c>
      <c r="FZ53" s="7">
        <v>29</v>
      </c>
      <c r="GA53" s="7">
        <v>94</v>
      </c>
      <c r="GB53" s="7">
        <v>87</v>
      </c>
      <c r="GC53" s="7">
        <v>33</v>
      </c>
      <c r="GD53" s="7">
        <v>18</v>
      </c>
      <c r="GE53" s="7">
        <v>20</v>
      </c>
      <c r="GF53" s="7">
        <v>61</v>
      </c>
      <c r="GG53" s="7">
        <v>15</v>
      </c>
      <c r="GH53" s="7">
        <v>78</v>
      </c>
      <c r="GI53" s="7">
        <v>13</v>
      </c>
      <c r="GJ53" s="7">
        <v>44</v>
      </c>
      <c r="GK53" s="7">
        <v>17</v>
      </c>
      <c r="GL53" s="7">
        <v>94</v>
      </c>
      <c r="GM53" s="7">
        <v>71</v>
      </c>
      <c r="GN53" s="7">
        <v>30</v>
      </c>
      <c r="GO53" s="7">
        <v>61</v>
      </c>
      <c r="GP53" s="7">
        <v>46</v>
      </c>
      <c r="GQ53" s="7">
        <v>77</v>
      </c>
      <c r="GR53" s="7">
        <v>23</v>
      </c>
      <c r="GS53" s="7">
        <v>73</v>
      </c>
      <c r="GT53" s="7">
        <v>17</v>
      </c>
      <c r="GU53" s="7">
        <v>73</v>
      </c>
      <c r="GV53" s="7">
        <v>59</v>
      </c>
      <c r="GW53" s="7">
        <v>15</v>
      </c>
      <c r="GX53" s="7">
        <v>47</v>
      </c>
      <c r="GY53" s="7">
        <v>76</v>
      </c>
      <c r="GZ53" s="7">
        <v>61</v>
      </c>
      <c r="HA53" s="7">
        <v>31</v>
      </c>
      <c r="HB53" s="7">
        <v>32</v>
      </c>
      <c r="HC53" s="7">
        <v>77</v>
      </c>
      <c r="HD53" s="7">
        <v>41</v>
      </c>
      <c r="HE53" s="7">
        <v>94</v>
      </c>
      <c r="HF53" s="7">
        <v>76</v>
      </c>
      <c r="HG53" s="61">
        <v>95</v>
      </c>
      <c r="HJ53" s="52" t="e">
        <f t="shared" si="169"/>
        <v>#VALUE!</v>
      </c>
      <c r="HL53" s="49">
        <f>$CA$29</f>
        <v>0.87499999999999967</v>
      </c>
      <c r="HN53" s="10" t="e">
        <f t="shared" si="172"/>
        <v>#VALUE!</v>
      </c>
      <c r="HP53" s="10" t="e">
        <f t="shared" si="173"/>
        <v>#VALUE!</v>
      </c>
      <c r="HR53" s="10" t="e">
        <f t="shared" si="78"/>
        <v>#VALUE!</v>
      </c>
      <c r="HT53" s="60" t="e">
        <f t="shared" si="171"/>
        <v>#VALUE!</v>
      </c>
      <c r="HU53" s="7" t="e">
        <f t="shared" si="171"/>
        <v>#VALUE!</v>
      </c>
      <c r="HV53" s="7" t="e">
        <f t="shared" si="171"/>
        <v>#VALUE!</v>
      </c>
      <c r="HW53" s="7" t="e">
        <f t="shared" si="171"/>
        <v>#VALUE!</v>
      </c>
      <c r="HX53" s="7" t="e">
        <f t="shared" si="171"/>
        <v>#VALUE!</v>
      </c>
      <c r="HY53" s="7" t="e">
        <f t="shared" si="171"/>
        <v>#VALUE!</v>
      </c>
      <c r="HZ53" s="7" t="e">
        <f t="shared" si="171"/>
        <v>#VALUE!</v>
      </c>
      <c r="IA53" s="7" t="e">
        <f t="shared" si="171"/>
        <v>#VALUE!</v>
      </c>
      <c r="IB53" s="7" t="e">
        <f t="shared" si="171"/>
        <v>#VALUE!</v>
      </c>
      <c r="IC53" s="7" t="e">
        <f t="shared" si="171"/>
        <v>#VALUE!</v>
      </c>
      <c r="ID53" s="7" t="e">
        <f t="shared" si="171"/>
        <v>#VALUE!</v>
      </c>
      <c r="IE53" s="7" t="e">
        <f t="shared" si="171"/>
        <v>#VALUE!</v>
      </c>
      <c r="IF53" s="7" t="e">
        <f t="shared" si="171"/>
        <v>#VALUE!</v>
      </c>
      <c r="IG53" s="7" t="e">
        <f t="shared" si="171"/>
        <v>#VALUE!</v>
      </c>
      <c r="IH53" s="7" t="e">
        <f t="shared" si="171"/>
        <v>#VALUE!</v>
      </c>
      <c r="II53" s="7" t="e">
        <f t="shared" ref="II53:IM68" si="174">IF(OR($HR53="", II$5=""), "", IFERROR(INDEX($DL$8:$HG$107, MATCH($HR53, $DK$8:$DK$107, 0), MATCH(II$5, $DL$7:$HG$7, 0)), ""))</f>
        <v>#VALUE!</v>
      </c>
      <c r="IJ53" s="7" t="e">
        <f t="shared" si="174"/>
        <v>#VALUE!</v>
      </c>
      <c r="IK53" s="7" t="e">
        <f t="shared" si="174"/>
        <v>#VALUE!</v>
      </c>
      <c r="IL53" s="7" t="e">
        <f t="shared" si="174"/>
        <v>#VALUE!</v>
      </c>
      <c r="IM53" s="61" t="e">
        <f t="shared" si="174"/>
        <v>#VALUE!</v>
      </c>
      <c r="IT53" s="10">
        <v>46</v>
      </c>
      <c r="IU53" s="10">
        <f t="shared" si="80"/>
        <v>-1</v>
      </c>
      <c r="IW53" s="10">
        <f>IFERROR(IF(COUNTIF(IW$8:IW52, IW52)&lt;=INDEX($IQ$8:$IQ$18, MATCH(IW52, $IP$8:$IP$18, 0)), IW52, IW52+$IR$5), "")</f>
        <v>-2</v>
      </c>
      <c r="IX53" s="10">
        <f>IF($IW53="", "", COUNTIF(IW$8:IW53, IW53))</f>
        <v>11</v>
      </c>
      <c r="IY53" s="10">
        <f t="shared" si="81"/>
        <v>10</v>
      </c>
      <c r="JA53" s="10" t="str">
        <f t="shared" si="82"/>
        <v/>
      </c>
      <c r="JB53" s="10" t="str">
        <f>IF($JA53="", "", COUNTIF(JA$8:JA53, "X"))</f>
        <v/>
      </c>
      <c r="JE53" s="67" t="str">
        <f t="shared" si="83"/>
        <v/>
      </c>
      <c r="JF53" s="60" t="str">
        <f>IF(AND($IQ$5='Dev Settings'!$BU$3, COUNTIF($IP$21:$IP$25, HT53)&gt;0, COUNTIF($IP$21:$IP$25, HT52)&gt;0), MIN($ML52:$NE52)-ML52, IF(AND($IQ$6='Dev Settings'!$BU$3, COUNTIF($IQ$21:$IQ$25, HT53)&gt;0, COUNTIF($IQ$21:$IQ$25, HT52)&gt;0), MAX($ML52:$NE52)-ML52, IFERROR(INDEX($IU$8:$IU$107, MATCH(HT53, $IT$8:$IT$107, 0)), "")))</f>
        <v/>
      </c>
      <c r="JG53" s="7" t="str">
        <f>IF(AND($IQ$5='Dev Settings'!$BU$3, COUNTIF($IP$21:$IP$25, HU53)&gt;0, COUNTIF($IP$21:$IP$25, HU52)&gt;0), MIN($ML52:$NE52)-MM52, IF(AND($IQ$6='Dev Settings'!$BU$3, COUNTIF($IQ$21:$IQ$25, HU53)&gt;0, COUNTIF($IQ$21:$IQ$25, HU52)&gt;0), MAX($ML52:$NE52)-MM52, IFERROR(INDEX($IU$8:$IU$107, MATCH(HU53, $IT$8:$IT$107, 0)), "")))</f>
        <v/>
      </c>
      <c r="JH53" s="7" t="str">
        <f>IF(AND($IQ$5='Dev Settings'!$BU$3, COUNTIF($IP$21:$IP$25, HV53)&gt;0, COUNTIF($IP$21:$IP$25, HV52)&gt;0), MIN($ML52:$NE52)-MN52, IF(AND($IQ$6='Dev Settings'!$BU$3, COUNTIF($IQ$21:$IQ$25, HV53)&gt;0, COUNTIF($IQ$21:$IQ$25, HV52)&gt;0), MAX($ML52:$NE52)-MN52, IFERROR(INDEX($IU$8:$IU$107, MATCH(HV53, $IT$8:$IT$107, 0)), "")))</f>
        <v/>
      </c>
      <c r="JI53" s="7" t="str">
        <f>IF(AND($IQ$5='Dev Settings'!$BU$3, COUNTIF($IP$21:$IP$25, HW53)&gt;0, COUNTIF($IP$21:$IP$25, HW52)&gt;0), MIN($ML52:$NE52)-MO52, IF(AND($IQ$6='Dev Settings'!$BU$3, COUNTIF($IQ$21:$IQ$25, HW53)&gt;0, COUNTIF($IQ$21:$IQ$25, HW52)&gt;0), MAX($ML52:$NE52)-MO52, IFERROR(INDEX($IU$8:$IU$107, MATCH(HW53, $IT$8:$IT$107, 0)), "")))</f>
        <v/>
      </c>
      <c r="JJ53" s="7" t="str">
        <f>IF(AND($IQ$5='Dev Settings'!$BU$3, COUNTIF($IP$21:$IP$25, HX53)&gt;0, COUNTIF($IP$21:$IP$25, HX52)&gt;0), MIN($ML52:$NE52)-MP52, IF(AND($IQ$6='Dev Settings'!$BU$3, COUNTIF($IQ$21:$IQ$25, HX53)&gt;0, COUNTIF($IQ$21:$IQ$25, HX52)&gt;0), MAX($ML52:$NE52)-MP52, IFERROR(INDEX($IU$8:$IU$107, MATCH(HX53, $IT$8:$IT$107, 0)), "")))</f>
        <v/>
      </c>
      <c r="JK53" s="7" t="str">
        <f>IF(AND($IQ$5='Dev Settings'!$BU$3, COUNTIF($IP$21:$IP$25, HY53)&gt;0, COUNTIF($IP$21:$IP$25, HY52)&gt;0), MIN($ML52:$NE52)-MQ52, IF(AND($IQ$6='Dev Settings'!$BU$3, COUNTIF($IQ$21:$IQ$25, HY53)&gt;0, COUNTIF($IQ$21:$IQ$25, HY52)&gt;0), MAX($ML52:$NE52)-MQ52, IFERROR(INDEX($IU$8:$IU$107, MATCH(HY53, $IT$8:$IT$107, 0)), "")))</f>
        <v/>
      </c>
      <c r="JL53" s="7" t="str">
        <f>IF(AND($IQ$5='Dev Settings'!$BU$3, COUNTIF($IP$21:$IP$25, HZ53)&gt;0, COUNTIF($IP$21:$IP$25, HZ52)&gt;0), MIN($ML52:$NE52)-MR52, IF(AND($IQ$6='Dev Settings'!$BU$3, COUNTIF($IQ$21:$IQ$25, HZ53)&gt;0, COUNTIF($IQ$21:$IQ$25, HZ52)&gt;0), MAX($ML52:$NE52)-MR52, IFERROR(INDEX($IU$8:$IU$107, MATCH(HZ53, $IT$8:$IT$107, 0)), "")))</f>
        <v/>
      </c>
      <c r="JM53" s="7" t="str">
        <f>IF(AND($IQ$5='Dev Settings'!$BU$3, COUNTIF($IP$21:$IP$25, IA53)&gt;0, COUNTIF($IP$21:$IP$25, IA52)&gt;0), MIN($ML52:$NE52)-MS52, IF(AND($IQ$6='Dev Settings'!$BU$3, COUNTIF($IQ$21:$IQ$25, IA53)&gt;0, COUNTIF($IQ$21:$IQ$25, IA52)&gt;0), MAX($ML52:$NE52)-MS52, IFERROR(INDEX($IU$8:$IU$107, MATCH(IA53, $IT$8:$IT$107, 0)), "")))</f>
        <v/>
      </c>
      <c r="JN53" s="7" t="str">
        <f>IF(AND($IQ$5='Dev Settings'!$BU$3, COUNTIF($IP$21:$IP$25, IB53)&gt;0, COUNTIF($IP$21:$IP$25, IB52)&gt;0), MIN($ML52:$NE52)-MT52, IF(AND($IQ$6='Dev Settings'!$BU$3, COUNTIF($IQ$21:$IQ$25, IB53)&gt;0, COUNTIF($IQ$21:$IQ$25, IB52)&gt;0), MAX($ML52:$NE52)-MT52, IFERROR(INDEX($IU$8:$IU$107, MATCH(IB53, $IT$8:$IT$107, 0)), "")))</f>
        <v/>
      </c>
      <c r="JO53" s="7" t="str">
        <f>IF(AND($IQ$5='Dev Settings'!$BU$3, COUNTIF($IP$21:$IP$25, IC53)&gt;0, COUNTIF($IP$21:$IP$25, IC52)&gt;0), MIN($ML52:$NE52)-MU52, IF(AND($IQ$6='Dev Settings'!$BU$3, COUNTIF($IQ$21:$IQ$25, IC53)&gt;0, COUNTIF($IQ$21:$IQ$25, IC52)&gt;0), MAX($ML52:$NE52)-MU52, IFERROR(INDEX($IU$8:$IU$107, MATCH(IC53, $IT$8:$IT$107, 0)), "")))</f>
        <v/>
      </c>
      <c r="JP53" s="7" t="str">
        <f>IF(AND($IQ$5='Dev Settings'!$BU$3, COUNTIF($IP$21:$IP$25, ID53)&gt;0, COUNTIF($IP$21:$IP$25, ID52)&gt;0), MIN($ML52:$NE52)-MV52, IF(AND($IQ$6='Dev Settings'!$BU$3, COUNTIF($IQ$21:$IQ$25, ID53)&gt;0, COUNTIF($IQ$21:$IQ$25, ID52)&gt;0), MAX($ML52:$NE52)-MV52, IFERROR(INDEX($IU$8:$IU$107, MATCH(ID53, $IT$8:$IT$107, 0)), "")))</f>
        <v/>
      </c>
      <c r="JQ53" s="7" t="str">
        <f>IF(AND($IQ$5='Dev Settings'!$BU$3, COUNTIF($IP$21:$IP$25, IE53)&gt;0, COUNTIF($IP$21:$IP$25, IE52)&gt;0), MIN($ML52:$NE52)-MW52, IF(AND($IQ$6='Dev Settings'!$BU$3, COUNTIF($IQ$21:$IQ$25, IE53)&gt;0, COUNTIF($IQ$21:$IQ$25, IE52)&gt;0), MAX($ML52:$NE52)-MW52, IFERROR(INDEX($IU$8:$IU$107, MATCH(IE53, $IT$8:$IT$107, 0)), "")))</f>
        <v/>
      </c>
      <c r="JR53" s="7" t="str">
        <f>IF(AND($IQ$5='Dev Settings'!$BU$3, COUNTIF($IP$21:$IP$25, IF53)&gt;0, COUNTIF($IP$21:$IP$25, IF52)&gt;0), MIN($ML52:$NE52)-MX52, IF(AND($IQ$6='Dev Settings'!$BU$3, COUNTIF($IQ$21:$IQ$25, IF53)&gt;0, COUNTIF($IQ$21:$IQ$25, IF52)&gt;0), MAX($ML52:$NE52)-MX52, IFERROR(INDEX($IU$8:$IU$107, MATCH(IF53, $IT$8:$IT$107, 0)), "")))</f>
        <v/>
      </c>
      <c r="JS53" s="7" t="str">
        <f>IF(AND($IQ$5='Dev Settings'!$BU$3, COUNTIF($IP$21:$IP$25, IG53)&gt;0, COUNTIF($IP$21:$IP$25, IG52)&gt;0), MIN($ML52:$NE52)-MY52, IF(AND($IQ$6='Dev Settings'!$BU$3, COUNTIF($IQ$21:$IQ$25, IG53)&gt;0, COUNTIF($IQ$21:$IQ$25, IG52)&gt;0), MAX($ML52:$NE52)-MY52, IFERROR(INDEX($IU$8:$IU$107, MATCH(IG53, $IT$8:$IT$107, 0)), "")))</f>
        <v/>
      </c>
      <c r="JT53" s="7" t="str">
        <f>IF(AND($IQ$5='Dev Settings'!$BU$3, COUNTIF($IP$21:$IP$25, IH53)&gt;0, COUNTIF($IP$21:$IP$25, IH52)&gt;0), MIN($ML52:$NE52)-MZ52, IF(AND($IQ$6='Dev Settings'!$BU$3, COUNTIF($IQ$21:$IQ$25, IH53)&gt;0, COUNTIF($IQ$21:$IQ$25, IH52)&gt;0), MAX($ML52:$NE52)-MZ52, IFERROR(INDEX($IU$8:$IU$107, MATCH(IH53, $IT$8:$IT$107, 0)), "")))</f>
        <v/>
      </c>
      <c r="JU53" s="7" t="str">
        <f>IF(AND($IQ$5='Dev Settings'!$BU$3, COUNTIF($IP$21:$IP$25, II53)&gt;0, COUNTIF($IP$21:$IP$25, II52)&gt;0), MIN($ML52:$NE52)-NA52, IF(AND($IQ$6='Dev Settings'!$BU$3, COUNTIF($IQ$21:$IQ$25, II53)&gt;0, COUNTIF($IQ$21:$IQ$25, II52)&gt;0), MAX($ML52:$NE52)-NA52, IFERROR(INDEX($IU$8:$IU$107, MATCH(II53, $IT$8:$IT$107, 0)), "")))</f>
        <v/>
      </c>
      <c r="JV53" s="7" t="str">
        <f>IF(AND($IQ$5='Dev Settings'!$BU$3, COUNTIF($IP$21:$IP$25, IJ53)&gt;0, COUNTIF($IP$21:$IP$25, IJ52)&gt;0), MIN($ML52:$NE52)-NB52, IF(AND($IQ$6='Dev Settings'!$BU$3, COUNTIF($IQ$21:$IQ$25, IJ53)&gt;0, COUNTIF($IQ$21:$IQ$25, IJ52)&gt;0), MAX($ML52:$NE52)-NB52, IFERROR(INDEX($IU$8:$IU$107, MATCH(IJ53, $IT$8:$IT$107, 0)), "")))</f>
        <v/>
      </c>
      <c r="JW53" s="7" t="str">
        <f>IF(AND($IQ$5='Dev Settings'!$BU$3, COUNTIF($IP$21:$IP$25, IK53)&gt;0, COUNTIF($IP$21:$IP$25, IK52)&gt;0), MIN($ML52:$NE52)-NC52, IF(AND($IQ$6='Dev Settings'!$BU$3, COUNTIF($IQ$21:$IQ$25, IK53)&gt;0, COUNTIF($IQ$21:$IQ$25, IK52)&gt;0), MAX($ML52:$NE52)-NC52, IFERROR(INDEX($IU$8:$IU$107, MATCH(IK53, $IT$8:$IT$107, 0)), "")))</f>
        <v/>
      </c>
      <c r="JX53" s="7" t="str">
        <f>IF(AND($IQ$5='Dev Settings'!$BU$3, COUNTIF($IP$21:$IP$25, IL53)&gt;0, COUNTIF($IP$21:$IP$25, IL52)&gt;0), MIN($ML52:$NE52)-ND52, IF(AND($IQ$6='Dev Settings'!$BU$3, COUNTIF($IQ$21:$IQ$25, IL53)&gt;0, COUNTIF($IQ$21:$IQ$25, IL52)&gt;0), MAX($ML52:$NE52)-ND52, IFERROR(INDEX($IU$8:$IU$107, MATCH(IL53, $IT$8:$IT$107, 0)), "")))</f>
        <v/>
      </c>
      <c r="JY53" s="61" t="str">
        <f>IF(AND($IQ$5='Dev Settings'!$BU$3, COUNTIF($IP$21:$IP$25, IM53)&gt;0, COUNTIF($IP$21:$IP$25, IM52)&gt;0), MIN($ML52:$NE52)-NE52, IF(AND($IQ$6='Dev Settings'!$BU$3, COUNTIF($IQ$21:$IQ$25, IM53)&gt;0, COUNTIF($IQ$21:$IQ$25, IM52)&gt;0), MAX($ML52:$NE52)-NE52, IFERROR(INDEX($IU$8:$IU$107, MATCH(IM53, $IT$8:$IT$107, 0)), "")))</f>
        <v/>
      </c>
      <c r="KA53" s="60" t="str">
        <f t="shared" si="8"/>
        <v/>
      </c>
      <c r="KB53" s="7" t="str">
        <f t="shared" si="9"/>
        <v/>
      </c>
      <c r="KC53" s="7" t="str">
        <f t="shared" si="10"/>
        <v/>
      </c>
      <c r="KD53" s="7" t="str">
        <f t="shared" si="11"/>
        <v/>
      </c>
      <c r="KE53" s="7" t="str">
        <f t="shared" si="12"/>
        <v/>
      </c>
      <c r="KF53" s="7" t="str">
        <f t="shared" si="13"/>
        <v/>
      </c>
      <c r="KG53" s="7" t="str">
        <f t="shared" si="14"/>
        <v/>
      </c>
      <c r="KH53" s="7" t="str">
        <f t="shared" si="15"/>
        <v/>
      </c>
      <c r="KI53" s="7" t="str">
        <f t="shared" si="16"/>
        <v/>
      </c>
      <c r="KJ53" s="7" t="str">
        <f t="shared" si="17"/>
        <v/>
      </c>
      <c r="KK53" s="7" t="str">
        <f t="shared" si="18"/>
        <v/>
      </c>
      <c r="KL53" s="7" t="str">
        <f t="shared" si="19"/>
        <v/>
      </c>
      <c r="KM53" s="7" t="str">
        <f t="shared" si="20"/>
        <v/>
      </c>
      <c r="KN53" s="7" t="str">
        <f t="shared" si="21"/>
        <v/>
      </c>
      <c r="KO53" s="7" t="str">
        <f t="shared" si="22"/>
        <v/>
      </c>
      <c r="KP53" s="7" t="str">
        <f t="shared" si="23"/>
        <v/>
      </c>
      <c r="KQ53" s="7" t="str">
        <f t="shared" si="24"/>
        <v/>
      </c>
      <c r="KR53" s="7" t="str">
        <f t="shared" si="25"/>
        <v/>
      </c>
      <c r="KS53" s="7" t="str">
        <f t="shared" si="26"/>
        <v/>
      </c>
      <c r="KT53" s="61" t="str">
        <f t="shared" si="27"/>
        <v/>
      </c>
      <c r="KV53" s="60" t="e">
        <f t="shared" si="28"/>
        <v>#VALUE!</v>
      </c>
      <c r="KW53" s="7" t="e">
        <f t="shared" si="29"/>
        <v>#VALUE!</v>
      </c>
      <c r="KX53" s="7" t="e">
        <f t="shared" si="30"/>
        <v>#VALUE!</v>
      </c>
      <c r="KY53" s="7" t="e">
        <f t="shared" si="31"/>
        <v>#VALUE!</v>
      </c>
      <c r="KZ53" s="7" t="e">
        <f t="shared" si="32"/>
        <v>#VALUE!</v>
      </c>
      <c r="LA53" s="7" t="e">
        <f t="shared" si="33"/>
        <v>#VALUE!</v>
      </c>
      <c r="LB53" s="7" t="e">
        <f t="shared" si="34"/>
        <v>#VALUE!</v>
      </c>
      <c r="LC53" s="7" t="e">
        <f t="shared" si="35"/>
        <v>#VALUE!</v>
      </c>
      <c r="LD53" s="7" t="e">
        <f t="shared" si="36"/>
        <v>#VALUE!</v>
      </c>
      <c r="LE53" s="7" t="e">
        <f t="shared" si="37"/>
        <v>#VALUE!</v>
      </c>
      <c r="LF53" s="7" t="e">
        <f t="shared" si="38"/>
        <v>#VALUE!</v>
      </c>
      <c r="LG53" s="7" t="e">
        <f t="shared" si="39"/>
        <v>#VALUE!</v>
      </c>
      <c r="LH53" s="7" t="e">
        <f t="shared" si="40"/>
        <v>#VALUE!</v>
      </c>
      <c r="LI53" s="7" t="e">
        <f t="shared" si="41"/>
        <v>#VALUE!</v>
      </c>
      <c r="LJ53" s="7" t="e">
        <f t="shared" si="42"/>
        <v>#VALUE!</v>
      </c>
      <c r="LK53" s="7" t="e">
        <f t="shared" si="43"/>
        <v>#VALUE!</v>
      </c>
      <c r="LL53" s="7" t="e">
        <f t="shared" si="44"/>
        <v>#VALUE!</v>
      </c>
      <c r="LM53" s="7" t="e">
        <f t="shared" si="45"/>
        <v>#VALUE!</v>
      </c>
      <c r="LN53" s="7" t="e">
        <f t="shared" si="46"/>
        <v>#VALUE!</v>
      </c>
      <c r="LO53" s="61" t="e">
        <f t="shared" si="47"/>
        <v>#VALUE!</v>
      </c>
      <c r="LQ53" s="60" t="e">
        <f t="shared" si="48"/>
        <v>#VALUE!</v>
      </c>
      <c r="LR53" s="7" t="e">
        <f t="shared" si="49"/>
        <v>#VALUE!</v>
      </c>
      <c r="LS53" s="7" t="e">
        <f t="shared" si="50"/>
        <v>#VALUE!</v>
      </c>
      <c r="LT53" s="7" t="e">
        <f t="shared" si="51"/>
        <v>#VALUE!</v>
      </c>
      <c r="LU53" s="7" t="e">
        <f t="shared" si="52"/>
        <v>#VALUE!</v>
      </c>
      <c r="LV53" s="7" t="e">
        <f t="shared" si="53"/>
        <v>#VALUE!</v>
      </c>
      <c r="LW53" s="7" t="e">
        <f t="shared" si="54"/>
        <v>#VALUE!</v>
      </c>
      <c r="LX53" s="7" t="e">
        <f t="shared" si="55"/>
        <v>#VALUE!</v>
      </c>
      <c r="LY53" s="7" t="e">
        <f t="shared" si="56"/>
        <v>#VALUE!</v>
      </c>
      <c r="LZ53" s="7" t="e">
        <f t="shared" si="57"/>
        <v>#VALUE!</v>
      </c>
      <c r="MA53" s="7" t="e">
        <f t="shared" si="58"/>
        <v>#VALUE!</v>
      </c>
      <c r="MB53" s="7" t="e">
        <f t="shared" si="59"/>
        <v>#VALUE!</v>
      </c>
      <c r="MC53" s="7" t="e">
        <f t="shared" si="60"/>
        <v>#VALUE!</v>
      </c>
      <c r="MD53" s="7" t="e">
        <f t="shared" si="61"/>
        <v>#VALUE!</v>
      </c>
      <c r="ME53" s="7" t="e">
        <f t="shared" si="62"/>
        <v>#VALUE!</v>
      </c>
      <c r="MF53" s="7" t="e">
        <f t="shared" si="63"/>
        <v>#VALUE!</v>
      </c>
      <c r="MG53" s="7" t="e">
        <f t="shared" si="64"/>
        <v>#VALUE!</v>
      </c>
      <c r="MH53" s="7" t="e">
        <f t="shared" si="65"/>
        <v>#VALUE!</v>
      </c>
      <c r="MI53" s="7" t="e">
        <f t="shared" si="66"/>
        <v>#VALUE!</v>
      </c>
      <c r="MJ53" s="61" t="e">
        <f t="shared" si="67"/>
        <v>#VALUE!</v>
      </c>
      <c r="ML53" s="60" t="str">
        <f t="shared" si="84"/>
        <v/>
      </c>
      <c r="MM53" s="7" t="str">
        <f t="shared" si="85"/>
        <v/>
      </c>
      <c r="MN53" s="7" t="str">
        <f t="shared" si="86"/>
        <v/>
      </c>
      <c r="MO53" s="7" t="str">
        <f t="shared" si="87"/>
        <v/>
      </c>
      <c r="MP53" s="7" t="str">
        <f t="shared" si="88"/>
        <v/>
      </c>
      <c r="MQ53" s="7" t="str">
        <f t="shared" si="89"/>
        <v/>
      </c>
      <c r="MR53" s="7" t="str">
        <f t="shared" si="90"/>
        <v/>
      </c>
      <c r="MS53" s="7" t="str">
        <f t="shared" si="91"/>
        <v/>
      </c>
      <c r="MT53" s="7" t="str">
        <f t="shared" si="92"/>
        <v/>
      </c>
      <c r="MU53" s="7" t="str">
        <f t="shared" si="93"/>
        <v/>
      </c>
      <c r="MV53" s="7" t="str">
        <f t="shared" si="94"/>
        <v/>
      </c>
      <c r="MW53" s="7" t="str">
        <f t="shared" si="95"/>
        <v/>
      </c>
      <c r="MX53" s="7" t="str">
        <f t="shared" si="96"/>
        <v/>
      </c>
      <c r="MY53" s="7" t="str">
        <f t="shared" si="97"/>
        <v/>
      </c>
      <c r="MZ53" s="7" t="str">
        <f t="shared" si="98"/>
        <v/>
      </c>
      <c r="NA53" s="7" t="str">
        <f t="shared" si="99"/>
        <v/>
      </c>
      <c r="NB53" s="7" t="str">
        <f t="shared" si="100"/>
        <v/>
      </c>
      <c r="NC53" s="7" t="str">
        <f t="shared" si="101"/>
        <v/>
      </c>
      <c r="ND53" s="7" t="str">
        <f t="shared" si="102"/>
        <v/>
      </c>
      <c r="NE53" s="61" t="str">
        <f t="shared" si="103"/>
        <v/>
      </c>
      <c r="NG53" s="10" t="str">
        <f t="shared" si="104"/>
        <v/>
      </c>
      <c r="NI53" s="10" t="str">
        <f t="shared" si="105"/>
        <v/>
      </c>
      <c r="NK53" s="10" t="str">
        <f>IF(COUNTIF($NI53:$NI$176, "X")=1, "X", "")</f>
        <v/>
      </c>
      <c r="NM53" s="10" t="str">
        <f t="shared" si="69"/>
        <v/>
      </c>
      <c r="NO53" s="85" t="str" cm="1">
        <f t="array" ref="NO53">IF(OR(NO$7="", $JE53=""), "", IFERROR(NO$8+SUMPRODUCT((Trades!$CL$8:$CL$307)*(Trades!$O$8:$Q$307=NO$7)*(Trades!$R$8:$R$307&lt;$JE53))-SUMPRODUCT((Trades!$H$8:$H$307)*(Trades!$E$8:$E$307=NO$7)*(Trades!$R$8:$R$307&lt;$JE53)), ""))</f>
        <v/>
      </c>
      <c r="NP53" s="86" t="str" cm="1">
        <f t="array" ref="NP53">IF(OR(NP$7="", $JE53=""), "", IFERROR(NP$8+SUMPRODUCT((Trades!$CL$8:$CL$307)*(Trades!$O$8:$Q$307=NP$7)*(Trades!$R$8:$R$307&lt;$JE53))-SUMPRODUCT((Trades!$H$8:$H$307)*(Trades!$E$8:$E$307=NP$7)*(Trades!$R$8:$R$307&lt;$JE53)), ""))</f>
        <v/>
      </c>
      <c r="NQ53" s="86" t="str" cm="1">
        <f t="array" ref="NQ53">IF(OR(NQ$7="", $JE53=""), "", IFERROR(NQ$8+SUMPRODUCT((Trades!$CL$8:$CL$307)*(Trades!$O$8:$Q$307=NQ$7)*(Trades!$R$8:$R$307&lt;$JE53))-SUMPRODUCT((Trades!$H$8:$H$307)*(Trades!$E$8:$E$307=NQ$7)*(Trades!$R$8:$R$307&lt;$JE53)), ""))</f>
        <v/>
      </c>
      <c r="NR53" s="86" t="str" cm="1">
        <f t="array" ref="NR53">IF(OR(NR$7="", $JE53=""), "", IFERROR(NR$8+SUMPRODUCT((Trades!$CL$8:$CL$307)*(Trades!$O$8:$Q$307=NR$7)*(Trades!$R$8:$R$307&lt;$JE53))-SUMPRODUCT((Trades!$H$8:$H$307)*(Trades!$E$8:$E$307=NR$7)*(Trades!$R$8:$R$307&lt;$JE53)), ""))</f>
        <v/>
      </c>
      <c r="NS53" s="86" t="str" cm="1">
        <f t="array" ref="NS53">IF(OR(NS$7="", $JE53=""), "", IFERROR(NS$8+SUMPRODUCT((Trades!$CL$8:$CL$307)*(Trades!$O$8:$Q$307=NS$7)*(Trades!$R$8:$R$307&lt;$JE53))-SUMPRODUCT((Trades!$H$8:$H$307)*(Trades!$E$8:$E$307=NS$7)*(Trades!$R$8:$R$307&lt;$JE53)), ""))</f>
        <v/>
      </c>
      <c r="NT53" s="86" t="str" cm="1">
        <f t="array" ref="NT53">IF(OR(NT$7="", $JE53=""), "", IFERROR(NT$8+SUMPRODUCT((Trades!$CL$8:$CL$307)*(Trades!$O$8:$Q$307=NT$7)*(Trades!$R$8:$R$307&lt;$JE53))-SUMPRODUCT((Trades!$H$8:$H$307)*(Trades!$E$8:$E$307=NT$7)*(Trades!$R$8:$R$307&lt;$JE53)), ""))</f>
        <v/>
      </c>
      <c r="NU53" s="86" t="str" cm="1">
        <f t="array" ref="NU53">IF(OR(NU$7="", $JE53=""), "", IFERROR(NU$8+SUMPRODUCT((Trades!$CL$8:$CL$307)*(Trades!$O$8:$Q$307=NU$7)*(Trades!$R$8:$R$307&lt;$JE53))-SUMPRODUCT((Trades!$H$8:$H$307)*(Trades!$E$8:$E$307=NU$7)*(Trades!$R$8:$R$307&lt;$JE53)), ""))</f>
        <v/>
      </c>
      <c r="NV53" s="86" t="str" cm="1">
        <f t="array" ref="NV53">IF(OR(NV$7="", $JE53=""), "", IFERROR(NV$8+SUMPRODUCT((Trades!$CL$8:$CL$307)*(Trades!$O$8:$Q$307=NV$7)*(Trades!$R$8:$R$307&lt;$JE53))-SUMPRODUCT((Trades!$H$8:$H$307)*(Trades!$E$8:$E$307=NV$7)*(Trades!$R$8:$R$307&lt;$JE53)), ""))</f>
        <v/>
      </c>
      <c r="NW53" s="86" t="str" cm="1">
        <f t="array" ref="NW53">IF(OR(NW$7="", $JE53=""), "", IFERROR(NW$8+SUMPRODUCT((Trades!$CL$8:$CL$307)*(Trades!$O$8:$Q$307=NW$7)*(Trades!$R$8:$R$307&lt;$JE53))-SUMPRODUCT((Trades!$H$8:$H$307)*(Trades!$E$8:$E$307=NW$7)*(Trades!$R$8:$R$307&lt;$JE53)), ""))</f>
        <v/>
      </c>
      <c r="NX53" s="86" t="str" cm="1">
        <f t="array" ref="NX53">IF(OR(NX$7="", $JE53=""), "", IFERROR(NX$8+SUMPRODUCT((Trades!$CL$8:$CL$307)*(Trades!$O$8:$Q$307=NX$7)*(Trades!$R$8:$R$307&lt;$JE53))-SUMPRODUCT((Trades!$H$8:$H$307)*(Trades!$E$8:$E$307=NX$7)*(Trades!$R$8:$R$307&lt;$JE53)), ""))</f>
        <v/>
      </c>
      <c r="NY53" s="86" t="str" cm="1">
        <f t="array" ref="NY53">IF(OR(NY$7="", $JE53=""), "", IFERROR(NY$8+SUMPRODUCT((Trades!$CL$8:$CL$307)*(Trades!$O$8:$Q$307=NY$7)*(Trades!$R$8:$R$307&lt;$JE53))-SUMPRODUCT((Trades!$H$8:$H$307)*(Trades!$E$8:$E$307=NY$7)*(Trades!$R$8:$R$307&lt;$JE53)), ""))</f>
        <v/>
      </c>
      <c r="NZ53" s="86" t="str" cm="1">
        <f t="array" ref="NZ53">IF(OR(NZ$7="", $JE53=""), "", IFERROR(NZ$8+SUMPRODUCT((Trades!$CL$8:$CL$307)*(Trades!$O$8:$Q$307=NZ$7)*(Trades!$R$8:$R$307&lt;$JE53))-SUMPRODUCT((Trades!$H$8:$H$307)*(Trades!$E$8:$E$307=NZ$7)*(Trades!$R$8:$R$307&lt;$JE53)), ""))</f>
        <v/>
      </c>
      <c r="OA53" s="86" t="str" cm="1">
        <f t="array" ref="OA53">IF(OR(OA$7="", $JE53=""), "", IFERROR(OA$8+SUMPRODUCT((Trades!$CL$8:$CL$307)*(Trades!$O$8:$Q$307=OA$7)*(Trades!$R$8:$R$307&lt;$JE53))-SUMPRODUCT((Trades!$H$8:$H$307)*(Trades!$E$8:$E$307=OA$7)*(Trades!$R$8:$R$307&lt;$JE53)), ""))</f>
        <v/>
      </c>
      <c r="OB53" s="86" t="str" cm="1">
        <f t="array" ref="OB53">IF(OR(OB$7="", $JE53=""), "", IFERROR(OB$8+SUMPRODUCT((Trades!$CL$8:$CL$307)*(Trades!$O$8:$Q$307=OB$7)*(Trades!$R$8:$R$307&lt;$JE53))-SUMPRODUCT((Trades!$H$8:$H$307)*(Trades!$E$8:$E$307=OB$7)*(Trades!$R$8:$R$307&lt;$JE53)), ""))</f>
        <v/>
      </c>
      <c r="OC53" s="86" t="str" cm="1">
        <f t="array" ref="OC53">IF(OR(OC$7="", $JE53=""), "", IFERROR(OC$8+SUMPRODUCT((Trades!$CL$8:$CL$307)*(Trades!$O$8:$Q$307=OC$7)*(Trades!$R$8:$R$307&lt;$JE53))-SUMPRODUCT((Trades!$H$8:$H$307)*(Trades!$E$8:$E$307=OC$7)*(Trades!$R$8:$R$307&lt;$JE53)), ""))</f>
        <v/>
      </c>
      <c r="OD53" s="86" t="str" cm="1">
        <f t="array" ref="OD53">IF(OR(OD$7="", $JE53=""), "", IFERROR(OD$8+SUMPRODUCT((Trades!$CL$8:$CL$307)*(Trades!$O$8:$Q$307=OD$7)*(Trades!$R$8:$R$307&lt;$JE53))-SUMPRODUCT((Trades!$H$8:$H$307)*(Trades!$E$8:$E$307=OD$7)*(Trades!$R$8:$R$307&lt;$JE53)), ""))</f>
        <v/>
      </c>
      <c r="OE53" s="86" t="str" cm="1">
        <f t="array" ref="OE53">IF(OR(OE$7="", $JE53=""), "", IFERROR(OE$8+SUMPRODUCT((Trades!$CL$8:$CL$307)*(Trades!$O$8:$Q$307=OE$7)*(Trades!$R$8:$R$307&lt;$JE53))-SUMPRODUCT((Trades!$H$8:$H$307)*(Trades!$E$8:$E$307=OE$7)*(Trades!$R$8:$R$307&lt;$JE53)), ""))</f>
        <v/>
      </c>
      <c r="OF53" s="86" t="str" cm="1">
        <f t="array" ref="OF53">IF(OR(OF$7="", $JE53=""), "", IFERROR(OF$8+SUMPRODUCT((Trades!$CL$8:$CL$307)*(Trades!$O$8:$Q$307=OF$7)*(Trades!$R$8:$R$307&lt;$JE53))-SUMPRODUCT((Trades!$H$8:$H$307)*(Trades!$E$8:$E$307=OF$7)*(Trades!$R$8:$R$307&lt;$JE53)), ""))</f>
        <v/>
      </c>
      <c r="OG53" s="86" t="str" cm="1">
        <f t="array" ref="OG53">IF(OR(OG$7="", $JE53=""), "", IFERROR(OG$8+SUMPRODUCT((Trades!$CL$8:$CL$307)*(Trades!$O$8:$Q$307=OG$7)*(Trades!$R$8:$R$307&lt;$JE53))-SUMPRODUCT((Trades!$H$8:$H$307)*(Trades!$E$8:$E$307=OG$7)*(Trades!$R$8:$R$307&lt;$JE53)), ""))</f>
        <v/>
      </c>
      <c r="OH53" s="87" t="str" cm="1">
        <f t="array" ref="OH53">IF(OR(OH$7="", $JE53=""), "", IFERROR(OH$8+SUMPRODUCT((Trades!$CL$8:$CL$307)*(Trades!$O$8:$Q$307=OH$7)*(Trades!$R$8:$R$307&lt;$JE53))-SUMPRODUCT((Trades!$H$8:$H$307)*(Trades!$E$8:$E$307=OH$7)*(Trades!$R$8:$R$307&lt;$JE53)), ""))</f>
        <v/>
      </c>
      <c r="OJ53" s="94" t="str">
        <f t="shared" si="106"/>
        <v/>
      </c>
      <c r="OK53" s="95" t="str">
        <f t="shared" si="153"/>
        <v/>
      </c>
      <c r="OL53" s="95" t="str">
        <f t="shared" si="154"/>
        <v/>
      </c>
      <c r="OM53" s="95" t="str">
        <f t="shared" si="155"/>
        <v/>
      </c>
      <c r="ON53" s="95" t="str">
        <f t="shared" si="156"/>
        <v/>
      </c>
      <c r="OO53" s="95" t="str">
        <f t="shared" si="157"/>
        <v/>
      </c>
      <c r="OP53" s="95" t="str">
        <f t="shared" si="158"/>
        <v/>
      </c>
      <c r="OQ53" s="95" t="str">
        <f t="shared" si="159"/>
        <v/>
      </c>
      <c r="OR53" s="95" t="str">
        <f t="shared" si="160"/>
        <v/>
      </c>
      <c r="OS53" s="95" t="str">
        <f t="shared" si="131"/>
        <v/>
      </c>
      <c r="OT53" s="95" t="str">
        <f t="shared" si="132"/>
        <v/>
      </c>
      <c r="OU53" s="95" t="str">
        <f t="shared" si="133"/>
        <v/>
      </c>
      <c r="OV53" s="95" t="str">
        <f t="shared" si="134"/>
        <v/>
      </c>
      <c r="OW53" s="95" t="str">
        <f t="shared" si="135"/>
        <v/>
      </c>
      <c r="OX53" s="95" t="str">
        <f t="shared" si="136"/>
        <v/>
      </c>
      <c r="OY53" s="95" t="str">
        <f t="shared" si="137"/>
        <v/>
      </c>
      <c r="OZ53" s="95" t="str">
        <f t="shared" si="138"/>
        <v/>
      </c>
      <c r="PA53" s="95" t="str">
        <f t="shared" si="139"/>
        <v/>
      </c>
      <c r="PB53" s="95" t="str">
        <f t="shared" si="140"/>
        <v/>
      </c>
      <c r="PC53" s="96" t="str">
        <f t="shared" si="141"/>
        <v/>
      </c>
      <c r="PE53" s="101" t="str">
        <f t="shared" si="126"/>
        <v/>
      </c>
      <c r="PG53" s="106" t="str">
        <f t="shared" si="127"/>
        <v/>
      </c>
      <c r="PH53" s="107" t="str">
        <f t="shared" si="161"/>
        <v/>
      </c>
      <c r="PI53" s="107" t="str">
        <f t="shared" si="162"/>
        <v/>
      </c>
      <c r="PJ53" s="107" t="str">
        <f t="shared" si="163"/>
        <v/>
      </c>
      <c r="PK53" s="107" t="str">
        <f t="shared" si="164"/>
        <v/>
      </c>
      <c r="PL53" s="107" t="str">
        <f t="shared" si="165"/>
        <v/>
      </c>
      <c r="PM53" s="107" t="str">
        <f t="shared" si="166"/>
        <v/>
      </c>
      <c r="PN53" s="107" t="str">
        <f t="shared" si="167"/>
        <v/>
      </c>
      <c r="PO53" s="107" t="str">
        <f t="shared" si="168"/>
        <v/>
      </c>
      <c r="PP53" s="107" t="str">
        <f t="shared" si="142"/>
        <v/>
      </c>
      <c r="PQ53" s="107" t="str">
        <f t="shared" si="143"/>
        <v/>
      </c>
      <c r="PR53" s="107" t="str">
        <f t="shared" si="144"/>
        <v/>
      </c>
      <c r="PS53" s="107" t="str">
        <f t="shared" si="145"/>
        <v/>
      </c>
      <c r="PT53" s="107" t="str">
        <f t="shared" si="146"/>
        <v/>
      </c>
      <c r="PU53" s="107" t="str">
        <f t="shared" si="147"/>
        <v/>
      </c>
      <c r="PV53" s="107" t="str">
        <f t="shared" si="148"/>
        <v/>
      </c>
      <c r="PW53" s="107" t="str">
        <f t="shared" si="149"/>
        <v/>
      </c>
      <c r="PX53" s="107" t="str">
        <f t="shared" si="150"/>
        <v/>
      </c>
      <c r="PY53" s="107" t="str">
        <f t="shared" si="151"/>
        <v/>
      </c>
      <c r="PZ53" s="108" t="str">
        <f t="shared" si="152"/>
        <v/>
      </c>
      <c r="QB53" s="124" t="str" cm="1">
        <f t="array" ref="QB53">IF(OR($QB$3="", $NI53=""), "", IFERROR(INDEX($ML53:$NE53, $QA53, MATCH($QB$3, $ML$7:$NE$7, 0)), ""))</f>
        <v/>
      </c>
      <c r="QD53" s="101" t="e" cm="1">
        <f t="array" ref="QD53">IF(OR($NI53="", $QB$3=""), NA(), IFERROR(INDEX($NO53:$OH53, $QC53, MATCH($QB$3, $NO$7:$OH$7, 0)), NA()))</f>
        <v>#N/A</v>
      </c>
      <c r="QF53" s="10">
        <f t="shared" si="72"/>
        <v>-20</v>
      </c>
    </row>
    <row r="54" spans="1:448" ht="15" hidden="1" customHeight="1" x14ac:dyDescent="0.25">
      <c r="CJ54" s="7"/>
      <c r="CK54" s="10">
        <v>46</v>
      </c>
      <c r="CL54" s="60">
        <v>30</v>
      </c>
      <c r="CM54" s="7">
        <v>81</v>
      </c>
      <c r="CN54" s="7">
        <v>27</v>
      </c>
      <c r="CO54" s="7">
        <v>98</v>
      </c>
      <c r="CP54" s="7">
        <v>75</v>
      </c>
      <c r="CQ54" s="7">
        <v>88</v>
      </c>
      <c r="CR54" s="7">
        <v>10</v>
      </c>
      <c r="CS54" s="7">
        <v>23</v>
      </c>
      <c r="CT54" s="7">
        <v>16</v>
      </c>
      <c r="CU54" s="7">
        <v>26</v>
      </c>
      <c r="CV54" s="7">
        <v>59</v>
      </c>
      <c r="CW54" s="7">
        <v>62</v>
      </c>
      <c r="CX54" s="7">
        <v>68</v>
      </c>
      <c r="CY54" s="7">
        <v>93</v>
      </c>
      <c r="CZ54" s="7">
        <v>76</v>
      </c>
      <c r="DA54" s="7">
        <v>55</v>
      </c>
      <c r="DB54" s="7">
        <v>45</v>
      </c>
      <c r="DC54" s="7">
        <v>58</v>
      </c>
      <c r="DD54" s="7">
        <v>79</v>
      </c>
      <c r="DE54" s="7">
        <v>30</v>
      </c>
      <c r="DF54" s="7">
        <v>7</v>
      </c>
      <c r="DG54" s="7">
        <v>98</v>
      </c>
      <c r="DH54" s="7">
        <v>22</v>
      </c>
      <c r="DI54" s="61">
        <v>76</v>
      </c>
      <c r="DK54" s="10">
        <v>47</v>
      </c>
      <c r="DL54" s="60">
        <v>5</v>
      </c>
      <c r="DM54" s="7">
        <v>56</v>
      </c>
      <c r="DN54" s="7">
        <v>72</v>
      </c>
      <c r="DO54" s="7">
        <v>72</v>
      </c>
      <c r="DP54" s="7">
        <v>99</v>
      </c>
      <c r="DQ54" s="7">
        <v>73</v>
      </c>
      <c r="DR54" s="7">
        <v>58</v>
      </c>
      <c r="DS54" s="7">
        <v>44</v>
      </c>
      <c r="DT54" s="7">
        <v>23</v>
      </c>
      <c r="DU54" s="7">
        <v>6</v>
      </c>
      <c r="DV54" s="7">
        <v>62</v>
      </c>
      <c r="DW54" s="7">
        <v>2</v>
      </c>
      <c r="DX54" s="7">
        <v>95</v>
      </c>
      <c r="DY54" s="7">
        <v>34</v>
      </c>
      <c r="DZ54" s="7">
        <v>75</v>
      </c>
      <c r="EA54" s="7">
        <v>55</v>
      </c>
      <c r="EB54" s="7">
        <v>5</v>
      </c>
      <c r="EC54" s="7">
        <v>83</v>
      </c>
      <c r="ED54" s="7">
        <v>8</v>
      </c>
      <c r="EE54" s="7">
        <v>29</v>
      </c>
      <c r="EF54" s="7">
        <v>33</v>
      </c>
      <c r="EG54" s="7">
        <v>99</v>
      </c>
      <c r="EH54" s="7">
        <v>69</v>
      </c>
      <c r="EI54" s="7">
        <v>78</v>
      </c>
      <c r="EJ54" s="7">
        <v>16</v>
      </c>
      <c r="EK54" s="7">
        <v>75</v>
      </c>
      <c r="EL54" s="7">
        <v>78</v>
      </c>
      <c r="EM54" s="7">
        <v>39</v>
      </c>
      <c r="EN54" s="7">
        <v>76</v>
      </c>
      <c r="EO54" s="7">
        <v>44</v>
      </c>
      <c r="EP54" s="7">
        <v>87</v>
      </c>
      <c r="EQ54" s="7">
        <v>61</v>
      </c>
      <c r="ER54" s="7">
        <v>62</v>
      </c>
      <c r="ES54" s="7">
        <v>61</v>
      </c>
      <c r="ET54" s="7">
        <v>76</v>
      </c>
      <c r="EU54" s="7">
        <v>93</v>
      </c>
      <c r="EV54" s="7">
        <v>77</v>
      </c>
      <c r="EW54" s="7">
        <v>37</v>
      </c>
      <c r="EX54" s="7">
        <v>78</v>
      </c>
      <c r="EY54" s="7">
        <v>27</v>
      </c>
      <c r="EZ54" s="7">
        <v>50</v>
      </c>
      <c r="FA54" s="7">
        <v>60</v>
      </c>
      <c r="FB54" s="7">
        <v>12</v>
      </c>
      <c r="FC54" s="7">
        <v>90</v>
      </c>
      <c r="FD54" s="7">
        <v>25</v>
      </c>
      <c r="FE54" s="7">
        <v>74</v>
      </c>
      <c r="FF54" s="7">
        <v>23</v>
      </c>
      <c r="FG54" s="7">
        <v>35</v>
      </c>
      <c r="FH54" s="7">
        <v>39</v>
      </c>
      <c r="FI54" s="7">
        <v>6</v>
      </c>
      <c r="FJ54" s="7">
        <v>32</v>
      </c>
      <c r="FK54" s="7">
        <v>93</v>
      </c>
      <c r="FL54" s="7">
        <v>15</v>
      </c>
      <c r="FM54" s="7">
        <v>3</v>
      </c>
      <c r="FN54" s="7">
        <v>59</v>
      </c>
      <c r="FO54" s="7">
        <v>66</v>
      </c>
      <c r="FP54" s="7">
        <v>96</v>
      </c>
      <c r="FQ54" s="7">
        <v>40</v>
      </c>
      <c r="FR54" s="7">
        <v>14</v>
      </c>
      <c r="FS54" s="7">
        <v>87</v>
      </c>
      <c r="FT54" s="7">
        <v>26</v>
      </c>
      <c r="FU54" s="7">
        <v>37</v>
      </c>
      <c r="FV54" s="7">
        <v>21</v>
      </c>
      <c r="FW54" s="7">
        <v>42</v>
      </c>
      <c r="FX54" s="7">
        <v>40</v>
      </c>
      <c r="FY54" s="7">
        <v>25</v>
      </c>
      <c r="FZ54" s="7">
        <v>78</v>
      </c>
      <c r="GA54" s="7">
        <v>97</v>
      </c>
      <c r="GB54" s="7">
        <v>38</v>
      </c>
      <c r="GC54" s="7">
        <v>62</v>
      </c>
      <c r="GD54" s="7">
        <v>83</v>
      </c>
      <c r="GE54" s="7">
        <v>35</v>
      </c>
      <c r="GF54" s="7">
        <v>11</v>
      </c>
      <c r="GG54" s="7">
        <v>56</v>
      </c>
      <c r="GH54" s="7">
        <v>80</v>
      </c>
      <c r="GI54" s="7">
        <v>30</v>
      </c>
      <c r="GJ54" s="7">
        <v>75</v>
      </c>
      <c r="GK54" s="7">
        <v>23</v>
      </c>
      <c r="GL54" s="7">
        <v>19</v>
      </c>
      <c r="GM54" s="7">
        <v>39</v>
      </c>
      <c r="GN54" s="7">
        <v>74</v>
      </c>
      <c r="GO54" s="7">
        <v>88</v>
      </c>
      <c r="GP54" s="7">
        <v>27</v>
      </c>
      <c r="GQ54" s="7">
        <v>41</v>
      </c>
      <c r="GR54" s="7">
        <v>95</v>
      </c>
      <c r="GS54" s="7">
        <v>80</v>
      </c>
      <c r="GT54" s="7">
        <v>31</v>
      </c>
      <c r="GU54" s="7">
        <v>62</v>
      </c>
      <c r="GV54" s="7">
        <v>64</v>
      </c>
      <c r="GW54" s="7">
        <v>9</v>
      </c>
      <c r="GX54" s="7">
        <v>21</v>
      </c>
      <c r="GY54" s="7">
        <v>35</v>
      </c>
      <c r="GZ54" s="7">
        <v>1</v>
      </c>
      <c r="HA54" s="7">
        <v>92</v>
      </c>
      <c r="HB54" s="7">
        <v>28</v>
      </c>
      <c r="HC54" s="7">
        <v>31</v>
      </c>
      <c r="HD54" s="7">
        <v>17</v>
      </c>
      <c r="HE54" s="7">
        <v>60</v>
      </c>
      <c r="HF54" s="7">
        <v>84</v>
      </c>
      <c r="HG54" s="61">
        <v>18</v>
      </c>
      <c r="HJ54" s="52" t="e">
        <f t="shared" si="169"/>
        <v>#VALUE!</v>
      </c>
      <c r="HL54" s="49">
        <f>$CA$30</f>
        <v>0.9166666666666663</v>
      </c>
      <c r="HN54" s="10" t="e">
        <f t="shared" si="172"/>
        <v>#VALUE!</v>
      </c>
      <c r="HP54" s="10" t="e">
        <f t="shared" si="173"/>
        <v>#VALUE!</v>
      </c>
      <c r="HR54" s="10" t="e">
        <f t="shared" si="78"/>
        <v>#VALUE!</v>
      </c>
      <c r="HT54" s="60" t="e">
        <f t="shared" ref="HT54:II69" si="175">IF(OR($HR54="", HT$5=""), "", IFERROR(INDEX($DL$8:$HG$107, MATCH($HR54, $DK$8:$DK$107, 0), MATCH(HT$5, $DL$7:$HG$7, 0)), ""))</f>
        <v>#VALUE!</v>
      </c>
      <c r="HU54" s="7" t="e">
        <f t="shared" si="175"/>
        <v>#VALUE!</v>
      </c>
      <c r="HV54" s="7" t="e">
        <f t="shared" si="175"/>
        <v>#VALUE!</v>
      </c>
      <c r="HW54" s="7" t="e">
        <f t="shared" si="175"/>
        <v>#VALUE!</v>
      </c>
      <c r="HX54" s="7" t="e">
        <f t="shared" si="175"/>
        <v>#VALUE!</v>
      </c>
      <c r="HY54" s="7" t="e">
        <f t="shared" si="175"/>
        <v>#VALUE!</v>
      </c>
      <c r="HZ54" s="7" t="e">
        <f t="shared" si="175"/>
        <v>#VALUE!</v>
      </c>
      <c r="IA54" s="7" t="e">
        <f t="shared" si="175"/>
        <v>#VALUE!</v>
      </c>
      <c r="IB54" s="7" t="e">
        <f t="shared" si="175"/>
        <v>#VALUE!</v>
      </c>
      <c r="IC54" s="7" t="e">
        <f t="shared" si="175"/>
        <v>#VALUE!</v>
      </c>
      <c r="ID54" s="7" t="e">
        <f t="shared" si="175"/>
        <v>#VALUE!</v>
      </c>
      <c r="IE54" s="7" t="e">
        <f t="shared" si="175"/>
        <v>#VALUE!</v>
      </c>
      <c r="IF54" s="7" t="e">
        <f t="shared" si="175"/>
        <v>#VALUE!</v>
      </c>
      <c r="IG54" s="7" t="e">
        <f t="shared" si="175"/>
        <v>#VALUE!</v>
      </c>
      <c r="IH54" s="7" t="e">
        <f t="shared" si="175"/>
        <v>#VALUE!</v>
      </c>
      <c r="II54" s="7" t="e">
        <f t="shared" si="175"/>
        <v>#VALUE!</v>
      </c>
      <c r="IJ54" s="7" t="e">
        <f t="shared" si="174"/>
        <v>#VALUE!</v>
      </c>
      <c r="IK54" s="7" t="e">
        <f t="shared" si="174"/>
        <v>#VALUE!</v>
      </c>
      <c r="IL54" s="7" t="e">
        <f t="shared" si="174"/>
        <v>#VALUE!</v>
      </c>
      <c r="IM54" s="61" t="e">
        <f t="shared" si="174"/>
        <v>#VALUE!</v>
      </c>
      <c r="IT54" s="10">
        <v>47</v>
      </c>
      <c r="IU54" s="10">
        <f t="shared" si="80"/>
        <v>-1</v>
      </c>
      <c r="IW54" s="10">
        <f>IFERROR(IF(COUNTIF(IW$8:IW53, IW53)&lt;=INDEX($IQ$8:$IQ$18, MATCH(IW53, $IP$8:$IP$18, 0)), IW53, IW53+$IR$5), "")</f>
        <v>-1</v>
      </c>
      <c r="IX54" s="10">
        <f>IF($IW54="", "", COUNTIF(IW$8:IW54, IW54))</f>
        <v>1</v>
      </c>
      <c r="IY54" s="10">
        <f t="shared" si="81"/>
        <v>6</v>
      </c>
      <c r="JA54" s="10" t="str">
        <f t="shared" si="82"/>
        <v>X</v>
      </c>
      <c r="JB54" s="10">
        <f>IF($JA54="", "", COUNTIF(JA$8:JA54, "X"))</f>
        <v>43</v>
      </c>
      <c r="JE54" s="67" t="str">
        <f t="shared" si="83"/>
        <v/>
      </c>
      <c r="JF54" s="60" t="str">
        <f>IF(AND($IQ$5='Dev Settings'!$BU$3, COUNTIF($IP$21:$IP$25, HT54)&gt;0, COUNTIF($IP$21:$IP$25, HT53)&gt;0), MIN($ML53:$NE53)-ML53, IF(AND($IQ$6='Dev Settings'!$BU$3, COUNTIF($IQ$21:$IQ$25, HT54)&gt;0, COUNTIF($IQ$21:$IQ$25, HT53)&gt;0), MAX($ML53:$NE53)-ML53, IFERROR(INDEX($IU$8:$IU$107, MATCH(HT54, $IT$8:$IT$107, 0)), "")))</f>
        <v/>
      </c>
      <c r="JG54" s="7" t="str">
        <f>IF(AND($IQ$5='Dev Settings'!$BU$3, COUNTIF($IP$21:$IP$25, HU54)&gt;0, COUNTIF($IP$21:$IP$25, HU53)&gt;0), MIN($ML53:$NE53)-MM53, IF(AND($IQ$6='Dev Settings'!$BU$3, COUNTIF($IQ$21:$IQ$25, HU54)&gt;0, COUNTIF($IQ$21:$IQ$25, HU53)&gt;0), MAX($ML53:$NE53)-MM53, IFERROR(INDEX($IU$8:$IU$107, MATCH(HU54, $IT$8:$IT$107, 0)), "")))</f>
        <v/>
      </c>
      <c r="JH54" s="7" t="str">
        <f>IF(AND($IQ$5='Dev Settings'!$BU$3, COUNTIF($IP$21:$IP$25, HV54)&gt;0, COUNTIF($IP$21:$IP$25, HV53)&gt;0), MIN($ML53:$NE53)-MN53, IF(AND($IQ$6='Dev Settings'!$BU$3, COUNTIF($IQ$21:$IQ$25, HV54)&gt;0, COUNTIF($IQ$21:$IQ$25, HV53)&gt;0), MAX($ML53:$NE53)-MN53, IFERROR(INDEX($IU$8:$IU$107, MATCH(HV54, $IT$8:$IT$107, 0)), "")))</f>
        <v/>
      </c>
      <c r="JI54" s="7" t="str">
        <f>IF(AND($IQ$5='Dev Settings'!$BU$3, COUNTIF($IP$21:$IP$25, HW54)&gt;0, COUNTIF($IP$21:$IP$25, HW53)&gt;0), MIN($ML53:$NE53)-MO53, IF(AND($IQ$6='Dev Settings'!$BU$3, COUNTIF($IQ$21:$IQ$25, HW54)&gt;0, COUNTIF($IQ$21:$IQ$25, HW53)&gt;0), MAX($ML53:$NE53)-MO53, IFERROR(INDEX($IU$8:$IU$107, MATCH(HW54, $IT$8:$IT$107, 0)), "")))</f>
        <v/>
      </c>
      <c r="JJ54" s="7" t="str">
        <f>IF(AND($IQ$5='Dev Settings'!$BU$3, COUNTIF($IP$21:$IP$25, HX54)&gt;0, COUNTIF($IP$21:$IP$25, HX53)&gt;0), MIN($ML53:$NE53)-MP53, IF(AND($IQ$6='Dev Settings'!$BU$3, COUNTIF($IQ$21:$IQ$25, HX54)&gt;0, COUNTIF($IQ$21:$IQ$25, HX53)&gt;0), MAX($ML53:$NE53)-MP53, IFERROR(INDEX($IU$8:$IU$107, MATCH(HX54, $IT$8:$IT$107, 0)), "")))</f>
        <v/>
      </c>
      <c r="JK54" s="7" t="str">
        <f>IF(AND($IQ$5='Dev Settings'!$BU$3, COUNTIF($IP$21:$IP$25, HY54)&gt;0, COUNTIF($IP$21:$IP$25, HY53)&gt;0), MIN($ML53:$NE53)-MQ53, IF(AND($IQ$6='Dev Settings'!$BU$3, COUNTIF($IQ$21:$IQ$25, HY54)&gt;0, COUNTIF($IQ$21:$IQ$25, HY53)&gt;0), MAX($ML53:$NE53)-MQ53, IFERROR(INDEX($IU$8:$IU$107, MATCH(HY54, $IT$8:$IT$107, 0)), "")))</f>
        <v/>
      </c>
      <c r="JL54" s="7" t="str">
        <f>IF(AND($IQ$5='Dev Settings'!$BU$3, COUNTIF($IP$21:$IP$25, HZ54)&gt;0, COUNTIF($IP$21:$IP$25, HZ53)&gt;0), MIN($ML53:$NE53)-MR53, IF(AND($IQ$6='Dev Settings'!$BU$3, COUNTIF($IQ$21:$IQ$25, HZ54)&gt;0, COUNTIF($IQ$21:$IQ$25, HZ53)&gt;0), MAX($ML53:$NE53)-MR53, IFERROR(INDEX($IU$8:$IU$107, MATCH(HZ54, $IT$8:$IT$107, 0)), "")))</f>
        <v/>
      </c>
      <c r="JM54" s="7" t="str">
        <f>IF(AND($IQ$5='Dev Settings'!$BU$3, COUNTIF($IP$21:$IP$25, IA54)&gt;0, COUNTIF($IP$21:$IP$25, IA53)&gt;0), MIN($ML53:$NE53)-MS53, IF(AND($IQ$6='Dev Settings'!$BU$3, COUNTIF($IQ$21:$IQ$25, IA54)&gt;0, COUNTIF($IQ$21:$IQ$25, IA53)&gt;0), MAX($ML53:$NE53)-MS53, IFERROR(INDEX($IU$8:$IU$107, MATCH(IA54, $IT$8:$IT$107, 0)), "")))</f>
        <v/>
      </c>
      <c r="JN54" s="7" t="str">
        <f>IF(AND($IQ$5='Dev Settings'!$BU$3, COUNTIF($IP$21:$IP$25, IB54)&gt;0, COUNTIF($IP$21:$IP$25, IB53)&gt;0), MIN($ML53:$NE53)-MT53, IF(AND($IQ$6='Dev Settings'!$BU$3, COUNTIF($IQ$21:$IQ$25, IB54)&gt;0, COUNTIF($IQ$21:$IQ$25, IB53)&gt;0), MAX($ML53:$NE53)-MT53, IFERROR(INDEX($IU$8:$IU$107, MATCH(IB54, $IT$8:$IT$107, 0)), "")))</f>
        <v/>
      </c>
      <c r="JO54" s="7" t="str">
        <f>IF(AND($IQ$5='Dev Settings'!$BU$3, COUNTIF($IP$21:$IP$25, IC54)&gt;0, COUNTIF($IP$21:$IP$25, IC53)&gt;0), MIN($ML53:$NE53)-MU53, IF(AND($IQ$6='Dev Settings'!$BU$3, COUNTIF($IQ$21:$IQ$25, IC54)&gt;0, COUNTIF($IQ$21:$IQ$25, IC53)&gt;0), MAX($ML53:$NE53)-MU53, IFERROR(INDEX($IU$8:$IU$107, MATCH(IC54, $IT$8:$IT$107, 0)), "")))</f>
        <v/>
      </c>
      <c r="JP54" s="7" t="str">
        <f>IF(AND($IQ$5='Dev Settings'!$BU$3, COUNTIF($IP$21:$IP$25, ID54)&gt;0, COUNTIF($IP$21:$IP$25, ID53)&gt;0), MIN($ML53:$NE53)-MV53, IF(AND($IQ$6='Dev Settings'!$BU$3, COUNTIF($IQ$21:$IQ$25, ID54)&gt;0, COUNTIF($IQ$21:$IQ$25, ID53)&gt;0), MAX($ML53:$NE53)-MV53, IFERROR(INDEX($IU$8:$IU$107, MATCH(ID54, $IT$8:$IT$107, 0)), "")))</f>
        <v/>
      </c>
      <c r="JQ54" s="7" t="str">
        <f>IF(AND($IQ$5='Dev Settings'!$BU$3, COUNTIF($IP$21:$IP$25, IE54)&gt;0, COUNTIF($IP$21:$IP$25, IE53)&gt;0), MIN($ML53:$NE53)-MW53, IF(AND($IQ$6='Dev Settings'!$BU$3, COUNTIF($IQ$21:$IQ$25, IE54)&gt;0, COUNTIF($IQ$21:$IQ$25, IE53)&gt;0), MAX($ML53:$NE53)-MW53, IFERROR(INDEX($IU$8:$IU$107, MATCH(IE54, $IT$8:$IT$107, 0)), "")))</f>
        <v/>
      </c>
      <c r="JR54" s="7" t="str">
        <f>IF(AND($IQ$5='Dev Settings'!$BU$3, COUNTIF($IP$21:$IP$25, IF54)&gt;0, COUNTIF($IP$21:$IP$25, IF53)&gt;0), MIN($ML53:$NE53)-MX53, IF(AND($IQ$6='Dev Settings'!$BU$3, COUNTIF($IQ$21:$IQ$25, IF54)&gt;0, COUNTIF($IQ$21:$IQ$25, IF53)&gt;0), MAX($ML53:$NE53)-MX53, IFERROR(INDEX($IU$8:$IU$107, MATCH(IF54, $IT$8:$IT$107, 0)), "")))</f>
        <v/>
      </c>
      <c r="JS54" s="7" t="str">
        <f>IF(AND($IQ$5='Dev Settings'!$BU$3, COUNTIF($IP$21:$IP$25, IG54)&gt;0, COUNTIF($IP$21:$IP$25, IG53)&gt;0), MIN($ML53:$NE53)-MY53, IF(AND($IQ$6='Dev Settings'!$BU$3, COUNTIF($IQ$21:$IQ$25, IG54)&gt;0, COUNTIF($IQ$21:$IQ$25, IG53)&gt;0), MAX($ML53:$NE53)-MY53, IFERROR(INDEX($IU$8:$IU$107, MATCH(IG54, $IT$8:$IT$107, 0)), "")))</f>
        <v/>
      </c>
      <c r="JT54" s="7" t="str">
        <f>IF(AND($IQ$5='Dev Settings'!$BU$3, COUNTIF($IP$21:$IP$25, IH54)&gt;0, COUNTIF($IP$21:$IP$25, IH53)&gt;0), MIN($ML53:$NE53)-MZ53, IF(AND($IQ$6='Dev Settings'!$BU$3, COUNTIF($IQ$21:$IQ$25, IH54)&gt;0, COUNTIF($IQ$21:$IQ$25, IH53)&gt;0), MAX($ML53:$NE53)-MZ53, IFERROR(INDEX($IU$8:$IU$107, MATCH(IH54, $IT$8:$IT$107, 0)), "")))</f>
        <v/>
      </c>
      <c r="JU54" s="7" t="str">
        <f>IF(AND($IQ$5='Dev Settings'!$BU$3, COUNTIF($IP$21:$IP$25, II54)&gt;0, COUNTIF($IP$21:$IP$25, II53)&gt;0), MIN($ML53:$NE53)-NA53, IF(AND($IQ$6='Dev Settings'!$BU$3, COUNTIF($IQ$21:$IQ$25, II54)&gt;0, COUNTIF($IQ$21:$IQ$25, II53)&gt;0), MAX($ML53:$NE53)-NA53, IFERROR(INDEX($IU$8:$IU$107, MATCH(II54, $IT$8:$IT$107, 0)), "")))</f>
        <v/>
      </c>
      <c r="JV54" s="7" t="str">
        <f>IF(AND($IQ$5='Dev Settings'!$BU$3, COUNTIF($IP$21:$IP$25, IJ54)&gt;0, COUNTIF($IP$21:$IP$25, IJ53)&gt;0), MIN($ML53:$NE53)-NB53, IF(AND($IQ$6='Dev Settings'!$BU$3, COUNTIF($IQ$21:$IQ$25, IJ54)&gt;0, COUNTIF($IQ$21:$IQ$25, IJ53)&gt;0), MAX($ML53:$NE53)-NB53, IFERROR(INDEX($IU$8:$IU$107, MATCH(IJ54, $IT$8:$IT$107, 0)), "")))</f>
        <v/>
      </c>
      <c r="JW54" s="7" t="str">
        <f>IF(AND($IQ$5='Dev Settings'!$BU$3, COUNTIF($IP$21:$IP$25, IK54)&gt;0, COUNTIF($IP$21:$IP$25, IK53)&gt;0), MIN($ML53:$NE53)-NC53, IF(AND($IQ$6='Dev Settings'!$BU$3, COUNTIF($IQ$21:$IQ$25, IK54)&gt;0, COUNTIF($IQ$21:$IQ$25, IK53)&gt;0), MAX($ML53:$NE53)-NC53, IFERROR(INDEX($IU$8:$IU$107, MATCH(IK54, $IT$8:$IT$107, 0)), "")))</f>
        <v/>
      </c>
      <c r="JX54" s="7" t="str">
        <f>IF(AND($IQ$5='Dev Settings'!$BU$3, COUNTIF($IP$21:$IP$25, IL54)&gt;0, COUNTIF($IP$21:$IP$25, IL53)&gt;0), MIN($ML53:$NE53)-ND53, IF(AND($IQ$6='Dev Settings'!$BU$3, COUNTIF($IQ$21:$IQ$25, IL54)&gt;0, COUNTIF($IQ$21:$IQ$25, IL53)&gt;0), MAX($ML53:$NE53)-ND53, IFERROR(INDEX($IU$8:$IU$107, MATCH(IL54, $IT$8:$IT$107, 0)), "")))</f>
        <v/>
      </c>
      <c r="JY54" s="61" t="str">
        <f>IF(AND($IQ$5='Dev Settings'!$BU$3, COUNTIF($IP$21:$IP$25, IM54)&gt;0, COUNTIF($IP$21:$IP$25, IM53)&gt;0), MIN($ML53:$NE53)-NE53, IF(AND($IQ$6='Dev Settings'!$BU$3, COUNTIF($IQ$21:$IQ$25, IM54)&gt;0, COUNTIF($IQ$21:$IQ$25, IM53)&gt;0), MAX($ML53:$NE53)-NE53, IFERROR(INDEX($IU$8:$IU$107, MATCH(IM54, $IT$8:$IT$107, 0)), "")))</f>
        <v/>
      </c>
      <c r="KA54" s="60" t="str">
        <f t="shared" si="8"/>
        <v/>
      </c>
      <c r="KB54" s="7" t="str">
        <f t="shared" si="9"/>
        <v/>
      </c>
      <c r="KC54" s="7" t="str">
        <f t="shared" si="10"/>
        <v/>
      </c>
      <c r="KD54" s="7" t="str">
        <f t="shared" si="11"/>
        <v/>
      </c>
      <c r="KE54" s="7" t="str">
        <f t="shared" si="12"/>
        <v/>
      </c>
      <c r="KF54" s="7" t="str">
        <f t="shared" si="13"/>
        <v/>
      </c>
      <c r="KG54" s="7" t="str">
        <f t="shared" si="14"/>
        <v/>
      </c>
      <c r="KH54" s="7" t="str">
        <f t="shared" si="15"/>
        <v/>
      </c>
      <c r="KI54" s="7" t="str">
        <f t="shared" si="16"/>
        <v/>
      </c>
      <c r="KJ54" s="7" t="str">
        <f t="shared" si="17"/>
        <v/>
      </c>
      <c r="KK54" s="7" t="str">
        <f t="shared" si="18"/>
        <v/>
      </c>
      <c r="KL54" s="7" t="str">
        <f t="shared" si="19"/>
        <v/>
      </c>
      <c r="KM54" s="7" t="str">
        <f t="shared" si="20"/>
        <v/>
      </c>
      <c r="KN54" s="7" t="str">
        <f t="shared" si="21"/>
        <v/>
      </c>
      <c r="KO54" s="7" t="str">
        <f t="shared" si="22"/>
        <v/>
      </c>
      <c r="KP54" s="7" t="str">
        <f t="shared" si="23"/>
        <v/>
      </c>
      <c r="KQ54" s="7" t="str">
        <f t="shared" si="24"/>
        <v/>
      </c>
      <c r="KR54" s="7" t="str">
        <f t="shared" si="25"/>
        <v/>
      </c>
      <c r="KS54" s="7" t="str">
        <f t="shared" si="26"/>
        <v/>
      </c>
      <c r="KT54" s="61" t="str">
        <f t="shared" si="27"/>
        <v/>
      </c>
      <c r="KV54" s="60" t="e">
        <f t="shared" si="28"/>
        <v>#VALUE!</v>
      </c>
      <c r="KW54" s="7" t="e">
        <f t="shared" si="29"/>
        <v>#VALUE!</v>
      </c>
      <c r="KX54" s="7" t="e">
        <f t="shared" si="30"/>
        <v>#VALUE!</v>
      </c>
      <c r="KY54" s="7" t="e">
        <f t="shared" si="31"/>
        <v>#VALUE!</v>
      </c>
      <c r="KZ54" s="7" t="e">
        <f t="shared" si="32"/>
        <v>#VALUE!</v>
      </c>
      <c r="LA54" s="7" t="e">
        <f t="shared" si="33"/>
        <v>#VALUE!</v>
      </c>
      <c r="LB54" s="7" t="e">
        <f t="shared" si="34"/>
        <v>#VALUE!</v>
      </c>
      <c r="LC54" s="7" t="e">
        <f t="shared" si="35"/>
        <v>#VALUE!</v>
      </c>
      <c r="LD54" s="7" t="e">
        <f t="shared" si="36"/>
        <v>#VALUE!</v>
      </c>
      <c r="LE54" s="7" t="e">
        <f t="shared" si="37"/>
        <v>#VALUE!</v>
      </c>
      <c r="LF54" s="7" t="e">
        <f t="shared" si="38"/>
        <v>#VALUE!</v>
      </c>
      <c r="LG54" s="7" t="e">
        <f t="shared" si="39"/>
        <v>#VALUE!</v>
      </c>
      <c r="LH54" s="7" t="e">
        <f t="shared" si="40"/>
        <v>#VALUE!</v>
      </c>
      <c r="LI54" s="7" t="e">
        <f t="shared" si="41"/>
        <v>#VALUE!</v>
      </c>
      <c r="LJ54" s="7" t="e">
        <f t="shared" si="42"/>
        <v>#VALUE!</v>
      </c>
      <c r="LK54" s="7" t="e">
        <f t="shared" si="43"/>
        <v>#VALUE!</v>
      </c>
      <c r="LL54" s="7" t="e">
        <f t="shared" si="44"/>
        <v>#VALUE!</v>
      </c>
      <c r="LM54" s="7" t="e">
        <f t="shared" si="45"/>
        <v>#VALUE!</v>
      </c>
      <c r="LN54" s="7" t="e">
        <f t="shared" si="46"/>
        <v>#VALUE!</v>
      </c>
      <c r="LO54" s="61" t="e">
        <f t="shared" si="47"/>
        <v>#VALUE!</v>
      </c>
      <c r="LQ54" s="60" t="e">
        <f t="shared" si="48"/>
        <v>#VALUE!</v>
      </c>
      <c r="LR54" s="7" t="e">
        <f t="shared" si="49"/>
        <v>#VALUE!</v>
      </c>
      <c r="LS54" s="7" t="e">
        <f t="shared" si="50"/>
        <v>#VALUE!</v>
      </c>
      <c r="LT54" s="7" t="e">
        <f t="shared" si="51"/>
        <v>#VALUE!</v>
      </c>
      <c r="LU54" s="7" t="e">
        <f t="shared" si="52"/>
        <v>#VALUE!</v>
      </c>
      <c r="LV54" s="7" t="e">
        <f t="shared" si="53"/>
        <v>#VALUE!</v>
      </c>
      <c r="LW54" s="7" t="e">
        <f t="shared" si="54"/>
        <v>#VALUE!</v>
      </c>
      <c r="LX54" s="7" t="e">
        <f t="shared" si="55"/>
        <v>#VALUE!</v>
      </c>
      <c r="LY54" s="7" t="e">
        <f t="shared" si="56"/>
        <v>#VALUE!</v>
      </c>
      <c r="LZ54" s="7" t="e">
        <f t="shared" si="57"/>
        <v>#VALUE!</v>
      </c>
      <c r="MA54" s="7" t="e">
        <f t="shared" si="58"/>
        <v>#VALUE!</v>
      </c>
      <c r="MB54" s="7" t="e">
        <f t="shared" si="59"/>
        <v>#VALUE!</v>
      </c>
      <c r="MC54" s="7" t="e">
        <f t="shared" si="60"/>
        <v>#VALUE!</v>
      </c>
      <c r="MD54" s="7" t="e">
        <f t="shared" si="61"/>
        <v>#VALUE!</v>
      </c>
      <c r="ME54" s="7" t="e">
        <f t="shared" si="62"/>
        <v>#VALUE!</v>
      </c>
      <c r="MF54" s="7" t="e">
        <f t="shared" si="63"/>
        <v>#VALUE!</v>
      </c>
      <c r="MG54" s="7" t="e">
        <f t="shared" si="64"/>
        <v>#VALUE!</v>
      </c>
      <c r="MH54" s="7" t="e">
        <f t="shared" si="65"/>
        <v>#VALUE!</v>
      </c>
      <c r="MI54" s="7" t="e">
        <f t="shared" si="66"/>
        <v>#VALUE!</v>
      </c>
      <c r="MJ54" s="61" t="e">
        <f t="shared" si="67"/>
        <v>#VALUE!</v>
      </c>
      <c r="ML54" s="60" t="str">
        <f t="shared" si="84"/>
        <v/>
      </c>
      <c r="MM54" s="7" t="str">
        <f t="shared" si="85"/>
        <v/>
      </c>
      <c r="MN54" s="7" t="str">
        <f t="shared" si="86"/>
        <v/>
      </c>
      <c r="MO54" s="7" t="str">
        <f t="shared" si="87"/>
        <v/>
      </c>
      <c r="MP54" s="7" t="str">
        <f t="shared" si="88"/>
        <v/>
      </c>
      <c r="MQ54" s="7" t="str">
        <f t="shared" si="89"/>
        <v/>
      </c>
      <c r="MR54" s="7" t="str">
        <f t="shared" si="90"/>
        <v/>
      </c>
      <c r="MS54" s="7" t="str">
        <f t="shared" si="91"/>
        <v/>
      </c>
      <c r="MT54" s="7" t="str">
        <f t="shared" si="92"/>
        <v/>
      </c>
      <c r="MU54" s="7" t="str">
        <f t="shared" si="93"/>
        <v/>
      </c>
      <c r="MV54" s="7" t="str">
        <f t="shared" si="94"/>
        <v/>
      </c>
      <c r="MW54" s="7" t="str">
        <f t="shared" si="95"/>
        <v/>
      </c>
      <c r="MX54" s="7" t="str">
        <f t="shared" si="96"/>
        <v/>
      </c>
      <c r="MY54" s="7" t="str">
        <f t="shared" si="97"/>
        <v/>
      </c>
      <c r="MZ54" s="7" t="str">
        <f t="shared" si="98"/>
        <v/>
      </c>
      <c r="NA54" s="7" t="str">
        <f t="shared" si="99"/>
        <v/>
      </c>
      <c r="NB54" s="7" t="str">
        <f t="shared" si="100"/>
        <v/>
      </c>
      <c r="NC54" s="7" t="str">
        <f t="shared" si="101"/>
        <v/>
      </c>
      <c r="ND54" s="7" t="str">
        <f t="shared" si="102"/>
        <v/>
      </c>
      <c r="NE54" s="61" t="str">
        <f t="shared" si="103"/>
        <v/>
      </c>
      <c r="NG54" s="10" t="str">
        <f t="shared" si="104"/>
        <v/>
      </c>
      <c r="NI54" s="10" t="str">
        <f t="shared" si="105"/>
        <v/>
      </c>
      <c r="NK54" s="10" t="str">
        <f>IF(COUNTIF($NI54:$NI$176, "X")=1, "X", "")</f>
        <v/>
      </c>
      <c r="NM54" s="10" t="str">
        <f t="shared" si="69"/>
        <v/>
      </c>
      <c r="NO54" s="85" t="str" cm="1">
        <f t="array" ref="NO54">IF(OR(NO$7="", $JE54=""), "", IFERROR(NO$8+SUMPRODUCT((Trades!$CL$8:$CL$307)*(Trades!$O$8:$Q$307=NO$7)*(Trades!$R$8:$R$307&lt;$JE54))-SUMPRODUCT((Trades!$H$8:$H$307)*(Trades!$E$8:$E$307=NO$7)*(Trades!$R$8:$R$307&lt;$JE54)), ""))</f>
        <v/>
      </c>
      <c r="NP54" s="86" t="str" cm="1">
        <f t="array" ref="NP54">IF(OR(NP$7="", $JE54=""), "", IFERROR(NP$8+SUMPRODUCT((Trades!$CL$8:$CL$307)*(Trades!$O$8:$Q$307=NP$7)*(Trades!$R$8:$R$307&lt;$JE54))-SUMPRODUCT((Trades!$H$8:$H$307)*(Trades!$E$8:$E$307=NP$7)*(Trades!$R$8:$R$307&lt;$JE54)), ""))</f>
        <v/>
      </c>
      <c r="NQ54" s="86" t="str" cm="1">
        <f t="array" ref="NQ54">IF(OR(NQ$7="", $JE54=""), "", IFERROR(NQ$8+SUMPRODUCT((Trades!$CL$8:$CL$307)*(Trades!$O$8:$Q$307=NQ$7)*(Trades!$R$8:$R$307&lt;$JE54))-SUMPRODUCT((Trades!$H$8:$H$307)*(Trades!$E$8:$E$307=NQ$7)*(Trades!$R$8:$R$307&lt;$JE54)), ""))</f>
        <v/>
      </c>
      <c r="NR54" s="86" t="str" cm="1">
        <f t="array" ref="NR54">IF(OR(NR$7="", $JE54=""), "", IFERROR(NR$8+SUMPRODUCT((Trades!$CL$8:$CL$307)*(Trades!$O$8:$Q$307=NR$7)*(Trades!$R$8:$R$307&lt;$JE54))-SUMPRODUCT((Trades!$H$8:$H$307)*(Trades!$E$8:$E$307=NR$7)*(Trades!$R$8:$R$307&lt;$JE54)), ""))</f>
        <v/>
      </c>
      <c r="NS54" s="86" t="str" cm="1">
        <f t="array" ref="NS54">IF(OR(NS$7="", $JE54=""), "", IFERROR(NS$8+SUMPRODUCT((Trades!$CL$8:$CL$307)*(Trades!$O$8:$Q$307=NS$7)*(Trades!$R$8:$R$307&lt;$JE54))-SUMPRODUCT((Trades!$H$8:$H$307)*(Trades!$E$8:$E$307=NS$7)*(Trades!$R$8:$R$307&lt;$JE54)), ""))</f>
        <v/>
      </c>
      <c r="NT54" s="86" t="str" cm="1">
        <f t="array" ref="NT54">IF(OR(NT$7="", $JE54=""), "", IFERROR(NT$8+SUMPRODUCT((Trades!$CL$8:$CL$307)*(Trades!$O$8:$Q$307=NT$7)*(Trades!$R$8:$R$307&lt;$JE54))-SUMPRODUCT((Trades!$H$8:$H$307)*(Trades!$E$8:$E$307=NT$7)*(Trades!$R$8:$R$307&lt;$JE54)), ""))</f>
        <v/>
      </c>
      <c r="NU54" s="86" t="str" cm="1">
        <f t="array" ref="NU54">IF(OR(NU$7="", $JE54=""), "", IFERROR(NU$8+SUMPRODUCT((Trades!$CL$8:$CL$307)*(Trades!$O$8:$Q$307=NU$7)*(Trades!$R$8:$R$307&lt;$JE54))-SUMPRODUCT((Trades!$H$8:$H$307)*(Trades!$E$8:$E$307=NU$7)*(Trades!$R$8:$R$307&lt;$JE54)), ""))</f>
        <v/>
      </c>
      <c r="NV54" s="86" t="str" cm="1">
        <f t="array" ref="NV54">IF(OR(NV$7="", $JE54=""), "", IFERROR(NV$8+SUMPRODUCT((Trades!$CL$8:$CL$307)*(Trades!$O$8:$Q$307=NV$7)*(Trades!$R$8:$R$307&lt;$JE54))-SUMPRODUCT((Trades!$H$8:$H$307)*(Trades!$E$8:$E$307=NV$7)*(Trades!$R$8:$R$307&lt;$JE54)), ""))</f>
        <v/>
      </c>
      <c r="NW54" s="86" t="str" cm="1">
        <f t="array" ref="NW54">IF(OR(NW$7="", $JE54=""), "", IFERROR(NW$8+SUMPRODUCT((Trades!$CL$8:$CL$307)*(Trades!$O$8:$Q$307=NW$7)*(Trades!$R$8:$R$307&lt;$JE54))-SUMPRODUCT((Trades!$H$8:$H$307)*(Trades!$E$8:$E$307=NW$7)*(Trades!$R$8:$R$307&lt;$JE54)), ""))</f>
        <v/>
      </c>
      <c r="NX54" s="86" t="str" cm="1">
        <f t="array" ref="NX54">IF(OR(NX$7="", $JE54=""), "", IFERROR(NX$8+SUMPRODUCT((Trades!$CL$8:$CL$307)*(Trades!$O$8:$Q$307=NX$7)*(Trades!$R$8:$R$307&lt;$JE54))-SUMPRODUCT((Trades!$H$8:$H$307)*(Trades!$E$8:$E$307=NX$7)*(Trades!$R$8:$R$307&lt;$JE54)), ""))</f>
        <v/>
      </c>
      <c r="NY54" s="86" t="str" cm="1">
        <f t="array" ref="NY54">IF(OR(NY$7="", $JE54=""), "", IFERROR(NY$8+SUMPRODUCT((Trades!$CL$8:$CL$307)*(Trades!$O$8:$Q$307=NY$7)*(Trades!$R$8:$R$307&lt;$JE54))-SUMPRODUCT((Trades!$H$8:$H$307)*(Trades!$E$8:$E$307=NY$7)*(Trades!$R$8:$R$307&lt;$JE54)), ""))</f>
        <v/>
      </c>
      <c r="NZ54" s="86" t="str" cm="1">
        <f t="array" ref="NZ54">IF(OR(NZ$7="", $JE54=""), "", IFERROR(NZ$8+SUMPRODUCT((Trades!$CL$8:$CL$307)*(Trades!$O$8:$Q$307=NZ$7)*(Trades!$R$8:$R$307&lt;$JE54))-SUMPRODUCT((Trades!$H$8:$H$307)*(Trades!$E$8:$E$307=NZ$7)*(Trades!$R$8:$R$307&lt;$JE54)), ""))</f>
        <v/>
      </c>
      <c r="OA54" s="86" t="str" cm="1">
        <f t="array" ref="OA54">IF(OR(OA$7="", $JE54=""), "", IFERROR(OA$8+SUMPRODUCT((Trades!$CL$8:$CL$307)*(Trades!$O$8:$Q$307=OA$7)*(Trades!$R$8:$R$307&lt;$JE54))-SUMPRODUCT((Trades!$H$8:$H$307)*(Trades!$E$8:$E$307=OA$7)*(Trades!$R$8:$R$307&lt;$JE54)), ""))</f>
        <v/>
      </c>
      <c r="OB54" s="86" t="str" cm="1">
        <f t="array" ref="OB54">IF(OR(OB$7="", $JE54=""), "", IFERROR(OB$8+SUMPRODUCT((Trades!$CL$8:$CL$307)*(Trades!$O$8:$Q$307=OB$7)*(Trades!$R$8:$R$307&lt;$JE54))-SUMPRODUCT((Trades!$H$8:$H$307)*(Trades!$E$8:$E$307=OB$7)*(Trades!$R$8:$R$307&lt;$JE54)), ""))</f>
        <v/>
      </c>
      <c r="OC54" s="86" t="str" cm="1">
        <f t="array" ref="OC54">IF(OR(OC$7="", $JE54=""), "", IFERROR(OC$8+SUMPRODUCT((Trades!$CL$8:$CL$307)*(Trades!$O$8:$Q$307=OC$7)*(Trades!$R$8:$R$307&lt;$JE54))-SUMPRODUCT((Trades!$H$8:$H$307)*(Trades!$E$8:$E$307=OC$7)*(Trades!$R$8:$R$307&lt;$JE54)), ""))</f>
        <v/>
      </c>
      <c r="OD54" s="86" t="str" cm="1">
        <f t="array" ref="OD54">IF(OR(OD$7="", $JE54=""), "", IFERROR(OD$8+SUMPRODUCT((Trades!$CL$8:$CL$307)*(Trades!$O$8:$Q$307=OD$7)*(Trades!$R$8:$R$307&lt;$JE54))-SUMPRODUCT((Trades!$H$8:$H$307)*(Trades!$E$8:$E$307=OD$7)*(Trades!$R$8:$R$307&lt;$JE54)), ""))</f>
        <v/>
      </c>
      <c r="OE54" s="86" t="str" cm="1">
        <f t="array" ref="OE54">IF(OR(OE$7="", $JE54=""), "", IFERROR(OE$8+SUMPRODUCT((Trades!$CL$8:$CL$307)*(Trades!$O$8:$Q$307=OE$7)*(Trades!$R$8:$R$307&lt;$JE54))-SUMPRODUCT((Trades!$H$8:$H$307)*(Trades!$E$8:$E$307=OE$7)*(Trades!$R$8:$R$307&lt;$JE54)), ""))</f>
        <v/>
      </c>
      <c r="OF54" s="86" t="str" cm="1">
        <f t="array" ref="OF54">IF(OR(OF$7="", $JE54=""), "", IFERROR(OF$8+SUMPRODUCT((Trades!$CL$8:$CL$307)*(Trades!$O$8:$Q$307=OF$7)*(Trades!$R$8:$R$307&lt;$JE54))-SUMPRODUCT((Trades!$H$8:$H$307)*(Trades!$E$8:$E$307=OF$7)*(Trades!$R$8:$R$307&lt;$JE54)), ""))</f>
        <v/>
      </c>
      <c r="OG54" s="86" t="str" cm="1">
        <f t="array" ref="OG54">IF(OR(OG$7="", $JE54=""), "", IFERROR(OG$8+SUMPRODUCT((Trades!$CL$8:$CL$307)*(Trades!$O$8:$Q$307=OG$7)*(Trades!$R$8:$R$307&lt;$JE54))-SUMPRODUCT((Trades!$H$8:$H$307)*(Trades!$E$8:$E$307=OG$7)*(Trades!$R$8:$R$307&lt;$JE54)), ""))</f>
        <v/>
      </c>
      <c r="OH54" s="87" t="str" cm="1">
        <f t="array" ref="OH54">IF(OR(OH$7="", $JE54=""), "", IFERROR(OH$8+SUMPRODUCT((Trades!$CL$8:$CL$307)*(Trades!$O$8:$Q$307=OH$7)*(Trades!$R$8:$R$307&lt;$JE54))-SUMPRODUCT((Trades!$H$8:$H$307)*(Trades!$E$8:$E$307=OH$7)*(Trades!$R$8:$R$307&lt;$JE54)), ""))</f>
        <v/>
      </c>
      <c r="OJ54" s="94" t="str">
        <f t="shared" si="106"/>
        <v/>
      </c>
      <c r="OK54" s="95" t="str">
        <f t="shared" si="153"/>
        <v/>
      </c>
      <c r="OL54" s="95" t="str">
        <f t="shared" si="154"/>
        <v/>
      </c>
      <c r="OM54" s="95" t="str">
        <f t="shared" si="155"/>
        <v/>
      </c>
      <c r="ON54" s="95" t="str">
        <f t="shared" si="156"/>
        <v/>
      </c>
      <c r="OO54" s="95" t="str">
        <f t="shared" si="157"/>
        <v/>
      </c>
      <c r="OP54" s="95" t="str">
        <f t="shared" si="158"/>
        <v/>
      </c>
      <c r="OQ54" s="95" t="str">
        <f t="shared" si="159"/>
        <v/>
      </c>
      <c r="OR54" s="95" t="str">
        <f t="shared" si="160"/>
        <v/>
      </c>
      <c r="OS54" s="95" t="str">
        <f t="shared" si="131"/>
        <v/>
      </c>
      <c r="OT54" s="95" t="str">
        <f t="shared" si="132"/>
        <v/>
      </c>
      <c r="OU54" s="95" t="str">
        <f t="shared" si="133"/>
        <v/>
      </c>
      <c r="OV54" s="95" t="str">
        <f t="shared" si="134"/>
        <v/>
      </c>
      <c r="OW54" s="95" t="str">
        <f t="shared" si="135"/>
        <v/>
      </c>
      <c r="OX54" s="95" t="str">
        <f t="shared" si="136"/>
        <v/>
      </c>
      <c r="OY54" s="95" t="str">
        <f t="shared" si="137"/>
        <v/>
      </c>
      <c r="OZ54" s="95" t="str">
        <f t="shared" si="138"/>
        <v/>
      </c>
      <c r="PA54" s="95" t="str">
        <f t="shared" si="139"/>
        <v/>
      </c>
      <c r="PB54" s="95" t="str">
        <f t="shared" si="140"/>
        <v/>
      </c>
      <c r="PC54" s="96" t="str">
        <f t="shared" si="141"/>
        <v/>
      </c>
      <c r="PE54" s="101" t="str">
        <f t="shared" si="126"/>
        <v/>
      </c>
      <c r="PG54" s="106" t="str">
        <f t="shared" si="127"/>
        <v/>
      </c>
      <c r="PH54" s="107" t="str">
        <f t="shared" si="161"/>
        <v/>
      </c>
      <c r="PI54" s="107" t="str">
        <f t="shared" si="162"/>
        <v/>
      </c>
      <c r="PJ54" s="107" t="str">
        <f t="shared" si="163"/>
        <v/>
      </c>
      <c r="PK54" s="107" t="str">
        <f t="shared" si="164"/>
        <v/>
      </c>
      <c r="PL54" s="107" t="str">
        <f t="shared" si="165"/>
        <v/>
      </c>
      <c r="PM54" s="107" t="str">
        <f t="shared" si="166"/>
        <v/>
      </c>
      <c r="PN54" s="107" t="str">
        <f t="shared" si="167"/>
        <v/>
      </c>
      <c r="PO54" s="107" t="str">
        <f t="shared" si="168"/>
        <v/>
      </c>
      <c r="PP54" s="107" t="str">
        <f t="shared" si="142"/>
        <v/>
      </c>
      <c r="PQ54" s="107" t="str">
        <f t="shared" si="143"/>
        <v/>
      </c>
      <c r="PR54" s="107" t="str">
        <f t="shared" si="144"/>
        <v/>
      </c>
      <c r="PS54" s="107" t="str">
        <f t="shared" si="145"/>
        <v/>
      </c>
      <c r="PT54" s="107" t="str">
        <f t="shared" si="146"/>
        <v/>
      </c>
      <c r="PU54" s="107" t="str">
        <f t="shared" si="147"/>
        <v/>
      </c>
      <c r="PV54" s="107" t="str">
        <f t="shared" si="148"/>
        <v/>
      </c>
      <c r="PW54" s="107" t="str">
        <f t="shared" si="149"/>
        <v/>
      </c>
      <c r="PX54" s="107" t="str">
        <f t="shared" si="150"/>
        <v/>
      </c>
      <c r="PY54" s="107" t="str">
        <f t="shared" si="151"/>
        <v/>
      </c>
      <c r="PZ54" s="108" t="str">
        <f t="shared" si="152"/>
        <v/>
      </c>
      <c r="QB54" s="124" t="str" cm="1">
        <f t="array" ref="QB54">IF(OR($QB$3="", $NI54=""), "", IFERROR(INDEX($ML54:$NE54, $QA54, MATCH($QB$3, $ML$7:$NE$7, 0)), ""))</f>
        <v/>
      </c>
      <c r="QD54" s="101" t="e" cm="1">
        <f t="array" ref="QD54">IF(OR($NI54="", $QB$3=""), NA(), IFERROR(INDEX($NO54:$OH54, $QC54, MATCH($QB$3, $NO$7:$OH$7, 0)), NA()))</f>
        <v>#N/A</v>
      </c>
      <c r="QF54" s="10">
        <f t="shared" si="72"/>
        <v>-20</v>
      </c>
    </row>
    <row r="55" spans="1:448" ht="15" hidden="1" customHeight="1" x14ac:dyDescent="0.25">
      <c r="CJ55" s="7"/>
      <c r="CK55" s="10">
        <v>47</v>
      </c>
      <c r="CL55" s="60">
        <v>50</v>
      </c>
      <c r="CM55" s="7">
        <v>21</v>
      </c>
      <c r="CN55" s="7">
        <v>45</v>
      </c>
      <c r="CO55" s="7">
        <v>11</v>
      </c>
      <c r="CP55" s="7">
        <v>2</v>
      </c>
      <c r="CQ55" s="7">
        <v>91</v>
      </c>
      <c r="CR55" s="7">
        <v>47</v>
      </c>
      <c r="CS55" s="7">
        <v>18</v>
      </c>
      <c r="CT55" s="7">
        <v>9</v>
      </c>
      <c r="CU55" s="7">
        <v>62</v>
      </c>
      <c r="CV55" s="7">
        <v>85</v>
      </c>
      <c r="CW55" s="7">
        <v>61</v>
      </c>
      <c r="CX55" s="7">
        <v>12</v>
      </c>
      <c r="CY55" s="7">
        <v>4</v>
      </c>
      <c r="CZ55" s="7">
        <v>92</v>
      </c>
      <c r="DA55" s="7">
        <v>63</v>
      </c>
      <c r="DB55" s="7">
        <v>95</v>
      </c>
      <c r="DC55" s="7">
        <v>40</v>
      </c>
      <c r="DD55" s="7">
        <v>11</v>
      </c>
      <c r="DE55" s="7">
        <v>28</v>
      </c>
      <c r="DF55" s="7">
        <v>62</v>
      </c>
      <c r="DG55" s="7">
        <v>17</v>
      </c>
      <c r="DH55" s="7">
        <v>61</v>
      </c>
      <c r="DI55" s="61">
        <v>70</v>
      </c>
      <c r="DK55" s="10">
        <v>48</v>
      </c>
      <c r="DL55" s="60">
        <v>33</v>
      </c>
      <c r="DM55" s="7">
        <v>1</v>
      </c>
      <c r="DN55" s="7">
        <v>82</v>
      </c>
      <c r="DO55" s="7">
        <v>92</v>
      </c>
      <c r="DP55" s="7">
        <v>17</v>
      </c>
      <c r="DQ55" s="7">
        <v>59</v>
      </c>
      <c r="DR55" s="7">
        <v>39</v>
      </c>
      <c r="DS55" s="7">
        <v>30</v>
      </c>
      <c r="DT55" s="7">
        <v>73</v>
      </c>
      <c r="DU55" s="7">
        <v>5</v>
      </c>
      <c r="DV55" s="7">
        <v>97</v>
      </c>
      <c r="DW55" s="7">
        <v>64</v>
      </c>
      <c r="DX55" s="7">
        <v>24</v>
      </c>
      <c r="DY55" s="7">
        <v>64</v>
      </c>
      <c r="DZ55" s="7">
        <v>4</v>
      </c>
      <c r="EA55" s="7">
        <v>53</v>
      </c>
      <c r="EB55" s="7">
        <v>67</v>
      </c>
      <c r="EC55" s="7">
        <v>22</v>
      </c>
      <c r="ED55" s="7">
        <v>75</v>
      </c>
      <c r="EE55" s="7">
        <v>14</v>
      </c>
      <c r="EF55" s="7">
        <v>99</v>
      </c>
      <c r="EG55" s="7">
        <v>60</v>
      </c>
      <c r="EH55" s="7">
        <v>1</v>
      </c>
      <c r="EI55" s="7">
        <v>32</v>
      </c>
      <c r="EJ55" s="7">
        <v>72</v>
      </c>
      <c r="EK55" s="7">
        <v>36</v>
      </c>
      <c r="EL55" s="7">
        <v>10</v>
      </c>
      <c r="EM55" s="7">
        <v>82</v>
      </c>
      <c r="EN55" s="7">
        <v>91</v>
      </c>
      <c r="EO55" s="7">
        <v>98</v>
      </c>
      <c r="EP55" s="7">
        <v>77</v>
      </c>
      <c r="EQ55" s="7">
        <v>71</v>
      </c>
      <c r="ER55" s="7">
        <v>80</v>
      </c>
      <c r="ES55" s="7">
        <v>97</v>
      </c>
      <c r="ET55" s="7">
        <v>67</v>
      </c>
      <c r="EU55" s="7">
        <v>57</v>
      </c>
      <c r="EV55" s="7">
        <v>89</v>
      </c>
      <c r="EW55" s="7">
        <v>100</v>
      </c>
      <c r="EX55" s="7">
        <v>45</v>
      </c>
      <c r="EY55" s="7">
        <v>60</v>
      </c>
      <c r="EZ55" s="7">
        <v>65</v>
      </c>
      <c r="FA55" s="7">
        <v>20</v>
      </c>
      <c r="FB55" s="7">
        <v>25</v>
      </c>
      <c r="FC55" s="7">
        <v>94</v>
      </c>
      <c r="FD55" s="7">
        <v>50</v>
      </c>
      <c r="FE55" s="7">
        <v>77</v>
      </c>
      <c r="FF55" s="7">
        <v>96</v>
      </c>
      <c r="FG55" s="7">
        <v>88</v>
      </c>
      <c r="FH55" s="7">
        <v>14</v>
      </c>
      <c r="FI55" s="7">
        <v>85</v>
      </c>
      <c r="FJ55" s="7">
        <v>45</v>
      </c>
      <c r="FK55" s="7">
        <v>6</v>
      </c>
      <c r="FL55" s="7">
        <v>77</v>
      </c>
      <c r="FM55" s="7">
        <v>4</v>
      </c>
      <c r="FN55" s="7">
        <v>56</v>
      </c>
      <c r="FO55" s="7">
        <v>59</v>
      </c>
      <c r="FP55" s="7">
        <v>25</v>
      </c>
      <c r="FQ55" s="7">
        <v>13</v>
      </c>
      <c r="FR55" s="7">
        <v>37</v>
      </c>
      <c r="FS55" s="7">
        <v>93</v>
      </c>
      <c r="FT55" s="7">
        <v>65</v>
      </c>
      <c r="FU55" s="7">
        <v>9</v>
      </c>
      <c r="FV55" s="7">
        <v>69</v>
      </c>
      <c r="FW55" s="7">
        <v>83</v>
      </c>
      <c r="FX55" s="7">
        <v>95</v>
      </c>
      <c r="FY55" s="7">
        <v>22</v>
      </c>
      <c r="FZ55" s="7">
        <v>61</v>
      </c>
      <c r="GA55" s="7">
        <v>73</v>
      </c>
      <c r="GB55" s="7">
        <v>49</v>
      </c>
      <c r="GC55" s="7">
        <v>55</v>
      </c>
      <c r="GD55" s="7">
        <v>51</v>
      </c>
      <c r="GE55" s="7">
        <v>92</v>
      </c>
      <c r="GF55" s="7">
        <v>79</v>
      </c>
      <c r="GG55" s="7">
        <v>26</v>
      </c>
      <c r="GH55" s="7">
        <v>77</v>
      </c>
      <c r="GI55" s="7">
        <v>99</v>
      </c>
      <c r="GJ55" s="7">
        <v>93</v>
      </c>
      <c r="GK55" s="7">
        <v>80</v>
      </c>
      <c r="GL55" s="7">
        <v>75</v>
      </c>
      <c r="GM55" s="7">
        <v>81</v>
      </c>
      <c r="GN55" s="7">
        <v>21</v>
      </c>
      <c r="GO55" s="7">
        <v>72</v>
      </c>
      <c r="GP55" s="7">
        <v>96</v>
      </c>
      <c r="GQ55" s="7">
        <v>59</v>
      </c>
      <c r="GR55" s="7">
        <v>71</v>
      </c>
      <c r="GS55" s="7">
        <v>46</v>
      </c>
      <c r="GT55" s="7">
        <v>10</v>
      </c>
      <c r="GU55" s="7">
        <v>77</v>
      </c>
      <c r="GV55" s="7">
        <v>10</v>
      </c>
      <c r="GW55" s="7">
        <v>56</v>
      </c>
      <c r="GX55" s="7">
        <v>30</v>
      </c>
      <c r="GY55" s="7">
        <v>64</v>
      </c>
      <c r="GZ55" s="7">
        <v>32</v>
      </c>
      <c r="HA55" s="7">
        <v>66</v>
      </c>
      <c r="HB55" s="7">
        <v>84</v>
      </c>
      <c r="HC55" s="7">
        <v>1</v>
      </c>
      <c r="HD55" s="7">
        <v>66</v>
      </c>
      <c r="HE55" s="7">
        <v>83</v>
      </c>
      <c r="HF55" s="7">
        <v>74</v>
      </c>
      <c r="HG55" s="61">
        <v>76</v>
      </c>
      <c r="HJ55" s="53" t="e">
        <f t="shared" si="169"/>
        <v>#VALUE!</v>
      </c>
      <c r="HL55" s="50">
        <f>$CA$31</f>
        <v>0.95833333333333293</v>
      </c>
      <c r="HN55" s="10" t="e">
        <f t="shared" si="172"/>
        <v>#VALUE!</v>
      </c>
      <c r="HP55" s="10" t="e">
        <f t="shared" si="173"/>
        <v>#VALUE!</v>
      </c>
      <c r="HR55" s="10" t="e">
        <f t="shared" si="78"/>
        <v>#VALUE!</v>
      </c>
      <c r="HT55" s="60" t="e">
        <f t="shared" si="175"/>
        <v>#VALUE!</v>
      </c>
      <c r="HU55" s="7" t="e">
        <f t="shared" si="175"/>
        <v>#VALUE!</v>
      </c>
      <c r="HV55" s="7" t="e">
        <f t="shared" si="175"/>
        <v>#VALUE!</v>
      </c>
      <c r="HW55" s="7" t="e">
        <f t="shared" si="175"/>
        <v>#VALUE!</v>
      </c>
      <c r="HX55" s="7" t="e">
        <f t="shared" si="175"/>
        <v>#VALUE!</v>
      </c>
      <c r="HY55" s="7" t="e">
        <f t="shared" si="175"/>
        <v>#VALUE!</v>
      </c>
      <c r="HZ55" s="7" t="e">
        <f t="shared" si="175"/>
        <v>#VALUE!</v>
      </c>
      <c r="IA55" s="7" t="e">
        <f t="shared" si="175"/>
        <v>#VALUE!</v>
      </c>
      <c r="IB55" s="7" t="e">
        <f t="shared" si="175"/>
        <v>#VALUE!</v>
      </c>
      <c r="IC55" s="7" t="e">
        <f t="shared" si="175"/>
        <v>#VALUE!</v>
      </c>
      <c r="ID55" s="7" t="e">
        <f t="shared" si="175"/>
        <v>#VALUE!</v>
      </c>
      <c r="IE55" s="7" t="e">
        <f t="shared" si="175"/>
        <v>#VALUE!</v>
      </c>
      <c r="IF55" s="7" t="e">
        <f t="shared" si="175"/>
        <v>#VALUE!</v>
      </c>
      <c r="IG55" s="7" t="e">
        <f t="shared" si="175"/>
        <v>#VALUE!</v>
      </c>
      <c r="IH55" s="7" t="e">
        <f t="shared" si="175"/>
        <v>#VALUE!</v>
      </c>
      <c r="II55" s="7" t="e">
        <f t="shared" si="175"/>
        <v>#VALUE!</v>
      </c>
      <c r="IJ55" s="7" t="e">
        <f t="shared" si="174"/>
        <v>#VALUE!</v>
      </c>
      <c r="IK55" s="7" t="e">
        <f t="shared" si="174"/>
        <v>#VALUE!</v>
      </c>
      <c r="IL55" s="7" t="e">
        <f t="shared" si="174"/>
        <v>#VALUE!</v>
      </c>
      <c r="IM55" s="61" t="e">
        <f t="shared" si="174"/>
        <v>#VALUE!</v>
      </c>
      <c r="IT55" s="10">
        <v>48</v>
      </c>
      <c r="IU55" s="10">
        <f t="shared" si="80"/>
        <v>-1</v>
      </c>
      <c r="IW55" s="10">
        <f>IFERROR(IF(COUNTIF(IW$8:IW54, IW54)&lt;=INDEX($IQ$8:$IQ$18, MATCH(IW54, $IP$8:$IP$18, 0)), IW54, IW54+$IR$5), "")</f>
        <v>-1</v>
      </c>
      <c r="IX55" s="10">
        <f>IF($IW55="", "", COUNTIF(IW$8:IW55, IW55))</f>
        <v>2</v>
      </c>
      <c r="IY55" s="10">
        <f t="shared" si="81"/>
        <v>6</v>
      </c>
      <c r="JA55" s="10" t="str">
        <f t="shared" si="82"/>
        <v>X</v>
      </c>
      <c r="JB55" s="10">
        <f>IF($JA55="", "", COUNTIF(JA$8:JA55, "X"))</f>
        <v>44</v>
      </c>
      <c r="JE55" s="67" t="str">
        <f t="shared" si="83"/>
        <v/>
      </c>
      <c r="JF55" s="60" t="str">
        <f>IF(AND($IQ$5='Dev Settings'!$BU$3, COUNTIF($IP$21:$IP$25, HT55)&gt;0, COUNTIF($IP$21:$IP$25, HT54)&gt;0), MIN($ML54:$NE54)-ML54, IF(AND($IQ$6='Dev Settings'!$BU$3, COUNTIF($IQ$21:$IQ$25, HT55)&gt;0, COUNTIF($IQ$21:$IQ$25, HT54)&gt;0), MAX($ML54:$NE54)-ML54, IFERROR(INDEX($IU$8:$IU$107, MATCH(HT55, $IT$8:$IT$107, 0)), "")))</f>
        <v/>
      </c>
      <c r="JG55" s="7" t="str">
        <f>IF(AND($IQ$5='Dev Settings'!$BU$3, COUNTIF($IP$21:$IP$25, HU55)&gt;0, COUNTIF($IP$21:$IP$25, HU54)&gt;0), MIN($ML54:$NE54)-MM54, IF(AND($IQ$6='Dev Settings'!$BU$3, COUNTIF($IQ$21:$IQ$25, HU55)&gt;0, COUNTIF($IQ$21:$IQ$25, HU54)&gt;0), MAX($ML54:$NE54)-MM54, IFERROR(INDEX($IU$8:$IU$107, MATCH(HU55, $IT$8:$IT$107, 0)), "")))</f>
        <v/>
      </c>
      <c r="JH55" s="7" t="str">
        <f>IF(AND($IQ$5='Dev Settings'!$BU$3, COUNTIF($IP$21:$IP$25, HV55)&gt;0, COUNTIF($IP$21:$IP$25, HV54)&gt;0), MIN($ML54:$NE54)-MN54, IF(AND($IQ$6='Dev Settings'!$BU$3, COUNTIF($IQ$21:$IQ$25, HV55)&gt;0, COUNTIF($IQ$21:$IQ$25, HV54)&gt;0), MAX($ML54:$NE54)-MN54, IFERROR(INDEX($IU$8:$IU$107, MATCH(HV55, $IT$8:$IT$107, 0)), "")))</f>
        <v/>
      </c>
      <c r="JI55" s="7" t="str">
        <f>IF(AND($IQ$5='Dev Settings'!$BU$3, COUNTIF($IP$21:$IP$25, HW55)&gt;0, COUNTIF($IP$21:$IP$25, HW54)&gt;0), MIN($ML54:$NE54)-MO54, IF(AND($IQ$6='Dev Settings'!$BU$3, COUNTIF($IQ$21:$IQ$25, HW55)&gt;0, COUNTIF($IQ$21:$IQ$25, HW54)&gt;0), MAX($ML54:$NE54)-MO54, IFERROR(INDEX($IU$8:$IU$107, MATCH(HW55, $IT$8:$IT$107, 0)), "")))</f>
        <v/>
      </c>
      <c r="JJ55" s="7" t="str">
        <f>IF(AND($IQ$5='Dev Settings'!$BU$3, COUNTIF($IP$21:$IP$25, HX55)&gt;0, COUNTIF($IP$21:$IP$25, HX54)&gt;0), MIN($ML54:$NE54)-MP54, IF(AND($IQ$6='Dev Settings'!$BU$3, COUNTIF($IQ$21:$IQ$25, HX55)&gt;0, COUNTIF($IQ$21:$IQ$25, HX54)&gt;0), MAX($ML54:$NE54)-MP54, IFERROR(INDEX($IU$8:$IU$107, MATCH(HX55, $IT$8:$IT$107, 0)), "")))</f>
        <v/>
      </c>
      <c r="JK55" s="7" t="str">
        <f>IF(AND($IQ$5='Dev Settings'!$BU$3, COUNTIF($IP$21:$IP$25, HY55)&gt;0, COUNTIF($IP$21:$IP$25, HY54)&gt;0), MIN($ML54:$NE54)-MQ54, IF(AND($IQ$6='Dev Settings'!$BU$3, COUNTIF($IQ$21:$IQ$25, HY55)&gt;0, COUNTIF($IQ$21:$IQ$25, HY54)&gt;0), MAX($ML54:$NE54)-MQ54, IFERROR(INDEX($IU$8:$IU$107, MATCH(HY55, $IT$8:$IT$107, 0)), "")))</f>
        <v/>
      </c>
      <c r="JL55" s="7" t="str">
        <f>IF(AND($IQ$5='Dev Settings'!$BU$3, COUNTIF($IP$21:$IP$25, HZ55)&gt;0, COUNTIF($IP$21:$IP$25, HZ54)&gt;0), MIN($ML54:$NE54)-MR54, IF(AND($IQ$6='Dev Settings'!$BU$3, COUNTIF($IQ$21:$IQ$25, HZ55)&gt;0, COUNTIF($IQ$21:$IQ$25, HZ54)&gt;0), MAX($ML54:$NE54)-MR54, IFERROR(INDEX($IU$8:$IU$107, MATCH(HZ55, $IT$8:$IT$107, 0)), "")))</f>
        <v/>
      </c>
      <c r="JM55" s="7" t="str">
        <f>IF(AND($IQ$5='Dev Settings'!$BU$3, COUNTIF($IP$21:$IP$25, IA55)&gt;0, COUNTIF($IP$21:$IP$25, IA54)&gt;0), MIN($ML54:$NE54)-MS54, IF(AND($IQ$6='Dev Settings'!$BU$3, COUNTIF($IQ$21:$IQ$25, IA55)&gt;0, COUNTIF($IQ$21:$IQ$25, IA54)&gt;0), MAX($ML54:$NE54)-MS54, IFERROR(INDEX($IU$8:$IU$107, MATCH(IA55, $IT$8:$IT$107, 0)), "")))</f>
        <v/>
      </c>
      <c r="JN55" s="7" t="str">
        <f>IF(AND($IQ$5='Dev Settings'!$BU$3, COUNTIF($IP$21:$IP$25, IB55)&gt;0, COUNTIF($IP$21:$IP$25, IB54)&gt;0), MIN($ML54:$NE54)-MT54, IF(AND($IQ$6='Dev Settings'!$BU$3, COUNTIF($IQ$21:$IQ$25, IB55)&gt;0, COUNTIF($IQ$21:$IQ$25, IB54)&gt;0), MAX($ML54:$NE54)-MT54, IFERROR(INDEX($IU$8:$IU$107, MATCH(IB55, $IT$8:$IT$107, 0)), "")))</f>
        <v/>
      </c>
      <c r="JO55" s="7" t="str">
        <f>IF(AND($IQ$5='Dev Settings'!$BU$3, COUNTIF($IP$21:$IP$25, IC55)&gt;0, COUNTIF($IP$21:$IP$25, IC54)&gt;0), MIN($ML54:$NE54)-MU54, IF(AND($IQ$6='Dev Settings'!$BU$3, COUNTIF($IQ$21:$IQ$25, IC55)&gt;0, COUNTIF($IQ$21:$IQ$25, IC54)&gt;0), MAX($ML54:$NE54)-MU54, IFERROR(INDEX($IU$8:$IU$107, MATCH(IC55, $IT$8:$IT$107, 0)), "")))</f>
        <v/>
      </c>
      <c r="JP55" s="7" t="str">
        <f>IF(AND($IQ$5='Dev Settings'!$BU$3, COUNTIF($IP$21:$IP$25, ID55)&gt;0, COUNTIF($IP$21:$IP$25, ID54)&gt;0), MIN($ML54:$NE54)-MV54, IF(AND($IQ$6='Dev Settings'!$BU$3, COUNTIF($IQ$21:$IQ$25, ID55)&gt;0, COUNTIF($IQ$21:$IQ$25, ID54)&gt;0), MAX($ML54:$NE54)-MV54, IFERROR(INDEX($IU$8:$IU$107, MATCH(ID55, $IT$8:$IT$107, 0)), "")))</f>
        <v/>
      </c>
      <c r="JQ55" s="7" t="str">
        <f>IF(AND($IQ$5='Dev Settings'!$BU$3, COUNTIF($IP$21:$IP$25, IE55)&gt;0, COUNTIF($IP$21:$IP$25, IE54)&gt;0), MIN($ML54:$NE54)-MW54, IF(AND($IQ$6='Dev Settings'!$BU$3, COUNTIF($IQ$21:$IQ$25, IE55)&gt;0, COUNTIF($IQ$21:$IQ$25, IE54)&gt;0), MAX($ML54:$NE54)-MW54, IFERROR(INDEX($IU$8:$IU$107, MATCH(IE55, $IT$8:$IT$107, 0)), "")))</f>
        <v/>
      </c>
      <c r="JR55" s="7" t="str">
        <f>IF(AND($IQ$5='Dev Settings'!$BU$3, COUNTIF($IP$21:$IP$25, IF55)&gt;0, COUNTIF($IP$21:$IP$25, IF54)&gt;0), MIN($ML54:$NE54)-MX54, IF(AND($IQ$6='Dev Settings'!$BU$3, COUNTIF($IQ$21:$IQ$25, IF55)&gt;0, COUNTIF($IQ$21:$IQ$25, IF54)&gt;0), MAX($ML54:$NE54)-MX54, IFERROR(INDEX($IU$8:$IU$107, MATCH(IF55, $IT$8:$IT$107, 0)), "")))</f>
        <v/>
      </c>
      <c r="JS55" s="7" t="str">
        <f>IF(AND($IQ$5='Dev Settings'!$BU$3, COUNTIF($IP$21:$IP$25, IG55)&gt;0, COUNTIF($IP$21:$IP$25, IG54)&gt;0), MIN($ML54:$NE54)-MY54, IF(AND($IQ$6='Dev Settings'!$BU$3, COUNTIF($IQ$21:$IQ$25, IG55)&gt;0, COUNTIF($IQ$21:$IQ$25, IG54)&gt;0), MAX($ML54:$NE54)-MY54, IFERROR(INDEX($IU$8:$IU$107, MATCH(IG55, $IT$8:$IT$107, 0)), "")))</f>
        <v/>
      </c>
      <c r="JT55" s="7" t="str">
        <f>IF(AND($IQ$5='Dev Settings'!$BU$3, COUNTIF($IP$21:$IP$25, IH55)&gt;0, COUNTIF($IP$21:$IP$25, IH54)&gt;0), MIN($ML54:$NE54)-MZ54, IF(AND($IQ$6='Dev Settings'!$BU$3, COUNTIF($IQ$21:$IQ$25, IH55)&gt;0, COUNTIF($IQ$21:$IQ$25, IH54)&gt;0), MAX($ML54:$NE54)-MZ54, IFERROR(INDEX($IU$8:$IU$107, MATCH(IH55, $IT$8:$IT$107, 0)), "")))</f>
        <v/>
      </c>
      <c r="JU55" s="7" t="str">
        <f>IF(AND($IQ$5='Dev Settings'!$BU$3, COUNTIF($IP$21:$IP$25, II55)&gt;0, COUNTIF($IP$21:$IP$25, II54)&gt;0), MIN($ML54:$NE54)-NA54, IF(AND($IQ$6='Dev Settings'!$BU$3, COUNTIF($IQ$21:$IQ$25, II55)&gt;0, COUNTIF($IQ$21:$IQ$25, II54)&gt;0), MAX($ML54:$NE54)-NA54, IFERROR(INDEX($IU$8:$IU$107, MATCH(II55, $IT$8:$IT$107, 0)), "")))</f>
        <v/>
      </c>
      <c r="JV55" s="7" t="str">
        <f>IF(AND($IQ$5='Dev Settings'!$BU$3, COUNTIF($IP$21:$IP$25, IJ55)&gt;0, COUNTIF($IP$21:$IP$25, IJ54)&gt;0), MIN($ML54:$NE54)-NB54, IF(AND($IQ$6='Dev Settings'!$BU$3, COUNTIF($IQ$21:$IQ$25, IJ55)&gt;0, COUNTIF($IQ$21:$IQ$25, IJ54)&gt;0), MAX($ML54:$NE54)-NB54, IFERROR(INDEX($IU$8:$IU$107, MATCH(IJ55, $IT$8:$IT$107, 0)), "")))</f>
        <v/>
      </c>
      <c r="JW55" s="7" t="str">
        <f>IF(AND($IQ$5='Dev Settings'!$BU$3, COUNTIF($IP$21:$IP$25, IK55)&gt;0, COUNTIF($IP$21:$IP$25, IK54)&gt;0), MIN($ML54:$NE54)-NC54, IF(AND($IQ$6='Dev Settings'!$BU$3, COUNTIF($IQ$21:$IQ$25, IK55)&gt;0, COUNTIF($IQ$21:$IQ$25, IK54)&gt;0), MAX($ML54:$NE54)-NC54, IFERROR(INDEX($IU$8:$IU$107, MATCH(IK55, $IT$8:$IT$107, 0)), "")))</f>
        <v/>
      </c>
      <c r="JX55" s="7" t="str">
        <f>IF(AND($IQ$5='Dev Settings'!$BU$3, COUNTIF($IP$21:$IP$25, IL55)&gt;0, COUNTIF($IP$21:$IP$25, IL54)&gt;0), MIN($ML54:$NE54)-ND54, IF(AND($IQ$6='Dev Settings'!$BU$3, COUNTIF($IQ$21:$IQ$25, IL55)&gt;0, COUNTIF($IQ$21:$IQ$25, IL54)&gt;0), MAX($ML54:$NE54)-ND54, IFERROR(INDEX($IU$8:$IU$107, MATCH(IL55, $IT$8:$IT$107, 0)), "")))</f>
        <v/>
      </c>
      <c r="JY55" s="61" t="str">
        <f>IF(AND($IQ$5='Dev Settings'!$BU$3, COUNTIF($IP$21:$IP$25, IM55)&gt;0, COUNTIF($IP$21:$IP$25, IM54)&gt;0), MIN($ML54:$NE54)-NE54, IF(AND($IQ$6='Dev Settings'!$BU$3, COUNTIF($IQ$21:$IQ$25, IM55)&gt;0, COUNTIF($IQ$21:$IQ$25, IM54)&gt;0), MAX($ML54:$NE54)-NE54, IFERROR(INDEX($IU$8:$IU$107, MATCH(IM55, $IT$8:$IT$107, 0)), "")))</f>
        <v/>
      </c>
      <c r="KA55" s="60" t="str">
        <f t="shared" si="8"/>
        <v/>
      </c>
      <c r="KB55" s="7" t="str">
        <f t="shared" si="9"/>
        <v/>
      </c>
      <c r="KC55" s="7" t="str">
        <f t="shared" si="10"/>
        <v/>
      </c>
      <c r="KD55" s="7" t="str">
        <f t="shared" si="11"/>
        <v/>
      </c>
      <c r="KE55" s="7" t="str">
        <f t="shared" si="12"/>
        <v/>
      </c>
      <c r="KF55" s="7" t="str">
        <f t="shared" si="13"/>
        <v/>
      </c>
      <c r="KG55" s="7" t="str">
        <f t="shared" si="14"/>
        <v/>
      </c>
      <c r="KH55" s="7" t="str">
        <f t="shared" si="15"/>
        <v/>
      </c>
      <c r="KI55" s="7" t="str">
        <f t="shared" si="16"/>
        <v/>
      </c>
      <c r="KJ55" s="7" t="str">
        <f t="shared" si="17"/>
        <v/>
      </c>
      <c r="KK55" s="7" t="str">
        <f t="shared" si="18"/>
        <v/>
      </c>
      <c r="KL55" s="7" t="str">
        <f t="shared" si="19"/>
        <v/>
      </c>
      <c r="KM55" s="7" t="str">
        <f t="shared" si="20"/>
        <v/>
      </c>
      <c r="KN55" s="7" t="str">
        <f t="shared" si="21"/>
        <v/>
      </c>
      <c r="KO55" s="7" t="str">
        <f t="shared" si="22"/>
        <v/>
      </c>
      <c r="KP55" s="7" t="str">
        <f t="shared" si="23"/>
        <v/>
      </c>
      <c r="KQ55" s="7" t="str">
        <f t="shared" si="24"/>
        <v/>
      </c>
      <c r="KR55" s="7" t="str">
        <f t="shared" si="25"/>
        <v/>
      </c>
      <c r="KS55" s="7" t="str">
        <f t="shared" si="26"/>
        <v/>
      </c>
      <c r="KT55" s="61" t="str">
        <f t="shared" si="27"/>
        <v/>
      </c>
      <c r="KV55" s="60" t="e">
        <f t="shared" si="28"/>
        <v>#VALUE!</v>
      </c>
      <c r="KW55" s="7" t="e">
        <f t="shared" si="29"/>
        <v>#VALUE!</v>
      </c>
      <c r="KX55" s="7" t="e">
        <f t="shared" si="30"/>
        <v>#VALUE!</v>
      </c>
      <c r="KY55" s="7" t="e">
        <f t="shared" si="31"/>
        <v>#VALUE!</v>
      </c>
      <c r="KZ55" s="7" t="e">
        <f t="shared" si="32"/>
        <v>#VALUE!</v>
      </c>
      <c r="LA55" s="7" t="e">
        <f t="shared" si="33"/>
        <v>#VALUE!</v>
      </c>
      <c r="LB55" s="7" t="e">
        <f t="shared" si="34"/>
        <v>#VALUE!</v>
      </c>
      <c r="LC55" s="7" t="e">
        <f t="shared" si="35"/>
        <v>#VALUE!</v>
      </c>
      <c r="LD55" s="7" t="e">
        <f t="shared" si="36"/>
        <v>#VALUE!</v>
      </c>
      <c r="LE55" s="7" t="e">
        <f t="shared" si="37"/>
        <v>#VALUE!</v>
      </c>
      <c r="LF55" s="7" t="e">
        <f t="shared" si="38"/>
        <v>#VALUE!</v>
      </c>
      <c r="LG55" s="7" t="e">
        <f t="shared" si="39"/>
        <v>#VALUE!</v>
      </c>
      <c r="LH55" s="7" t="e">
        <f t="shared" si="40"/>
        <v>#VALUE!</v>
      </c>
      <c r="LI55" s="7" t="e">
        <f t="shared" si="41"/>
        <v>#VALUE!</v>
      </c>
      <c r="LJ55" s="7" t="e">
        <f t="shared" si="42"/>
        <v>#VALUE!</v>
      </c>
      <c r="LK55" s="7" t="e">
        <f t="shared" si="43"/>
        <v>#VALUE!</v>
      </c>
      <c r="LL55" s="7" t="e">
        <f t="shared" si="44"/>
        <v>#VALUE!</v>
      </c>
      <c r="LM55" s="7" t="e">
        <f t="shared" si="45"/>
        <v>#VALUE!</v>
      </c>
      <c r="LN55" s="7" t="e">
        <f t="shared" si="46"/>
        <v>#VALUE!</v>
      </c>
      <c r="LO55" s="61" t="e">
        <f t="shared" si="47"/>
        <v>#VALUE!</v>
      </c>
      <c r="LQ55" s="60" t="e">
        <f t="shared" si="48"/>
        <v>#VALUE!</v>
      </c>
      <c r="LR55" s="7" t="e">
        <f t="shared" si="49"/>
        <v>#VALUE!</v>
      </c>
      <c r="LS55" s="7" t="e">
        <f t="shared" si="50"/>
        <v>#VALUE!</v>
      </c>
      <c r="LT55" s="7" t="e">
        <f t="shared" si="51"/>
        <v>#VALUE!</v>
      </c>
      <c r="LU55" s="7" t="e">
        <f t="shared" si="52"/>
        <v>#VALUE!</v>
      </c>
      <c r="LV55" s="7" t="e">
        <f t="shared" si="53"/>
        <v>#VALUE!</v>
      </c>
      <c r="LW55" s="7" t="e">
        <f t="shared" si="54"/>
        <v>#VALUE!</v>
      </c>
      <c r="LX55" s="7" t="e">
        <f t="shared" si="55"/>
        <v>#VALUE!</v>
      </c>
      <c r="LY55" s="7" t="e">
        <f t="shared" si="56"/>
        <v>#VALUE!</v>
      </c>
      <c r="LZ55" s="7" t="e">
        <f t="shared" si="57"/>
        <v>#VALUE!</v>
      </c>
      <c r="MA55" s="7" t="e">
        <f t="shared" si="58"/>
        <v>#VALUE!</v>
      </c>
      <c r="MB55" s="7" t="e">
        <f t="shared" si="59"/>
        <v>#VALUE!</v>
      </c>
      <c r="MC55" s="7" t="e">
        <f t="shared" si="60"/>
        <v>#VALUE!</v>
      </c>
      <c r="MD55" s="7" t="e">
        <f t="shared" si="61"/>
        <v>#VALUE!</v>
      </c>
      <c r="ME55" s="7" t="e">
        <f t="shared" si="62"/>
        <v>#VALUE!</v>
      </c>
      <c r="MF55" s="7" t="e">
        <f t="shared" si="63"/>
        <v>#VALUE!</v>
      </c>
      <c r="MG55" s="7" t="e">
        <f t="shared" si="64"/>
        <v>#VALUE!</v>
      </c>
      <c r="MH55" s="7" t="e">
        <f t="shared" si="65"/>
        <v>#VALUE!</v>
      </c>
      <c r="MI55" s="7" t="e">
        <f t="shared" si="66"/>
        <v>#VALUE!</v>
      </c>
      <c r="MJ55" s="61" t="e">
        <f t="shared" si="67"/>
        <v>#VALUE!</v>
      </c>
      <c r="ML55" s="60" t="str">
        <f t="shared" si="84"/>
        <v/>
      </c>
      <c r="MM55" s="7" t="str">
        <f t="shared" si="85"/>
        <v/>
      </c>
      <c r="MN55" s="7" t="str">
        <f t="shared" si="86"/>
        <v/>
      </c>
      <c r="MO55" s="7" t="str">
        <f t="shared" si="87"/>
        <v/>
      </c>
      <c r="MP55" s="7" t="str">
        <f t="shared" si="88"/>
        <v/>
      </c>
      <c r="MQ55" s="7" t="str">
        <f t="shared" si="89"/>
        <v/>
      </c>
      <c r="MR55" s="7" t="str">
        <f t="shared" si="90"/>
        <v/>
      </c>
      <c r="MS55" s="7" t="str">
        <f t="shared" si="91"/>
        <v/>
      </c>
      <c r="MT55" s="7" t="str">
        <f t="shared" si="92"/>
        <v/>
      </c>
      <c r="MU55" s="7" t="str">
        <f t="shared" si="93"/>
        <v/>
      </c>
      <c r="MV55" s="7" t="str">
        <f t="shared" si="94"/>
        <v/>
      </c>
      <c r="MW55" s="7" t="str">
        <f t="shared" si="95"/>
        <v/>
      </c>
      <c r="MX55" s="7" t="str">
        <f t="shared" si="96"/>
        <v/>
      </c>
      <c r="MY55" s="7" t="str">
        <f t="shared" si="97"/>
        <v/>
      </c>
      <c r="MZ55" s="7" t="str">
        <f t="shared" si="98"/>
        <v/>
      </c>
      <c r="NA55" s="7" t="str">
        <f t="shared" si="99"/>
        <v/>
      </c>
      <c r="NB55" s="7" t="str">
        <f t="shared" si="100"/>
        <v/>
      </c>
      <c r="NC55" s="7" t="str">
        <f t="shared" si="101"/>
        <v/>
      </c>
      <c r="ND55" s="7" t="str">
        <f t="shared" si="102"/>
        <v/>
      </c>
      <c r="NE55" s="61" t="str">
        <f t="shared" si="103"/>
        <v/>
      </c>
      <c r="NG55" s="10" t="str">
        <f t="shared" si="104"/>
        <v/>
      </c>
      <c r="NI55" s="10" t="str">
        <f t="shared" si="105"/>
        <v/>
      </c>
      <c r="NK55" s="10" t="str">
        <f>IF(COUNTIF($NI55:$NI$176, "X")=1, "X", "")</f>
        <v/>
      </c>
      <c r="NM55" s="10" t="str">
        <f t="shared" si="69"/>
        <v/>
      </c>
      <c r="NO55" s="85" t="str" cm="1">
        <f t="array" ref="NO55">IF(OR(NO$7="", $JE55=""), "", IFERROR(NO$8+SUMPRODUCT((Trades!$CL$8:$CL$307)*(Trades!$O$8:$Q$307=NO$7)*(Trades!$R$8:$R$307&lt;$JE55))-SUMPRODUCT((Trades!$H$8:$H$307)*(Trades!$E$8:$E$307=NO$7)*(Trades!$R$8:$R$307&lt;$JE55)), ""))</f>
        <v/>
      </c>
      <c r="NP55" s="86" t="str" cm="1">
        <f t="array" ref="NP55">IF(OR(NP$7="", $JE55=""), "", IFERROR(NP$8+SUMPRODUCT((Trades!$CL$8:$CL$307)*(Trades!$O$8:$Q$307=NP$7)*(Trades!$R$8:$R$307&lt;$JE55))-SUMPRODUCT((Trades!$H$8:$H$307)*(Trades!$E$8:$E$307=NP$7)*(Trades!$R$8:$R$307&lt;$JE55)), ""))</f>
        <v/>
      </c>
      <c r="NQ55" s="86" t="str" cm="1">
        <f t="array" ref="NQ55">IF(OR(NQ$7="", $JE55=""), "", IFERROR(NQ$8+SUMPRODUCT((Trades!$CL$8:$CL$307)*(Trades!$O$8:$Q$307=NQ$7)*(Trades!$R$8:$R$307&lt;$JE55))-SUMPRODUCT((Trades!$H$8:$H$307)*(Trades!$E$8:$E$307=NQ$7)*(Trades!$R$8:$R$307&lt;$JE55)), ""))</f>
        <v/>
      </c>
      <c r="NR55" s="86" t="str" cm="1">
        <f t="array" ref="NR55">IF(OR(NR$7="", $JE55=""), "", IFERROR(NR$8+SUMPRODUCT((Trades!$CL$8:$CL$307)*(Trades!$O$8:$Q$307=NR$7)*(Trades!$R$8:$R$307&lt;$JE55))-SUMPRODUCT((Trades!$H$8:$H$307)*(Trades!$E$8:$E$307=NR$7)*(Trades!$R$8:$R$307&lt;$JE55)), ""))</f>
        <v/>
      </c>
      <c r="NS55" s="86" t="str" cm="1">
        <f t="array" ref="NS55">IF(OR(NS$7="", $JE55=""), "", IFERROR(NS$8+SUMPRODUCT((Trades!$CL$8:$CL$307)*(Trades!$O$8:$Q$307=NS$7)*(Trades!$R$8:$R$307&lt;$JE55))-SUMPRODUCT((Trades!$H$8:$H$307)*(Trades!$E$8:$E$307=NS$7)*(Trades!$R$8:$R$307&lt;$JE55)), ""))</f>
        <v/>
      </c>
      <c r="NT55" s="86" t="str" cm="1">
        <f t="array" ref="NT55">IF(OR(NT$7="", $JE55=""), "", IFERROR(NT$8+SUMPRODUCT((Trades!$CL$8:$CL$307)*(Trades!$O$8:$Q$307=NT$7)*(Trades!$R$8:$R$307&lt;$JE55))-SUMPRODUCT((Trades!$H$8:$H$307)*(Trades!$E$8:$E$307=NT$7)*(Trades!$R$8:$R$307&lt;$JE55)), ""))</f>
        <v/>
      </c>
      <c r="NU55" s="86" t="str" cm="1">
        <f t="array" ref="NU55">IF(OR(NU$7="", $JE55=""), "", IFERROR(NU$8+SUMPRODUCT((Trades!$CL$8:$CL$307)*(Trades!$O$8:$Q$307=NU$7)*(Trades!$R$8:$R$307&lt;$JE55))-SUMPRODUCT((Trades!$H$8:$H$307)*(Trades!$E$8:$E$307=NU$7)*(Trades!$R$8:$R$307&lt;$JE55)), ""))</f>
        <v/>
      </c>
      <c r="NV55" s="86" t="str" cm="1">
        <f t="array" ref="NV55">IF(OR(NV$7="", $JE55=""), "", IFERROR(NV$8+SUMPRODUCT((Trades!$CL$8:$CL$307)*(Trades!$O$8:$Q$307=NV$7)*(Trades!$R$8:$R$307&lt;$JE55))-SUMPRODUCT((Trades!$H$8:$H$307)*(Trades!$E$8:$E$307=NV$7)*(Trades!$R$8:$R$307&lt;$JE55)), ""))</f>
        <v/>
      </c>
      <c r="NW55" s="86" t="str" cm="1">
        <f t="array" ref="NW55">IF(OR(NW$7="", $JE55=""), "", IFERROR(NW$8+SUMPRODUCT((Trades!$CL$8:$CL$307)*(Trades!$O$8:$Q$307=NW$7)*(Trades!$R$8:$R$307&lt;$JE55))-SUMPRODUCT((Trades!$H$8:$H$307)*(Trades!$E$8:$E$307=NW$7)*(Trades!$R$8:$R$307&lt;$JE55)), ""))</f>
        <v/>
      </c>
      <c r="NX55" s="86" t="str" cm="1">
        <f t="array" ref="NX55">IF(OR(NX$7="", $JE55=""), "", IFERROR(NX$8+SUMPRODUCT((Trades!$CL$8:$CL$307)*(Trades!$O$8:$Q$307=NX$7)*(Trades!$R$8:$R$307&lt;$JE55))-SUMPRODUCT((Trades!$H$8:$H$307)*(Trades!$E$8:$E$307=NX$7)*(Trades!$R$8:$R$307&lt;$JE55)), ""))</f>
        <v/>
      </c>
      <c r="NY55" s="86" t="str" cm="1">
        <f t="array" ref="NY55">IF(OR(NY$7="", $JE55=""), "", IFERROR(NY$8+SUMPRODUCT((Trades!$CL$8:$CL$307)*(Trades!$O$8:$Q$307=NY$7)*(Trades!$R$8:$R$307&lt;$JE55))-SUMPRODUCT((Trades!$H$8:$H$307)*(Trades!$E$8:$E$307=NY$7)*(Trades!$R$8:$R$307&lt;$JE55)), ""))</f>
        <v/>
      </c>
      <c r="NZ55" s="86" t="str" cm="1">
        <f t="array" ref="NZ55">IF(OR(NZ$7="", $JE55=""), "", IFERROR(NZ$8+SUMPRODUCT((Trades!$CL$8:$CL$307)*(Trades!$O$8:$Q$307=NZ$7)*(Trades!$R$8:$R$307&lt;$JE55))-SUMPRODUCT((Trades!$H$8:$H$307)*(Trades!$E$8:$E$307=NZ$7)*(Trades!$R$8:$R$307&lt;$JE55)), ""))</f>
        <v/>
      </c>
      <c r="OA55" s="86" t="str" cm="1">
        <f t="array" ref="OA55">IF(OR(OA$7="", $JE55=""), "", IFERROR(OA$8+SUMPRODUCT((Trades!$CL$8:$CL$307)*(Trades!$O$8:$Q$307=OA$7)*(Trades!$R$8:$R$307&lt;$JE55))-SUMPRODUCT((Trades!$H$8:$H$307)*(Trades!$E$8:$E$307=OA$7)*(Trades!$R$8:$R$307&lt;$JE55)), ""))</f>
        <v/>
      </c>
      <c r="OB55" s="86" t="str" cm="1">
        <f t="array" ref="OB55">IF(OR(OB$7="", $JE55=""), "", IFERROR(OB$8+SUMPRODUCT((Trades!$CL$8:$CL$307)*(Trades!$O$8:$Q$307=OB$7)*(Trades!$R$8:$R$307&lt;$JE55))-SUMPRODUCT((Trades!$H$8:$H$307)*(Trades!$E$8:$E$307=OB$7)*(Trades!$R$8:$R$307&lt;$JE55)), ""))</f>
        <v/>
      </c>
      <c r="OC55" s="86" t="str" cm="1">
        <f t="array" ref="OC55">IF(OR(OC$7="", $JE55=""), "", IFERROR(OC$8+SUMPRODUCT((Trades!$CL$8:$CL$307)*(Trades!$O$8:$Q$307=OC$7)*(Trades!$R$8:$R$307&lt;$JE55))-SUMPRODUCT((Trades!$H$8:$H$307)*(Trades!$E$8:$E$307=OC$7)*(Trades!$R$8:$R$307&lt;$JE55)), ""))</f>
        <v/>
      </c>
      <c r="OD55" s="86" t="str" cm="1">
        <f t="array" ref="OD55">IF(OR(OD$7="", $JE55=""), "", IFERROR(OD$8+SUMPRODUCT((Trades!$CL$8:$CL$307)*(Trades!$O$8:$Q$307=OD$7)*(Trades!$R$8:$R$307&lt;$JE55))-SUMPRODUCT((Trades!$H$8:$H$307)*(Trades!$E$8:$E$307=OD$7)*(Trades!$R$8:$R$307&lt;$JE55)), ""))</f>
        <v/>
      </c>
      <c r="OE55" s="86" t="str" cm="1">
        <f t="array" ref="OE55">IF(OR(OE$7="", $JE55=""), "", IFERROR(OE$8+SUMPRODUCT((Trades!$CL$8:$CL$307)*(Trades!$O$8:$Q$307=OE$7)*(Trades!$R$8:$R$307&lt;$JE55))-SUMPRODUCT((Trades!$H$8:$H$307)*(Trades!$E$8:$E$307=OE$7)*(Trades!$R$8:$R$307&lt;$JE55)), ""))</f>
        <v/>
      </c>
      <c r="OF55" s="86" t="str" cm="1">
        <f t="array" ref="OF55">IF(OR(OF$7="", $JE55=""), "", IFERROR(OF$8+SUMPRODUCT((Trades!$CL$8:$CL$307)*(Trades!$O$8:$Q$307=OF$7)*(Trades!$R$8:$R$307&lt;$JE55))-SUMPRODUCT((Trades!$H$8:$H$307)*(Trades!$E$8:$E$307=OF$7)*(Trades!$R$8:$R$307&lt;$JE55)), ""))</f>
        <v/>
      </c>
      <c r="OG55" s="86" t="str" cm="1">
        <f t="array" ref="OG55">IF(OR(OG$7="", $JE55=""), "", IFERROR(OG$8+SUMPRODUCT((Trades!$CL$8:$CL$307)*(Trades!$O$8:$Q$307=OG$7)*(Trades!$R$8:$R$307&lt;$JE55))-SUMPRODUCT((Trades!$H$8:$H$307)*(Trades!$E$8:$E$307=OG$7)*(Trades!$R$8:$R$307&lt;$JE55)), ""))</f>
        <v/>
      </c>
      <c r="OH55" s="87" t="str" cm="1">
        <f t="array" ref="OH55">IF(OR(OH$7="", $JE55=""), "", IFERROR(OH$8+SUMPRODUCT((Trades!$CL$8:$CL$307)*(Trades!$O$8:$Q$307=OH$7)*(Trades!$R$8:$R$307&lt;$JE55))-SUMPRODUCT((Trades!$H$8:$H$307)*(Trades!$E$8:$E$307=OH$7)*(Trades!$R$8:$R$307&lt;$JE55)), ""))</f>
        <v/>
      </c>
      <c r="OJ55" s="94" t="str">
        <f t="shared" si="106"/>
        <v/>
      </c>
      <c r="OK55" s="95" t="str">
        <f t="shared" si="153"/>
        <v/>
      </c>
      <c r="OL55" s="95" t="str">
        <f t="shared" si="154"/>
        <v/>
      </c>
      <c r="OM55" s="95" t="str">
        <f t="shared" si="155"/>
        <v/>
      </c>
      <c r="ON55" s="95" t="str">
        <f t="shared" si="156"/>
        <v/>
      </c>
      <c r="OO55" s="95" t="str">
        <f t="shared" si="157"/>
        <v/>
      </c>
      <c r="OP55" s="95" t="str">
        <f t="shared" si="158"/>
        <v/>
      </c>
      <c r="OQ55" s="95" t="str">
        <f t="shared" si="159"/>
        <v/>
      </c>
      <c r="OR55" s="95" t="str">
        <f t="shared" si="160"/>
        <v/>
      </c>
      <c r="OS55" s="95" t="str">
        <f t="shared" si="131"/>
        <v/>
      </c>
      <c r="OT55" s="95" t="str">
        <f t="shared" si="132"/>
        <v/>
      </c>
      <c r="OU55" s="95" t="str">
        <f t="shared" si="133"/>
        <v/>
      </c>
      <c r="OV55" s="95" t="str">
        <f t="shared" si="134"/>
        <v/>
      </c>
      <c r="OW55" s="95" t="str">
        <f t="shared" si="135"/>
        <v/>
      </c>
      <c r="OX55" s="95" t="str">
        <f t="shared" si="136"/>
        <v/>
      </c>
      <c r="OY55" s="95" t="str">
        <f t="shared" si="137"/>
        <v/>
      </c>
      <c r="OZ55" s="95" t="str">
        <f t="shared" si="138"/>
        <v/>
      </c>
      <c r="PA55" s="95" t="str">
        <f t="shared" si="139"/>
        <v/>
      </c>
      <c r="PB55" s="95" t="str">
        <f t="shared" si="140"/>
        <v/>
      </c>
      <c r="PC55" s="96" t="str">
        <f t="shared" si="141"/>
        <v/>
      </c>
      <c r="PE55" s="101" t="str">
        <f t="shared" si="126"/>
        <v/>
      </c>
      <c r="PG55" s="106" t="str">
        <f t="shared" si="127"/>
        <v/>
      </c>
      <c r="PH55" s="107" t="str">
        <f t="shared" si="161"/>
        <v/>
      </c>
      <c r="PI55" s="107" t="str">
        <f t="shared" si="162"/>
        <v/>
      </c>
      <c r="PJ55" s="107" t="str">
        <f t="shared" si="163"/>
        <v/>
      </c>
      <c r="PK55" s="107" t="str">
        <f t="shared" si="164"/>
        <v/>
      </c>
      <c r="PL55" s="107" t="str">
        <f t="shared" si="165"/>
        <v/>
      </c>
      <c r="PM55" s="107" t="str">
        <f t="shared" si="166"/>
        <v/>
      </c>
      <c r="PN55" s="107" t="str">
        <f t="shared" si="167"/>
        <v/>
      </c>
      <c r="PO55" s="107" t="str">
        <f t="shared" si="168"/>
        <v/>
      </c>
      <c r="PP55" s="107" t="str">
        <f t="shared" si="142"/>
        <v/>
      </c>
      <c r="PQ55" s="107" t="str">
        <f t="shared" si="143"/>
        <v/>
      </c>
      <c r="PR55" s="107" t="str">
        <f t="shared" si="144"/>
        <v/>
      </c>
      <c r="PS55" s="107" t="str">
        <f t="shared" si="145"/>
        <v/>
      </c>
      <c r="PT55" s="107" t="str">
        <f t="shared" si="146"/>
        <v/>
      </c>
      <c r="PU55" s="107" t="str">
        <f t="shared" si="147"/>
        <v/>
      </c>
      <c r="PV55" s="107" t="str">
        <f t="shared" si="148"/>
        <v/>
      </c>
      <c r="PW55" s="107" t="str">
        <f t="shared" si="149"/>
        <v/>
      </c>
      <c r="PX55" s="107" t="str">
        <f t="shared" si="150"/>
        <v/>
      </c>
      <c r="PY55" s="107" t="str">
        <f t="shared" si="151"/>
        <v/>
      </c>
      <c r="PZ55" s="108" t="str">
        <f t="shared" si="152"/>
        <v/>
      </c>
      <c r="QB55" s="124" t="str" cm="1">
        <f t="array" ref="QB55">IF(OR($QB$3="", $NI55=""), "", IFERROR(INDEX($ML55:$NE55, $QA55, MATCH($QB$3, $ML$7:$NE$7, 0)), ""))</f>
        <v/>
      </c>
      <c r="QD55" s="101" t="e" cm="1">
        <f t="array" ref="QD55">IF(OR($NI55="", $QB$3=""), NA(), IFERROR(INDEX($NO55:$OH55, $QC55, MATCH($QB$3, $NO$7:$OH$7, 0)), NA()))</f>
        <v>#N/A</v>
      </c>
      <c r="QF55" s="10">
        <f t="shared" si="72"/>
        <v>-20</v>
      </c>
    </row>
    <row r="56" spans="1:448" ht="15" hidden="1" customHeight="1" x14ac:dyDescent="0.25">
      <c r="CJ56" s="7"/>
      <c r="CK56" s="10">
        <v>48</v>
      </c>
      <c r="CL56" s="60">
        <v>45</v>
      </c>
      <c r="CM56" s="7">
        <v>87</v>
      </c>
      <c r="CN56" s="7">
        <v>23</v>
      </c>
      <c r="CO56" s="7">
        <v>11</v>
      </c>
      <c r="CP56" s="7">
        <v>21</v>
      </c>
      <c r="CQ56" s="7">
        <v>58</v>
      </c>
      <c r="CR56" s="7">
        <v>38</v>
      </c>
      <c r="CS56" s="7">
        <v>96</v>
      </c>
      <c r="CT56" s="7">
        <v>12</v>
      </c>
      <c r="CU56" s="7">
        <v>18</v>
      </c>
      <c r="CV56" s="7">
        <v>5</v>
      </c>
      <c r="CW56" s="7">
        <v>100</v>
      </c>
      <c r="CX56" s="7">
        <v>3</v>
      </c>
      <c r="CY56" s="7">
        <v>51</v>
      </c>
      <c r="CZ56" s="7">
        <v>90</v>
      </c>
      <c r="DA56" s="7">
        <v>13</v>
      </c>
      <c r="DB56" s="7">
        <v>47</v>
      </c>
      <c r="DC56" s="7">
        <v>27</v>
      </c>
      <c r="DD56" s="7">
        <v>90</v>
      </c>
      <c r="DE56" s="7">
        <v>53</v>
      </c>
      <c r="DF56" s="7">
        <v>48</v>
      </c>
      <c r="DG56" s="7">
        <v>100</v>
      </c>
      <c r="DH56" s="7">
        <v>56</v>
      </c>
      <c r="DI56" s="61">
        <v>44</v>
      </c>
      <c r="DK56" s="10">
        <v>49</v>
      </c>
      <c r="DL56" s="60">
        <v>43</v>
      </c>
      <c r="DM56" s="7">
        <v>66</v>
      </c>
      <c r="DN56" s="7">
        <v>57</v>
      </c>
      <c r="DO56" s="7">
        <v>81</v>
      </c>
      <c r="DP56" s="7">
        <v>82</v>
      </c>
      <c r="DQ56" s="7">
        <v>43</v>
      </c>
      <c r="DR56" s="7">
        <v>60</v>
      </c>
      <c r="DS56" s="7">
        <v>16</v>
      </c>
      <c r="DT56" s="7">
        <v>55</v>
      </c>
      <c r="DU56" s="7">
        <v>23</v>
      </c>
      <c r="DV56" s="7">
        <v>28</v>
      </c>
      <c r="DW56" s="7">
        <v>43</v>
      </c>
      <c r="DX56" s="7">
        <v>5</v>
      </c>
      <c r="DY56" s="7">
        <v>86</v>
      </c>
      <c r="DZ56" s="7">
        <v>56</v>
      </c>
      <c r="EA56" s="7">
        <v>55</v>
      </c>
      <c r="EB56" s="7">
        <v>17</v>
      </c>
      <c r="EC56" s="7">
        <v>21</v>
      </c>
      <c r="ED56" s="7">
        <v>45</v>
      </c>
      <c r="EE56" s="7">
        <v>63</v>
      </c>
      <c r="EF56" s="7">
        <v>38</v>
      </c>
      <c r="EG56" s="7">
        <v>50</v>
      </c>
      <c r="EH56" s="7">
        <v>93</v>
      </c>
      <c r="EI56" s="7">
        <v>12</v>
      </c>
      <c r="EJ56" s="7">
        <v>6</v>
      </c>
      <c r="EK56" s="7">
        <v>64</v>
      </c>
      <c r="EL56" s="7">
        <v>86</v>
      </c>
      <c r="EM56" s="7">
        <v>86</v>
      </c>
      <c r="EN56" s="7">
        <v>86</v>
      </c>
      <c r="EO56" s="7">
        <v>30</v>
      </c>
      <c r="EP56" s="7">
        <v>92</v>
      </c>
      <c r="EQ56" s="7">
        <v>33</v>
      </c>
      <c r="ER56" s="7">
        <v>16</v>
      </c>
      <c r="ES56" s="7">
        <v>93</v>
      </c>
      <c r="ET56" s="7">
        <v>33</v>
      </c>
      <c r="EU56" s="7">
        <v>85</v>
      </c>
      <c r="EV56" s="7">
        <v>10</v>
      </c>
      <c r="EW56" s="7">
        <v>15</v>
      </c>
      <c r="EX56" s="7">
        <v>67</v>
      </c>
      <c r="EY56" s="7">
        <v>54</v>
      </c>
      <c r="EZ56" s="7">
        <v>95</v>
      </c>
      <c r="FA56" s="7">
        <v>99</v>
      </c>
      <c r="FB56" s="7">
        <v>28</v>
      </c>
      <c r="FC56" s="7">
        <v>65</v>
      </c>
      <c r="FD56" s="7">
        <v>95</v>
      </c>
      <c r="FE56" s="7">
        <v>23</v>
      </c>
      <c r="FF56" s="7">
        <v>33</v>
      </c>
      <c r="FG56" s="7">
        <v>17</v>
      </c>
      <c r="FH56" s="7">
        <v>77</v>
      </c>
      <c r="FI56" s="7">
        <v>68</v>
      </c>
      <c r="FJ56" s="7">
        <v>29</v>
      </c>
      <c r="FK56" s="7">
        <v>91</v>
      </c>
      <c r="FL56" s="7">
        <v>83</v>
      </c>
      <c r="FM56" s="7">
        <v>42</v>
      </c>
      <c r="FN56" s="7">
        <v>27</v>
      </c>
      <c r="FO56" s="7">
        <v>60</v>
      </c>
      <c r="FP56" s="7">
        <v>5</v>
      </c>
      <c r="FQ56" s="7">
        <v>35</v>
      </c>
      <c r="FR56" s="7">
        <v>90</v>
      </c>
      <c r="FS56" s="7">
        <v>73</v>
      </c>
      <c r="FT56" s="7">
        <v>90</v>
      </c>
      <c r="FU56" s="7">
        <v>82</v>
      </c>
      <c r="FV56" s="7">
        <v>8</v>
      </c>
      <c r="FW56" s="7">
        <v>20</v>
      </c>
      <c r="FX56" s="7">
        <v>33</v>
      </c>
      <c r="FY56" s="7">
        <v>28</v>
      </c>
      <c r="FZ56" s="7">
        <v>49</v>
      </c>
      <c r="GA56" s="7">
        <v>85</v>
      </c>
      <c r="GB56" s="7">
        <v>29</v>
      </c>
      <c r="GC56" s="7">
        <v>83</v>
      </c>
      <c r="GD56" s="7">
        <v>34</v>
      </c>
      <c r="GE56" s="7">
        <v>69</v>
      </c>
      <c r="GF56" s="7">
        <v>3</v>
      </c>
      <c r="GG56" s="7">
        <v>22</v>
      </c>
      <c r="GH56" s="7">
        <v>45</v>
      </c>
      <c r="GI56" s="7">
        <v>93</v>
      </c>
      <c r="GJ56" s="7">
        <v>53</v>
      </c>
      <c r="GK56" s="7">
        <v>56</v>
      </c>
      <c r="GL56" s="7">
        <v>53</v>
      </c>
      <c r="GM56" s="7">
        <v>57</v>
      </c>
      <c r="GN56" s="7">
        <v>84</v>
      </c>
      <c r="GO56" s="7">
        <v>19</v>
      </c>
      <c r="GP56" s="7">
        <v>14</v>
      </c>
      <c r="GQ56" s="7">
        <v>10</v>
      </c>
      <c r="GR56" s="7">
        <v>48</v>
      </c>
      <c r="GS56" s="7">
        <v>37</v>
      </c>
      <c r="GT56" s="7">
        <v>17</v>
      </c>
      <c r="GU56" s="7">
        <v>63</v>
      </c>
      <c r="GV56" s="7">
        <v>51</v>
      </c>
      <c r="GW56" s="7">
        <v>29</v>
      </c>
      <c r="GX56" s="7">
        <v>1</v>
      </c>
      <c r="GY56" s="7">
        <v>78</v>
      </c>
      <c r="GZ56" s="7">
        <v>96</v>
      </c>
      <c r="HA56" s="7">
        <v>10</v>
      </c>
      <c r="HB56" s="7">
        <v>22</v>
      </c>
      <c r="HC56" s="7">
        <v>22</v>
      </c>
      <c r="HD56" s="7">
        <v>26</v>
      </c>
      <c r="HE56" s="7">
        <v>65</v>
      </c>
      <c r="HF56" s="7">
        <v>43</v>
      </c>
      <c r="HG56" s="61">
        <v>13</v>
      </c>
      <c r="HJ56" s="51" t="e">
        <f>HJ32+1</f>
        <v>#VALUE!</v>
      </c>
      <c r="HL56" s="48">
        <f>$CA$8</f>
        <v>0</v>
      </c>
      <c r="HN56" s="10" t="e">
        <f t="shared" si="172"/>
        <v>#VALUE!</v>
      </c>
      <c r="HP56" s="10" t="e">
        <f t="shared" si="173"/>
        <v>#VALUE!</v>
      </c>
      <c r="HR56" s="10" t="e">
        <f t="shared" si="78"/>
        <v>#VALUE!</v>
      </c>
      <c r="HT56" s="60" t="e">
        <f t="shared" si="175"/>
        <v>#VALUE!</v>
      </c>
      <c r="HU56" s="7" t="e">
        <f t="shared" si="175"/>
        <v>#VALUE!</v>
      </c>
      <c r="HV56" s="7" t="e">
        <f t="shared" si="175"/>
        <v>#VALUE!</v>
      </c>
      <c r="HW56" s="7" t="e">
        <f t="shared" si="175"/>
        <v>#VALUE!</v>
      </c>
      <c r="HX56" s="7" t="e">
        <f t="shared" si="175"/>
        <v>#VALUE!</v>
      </c>
      <c r="HY56" s="7" t="e">
        <f t="shared" si="175"/>
        <v>#VALUE!</v>
      </c>
      <c r="HZ56" s="7" t="e">
        <f t="shared" si="175"/>
        <v>#VALUE!</v>
      </c>
      <c r="IA56" s="7" t="e">
        <f t="shared" si="175"/>
        <v>#VALUE!</v>
      </c>
      <c r="IB56" s="7" t="e">
        <f t="shared" si="175"/>
        <v>#VALUE!</v>
      </c>
      <c r="IC56" s="7" t="e">
        <f t="shared" si="175"/>
        <v>#VALUE!</v>
      </c>
      <c r="ID56" s="7" t="e">
        <f t="shared" si="175"/>
        <v>#VALUE!</v>
      </c>
      <c r="IE56" s="7" t="e">
        <f t="shared" si="175"/>
        <v>#VALUE!</v>
      </c>
      <c r="IF56" s="7" t="e">
        <f t="shared" si="175"/>
        <v>#VALUE!</v>
      </c>
      <c r="IG56" s="7" t="e">
        <f t="shared" si="175"/>
        <v>#VALUE!</v>
      </c>
      <c r="IH56" s="7" t="e">
        <f t="shared" si="175"/>
        <v>#VALUE!</v>
      </c>
      <c r="II56" s="7" t="e">
        <f t="shared" si="175"/>
        <v>#VALUE!</v>
      </c>
      <c r="IJ56" s="7" t="e">
        <f t="shared" si="174"/>
        <v>#VALUE!</v>
      </c>
      <c r="IK56" s="7" t="e">
        <f t="shared" si="174"/>
        <v>#VALUE!</v>
      </c>
      <c r="IL56" s="7" t="e">
        <f t="shared" si="174"/>
        <v>#VALUE!</v>
      </c>
      <c r="IM56" s="61" t="e">
        <f t="shared" si="174"/>
        <v>#VALUE!</v>
      </c>
      <c r="IT56" s="10">
        <v>49</v>
      </c>
      <c r="IU56" s="10">
        <f t="shared" si="80"/>
        <v>0</v>
      </c>
      <c r="IW56" s="10">
        <f>IFERROR(IF(COUNTIF(IW$8:IW55, IW55)&lt;=INDEX($IQ$8:$IQ$18, MATCH(IW55, $IP$8:$IP$18, 0)), IW55, IW55+$IR$5), "")</f>
        <v>-1</v>
      </c>
      <c r="IX56" s="10">
        <f>IF($IW56="", "", COUNTIF(IW$8:IW56, IW56))</f>
        <v>3</v>
      </c>
      <c r="IY56" s="10">
        <f t="shared" si="81"/>
        <v>6</v>
      </c>
      <c r="JA56" s="10" t="str">
        <f t="shared" si="82"/>
        <v>X</v>
      </c>
      <c r="JB56" s="10">
        <f>IF($JA56="", "", COUNTIF(JA$8:JA56, "X"))</f>
        <v>45</v>
      </c>
      <c r="JE56" s="67" t="str">
        <f t="shared" si="83"/>
        <v/>
      </c>
      <c r="JF56" s="60" t="str">
        <f>IF(AND($IQ$5='Dev Settings'!$BU$3, COUNTIF($IP$21:$IP$25, HT56)&gt;0, COUNTIF($IP$21:$IP$25, HT55)&gt;0), MIN($ML55:$NE55)-ML55, IF(AND($IQ$6='Dev Settings'!$BU$3, COUNTIF($IQ$21:$IQ$25, HT56)&gt;0, COUNTIF($IQ$21:$IQ$25, HT55)&gt;0), MAX($ML55:$NE55)-ML55, IFERROR(INDEX($IU$8:$IU$107, MATCH(HT56, $IT$8:$IT$107, 0)), "")))</f>
        <v/>
      </c>
      <c r="JG56" s="7" t="str">
        <f>IF(AND($IQ$5='Dev Settings'!$BU$3, COUNTIF($IP$21:$IP$25, HU56)&gt;0, COUNTIF($IP$21:$IP$25, HU55)&gt;0), MIN($ML55:$NE55)-MM55, IF(AND($IQ$6='Dev Settings'!$BU$3, COUNTIF($IQ$21:$IQ$25, HU56)&gt;0, COUNTIF($IQ$21:$IQ$25, HU55)&gt;0), MAX($ML55:$NE55)-MM55, IFERROR(INDEX($IU$8:$IU$107, MATCH(HU56, $IT$8:$IT$107, 0)), "")))</f>
        <v/>
      </c>
      <c r="JH56" s="7" t="str">
        <f>IF(AND($IQ$5='Dev Settings'!$BU$3, COUNTIF($IP$21:$IP$25, HV56)&gt;0, COUNTIF($IP$21:$IP$25, HV55)&gt;0), MIN($ML55:$NE55)-MN55, IF(AND($IQ$6='Dev Settings'!$BU$3, COUNTIF($IQ$21:$IQ$25, HV56)&gt;0, COUNTIF($IQ$21:$IQ$25, HV55)&gt;0), MAX($ML55:$NE55)-MN55, IFERROR(INDEX($IU$8:$IU$107, MATCH(HV56, $IT$8:$IT$107, 0)), "")))</f>
        <v/>
      </c>
      <c r="JI56" s="7" t="str">
        <f>IF(AND($IQ$5='Dev Settings'!$BU$3, COUNTIF($IP$21:$IP$25, HW56)&gt;0, COUNTIF($IP$21:$IP$25, HW55)&gt;0), MIN($ML55:$NE55)-MO55, IF(AND($IQ$6='Dev Settings'!$BU$3, COUNTIF($IQ$21:$IQ$25, HW56)&gt;0, COUNTIF($IQ$21:$IQ$25, HW55)&gt;0), MAX($ML55:$NE55)-MO55, IFERROR(INDEX($IU$8:$IU$107, MATCH(HW56, $IT$8:$IT$107, 0)), "")))</f>
        <v/>
      </c>
      <c r="JJ56" s="7" t="str">
        <f>IF(AND($IQ$5='Dev Settings'!$BU$3, COUNTIF($IP$21:$IP$25, HX56)&gt;0, COUNTIF($IP$21:$IP$25, HX55)&gt;0), MIN($ML55:$NE55)-MP55, IF(AND($IQ$6='Dev Settings'!$BU$3, COUNTIF($IQ$21:$IQ$25, HX56)&gt;0, COUNTIF($IQ$21:$IQ$25, HX55)&gt;0), MAX($ML55:$NE55)-MP55, IFERROR(INDEX($IU$8:$IU$107, MATCH(HX56, $IT$8:$IT$107, 0)), "")))</f>
        <v/>
      </c>
      <c r="JK56" s="7" t="str">
        <f>IF(AND($IQ$5='Dev Settings'!$BU$3, COUNTIF($IP$21:$IP$25, HY56)&gt;0, COUNTIF($IP$21:$IP$25, HY55)&gt;0), MIN($ML55:$NE55)-MQ55, IF(AND($IQ$6='Dev Settings'!$BU$3, COUNTIF($IQ$21:$IQ$25, HY56)&gt;0, COUNTIF($IQ$21:$IQ$25, HY55)&gt;0), MAX($ML55:$NE55)-MQ55, IFERROR(INDEX($IU$8:$IU$107, MATCH(HY56, $IT$8:$IT$107, 0)), "")))</f>
        <v/>
      </c>
      <c r="JL56" s="7" t="str">
        <f>IF(AND($IQ$5='Dev Settings'!$BU$3, COUNTIF($IP$21:$IP$25, HZ56)&gt;0, COUNTIF($IP$21:$IP$25, HZ55)&gt;0), MIN($ML55:$NE55)-MR55, IF(AND($IQ$6='Dev Settings'!$BU$3, COUNTIF($IQ$21:$IQ$25, HZ56)&gt;0, COUNTIF($IQ$21:$IQ$25, HZ55)&gt;0), MAX($ML55:$NE55)-MR55, IFERROR(INDEX($IU$8:$IU$107, MATCH(HZ56, $IT$8:$IT$107, 0)), "")))</f>
        <v/>
      </c>
      <c r="JM56" s="7" t="str">
        <f>IF(AND($IQ$5='Dev Settings'!$BU$3, COUNTIF($IP$21:$IP$25, IA56)&gt;0, COUNTIF($IP$21:$IP$25, IA55)&gt;0), MIN($ML55:$NE55)-MS55, IF(AND($IQ$6='Dev Settings'!$BU$3, COUNTIF($IQ$21:$IQ$25, IA56)&gt;0, COUNTIF($IQ$21:$IQ$25, IA55)&gt;0), MAX($ML55:$NE55)-MS55, IFERROR(INDEX($IU$8:$IU$107, MATCH(IA56, $IT$8:$IT$107, 0)), "")))</f>
        <v/>
      </c>
      <c r="JN56" s="7" t="str">
        <f>IF(AND($IQ$5='Dev Settings'!$BU$3, COUNTIF($IP$21:$IP$25, IB56)&gt;0, COUNTIF($IP$21:$IP$25, IB55)&gt;0), MIN($ML55:$NE55)-MT55, IF(AND($IQ$6='Dev Settings'!$BU$3, COUNTIF($IQ$21:$IQ$25, IB56)&gt;0, COUNTIF($IQ$21:$IQ$25, IB55)&gt;0), MAX($ML55:$NE55)-MT55, IFERROR(INDEX($IU$8:$IU$107, MATCH(IB56, $IT$8:$IT$107, 0)), "")))</f>
        <v/>
      </c>
      <c r="JO56" s="7" t="str">
        <f>IF(AND($IQ$5='Dev Settings'!$BU$3, COUNTIF($IP$21:$IP$25, IC56)&gt;0, COUNTIF($IP$21:$IP$25, IC55)&gt;0), MIN($ML55:$NE55)-MU55, IF(AND($IQ$6='Dev Settings'!$BU$3, COUNTIF($IQ$21:$IQ$25, IC56)&gt;0, COUNTIF($IQ$21:$IQ$25, IC55)&gt;0), MAX($ML55:$NE55)-MU55, IFERROR(INDEX($IU$8:$IU$107, MATCH(IC56, $IT$8:$IT$107, 0)), "")))</f>
        <v/>
      </c>
      <c r="JP56" s="7" t="str">
        <f>IF(AND($IQ$5='Dev Settings'!$BU$3, COUNTIF($IP$21:$IP$25, ID56)&gt;0, COUNTIF($IP$21:$IP$25, ID55)&gt;0), MIN($ML55:$NE55)-MV55, IF(AND($IQ$6='Dev Settings'!$BU$3, COUNTIF($IQ$21:$IQ$25, ID56)&gt;0, COUNTIF($IQ$21:$IQ$25, ID55)&gt;0), MAX($ML55:$NE55)-MV55, IFERROR(INDEX($IU$8:$IU$107, MATCH(ID56, $IT$8:$IT$107, 0)), "")))</f>
        <v/>
      </c>
      <c r="JQ56" s="7" t="str">
        <f>IF(AND($IQ$5='Dev Settings'!$BU$3, COUNTIF($IP$21:$IP$25, IE56)&gt;0, COUNTIF($IP$21:$IP$25, IE55)&gt;0), MIN($ML55:$NE55)-MW55, IF(AND($IQ$6='Dev Settings'!$BU$3, COUNTIF($IQ$21:$IQ$25, IE56)&gt;0, COUNTIF($IQ$21:$IQ$25, IE55)&gt;0), MAX($ML55:$NE55)-MW55, IFERROR(INDEX($IU$8:$IU$107, MATCH(IE56, $IT$8:$IT$107, 0)), "")))</f>
        <v/>
      </c>
      <c r="JR56" s="7" t="str">
        <f>IF(AND($IQ$5='Dev Settings'!$BU$3, COUNTIF($IP$21:$IP$25, IF56)&gt;0, COUNTIF($IP$21:$IP$25, IF55)&gt;0), MIN($ML55:$NE55)-MX55, IF(AND($IQ$6='Dev Settings'!$BU$3, COUNTIF($IQ$21:$IQ$25, IF56)&gt;0, COUNTIF($IQ$21:$IQ$25, IF55)&gt;0), MAX($ML55:$NE55)-MX55, IFERROR(INDEX($IU$8:$IU$107, MATCH(IF56, $IT$8:$IT$107, 0)), "")))</f>
        <v/>
      </c>
      <c r="JS56" s="7" t="str">
        <f>IF(AND($IQ$5='Dev Settings'!$BU$3, COUNTIF($IP$21:$IP$25, IG56)&gt;0, COUNTIF($IP$21:$IP$25, IG55)&gt;0), MIN($ML55:$NE55)-MY55, IF(AND($IQ$6='Dev Settings'!$BU$3, COUNTIF($IQ$21:$IQ$25, IG56)&gt;0, COUNTIF($IQ$21:$IQ$25, IG55)&gt;0), MAX($ML55:$NE55)-MY55, IFERROR(INDEX($IU$8:$IU$107, MATCH(IG56, $IT$8:$IT$107, 0)), "")))</f>
        <v/>
      </c>
      <c r="JT56" s="7" t="str">
        <f>IF(AND($IQ$5='Dev Settings'!$BU$3, COUNTIF($IP$21:$IP$25, IH56)&gt;0, COUNTIF($IP$21:$IP$25, IH55)&gt;0), MIN($ML55:$NE55)-MZ55, IF(AND($IQ$6='Dev Settings'!$BU$3, COUNTIF($IQ$21:$IQ$25, IH56)&gt;0, COUNTIF($IQ$21:$IQ$25, IH55)&gt;0), MAX($ML55:$NE55)-MZ55, IFERROR(INDEX($IU$8:$IU$107, MATCH(IH56, $IT$8:$IT$107, 0)), "")))</f>
        <v/>
      </c>
      <c r="JU56" s="7" t="str">
        <f>IF(AND($IQ$5='Dev Settings'!$BU$3, COUNTIF($IP$21:$IP$25, II56)&gt;0, COUNTIF($IP$21:$IP$25, II55)&gt;0), MIN($ML55:$NE55)-NA55, IF(AND($IQ$6='Dev Settings'!$BU$3, COUNTIF($IQ$21:$IQ$25, II56)&gt;0, COUNTIF($IQ$21:$IQ$25, II55)&gt;0), MAX($ML55:$NE55)-NA55, IFERROR(INDEX($IU$8:$IU$107, MATCH(II56, $IT$8:$IT$107, 0)), "")))</f>
        <v/>
      </c>
      <c r="JV56" s="7" t="str">
        <f>IF(AND($IQ$5='Dev Settings'!$BU$3, COUNTIF($IP$21:$IP$25, IJ56)&gt;0, COUNTIF($IP$21:$IP$25, IJ55)&gt;0), MIN($ML55:$NE55)-NB55, IF(AND($IQ$6='Dev Settings'!$BU$3, COUNTIF($IQ$21:$IQ$25, IJ56)&gt;0, COUNTIF($IQ$21:$IQ$25, IJ55)&gt;0), MAX($ML55:$NE55)-NB55, IFERROR(INDEX($IU$8:$IU$107, MATCH(IJ56, $IT$8:$IT$107, 0)), "")))</f>
        <v/>
      </c>
      <c r="JW56" s="7" t="str">
        <f>IF(AND($IQ$5='Dev Settings'!$BU$3, COUNTIF($IP$21:$IP$25, IK56)&gt;0, COUNTIF($IP$21:$IP$25, IK55)&gt;0), MIN($ML55:$NE55)-NC55, IF(AND($IQ$6='Dev Settings'!$BU$3, COUNTIF($IQ$21:$IQ$25, IK56)&gt;0, COUNTIF($IQ$21:$IQ$25, IK55)&gt;0), MAX($ML55:$NE55)-NC55, IFERROR(INDEX($IU$8:$IU$107, MATCH(IK56, $IT$8:$IT$107, 0)), "")))</f>
        <v/>
      </c>
      <c r="JX56" s="7" t="str">
        <f>IF(AND($IQ$5='Dev Settings'!$BU$3, COUNTIF($IP$21:$IP$25, IL56)&gt;0, COUNTIF($IP$21:$IP$25, IL55)&gt;0), MIN($ML55:$NE55)-ND55, IF(AND($IQ$6='Dev Settings'!$BU$3, COUNTIF($IQ$21:$IQ$25, IL56)&gt;0, COUNTIF($IQ$21:$IQ$25, IL55)&gt;0), MAX($ML55:$NE55)-ND55, IFERROR(INDEX($IU$8:$IU$107, MATCH(IL56, $IT$8:$IT$107, 0)), "")))</f>
        <v/>
      </c>
      <c r="JY56" s="61" t="str">
        <f>IF(AND($IQ$5='Dev Settings'!$BU$3, COUNTIF($IP$21:$IP$25, IM56)&gt;0, COUNTIF($IP$21:$IP$25, IM55)&gt;0), MIN($ML55:$NE55)-NE55, IF(AND($IQ$6='Dev Settings'!$BU$3, COUNTIF($IQ$21:$IQ$25, IM56)&gt;0, COUNTIF($IQ$21:$IQ$25, IM55)&gt;0), MAX($ML55:$NE55)-NE55, IFERROR(INDEX($IU$8:$IU$107, MATCH(IM56, $IT$8:$IT$107, 0)), "")))</f>
        <v/>
      </c>
      <c r="KA56" s="60" t="str">
        <f t="shared" si="8"/>
        <v/>
      </c>
      <c r="KB56" s="7" t="str">
        <f t="shared" si="9"/>
        <v/>
      </c>
      <c r="KC56" s="7" t="str">
        <f t="shared" si="10"/>
        <v/>
      </c>
      <c r="KD56" s="7" t="str">
        <f t="shared" si="11"/>
        <v/>
      </c>
      <c r="KE56" s="7" t="str">
        <f t="shared" si="12"/>
        <v/>
      </c>
      <c r="KF56" s="7" t="str">
        <f t="shared" si="13"/>
        <v/>
      </c>
      <c r="KG56" s="7" t="str">
        <f t="shared" si="14"/>
        <v/>
      </c>
      <c r="KH56" s="7" t="str">
        <f t="shared" si="15"/>
        <v/>
      </c>
      <c r="KI56" s="7" t="str">
        <f t="shared" si="16"/>
        <v/>
      </c>
      <c r="KJ56" s="7" t="str">
        <f t="shared" si="17"/>
        <v/>
      </c>
      <c r="KK56" s="7" t="str">
        <f t="shared" si="18"/>
        <v/>
      </c>
      <c r="KL56" s="7" t="str">
        <f t="shared" si="19"/>
        <v/>
      </c>
      <c r="KM56" s="7" t="str">
        <f t="shared" si="20"/>
        <v/>
      </c>
      <c r="KN56" s="7" t="str">
        <f t="shared" si="21"/>
        <v/>
      </c>
      <c r="KO56" s="7" t="str">
        <f t="shared" si="22"/>
        <v/>
      </c>
      <c r="KP56" s="7" t="str">
        <f t="shared" si="23"/>
        <v/>
      </c>
      <c r="KQ56" s="7" t="str">
        <f t="shared" si="24"/>
        <v/>
      </c>
      <c r="KR56" s="7" t="str">
        <f t="shared" si="25"/>
        <v/>
      </c>
      <c r="KS56" s="7" t="str">
        <f t="shared" si="26"/>
        <v/>
      </c>
      <c r="KT56" s="61" t="str">
        <f t="shared" si="27"/>
        <v/>
      </c>
      <c r="KV56" s="60" t="e">
        <f t="shared" si="28"/>
        <v>#VALUE!</v>
      </c>
      <c r="KW56" s="7" t="e">
        <f t="shared" si="29"/>
        <v>#VALUE!</v>
      </c>
      <c r="KX56" s="7" t="e">
        <f t="shared" si="30"/>
        <v>#VALUE!</v>
      </c>
      <c r="KY56" s="7" t="e">
        <f t="shared" si="31"/>
        <v>#VALUE!</v>
      </c>
      <c r="KZ56" s="7" t="e">
        <f t="shared" si="32"/>
        <v>#VALUE!</v>
      </c>
      <c r="LA56" s="7" t="e">
        <f t="shared" si="33"/>
        <v>#VALUE!</v>
      </c>
      <c r="LB56" s="7" t="e">
        <f t="shared" si="34"/>
        <v>#VALUE!</v>
      </c>
      <c r="LC56" s="7" t="e">
        <f t="shared" si="35"/>
        <v>#VALUE!</v>
      </c>
      <c r="LD56" s="7" t="e">
        <f t="shared" si="36"/>
        <v>#VALUE!</v>
      </c>
      <c r="LE56" s="7" t="e">
        <f t="shared" si="37"/>
        <v>#VALUE!</v>
      </c>
      <c r="LF56" s="7" t="e">
        <f t="shared" si="38"/>
        <v>#VALUE!</v>
      </c>
      <c r="LG56" s="7" t="e">
        <f t="shared" si="39"/>
        <v>#VALUE!</v>
      </c>
      <c r="LH56" s="7" t="e">
        <f t="shared" si="40"/>
        <v>#VALUE!</v>
      </c>
      <c r="LI56" s="7" t="e">
        <f t="shared" si="41"/>
        <v>#VALUE!</v>
      </c>
      <c r="LJ56" s="7" t="e">
        <f t="shared" si="42"/>
        <v>#VALUE!</v>
      </c>
      <c r="LK56" s="7" t="e">
        <f t="shared" si="43"/>
        <v>#VALUE!</v>
      </c>
      <c r="LL56" s="7" t="e">
        <f t="shared" si="44"/>
        <v>#VALUE!</v>
      </c>
      <c r="LM56" s="7" t="e">
        <f t="shared" si="45"/>
        <v>#VALUE!</v>
      </c>
      <c r="LN56" s="7" t="e">
        <f t="shared" si="46"/>
        <v>#VALUE!</v>
      </c>
      <c r="LO56" s="61" t="e">
        <f t="shared" si="47"/>
        <v>#VALUE!</v>
      </c>
      <c r="LQ56" s="60" t="e">
        <f t="shared" si="48"/>
        <v>#VALUE!</v>
      </c>
      <c r="LR56" s="7" t="e">
        <f t="shared" si="49"/>
        <v>#VALUE!</v>
      </c>
      <c r="LS56" s="7" t="e">
        <f t="shared" si="50"/>
        <v>#VALUE!</v>
      </c>
      <c r="LT56" s="7" t="e">
        <f t="shared" si="51"/>
        <v>#VALUE!</v>
      </c>
      <c r="LU56" s="7" t="e">
        <f t="shared" si="52"/>
        <v>#VALUE!</v>
      </c>
      <c r="LV56" s="7" t="e">
        <f t="shared" si="53"/>
        <v>#VALUE!</v>
      </c>
      <c r="LW56" s="7" t="e">
        <f t="shared" si="54"/>
        <v>#VALUE!</v>
      </c>
      <c r="LX56" s="7" t="e">
        <f t="shared" si="55"/>
        <v>#VALUE!</v>
      </c>
      <c r="LY56" s="7" t="e">
        <f t="shared" si="56"/>
        <v>#VALUE!</v>
      </c>
      <c r="LZ56" s="7" t="e">
        <f t="shared" si="57"/>
        <v>#VALUE!</v>
      </c>
      <c r="MA56" s="7" t="e">
        <f t="shared" si="58"/>
        <v>#VALUE!</v>
      </c>
      <c r="MB56" s="7" t="e">
        <f t="shared" si="59"/>
        <v>#VALUE!</v>
      </c>
      <c r="MC56" s="7" t="e">
        <f t="shared" si="60"/>
        <v>#VALUE!</v>
      </c>
      <c r="MD56" s="7" t="e">
        <f t="shared" si="61"/>
        <v>#VALUE!</v>
      </c>
      <c r="ME56" s="7" t="e">
        <f t="shared" si="62"/>
        <v>#VALUE!</v>
      </c>
      <c r="MF56" s="7" t="e">
        <f t="shared" si="63"/>
        <v>#VALUE!</v>
      </c>
      <c r="MG56" s="7" t="e">
        <f t="shared" si="64"/>
        <v>#VALUE!</v>
      </c>
      <c r="MH56" s="7" t="e">
        <f t="shared" si="65"/>
        <v>#VALUE!</v>
      </c>
      <c r="MI56" s="7" t="e">
        <f t="shared" si="66"/>
        <v>#VALUE!</v>
      </c>
      <c r="MJ56" s="61" t="e">
        <f t="shared" si="67"/>
        <v>#VALUE!</v>
      </c>
      <c r="ML56" s="60" t="str">
        <f t="shared" si="84"/>
        <v/>
      </c>
      <c r="MM56" s="7" t="str">
        <f t="shared" si="85"/>
        <v/>
      </c>
      <c r="MN56" s="7" t="str">
        <f t="shared" si="86"/>
        <v/>
      </c>
      <c r="MO56" s="7" t="str">
        <f t="shared" si="87"/>
        <v/>
      </c>
      <c r="MP56" s="7" t="str">
        <f t="shared" si="88"/>
        <v/>
      </c>
      <c r="MQ56" s="7" t="str">
        <f t="shared" si="89"/>
        <v/>
      </c>
      <c r="MR56" s="7" t="str">
        <f t="shared" si="90"/>
        <v/>
      </c>
      <c r="MS56" s="7" t="str">
        <f t="shared" si="91"/>
        <v/>
      </c>
      <c r="MT56" s="7" t="str">
        <f t="shared" si="92"/>
        <v/>
      </c>
      <c r="MU56" s="7" t="str">
        <f t="shared" si="93"/>
        <v/>
      </c>
      <c r="MV56" s="7" t="str">
        <f t="shared" si="94"/>
        <v/>
      </c>
      <c r="MW56" s="7" t="str">
        <f t="shared" si="95"/>
        <v/>
      </c>
      <c r="MX56" s="7" t="str">
        <f t="shared" si="96"/>
        <v/>
      </c>
      <c r="MY56" s="7" t="str">
        <f t="shared" si="97"/>
        <v/>
      </c>
      <c r="MZ56" s="7" t="str">
        <f t="shared" si="98"/>
        <v/>
      </c>
      <c r="NA56" s="7" t="str">
        <f t="shared" si="99"/>
        <v/>
      </c>
      <c r="NB56" s="7" t="str">
        <f t="shared" si="100"/>
        <v/>
      </c>
      <c r="NC56" s="7" t="str">
        <f t="shared" si="101"/>
        <v/>
      </c>
      <c r="ND56" s="7" t="str">
        <f t="shared" si="102"/>
        <v/>
      </c>
      <c r="NE56" s="61" t="str">
        <f t="shared" si="103"/>
        <v/>
      </c>
      <c r="NG56" s="10" t="str">
        <f t="shared" si="104"/>
        <v/>
      </c>
      <c r="NI56" s="10" t="str">
        <f t="shared" si="105"/>
        <v/>
      </c>
      <c r="NK56" s="10" t="str">
        <f>IF(COUNTIF($NI56:$NI$176, "X")=1, "X", "")</f>
        <v/>
      </c>
      <c r="NM56" s="10" t="str">
        <f t="shared" si="69"/>
        <v/>
      </c>
      <c r="NO56" s="85" t="str" cm="1">
        <f t="array" ref="NO56">IF(OR(NO$7="", $JE56=""), "", IFERROR(NO$8+SUMPRODUCT((Trades!$CL$8:$CL$307)*(Trades!$O$8:$Q$307=NO$7)*(Trades!$R$8:$R$307&lt;$JE56))-SUMPRODUCT((Trades!$H$8:$H$307)*(Trades!$E$8:$E$307=NO$7)*(Trades!$R$8:$R$307&lt;$JE56)), ""))</f>
        <v/>
      </c>
      <c r="NP56" s="86" t="str" cm="1">
        <f t="array" ref="NP56">IF(OR(NP$7="", $JE56=""), "", IFERROR(NP$8+SUMPRODUCT((Trades!$CL$8:$CL$307)*(Trades!$O$8:$Q$307=NP$7)*(Trades!$R$8:$R$307&lt;$JE56))-SUMPRODUCT((Trades!$H$8:$H$307)*(Trades!$E$8:$E$307=NP$7)*(Trades!$R$8:$R$307&lt;$JE56)), ""))</f>
        <v/>
      </c>
      <c r="NQ56" s="86" t="str" cm="1">
        <f t="array" ref="NQ56">IF(OR(NQ$7="", $JE56=""), "", IFERROR(NQ$8+SUMPRODUCT((Trades!$CL$8:$CL$307)*(Trades!$O$8:$Q$307=NQ$7)*(Trades!$R$8:$R$307&lt;$JE56))-SUMPRODUCT((Trades!$H$8:$H$307)*(Trades!$E$8:$E$307=NQ$7)*(Trades!$R$8:$R$307&lt;$JE56)), ""))</f>
        <v/>
      </c>
      <c r="NR56" s="86" t="str" cm="1">
        <f t="array" ref="NR56">IF(OR(NR$7="", $JE56=""), "", IFERROR(NR$8+SUMPRODUCT((Trades!$CL$8:$CL$307)*(Trades!$O$8:$Q$307=NR$7)*(Trades!$R$8:$R$307&lt;$JE56))-SUMPRODUCT((Trades!$H$8:$H$307)*(Trades!$E$8:$E$307=NR$7)*(Trades!$R$8:$R$307&lt;$JE56)), ""))</f>
        <v/>
      </c>
      <c r="NS56" s="86" t="str" cm="1">
        <f t="array" ref="NS56">IF(OR(NS$7="", $JE56=""), "", IFERROR(NS$8+SUMPRODUCT((Trades!$CL$8:$CL$307)*(Trades!$O$8:$Q$307=NS$7)*(Trades!$R$8:$R$307&lt;$JE56))-SUMPRODUCT((Trades!$H$8:$H$307)*(Trades!$E$8:$E$307=NS$7)*(Trades!$R$8:$R$307&lt;$JE56)), ""))</f>
        <v/>
      </c>
      <c r="NT56" s="86" t="str" cm="1">
        <f t="array" ref="NT56">IF(OR(NT$7="", $JE56=""), "", IFERROR(NT$8+SUMPRODUCT((Trades!$CL$8:$CL$307)*(Trades!$O$8:$Q$307=NT$7)*(Trades!$R$8:$R$307&lt;$JE56))-SUMPRODUCT((Trades!$H$8:$H$307)*(Trades!$E$8:$E$307=NT$7)*(Trades!$R$8:$R$307&lt;$JE56)), ""))</f>
        <v/>
      </c>
      <c r="NU56" s="86" t="str" cm="1">
        <f t="array" ref="NU56">IF(OR(NU$7="", $JE56=""), "", IFERROR(NU$8+SUMPRODUCT((Trades!$CL$8:$CL$307)*(Trades!$O$8:$Q$307=NU$7)*(Trades!$R$8:$R$307&lt;$JE56))-SUMPRODUCT((Trades!$H$8:$H$307)*(Trades!$E$8:$E$307=NU$7)*(Trades!$R$8:$R$307&lt;$JE56)), ""))</f>
        <v/>
      </c>
      <c r="NV56" s="86" t="str" cm="1">
        <f t="array" ref="NV56">IF(OR(NV$7="", $JE56=""), "", IFERROR(NV$8+SUMPRODUCT((Trades!$CL$8:$CL$307)*(Trades!$O$8:$Q$307=NV$7)*(Trades!$R$8:$R$307&lt;$JE56))-SUMPRODUCT((Trades!$H$8:$H$307)*(Trades!$E$8:$E$307=NV$7)*(Trades!$R$8:$R$307&lt;$JE56)), ""))</f>
        <v/>
      </c>
      <c r="NW56" s="86" t="str" cm="1">
        <f t="array" ref="NW56">IF(OR(NW$7="", $JE56=""), "", IFERROR(NW$8+SUMPRODUCT((Trades!$CL$8:$CL$307)*(Trades!$O$8:$Q$307=NW$7)*(Trades!$R$8:$R$307&lt;$JE56))-SUMPRODUCT((Trades!$H$8:$H$307)*(Trades!$E$8:$E$307=NW$7)*(Trades!$R$8:$R$307&lt;$JE56)), ""))</f>
        <v/>
      </c>
      <c r="NX56" s="86" t="str" cm="1">
        <f t="array" ref="NX56">IF(OR(NX$7="", $JE56=""), "", IFERROR(NX$8+SUMPRODUCT((Trades!$CL$8:$CL$307)*(Trades!$O$8:$Q$307=NX$7)*(Trades!$R$8:$R$307&lt;$JE56))-SUMPRODUCT((Trades!$H$8:$H$307)*(Trades!$E$8:$E$307=NX$7)*(Trades!$R$8:$R$307&lt;$JE56)), ""))</f>
        <v/>
      </c>
      <c r="NY56" s="86" t="str" cm="1">
        <f t="array" ref="NY56">IF(OR(NY$7="", $JE56=""), "", IFERROR(NY$8+SUMPRODUCT((Trades!$CL$8:$CL$307)*(Trades!$O$8:$Q$307=NY$7)*(Trades!$R$8:$R$307&lt;$JE56))-SUMPRODUCT((Trades!$H$8:$H$307)*(Trades!$E$8:$E$307=NY$7)*(Trades!$R$8:$R$307&lt;$JE56)), ""))</f>
        <v/>
      </c>
      <c r="NZ56" s="86" t="str" cm="1">
        <f t="array" ref="NZ56">IF(OR(NZ$7="", $JE56=""), "", IFERROR(NZ$8+SUMPRODUCT((Trades!$CL$8:$CL$307)*(Trades!$O$8:$Q$307=NZ$7)*(Trades!$R$8:$R$307&lt;$JE56))-SUMPRODUCT((Trades!$H$8:$H$307)*(Trades!$E$8:$E$307=NZ$7)*(Trades!$R$8:$R$307&lt;$JE56)), ""))</f>
        <v/>
      </c>
      <c r="OA56" s="86" t="str" cm="1">
        <f t="array" ref="OA56">IF(OR(OA$7="", $JE56=""), "", IFERROR(OA$8+SUMPRODUCT((Trades!$CL$8:$CL$307)*(Trades!$O$8:$Q$307=OA$7)*(Trades!$R$8:$R$307&lt;$JE56))-SUMPRODUCT((Trades!$H$8:$H$307)*(Trades!$E$8:$E$307=OA$7)*(Trades!$R$8:$R$307&lt;$JE56)), ""))</f>
        <v/>
      </c>
      <c r="OB56" s="86" t="str" cm="1">
        <f t="array" ref="OB56">IF(OR(OB$7="", $JE56=""), "", IFERROR(OB$8+SUMPRODUCT((Trades!$CL$8:$CL$307)*(Trades!$O$8:$Q$307=OB$7)*(Trades!$R$8:$R$307&lt;$JE56))-SUMPRODUCT((Trades!$H$8:$H$307)*(Trades!$E$8:$E$307=OB$7)*(Trades!$R$8:$R$307&lt;$JE56)), ""))</f>
        <v/>
      </c>
      <c r="OC56" s="86" t="str" cm="1">
        <f t="array" ref="OC56">IF(OR(OC$7="", $JE56=""), "", IFERROR(OC$8+SUMPRODUCT((Trades!$CL$8:$CL$307)*(Trades!$O$8:$Q$307=OC$7)*(Trades!$R$8:$R$307&lt;$JE56))-SUMPRODUCT((Trades!$H$8:$H$307)*(Trades!$E$8:$E$307=OC$7)*(Trades!$R$8:$R$307&lt;$JE56)), ""))</f>
        <v/>
      </c>
      <c r="OD56" s="86" t="str" cm="1">
        <f t="array" ref="OD56">IF(OR(OD$7="", $JE56=""), "", IFERROR(OD$8+SUMPRODUCT((Trades!$CL$8:$CL$307)*(Trades!$O$8:$Q$307=OD$7)*(Trades!$R$8:$R$307&lt;$JE56))-SUMPRODUCT((Trades!$H$8:$H$307)*(Trades!$E$8:$E$307=OD$7)*(Trades!$R$8:$R$307&lt;$JE56)), ""))</f>
        <v/>
      </c>
      <c r="OE56" s="86" t="str" cm="1">
        <f t="array" ref="OE56">IF(OR(OE$7="", $JE56=""), "", IFERROR(OE$8+SUMPRODUCT((Trades!$CL$8:$CL$307)*(Trades!$O$8:$Q$307=OE$7)*(Trades!$R$8:$R$307&lt;$JE56))-SUMPRODUCT((Trades!$H$8:$H$307)*(Trades!$E$8:$E$307=OE$7)*(Trades!$R$8:$R$307&lt;$JE56)), ""))</f>
        <v/>
      </c>
      <c r="OF56" s="86" t="str" cm="1">
        <f t="array" ref="OF56">IF(OR(OF$7="", $JE56=""), "", IFERROR(OF$8+SUMPRODUCT((Trades!$CL$8:$CL$307)*(Trades!$O$8:$Q$307=OF$7)*(Trades!$R$8:$R$307&lt;$JE56))-SUMPRODUCT((Trades!$H$8:$H$307)*(Trades!$E$8:$E$307=OF$7)*(Trades!$R$8:$R$307&lt;$JE56)), ""))</f>
        <v/>
      </c>
      <c r="OG56" s="86" t="str" cm="1">
        <f t="array" ref="OG56">IF(OR(OG$7="", $JE56=""), "", IFERROR(OG$8+SUMPRODUCT((Trades!$CL$8:$CL$307)*(Trades!$O$8:$Q$307=OG$7)*(Trades!$R$8:$R$307&lt;$JE56))-SUMPRODUCT((Trades!$H$8:$H$307)*(Trades!$E$8:$E$307=OG$7)*(Trades!$R$8:$R$307&lt;$JE56)), ""))</f>
        <v/>
      </c>
      <c r="OH56" s="87" t="str" cm="1">
        <f t="array" ref="OH56">IF(OR(OH$7="", $JE56=""), "", IFERROR(OH$8+SUMPRODUCT((Trades!$CL$8:$CL$307)*(Trades!$O$8:$Q$307=OH$7)*(Trades!$R$8:$R$307&lt;$JE56))-SUMPRODUCT((Trades!$H$8:$H$307)*(Trades!$E$8:$E$307=OH$7)*(Trades!$R$8:$R$307&lt;$JE56)), ""))</f>
        <v/>
      </c>
      <c r="OJ56" s="94" t="str">
        <f t="shared" si="106"/>
        <v/>
      </c>
      <c r="OK56" s="95" t="str">
        <f t="shared" si="153"/>
        <v/>
      </c>
      <c r="OL56" s="95" t="str">
        <f t="shared" si="154"/>
        <v/>
      </c>
      <c r="OM56" s="95" t="str">
        <f t="shared" si="155"/>
        <v/>
      </c>
      <c r="ON56" s="95" t="str">
        <f t="shared" si="156"/>
        <v/>
      </c>
      <c r="OO56" s="95" t="str">
        <f t="shared" si="157"/>
        <v/>
      </c>
      <c r="OP56" s="95" t="str">
        <f t="shared" si="158"/>
        <v/>
      </c>
      <c r="OQ56" s="95" t="str">
        <f t="shared" si="159"/>
        <v/>
      </c>
      <c r="OR56" s="95" t="str">
        <f t="shared" si="160"/>
        <v/>
      </c>
      <c r="OS56" s="95" t="str">
        <f t="shared" si="131"/>
        <v/>
      </c>
      <c r="OT56" s="95" t="str">
        <f t="shared" si="132"/>
        <v/>
      </c>
      <c r="OU56" s="95" t="str">
        <f t="shared" si="133"/>
        <v/>
      </c>
      <c r="OV56" s="95" t="str">
        <f t="shared" si="134"/>
        <v/>
      </c>
      <c r="OW56" s="95" t="str">
        <f t="shared" si="135"/>
        <v/>
      </c>
      <c r="OX56" s="95" t="str">
        <f t="shared" si="136"/>
        <v/>
      </c>
      <c r="OY56" s="95" t="str">
        <f t="shared" si="137"/>
        <v/>
      </c>
      <c r="OZ56" s="95" t="str">
        <f t="shared" si="138"/>
        <v/>
      </c>
      <c r="PA56" s="95" t="str">
        <f t="shared" si="139"/>
        <v/>
      </c>
      <c r="PB56" s="95" t="str">
        <f t="shared" si="140"/>
        <v/>
      </c>
      <c r="PC56" s="96" t="str">
        <f t="shared" si="141"/>
        <v/>
      </c>
      <c r="PE56" s="101" t="str">
        <f t="shared" si="126"/>
        <v/>
      </c>
      <c r="PG56" s="106" t="str">
        <f t="shared" si="127"/>
        <v/>
      </c>
      <c r="PH56" s="107" t="str">
        <f t="shared" si="161"/>
        <v/>
      </c>
      <c r="PI56" s="107" t="str">
        <f t="shared" si="162"/>
        <v/>
      </c>
      <c r="PJ56" s="107" t="str">
        <f t="shared" si="163"/>
        <v/>
      </c>
      <c r="PK56" s="107" t="str">
        <f t="shared" si="164"/>
        <v/>
      </c>
      <c r="PL56" s="107" t="str">
        <f t="shared" si="165"/>
        <v/>
      </c>
      <c r="PM56" s="107" t="str">
        <f t="shared" si="166"/>
        <v/>
      </c>
      <c r="PN56" s="107" t="str">
        <f t="shared" si="167"/>
        <v/>
      </c>
      <c r="PO56" s="107" t="str">
        <f t="shared" si="168"/>
        <v/>
      </c>
      <c r="PP56" s="107" t="str">
        <f t="shared" si="142"/>
        <v/>
      </c>
      <c r="PQ56" s="107" t="str">
        <f t="shared" si="143"/>
        <v/>
      </c>
      <c r="PR56" s="107" t="str">
        <f t="shared" si="144"/>
        <v/>
      </c>
      <c r="PS56" s="107" t="str">
        <f t="shared" si="145"/>
        <v/>
      </c>
      <c r="PT56" s="107" t="str">
        <f t="shared" si="146"/>
        <v/>
      </c>
      <c r="PU56" s="107" t="str">
        <f t="shared" si="147"/>
        <v/>
      </c>
      <c r="PV56" s="107" t="str">
        <f t="shared" si="148"/>
        <v/>
      </c>
      <c r="PW56" s="107" t="str">
        <f t="shared" si="149"/>
        <v/>
      </c>
      <c r="PX56" s="107" t="str">
        <f t="shared" si="150"/>
        <v/>
      </c>
      <c r="PY56" s="107" t="str">
        <f t="shared" si="151"/>
        <v/>
      </c>
      <c r="PZ56" s="108" t="str">
        <f t="shared" si="152"/>
        <v/>
      </c>
      <c r="QB56" s="124" t="str" cm="1">
        <f t="array" ref="QB56">IF(OR($QB$3="", $NI56=""), "", IFERROR(INDEX($ML56:$NE56, $QA56, MATCH($QB$3, $ML$7:$NE$7, 0)), ""))</f>
        <v/>
      </c>
      <c r="QD56" s="101" t="e" cm="1">
        <f t="array" ref="QD56">IF(OR($NI56="", $QB$3=""), NA(), IFERROR(INDEX($NO56:$OH56, $QC56, MATCH($QB$3, $NO$7:$OH$7, 0)), NA()))</f>
        <v>#N/A</v>
      </c>
      <c r="QF56" s="10">
        <f t="shared" si="72"/>
        <v>-20</v>
      </c>
    </row>
    <row r="57" spans="1:448" ht="15" hidden="1" customHeight="1" x14ac:dyDescent="0.25">
      <c r="CJ57" s="7"/>
      <c r="CK57" s="10">
        <v>49</v>
      </c>
      <c r="CL57" s="60">
        <v>68</v>
      </c>
      <c r="CM57" s="7">
        <v>89</v>
      </c>
      <c r="CN57" s="7">
        <v>37</v>
      </c>
      <c r="CO57" s="7">
        <v>11</v>
      </c>
      <c r="CP57" s="7">
        <v>95</v>
      </c>
      <c r="CQ57" s="7">
        <v>29</v>
      </c>
      <c r="CR57" s="7">
        <v>71</v>
      </c>
      <c r="CS57" s="7">
        <v>64</v>
      </c>
      <c r="CT57" s="7">
        <v>63</v>
      </c>
      <c r="CU57" s="7">
        <v>29</v>
      </c>
      <c r="CV57" s="7">
        <v>19</v>
      </c>
      <c r="CW57" s="7">
        <v>53</v>
      </c>
      <c r="CX57" s="7">
        <v>88</v>
      </c>
      <c r="CY57" s="7">
        <v>34</v>
      </c>
      <c r="CZ57" s="7">
        <v>48</v>
      </c>
      <c r="DA57" s="7">
        <v>75</v>
      </c>
      <c r="DB57" s="7">
        <v>94</v>
      </c>
      <c r="DC57" s="7">
        <v>16</v>
      </c>
      <c r="DD57" s="7">
        <v>31</v>
      </c>
      <c r="DE57" s="7">
        <v>4</v>
      </c>
      <c r="DF57" s="7">
        <v>9</v>
      </c>
      <c r="DG57" s="7">
        <v>52</v>
      </c>
      <c r="DH57" s="7">
        <v>34</v>
      </c>
      <c r="DI57" s="61">
        <v>31</v>
      </c>
      <c r="DK57" s="10">
        <v>50</v>
      </c>
      <c r="DL57" s="60">
        <v>12</v>
      </c>
      <c r="DM57" s="7">
        <v>67</v>
      </c>
      <c r="DN57" s="7">
        <v>51</v>
      </c>
      <c r="DO57" s="7">
        <v>97</v>
      </c>
      <c r="DP57" s="7">
        <v>59</v>
      </c>
      <c r="DQ57" s="7">
        <v>24</v>
      </c>
      <c r="DR57" s="7">
        <v>28</v>
      </c>
      <c r="DS57" s="7">
        <v>44</v>
      </c>
      <c r="DT57" s="7">
        <v>88</v>
      </c>
      <c r="DU57" s="7">
        <v>81</v>
      </c>
      <c r="DV57" s="7">
        <v>84</v>
      </c>
      <c r="DW57" s="7">
        <v>48</v>
      </c>
      <c r="DX57" s="7">
        <v>52</v>
      </c>
      <c r="DY57" s="7">
        <v>55</v>
      </c>
      <c r="DZ57" s="7">
        <v>29</v>
      </c>
      <c r="EA57" s="7">
        <v>11</v>
      </c>
      <c r="EB57" s="7">
        <v>50</v>
      </c>
      <c r="EC57" s="7">
        <v>93</v>
      </c>
      <c r="ED57" s="7">
        <v>13</v>
      </c>
      <c r="EE57" s="7">
        <v>31</v>
      </c>
      <c r="EF57" s="7">
        <v>20</v>
      </c>
      <c r="EG57" s="7">
        <v>80</v>
      </c>
      <c r="EH57" s="7">
        <v>96</v>
      </c>
      <c r="EI57" s="7">
        <v>62</v>
      </c>
      <c r="EJ57" s="7">
        <v>1</v>
      </c>
      <c r="EK57" s="7">
        <v>99</v>
      </c>
      <c r="EL57" s="7">
        <v>98</v>
      </c>
      <c r="EM57" s="7">
        <v>18</v>
      </c>
      <c r="EN57" s="7">
        <v>67</v>
      </c>
      <c r="EO57" s="7">
        <v>87</v>
      </c>
      <c r="EP57" s="7">
        <v>42</v>
      </c>
      <c r="EQ57" s="7">
        <v>78</v>
      </c>
      <c r="ER57" s="7">
        <v>88</v>
      </c>
      <c r="ES57" s="7">
        <v>22</v>
      </c>
      <c r="ET57" s="7">
        <v>17</v>
      </c>
      <c r="EU57" s="7">
        <v>59</v>
      </c>
      <c r="EV57" s="7">
        <v>69</v>
      </c>
      <c r="EW57" s="7">
        <v>39</v>
      </c>
      <c r="EX57" s="7">
        <v>75</v>
      </c>
      <c r="EY57" s="7">
        <v>47</v>
      </c>
      <c r="EZ57" s="7">
        <v>56</v>
      </c>
      <c r="FA57" s="7">
        <v>78</v>
      </c>
      <c r="FB57" s="7">
        <v>46</v>
      </c>
      <c r="FC57" s="7">
        <v>87</v>
      </c>
      <c r="FD57" s="7">
        <v>80</v>
      </c>
      <c r="FE57" s="7">
        <v>57</v>
      </c>
      <c r="FF57" s="7">
        <v>77</v>
      </c>
      <c r="FG57" s="7">
        <v>27</v>
      </c>
      <c r="FH57" s="7">
        <v>78</v>
      </c>
      <c r="FI57" s="7">
        <v>7</v>
      </c>
      <c r="FJ57" s="7">
        <v>57</v>
      </c>
      <c r="FK57" s="7">
        <v>48</v>
      </c>
      <c r="FL57" s="7">
        <v>90</v>
      </c>
      <c r="FM57" s="7">
        <v>37</v>
      </c>
      <c r="FN57" s="7">
        <v>32</v>
      </c>
      <c r="FO57" s="7">
        <v>70</v>
      </c>
      <c r="FP57" s="7">
        <v>15</v>
      </c>
      <c r="FQ57" s="7">
        <v>97</v>
      </c>
      <c r="FR57" s="7">
        <v>79</v>
      </c>
      <c r="FS57" s="7">
        <v>39</v>
      </c>
      <c r="FT57" s="7">
        <v>88</v>
      </c>
      <c r="FU57" s="7">
        <v>98</v>
      </c>
      <c r="FV57" s="7">
        <v>54</v>
      </c>
      <c r="FW57" s="7">
        <v>82</v>
      </c>
      <c r="FX57" s="7">
        <v>73</v>
      </c>
      <c r="FY57" s="7">
        <v>50</v>
      </c>
      <c r="FZ57" s="7">
        <v>78</v>
      </c>
      <c r="GA57" s="7">
        <v>15</v>
      </c>
      <c r="GB57" s="7">
        <v>6</v>
      </c>
      <c r="GC57" s="7">
        <v>5</v>
      </c>
      <c r="GD57" s="7">
        <v>47</v>
      </c>
      <c r="GE57" s="7">
        <v>45</v>
      </c>
      <c r="GF57" s="7">
        <v>57</v>
      </c>
      <c r="GG57" s="7">
        <v>8</v>
      </c>
      <c r="GH57" s="7">
        <v>93</v>
      </c>
      <c r="GI57" s="7">
        <v>99</v>
      </c>
      <c r="GJ57" s="7">
        <v>15</v>
      </c>
      <c r="GK57" s="7">
        <v>74</v>
      </c>
      <c r="GL57" s="7">
        <v>19</v>
      </c>
      <c r="GM57" s="7">
        <v>87</v>
      </c>
      <c r="GN57" s="7">
        <v>22</v>
      </c>
      <c r="GO57" s="7">
        <v>8</v>
      </c>
      <c r="GP57" s="7">
        <v>23</v>
      </c>
      <c r="GQ57" s="7">
        <v>35</v>
      </c>
      <c r="GR57" s="7">
        <v>16</v>
      </c>
      <c r="GS57" s="7">
        <v>20</v>
      </c>
      <c r="GT57" s="7">
        <v>50</v>
      </c>
      <c r="GU57" s="7">
        <v>66</v>
      </c>
      <c r="GV57" s="7">
        <v>38</v>
      </c>
      <c r="GW57" s="7">
        <v>8</v>
      </c>
      <c r="GX57" s="7">
        <v>70</v>
      </c>
      <c r="GY57" s="7">
        <v>98</v>
      </c>
      <c r="GZ57" s="7">
        <v>13</v>
      </c>
      <c r="HA57" s="7">
        <v>34</v>
      </c>
      <c r="HB57" s="7">
        <v>1</v>
      </c>
      <c r="HC57" s="7">
        <v>28</v>
      </c>
      <c r="HD57" s="7">
        <v>32</v>
      </c>
      <c r="HE57" s="7">
        <v>56</v>
      </c>
      <c r="HF57" s="7">
        <v>14</v>
      </c>
      <c r="HG57" s="61">
        <v>21</v>
      </c>
      <c r="HJ57" s="51" t="e">
        <f t="shared" ref="HJ57:HJ79" si="176">$HJ56</f>
        <v>#VALUE!</v>
      </c>
      <c r="HL57" s="49">
        <f>$CA$9</f>
        <v>4.1666666666666664E-2</v>
      </c>
      <c r="HN57" s="10" t="e">
        <f t="shared" si="172"/>
        <v>#VALUE!</v>
      </c>
      <c r="HP57" s="10" t="e">
        <f t="shared" si="173"/>
        <v>#VALUE!</v>
      </c>
      <c r="HR57" s="10" t="e">
        <f t="shared" si="78"/>
        <v>#VALUE!</v>
      </c>
      <c r="HT57" s="60" t="e">
        <f t="shared" si="175"/>
        <v>#VALUE!</v>
      </c>
      <c r="HU57" s="7" t="e">
        <f t="shared" si="175"/>
        <v>#VALUE!</v>
      </c>
      <c r="HV57" s="7" t="e">
        <f t="shared" si="175"/>
        <v>#VALUE!</v>
      </c>
      <c r="HW57" s="7" t="e">
        <f t="shared" si="175"/>
        <v>#VALUE!</v>
      </c>
      <c r="HX57" s="7" t="e">
        <f t="shared" si="175"/>
        <v>#VALUE!</v>
      </c>
      <c r="HY57" s="7" t="e">
        <f t="shared" si="175"/>
        <v>#VALUE!</v>
      </c>
      <c r="HZ57" s="7" t="e">
        <f t="shared" si="175"/>
        <v>#VALUE!</v>
      </c>
      <c r="IA57" s="7" t="e">
        <f t="shared" si="175"/>
        <v>#VALUE!</v>
      </c>
      <c r="IB57" s="7" t="e">
        <f t="shared" si="175"/>
        <v>#VALUE!</v>
      </c>
      <c r="IC57" s="7" t="e">
        <f t="shared" si="175"/>
        <v>#VALUE!</v>
      </c>
      <c r="ID57" s="7" t="e">
        <f t="shared" si="175"/>
        <v>#VALUE!</v>
      </c>
      <c r="IE57" s="7" t="e">
        <f t="shared" si="175"/>
        <v>#VALUE!</v>
      </c>
      <c r="IF57" s="7" t="e">
        <f t="shared" si="175"/>
        <v>#VALUE!</v>
      </c>
      <c r="IG57" s="7" t="e">
        <f t="shared" si="175"/>
        <v>#VALUE!</v>
      </c>
      <c r="IH57" s="7" t="e">
        <f t="shared" si="175"/>
        <v>#VALUE!</v>
      </c>
      <c r="II57" s="7" t="e">
        <f t="shared" si="175"/>
        <v>#VALUE!</v>
      </c>
      <c r="IJ57" s="7" t="e">
        <f t="shared" si="174"/>
        <v>#VALUE!</v>
      </c>
      <c r="IK57" s="7" t="e">
        <f t="shared" si="174"/>
        <v>#VALUE!</v>
      </c>
      <c r="IL57" s="7" t="e">
        <f t="shared" si="174"/>
        <v>#VALUE!</v>
      </c>
      <c r="IM57" s="61" t="e">
        <f t="shared" si="174"/>
        <v>#VALUE!</v>
      </c>
      <c r="IT57" s="10">
        <v>50</v>
      </c>
      <c r="IU57" s="10">
        <f t="shared" si="80"/>
        <v>0</v>
      </c>
      <c r="IW57" s="10">
        <f>IFERROR(IF(COUNTIF(IW$8:IW56, IW56)&lt;=INDEX($IQ$8:$IQ$18, MATCH(IW56, $IP$8:$IP$18, 0)), IW56, IW56+$IR$5), "")</f>
        <v>-1</v>
      </c>
      <c r="IX57" s="10">
        <f>IF($IW57="", "", COUNTIF(IW$8:IW57, IW57))</f>
        <v>4</v>
      </c>
      <c r="IY57" s="10">
        <f t="shared" si="81"/>
        <v>6</v>
      </c>
      <c r="JA57" s="10" t="str">
        <f t="shared" si="82"/>
        <v>X</v>
      </c>
      <c r="JB57" s="10">
        <f>IF($JA57="", "", COUNTIF(JA$8:JA57, "X"))</f>
        <v>46</v>
      </c>
      <c r="JE57" s="67" t="str">
        <f t="shared" si="83"/>
        <v/>
      </c>
      <c r="JF57" s="60" t="str">
        <f>IF(AND($IQ$5='Dev Settings'!$BU$3, COUNTIF($IP$21:$IP$25, HT57)&gt;0, COUNTIF($IP$21:$IP$25, HT56)&gt;0), MIN($ML56:$NE56)-ML56, IF(AND($IQ$6='Dev Settings'!$BU$3, COUNTIF($IQ$21:$IQ$25, HT57)&gt;0, COUNTIF($IQ$21:$IQ$25, HT56)&gt;0), MAX($ML56:$NE56)-ML56, IFERROR(INDEX($IU$8:$IU$107, MATCH(HT57, $IT$8:$IT$107, 0)), "")))</f>
        <v/>
      </c>
      <c r="JG57" s="7" t="str">
        <f>IF(AND($IQ$5='Dev Settings'!$BU$3, COUNTIF($IP$21:$IP$25, HU57)&gt;0, COUNTIF($IP$21:$IP$25, HU56)&gt;0), MIN($ML56:$NE56)-MM56, IF(AND($IQ$6='Dev Settings'!$BU$3, COUNTIF($IQ$21:$IQ$25, HU57)&gt;0, COUNTIF($IQ$21:$IQ$25, HU56)&gt;0), MAX($ML56:$NE56)-MM56, IFERROR(INDEX($IU$8:$IU$107, MATCH(HU57, $IT$8:$IT$107, 0)), "")))</f>
        <v/>
      </c>
      <c r="JH57" s="7" t="str">
        <f>IF(AND($IQ$5='Dev Settings'!$BU$3, COUNTIF($IP$21:$IP$25, HV57)&gt;0, COUNTIF($IP$21:$IP$25, HV56)&gt;0), MIN($ML56:$NE56)-MN56, IF(AND($IQ$6='Dev Settings'!$BU$3, COUNTIF($IQ$21:$IQ$25, HV57)&gt;0, COUNTIF($IQ$21:$IQ$25, HV56)&gt;0), MAX($ML56:$NE56)-MN56, IFERROR(INDEX($IU$8:$IU$107, MATCH(HV57, $IT$8:$IT$107, 0)), "")))</f>
        <v/>
      </c>
      <c r="JI57" s="7" t="str">
        <f>IF(AND($IQ$5='Dev Settings'!$BU$3, COUNTIF($IP$21:$IP$25, HW57)&gt;0, COUNTIF($IP$21:$IP$25, HW56)&gt;0), MIN($ML56:$NE56)-MO56, IF(AND($IQ$6='Dev Settings'!$BU$3, COUNTIF($IQ$21:$IQ$25, HW57)&gt;0, COUNTIF($IQ$21:$IQ$25, HW56)&gt;0), MAX($ML56:$NE56)-MO56, IFERROR(INDEX($IU$8:$IU$107, MATCH(HW57, $IT$8:$IT$107, 0)), "")))</f>
        <v/>
      </c>
      <c r="JJ57" s="7" t="str">
        <f>IF(AND($IQ$5='Dev Settings'!$BU$3, COUNTIF($IP$21:$IP$25, HX57)&gt;0, COUNTIF($IP$21:$IP$25, HX56)&gt;0), MIN($ML56:$NE56)-MP56, IF(AND($IQ$6='Dev Settings'!$BU$3, COUNTIF($IQ$21:$IQ$25, HX57)&gt;0, COUNTIF($IQ$21:$IQ$25, HX56)&gt;0), MAX($ML56:$NE56)-MP56, IFERROR(INDEX($IU$8:$IU$107, MATCH(HX57, $IT$8:$IT$107, 0)), "")))</f>
        <v/>
      </c>
      <c r="JK57" s="7" t="str">
        <f>IF(AND($IQ$5='Dev Settings'!$BU$3, COUNTIF($IP$21:$IP$25, HY57)&gt;0, COUNTIF($IP$21:$IP$25, HY56)&gt;0), MIN($ML56:$NE56)-MQ56, IF(AND($IQ$6='Dev Settings'!$BU$3, COUNTIF($IQ$21:$IQ$25, HY57)&gt;0, COUNTIF($IQ$21:$IQ$25, HY56)&gt;0), MAX($ML56:$NE56)-MQ56, IFERROR(INDEX($IU$8:$IU$107, MATCH(HY57, $IT$8:$IT$107, 0)), "")))</f>
        <v/>
      </c>
      <c r="JL57" s="7" t="str">
        <f>IF(AND($IQ$5='Dev Settings'!$BU$3, COUNTIF($IP$21:$IP$25, HZ57)&gt;0, COUNTIF($IP$21:$IP$25, HZ56)&gt;0), MIN($ML56:$NE56)-MR56, IF(AND($IQ$6='Dev Settings'!$BU$3, COUNTIF($IQ$21:$IQ$25, HZ57)&gt;0, COUNTIF($IQ$21:$IQ$25, HZ56)&gt;0), MAX($ML56:$NE56)-MR56, IFERROR(INDEX($IU$8:$IU$107, MATCH(HZ57, $IT$8:$IT$107, 0)), "")))</f>
        <v/>
      </c>
      <c r="JM57" s="7" t="str">
        <f>IF(AND($IQ$5='Dev Settings'!$BU$3, COUNTIF($IP$21:$IP$25, IA57)&gt;0, COUNTIF($IP$21:$IP$25, IA56)&gt;0), MIN($ML56:$NE56)-MS56, IF(AND($IQ$6='Dev Settings'!$BU$3, COUNTIF($IQ$21:$IQ$25, IA57)&gt;0, COUNTIF($IQ$21:$IQ$25, IA56)&gt;0), MAX($ML56:$NE56)-MS56, IFERROR(INDEX($IU$8:$IU$107, MATCH(IA57, $IT$8:$IT$107, 0)), "")))</f>
        <v/>
      </c>
      <c r="JN57" s="7" t="str">
        <f>IF(AND($IQ$5='Dev Settings'!$BU$3, COUNTIF($IP$21:$IP$25, IB57)&gt;0, COUNTIF($IP$21:$IP$25, IB56)&gt;0), MIN($ML56:$NE56)-MT56, IF(AND($IQ$6='Dev Settings'!$BU$3, COUNTIF($IQ$21:$IQ$25, IB57)&gt;0, COUNTIF($IQ$21:$IQ$25, IB56)&gt;0), MAX($ML56:$NE56)-MT56, IFERROR(INDEX($IU$8:$IU$107, MATCH(IB57, $IT$8:$IT$107, 0)), "")))</f>
        <v/>
      </c>
      <c r="JO57" s="7" t="str">
        <f>IF(AND($IQ$5='Dev Settings'!$BU$3, COUNTIF($IP$21:$IP$25, IC57)&gt;0, COUNTIF($IP$21:$IP$25, IC56)&gt;0), MIN($ML56:$NE56)-MU56, IF(AND($IQ$6='Dev Settings'!$BU$3, COUNTIF($IQ$21:$IQ$25, IC57)&gt;0, COUNTIF($IQ$21:$IQ$25, IC56)&gt;0), MAX($ML56:$NE56)-MU56, IFERROR(INDEX($IU$8:$IU$107, MATCH(IC57, $IT$8:$IT$107, 0)), "")))</f>
        <v/>
      </c>
      <c r="JP57" s="7" t="str">
        <f>IF(AND($IQ$5='Dev Settings'!$BU$3, COUNTIF($IP$21:$IP$25, ID57)&gt;0, COUNTIF($IP$21:$IP$25, ID56)&gt;0), MIN($ML56:$NE56)-MV56, IF(AND($IQ$6='Dev Settings'!$BU$3, COUNTIF($IQ$21:$IQ$25, ID57)&gt;0, COUNTIF($IQ$21:$IQ$25, ID56)&gt;0), MAX($ML56:$NE56)-MV56, IFERROR(INDEX($IU$8:$IU$107, MATCH(ID57, $IT$8:$IT$107, 0)), "")))</f>
        <v/>
      </c>
      <c r="JQ57" s="7" t="str">
        <f>IF(AND($IQ$5='Dev Settings'!$BU$3, COUNTIF($IP$21:$IP$25, IE57)&gt;0, COUNTIF($IP$21:$IP$25, IE56)&gt;0), MIN($ML56:$NE56)-MW56, IF(AND($IQ$6='Dev Settings'!$BU$3, COUNTIF($IQ$21:$IQ$25, IE57)&gt;0, COUNTIF($IQ$21:$IQ$25, IE56)&gt;0), MAX($ML56:$NE56)-MW56, IFERROR(INDEX($IU$8:$IU$107, MATCH(IE57, $IT$8:$IT$107, 0)), "")))</f>
        <v/>
      </c>
      <c r="JR57" s="7" t="str">
        <f>IF(AND($IQ$5='Dev Settings'!$BU$3, COUNTIF($IP$21:$IP$25, IF57)&gt;0, COUNTIF($IP$21:$IP$25, IF56)&gt;0), MIN($ML56:$NE56)-MX56, IF(AND($IQ$6='Dev Settings'!$BU$3, COUNTIF($IQ$21:$IQ$25, IF57)&gt;0, COUNTIF($IQ$21:$IQ$25, IF56)&gt;0), MAX($ML56:$NE56)-MX56, IFERROR(INDEX($IU$8:$IU$107, MATCH(IF57, $IT$8:$IT$107, 0)), "")))</f>
        <v/>
      </c>
      <c r="JS57" s="7" t="str">
        <f>IF(AND($IQ$5='Dev Settings'!$BU$3, COUNTIF($IP$21:$IP$25, IG57)&gt;0, COUNTIF($IP$21:$IP$25, IG56)&gt;0), MIN($ML56:$NE56)-MY56, IF(AND($IQ$6='Dev Settings'!$BU$3, COUNTIF($IQ$21:$IQ$25, IG57)&gt;0, COUNTIF($IQ$21:$IQ$25, IG56)&gt;0), MAX($ML56:$NE56)-MY56, IFERROR(INDEX($IU$8:$IU$107, MATCH(IG57, $IT$8:$IT$107, 0)), "")))</f>
        <v/>
      </c>
      <c r="JT57" s="7" t="str">
        <f>IF(AND($IQ$5='Dev Settings'!$BU$3, COUNTIF($IP$21:$IP$25, IH57)&gt;0, COUNTIF($IP$21:$IP$25, IH56)&gt;0), MIN($ML56:$NE56)-MZ56, IF(AND($IQ$6='Dev Settings'!$BU$3, COUNTIF($IQ$21:$IQ$25, IH57)&gt;0, COUNTIF($IQ$21:$IQ$25, IH56)&gt;0), MAX($ML56:$NE56)-MZ56, IFERROR(INDEX($IU$8:$IU$107, MATCH(IH57, $IT$8:$IT$107, 0)), "")))</f>
        <v/>
      </c>
      <c r="JU57" s="7" t="str">
        <f>IF(AND($IQ$5='Dev Settings'!$BU$3, COUNTIF($IP$21:$IP$25, II57)&gt;0, COUNTIF($IP$21:$IP$25, II56)&gt;0), MIN($ML56:$NE56)-NA56, IF(AND($IQ$6='Dev Settings'!$BU$3, COUNTIF($IQ$21:$IQ$25, II57)&gt;0, COUNTIF($IQ$21:$IQ$25, II56)&gt;0), MAX($ML56:$NE56)-NA56, IFERROR(INDEX($IU$8:$IU$107, MATCH(II57, $IT$8:$IT$107, 0)), "")))</f>
        <v/>
      </c>
      <c r="JV57" s="7" t="str">
        <f>IF(AND($IQ$5='Dev Settings'!$BU$3, COUNTIF($IP$21:$IP$25, IJ57)&gt;0, COUNTIF($IP$21:$IP$25, IJ56)&gt;0), MIN($ML56:$NE56)-NB56, IF(AND($IQ$6='Dev Settings'!$BU$3, COUNTIF($IQ$21:$IQ$25, IJ57)&gt;0, COUNTIF($IQ$21:$IQ$25, IJ56)&gt;0), MAX($ML56:$NE56)-NB56, IFERROR(INDEX($IU$8:$IU$107, MATCH(IJ57, $IT$8:$IT$107, 0)), "")))</f>
        <v/>
      </c>
      <c r="JW57" s="7" t="str">
        <f>IF(AND($IQ$5='Dev Settings'!$BU$3, COUNTIF($IP$21:$IP$25, IK57)&gt;0, COUNTIF($IP$21:$IP$25, IK56)&gt;0), MIN($ML56:$NE56)-NC56, IF(AND($IQ$6='Dev Settings'!$BU$3, COUNTIF($IQ$21:$IQ$25, IK57)&gt;0, COUNTIF($IQ$21:$IQ$25, IK56)&gt;0), MAX($ML56:$NE56)-NC56, IFERROR(INDEX($IU$8:$IU$107, MATCH(IK57, $IT$8:$IT$107, 0)), "")))</f>
        <v/>
      </c>
      <c r="JX57" s="7" t="str">
        <f>IF(AND($IQ$5='Dev Settings'!$BU$3, COUNTIF($IP$21:$IP$25, IL57)&gt;0, COUNTIF($IP$21:$IP$25, IL56)&gt;0), MIN($ML56:$NE56)-ND56, IF(AND($IQ$6='Dev Settings'!$BU$3, COUNTIF($IQ$21:$IQ$25, IL57)&gt;0, COUNTIF($IQ$21:$IQ$25, IL56)&gt;0), MAX($ML56:$NE56)-ND56, IFERROR(INDEX($IU$8:$IU$107, MATCH(IL57, $IT$8:$IT$107, 0)), "")))</f>
        <v/>
      </c>
      <c r="JY57" s="61" t="str">
        <f>IF(AND($IQ$5='Dev Settings'!$BU$3, COUNTIF($IP$21:$IP$25, IM57)&gt;0, COUNTIF($IP$21:$IP$25, IM56)&gt;0), MIN($ML56:$NE56)-NE56, IF(AND($IQ$6='Dev Settings'!$BU$3, COUNTIF($IQ$21:$IQ$25, IM57)&gt;0, COUNTIF($IQ$21:$IQ$25, IM56)&gt;0), MAX($ML56:$NE56)-NE56, IFERROR(INDEX($IU$8:$IU$107, MATCH(IM57, $IT$8:$IT$107, 0)), "")))</f>
        <v/>
      </c>
      <c r="KA57" s="60" t="str">
        <f t="shared" si="8"/>
        <v/>
      </c>
      <c r="KB57" s="7" t="str">
        <f t="shared" si="9"/>
        <v/>
      </c>
      <c r="KC57" s="7" t="str">
        <f t="shared" si="10"/>
        <v/>
      </c>
      <c r="KD57" s="7" t="str">
        <f t="shared" si="11"/>
        <v/>
      </c>
      <c r="KE57" s="7" t="str">
        <f t="shared" si="12"/>
        <v/>
      </c>
      <c r="KF57" s="7" t="str">
        <f t="shared" si="13"/>
        <v/>
      </c>
      <c r="KG57" s="7" t="str">
        <f t="shared" si="14"/>
        <v/>
      </c>
      <c r="KH57" s="7" t="str">
        <f t="shared" si="15"/>
        <v/>
      </c>
      <c r="KI57" s="7" t="str">
        <f t="shared" si="16"/>
        <v/>
      </c>
      <c r="KJ57" s="7" t="str">
        <f t="shared" si="17"/>
        <v/>
      </c>
      <c r="KK57" s="7" t="str">
        <f t="shared" si="18"/>
        <v/>
      </c>
      <c r="KL57" s="7" t="str">
        <f t="shared" si="19"/>
        <v/>
      </c>
      <c r="KM57" s="7" t="str">
        <f t="shared" si="20"/>
        <v/>
      </c>
      <c r="KN57" s="7" t="str">
        <f t="shared" si="21"/>
        <v/>
      </c>
      <c r="KO57" s="7" t="str">
        <f t="shared" si="22"/>
        <v/>
      </c>
      <c r="KP57" s="7" t="str">
        <f t="shared" si="23"/>
        <v/>
      </c>
      <c r="KQ57" s="7" t="str">
        <f t="shared" si="24"/>
        <v/>
      </c>
      <c r="KR57" s="7" t="str">
        <f t="shared" si="25"/>
        <v/>
      </c>
      <c r="KS57" s="7" t="str">
        <f t="shared" si="26"/>
        <v/>
      </c>
      <c r="KT57" s="61" t="str">
        <f t="shared" si="27"/>
        <v/>
      </c>
      <c r="KV57" s="60" t="e">
        <f t="shared" si="28"/>
        <v>#VALUE!</v>
      </c>
      <c r="KW57" s="7" t="e">
        <f t="shared" si="29"/>
        <v>#VALUE!</v>
      </c>
      <c r="KX57" s="7" t="e">
        <f t="shared" si="30"/>
        <v>#VALUE!</v>
      </c>
      <c r="KY57" s="7" t="e">
        <f t="shared" si="31"/>
        <v>#VALUE!</v>
      </c>
      <c r="KZ57" s="7" t="e">
        <f t="shared" si="32"/>
        <v>#VALUE!</v>
      </c>
      <c r="LA57" s="7" t="e">
        <f t="shared" si="33"/>
        <v>#VALUE!</v>
      </c>
      <c r="LB57" s="7" t="e">
        <f t="shared" si="34"/>
        <v>#VALUE!</v>
      </c>
      <c r="LC57" s="7" t="e">
        <f t="shared" si="35"/>
        <v>#VALUE!</v>
      </c>
      <c r="LD57" s="7" t="e">
        <f t="shared" si="36"/>
        <v>#VALUE!</v>
      </c>
      <c r="LE57" s="7" t="e">
        <f t="shared" si="37"/>
        <v>#VALUE!</v>
      </c>
      <c r="LF57" s="7" t="e">
        <f t="shared" si="38"/>
        <v>#VALUE!</v>
      </c>
      <c r="LG57" s="7" t="e">
        <f t="shared" si="39"/>
        <v>#VALUE!</v>
      </c>
      <c r="LH57" s="7" t="e">
        <f t="shared" si="40"/>
        <v>#VALUE!</v>
      </c>
      <c r="LI57" s="7" t="e">
        <f t="shared" si="41"/>
        <v>#VALUE!</v>
      </c>
      <c r="LJ57" s="7" t="e">
        <f t="shared" si="42"/>
        <v>#VALUE!</v>
      </c>
      <c r="LK57" s="7" t="e">
        <f t="shared" si="43"/>
        <v>#VALUE!</v>
      </c>
      <c r="LL57" s="7" t="e">
        <f t="shared" si="44"/>
        <v>#VALUE!</v>
      </c>
      <c r="LM57" s="7" t="e">
        <f t="shared" si="45"/>
        <v>#VALUE!</v>
      </c>
      <c r="LN57" s="7" t="e">
        <f t="shared" si="46"/>
        <v>#VALUE!</v>
      </c>
      <c r="LO57" s="61" t="e">
        <f t="shared" si="47"/>
        <v>#VALUE!</v>
      </c>
      <c r="LQ57" s="60" t="e">
        <f t="shared" si="48"/>
        <v>#VALUE!</v>
      </c>
      <c r="LR57" s="7" t="e">
        <f t="shared" si="49"/>
        <v>#VALUE!</v>
      </c>
      <c r="LS57" s="7" t="e">
        <f t="shared" si="50"/>
        <v>#VALUE!</v>
      </c>
      <c r="LT57" s="7" t="e">
        <f t="shared" si="51"/>
        <v>#VALUE!</v>
      </c>
      <c r="LU57" s="7" t="e">
        <f t="shared" si="52"/>
        <v>#VALUE!</v>
      </c>
      <c r="LV57" s="7" t="e">
        <f t="shared" si="53"/>
        <v>#VALUE!</v>
      </c>
      <c r="LW57" s="7" t="e">
        <f t="shared" si="54"/>
        <v>#VALUE!</v>
      </c>
      <c r="LX57" s="7" t="e">
        <f t="shared" si="55"/>
        <v>#VALUE!</v>
      </c>
      <c r="LY57" s="7" t="e">
        <f t="shared" si="56"/>
        <v>#VALUE!</v>
      </c>
      <c r="LZ57" s="7" t="e">
        <f t="shared" si="57"/>
        <v>#VALUE!</v>
      </c>
      <c r="MA57" s="7" t="e">
        <f t="shared" si="58"/>
        <v>#VALUE!</v>
      </c>
      <c r="MB57" s="7" t="e">
        <f t="shared" si="59"/>
        <v>#VALUE!</v>
      </c>
      <c r="MC57" s="7" t="e">
        <f t="shared" si="60"/>
        <v>#VALUE!</v>
      </c>
      <c r="MD57" s="7" t="e">
        <f t="shared" si="61"/>
        <v>#VALUE!</v>
      </c>
      <c r="ME57" s="7" t="e">
        <f t="shared" si="62"/>
        <v>#VALUE!</v>
      </c>
      <c r="MF57" s="7" t="e">
        <f t="shared" si="63"/>
        <v>#VALUE!</v>
      </c>
      <c r="MG57" s="7" t="e">
        <f t="shared" si="64"/>
        <v>#VALUE!</v>
      </c>
      <c r="MH57" s="7" t="e">
        <f t="shared" si="65"/>
        <v>#VALUE!</v>
      </c>
      <c r="MI57" s="7" t="e">
        <f t="shared" si="66"/>
        <v>#VALUE!</v>
      </c>
      <c r="MJ57" s="61" t="e">
        <f t="shared" si="67"/>
        <v>#VALUE!</v>
      </c>
      <c r="ML57" s="60" t="str">
        <f t="shared" si="84"/>
        <v/>
      </c>
      <c r="MM57" s="7" t="str">
        <f t="shared" si="85"/>
        <v/>
      </c>
      <c r="MN57" s="7" t="str">
        <f t="shared" si="86"/>
        <v/>
      </c>
      <c r="MO57" s="7" t="str">
        <f t="shared" si="87"/>
        <v/>
      </c>
      <c r="MP57" s="7" t="str">
        <f t="shared" si="88"/>
        <v/>
      </c>
      <c r="MQ57" s="7" t="str">
        <f t="shared" si="89"/>
        <v/>
      </c>
      <c r="MR57" s="7" t="str">
        <f t="shared" si="90"/>
        <v/>
      </c>
      <c r="MS57" s="7" t="str">
        <f t="shared" si="91"/>
        <v/>
      </c>
      <c r="MT57" s="7" t="str">
        <f t="shared" si="92"/>
        <v/>
      </c>
      <c r="MU57" s="7" t="str">
        <f t="shared" si="93"/>
        <v/>
      </c>
      <c r="MV57" s="7" t="str">
        <f t="shared" si="94"/>
        <v/>
      </c>
      <c r="MW57" s="7" t="str">
        <f t="shared" si="95"/>
        <v/>
      </c>
      <c r="MX57" s="7" t="str">
        <f t="shared" si="96"/>
        <v/>
      </c>
      <c r="MY57" s="7" t="str">
        <f t="shared" si="97"/>
        <v/>
      </c>
      <c r="MZ57" s="7" t="str">
        <f t="shared" si="98"/>
        <v/>
      </c>
      <c r="NA57" s="7" t="str">
        <f t="shared" si="99"/>
        <v/>
      </c>
      <c r="NB57" s="7" t="str">
        <f t="shared" si="100"/>
        <v/>
      </c>
      <c r="NC57" s="7" t="str">
        <f t="shared" si="101"/>
        <v/>
      </c>
      <c r="ND57" s="7" t="str">
        <f t="shared" si="102"/>
        <v/>
      </c>
      <c r="NE57" s="61" t="str">
        <f t="shared" si="103"/>
        <v/>
      </c>
      <c r="NG57" s="10" t="str">
        <f t="shared" si="104"/>
        <v/>
      </c>
      <c r="NI57" s="10" t="str">
        <f t="shared" si="105"/>
        <v/>
      </c>
      <c r="NK57" s="10" t="str">
        <f>IF(COUNTIF($NI57:$NI$176, "X")=1, "X", "")</f>
        <v/>
      </c>
      <c r="NM57" s="10" t="str">
        <f t="shared" si="69"/>
        <v/>
      </c>
      <c r="NO57" s="85" t="str" cm="1">
        <f t="array" ref="NO57">IF(OR(NO$7="", $JE57=""), "", IFERROR(NO$8+SUMPRODUCT((Trades!$CL$8:$CL$307)*(Trades!$O$8:$Q$307=NO$7)*(Trades!$R$8:$R$307&lt;$JE57))-SUMPRODUCT((Trades!$H$8:$H$307)*(Trades!$E$8:$E$307=NO$7)*(Trades!$R$8:$R$307&lt;$JE57)), ""))</f>
        <v/>
      </c>
      <c r="NP57" s="86" t="str" cm="1">
        <f t="array" ref="NP57">IF(OR(NP$7="", $JE57=""), "", IFERROR(NP$8+SUMPRODUCT((Trades!$CL$8:$CL$307)*(Trades!$O$8:$Q$307=NP$7)*(Trades!$R$8:$R$307&lt;$JE57))-SUMPRODUCT((Trades!$H$8:$H$307)*(Trades!$E$8:$E$307=NP$7)*(Trades!$R$8:$R$307&lt;$JE57)), ""))</f>
        <v/>
      </c>
      <c r="NQ57" s="86" t="str" cm="1">
        <f t="array" ref="NQ57">IF(OR(NQ$7="", $JE57=""), "", IFERROR(NQ$8+SUMPRODUCT((Trades!$CL$8:$CL$307)*(Trades!$O$8:$Q$307=NQ$7)*(Trades!$R$8:$R$307&lt;$JE57))-SUMPRODUCT((Trades!$H$8:$H$307)*(Trades!$E$8:$E$307=NQ$7)*(Trades!$R$8:$R$307&lt;$JE57)), ""))</f>
        <v/>
      </c>
      <c r="NR57" s="86" t="str" cm="1">
        <f t="array" ref="NR57">IF(OR(NR$7="", $JE57=""), "", IFERROR(NR$8+SUMPRODUCT((Trades!$CL$8:$CL$307)*(Trades!$O$8:$Q$307=NR$7)*(Trades!$R$8:$R$307&lt;$JE57))-SUMPRODUCT((Trades!$H$8:$H$307)*(Trades!$E$8:$E$307=NR$7)*(Trades!$R$8:$R$307&lt;$JE57)), ""))</f>
        <v/>
      </c>
      <c r="NS57" s="86" t="str" cm="1">
        <f t="array" ref="NS57">IF(OR(NS$7="", $JE57=""), "", IFERROR(NS$8+SUMPRODUCT((Trades!$CL$8:$CL$307)*(Trades!$O$8:$Q$307=NS$7)*(Trades!$R$8:$R$307&lt;$JE57))-SUMPRODUCT((Trades!$H$8:$H$307)*(Trades!$E$8:$E$307=NS$7)*(Trades!$R$8:$R$307&lt;$JE57)), ""))</f>
        <v/>
      </c>
      <c r="NT57" s="86" t="str" cm="1">
        <f t="array" ref="NT57">IF(OR(NT$7="", $JE57=""), "", IFERROR(NT$8+SUMPRODUCT((Trades!$CL$8:$CL$307)*(Trades!$O$8:$Q$307=NT$7)*(Trades!$R$8:$R$307&lt;$JE57))-SUMPRODUCT((Trades!$H$8:$H$307)*(Trades!$E$8:$E$307=NT$7)*(Trades!$R$8:$R$307&lt;$JE57)), ""))</f>
        <v/>
      </c>
      <c r="NU57" s="86" t="str" cm="1">
        <f t="array" ref="NU57">IF(OR(NU$7="", $JE57=""), "", IFERROR(NU$8+SUMPRODUCT((Trades!$CL$8:$CL$307)*(Trades!$O$8:$Q$307=NU$7)*(Trades!$R$8:$R$307&lt;$JE57))-SUMPRODUCT((Trades!$H$8:$H$307)*(Trades!$E$8:$E$307=NU$7)*(Trades!$R$8:$R$307&lt;$JE57)), ""))</f>
        <v/>
      </c>
      <c r="NV57" s="86" t="str" cm="1">
        <f t="array" ref="NV57">IF(OR(NV$7="", $JE57=""), "", IFERROR(NV$8+SUMPRODUCT((Trades!$CL$8:$CL$307)*(Trades!$O$8:$Q$307=NV$7)*(Trades!$R$8:$R$307&lt;$JE57))-SUMPRODUCT((Trades!$H$8:$H$307)*(Trades!$E$8:$E$307=NV$7)*(Trades!$R$8:$R$307&lt;$JE57)), ""))</f>
        <v/>
      </c>
      <c r="NW57" s="86" t="str" cm="1">
        <f t="array" ref="NW57">IF(OR(NW$7="", $JE57=""), "", IFERROR(NW$8+SUMPRODUCT((Trades!$CL$8:$CL$307)*(Trades!$O$8:$Q$307=NW$7)*(Trades!$R$8:$R$307&lt;$JE57))-SUMPRODUCT((Trades!$H$8:$H$307)*(Trades!$E$8:$E$307=NW$7)*(Trades!$R$8:$R$307&lt;$JE57)), ""))</f>
        <v/>
      </c>
      <c r="NX57" s="86" t="str" cm="1">
        <f t="array" ref="NX57">IF(OR(NX$7="", $JE57=""), "", IFERROR(NX$8+SUMPRODUCT((Trades!$CL$8:$CL$307)*(Trades!$O$8:$Q$307=NX$7)*(Trades!$R$8:$R$307&lt;$JE57))-SUMPRODUCT((Trades!$H$8:$H$307)*(Trades!$E$8:$E$307=NX$7)*(Trades!$R$8:$R$307&lt;$JE57)), ""))</f>
        <v/>
      </c>
      <c r="NY57" s="86" t="str" cm="1">
        <f t="array" ref="NY57">IF(OR(NY$7="", $JE57=""), "", IFERROR(NY$8+SUMPRODUCT((Trades!$CL$8:$CL$307)*(Trades!$O$8:$Q$307=NY$7)*(Trades!$R$8:$R$307&lt;$JE57))-SUMPRODUCT((Trades!$H$8:$H$307)*(Trades!$E$8:$E$307=NY$7)*(Trades!$R$8:$R$307&lt;$JE57)), ""))</f>
        <v/>
      </c>
      <c r="NZ57" s="86" t="str" cm="1">
        <f t="array" ref="NZ57">IF(OR(NZ$7="", $JE57=""), "", IFERROR(NZ$8+SUMPRODUCT((Trades!$CL$8:$CL$307)*(Trades!$O$8:$Q$307=NZ$7)*(Trades!$R$8:$R$307&lt;$JE57))-SUMPRODUCT((Trades!$H$8:$H$307)*(Trades!$E$8:$E$307=NZ$7)*(Trades!$R$8:$R$307&lt;$JE57)), ""))</f>
        <v/>
      </c>
      <c r="OA57" s="86" t="str" cm="1">
        <f t="array" ref="OA57">IF(OR(OA$7="", $JE57=""), "", IFERROR(OA$8+SUMPRODUCT((Trades!$CL$8:$CL$307)*(Trades!$O$8:$Q$307=OA$7)*(Trades!$R$8:$R$307&lt;$JE57))-SUMPRODUCT((Trades!$H$8:$H$307)*(Trades!$E$8:$E$307=OA$7)*(Trades!$R$8:$R$307&lt;$JE57)), ""))</f>
        <v/>
      </c>
      <c r="OB57" s="86" t="str" cm="1">
        <f t="array" ref="OB57">IF(OR(OB$7="", $JE57=""), "", IFERROR(OB$8+SUMPRODUCT((Trades!$CL$8:$CL$307)*(Trades!$O$8:$Q$307=OB$7)*(Trades!$R$8:$R$307&lt;$JE57))-SUMPRODUCT((Trades!$H$8:$H$307)*(Trades!$E$8:$E$307=OB$7)*(Trades!$R$8:$R$307&lt;$JE57)), ""))</f>
        <v/>
      </c>
      <c r="OC57" s="86" t="str" cm="1">
        <f t="array" ref="OC57">IF(OR(OC$7="", $JE57=""), "", IFERROR(OC$8+SUMPRODUCT((Trades!$CL$8:$CL$307)*(Trades!$O$8:$Q$307=OC$7)*(Trades!$R$8:$R$307&lt;$JE57))-SUMPRODUCT((Trades!$H$8:$H$307)*(Trades!$E$8:$E$307=OC$7)*(Trades!$R$8:$R$307&lt;$JE57)), ""))</f>
        <v/>
      </c>
      <c r="OD57" s="86" t="str" cm="1">
        <f t="array" ref="OD57">IF(OR(OD$7="", $JE57=""), "", IFERROR(OD$8+SUMPRODUCT((Trades!$CL$8:$CL$307)*(Trades!$O$8:$Q$307=OD$7)*(Trades!$R$8:$R$307&lt;$JE57))-SUMPRODUCT((Trades!$H$8:$H$307)*(Trades!$E$8:$E$307=OD$7)*(Trades!$R$8:$R$307&lt;$JE57)), ""))</f>
        <v/>
      </c>
      <c r="OE57" s="86" t="str" cm="1">
        <f t="array" ref="OE57">IF(OR(OE$7="", $JE57=""), "", IFERROR(OE$8+SUMPRODUCT((Trades!$CL$8:$CL$307)*(Trades!$O$8:$Q$307=OE$7)*(Trades!$R$8:$R$307&lt;$JE57))-SUMPRODUCT((Trades!$H$8:$H$307)*(Trades!$E$8:$E$307=OE$7)*(Trades!$R$8:$R$307&lt;$JE57)), ""))</f>
        <v/>
      </c>
      <c r="OF57" s="86" t="str" cm="1">
        <f t="array" ref="OF57">IF(OR(OF$7="", $JE57=""), "", IFERROR(OF$8+SUMPRODUCT((Trades!$CL$8:$CL$307)*(Trades!$O$8:$Q$307=OF$7)*(Trades!$R$8:$R$307&lt;$JE57))-SUMPRODUCT((Trades!$H$8:$H$307)*(Trades!$E$8:$E$307=OF$7)*(Trades!$R$8:$R$307&lt;$JE57)), ""))</f>
        <v/>
      </c>
      <c r="OG57" s="86" t="str" cm="1">
        <f t="array" ref="OG57">IF(OR(OG$7="", $JE57=""), "", IFERROR(OG$8+SUMPRODUCT((Trades!$CL$8:$CL$307)*(Trades!$O$8:$Q$307=OG$7)*(Trades!$R$8:$R$307&lt;$JE57))-SUMPRODUCT((Trades!$H$8:$H$307)*(Trades!$E$8:$E$307=OG$7)*(Trades!$R$8:$R$307&lt;$JE57)), ""))</f>
        <v/>
      </c>
      <c r="OH57" s="87" t="str" cm="1">
        <f t="array" ref="OH57">IF(OR(OH$7="", $JE57=""), "", IFERROR(OH$8+SUMPRODUCT((Trades!$CL$8:$CL$307)*(Trades!$O$8:$Q$307=OH$7)*(Trades!$R$8:$R$307&lt;$JE57))-SUMPRODUCT((Trades!$H$8:$H$307)*(Trades!$E$8:$E$307=OH$7)*(Trades!$R$8:$R$307&lt;$JE57)), ""))</f>
        <v/>
      </c>
      <c r="OJ57" s="94" t="str">
        <f t="shared" si="106"/>
        <v/>
      </c>
      <c r="OK57" s="95" t="str">
        <f t="shared" si="153"/>
        <v/>
      </c>
      <c r="OL57" s="95" t="str">
        <f t="shared" si="154"/>
        <v/>
      </c>
      <c r="OM57" s="95" t="str">
        <f t="shared" si="155"/>
        <v/>
      </c>
      <c r="ON57" s="95" t="str">
        <f t="shared" si="156"/>
        <v/>
      </c>
      <c r="OO57" s="95" t="str">
        <f t="shared" si="157"/>
        <v/>
      </c>
      <c r="OP57" s="95" t="str">
        <f t="shared" si="158"/>
        <v/>
      </c>
      <c r="OQ57" s="95" t="str">
        <f t="shared" si="159"/>
        <v/>
      </c>
      <c r="OR57" s="95" t="str">
        <f t="shared" si="160"/>
        <v/>
      </c>
      <c r="OS57" s="95" t="str">
        <f t="shared" si="131"/>
        <v/>
      </c>
      <c r="OT57" s="95" t="str">
        <f t="shared" si="132"/>
        <v/>
      </c>
      <c r="OU57" s="95" t="str">
        <f t="shared" si="133"/>
        <v/>
      </c>
      <c r="OV57" s="95" t="str">
        <f t="shared" si="134"/>
        <v/>
      </c>
      <c r="OW57" s="95" t="str">
        <f t="shared" si="135"/>
        <v/>
      </c>
      <c r="OX57" s="95" t="str">
        <f t="shared" si="136"/>
        <v/>
      </c>
      <c r="OY57" s="95" t="str">
        <f t="shared" si="137"/>
        <v/>
      </c>
      <c r="OZ57" s="95" t="str">
        <f t="shared" si="138"/>
        <v/>
      </c>
      <c r="PA57" s="95" t="str">
        <f t="shared" si="139"/>
        <v/>
      </c>
      <c r="PB57" s="95" t="str">
        <f t="shared" si="140"/>
        <v/>
      </c>
      <c r="PC57" s="96" t="str">
        <f t="shared" si="141"/>
        <v/>
      </c>
      <c r="PE57" s="101" t="str">
        <f t="shared" si="126"/>
        <v/>
      </c>
      <c r="PG57" s="106" t="str">
        <f t="shared" si="127"/>
        <v/>
      </c>
      <c r="PH57" s="107" t="str">
        <f t="shared" si="161"/>
        <v/>
      </c>
      <c r="PI57" s="107" t="str">
        <f t="shared" si="162"/>
        <v/>
      </c>
      <c r="PJ57" s="107" t="str">
        <f t="shared" si="163"/>
        <v/>
      </c>
      <c r="PK57" s="107" t="str">
        <f t="shared" si="164"/>
        <v/>
      </c>
      <c r="PL57" s="107" t="str">
        <f t="shared" si="165"/>
        <v/>
      </c>
      <c r="PM57" s="107" t="str">
        <f t="shared" si="166"/>
        <v/>
      </c>
      <c r="PN57" s="107" t="str">
        <f t="shared" si="167"/>
        <v/>
      </c>
      <c r="PO57" s="107" t="str">
        <f t="shared" si="168"/>
        <v/>
      </c>
      <c r="PP57" s="107" t="str">
        <f t="shared" si="142"/>
        <v/>
      </c>
      <c r="PQ57" s="107" t="str">
        <f t="shared" si="143"/>
        <v/>
      </c>
      <c r="PR57" s="107" t="str">
        <f t="shared" si="144"/>
        <v/>
      </c>
      <c r="PS57" s="107" t="str">
        <f t="shared" si="145"/>
        <v/>
      </c>
      <c r="PT57" s="107" t="str">
        <f t="shared" si="146"/>
        <v/>
      </c>
      <c r="PU57" s="107" t="str">
        <f t="shared" si="147"/>
        <v/>
      </c>
      <c r="PV57" s="107" t="str">
        <f t="shared" si="148"/>
        <v/>
      </c>
      <c r="PW57" s="107" t="str">
        <f t="shared" si="149"/>
        <v/>
      </c>
      <c r="PX57" s="107" t="str">
        <f t="shared" si="150"/>
        <v/>
      </c>
      <c r="PY57" s="107" t="str">
        <f t="shared" si="151"/>
        <v/>
      </c>
      <c r="PZ57" s="108" t="str">
        <f t="shared" si="152"/>
        <v/>
      </c>
      <c r="QB57" s="124" t="str" cm="1">
        <f t="array" ref="QB57">IF(OR($QB$3="", $NI57=""), "", IFERROR(INDEX($ML57:$NE57, $QA57, MATCH($QB$3, $ML$7:$NE$7, 0)), ""))</f>
        <v/>
      </c>
      <c r="QD57" s="101" t="e" cm="1">
        <f t="array" ref="QD57">IF(OR($NI57="", $QB$3=""), NA(), IFERROR(INDEX($NO57:$OH57, $QC57, MATCH($QB$3, $NO$7:$OH$7, 0)), NA()))</f>
        <v>#N/A</v>
      </c>
      <c r="QF57" s="10">
        <f t="shared" si="72"/>
        <v>-20</v>
      </c>
    </row>
    <row r="58" spans="1:448" ht="15" hidden="1" customHeight="1" x14ac:dyDescent="0.25">
      <c r="CJ58" s="7"/>
      <c r="CK58" s="10">
        <v>50</v>
      </c>
      <c r="CL58" s="60">
        <v>73</v>
      </c>
      <c r="CM58" s="7">
        <v>6</v>
      </c>
      <c r="CN58" s="7">
        <v>68</v>
      </c>
      <c r="CO58" s="7">
        <v>46</v>
      </c>
      <c r="CP58" s="7">
        <v>93</v>
      </c>
      <c r="CQ58" s="7">
        <v>12</v>
      </c>
      <c r="CR58" s="7">
        <v>8</v>
      </c>
      <c r="CS58" s="7">
        <v>91</v>
      </c>
      <c r="CT58" s="7">
        <v>60</v>
      </c>
      <c r="CU58" s="7">
        <v>46</v>
      </c>
      <c r="CV58" s="7">
        <v>28</v>
      </c>
      <c r="CW58" s="7">
        <v>54</v>
      </c>
      <c r="CX58" s="7">
        <v>90</v>
      </c>
      <c r="CY58" s="7">
        <v>92</v>
      </c>
      <c r="CZ58" s="7">
        <v>32</v>
      </c>
      <c r="DA58" s="7">
        <v>86</v>
      </c>
      <c r="DB58" s="7">
        <v>99</v>
      </c>
      <c r="DC58" s="7">
        <v>56</v>
      </c>
      <c r="DD58" s="7">
        <v>48</v>
      </c>
      <c r="DE58" s="7">
        <v>17</v>
      </c>
      <c r="DF58" s="7">
        <v>37</v>
      </c>
      <c r="DG58" s="7">
        <v>77</v>
      </c>
      <c r="DH58" s="7">
        <v>36</v>
      </c>
      <c r="DI58" s="61">
        <v>1</v>
      </c>
      <c r="DK58" s="10">
        <v>51</v>
      </c>
      <c r="DL58" s="60">
        <v>42</v>
      </c>
      <c r="DM58" s="7">
        <v>89</v>
      </c>
      <c r="DN58" s="7">
        <v>69</v>
      </c>
      <c r="DO58" s="7">
        <v>45</v>
      </c>
      <c r="DP58" s="7">
        <v>93</v>
      </c>
      <c r="DQ58" s="7">
        <v>48</v>
      </c>
      <c r="DR58" s="7">
        <v>15</v>
      </c>
      <c r="DS58" s="7">
        <v>95</v>
      </c>
      <c r="DT58" s="7">
        <v>18</v>
      </c>
      <c r="DU58" s="7">
        <v>45</v>
      </c>
      <c r="DV58" s="7">
        <v>61</v>
      </c>
      <c r="DW58" s="7">
        <v>27</v>
      </c>
      <c r="DX58" s="7">
        <v>96</v>
      </c>
      <c r="DY58" s="7">
        <v>39</v>
      </c>
      <c r="DZ58" s="7">
        <v>59</v>
      </c>
      <c r="EA58" s="7">
        <v>63</v>
      </c>
      <c r="EB58" s="7">
        <v>52</v>
      </c>
      <c r="EC58" s="7">
        <v>22</v>
      </c>
      <c r="ED58" s="7">
        <v>49</v>
      </c>
      <c r="EE58" s="7">
        <v>18</v>
      </c>
      <c r="EF58" s="7">
        <v>26</v>
      </c>
      <c r="EG58" s="7">
        <v>58</v>
      </c>
      <c r="EH58" s="7">
        <v>29</v>
      </c>
      <c r="EI58" s="7">
        <v>59</v>
      </c>
      <c r="EJ58" s="7">
        <v>77</v>
      </c>
      <c r="EK58" s="7">
        <v>45</v>
      </c>
      <c r="EL58" s="7">
        <v>79</v>
      </c>
      <c r="EM58" s="7">
        <v>72</v>
      </c>
      <c r="EN58" s="7">
        <v>36</v>
      </c>
      <c r="EO58" s="7">
        <v>41</v>
      </c>
      <c r="EP58" s="7">
        <v>58</v>
      </c>
      <c r="EQ58" s="7">
        <v>18</v>
      </c>
      <c r="ER58" s="7">
        <v>21</v>
      </c>
      <c r="ES58" s="7">
        <v>10</v>
      </c>
      <c r="ET58" s="7">
        <v>88</v>
      </c>
      <c r="EU58" s="7">
        <v>23</v>
      </c>
      <c r="EV58" s="7">
        <v>32</v>
      </c>
      <c r="EW58" s="7">
        <v>5</v>
      </c>
      <c r="EX58" s="7">
        <v>43</v>
      </c>
      <c r="EY58" s="7">
        <v>91</v>
      </c>
      <c r="EZ58" s="7">
        <v>95</v>
      </c>
      <c r="FA58" s="7">
        <v>57</v>
      </c>
      <c r="FB58" s="7">
        <v>49</v>
      </c>
      <c r="FC58" s="7">
        <v>46</v>
      </c>
      <c r="FD58" s="7">
        <v>83</v>
      </c>
      <c r="FE58" s="7">
        <v>81</v>
      </c>
      <c r="FF58" s="7">
        <v>4</v>
      </c>
      <c r="FG58" s="7">
        <v>3</v>
      </c>
      <c r="FH58" s="7">
        <v>15</v>
      </c>
      <c r="FI58" s="7">
        <v>75</v>
      </c>
      <c r="FJ58" s="7">
        <v>58</v>
      </c>
      <c r="FK58" s="7">
        <v>94</v>
      </c>
      <c r="FL58" s="7">
        <v>85</v>
      </c>
      <c r="FM58" s="7">
        <v>83</v>
      </c>
      <c r="FN58" s="7">
        <v>53</v>
      </c>
      <c r="FO58" s="7">
        <v>70</v>
      </c>
      <c r="FP58" s="7">
        <v>70</v>
      </c>
      <c r="FQ58" s="7">
        <v>80</v>
      </c>
      <c r="FR58" s="7">
        <v>72</v>
      </c>
      <c r="FS58" s="7">
        <v>74</v>
      </c>
      <c r="FT58" s="7">
        <v>92</v>
      </c>
      <c r="FU58" s="7">
        <v>67</v>
      </c>
      <c r="FV58" s="7">
        <v>67</v>
      </c>
      <c r="FW58" s="7">
        <v>67</v>
      </c>
      <c r="FX58" s="7">
        <v>39</v>
      </c>
      <c r="FY58" s="7">
        <v>62</v>
      </c>
      <c r="FZ58" s="7">
        <v>68</v>
      </c>
      <c r="GA58" s="7">
        <v>14</v>
      </c>
      <c r="GB58" s="7">
        <v>65</v>
      </c>
      <c r="GC58" s="7">
        <v>12</v>
      </c>
      <c r="GD58" s="7">
        <v>53</v>
      </c>
      <c r="GE58" s="7">
        <v>68</v>
      </c>
      <c r="GF58" s="7">
        <v>46</v>
      </c>
      <c r="GG58" s="7">
        <v>93</v>
      </c>
      <c r="GH58" s="7">
        <v>89</v>
      </c>
      <c r="GI58" s="7">
        <v>70</v>
      </c>
      <c r="GJ58" s="7">
        <v>21</v>
      </c>
      <c r="GK58" s="7">
        <v>96</v>
      </c>
      <c r="GL58" s="7">
        <v>49</v>
      </c>
      <c r="GM58" s="7">
        <v>57</v>
      </c>
      <c r="GN58" s="7">
        <v>33</v>
      </c>
      <c r="GO58" s="7">
        <v>7</v>
      </c>
      <c r="GP58" s="7">
        <v>83</v>
      </c>
      <c r="GQ58" s="7">
        <v>73</v>
      </c>
      <c r="GR58" s="7">
        <v>37</v>
      </c>
      <c r="GS58" s="7">
        <v>96</v>
      </c>
      <c r="GT58" s="7">
        <v>60</v>
      </c>
      <c r="GU58" s="7">
        <v>68</v>
      </c>
      <c r="GV58" s="7">
        <v>38</v>
      </c>
      <c r="GW58" s="7">
        <v>74</v>
      </c>
      <c r="GX58" s="7">
        <v>64</v>
      </c>
      <c r="GY58" s="7">
        <v>38</v>
      </c>
      <c r="GZ58" s="7">
        <v>69</v>
      </c>
      <c r="HA58" s="7">
        <v>46</v>
      </c>
      <c r="HB58" s="7">
        <v>10</v>
      </c>
      <c r="HC58" s="7">
        <v>96</v>
      </c>
      <c r="HD58" s="7">
        <v>29</v>
      </c>
      <c r="HE58" s="7">
        <v>40</v>
      </c>
      <c r="HF58" s="7">
        <v>88</v>
      </c>
      <c r="HG58" s="61">
        <v>72</v>
      </c>
      <c r="HJ58" s="52" t="e">
        <f t="shared" si="176"/>
        <v>#VALUE!</v>
      </c>
      <c r="HL58" s="49">
        <f>$CA$10</f>
        <v>8.3333333333333329E-2</v>
      </c>
      <c r="HN58" s="10" t="e">
        <f t="shared" si="172"/>
        <v>#VALUE!</v>
      </c>
      <c r="HP58" s="10" t="e">
        <f t="shared" si="173"/>
        <v>#VALUE!</v>
      </c>
      <c r="HR58" s="10" t="e">
        <f t="shared" si="78"/>
        <v>#VALUE!</v>
      </c>
      <c r="HT58" s="60" t="e">
        <f t="shared" si="175"/>
        <v>#VALUE!</v>
      </c>
      <c r="HU58" s="7" t="e">
        <f t="shared" si="175"/>
        <v>#VALUE!</v>
      </c>
      <c r="HV58" s="7" t="e">
        <f t="shared" si="175"/>
        <v>#VALUE!</v>
      </c>
      <c r="HW58" s="7" t="e">
        <f t="shared" si="175"/>
        <v>#VALUE!</v>
      </c>
      <c r="HX58" s="7" t="e">
        <f t="shared" si="175"/>
        <v>#VALUE!</v>
      </c>
      <c r="HY58" s="7" t="e">
        <f t="shared" si="175"/>
        <v>#VALUE!</v>
      </c>
      <c r="HZ58" s="7" t="e">
        <f t="shared" si="175"/>
        <v>#VALUE!</v>
      </c>
      <c r="IA58" s="7" t="e">
        <f t="shared" si="175"/>
        <v>#VALUE!</v>
      </c>
      <c r="IB58" s="7" t="e">
        <f t="shared" si="175"/>
        <v>#VALUE!</v>
      </c>
      <c r="IC58" s="7" t="e">
        <f t="shared" si="175"/>
        <v>#VALUE!</v>
      </c>
      <c r="ID58" s="7" t="e">
        <f t="shared" si="175"/>
        <v>#VALUE!</v>
      </c>
      <c r="IE58" s="7" t="e">
        <f t="shared" si="175"/>
        <v>#VALUE!</v>
      </c>
      <c r="IF58" s="7" t="e">
        <f t="shared" si="175"/>
        <v>#VALUE!</v>
      </c>
      <c r="IG58" s="7" t="e">
        <f t="shared" si="175"/>
        <v>#VALUE!</v>
      </c>
      <c r="IH58" s="7" t="e">
        <f t="shared" si="175"/>
        <v>#VALUE!</v>
      </c>
      <c r="II58" s="7" t="e">
        <f t="shared" si="175"/>
        <v>#VALUE!</v>
      </c>
      <c r="IJ58" s="7" t="e">
        <f t="shared" si="174"/>
        <v>#VALUE!</v>
      </c>
      <c r="IK58" s="7" t="e">
        <f t="shared" si="174"/>
        <v>#VALUE!</v>
      </c>
      <c r="IL58" s="7" t="e">
        <f t="shared" si="174"/>
        <v>#VALUE!</v>
      </c>
      <c r="IM58" s="61" t="e">
        <f t="shared" si="174"/>
        <v>#VALUE!</v>
      </c>
      <c r="IT58" s="10">
        <v>51</v>
      </c>
      <c r="IU58" s="10">
        <f t="shared" si="80"/>
        <v>0</v>
      </c>
      <c r="IW58" s="10">
        <f>IFERROR(IF(COUNTIF(IW$8:IW57, IW57)&lt;=INDEX($IQ$8:$IQ$18, MATCH(IW57, $IP$8:$IP$18, 0)), IW57, IW57+$IR$5), "")</f>
        <v>-1</v>
      </c>
      <c r="IX58" s="10">
        <f>IF($IW58="", "", COUNTIF(IW$8:IW58, IW58))</f>
        <v>5</v>
      </c>
      <c r="IY58" s="10">
        <f t="shared" si="81"/>
        <v>6</v>
      </c>
      <c r="JA58" s="10" t="str">
        <f t="shared" si="82"/>
        <v>X</v>
      </c>
      <c r="JB58" s="10">
        <f>IF($JA58="", "", COUNTIF(JA$8:JA58, "X"))</f>
        <v>47</v>
      </c>
      <c r="JE58" s="67" t="str">
        <f t="shared" si="83"/>
        <v/>
      </c>
      <c r="JF58" s="60" t="str">
        <f>IF(AND($IQ$5='Dev Settings'!$BU$3, COUNTIF($IP$21:$IP$25, HT58)&gt;0, COUNTIF($IP$21:$IP$25, HT57)&gt;0), MIN($ML57:$NE57)-ML57, IF(AND($IQ$6='Dev Settings'!$BU$3, COUNTIF($IQ$21:$IQ$25, HT58)&gt;0, COUNTIF($IQ$21:$IQ$25, HT57)&gt;0), MAX($ML57:$NE57)-ML57, IFERROR(INDEX($IU$8:$IU$107, MATCH(HT58, $IT$8:$IT$107, 0)), "")))</f>
        <v/>
      </c>
      <c r="JG58" s="7" t="str">
        <f>IF(AND($IQ$5='Dev Settings'!$BU$3, COUNTIF($IP$21:$IP$25, HU58)&gt;0, COUNTIF($IP$21:$IP$25, HU57)&gt;0), MIN($ML57:$NE57)-MM57, IF(AND($IQ$6='Dev Settings'!$BU$3, COUNTIF($IQ$21:$IQ$25, HU58)&gt;0, COUNTIF($IQ$21:$IQ$25, HU57)&gt;0), MAX($ML57:$NE57)-MM57, IFERROR(INDEX($IU$8:$IU$107, MATCH(HU58, $IT$8:$IT$107, 0)), "")))</f>
        <v/>
      </c>
      <c r="JH58" s="7" t="str">
        <f>IF(AND($IQ$5='Dev Settings'!$BU$3, COUNTIF($IP$21:$IP$25, HV58)&gt;0, COUNTIF($IP$21:$IP$25, HV57)&gt;0), MIN($ML57:$NE57)-MN57, IF(AND($IQ$6='Dev Settings'!$BU$3, COUNTIF($IQ$21:$IQ$25, HV58)&gt;0, COUNTIF($IQ$21:$IQ$25, HV57)&gt;0), MAX($ML57:$NE57)-MN57, IFERROR(INDEX($IU$8:$IU$107, MATCH(HV58, $IT$8:$IT$107, 0)), "")))</f>
        <v/>
      </c>
      <c r="JI58" s="7" t="str">
        <f>IF(AND($IQ$5='Dev Settings'!$BU$3, COUNTIF($IP$21:$IP$25, HW58)&gt;0, COUNTIF($IP$21:$IP$25, HW57)&gt;0), MIN($ML57:$NE57)-MO57, IF(AND($IQ$6='Dev Settings'!$BU$3, COUNTIF($IQ$21:$IQ$25, HW58)&gt;0, COUNTIF($IQ$21:$IQ$25, HW57)&gt;0), MAX($ML57:$NE57)-MO57, IFERROR(INDEX($IU$8:$IU$107, MATCH(HW58, $IT$8:$IT$107, 0)), "")))</f>
        <v/>
      </c>
      <c r="JJ58" s="7" t="str">
        <f>IF(AND($IQ$5='Dev Settings'!$BU$3, COUNTIF($IP$21:$IP$25, HX58)&gt;0, COUNTIF($IP$21:$IP$25, HX57)&gt;0), MIN($ML57:$NE57)-MP57, IF(AND($IQ$6='Dev Settings'!$BU$3, COUNTIF($IQ$21:$IQ$25, HX58)&gt;0, COUNTIF($IQ$21:$IQ$25, HX57)&gt;0), MAX($ML57:$NE57)-MP57, IFERROR(INDEX($IU$8:$IU$107, MATCH(HX58, $IT$8:$IT$107, 0)), "")))</f>
        <v/>
      </c>
      <c r="JK58" s="7" t="str">
        <f>IF(AND($IQ$5='Dev Settings'!$BU$3, COUNTIF($IP$21:$IP$25, HY58)&gt;0, COUNTIF($IP$21:$IP$25, HY57)&gt;0), MIN($ML57:$NE57)-MQ57, IF(AND($IQ$6='Dev Settings'!$BU$3, COUNTIF($IQ$21:$IQ$25, HY58)&gt;0, COUNTIF($IQ$21:$IQ$25, HY57)&gt;0), MAX($ML57:$NE57)-MQ57, IFERROR(INDEX($IU$8:$IU$107, MATCH(HY58, $IT$8:$IT$107, 0)), "")))</f>
        <v/>
      </c>
      <c r="JL58" s="7" t="str">
        <f>IF(AND($IQ$5='Dev Settings'!$BU$3, COUNTIF($IP$21:$IP$25, HZ58)&gt;0, COUNTIF($IP$21:$IP$25, HZ57)&gt;0), MIN($ML57:$NE57)-MR57, IF(AND($IQ$6='Dev Settings'!$BU$3, COUNTIF($IQ$21:$IQ$25, HZ58)&gt;0, COUNTIF($IQ$21:$IQ$25, HZ57)&gt;0), MAX($ML57:$NE57)-MR57, IFERROR(INDEX($IU$8:$IU$107, MATCH(HZ58, $IT$8:$IT$107, 0)), "")))</f>
        <v/>
      </c>
      <c r="JM58" s="7" t="str">
        <f>IF(AND($IQ$5='Dev Settings'!$BU$3, COUNTIF($IP$21:$IP$25, IA58)&gt;0, COUNTIF($IP$21:$IP$25, IA57)&gt;0), MIN($ML57:$NE57)-MS57, IF(AND($IQ$6='Dev Settings'!$BU$3, COUNTIF($IQ$21:$IQ$25, IA58)&gt;0, COUNTIF($IQ$21:$IQ$25, IA57)&gt;0), MAX($ML57:$NE57)-MS57, IFERROR(INDEX($IU$8:$IU$107, MATCH(IA58, $IT$8:$IT$107, 0)), "")))</f>
        <v/>
      </c>
      <c r="JN58" s="7" t="str">
        <f>IF(AND($IQ$5='Dev Settings'!$BU$3, COUNTIF($IP$21:$IP$25, IB58)&gt;0, COUNTIF($IP$21:$IP$25, IB57)&gt;0), MIN($ML57:$NE57)-MT57, IF(AND($IQ$6='Dev Settings'!$BU$3, COUNTIF($IQ$21:$IQ$25, IB58)&gt;0, COUNTIF($IQ$21:$IQ$25, IB57)&gt;0), MAX($ML57:$NE57)-MT57, IFERROR(INDEX($IU$8:$IU$107, MATCH(IB58, $IT$8:$IT$107, 0)), "")))</f>
        <v/>
      </c>
      <c r="JO58" s="7" t="str">
        <f>IF(AND($IQ$5='Dev Settings'!$BU$3, COUNTIF($IP$21:$IP$25, IC58)&gt;0, COUNTIF($IP$21:$IP$25, IC57)&gt;0), MIN($ML57:$NE57)-MU57, IF(AND($IQ$6='Dev Settings'!$BU$3, COUNTIF($IQ$21:$IQ$25, IC58)&gt;0, COUNTIF($IQ$21:$IQ$25, IC57)&gt;0), MAX($ML57:$NE57)-MU57, IFERROR(INDEX($IU$8:$IU$107, MATCH(IC58, $IT$8:$IT$107, 0)), "")))</f>
        <v/>
      </c>
      <c r="JP58" s="7" t="str">
        <f>IF(AND($IQ$5='Dev Settings'!$BU$3, COUNTIF($IP$21:$IP$25, ID58)&gt;0, COUNTIF($IP$21:$IP$25, ID57)&gt;0), MIN($ML57:$NE57)-MV57, IF(AND($IQ$6='Dev Settings'!$BU$3, COUNTIF($IQ$21:$IQ$25, ID58)&gt;0, COUNTIF($IQ$21:$IQ$25, ID57)&gt;0), MAX($ML57:$NE57)-MV57, IFERROR(INDEX($IU$8:$IU$107, MATCH(ID58, $IT$8:$IT$107, 0)), "")))</f>
        <v/>
      </c>
      <c r="JQ58" s="7" t="str">
        <f>IF(AND($IQ$5='Dev Settings'!$BU$3, COUNTIF($IP$21:$IP$25, IE58)&gt;0, COUNTIF($IP$21:$IP$25, IE57)&gt;0), MIN($ML57:$NE57)-MW57, IF(AND($IQ$6='Dev Settings'!$BU$3, COUNTIF($IQ$21:$IQ$25, IE58)&gt;0, COUNTIF($IQ$21:$IQ$25, IE57)&gt;0), MAX($ML57:$NE57)-MW57, IFERROR(INDEX($IU$8:$IU$107, MATCH(IE58, $IT$8:$IT$107, 0)), "")))</f>
        <v/>
      </c>
      <c r="JR58" s="7" t="str">
        <f>IF(AND($IQ$5='Dev Settings'!$BU$3, COUNTIF($IP$21:$IP$25, IF58)&gt;0, COUNTIF($IP$21:$IP$25, IF57)&gt;0), MIN($ML57:$NE57)-MX57, IF(AND($IQ$6='Dev Settings'!$BU$3, COUNTIF($IQ$21:$IQ$25, IF58)&gt;0, COUNTIF($IQ$21:$IQ$25, IF57)&gt;0), MAX($ML57:$NE57)-MX57, IFERROR(INDEX($IU$8:$IU$107, MATCH(IF58, $IT$8:$IT$107, 0)), "")))</f>
        <v/>
      </c>
      <c r="JS58" s="7" t="str">
        <f>IF(AND($IQ$5='Dev Settings'!$BU$3, COUNTIF($IP$21:$IP$25, IG58)&gt;0, COUNTIF($IP$21:$IP$25, IG57)&gt;0), MIN($ML57:$NE57)-MY57, IF(AND($IQ$6='Dev Settings'!$BU$3, COUNTIF($IQ$21:$IQ$25, IG58)&gt;0, COUNTIF($IQ$21:$IQ$25, IG57)&gt;0), MAX($ML57:$NE57)-MY57, IFERROR(INDEX($IU$8:$IU$107, MATCH(IG58, $IT$8:$IT$107, 0)), "")))</f>
        <v/>
      </c>
      <c r="JT58" s="7" t="str">
        <f>IF(AND($IQ$5='Dev Settings'!$BU$3, COUNTIF($IP$21:$IP$25, IH58)&gt;0, COUNTIF($IP$21:$IP$25, IH57)&gt;0), MIN($ML57:$NE57)-MZ57, IF(AND($IQ$6='Dev Settings'!$BU$3, COUNTIF($IQ$21:$IQ$25, IH58)&gt;0, COUNTIF($IQ$21:$IQ$25, IH57)&gt;0), MAX($ML57:$NE57)-MZ57, IFERROR(INDEX($IU$8:$IU$107, MATCH(IH58, $IT$8:$IT$107, 0)), "")))</f>
        <v/>
      </c>
      <c r="JU58" s="7" t="str">
        <f>IF(AND($IQ$5='Dev Settings'!$BU$3, COUNTIF($IP$21:$IP$25, II58)&gt;0, COUNTIF($IP$21:$IP$25, II57)&gt;0), MIN($ML57:$NE57)-NA57, IF(AND($IQ$6='Dev Settings'!$BU$3, COUNTIF($IQ$21:$IQ$25, II58)&gt;0, COUNTIF($IQ$21:$IQ$25, II57)&gt;0), MAX($ML57:$NE57)-NA57, IFERROR(INDEX($IU$8:$IU$107, MATCH(II58, $IT$8:$IT$107, 0)), "")))</f>
        <v/>
      </c>
      <c r="JV58" s="7" t="str">
        <f>IF(AND($IQ$5='Dev Settings'!$BU$3, COUNTIF($IP$21:$IP$25, IJ58)&gt;0, COUNTIF($IP$21:$IP$25, IJ57)&gt;0), MIN($ML57:$NE57)-NB57, IF(AND($IQ$6='Dev Settings'!$BU$3, COUNTIF($IQ$21:$IQ$25, IJ58)&gt;0, COUNTIF($IQ$21:$IQ$25, IJ57)&gt;0), MAX($ML57:$NE57)-NB57, IFERROR(INDEX($IU$8:$IU$107, MATCH(IJ58, $IT$8:$IT$107, 0)), "")))</f>
        <v/>
      </c>
      <c r="JW58" s="7" t="str">
        <f>IF(AND($IQ$5='Dev Settings'!$BU$3, COUNTIF($IP$21:$IP$25, IK58)&gt;0, COUNTIF($IP$21:$IP$25, IK57)&gt;0), MIN($ML57:$NE57)-NC57, IF(AND($IQ$6='Dev Settings'!$BU$3, COUNTIF($IQ$21:$IQ$25, IK58)&gt;0, COUNTIF($IQ$21:$IQ$25, IK57)&gt;0), MAX($ML57:$NE57)-NC57, IFERROR(INDEX($IU$8:$IU$107, MATCH(IK58, $IT$8:$IT$107, 0)), "")))</f>
        <v/>
      </c>
      <c r="JX58" s="7" t="str">
        <f>IF(AND($IQ$5='Dev Settings'!$BU$3, COUNTIF($IP$21:$IP$25, IL58)&gt;0, COUNTIF($IP$21:$IP$25, IL57)&gt;0), MIN($ML57:$NE57)-ND57, IF(AND($IQ$6='Dev Settings'!$BU$3, COUNTIF($IQ$21:$IQ$25, IL58)&gt;0, COUNTIF($IQ$21:$IQ$25, IL57)&gt;0), MAX($ML57:$NE57)-ND57, IFERROR(INDEX($IU$8:$IU$107, MATCH(IL58, $IT$8:$IT$107, 0)), "")))</f>
        <v/>
      </c>
      <c r="JY58" s="61" t="str">
        <f>IF(AND($IQ$5='Dev Settings'!$BU$3, COUNTIF($IP$21:$IP$25, IM58)&gt;0, COUNTIF($IP$21:$IP$25, IM57)&gt;0), MIN($ML57:$NE57)-NE57, IF(AND($IQ$6='Dev Settings'!$BU$3, COUNTIF($IQ$21:$IQ$25, IM58)&gt;0, COUNTIF($IQ$21:$IQ$25, IM57)&gt;0), MAX($ML57:$NE57)-NE57, IFERROR(INDEX($IU$8:$IU$107, MATCH(IM58, $IT$8:$IT$107, 0)), "")))</f>
        <v/>
      </c>
      <c r="KA58" s="60" t="str">
        <f t="shared" si="8"/>
        <v/>
      </c>
      <c r="KB58" s="7" t="str">
        <f t="shared" si="9"/>
        <v/>
      </c>
      <c r="KC58" s="7" t="str">
        <f t="shared" si="10"/>
        <v/>
      </c>
      <c r="KD58" s="7" t="str">
        <f t="shared" si="11"/>
        <v/>
      </c>
      <c r="KE58" s="7" t="str">
        <f t="shared" si="12"/>
        <v/>
      </c>
      <c r="KF58" s="7" t="str">
        <f t="shared" si="13"/>
        <v/>
      </c>
      <c r="KG58" s="7" t="str">
        <f t="shared" si="14"/>
        <v/>
      </c>
      <c r="KH58" s="7" t="str">
        <f t="shared" si="15"/>
        <v/>
      </c>
      <c r="KI58" s="7" t="str">
        <f t="shared" si="16"/>
        <v/>
      </c>
      <c r="KJ58" s="7" t="str">
        <f t="shared" si="17"/>
        <v/>
      </c>
      <c r="KK58" s="7" t="str">
        <f t="shared" si="18"/>
        <v/>
      </c>
      <c r="KL58" s="7" t="str">
        <f t="shared" si="19"/>
        <v/>
      </c>
      <c r="KM58" s="7" t="str">
        <f t="shared" si="20"/>
        <v/>
      </c>
      <c r="KN58" s="7" t="str">
        <f t="shared" si="21"/>
        <v/>
      </c>
      <c r="KO58" s="7" t="str">
        <f t="shared" si="22"/>
        <v/>
      </c>
      <c r="KP58" s="7" t="str">
        <f t="shared" si="23"/>
        <v/>
      </c>
      <c r="KQ58" s="7" t="str">
        <f t="shared" si="24"/>
        <v/>
      </c>
      <c r="KR58" s="7" t="str">
        <f t="shared" si="25"/>
        <v/>
      </c>
      <c r="KS58" s="7" t="str">
        <f t="shared" si="26"/>
        <v/>
      </c>
      <c r="KT58" s="61" t="str">
        <f t="shared" si="27"/>
        <v/>
      </c>
      <c r="KV58" s="60" t="e">
        <f t="shared" si="28"/>
        <v>#VALUE!</v>
      </c>
      <c r="KW58" s="7" t="e">
        <f t="shared" si="29"/>
        <v>#VALUE!</v>
      </c>
      <c r="KX58" s="7" t="e">
        <f t="shared" si="30"/>
        <v>#VALUE!</v>
      </c>
      <c r="KY58" s="7" t="e">
        <f t="shared" si="31"/>
        <v>#VALUE!</v>
      </c>
      <c r="KZ58" s="7" t="e">
        <f t="shared" si="32"/>
        <v>#VALUE!</v>
      </c>
      <c r="LA58" s="7" t="e">
        <f t="shared" si="33"/>
        <v>#VALUE!</v>
      </c>
      <c r="LB58" s="7" t="e">
        <f t="shared" si="34"/>
        <v>#VALUE!</v>
      </c>
      <c r="LC58" s="7" t="e">
        <f t="shared" si="35"/>
        <v>#VALUE!</v>
      </c>
      <c r="LD58" s="7" t="e">
        <f t="shared" si="36"/>
        <v>#VALUE!</v>
      </c>
      <c r="LE58" s="7" t="e">
        <f t="shared" si="37"/>
        <v>#VALUE!</v>
      </c>
      <c r="LF58" s="7" t="e">
        <f t="shared" si="38"/>
        <v>#VALUE!</v>
      </c>
      <c r="LG58" s="7" t="e">
        <f t="shared" si="39"/>
        <v>#VALUE!</v>
      </c>
      <c r="LH58" s="7" t="e">
        <f t="shared" si="40"/>
        <v>#VALUE!</v>
      </c>
      <c r="LI58" s="7" t="e">
        <f t="shared" si="41"/>
        <v>#VALUE!</v>
      </c>
      <c r="LJ58" s="7" t="e">
        <f t="shared" si="42"/>
        <v>#VALUE!</v>
      </c>
      <c r="LK58" s="7" t="e">
        <f t="shared" si="43"/>
        <v>#VALUE!</v>
      </c>
      <c r="LL58" s="7" t="e">
        <f t="shared" si="44"/>
        <v>#VALUE!</v>
      </c>
      <c r="LM58" s="7" t="e">
        <f t="shared" si="45"/>
        <v>#VALUE!</v>
      </c>
      <c r="LN58" s="7" t="e">
        <f t="shared" si="46"/>
        <v>#VALUE!</v>
      </c>
      <c r="LO58" s="61" t="e">
        <f t="shared" si="47"/>
        <v>#VALUE!</v>
      </c>
      <c r="LQ58" s="60" t="e">
        <f t="shared" si="48"/>
        <v>#VALUE!</v>
      </c>
      <c r="LR58" s="7" t="e">
        <f t="shared" si="49"/>
        <v>#VALUE!</v>
      </c>
      <c r="LS58" s="7" t="e">
        <f t="shared" si="50"/>
        <v>#VALUE!</v>
      </c>
      <c r="LT58" s="7" t="e">
        <f t="shared" si="51"/>
        <v>#VALUE!</v>
      </c>
      <c r="LU58" s="7" t="e">
        <f t="shared" si="52"/>
        <v>#VALUE!</v>
      </c>
      <c r="LV58" s="7" t="e">
        <f t="shared" si="53"/>
        <v>#VALUE!</v>
      </c>
      <c r="LW58" s="7" t="e">
        <f t="shared" si="54"/>
        <v>#VALUE!</v>
      </c>
      <c r="LX58" s="7" t="e">
        <f t="shared" si="55"/>
        <v>#VALUE!</v>
      </c>
      <c r="LY58" s="7" t="e">
        <f t="shared" si="56"/>
        <v>#VALUE!</v>
      </c>
      <c r="LZ58" s="7" t="e">
        <f t="shared" si="57"/>
        <v>#VALUE!</v>
      </c>
      <c r="MA58" s="7" t="e">
        <f t="shared" si="58"/>
        <v>#VALUE!</v>
      </c>
      <c r="MB58" s="7" t="e">
        <f t="shared" si="59"/>
        <v>#VALUE!</v>
      </c>
      <c r="MC58" s="7" t="e">
        <f t="shared" si="60"/>
        <v>#VALUE!</v>
      </c>
      <c r="MD58" s="7" t="e">
        <f t="shared" si="61"/>
        <v>#VALUE!</v>
      </c>
      <c r="ME58" s="7" t="e">
        <f t="shared" si="62"/>
        <v>#VALUE!</v>
      </c>
      <c r="MF58" s="7" t="e">
        <f t="shared" si="63"/>
        <v>#VALUE!</v>
      </c>
      <c r="MG58" s="7" t="e">
        <f t="shared" si="64"/>
        <v>#VALUE!</v>
      </c>
      <c r="MH58" s="7" t="e">
        <f t="shared" si="65"/>
        <v>#VALUE!</v>
      </c>
      <c r="MI58" s="7" t="e">
        <f t="shared" si="66"/>
        <v>#VALUE!</v>
      </c>
      <c r="MJ58" s="61" t="e">
        <f t="shared" si="67"/>
        <v>#VALUE!</v>
      </c>
      <c r="ML58" s="60" t="str">
        <f t="shared" si="84"/>
        <v/>
      </c>
      <c r="MM58" s="7" t="str">
        <f t="shared" si="85"/>
        <v/>
      </c>
      <c r="MN58" s="7" t="str">
        <f t="shared" si="86"/>
        <v/>
      </c>
      <c r="MO58" s="7" t="str">
        <f t="shared" si="87"/>
        <v/>
      </c>
      <c r="MP58" s="7" t="str">
        <f t="shared" si="88"/>
        <v/>
      </c>
      <c r="MQ58" s="7" t="str">
        <f t="shared" si="89"/>
        <v/>
      </c>
      <c r="MR58" s="7" t="str">
        <f t="shared" si="90"/>
        <v/>
      </c>
      <c r="MS58" s="7" t="str">
        <f t="shared" si="91"/>
        <v/>
      </c>
      <c r="MT58" s="7" t="str">
        <f t="shared" si="92"/>
        <v/>
      </c>
      <c r="MU58" s="7" t="str">
        <f t="shared" si="93"/>
        <v/>
      </c>
      <c r="MV58" s="7" t="str">
        <f t="shared" si="94"/>
        <v/>
      </c>
      <c r="MW58" s="7" t="str">
        <f t="shared" si="95"/>
        <v/>
      </c>
      <c r="MX58" s="7" t="str">
        <f t="shared" si="96"/>
        <v/>
      </c>
      <c r="MY58" s="7" t="str">
        <f t="shared" si="97"/>
        <v/>
      </c>
      <c r="MZ58" s="7" t="str">
        <f t="shared" si="98"/>
        <v/>
      </c>
      <c r="NA58" s="7" t="str">
        <f t="shared" si="99"/>
        <v/>
      </c>
      <c r="NB58" s="7" t="str">
        <f t="shared" si="100"/>
        <v/>
      </c>
      <c r="NC58" s="7" t="str">
        <f t="shared" si="101"/>
        <v/>
      </c>
      <c r="ND58" s="7" t="str">
        <f t="shared" si="102"/>
        <v/>
      </c>
      <c r="NE58" s="61" t="str">
        <f t="shared" si="103"/>
        <v/>
      </c>
      <c r="NG58" s="10" t="str">
        <f t="shared" si="104"/>
        <v/>
      </c>
      <c r="NI58" s="10" t="str">
        <f t="shared" si="105"/>
        <v/>
      </c>
      <c r="NK58" s="10" t="str">
        <f>IF(COUNTIF($NI58:$NI$176, "X")=1, "X", "")</f>
        <v/>
      </c>
      <c r="NM58" s="10" t="str">
        <f t="shared" si="69"/>
        <v/>
      </c>
      <c r="NO58" s="85" t="str" cm="1">
        <f t="array" ref="NO58">IF(OR(NO$7="", $JE58=""), "", IFERROR(NO$8+SUMPRODUCT((Trades!$CL$8:$CL$307)*(Trades!$O$8:$Q$307=NO$7)*(Trades!$R$8:$R$307&lt;$JE58))-SUMPRODUCT((Trades!$H$8:$H$307)*(Trades!$E$8:$E$307=NO$7)*(Trades!$R$8:$R$307&lt;$JE58)), ""))</f>
        <v/>
      </c>
      <c r="NP58" s="86" t="str" cm="1">
        <f t="array" ref="NP58">IF(OR(NP$7="", $JE58=""), "", IFERROR(NP$8+SUMPRODUCT((Trades!$CL$8:$CL$307)*(Trades!$O$8:$Q$307=NP$7)*(Trades!$R$8:$R$307&lt;$JE58))-SUMPRODUCT((Trades!$H$8:$H$307)*(Trades!$E$8:$E$307=NP$7)*(Trades!$R$8:$R$307&lt;$JE58)), ""))</f>
        <v/>
      </c>
      <c r="NQ58" s="86" t="str" cm="1">
        <f t="array" ref="NQ58">IF(OR(NQ$7="", $JE58=""), "", IFERROR(NQ$8+SUMPRODUCT((Trades!$CL$8:$CL$307)*(Trades!$O$8:$Q$307=NQ$7)*(Trades!$R$8:$R$307&lt;$JE58))-SUMPRODUCT((Trades!$H$8:$H$307)*(Trades!$E$8:$E$307=NQ$7)*(Trades!$R$8:$R$307&lt;$JE58)), ""))</f>
        <v/>
      </c>
      <c r="NR58" s="86" t="str" cm="1">
        <f t="array" ref="NR58">IF(OR(NR$7="", $JE58=""), "", IFERROR(NR$8+SUMPRODUCT((Trades!$CL$8:$CL$307)*(Trades!$O$8:$Q$307=NR$7)*(Trades!$R$8:$R$307&lt;$JE58))-SUMPRODUCT((Trades!$H$8:$H$307)*(Trades!$E$8:$E$307=NR$7)*(Trades!$R$8:$R$307&lt;$JE58)), ""))</f>
        <v/>
      </c>
      <c r="NS58" s="86" t="str" cm="1">
        <f t="array" ref="NS58">IF(OR(NS$7="", $JE58=""), "", IFERROR(NS$8+SUMPRODUCT((Trades!$CL$8:$CL$307)*(Trades!$O$8:$Q$307=NS$7)*(Trades!$R$8:$R$307&lt;$JE58))-SUMPRODUCT((Trades!$H$8:$H$307)*(Trades!$E$8:$E$307=NS$7)*(Trades!$R$8:$R$307&lt;$JE58)), ""))</f>
        <v/>
      </c>
      <c r="NT58" s="86" t="str" cm="1">
        <f t="array" ref="NT58">IF(OR(NT$7="", $JE58=""), "", IFERROR(NT$8+SUMPRODUCT((Trades!$CL$8:$CL$307)*(Trades!$O$8:$Q$307=NT$7)*(Trades!$R$8:$R$307&lt;$JE58))-SUMPRODUCT((Trades!$H$8:$H$307)*(Trades!$E$8:$E$307=NT$7)*(Trades!$R$8:$R$307&lt;$JE58)), ""))</f>
        <v/>
      </c>
      <c r="NU58" s="86" t="str" cm="1">
        <f t="array" ref="NU58">IF(OR(NU$7="", $JE58=""), "", IFERROR(NU$8+SUMPRODUCT((Trades!$CL$8:$CL$307)*(Trades!$O$8:$Q$307=NU$7)*(Trades!$R$8:$R$307&lt;$JE58))-SUMPRODUCT((Trades!$H$8:$H$307)*(Trades!$E$8:$E$307=NU$7)*(Trades!$R$8:$R$307&lt;$JE58)), ""))</f>
        <v/>
      </c>
      <c r="NV58" s="86" t="str" cm="1">
        <f t="array" ref="NV58">IF(OR(NV$7="", $JE58=""), "", IFERROR(NV$8+SUMPRODUCT((Trades!$CL$8:$CL$307)*(Trades!$O$8:$Q$307=NV$7)*(Trades!$R$8:$R$307&lt;$JE58))-SUMPRODUCT((Trades!$H$8:$H$307)*(Trades!$E$8:$E$307=NV$7)*(Trades!$R$8:$R$307&lt;$JE58)), ""))</f>
        <v/>
      </c>
      <c r="NW58" s="86" t="str" cm="1">
        <f t="array" ref="NW58">IF(OR(NW$7="", $JE58=""), "", IFERROR(NW$8+SUMPRODUCT((Trades!$CL$8:$CL$307)*(Trades!$O$8:$Q$307=NW$7)*(Trades!$R$8:$R$307&lt;$JE58))-SUMPRODUCT((Trades!$H$8:$H$307)*(Trades!$E$8:$E$307=NW$7)*(Trades!$R$8:$R$307&lt;$JE58)), ""))</f>
        <v/>
      </c>
      <c r="NX58" s="86" t="str" cm="1">
        <f t="array" ref="NX58">IF(OR(NX$7="", $JE58=""), "", IFERROR(NX$8+SUMPRODUCT((Trades!$CL$8:$CL$307)*(Trades!$O$8:$Q$307=NX$7)*(Trades!$R$8:$R$307&lt;$JE58))-SUMPRODUCT((Trades!$H$8:$H$307)*(Trades!$E$8:$E$307=NX$7)*(Trades!$R$8:$R$307&lt;$JE58)), ""))</f>
        <v/>
      </c>
      <c r="NY58" s="86" t="str" cm="1">
        <f t="array" ref="NY58">IF(OR(NY$7="", $JE58=""), "", IFERROR(NY$8+SUMPRODUCT((Trades!$CL$8:$CL$307)*(Trades!$O$8:$Q$307=NY$7)*(Trades!$R$8:$R$307&lt;$JE58))-SUMPRODUCT((Trades!$H$8:$H$307)*(Trades!$E$8:$E$307=NY$7)*(Trades!$R$8:$R$307&lt;$JE58)), ""))</f>
        <v/>
      </c>
      <c r="NZ58" s="86" t="str" cm="1">
        <f t="array" ref="NZ58">IF(OR(NZ$7="", $JE58=""), "", IFERROR(NZ$8+SUMPRODUCT((Trades!$CL$8:$CL$307)*(Trades!$O$8:$Q$307=NZ$7)*(Trades!$R$8:$R$307&lt;$JE58))-SUMPRODUCT((Trades!$H$8:$H$307)*(Trades!$E$8:$E$307=NZ$7)*(Trades!$R$8:$R$307&lt;$JE58)), ""))</f>
        <v/>
      </c>
      <c r="OA58" s="86" t="str" cm="1">
        <f t="array" ref="OA58">IF(OR(OA$7="", $JE58=""), "", IFERROR(OA$8+SUMPRODUCT((Trades!$CL$8:$CL$307)*(Trades!$O$8:$Q$307=OA$7)*(Trades!$R$8:$R$307&lt;$JE58))-SUMPRODUCT((Trades!$H$8:$H$307)*(Trades!$E$8:$E$307=OA$7)*(Trades!$R$8:$R$307&lt;$JE58)), ""))</f>
        <v/>
      </c>
      <c r="OB58" s="86" t="str" cm="1">
        <f t="array" ref="OB58">IF(OR(OB$7="", $JE58=""), "", IFERROR(OB$8+SUMPRODUCT((Trades!$CL$8:$CL$307)*(Trades!$O$8:$Q$307=OB$7)*(Trades!$R$8:$R$307&lt;$JE58))-SUMPRODUCT((Trades!$H$8:$H$307)*(Trades!$E$8:$E$307=OB$7)*(Trades!$R$8:$R$307&lt;$JE58)), ""))</f>
        <v/>
      </c>
      <c r="OC58" s="86" t="str" cm="1">
        <f t="array" ref="OC58">IF(OR(OC$7="", $JE58=""), "", IFERROR(OC$8+SUMPRODUCT((Trades!$CL$8:$CL$307)*(Trades!$O$8:$Q$307=OC$7)*(Trades!$R$8:$R$307&lt;$JE58))-SUMPRODUCT((Trades!$H$8:$H$307)*(Trades!$E$8:$E$307=OC$7)*(Trades!$R$8:$R$307&lt;$JE58)), ""))</f>
        <v/>
      </c>
      <c r="OD58" s="86" t="str" cm="1">
        <f t="array" ref="OD58">IF(OR(OD$7="", $JE58=""), "", IFERROR(OD$8+SUMPRODUCT((Trades!$CL$8:$CL$307)*(Trades!$O$8:$Q$307=OD$7)*(Trades!$R$8:$R$307&lt;$JE58))-SUMPRODUCT((Trades!$H$8:$H$307)*(Trades!$E$8:$E$307=OD$7)*(Trades!$R$8:$R$307&lt;$JE58)), ""))</f>
        <v/>
      </c>
      <c r="OE58" s="86" t="str" cm="1">
        <f t="array" ref="OE58">IF(OR(OE$7="", $JE58=""), "", IFERROR(OE$8+SUMPRODUCT((Trades!$CL$8:$CL$307)*(Trades!$O$8:$Q$307=OE$7)*(Trades!$R$8:$R$307&lt;$JE58))-SUMPRODUCT((Trades!$H$8:$H$307)*(Trades!$E$8:$E$307=OE$7)*(Trades!$R$8:$R$307&lt;$JE58)), ""))</f>
        <v/>
      </c>
      <c r="OF58" s="86" t="str" cm="1">
        <f t="array" ref="OF58">IF(OR(OF$7="", $JE58=""), "", IFERROR(OF$8+SUMPRODUCT((Trades!$CL$8:$CL$307)*(Trades!$O$8:$Q$307=OF$7)*(Trades!$R$8:$R$307&lt;$JE58))-SUMPRODUCT((Trades!$H$8:$H$307)*(Trades!$E$8:$E$307=OF$7)*(Trades!$R$8:$R$307&lt;$JE58)), ""))</f>
        <v/>
      </c>
      <c r="OG58" s="86" t="str" cm="1">
        <f t="array" ref="OG58">IF(OR(OG$7="", $JE58=""), "", IFERROR(OG$8+SUMPRODUCT((Trades!$CL$8:$CL$307)*(Trades!$O$8:$Q$307=OG$7)*(Trades!$R$8:$R$307&lt;$JE58))-SUMPRODUCT((Trades!$H$8:$H$307)*(Trades!$E$8:$E$307=OG$7)*(Trades!$R$8:$R$307&lt;$JE58)), ""))</f>
        <v/>
      </c>
      <c r="OH58" s="87" t="str" cm="1">
        <f t="array" ref="OH58">IF(OR(OH$7="", $JE58=""), "", IFERROR(OH$8+SUMPRODUCT((Trades!$CL$8:$CL$307)*(Trades!$O$8:$Q$307=OH$7)*(Trades!$R$8:$R$307&lt;$JE58))-SUMPRODUCT((Trades!$H$8:$H$307)*(Trades!$E$8:$E$307=OH$7)*(Trades!$R$8:$R$307&lt;$JE58)), ""))</f>
        <v/>
      </c>
      <c r="OJ58" s="94" t="str">
        <f t="shared" si="106"/>
        <v/>
      </c>
      <c r="OK58" s="95" t="str">
        <f t="shared" si="153"/>
        <v/>
      </c>
      <c r="OL58" s="95" t="str">
        <f t="shared" si="154"/>
        <v/>
      </c>
      <c r="OM58" s="95" t="str">
        <f t="shared" si="155"/>
        <v/>
      </c>
      <c r="ON58" s="95" t="str">
        <f t="shared" si="156"/>
        <v/>
      </c>
      <c r="OO58" s="95" t="str">
        <f t="shared" si="157"/>
        <v/>
      </c>
      <c r="OP58" s="95" t="str">
        <f t="shared" si="158"/>
        <v/>
      </c>
      <c r="OQ58" s="95" t="str">
        <f t="shared" si="159"/>
        <v/>
      </c>
      <c r="OR58" s="95" t="str">
        <f t="shared" si="160"/>
        <v/>
      </c>
      <c r="OS58" s="95" t="str">
        <f t="shared" si="131"/>
        <v/>
      </c>
      <c r="OT58" s="95" t="str">
        <f t="shared" si="132"/>
        <v/>
      </c>
      <c r="OU58" s="95" t="str">
        <f t="shared" si="133"/>
        <v/>
      </c>
      <c r="OV58" s="95" t="str">
        <f t="shared" si="134"/>
        <v/>
      </c>
      <c r="OW58" s="95" t="str">
        <f t="shared" si="135"/>
        <v/>
      </c>
      <c r="OX58" s="95" t="str">
        <f t="shared" si="136"/>
        <v/>
      </c>
      <c r="OY58" s="95" t="str">
        <f t="shared" si="137"/>
        <v/>
      </c>
      <c r="OZ58" s="95" t="str">
        <f t="shared" si="138"/>
        <v/>
      </c>
      <c r="PA58" s="95" t="str">
        <f t="shared" si="139"/>
        <v/>
      </c>
      <c r="PB58" s="95" t="str">
        <f t="shared" si="140"/>
        <v/>
      </c>
      <c r="PC58" s="96" t="str">
        <f t="shared" si="141"/>
        <v/>
      </c>
      <c r="PE58" s="101" t="str">
        <f t="shared" si="126"/>
        <v/>
      </c>
      <c r="PG58" s="106" t="str">
        <f t="shared" si="127"/>
        <v/>
      </c>
      <c r="PH58" s="107" t="str">
        <f t="shared" si="161"/>
        <v/>
      </c>
      <c r="PI58" s="107" t="str">
        <f t="shared" si="162"/>
        <v/>
      </c>
      <c r="PJ58" s="107" t="str">
        <f t="shared" si="163"/>
        <v/>
      </c>
      <c r="PK58" s="107" t="str">
        <f t="shared" si="164"/>
        <v/>
      </c>
      <c r="PL58" s="107" t="str">
        <f t="shared" si="165"/>
        <v/>
      </c>
      <c r="PM58" s="107" t="str">
        <f t="shared" si="166"/>
        <v/>
      </c>
      <c r="PN58" s="107" t="str">
        <f t="shared" si="167"/>
        <v/>
      </c>
      <c r="PO58" s="107" t="str">
        <f t="shared" si="168"/>
        <v/>
      </c>
      <c r="PP58" s="107" t="str">
        <f t="shared" si="142"/>
        <v/>
      </c>
      <c r="PQ58" s="107" t="str">
        <f t="shared" si="143"/>
        <v/>
      </c>
      <c r="PR58" s="107" t="str">
        <f t="shared" si="144"/>
        <v/>
      </c>
      <c r="PS58" s="107" t="str">
        <f t="shared" si="145"/>
        <v/>
      </c>
      <c r="PT58" s="107" t="str">
        <f t="shared" si="146"/>
        <v/>
      </c>
      <c r="PU58" s="107" t="str">
        <f t="shared" si="147"/>
        <v/>
      </c>
      <c r="PV58" s="107" t="str">
        <f t="shared" si="148"/>
        <v/>
      </c>
      <c r="PW58" s="107" t="str">
        <f t="shared" si="149"/>
        <v/>
      </c>
      <c r="PX58" s="107" t="str">
        <f t="shared" si="150"/>
        <v/>
      </c>
      <c r="PY58" s="107" t="str">
        <f t="shared" si="151"/>
        <v/>
      </c>
      <c r="PZ58" s="108" t="str">
        <f t="shared" si="152"/>
        <v/>
      </c>
      <c r="QB58" s="124" t="str" cm="1">
        <f t="array" ref="QB58">IF(OR($QB$3="", $NI58=""), "", IFERROR(INDEX($ML58:$NE58, $QA58, MATCH($QB$3, $ML$7:$NE$7, 0)), ""))</f>
        <v/>
      </c>
      <c r="QD58" s="101" t="e" cm="1">
        <f t="array" ref="QD58">IF(OR($NI58="", $QB$3=""), NA(), IFERROR(INDEX($NO58:$OH58, $QC58, MATCH($QB$3, $NO$7:$OH$7, 0)), NA()))</f>
        <v>#N/A</v>
      </c>
      <c r="QF58" s="10">
        <f t="shared" si="72"/>
        <v>-20</v>
      </c>
    </row>
    <row r="59" spans="1:448" ht="15" hidden="1" customHeight="1" x14ac:dyDescent="0.25">
      <c r="CJ59" s="7"/>
      <c r="CK59" s="10">
        <v>51</v>
      </c>
      <c r="CL59" s="60">
        <v>11</v>
      </c>
      <c r="CM59" s="7">
        <v>98</v>
      </c>
      <c r="CN59" s="7">
        <v>73</v>
      </c>
      <c r="CO59" s="7">
        <v>95</v>
      </c>
      <c r="CP59" s="7">
        <v>59</v>
      </c>
      <c r="CQ59" s="7">
        <v>49</v>
      </c>
      <c r="CR59" s="7">
        <v>100</v>
      </c>
      <c r="CS59" s="7">
        <v>4</v>
      </c>
      <c r="CT59" s="7">
        <v>91</v>
      </c>
      <c r="CU59" s="7">
        <v>68</v>
      </c>
      <c r="CV59" s="7">
        <v>49</v>
      </c>
      <c r="CW59" s="7">
        <v>31</v>
      </c>
      <c r="CX59" s="7">
        <v>58</v>
      </c>
      <c r="CY59" s="7">
        <v>17</v>
      </c>
      <c r="CZ59" s="7">
        <v>11</v>
      </c>
      <c r="DA59" s="7">
        <v>53</v>
      </c>
      <c r="DB59" s="7">
        <v>43</v>
      </c>
      <c r="DC59" s="7">
        <v>55</v>
      </c>
      <c r="DD59" s="7">
        <v>67</v>
      </c>
      <c r="DE59" s="7">
        <v>68</v>
      </c>
      <c r="DF59" s="7">
        <v>6</v>
      </c>
      <c r="DG59" s="7">
        <v>46</v>
      </c>
      <c r="DH59" s="7">
        <v>54</v>
      </c>
      <c r="DI59" s="61">
        <v>88</v>
      </c>
      <c r="DK59" s="10">
        <v>52</v>
      </c>
      <c r="DL59" s="60">
        <v>32</v>
      </c>
      <c r="DM59" s="7">
        <v>26</v>
      </c>
      <c r="DN59" s="7">
        <v>54</v>
      </c>
      <c r="DO59" s="7">
        <v>23</v>
      </c>
      <c r="DP59" s="7">
        <v>27</v>
      </c>
      <c r="DQ59" s="7">
        <v>63</v>
      </c>
      <c r="DR59" s="7">
        <v>77</v>
      </c>
      <c r="DS59" s="7">
        <v>34</v>
      </c>
      <c r="DT59" s="7">
        <v>27</v>
      </c>
      <c r="DU59" s="7">
        <v>24</v>
      </c>
      <c r="DV59" s="7">
        <v>85</v>
      </c>
      <c r="DW59" s="7">
        <v>23</v>
      </c>
      <c r="DX59" s="7">
        <v>80</v>
      </c>
      <c r="DY59" s="7">
        <v>38</v>
      </c>
      <c r="DZ59" s="7">
        <v>13</v>
      </c>
      <c r="EA59" s="7">
        <v>81</v>
      </c>
      <c r="EB59" s="7">
        <v>3</v>
      </c>
      <c r="EC59" s="7">
        <v>27</v>
      </c>
      <c r="ED59" s="7">
        <v>29</v>
      </c>
      <c r="EE59" s="7">
        <v>84</v>
      </c>
      <c r="EF59" s="7">
        <v>57</v>
      </c>
      <c r="EG59" s="7">
        <v>66</v>
      </c>
      <c r="EH59" s="7">
        <v>21</v>
      </c>
      <c r="EI59" s="7">
        <v>25</v>
      </c>
      <c r="EJ59" s="7">
        <v>53</v>
      </c>
      <c r="EK59" s="7">
        <v>72</v>
      </c>
      <c r="EL59" s="7">
        <v>84</v>
      </c>
      <c r="EM59" s="7">
        <v>88</v>
      </c>
      <c r="EN59" s="7">
        <v>48</v>
      </c>
      <c r="EO59" s="7">
        <v>65</v>
      </c>
      <c r="EP59" s="7">
        <v>20</v>
      </c>
      <c r="EQ59" s="7">
        <v>3</v>
      </c>
      <c r="ER59" s="7">
        <v>49</v>
      </c>
      <c r="ES59" s="7">
        <v>71</v>
      </c>
      <c r="ET59" s="7">
        <v>34</v>
      </c>
      <c r="EU59" s="7">
        <v>57</v>
      </c>
      <c r="EV59" s="7">
        <v>80</v>
      </c>
      <c r="EW59" s="7">
        <v>31</v>
      </c>
      <c r="EX59" s="7">
        <v>37</v>
      </c>
      <c r="EY59" s="7">
        <v>33</v>
      </c>
      <c r="EZ59" s="7">
        <v>32</v>
      </c>
      <c r="FA59" s="7">
        <v>65</v>
      </c>
      <c r="FB59" s="7">
        <v>76</v>
      </c>
      <c r="FC59" s="7">
        <v>55</v>
      </c>
      <c r="FD59" s="7">
        <v>64</v>
      </c>
      <c r="FE59" s="7">
        <v>4</v>
      </c>
      <c r="FF59" s="7">
        <v>26</v>
      </c>
      <c r="FG59" s="7">
        <v>55</v>
      </c>
      <c r="FH59" s="7">
        <v>54</v>
      </c>
      <c r="FI59" s="7">
        <v>27</v>
      </c>
      <c r="FJ59" s="7">
        <v>87</v>
      </c>
      <c r="FK59" s="7">
        <v>98</v>
      </c>
      <c r="FL59" s="7">
        <v>8</v>
      </c>
      <c r="FM59" s="7">
        <v>31</v>
      </c>
      <c r="FN59" s="7">
        <v>1</v>
      </c>
      <c r="FO59" s="7">
        <v>3</v>
      </c>
      <c r="FP59" s="7">
        <v>21</v>
      </c>
      <c r="FQ59" s="7">
        <v>43</v>
      </c>
      <c r="FR59" s="7">
        <v>28</v>
      </c>
      <c r="FS59" s="7">
        <v>74</v>
      </c>
      <c r="FT59" s="7">
        <v>89</v>
      </c>
      <c r="FU59" s="7">
        <v>52</v>
      </c>
      <c r="FV59" s="7">
        <v>98</v>
      </c>
      <c r="FW59" s="7">
        <v>93</v>
      </c>
      <c r="FX59" s="7">
        <v>55</v>
      </c>
      <c r="FY59" s="7">
        <v>60</v>
      </c>
      <c r="FZ59" s="7">
        <v>14</v>
      </c>
      <c r="GA59" s="7">
        <v>26</v>
      </c>
      <c r="GB59" s="7">
        <v>76</v>
      </c>
      <c r="GC59" s="7">
        <v>32</v>
      </c>
      <c r="GD59" s="7">
        <v>64</v>
      </c>
      <c r="GE59" s="7">
        <v>53</v>
      </c>
      <c r="GF59" s="7">
        <v>76</v>
      </c>
      <c r="GG59" s="7">
        <v>77</v>
      </c>
      <c r="GH59" s="7">
        <v>58</v>
      </c>
      <c r="GI59" s="7">
        <v>87</v>
      </c>
      <c r="GJ59" s="7">
        <v>42</v>
      </c>
      <c r="GK59" s="7">
        <v>78</v>
      </c>
      <c r="GL59" s="7">
        <v>89</v>
      </c>
      <c r="GM59" s="7">
        <v>23</v>
      </c>
      <c r="GN59" s="7">
        <v>21</v>
      </c>
      <c r="GO59" s="7">
        <v>10</v>
      </c>
      <c r="GP59" s="7">
        <v>31</v>
      </c>
      <c r="GQ59" s="7">
        <v>5</v>
      </c>
      <c r="GR59" s="7">
        <v>75</v>
      </c>
      <c r="GS59" s="7">
        <v>77</v>
      </c>
      <c r="GT59" s="7">
        <v>54</v>
      </c>
      <c r="GU59" s="7">
        <v>75</v>
      </c>
      <c r="GV59" s="7">
        <v>75</v>
      </c>
      <c r="GW59" s="7">
        <v>17</v>
      </c>
      <c r="GX59" s="7">
        <v>4</v>
      </c>
      <c r="GY59" s="7">
        <v>40</v>
      </c>
      <c r="GZ59" s="7">
        <v>96</v>
      </c>
      <c r="HA59" s="7">
        <v>43</v>
      </c>
      <c r="HB59" s="7">
        <v>63</v>
      </c>
      <c r="HC59" s="7">
        <v>33</v>
      </c>
      <c r="HD59" s="7">
        <v>3</v>
      </c>
      <c r="HE59" s="7">
        <v>56</v>
      </c>
      <c r="HF59" s="7">
        <v>50</v>
      </c>
      <c r="HG59" s="61">
        <v>14</v>
      </c>
      <c r="HJ59" s="52" t="e">
        <f t="shared" si="176"/>
        <v>#VALUE!</v>
      </c>
      <c r="HL59" s="49">
        <f>$CA$11</f>
        <v>0.125</v>
      </c>
      <c r="HN59" s="10" t="e">
        <f t="shared" si="172"/>
        <v>#VALUE!</v>
      </c>
      <c r="HP59" s="10" t="e">
        <f t="shared" si="173"/>
        <v>#VALUE!</v>
      </c>
      <c r="HR59" s="10" t="e">
        <f t="shared" si="78"/>
        <v>#VALUE!</v>
      </c>
      <c r="HT59" s="60" t="e">
        <f t="shared" si="175"/>
        <v>#VALUE!</v>
      </c>
      <c r="HU59" s="7" t="e">
        <f t="shared" si="175"/>
        <v>#VALUE!</v>
      </c>
      <c r="HV59" s="7" t="e">
        <f t="shared" si="175"/>
        <v>#VALUE!</v>
      </c>
      <c r="HW59" s="7" t="e">
        <f t="shared" si="175"/>
        <v>#VALUE!</v>
      </c>
      <c r="HX59" s="7" t="e">
        <f t="shared" si="175"/>
        <v>#VALUE!</v>
      </c>
      <c r="HY59" s="7" t="e">
        <f t="shared" si="175"/>
        <v>#VALUE!</v>
      </c>
      <c r="HZ59" s="7" t="e">
        <f t="shared" si="175"/>
        <v>#VALUE!</v>
      </c>
      <c r="IA59" s="7" t="e">
        <f t="shared" si="175"/>
        <v>#VALUE!</v>
      </c>
      <c r="IB59" s="7" t="e">
        <f t="shared" si="175"/>
        <v>#VALUE!</v>
      </c>
      <c r="IC59" s="7" t="e">
        <f t="shared" si="175"/>
        <v>#VALUE!</v>
      </c>
      <c r="ID59" s="7" t="e">
        <f t="shared" si="175"/>
        <v>#VALUE!</v>
      </c>
      <c r="IE59" s="7" t="e">
        <f t="shared" si="175"/>
        <v>#VALUE!</v>
      </c>
      <c r="IF59" s="7" t="e">
        <f t="shared" si="175"/>
        <v>#VALUE!</v>
      </c>
      <c r="IG59" s="7" t="e">
        <f t="shared" si="175"/>
        <v>#VALUE!</v>
      </c>
      <c r="IH59" s="7" t="e">
        <f t="shared" si="175"/>
        <v>#VALUE!</v>
      </c>
      <c r="II59" s="7" t="e">
        <f t="shared" si="175"/>
        <v>#VALUE!</v>
      </c>
      <c r="IJ59" s="7" t="e">
        <f t="shared" si="174"/>
        <v>#VALUE!</v>
      </c>
      <c r="IK59" s="7" t="e">
        <f t="shared" si="174"/>
        <v>#VALUE!</v>
      </c>
      <c r="IL59" s="7" t="e">
        <f t="shared" si="174"/>
        <v>#VALUE!</v>
      </c>
      <c r="IM59" s="61" t="e">
        <f t="shared" si="174"/>
        <v>#VALUE!</v>
      </c>
      <c r="IT59" s="10">
        <v>52</v>
      </c>
      <c r="IU59" s="10">
        <f t="shared" si="80"/>
        <v>0</v>
      </c>
      <c r="IW59" s="10">
        <f>IFERROR(IF(COUNTIF(IW$8:IW58, IW58)&lt;=INDEX($IQ$8:$IQ$18, MATCH(IW58, $IP$8:$IP$18, 0)), IW58, IW58+$IR$5), "")</f>
        <v>-1</v>
      </c>
      <c r="IX59" s="10">
        <f>IF($IW59="", "", COUNTIF(IW$8:IW59, IW59))</f>
        <v>6</v>
      </c>
      <c r="IY59" s="10">
        <f t="shared" si="81"/>
        <v>6</v>
      </c>
      <c r="JA59" s="10" t="str">
        <f t="shared" si="82"/>
        <v>X</v>
      </c>
      <c r="JB59" s="10">
        <f>IF($JA59="", "", COUNTIF(JA$8:JA59, "X"))</f>
        <v>48</v>
      </c>
      <c r="JE59" s="67" t="str">
        <f t="shared" si="83"/>
        <v/>
      </c>
      <c r="JF59" s="60" t="str">
        <f>IF(AND($IQ$5='Dev Settings'!$BU$3, COUNTIF($IP$21:$IP$25, HT59)&gt;0, COUNTIF($IP$21:$IP$25, HT58)&gt;0), MIN($ML58:$NE58)-ML58, IF(AND($IQ$6='Dev Settings'!$BU$3, COUNTIF($IQ$21:$IQ$25, HT59)&gt;0, COUNTIF($IQ$21:$IQ$25, HT58)&gt;0), MAX($ML58:$NE58)-ML58, IFERROR(INDEX($IU$8:$IU$107, MATCH(HT59, $IT$8:$IT$107, 0)), "")))</f>
        <v/>
      </c>
      <c r="JG59" s="7" t="str">
        <f>IF(AND($IQ$5='Dev Settings'!$BU$3, COUNTIF($IP$21:$IP$25, HU59)&gt;0, COUNTIF($IP$21:$IP$25, HU58)&gt;0), MIN($ML58:$NE58)-MM58, IF(AND($IQ$6='Dev Settings'!$BU$3, COUNTIF($IQ$21:$IQ$25, HU59)&gt;0, COUNTIF($IQ$21:$IQ$25, HU58)&gt;0), MAX($ML58:$NE58)-MM58, IFERROR(INDEX($IU$8:$IU$107, MATCH(HU59, $IT$8:$IT$107, 0)), "")))</f>
        <v/>
      </c>
      <c r="JH59" s="7" t="str">
        <f>IF(AND($IQ$5='Dev Settings'!$BU$3, COUNTIF($IP$21:$IP$25, HV59)&gt;0, COUNTIF($IP$21:$IP$25, HV58)&gt;0), MIN($ML58:$NE58)-MN58, IF(AND($IQ$6='Dev Settings'!$BU$3, COUNTIF($IQ$21:$IQ$25, HV59)&gt;0, COUNTIF($IQ$21:$IQ$25, HV58)&gt;0), MAX($ML58:$NE58)-MN58, IFERROR(INDEX($IU$8:$IU$107, MATCH(HV59, $IT$8:$IT$107, 0)), "")))</f>
        <v/>
      </c>
      <c r="JI59" s="7" t="str">
        <f>IF(AND($IQ$5='Dev Settings'!$BU$3, COUNTIF($IP$21:$IP$25, HW59)&gt;0, COUNTIF($IP$21:$IP$25, HW58)&gt;0), MIN($ML58:$NE58)-MO58, IF(AND($IQ$6='Dev Settings'!$BU$3, COUNTIF($IQ$21:$IQ$25, HW59)&gt;0, COUNTIF($IQ$21:$IQ$25, HW58)&gt;0), MAX($ML58:$NE58)-MO58, IFERROR(INDEX($IU$8:$IU$107, MATCH(HW59, $IT$8:$IT$107, 0)), "")))</f>
        <v/>
      </c>
      <c r="JJ59" s="7" t="str">
        <f>IF(AND($IQ$5='Dev Settings'!$BU$3, COUNTIF($IP$21:$IP$25, HX59)&gt;0, COUNTIF($IP$21:$IP$25, HX58)&gt;0), MIN($ML58:$NE58)-MP58, IF(AND($IQ$6='Dev Settings'!$BU$3, COUNTIF($IQ$21:$IQ$25, HX59)&gt;0, COUNTIF($IQ$21:$IQ$25, HX58)&gt;0), MAX($ML58:$NE58)-MP58, IFERROR(INDEX($IU$8:$IU$107, MATCH(HX59, $IT$8:$IT$107, 0)), "")))</f>
        <v/>
      </c>
      <c r="JK59" s="7" t="str">
        <f>IF(AND($IQ$5='Dev Settings'!$BU$3, COUNTIF($IP$21:$IP$25, HY59)&gt;0, COUNTIF($IP$21:$IP$25, HY58)&gt;0), MIN($ML58:$NE58)-MQ58, IF(AND($IQ$6='Dev Settings'!$BU$3, COUNTIF($IQ$21:$IQ$25, HY59)&gt;0, COUNTIF($IQ$21:$IQ$25, HY58)&gt;0), MAX($ML58:$NE58)-MQ58, IFERROR(INDEX($IU$8:$IU$107, MATCH(HY59, $IT$8:$IT$107, 0)), "")))</f>
        <v/>
      </c>
      <c r="JL59" s="7" t="str">
        <f>IF(AND($IQ$5='Dev Settings'!$BU$3, COUNTIF($IP$21:$IP$25, HZ59)&gt;0, COUNTIF($IP$21:$IP$25, HZ58)&gt;0), MIN($ML58:$NE58)-MR58, IF(AND($IQ$6='Dev Settings'!$BU$3, COUNTIF($IQ$21:$IQ$25, HZ59)&gt;0, COUNTIF($IQ$21:$IQ$25, HZ58)&gt;0), MAX($ML58:$NE58)-MR58, IFERROR(INDEX($IU$8:$IU$107, MATCH(HZ59, $IT$8:$IT$107, 0)), "")))</f>
        <v/>
      </c>
      <c r="JM59" s="7" t="str">
        <f>IF(AND($IQ$5='Dev Settings'!$BU$3, COUNTIF($IP$21:$IP$25, IA59)&gt;0, COUNTIF($IP$21:$IP$25, IA58)&gt;0), MIN($ML58:$NE58)-MS58, IF(AND($IQ$6='Dev Settings'!$BU$3, COUNTIF($IQ$21:$IQ$25, IA59)&gt;0, COUNTIF($IQ$21:$IQ$25, IA58)&gt;0), MAX($ML58:$NE58)-MS58, IFERROR(INDEX($IU$8:$IU$107, MATCH(IA59, $IT$8:$IT$107, 0)), "")))</f>
        <v/>
      </c>
      <c r="JN59" s="7" t="str">
        <f>IF(AND($IQ$5='Dev Settings'!$BU$3, COUNTIF($IP$21:$IP$25, IB59)&gt;0, COUNTIF($IP$21:$IP$25, IB58)&gt;0), MIN($ML58:$NE58)-MT58, IF(AND($IQ$6='Dev Settings'!$BU$3, COUNTIF($IQ$21:$IQ$25, IB59)&gt;0, COUNTIF($IQ$21:$IQ$25, IB58)&gt;0), MAX($ML58:$NE58)-MT58, IFERROR(INDEX($IU$8:$IU$107, MATCH(IB59, $IT$8:$IT$107, 0)), "")))</f>
        <v/>
      </c>
      <c r="JO59" s="7" t="str">
        <f>IF(AND($IQ$5='Dev Settings'!$BU$3, COUNTIF($IP$21:$IP$25, IC59)&gt;0, COUNTIF($IP$21:$IP$25, IC58)&gt;0), MIN($ML58:$NE58)-MU58, IF(AND($IQ$6='Dev Settings'!$BU$3, COUNTIF($IQ$21:$IQ$25, IC59)&gt;0, COUNTIF($IQ$21:$IQ$25, IC58)&gt;0), MAX($ML58:$NE58)-MU58, IFERROR(INDEX($IU$8:$IU$107, MATCH(IC59, $IT$8:$IT$107, 0)), "")))</f>
        <v/>
      </c>
      <c r="JP59" s="7" t="str">
        <f>IF(AND($IQ$5='Dev Settings'!$BU$3, COUNTIF($IP$21:$IP$25, ID59)&gt;0, COUNTIF($IP$21:$IP$25, ID58)&gt;0), MIN($ML58:$NE58)-MV58, IF(AND($IQ$6='Dev Settings'!$BU$3, COUNTIF($IQ$21:$IQ$25, ID59)&gt;0, COUNTIF($IQ$21:$IQ$25, ID58)&gt;0), MAX($ML58:$NE58)-MV58, IFERROR(INDEX($IU$8:$IU$107, MATCH(ID59, $IT$8:$IT$107, 0)), "")))</f>
        <v/>
      </c>
      <c r="JQ59" s="7" t="str">
        <f>IF(AND($IQ$5='Dev Settings'!$BU$3, COUNTIF($IP$21:$IP$25, IE59)&gt;0, COUNTIF($IP$21:$IP$25, IE58)&gt;0), MIN($ML58:$NE58)-MW58, IF(AND($IQ$6='Dev Settings'!$BU$3, COUNTIF($IQ$21:$IQ$25, IE59)&gt;0, COUNTIF($IQ$21:$IQ$25, IE58)&gt;0), MAX($ML58:$NE58)-MW58, IFERROR(INDEX($IU$8:$IU$107, MATCH(IE59, $IT$8:$IT$107, 0)), "")))</f>
        <v/>
      </c>
      <c r="JR59" s="7" t="str">
        <f>IF(AND($IQ$5='Dev Settings'!$BU$3, COUNTIF($IP$21:$IP$25, IF59)&gt;0, COUNTIF($IP$21:$IP$25, IF58)&gt;0), MIN($ML58:$NE58)-MX58, IF(AND($IQ$6='Dev Settings'!$BU$3, COUNTIF($IQ$21:$IQ$25, IF59)&gt;0, COUNTIF($IQ$21:$IQ$25, IF58)&gt;0), MAX($ML58:$NE58)-MX58, IFERROR(INDEX($IU$8:$IU$107, MATCH(IF59, $IT$8:$IT$107, 0)), "")))</f>
        <v/>
      </c>
      <c r="JS59" s="7" t="str">
        <f>IF(AND($IQ$5='Dev Settings'!$BU$3, COUNTIF($IP$21:$IP$25, IG59)&gt;0, COUNTIF($IP$21:$IP$25, IG58)&gt;0), MIN($ML58:$NE58)-MY58, IF(AND($IQ$6='Dev Settings'!$BU$3, COUNTIF($IQ$21:$IQ$25, IG59)&gt;0, COUNTIF($IQ$21:$IQ$25, IG58)&gt;0), MAX($ML58:$NE58)-MY58, IFERROR(INDEX($IU$8:$IU$107, MATCH(IG59, $IT$8:$IT$107, 0)), "")))</f>
        <v/>
      </c>
      <c r="JT59" s="7" t="str">
        <f>IF(AND($IQ$5='Dev Settings'!$BU$3, COUNTIF($IP$21:$IP$25, IH59)&gt;0, COUNTIF($IP$21:$IP$25, IH58)&gt;0), MIN($ML58:$NE58)-MZ58, IF(AND($IQ$6='Dev Settings'!$BU$3, COUNTIF($IQ$21:$IQ$25, IH59)&gt;0, COUNTIF($IQ$21:$IQ$25, IH58)&gt;0), MAX($ML58:$NE58)-MZ58, IFERROR(INDEX($IU$8:$IU$107, MATCH(IH59, $IT$8:$IT$107, 0)), "")))</f>
        <v/>
      </c>
      <c r="JU59" s="7" t="str">
        <f>IF(AND($IQ$5='Dev Settings'!$BU$3, COUNTIF($IP$21:$IP$25, II59)&gt;0, COUNTIF($IP$21:$IP$25, II58)&gt;0), MIN($ML58:$NE58)-NA58, IF(AND($IQ$6='Dev Settings'!$BU$3, COUNTIF($IQ$21:$IQ$25, II59)&gt;0, COUNTIF($IQ$21:$IQ$25, II58)&gt;0), MAX($ML58:$NE58)-NA58, IFERROR(INDEX($IU$8:$IU$107, MATCH(II59, $IT$8:$IT$107, 0)), "")))</f>
        <v/>
      </c>
      <c r="JV59" s="7" t="str">
        <f>IF(AND($IQ$5='Dev Settings'!$BU$3, COUNTIF($IP$21:$IP$25, IJ59)&gt;0, COUNTIF($IP$21:$IP$25, IJ58)&gt;0), MIN($ML58:$NE58)-NB58, IF(AND($IQ$6='Dev Settings'!$BU$3, COUNTIF($IQ$21:$IQ$25, IJ59)&gt;0, COUNTIF($IQ$21:$IQ$25, IJ58)&gt;0), MAX($ML58:$NE58)-NB58, IFERROR(INDEX($IU$8:$IU$107, MATCH(IJ59, $IT$8:$IT$107, 0)), "")))</f>
        <v/>
      </c>
      <c r="JW59" s="7" t="str">
        <f>IF(AND($IQ$5='Dev Settings'!$BU$3, COUNTIF($IP$21:$IP$25, IK59)&gt;0, COUNTIF($IP$21:$IP$25, IK58)&gt;0), MIN($ML58:$NE58)-NC58, IF(AND($IQ$6='Dev Settings'!$BU$3, COUNTIF($IQ$21:$IQ$25, IK59)&gt;0, COUNTIF($IQ$21:$IQ$25, IK58)&gt;0), MAX($ML58:$NE58)-NC58, IFERROR(INDEX($IU$8:$IU$107, MATCH(IK59, $IT$8:$IT$107, 0)), "")))</f>
        <v/>
      </c>
      <c r="JX59" s="7" t="str">
        <f>IF(AND($IQ$5='Dev Settings'!$BU$3, COUNTIF($IP$21:$IP$25, IL59)&gt;0, COUNTIF($IP$21:$IP$25, IL58)&gt;0), MIN($ML58:$NE58)-ND58, IF(AND($IQ$6='Dev Settings'!$BU$3, COUNTIF($IQ$21:$IQ$25, IL59)&gt;0, COUNTIF($IQ$21:$IQ$25, IL58)&gt;0), MAX($ML58:$NE58)-ND58, IFERROR(INDEX($IU$8:$IU$107, MATCH(IL59, $IT$8:$IT$107, 0)), "")))</f>
        <v/>
      </c>
      <c r="JY59" s="61" t="str">
        <f>IF(AND($IQ$5='Dev Settings'!$BU$3, COUNTIF($IP$21:$IP$25, IM59)&gt;0, COUNTIF($IP$21:$IP$25, IM58)&gt;0), MIN($ML58:$NE58)-NE58, IF(AND($IQ$6='Dev Settings'!$BU$3, COUNTIF($IQ$21:$IQ$25, IM59)&gt;0, COUNTIF($IQ$21:$IQ$25, IM58)&gt;0), MAX($ML58:$NE58)-NE58, IFERROR(INDEX($IU$8:$IU$107, MATCH(IM59, $IT$8:$IT$107, 0)), "")))</f>
        <v/>
      </c>
      <c r="KA59" s="60" t="str">
        <f t="shared" si="8"/>
        <v/>
      </c>
      <c r="KB59" s="7" t="str">
        <f t="shared" si="9"/>
        <v/>
      </c>
      <c r="KC59" s="7" t="str">
        <f t="shared" si="10"/>
        <v/>
      </c>
      <c r="KD59" s="7" t="str">
        <f t="shared" si="11"/>
        <v/>
      </c>
      <c r="KE59" s="7" t="str">
        <f t="shared" si="12"/>
        <v/>
      </c>
      <c r="KF59" s="7" t="str">
        <f t="shared" si="13"/>
        <v/>
      </c>
      <c r="KG59" s="7" t="str">
        <f t="shared" si="14"/>
        <v/>
      </c>
      <c r="KH59" s="7" t="str">
        <f t="shared" si="15"/>
        <v/>
      </c>
      <c r="KI59" s="7" t="str">
        <f t="shared" si="16"/>
        <v/>
      </c>
      <c r="KJ59" s="7" t="str">
        <f t="shared" si="17"/>
        <v/>
      </c>
      <c r="KK59" s="7" t="str">
        <f t="shared" si="18"/>
        <v/>
      </c>
      <c r="KL59" s="7" t="str">
        <f t="shared" si="19"/>
        <v/>
      </c>
      <c r="KM59" s="7" t="str">
        <f t="shared" si="20"/>
        <v/>
      </c>
      <c r="KN59" s="7" t="str">
        <f t="shared" si="21"/>
        <v/>
      </c>
      <c r="KO59" s="7" t="str">
        <f t="shared" si="22"/>
        <v/>
      </c>
      <c r="KP59" s="7" t="str">
        <f t="shared" si="23"/>
        <v/>
      </c>
      <c r="KQ59" s="7" t="str">
        <f t="shared" si="24"/>
        <v/>
      </c>
      <c r="KR59" s="7" t="str">
        <f t="shared" si="25"/>
        <v/>
      </c>
      <c r="KS59" s="7" t="str">
        <f t="shared" si="26"/>
        <v/>
      </c>
      <c r="KT59" s="61" t="str">
        <f t="shared" si="27"/>
        <v/>
      </c>
      <c r="KV59" s="60" t="e">
        <f t="shared" si="28"/>
        <v>#VALUE!</v>
      </c>
      <c r="KW59" s="7" t="e">
        <f t="shared" si="29"/>
        <v>#VALUE!</v>
      </c>
      <c r="KX59" s="7" t="e">
        <f t="shared" si="30"/>
        <v>#VALUE!</v>
      </c>
      <c r="KY59" s="7" t="e">
        <f t="shared" si="31"/>
        <v>#VALUE!</v>
      </c>
      <c r="KZ59" s="7" t="e">
        <f t="shared" si="32"/>
        <v>#VALUE!</v>
      </c>
      <c r="LA59" s="7" t="e">
        <f t="shared" si="33"/>
        <v>#VALUE!</v>
      </c>
      <c r="LB59" s="7" t="e">
        <f t="shared" si="34"/>
        <v>#VALUE!</v>
      </c>
      <c r="LC59" s="7" t="e">
        <f t="shared" si="35"/>
        <v>#VALUE!</v>
      </c>
      <c r="LD59" s="7" t="e">
        <f t="shared" si="36"/>
        <v>#VALUE!</v>
      </c>
      <c r="LE59" s="7" t="e">
        <f t="shared" si="37"/>
        <v>#VALUE!</v>
      </c>
      <c r="LF59" s="7" t="e">
        <f t="shared" si="38"/>
        <v>#VALUE!</v>
      </c>
      <c r="LG59" s="7" t="e">
        <f t="shared" si="39"/>
        <v>#VALUE!</v>
      </c>
      <c r="LH59" s="7" t="e">
        <f t="shared" si="40"/>
        <v>#VALUE!</v>
      </c>
      <c r="LI59" s="7" t="e">
        <f t="shared" si="41"/>
        <v>#VALUE!</v>
      </c>
      <c r="LJ59" s="7" t="e">
        <f t="shared" si="42"/>
        <v>#VALUE!</v>
      </c>
      <c r="LK59" s="7" t="e">
        <f t="shared" si="43"/>
        <v>#VALUE!</v>
      </c>
      <c r="LL59" s="7" t="e">
        <f t="shared" si="44"/>
        <v>#VALUE!</v>
      </c>
      <c r="LM59" s="7" t="e">
        <f t="shared" si="45"/>
        <v>#VALUE!</v>
      </c>
      <c r="LN59" s="7" t="e">
        <f t="shared" si="46"/>
        <v>#VALUE!</v>
      </c>
      <c r="LO59" s="61" t="e">
        <f t="shared" si="47"/>
        <v>#VALUE!</v>
      </c>
      <c r="LQ59" s="60" t="e">
        <f t="shared" si="48"/>
        <v>#VALUE!</v>
      </c>
      <c r="LR59" s="7" t="e">
        <f t="shared" si="49"/>
        <v>#VALUE!</v>
      </c>
      <c r="LS59" s="7" t="e">
        <f t="shared" si="50"/>
        <v>#VALUE!</v>
      </c>
      <c r="LT59" s="7" t="e">
        <f t="shared" si="51"/>
        <v>#VALUE!</v>
      </c>
      <c r="LU59" s="7" t="e">
        <f t="shared" si="52"/>
        <v>#VALUE!</v>
      </c>
      <c r="LV59" s="7" t="e">
        <f t="shared" si="53"/>
        <v>#VALUE!</v>
      </c>
      <c r="LW59" s="7" t="e">
        <f t="shared" si="54"/>
        <v>#VALUE!</v>
      </c>
      <c r="LX59" s="7" t="e">
        <f t="shared" si="55"/>
        <v>#VALUE!</v>
      </c>
      <c r="LY59" s="7" t="e">
        <f t="shared" si="56"/>
        <v>#VALUE!</v>
      </c>
      <c r="LZ59" s="7" t="e">
        <f t="shared" si="57"/>
        <v>#VALUE!</v>
      </c>
      <c r="MA59" s="7" t="e">
        <f t="shared" si="58"/>
        <v>#VALUE!</v>
      </c>
      <c r="MB59" s="7" t="e">
        <f t="shared" si="59"/>
        <v>#VALUE!</v>
      </c>
      <c r="MC59" s="7" t="e">
        <f t="shared" si="60"/>
        <v>#VALUE!</v>
      </c>
      <c r="MD59" s="7" t="e">
        <f t="shared" si="61"/>
        <v>#VALUE!</v>
      </c>
      <c r="ME59" s="7" t="e">
        <f t="shared" si="62"/>
        <v>#VALUE!</v>
      </c>
      <c r="MF59" s="7" t="e">
        <f t="shared" si="63"/>
        <v>#VALUE!</v>
      </c>
      <c r="MG59" s="7" t="e">
        <f t="shared" si="64"/>
        <v>#VALUE!</v>
      </c>
      <c r="MH59" s="7" t="e">
        <f t="shared" si="65"/>
        <v>#VALUE!</v>
      </c>
      <c r="MI59" s="7" t="e">
        <f t="shared" si="66"/>
        <v>#VALUE!</v>
      </c>
      <c r="MJ59" s="61" t="e">
        <f t="shared" si="67"/>
        <v>#VALUE!</v>
      </c>
      <c r="ML59" s="60" t="str">
        <f t="shared" si="84"/>
        <v/>
      </c>
      <c r="MM59" s="7" t="str">
        <f t="shared" si="85"/>
        <v/>
      </c>
      <c r="MN59" s="7" t="str">
        <f t="shared" si="86"/>
        <v/>
      </c>
      <c r="MO59" s="7" t="str">
        <f t="shared" si="87"/>
        <v/>
      </c>
      <c r="MP59" s="7" t="str">
        <f t="shared" si="88"/>
        <v/>
      </c>
      <c r="MQ59" s="7" t="str">
        <f t="shared" si="89"/>
        <v/>
      </c>
      <c r="MR59" s="7" t="str">
        <f t="shared" si="90"/>
        <v/>
      </c>
      <c r="MS59" s="7" t="str">
        <f t="shared" si="91"/>
        <v/>
      </c>
      <c r="MT59" s="7" t="str">
        <f t="shared" si="92"/>
        <v/>
      </c>
      <c r="MU59" s="7" t="str">
        <f t="shared" si="93"/>
        <v/>
      </c>
      <c r="MV59" s="7" t="str">
        <f t="shared" si="94"/>
        <v/>
      </c>
      <c r="MW59" s="7" t="str">
        <f t="shared" si="95"/>
        <v/>
      </c>
      <c r="MX59" s="7" t="str">
        <f t="shared" si="96"/>
        <v/>
      </c>
      <c r="MY59" s="7" t="str">
        <f t="shared" si="97"/>
        <v/>
      </c>
      <c r="MZ59" s="7" t="str">
        <f t="shared" si="98"/>
        <v/>
      </c>
      <c r="NA59" s="7" t="str">
        <f t="shared" si="99"/>
        <v/>
      </c>
      <c r="NB59" s="7" t="str">
        <f t="shared" si="100"/>
        <v/>
      </c>
      <c r="NC59" s="7" t="str">
        <f t="shared" si="101"/>
        <v/>
      </c>
      <c r="ND59" s="7" t="str">
        <f t="shared" si="102"/>
        <v/>
      </c>
      <c r="NE59" s="61" t="str">
        <f t="shared" si="103"/>
        <v/>
      </c>
      <c r="NG59" s="10" t="str">
        <f t="shared" si="104"/>
        <v/>
      </c>
      <c r="NI59" s="10" t="str">
        <f t="shared" si="105"/>
        <v/>
      </c>
      <c r="NK59" s="10" t="str">
        <f>IF(COUNTIF($NI59:$NI$176, "X")=1, "X", "")</f>
        <v/>
      </c>
      <c r="NM59" s="10" t="str">
        <f t="shared" si="69"/>
        <v/>
      </c>
      <c r="NO59" s="85" t="str" cm="1">
        <f t="array" ref="NO59">IF(OR(NO$7="", $JE59=""), "", IFERROR(NO$8+SUMPRODUCT((Trades!$CL$8:$CL$307)*(Trades!$O$8:$Q$307=NO$7)*(Trades!$R$8:$R$307&lt;$JE59))-SUMPRODUCT((Trades!$H$8:$H$307)*(Trades!$E$8:$E$307=NO$7)*(Trades!$R$8:$R$307&lt;$JE59)), ""))</f>
        <v/>
      </c>
      <c r="NP59" s="86" t="str" cm="1">
        <f t="array" ref="NP59">IF(OR(NP$7="", $JE59=""), "", IFERROR(NP$8+SUMPRODUCT((Trades!$CL$8:$CL$307)*(Trades!$O$8:$Q$307=NP$7)*(Trades!$R$8:$R$307&lt;$JE59))-SUMPRODUCT((Trades!$H$8:$H$307)*(Trades!$E$8:$E$307=NP$7)*(Trades!$R$8:$R$307&lt;$JE59)), ""))</f>
        <v/>
      </c>
      <c r="NQ59" s="86" t="str" cm="1">
        <f t="array" ref="NQ59">IF(OR(NQ$7="", $JE59=""), "", IFERROR(NQ$8+SUMPRODUCT((Trades!$CL$8:$CL$307)*(Trades!$O$8:$Q$307=NQ$7)*(Trades!$R$8:$R$307&lt;$JE59))-SUMPRODUCT((Trades!$H$8:$H$307)*(Trades!$E$8:$E$307=NQ$7)*(Trades!$R$8:$R$307&lt;$JE59)), ""))</f>
        <v/>
      </c>
      <c r="NR59" s="86" t="str" cm="1">
        <f t="array" ref="NR59">IF(OR(NR$7="", $JE59=""), "", IFERROR(NR$8+SUMPRODUCT((Trades!$CL$8:$CL$307)*(Trades!$O$8:$Q$307=NR$7)*(Trades!$R$8:$R$307&lt;$JE59))-SUMPRODUCT((Trades!$H$8:$H$307)*(Trades!$E$8:$E$307=NR$7)*(Trades!$R$8:$R$307&lt;$JE59)), ""))</f>
        <v/>
      </c>
      <c r="NS59" s="86" t="str" cm="1">
        <f t="array" ref="NS59">IF(OR(NS$7="", $JE59=""), "", IFERROR(NS$8+SUMPRODUCT((Trades!$CL$8:$CL$307)*(Trades!$O$8:$Q$307=NS$7)*(Trades!$R$8:$R$307&lt;$JE59))-SUMPRODUCT((Trades!$H$8:$H$307)*(Trades!$E$8:$E$307=NS$7)*(Trades!$R$8:$R$307&lt;$JE59)), ""))</f>
        <v/>
      </c>
      <c r="NT59" s="86" t="str" cm="1">
        <f t="array" ref="NT59">IF(OR(NT$7="", $JE59=""), "", IFERROR(NT$8+SUMPRODUCT((Trades!$CL$8:$CL$307)*(Trades!$O$8:$Q$307=NT$7)*(Trades!$R$8:$R$307&lt;$JE59))-SUMPRODUCT((Trades!$H$8:$H$307)*(Trades!$E$8:$E$307=NT$7)*(Trades!$R$8:$R$307&lt;$JE59)), ""))</f>
        <v/>
      </c>
      <c r="NU59" s="86" t="str" cm="1">
        <f t="array" ref="NU59">IF(OR(NU$7="", $JE59=""), "", IFERROR(NU$8+SUMPRODUCT((Trades!$CL$8:$CL$307)*(Trades!$O$8:$Q$307=NU$7)*(Trades!$R$8:$R$307&lt;$JE59))-SUMPRODUCT((Trades!$H$8:$H$307)*(Trades!$E$8:$E$307=NU$7)*(Trades!$R$8:$R$307&lt;$JE59)), ""))</f>
        <v/>
      </c>
      <c r="NV59" s="86" t="str" cm="1">
        <f t="array" ref="NV59">IF(OR(NV$7="", $JE59=""), "", IFERROR(NV$8+SUMPRODUCT((Trades!$CL$8:$CL$307)*(Trades!$O$8:$Q$307=NV$7)*(Trades!$R$8:$R$307&lt;$JE59))-SUMPRODUCT((Trades!$H$8:$H$307)*(Trades!$E$8:$E$307=NV$7)*(Trades!$R$8:$R$307&lt;$JE59)), ""))</f>
        <v/>
      </c>
      <c r="NW59" s="86" t="str" cm="1">
        <f t="array" ref="NW59">IF(OR(NW$7="", $JE59=""), "", IFERROR(NW$8+SUMPRODUCT((Trades!$CL$8:$CL$307)*(Trades!$O$8:$Q$307=NW$7)*(Trades!$R$8:$R$307&lt;$JE59))-SUMPRODUCT((Trades!$H$8:$H$307)*(Trades!$E$8:$E$307=NW$7)*(Trades!$R$8:$R$307&lt;$JE59)), ""))</f>
        <v/>
      </c>
      <c r="NX59" s="86" t="str" cm="1">
        <f t="array" ref="NX59">IF(OR(NX$7="", $JE59=""), "", IFERROR(NX$8+SUMPRODUCT((Trades!$CL$8:$CL$307)*(Trades!$O$8:$Q$307=NX$7)*(Trades!$R$8:$R$307&lt;$JE59))-SUMPRODUCT((Trades!$H$8:$H$307)*(Trades!$E$8:$E$307=NX$7)*(Trades!$R$8:$R$307&lt;$JE59)), ""))</f>
        <v/>
      </c>
      <c r="NY59" s="86" t="str" cm="1">
        <f t="array" ref="NY59">IF(OR(NY$7="", $JE59=""), "", IFERROR(NY$8+SUMPRODUCT((Trades!$CL$8:$CL$307)*(Trades!$O$8:$Q$307=NY$7)*(Trades!$R$8:$R$307&lt;$JE59))-SUMPRODUCT((Trades!$H$8:$H$307)*(Trades!$E$8:$E$307=NY$7)*(Trades!$R$8:$R$307&lt;$JE59)), ""))</f>
        <v/>
      </c>
      <c r="NZ59" s="86" t="str" cm="1">
        <f t="array" ref="NZ59">IF(OR(NZ$7="", $JE59=""), "", IFERROR(NZ$8+SUMPRODUCT((Trades!$CL$8:$CL$307)*(Trades!$O$8:$Q$307=NZ$7)*(Trades!$R$8:$R$307&lt;$JE59))-SUMPRODUCT((Trades!$H$8:$H$307)*(Trades!$E$8:$E$307=NZ$7)*(Trades!$R$8:$R$307&lt;$JE59)), ""))</f>
        <v/>
      </c>
      <c r="OA59" s="86" t="str" cm="1">
        <f t="array" ref="OA59">IF(OR(OA$7="", $JE59=""), "", IFERROR(OA$8+SUMPRODUCT((Trades!$CL$8:$CL$307)*(Trades!$O$8:$Q$307=OA$7)*(Trades!$R$8:$R$307&lt;$JE59))-SUMPRODUCT((Trades!$H$8:$H$307)*(Trades!$E$8:$E$307=OA$7)*(Trades!$R$8:$R$307&lt;$JE59)), ""))</f>
        <v/>
      </c>
      <c r="OB59" s="86" t="str" cm="1">
        <f t="array" ref="OB59">IF(OR(OB$7="", $JE59=""), "", IFERROR(OB$8+SUMPRODUCT((Trades!$CL$8:$CL$307)*(Trades!$O$8:$Q$307=OB$7)*(Trades!$R$8:$R$307&lt;$JE59))-SUMPRODUCT((Trades!$H$8:$H$307)*(Trades!$E$8:$E$307=OB$7)*(Trades!$R$8:$R$307&lt;$JE59)), ""))</f>
        <v/>
      </c>
      <c r="OC59" s="86" t="str" cm="1">
        <f t="array" ref="OC59">IF(OR(OC$7="", $JE59=""), "", IFERROR(OC$8+SUMPRODUCT((Trades!$CL$8:$CL$307)*(Trades!$O$8:$Q$307=OC$7)*(Trades!$R$8:$R$307&lt;$JE59))-SUMPRODUCT((Trades!$H$8:$H$307)*(Trades!$E$8:$E$307=OC$7)*(Trades!$R$8:$R$307&lt;$JE59)), ""))</f>
        <v/>
      </c>
      <c r="OD59" s="86" t="str" cm="1">
        <f t="array" ref="OD59">IF(OR(OD$7="", $JE59=""), "", IFERROR(OD$8+SUMPRODUCT((Trades!$CL$8:$CL$307)*(Trades!$O$8:$Q$307=OD$7)*(Trades!$R$8:$R$307&lt;$JE59))-SUMPRODUCT((Trades!$H$8:$H$307)*(Trades!$E$8:$E$307=OD$7)*(Trades!$R$8:$R$307&lt;$JE59)), ""))</f>
        <v/>
      </c>
      <c r="OE59" s="86" t="str" cm="1">
        <f t="array" ref="OE59">IF(OR(OE$7="", $JE59=""), "", IFERROR(OE$8+SUMPRODUCT((Trades!$CL$8:$CL$307)*(Trades!$O$8:$Q$307=OE$7)*(Trades!$R$8:$R$307&lt;$JE59))-SUMPRODUCT((Trades!$H$8:$H$307)*(Trades!$E$8:$E$307=OE$7)*(Trades!$R$8:$R$307&lt;$JE59)), ""))</f>
        <v/>
      </c>
      <c r="OF59" s="86" t="str" cm="1">
        <f t="array" ref="OF59">IF(OR(OF$7="", $JE59=""), "", IFERROR(OF$8+SUMPRODUCT((Trades!$CL$8:$CL$307)*(Trades!$O$8:$Q$307=OF$7)*(Trades!$R$8:$R$307&lt;$JE59))-SUMPRODUCT((Trades!$H$8:$H$307)*(Trades!$E$8:$E$307=OF$7)*(Trades!$R$8:$R$307&lt;$JE59)), ""))</f>
        <v/>
      </c>
      <c r="OG59" s="86" t="str" cm="1">
        <f t="array" ref="OG59">IF(OR(OG$7="", $JE59=""), "", IFERROR(OG$8+SUMPRODUCT((Trades!$CL$8:$CL$307)*(Trades!$O$8:$Q$307=OG$7)*(Trades!$R$8:$R$307&lt;$JE59))-SUMPRODUCT((Trades!$H$8:$H$307)*(Trades!$E$8:$E$307=OG$7)*(Trades!$R$8:$R$307&lt;$JE59)), ""))</f>
        <v/>
      </c>
      <c r="OH59" s="87" t="str" cm="1">
        <f t="array" ref="OH59">IF(OR(OH$7="", $JE59=""), "", IFERROR(OH$8+SUMPRODUCT((Trades!$CL$8:$CL$307)*(Trades!$O$8:$Q$307=OH$7)*(Trades!$R$8:$R$307&lt;$JE59))-SUMPRODUCT((Trades!$H$8:$H$307)*(Trades!$E$8:$E$307=OH$7)*(Trades!$R$8:$R$307&lt;$JE59)), ""))</f>
        <v/>
      </c>
      <c r="OJ59" s="94" t="str">
        <f t="shared" si="106"/>
        <v/>
      </c>
      <c r="OK59" s="95" t="str">
        <f t="shared" si="153"/>
        <v/>
      </c>
      <c r="OL59" s="95" t="str">
        <f t="shared" si="154"/>
        <v/>
      </c>
      <c r="OM59" s="95" t="str">
        <f t="shared" si="155"/>
        <v/>
      </c>
      <c r="ON59" s="95" t="str">
        <f t="shared" si="156"/>
        <v/>
      </c>
      <c r="OO59" s="95" t="str">
        <f t="shared" si="157"/>
        <v/>
      </c>
      <c r="OP59" s="95" t="str">
        <f t="shared" si="158"/>
        <v/>
      </c>
      <c r="OQ59" s="95" t="str">
        <f t="shared" si="159"/>
        <v/>
      </c>
      <c r="OR59" s="95" t="str">
        <f t="shared" si="160"/>
        <v/>
      </c>
      <c r="OS59" s="95" t="str">
        <f t="shared" si="131"/>
        <v/>
      </c>
      <c r="OT59" s="95" t="str">
        <f t="shared" si="132"/>
        <v/>
      </c>
      <c r="OU59" s="95" t="str">
        <f t="shared" si="133"/>
        <v/>
      </c>
      <c r="OV59" s="95" t="str">
        <f t="shared" si="134"/>
        <v/>
      </c>
      <c r="OW59" s="95" t="str">
        <f t="shared" si="135"/>
        <v/>
      </c>
      <c r="OX59" s="95" t="str">
        <f t="shared" si="136"/>
        <v/>
      </c>
      <c r="OY59" s="95" t="str">
        <f t="shared" si="137"/>
        <v/>
      </c>
      <c r="OZ59" s="95" t="str">
        <f t="shared" si="138"/>
        <v/>
      </c>
      <c r="PA59" s="95" t="str">
        <f t="shared" si="139"/>
        <v/>
      </c>
      <c r="PB59" s="95" t="str">
        <f t="shared" si="140"/>
        <v/>
      </c>
      <c r="PC59" s="96" t="str">
        <f t="shared" si="141"/>
        <v/>
      </c>
      <c r="PE59" s="101" t="str">
        <f t="shared" si="126"/>
        <v/>
      </c>
      <c r="PG59" s="106" t="str">
        <f t="shared" si="127"/>
        <v/>
      </c>
      <c r="PH59" s="107" t="str">
        <f t="shared" si="161"/>
        <v/>
      </c>
      <c r="PI59" s="107" t="str">
        <f t="shared" si="162"/>
        <v/>
      </c>
      <c r="PJ59" s="107" t="str">
        <f t="shared" si="163"/>
        <v/>
      </c>
      <c r="PK59" s="107" t="str">
        <f t="shared" si="164"/>
        <v/>
      </c>
      <c r="PL59" s="107" t="str">
        <f t="shared" si="165"/>
        <v/>
      </c>
      <c r="PM59" s="107" t="str">
        <f t="shared" si="166"/>
        <v/>
      </c>
      <c r="PN59" s="107" t="str">
        <f t="shared" si="167"/>
        <v/>
      </c>
      <c r="PO59" s="107" t="str">
        <f t="shared" si="168"/>
        <v/>
      </c>
      <c r="PP59" s="107" t="str">
        <f t="shared" si="142"/>
        <v/>
      </c>
      <c r="PQ59" s="107" t="str">
        <f t="shared" si="143"/>
        <v/>
      </c>
      <c r="PR59" s="107" t="str">
        <f t="shared" si="144"/>
        <v/>
      </c>
      <c r="PS59" s="107" t="str">
        <f t="shared" si="145"/>
        <v/>
      </c>
      <c r="PT59" s="107" t="str">
        <f t="shared" si="146"/>
        <v/>
      </c>
      <c r="PU59" s="107" t="str">
        <f t="shared" si="147"/>
        <v/>
      </c>
      <c r="PV59" s="107" t="str">
        <f t="shared" si="148"/>
        <v/>
      </c>
      <c r="PW59" s="107" t="str">
        <f t="shared" si="149"/>
        <v/>
      </c>
      <c r="PX59" s="107" t="str">
        <f t="shared" si="150"/>
        <v/>
      </c>
      <c r="PY59" s="107" t="str">
        <f t="shared" si="151"/>
        <v/>
      </c>
      <c r="PZ59" s="108" t="str">
        <f t="shared" si="152"/>
        <v/>
      </c>
      <c r="QB59" s="124" t="str" cm="1">
        <f t="array" ref="QB59">IF(OR($QB$3="", $NI59=""), "", IFERROR(INDEX($ML59:$NE59, $QA59, MATCH($QB$3, $ML$7:$NE$7, 0)), ""))</f>
        <v/>
      </c>
      <c r="QD59" s="101" t="e" cm="1">
        <f t="array" ref="QD59">IF(OR($NI59="", $QB$3=""), NA(), IFERROR(INDEX($NO59:$OH59, $QC59, MATCH($QB$3, $NO$7:$OH$7, 0)), NA()))</f>
        <v>#N/A</v>
      </c>
      <c r="QF59" s="10">
        <f t="shared" si="72"/>
        <v>-20</v>
      </c>
    </row>
    <row r="60" spans="1:448" ht="15" hidden="1" customHeight="1" x14ac:dyDescent="0.25">
      <c r="CJ60" s="7"/>
      <c r="CK60" s="10">
        <v>52</v>
      </c>
      <c r="CL60" s="60">
        <v>35</v>
      </c>
      <c r="CM60" s="7">
        <v>15</v>
      </c>
      <c r="CN60" s="7">
        <v>52</v>
      </c>
      <c r="CO60" s="7">
        <v>74</v>
      </c>
      <c r="CP60" s="7">
        <v>19</v>
      </c>
      <c r="CQ60" s="7">
        <v>68</v>
      </c>
      <c r="CR60" s="7">
        <v>92</v>
      </c>
      <c r="CS60" s="7">
        <v>33</v>
      </c>
      <c r="CT60" s="7">
        <v>29</v>
      </c>
      <c r="CU60" s="7">
        <v>34</v>
      </c>
      <c r="CV60" s="7">
        <v>91</v>
      </c>
      <c r="CW60" s="7">
        <v>93</v>
      </c>
      <c r="CX60" s="7">
        <v>86</v>
      </c>
      <c r="CY60" s="7">
        <v>32</v>
      </c>
      <c r="CZ60" s="7">
        <v>25</v>
      </c>
      <c r="DA60" s="7">
        <v>53</v>
      </c>
      <c r="DB60" s="7">
        <v>95</v>
      </c>
      <c r="DC60" s="7">
        <v>8</v>
      </c>
      <c r="DD60" s="7">
        <v>49</v>
      </c>
      <c r="DE60" s="7">
        <v>27</v>
      </c>
      <c r="DF60" s="7">
        <v>5</v>
      </c>
      <c r="DG60" s="7">
        <v>94</v>
      </c>
      <c r="DH60" s="7">
        <v>57</v>
      </c>
      <c r="DI60" s="61">
        <v>19</v>
      </c>
      <c r="DK60" s="10">
        <v>53</v>
      </c>
      <c r="DL60" s="60">
        <v>63</v>
      </c>
      <c r="DM60" s="7">
        <v>84</v>
      </c>
      <c r="DN60" s="7">
        <v>5</v>
      </c>
      <c r="DO60" s="7">
        <v>2</v>
      </c>
      <c r="DP60" s="7">
        <v>84</v>
      </c>
      <c r="DQ60" s="7">
        <v>9</v>
      </c>
      <c r="DR60" s="7">
        <v>7</v>
      </c>
      <c r="DS60" s="7">
        <v>59</v>
      </c>
      <c r="DT60" s="7">
        <v>79</v>
      </c>
      <c r="DU60" s="7">
        <v>38</v>
      </c>
      <c r="DV60" s="7">
        <v>95</v>
      </c>
      <c r="DW60" s="7">
        <v>3</v>
      </c>
      <c r="DX60" s="7">
        <v>3</v>
      </c>
      <c r="DY60" s="7">
        <v>96</v>
      </c>
      <c r="DZ60" s="7">
        <v>58</v>
      </c>
      <c r="EA60" s="7">
        <v>37</v>
      </c>
      <c r="EB60" s="7">
        <v>93</v>
      </c>
      <c r="EC60" s="7">
        <v>73</v>
      </c>
      <c r="ED60" s="7">
        <v>50</v>
      </c>
      <c r="EE60" s="7">
        <v>53</v>
      </c>
      <c r="EF60" s="7">
        <v>41</v>
      </c>
      <c r="EG60" s="7">
        <v>36</v>
      </c>
      <c r="EH60" s="7">
        <v>35</v>
      </c>
      <c r="EI60" s="7">
        <v>33</v>
      </c>
      <c r="EJ60" s="7">
        <v>93</v>
      </c>
      <c r="EK60" s="7">
        <v>82</v>
      </c>
      <c r="EL60" s="7">
        <v>64</v>
      </c>
      <c r="EM60" s="7">
        <v>92</v>
      </c>
      <c r="EN60" s="7">
        <v>32</v>
      </c>
      <c r="EO60" s="7">
        <v>68</v>
      </c>
      <c r="EP60" s="7">
        <v>46</v>
      </c>
      <c r="EQ60" s="7">
        <v>79</v>
      </c>
      <c r="ER60" s="7">
        <v>2</v>
      </c>
      <c r="ES60" s="7">
        <v>23</v>
      </c>
      <c r="ET60" s="7">
        <v>15</v>
      </c>
      <c r="EU60" s="7">
        <v>32</v>
      </c>
      <c r="EV60" s="7">
        <v>71</v>
      </c>
      <c r="EW60" s="7">
        <v>66</v>
      </c>
      <c r="EX60" s="7">
        <v>31</v>
      </c>
      <c r="EY60" s="7">
        <v>77</v>
      </c>
      <c r="EZ60" s="7">
        <v>98</v>
      </c>
      <c r="FA60" s="7">
        <v>66</v>
      </c>
      <c r="FB60" s="7">
        <v>44</v>
      </c>
      <c r="FC60" s="7">
        <v>44</v>
      </c>
      <c r="FD60" s="7">
        <v>81</v>
      </c>
      <c r="FE60" s="7">
        <v>28</v>
      </c>
      <c r="FF60" s="7">
        <v>33</v>
      </c>
      <c r="FG60" s="7">
        <v>35</v>
      </c>
      <c r="FH60" s="7">
        <v>86</v>
      </c>
      <c r="FI60" s="7">
        <v>59</v>
      </c>
      <c r="FJ60" s="7">
        <v>30</v>
      </c>
      <c r="FK60" s="7">
        <v>69</v>
      </c>
      <c r="FL60" s="7">
        <v>23</v>
      </c>
      <c r="FM60" s="7">
        <v>33</v>
      </c>
      <c r="FN60" s="7">
        <v>35</v>
      </c>
      <c r="FO60" s="7">
        <v>39</v>
      </c>
      <c r="FP60" s="7">
        <v>88</v>
      </c>
      <c r="FQ60" s="7">
        <v>19</v>
      </c>
      <c r="FR60" s="7">
        <v>82</v>
      </c>
      <c r="FS60" s="7">
        <v>72</v>
      </c>
      <c r="FT60" s="7">
        <v>70</v>
      </c>
      <c r="FU60" s="7">
        <v>92</v>
      </c>
      <c r="FV60" s="7">
        <v>59</v>
      </c>
      <c r="FW60" s="7">
        <v>47</v>
      </c>
      <c r="FX60" s="7">
        <v>3</v>
      </c>
      <c r="FY60" s="7">
        <v>64</v>
      </c>
      <c r="FZ60" s="7">
        <v>12</v>
      </c>
      <c r="GA60" s="7">
        <v>79</v>
      </c>
      <c r="GB60" s="7">
        <v>39</v>
      </c>
      <c r="GC60" s="7">
        <v>59</v>
      </c>
      <c r="GD60" s="7">
        <v>82</v>
      </c>
      <c r="GE60" s="7">
        <v>25</v>
      </c>
      <c r="GF60" s="7">
        <v>60</v>
      </c>
      <c r="GG60" s="7">
        <v>100</v>
      </c>
      <c r="GH60" s="7">
        <v>16</v>
      </c>
      <c r="GI60" s="7">
        <v>59</v>
      </c>
      <c r="GJ60" s="7">
        <v>74</v>
      </c>
      <c r="GK60" s="7">
        <v>20</v>
      </c>
      <c r="GL60" s="7">
        <v>77</v>
      </c>
      <c r="GM60" s="7">
        <v>28</v>
      </c>
      <c r="GN60" s="7">
        <v>57</v>
      </c>
      <c r="GO60" s="7">
        <v>55</v>
      </c>
      <c r="GP60" s="7">
        <v>69</v>
      </c>
      <c r="GQ60" s="7">
        <v>75</v>
      </c>
      <c r="GR60" s="7">
        <v>11</v>
      </c>
      <c r="GS60" s="7">
        <v>9</v>
      </c>
      <c r="GT60" s="7">
        <v>76</v>
      </c>
      <c r="GU60" s="7">
        <v>78</v>
      </c>
      <c r="GV60" s="7">
        <v>17</v>
      </c>
      <c r="GW60" s="7">
        <v>84</v>
      </c>
      <c r="GX60" s="7">
        <v>78</v>
      </c>
      <c r="GY60" s="7">
        <v>8</v>
      </c>
      <c r="GZ60" s="7">
        <v>51</v>
      </c>
      <c r="HA60" s="7">
        <v>64</v>
      </c>
      <c r="HB60" s="7">
        <v>49</v>
      </c>
      <c r="HC60" s="7">
        <v>50</v>
      </c>
      <c r="HD60" s="7">
        <v>91</v>
      </c>
      <c r="HE60" s="7">
        <v>98</v>
      </c>
      <c r="HF60" s="7">
        <v>94</v>
      </c>
      <c r="HG60" s="61">
        <v>13</v>
      </c>
      <c r="HJ60" s="52" t="e">
        <f t="shared" si="176"/>
        <v>#VALUE!</v>
      </c>
      <c r="HL60" s="49">
        <f>$CA$12</f>
        <v>0.16666666666666666</v>
      </c>
      <c r="HN60" s="10" t="e">
        <f t="shared" si="172"/>
        <v>#VALUE!</v>
      </c>
      <c r="HP60" s="10" t="e">
        <f t="shared" si="173"/>
        <v>#VALUE!</v>
      </c>
      <c r="HR60" s="10" t="e">
        <f t="shared" si="78"/>
        <v>#VALUE!</v>
      </c>
      <c r="HT60" s="60" t="e">
        <f t="shared" si="175"/>
        <v>#VALUE!</v>
      </c>
      <c r="HU60" s="7" t="e">
        <f t="shared" si="175"/>
        <v>#VALUE!</v>
      </c>
      <c r="HV60" s="7" t="e">
        <f t="shared" si="175"/>
        <v>#VALUE!</v>
      </c>
      <c r="HW60" s="7" t="e">
        <f t="shared" si="175"/>
        <v>#VALUE!</v>
      </c>
      <c r="HX60" s="7" t="e">
        <f t="shared" si="175"/>
        <v>#VALUE!</v>
      </c>
      <c r="HY60" s="7" t="e">
        <f t="shared" si="175"/>
        <v>#VALUE!</v>
      </c>
      <c r="HZ60" s="7" t="e">
        <f t="shared" si="175"/>
        <v>#VALUE!</v>
      </c>
      <c r="IA60" s="7" t="e">
        <f t="shared" si="175"/>
        <v>#VALUE!</v>
      </c>
      <c r="IB60" s="7" t="e">
        <f t="shared" si="175"/>
        <v>#VALUE!</v>
      </c>
      <c r="IC60" s="7" t="e">
        <f t="shared" si="175"/>
        <v>#VALUE!</v>
      </c>
      <c r="ID60" s="7" t="e">
        <f t="shared" si="175"/>
        <v>#VALUE!</v>
      </c>
      <c r="IE60" s="7" t="e">
        <f t="shared" si="175"/>
        <v>#VALUE!</v>
      </c>
      <c r="IF60" s="7" t="e">
        <f t="shared" si="175"/>
        <v>#VALUE!</v>
      </c>
      <c r="IG60" s="7" t="e">
        <f t="shared" si="175"/>
        <v>#VALUE!</v>
      </c>
      <c r="IH60" s="7" t="e">
        <f t="shared" si="175"/>
        <v>#VALUE!</v>
      </c>
      <c r="II60" s="7" t="e">
        <f t="shared" si="175"/>
        <v>#VALUE!</v>
      </c>
      <c r="IJ60" s="7" t="e">
        <f t="shared" si="174"/>
        <v>#VALUE!</v>
      </c>
      <c r="IK60" s="7" t="e">
        <f t="shared" si="174"/>
        <v>#VALUE!</v>
      </c>
      <c r="IL60" s="7" t="e">
        <f t="shared" si="174"/>
        <v>#VALUE!</v>
      </c>
      <c r="IM60" s="61" t="e">
        <f t="shared" si="174"/>
        <v>#VALUE!</v>
      </c>
      <c r="IT60" s="10">
        <v>53</v>
      </c>
      <c r="IU60" s="10">
        <f t="shared" si="80"/>
        <v>1</v>
      </c>
      <c r="IW60" s="10">
        <f>IFERROR(IF(COUNTIF(IW$8:IW59, IW59)&lt;=INDEX($IQ$8:$IQ$18, MATCH(IW59, $IP$8:$IP$18, 0)), IW59, IW59+$IR$5), "")</f>
        <v>-1</v>
      </c>
      <c r="IX60" s="10">
        <f>IF($IW60="", "", COUNTIF(IW$8:IW60, IW60))</f>
        <v>7</v>
      </c>
      <c r="IY60" s="10">
        <f t="shared" si="81"/>
        <v>6</v>
      </c>
      <c r="JA60" s="10" t="str">
        <f t="shared" si="82"/>
        <v/>
      </c>
      <c r="JB60" s="10" t="str">
        <f>IF($JA60="", "", COUNTIF(JA$8:JA60, "X"))</f>
        <v/>
      </c>
      <c r="JE60" s="67" t="str">
        <f t="shared" si="83"/>
        <v/>
      </c>
      <c r="JF60" s="60" t="str">
        <f>IF(AND($IQ$5='Dev Settings'!$BU$3, COUNTIF($IP$21:$IP$25, HT60)&gt;0, COUNTIF($IP$21:$IP$25, HT59)&gt;0), MIN($ML59:$NE59)-ML59, IF(AND($IQ$6='Dev Settings'!$BU$3, COUNTIF($IQ$21:$IQ$25, HT60)&gt;0, COUNTIF($IQ$21:$IQ$25, HT59)&gt;0), MAX($ML59:$NE59)-ML59, IFERROR(INDEX($IU$8:$IU$107, MATCH(HT60, $IT$8:$IT$107, 0)), "")))</f>
        <v/>
      </c>
      <c r="JG60" s="7" t="str">
        <f>IF(AND($IQ$5='Dev Settings'!$BU$3, COUNTIF($IP$21:$IP$25, HU60)&gt;0, COUNTIF($IP$21:$IP$25, HU59)&gt;0), MIN($ML59:$NE59)-MM59, IF(AND($IQ$6='Dev Settings'!$BU$3, COUNTIF($IQ$21:$IQ$25, HU60)&gt;0, COUNTIF($IQ$21:$IQ$25, HU59)&gt;0), MAX($ML59:$NE59)-MM59, IFERROR(INDEX($IU$8:$IU$107, MATCH(HU60, $IT$8:$IT$107, 0)), "")))</f>
        <v/>
      </c>
      <c r="JH60" s="7" t="str">
        <f>IF(AND($IQ$5='Dev Settings'!$BU$3, COUNTIF($IP$21:$IP$25, HV60)&gt;0, COUNTIF($IP$21:$IP$25, HV59)&gt;0), MIN($ML59:$NE59)-MN59, IF(AND($IQ$6='Dev Settings'!$BU$3, COUNTIF($IQ$21:$IQ$25, HV60)&gt;0, COUNTIF($IQ$21:$IQ$25, HV59)&gt;0), MAX($ML59:$NE59)-MN59, IFERROR(INDEX($IU$8:$IU$107, MATCH(HV60, $IT$8:$IT$107, 0)), "")))</f>
        <v/>
      </c>
      <c r="JI60" s="7" t="str">
        <f>IF(AND($IQ$5='Dev Settings'!$BU$3, COUNTIF($IP$21:$IP$25, HW60)&gt;0, COUNTIF($IP$21:$IP$25, HW59)&gt;0), MIN($ML59:$NE59)-MO59, IF(AND($IQ$6='Dev Settings'!$BU$3, COUNTIF($IQ$21:$IQ$25, HW60)&gt;0, COUNTIF($IQ$21:$IQ$25, HW59)&gt;0), MAX($ML59:$NE59)-MO59, IFERROR(INDEX($IU$8:$IU$107, MATCH(HW60, $IT$8:$IT$107, 0)), "")))</f>
        <v/>
      </c>
      <c r="JJ60" s="7" t="str">
        <f>IF(AND($IQ$5='Dev Settings'!$BU$3, COUNTIF($IP$21:$IP$25, HX60)&gt;0, COUNTIF($IP$21:$IP$25, HX59)&gt;0), MIN($ML59:$NE59)-MP59, IF(AND($IQ$6='Dev Settings'!$BU$3, COUNTIF($IQ$21:$IQ$25, HX60)&gt;0, COUNTIF($IQ$21:$IQ$25, HX59)&gt;0), MAX($ML59:$NE59)-MP59, IFERROR(INDEX($IU$8:$IU$107, MATCH(HX60, $IT$8:$IT$107, 0)), "")))</f>
        <v/>
      </c>
      <c r="JK60" s="7" t="str">
        <f>IF(AND($IQ$5='Dev Settings'!$BU$3, COUNTIF($IP$21:$IP$25, HY60)&gt;0, COUNTIF($IP$21:$IP$25, HY59)&gt;0), MIN($ML59:$NE59)-MQ59, IF(AND($IQ$6='Dev Settings'!$BU$3, COUNTIF($IQ$21:$IQ$25, HY60)&gt;0, COUNTIF($IQ$21:$IQ$25, HY59)&gt;0), MAX($ML59:$NE59)-MQ59, IFERROR(INDEX($IU$8:$IU$107, MATCH(HY60, $IT$8:$IT$107, 0)), "")))</f>
        <v/>
      </c>
      <c r="JL60" s="7" t="str">
        <f>IF(AND($IQ$5='Dev Settings'!$BU$3, COUNTIF($IP$21:$IP$25, HZ60)&gt;0, COUNTIF($IP$21:$IP$25, HZ59)&gt;0), MIN($ML59:$NE59)-MR59, IF(AND($IQ$6='Dev Settings'!$BU$3, COUNTIF($IQ$21:$IQ$25, HZ60)&gt;0, COUNTIF($IQ$21:$IQ$25, HZ59)&gt;0), MAX($ML59:$NE59)-MR59, IFERROR(INDEX($IU$8:$IU$107, MATCH(HZ60, $IT$8:$IT$107, 0)), "")))</f>
        <v/>
      </c>
      <c r="JM60" s="7" t="str">
        <f>IF(AND($IQ$5='Dev Settings'!$BU$3, COUNTIF($IP$21:$IP$25, IA60)&gt;0, COUNTIF($IP$21:$IP$25, IA59)&gt;0), MIN($ML59:$NE59)-MS59, IF(AND($IQ$6='Dev Settings'!$BU$3, COUNTIF($IQ$21:$IQ$25, IA60)&gt;0, COUNTIF($IQ$21:$IQ$25, IA59)&gt;0), MAX($ML59:$NE59)-MS59, IFERROR(INDEX($IU$8:$IU$107, MATCH(IA60, $IT$8:$IT$107, 0)), "")))</f>
        <v/>
      </c>
      <c r="JN60" s="7" t="str">
        <f>IF(AND($IQ$5='Dev Settings'!$BU$3, COUNTIF($IP$21:$IP$25, IB60)&gt;0, COUNTIF($IP$21:$IP$25, IB59)&gt;0), MIN($ML59:$NE59)-MT59, IF(AND($IQ$6='Dev Settings'!$BU$3, COUNTIF($IQ$21:$IQ$25, IB60)&gt;0, COUNTIF($IQ$21:$IQ$25, IB59)&gt;0), MAX($ML59:$NE59)-MT59, IFERROR(INDEX($IU$8:$IU$107, MATCH(IB60, $IT$8:$IT$107, 0)), "")))</f>
        <v/>
      </c>
      <c r="JO60" s="7" t="str">
        <f>IF(AND($IQ$5='Dev Settings'!$BU$3, COUNTIF($IP$21:$IP$25, IC60)&gt;0, COUNTIF($IP$21:$IP$25, IC59)&gt;0), MIN($ML59:$NE59)-MU59, IF(AND($IQ$6='Dev Settings'!$BU$3, COUNTIF($IQ$21:$IQ$25, IC60)&gt;0, COUNTIF($IQ$21:$IQ$25, IC59)&gt;0), MAX($ML59:$NE59)-MU59, IFERROR(INDEX($IU$8:$IU$107, MATCH(IC60, $IT$8:$IT$107, 0)), "")))</f>
        <v/>
      </c>
      <c r="JP60" s="7" t="str">
        <f>IF(AND($IQ$5='Dev Settings'!$BU$3, COUNTIF($IP$21:$IP$25, ID60)&gt;0, COUNTIF($IP$21:$IP$25, ID59)&gt;0), MIN($ML59:$NE59)-MV59, IF(AND($IQ$6='Dev Settings'!$BU$3, COUNTIF($IQ$21:$IQ$25, ID60)&gt;0, COUNTIF($IQ$21:$IQ$25, ID59)&gt;0), MAX($ML59:$NE59)-MV59, IFERROR(INDEX($IU$8:$IU$107, MATCH(ID60, $IT$8:$IT$107, 0)), "")))</f>
        <v/>
      </c>
      <c r="JQ60" s="7" t="str">
        <f>IF(AND($IQ$5='Dev Settings'!$BU$3, COUNTIF($IP$21:$IP$25, IE60)&gt;0, COUNTIF($IP$21:$IP$25, IE59)&gt;0), MIN($ML59:$NE59)-MW59, IF(AND($IQ$6='Dev Settings'!$BU$3, COUNTIF($IQ$21:$IQ$25, IE60)&gt;0, COUNTIF($IQ$21:$IQ$25, IE59)&gt;0), MAX($ML59:$NE59)-MW59, IFERROR(INDEX($IU$8:$IU$107, MATCH(IE60, $IT$8:$IT$107, 0)), "")))</f>
        <v/>
      </c>
      <c r="JR60" s="7" t="str">
        <f>IF(AND($IQ$5='Dev Settings'!$BU$3, COUNTIF($IP$21:$IP$25, IF60)&gt;0, COUNTIF($IP$21:$IP$25, IF59)&gt;0), MIN($ML59:$NE59)-MX59, IF(AND($IQ$6='Dev Settings'!$BU$3, COUNTIF($IQ$21:$IQ$25, IF60)&gt;0, COUNTIF($IQ$21:$IQ$25, IF59)&gt;0), MAX($ML59:$NE59)-MX59, IFERROR(INDEX($IU$8:$IU$107, MATCH(IF60, $IT$8:$IT$107, 0)), "")))</f>
        <v/>
      </c>
      <c r="JS60" s="7" t="str">
        <f>IF(AND($IQ$5='Dev Settings'!$BU$3, COUNTIF($IP$21:$IP$25, IG60)&gt;0, COUNTIF($IP$21:$IP$25, IG59)&gt;0), MIN($ML59:$NE59)-MY59, IF(AND($IQ$6='Dev Settings'!$BU$3, COUNTIF($IQ$21:$IQ$25, IG60)&gt;0, COUNTIF($IQ$21:$IQ$25, IG59)&gt;0), MAX($ML59:$NE59)-MY59, IFERROR(INDEX($IU$8:$IU$107, MATCH(IG60, $IT$8:$IT$107, 0)), "")))</f>
        <v/>
      </c>
      <c r="JT60" s="7" t="str">
        <f>IF(AND($IQ$5='Dev Settings'!$BU$3, COUNTIF($IP$21:$IP$25, IH60)&gt;0, COUNTIF($IP$21:$IP$25, IH59)&gt;0), MIN($ML59:$NE59)-MZ59, IF(AND($IQ$6='Dev Settings'!$BU$3, COUNTIF($IQ$21:$IQ$25, IH60)&gt;0, COUNTIF($IQ$21:$IQ$25, IH59)&gt;0), MAX($ML59:$NE59)-MZ59, IFERROR(INDEX($IU$8:$IU$107, MATCH(IH60, $IT$8:$IT$107, 0)), "")))</f>
        <v/>
      </c>
      <c r="JU60" s="7" t="str">
        <f>IF(AND($IQ$5='Dev Settings'!$BU$3, COUNTIF($IP$21:$IP$25, II60)&gt;0, COUNTIF($IP$21:$IP$25, II59)&gt;0), MIN($ML59:$NE59)-NA59, IF(AND($IQ$6='Dev Settings'!$BU$3, COUNTIF($IQ$21:$IQ$25, II60)&gt;0, COUNTIF($IQ$21:$IQ$25, II59)&gt;0), MAX($ML59:$NE59)-NA59, IFERROR(INDEX($IU$8:$IU$107, MATCH(II60, $IT$8:$IT$107, 0)), "")))</f>
        <v/>
      </c>
      <c r="JV60" s="7" t="str">
        <f>IF(AND($IQ$5='Dev Settings'!$BU$3, COUNTIF($IP$21:$IP$25, IJ60)&gt;0, COUNTIF($IP$21:$IP$25, IJ59)&gt;0), MIN($ML59:$NE59)-NB59, IF(AND($IQ$6='Dev Settings'!$BU$3, COUNTIF($IQ$21:$IQ$25, IJ60)&gt;0, COUNTIF($IQ$21:$IQ$25, IJ59)&gt;0), MAX($ML59:$NE59)-NB59, IFERROR(INDEX($IU$8:$IU$107, MATCH(IJ60, $IT$8:$IT$107, 0)), "")))</f>
        <v/>
      </c>
      <c r="JW60" s="7" t="str">
        <f>IF(AND($IQ$5='Dev Settings'!$BU$3, COUNTIF($IP$21:$IP$25, IK60)&gt;0, COUNTIF($IP$21:$IP$25, IK59)&gt;0), MIN($ML59:$NE59)-NC59, IF(AND($IQ$6='Dev Settings'!$BU$3, COUNTIF($IQ$21:$IQ$25, IK60)&gt;0, COUNTIF($IQ$21:$IQ$25, IK59)&gt;0), MAX($ML59:$NE59)-NC59, IFERROR(INDEX($IU$8:$IU$107, MATCH(IK60, $IT$8:$IT$107, 0)), "")))</f>
        <v/>
      </c>
      <c r="JX60" s="7" t="str">
        <f>IF(AND($IQ$5='Dev Settings'!$BU$3, COUNTIF($IP$21:$IP$25, IL60)&gt;0, COUNTIF($IP$21:$IP$25, IL59)&gt;0), MIN($ML59:$NE59)-ND59, IF(AND($IQ$6='Dev Settings'!$BU$3, COUNTIF($IQ$21:$IQ$25, IL60)&gt;0, COUNTIF($IQ$21:$IQ$25, IL59)&gt;0), MAX($ML59:$NE59)-ND59, IFERROR(INDEX($IU$8:$IU$107, MATCH(IL60, $IT$8:$IT$107, 0)), "")))</f>
        <v/>
      </c>
      <c r="JY60" s="61" t="str">
        <f>IF(AND($IQ$5='Dev Settings'!$BU$3, COUNTIF($IP$21:$IP$25, IM60)&gt;0, COUNTIF($IP$21:$IP$25, IM59)&gt;0), MIN($ML59:$NE59)-NE59, IF(AND($IQ$6='Dev Settings'!$BU$3, COUNTIF($IQ$21:$IQ$25, IM60)&gt;0, COUNTIF($IQ$21:$IQ$25, IM59)&gt;0), MAX($ML59:$NE59)-NE59, IFERROR(INDEX($IU$8:$IU$107, MATCH(IM60, $IT$8:$IT$107, 0)), "")))</f>
        <v/>
      </c>
      <c r="KA60" s="60" t="str">
        <f t="shared" si="8"/>
        <v/>
      </c>
      <c r="KB60" s="7" t="str">
        <f t="shared" si="9"/>
        <v/>
      </c>
      <c r="KC60" s="7" t="str">
        <f t="shared" si="10"/>
        <v/>
      </c>
      <c r="KD60" s="7" t="str">
        <f t="shared" si="11"/>
        <v/>
      </c>
      <c r="KE60" s="7" t="str">
        <f t="shared" si="12"/>
        <v/>
      </c>
      <c r="KF60" s="7" t="str">
        <f t="shared" si="13"/>
        <v/>
      </c>
      <c r="KG60" s="7" t="str">
        <f t="shared" si="14"/>
        <v/>
      </c>
      <c r="KH60" s="7" t="str">
        <f t="shared" si="15"/>
        <v/>
      </c>
      <c r="KI60" s="7" t="str">
        <f t="shared" si="16"/>
        <v/>
      </c>
      <c r="KJ60" s="7" t="str">
        <f t="shared" si="17"/>
        <v/>
      </c>
      <c r="KK60" s="7" t="str">
        <f t="shared" si="18"/>
        <v/>
      </c>
      <c r="KL60" s="7" t="str">
        <f t="shared" si="19"/>
        <v/>
      </c>
      <c r="KM60" s="7" t="str">
        <f t="shared" si="20"/>
        <v/>
      </c>
      <c r="KN60" s="7" t="str">
        <f t="shared" si="21"/>
        <v/>
      </c>
      <c r="KO60" s="7" t="str">
        <f t="shared" si="22"/>
        <v/>
      </c>
      <c r="KP60" s="7" t="str">
        <f t="shared" si="23"/>
        <v/>
      </c>
      <c r="KQ60" s="7" t="str">
        <f t="shared" si="24"/>
        <v/>
      </c>
      <c r="KR60" s="7" t="str">
        <f t="shared" si="25"/>
        <v/>
      </c>
      <c r="KS60" s="7" t="str">
        <f t="shared" si="26"/>
        <v/>
      </c>
      <c r="KT60" s="61" t="str">
        <f t="shared" si="27"/>
        <v/>
      </c>
      <c r="KV60" s="60" t="e">
        <f t="shared" si="28"/>
        <v>#VALUE!</v>
      </c>
      <c r="KW60" s="7" t="e">
        <f t="shared" si="29"/>
        <v>#VALUE!</v>
      </c>
      <c r="KX60" s="7" t="e">
        <f t="shared" si="30"/>
        <v>#VALUE!</v>
      </c>
      <c r="KY60" s="7" t="e">
        <f t="shared" si="31"/>
        <v>#VALUE!</v>
      </c>
      <c r="KZ60" s="7" t="e">
        <f t="shared" si="32"/>
        <v>#VALUE!</v>
      </c>
      <c r="LA60" s="7" t="e">
        <f t="shared" si="33"/>
        <v>#VALUE!</v>
      </c>
      <c r="LB60" s="7" t="e">
        <f t="shared" si="34"/>
        <v>#VALUE!</v>
      </c>
      <c r="LC60" s="7" t="e">
        <f t="shared" si="35"/>
        <v>#VALUE!</v>
      </c>
      <c r="LD60" s="7" t="e">
        <f t="shared" si="36"/>
        <v>#VALUE!</v>
      </c>
      <c r="LE60" s="7" t="e">
        <f t="shared" si="37"/>
        <v>#VALUE!</v>
      </c>
      <c r="LF60" s="7" t="e">
        <f t="shared" si="38"/>
        <v>#VALUE!</v>
      </c>
      <c r="LG60" s="7" t="e">
        <f t="shared" si="39"/>
        <v>#VALUE!</v>
      </c>
      <c r="LH60" s="7" t="e">
        <f t="shared" si="40"/>
        <v>#VALUE!</v>
      </c>
      <c r="LI60" s="7" t="e">
        <f t="shared" si="41"/>
        <v>#VALUE!</v>
      </c>
      <c r="LJ60" s="7" t="e">
        <f t="shared" si="42"/>
        <v>#VALUE!</v>
      </c>
      <c r="LK60" s="7" t="e">
        <f t="shared" si="43"/>
        <v>#VALUE!</v>
      </c>
      <c r="LL60" s="7" t="e">
        <f t="shared" si="44"/>
        <v>#VALUE!</v>
      </c>
      <c r="LM60" s="7" t="e">
        <f t="shared" si="45"/>
        <v>#VALUE!</v>
      </c>
      <c r="LN60" s="7" t="e">
        <f t="shared" si="46"/>
        <v>#VALUE!</v>
      </c>
      <c r="LO60" s="61" t="e">
        <f t="shared" si="47"/>
        <v>#VALUE!</v>
      </c>
      <c r="LQ60" s="60" t="e">
        <f t="shared" si="48"/>
        <v>#VALUE!</v>
      </c>
      <c r="LR60" s="7" t="e">
        <f t="shared" si="49"/>
        <v>#VALUE!</v>
      </c>
      <c r="LS60" s="7" t="e">
        <f t="shared" si="50"/>
        <v>#VALUE!</v>
      </c>
      <c r="LT60" s="7" t="e">
        <f t="shared" si="51"/>
        <v>#VALUE!</v>
      </c>
      <c r="LU60" s="7" t="e">
        <f t="shared" si="52"/>
        <v>#VALUE!</v>
      </c>
      <c r="LV60" s="7" t="e">
        <f t="shared" si="53"/>
        <v>#VALUE!</v>
      </c>
      <c r="LW60" s="7" t="e">
        <f t="shared" si="54"/>
        <v>#VALUE!</v>
      </c>
      <c r="LX60" s="7" t="e">
        <f t="shared" si="55"/>
        <v>#VALUE!</v>
      </c>
      <c r="LY60" s="7" t="e">
        <f t="shared" si="56"/>
        <v>#VALUE!</v>
      </c>
      <c r="LZ60" s="7" t="e">
        <f t="shared" si="57"/>
        <v>#VALUE!</v>
      </c>
      <c r="MA60" s="7" t="e">
        <f t="shared" si="58"/>
        <v>#VALUE!</v>
      </c>
      <c r="MB60" s="7" t="e">
        <f t="shared" si="59"/>
        <v>#VALUE!</v>
      </c>
      <c r="MC60" s="7" t="e">
        <f t="shared" si="60"/>
        <v>#VALUE!</v>
      </c>
      <c r="MD60" s="7" t="e">
        <f t="shared" si="61"/>
        <v>#VALUE!</v>
      </c>
      <c r="ME60" s="7" t="e">
        <f t="shared" si="62"/>
        <v>#VALUE!</v>
      </c>
      <c r="MF60" s="7" t="e">
        <f t="shared" si="63"/>
        <v>#VALUE!</v>
      </c>
      <c r="MG60" s="7" t="e">
        <f t="shared" si="64"/>
        <v>#VALUE!</v>
      </c>
      <c r="MH60" s="7" t="e">
        <f t="shared" si="65"/>
        <v>#VALUE!</v>
      </c>
      <c r="MI60" s="7" t="e">
        <f t="shared" si="66"/>
        <v>#VALUE!</v>
      </c>
      <c r="MJ60" s="61" t="e">
        <f t="shared" si="67"/>
        <v>#VALUE!</v>
      </c>
      <c r="ML60" s="60" t="str">
        <f t="shared" si="84"/>
        <v/>
      </c>
      <c r="MM60" s="7" t="str">
        <f t="shared" si="85"/>
        <v/>
      </c>
      <c r="MN60" s="7" t="str">
        <f t="shared" si="86"/>
        <v/>
      </c>
      <c r="MO60" s="7" t="str">
        <f t="shared" si="87"/>
        <v/>
      </c>
      <c r="MP60" s="7" t="str">
        <f t="shared" si="88"/>
        <v/>
      </c>
      <c r="MQ60" s="7" t="str">
        <f t="shared" si="89"/>
        <v/>
      </c>
      <c r="MR60" s="7" t="str">
        <f t="shared" si="90"/>
        <v/>
      </c>
      <c r="MS60" s="7" t="str">
        <f t="shared" si="91"/>
        <v/>
      </c>
      <c r="MT60" s="7" t="str">
        <f t="shared" si="92"/>
        <v/>
      </c>
      <c r="MU60" s="7" t="str">
        <f t="shared" si="93"/>
        <v/>
      </c>
      <c r="MV60" s="7" t="str">
        <f t="shared" si="94"/>
        <v/>
      </c>
      <c r="MW60" s="7" t="str">
        <f t="shared" si="95"/>
        <v/>
      </c>
      <c r="MX60" s="7" t="str">
        <f t="shared" si="96"/>
        <v/>
      </c>
      <c r="MY60" s="7" t="str">
        <f t="shared" si="97"/>
        <v/>
      </c>
      <c r="MZ60" s="7" t="str">
        <f t="shared" si="98"/>
        <v/>
      </c>
      <c r="NA60" s="7" t="str">
        <f t="shared" si="99"/>
        <v/>
      </c>
      <c r="NB60" s="7" t="str">
        <f t="shared" si="100"/>
        <v/>
      </c>
      <c r="NC60" s="7" t="str">
        <f t="shared" si="101"/>
        <v/>
      </c>
      <c r="ND60" s="7" t="str">
        <f t="shared" si="102"/>
        <v/>
      </c>
      <c r="NE60" s="61" t="str">
        <f t="shared" si="103"/>
        <v/>
      </c>
      <c r="NG60" s="10" t="str">
        <f t="shared" si="104"/>
        <v/>
      </c>
      <c r="NI60" s="10" t="str">
        <f t="shared" si="105"/>
        <v/>
      </c>
      <c r="NK60" s="10" t="str">
        <f>IF(COUNTIF($NI60:$NI$176, "X")=1, "X", "")</f>
        <v/>
      </c>
      <c r="NM60" s="10" t="str">
        <f t="shared" si="69"/>
        <v/>
      </c>
      <c r="NO60" s="85" t="str" cm="1">
        <f t="array" ref="NO60">IF(OR(NO$7="", $JE60=""), "", IFERROR(NO$8+SUMPRODUCT((Trades!$CL$8:$CL$307)*(Trades!$O$8:$Q$307=NO$7)*(Trades!$R$8:$R$307&lt;$JE60))-SUMPRODUCT((Trades!$H$8:$H$307)*(Trades!$E$8:$E$307=NO$7)*(Trades!$R$8:$R$307&lt;$JE60)), ""))</f>
        <v/>
      </c>
      <c r="NP60" s="86" t="str" cm="1">
        <f t="array" ref="NP60">IF(OR(NP$7="", $JE60=""), "", IFERROR(NP$8+SUMPRODUCT((Trades!$CL$8:$CL$307)*(Trades!$O$8:$Q$307=NP$7)*(Trades!$R$8:$R$307&lt;$JE60))-SUMPRODUCT((Trades!$H$8:$H$307)*(Trades!$E$8:$E$307=NP$7)*(Trades!$R$8:$R$307&lt;$JE60)), ""))</f>
        <v/>
      </c>
      <c r="NQ60" s="86" t="str" cm="1">
        <f t="array" ref="NQ60">IF(OR(NQ$7="", $JE60=""), "", IFERROR(NQ$8+SUMPRODUCT((Trades!$CL$8:$CL$307)*(Trades!$O$8:$Q$307=NQ$7)*(Trades!$R$8:$R$307&lt;$JE60))-SUMPRODUCT((Trades!$H$8:$H$307)*(Trades!$E$8:$E$307=NQ$7)*(Trades!$R$8:$R$307&lt;$JE60)), ""))</f>
        <v/>
      </c>
      <c r="NR60" s="86" t="str" cm="1">
        <f t="array" ref="NR60">IF(OR(NR$7="", $JE60=""), "", IFERROR(NR$8+SUMPRODUCT((Trades!$CL$8:$CL$307)*(Trades!$O$8:$Q$307=NR$7)*(Trades!$R$8:$R$307&lt;$JE60))-SUMPRODUCT((Trades!$H$8:$H$307)*(Trades!$E$8:$E$307=NR$7)*(Trades!$R$8:$R$307&lt;$JE60)), ""))</f>
        <v/>
      </c>
      <c r="NS60" s="86" t="str" cm="1">
        <f t="array" ref="NS60">IF(OR(NS$7="", $JE60=""), "", IFERROR(NS$8+SUMPRODUCT((Trades!$CL$8:$CL$307)*(Trades!$O$8:$Q$307=NS$7)*(Trades!$R$8:$R$307&lt;$JE60))-SUMPRODUCT((Trades!$H$8:$H$307)*(Trades!$E$8:$E$307=NS$7)*(Trades!$R$8:$R$307&lt;$JE60)), ""))</f>
        <v/>
      </c>
      <c r="NT60" s="86" t="str" cm="1">
        <f t="array" ref="NT60">IF(OR(NT$7="", $JE60=""), "", IFERROR(NT$8+SUMPRODUCT((Trades!$CL$8:$CL$307)*(Trades!$O$8:$Q$307=NT$7)*(Trades!$R$8:$R$307&lt;$JE60))-SUMPRODUCT((Trades!$H$8:$H$307)*(Trades!$E$8:$E$307=NT$7)*(Trades!$R$8:$R$307&lt;$JE60)), ""))</f>
        <v/>
      </c>
      <c r="NU60" s="86" t="str" cm="1">
        <f t="array" ref="NU60">IF(OR(NU$7="", $JE60=""), "", IFERROR(NU$8+SUMPRODUCT((Trades!$CL$8:$CL$307)*(Trades!$O$8:$Q$307=NU$7)*(Trades!$R$8:$R$307&lt;$JE60))-SUMPRODUCT((Trades!$H$8:$H$307)*(Trades!$E$8:$E$307=NU$7)*(Trades!$R$8:$R$307&lt;$JE60)), ""))</f>
        <v/>
      </c>
      <c r="NV60" s="86" t="str" cm="1">
        <f t="array" ref="NV60">IF(OR(NV$7="", $JE60=""), "", IFERROR(NV$8+SUMPRODUCT((Trades!$CL$8:$CL$307)*(Trades!$O$8:$Q$307=NV$7)*(Trades!$R$8:$R$307&lt;$JE60))-SUMPRODUCT((Trades!$H$8:$H$307)*(Trades!$E$8:$E$307=NV$7)*(Trades!$R$8:$R$307&lt;$JE60)), ""))</f>
        <v/>
      </c>
      <c r="NW60" s="86" t="str" cm="1">
        <f t="array" ref="NW60">IF(OR(NW$7="", $JE60=""), "", IFERROR(NW$8+SUMPRODUCT((Trades!$CL$8:$CL$307)*(Trades!$O$8:$Q$307=NW$7)*(Trades!$R$8:$R$307&lt;$JE60))-SUMPRODUCT((Trades!$H$8:$H$307)*(Trades!$E$8:$E$307=NW$7)*(Trades!$R$8:$R$307&lt;$JE60)), ""))</f>
        <v/>
      </c>
      <c r="NX60" s="86" t="str" cm="1">
        <f t="array" ref="NX60">IF(OR(NX$7="", $JE60=""), "", IFERROR(NX$8+SUMPRODUCT((Trades!$CL$8:$CL$307)*(Trades!$O$8:$Q$307=NX$7)*(Trades!$R$8:$R$307&lt;$JE60))-SUMPRODUCT((Trades!$H$8:$H$307)*(Trades!$E$8:$E$307=NX$7)*(Trades!$R$8:$R$307&lt;$JE60)), ""))</f>
        <v/>
      </c>
      <c r="NY60" s="86" t="str" cm="1">
        <f t="array" ref="NY60">IF(OR(NY$7="", $JE60=""), "", IFERROR(NY$8+SUMPRODUCT((Trades!$CL$8:$CL$307)*(Trades!$O$8:$Q$307=NY$7)*(Trades!$R$8:$R$307&lt;$JE60))-SUMPRODUCT((Trades!$H$8:$H$307)*(Trades!$E$8:$E$307=NY$7)*(Trades!$R$8:$R$307&lt;$JE60)), ""))</f>
        <v/>
      </c>
      <c r="NZ60" s="86" t="str" cm="1">
        <f t="array" ref="NZ60">IF(OR(NZ$7="", $JE60=""), "", IFERROR(NZ$8+SUMPRODUCT((Trades!$CL$8:$CL$307)*(Trades!$O$8:$Q$307=NZ$7)*(Trades!$R$8:$R$307&lt;$JE60))-SUMPRODUCT((Trades!$H$8:$H$307)*(Trades!$E$8:$E$307=NZ$7)*(Trades!$R$8:$R$307&lt;$JE60)), ""))</f>
        <v/>
      </c>
      <c r="OA60" s="86" t="str" cm="1">
        <f t="array" ref="OA60">IF(OR(OA$7="", $JE60=""), "", IFERROR(OA$8+SUMPRODUCT((Trades!$CL$8:$CL$307)*(Trades!$O$8:$Q$307=OA$7)*(Trades!$R$8:$R$307&lt;$JE60))-SUMPRODUCT((Trades!$H$8:$H$307)*(Trades!$E$8:$E$307=OA$7)*(Trades!$R$8:$R$307&lt;$JE60)), ""))</f>
        <v/>
      </c>
      <c r="OB60" s="86" t="str" cm="1">
        <f t="array" ref="OB60">IF(OR(OB$7="", $JE60=""), "", IFERROR(OB$8+SUMPRODUCT((Trades!$CL$8:$CL$307)*(Trades!$O$8:$Q$307=OB$7)*(Trades!$R$8:$R$307&lt;$JE60))-SUMPRODUCT((Trades!$H$8:$H$307)*(Trades!$E$8:$E$307=OB$7)*(Trades!$R$8:$R$307&lt;$JE60)), ""))</f>
        <v/>
      </c>
      <c r="OC60" s="86" t="str" cm="1">
        <f t="array" ref="OC60">IF(OR(OC$7="", $JE60=""), "", IFERROR(OC$8+SUMPRODUCT((Trades!$CL$8:$CL$307)*(Trades!$O$8:$Q$307=OC$7)*(Trades!$R$8:$R$307&lt;$JE60))-SUMPRODUCT((Trades!$H$8:$H$307)*(Trades!$E$8:$E$307=OC$7)*(Trades!$R$8:$R$307&lt;$JE60)), ""))</f>
        <v/>
      </c>
      <c r="OD60" s="86" t="str" cm="1">
        <f t="array" ref="OD60">IF(OR(OD$7="", $JE60=""), "", IFERROR(OD$8+SUMPRODUCT((Trades!$CL$8:$CL$307)*(Trades!$O$8:$Q$307=OD$7)*(Trades!$R$8:$R$307&lt;$JE60))-SUMPRODUCT((Trades!$H$8:$H$307)*(Trades!$E$8:$E$307=OD$7)*(Trades!$R$8:$R$307&lt;$JE60)), ""))</f>
        <v/>
      </c>
      <c r="OE60" s="86" t="str" cm="1">
        <f t="array" ref="OE60">IF(OR(OE$7="", $JE60=""), "", IFERROR(OE$8+SUMPRODUCT((Trades!$CL$8:$CL$307)*(Trades!$O$8:$Q$307=OE$7)*(Trades!$R$8:$R$307&lt;$JE60))-SUMPRODUCT((Trades!$H$8:$H$307)*(Trades!$E$8:$E$307=OE$7)*(Trades!$R$8:$R$307&lt;$JE60)), ""))</f>
        <v/>
      </c>
      <c r="OF60" s="86" t="str" cm="1">
        <f t="array" ref="OF60">IF(OR(OF$7="", $JE60=""), "", IFERROR(OF$8+SUMPRODUCT((Trades!$CL$8:$CL$307)*(Trades!$O$8:$Q$307=OF$7)*(Trades!$R$8:$R$307&lt;$JE60))-SUMPRODUCT((Trades!$H$8:$H$307)*(Trades!$E$8:$E$307=OF$7)*(Trades!$R$8:$R$307&lt;$JE60)), ""))</f>
        <v/>
      </c>
      <c r="OG60" s="86" t="str" cm="1">
        <f t="array" ref="OG60">IF(OR(OG$7="", $JE60=""), "", IFERROR(OG$8+SUMPRODUCT((Trades!$CL$8:$CL$307)*(Trades!$O$8:$Q$307=OG$7)*(Trades!$R$8:$R$307&lt;$JE60))-SUMPRODUCT((Trades!$H$8:$H$307)*(Trades!$E$8:$E$307=OG$7)*(Trades!$R$8:$R$307&lt;$JE60)), ""))</f>
        <v/>
      </c>
      <c r="OH60" s="87" t="str" cm="1">
        <f t="array" ref="OH60">IF(OR(OH$7="", $JE60=""), "", IFERROR(OH$8+SUMPRODUCT((Trades!$CL$8:$CL$307)*(Trades!$O$8:$Q$307=OH$7)*(Trades!$R$8:$R$307&lt;$JE60))-SUMPRODUCT((Trades!$H$8:$H$307)*(Trades!$E$8:$E$307=OH$7)*(Trades!$R$8:$R$307&lt;$JE60)), ""))</f>
        <v/>
      </c>
      <c r="OJ60" s="94" t="str">
        <f t="shared" si="106"/>
        <v/>
      </c>
      <c r="OK60" s="95" t="str">
        <f t="shared" si="153"/>
        <v/>
      </c>
      <c r="OL60" s="95" t="str">
        <f t="shared" si="154"/>
        <v/>
      </c>
      <c r="OM60" s="95" t="str">
        <f t="shared" si="155"/>
        <v/>
      </c>
      <c r="ON60" s="95" t="str">
        <f t="shared" si="156"/>
        <v/>
      </c>
      <c r="OO60" s="95" t="str">
        <f t="shared" si="157"/>
        <v/>
      </c>
      <c r="OP60" s="95" t="str">
        <f t="shared" si="158"/>
        <v/>
      </c>
      <c r="OQ60" s="95" t="str">
        <f t="shared" si="159"/>
        <v/>
      </c>
      <c r="OR60" s="95" t="str">
        <f t="shared" si="160"/>
        <v/>
      </c>
      <c r="OS60" s="95" t="str">
        <f t="shared" si="131"/>
        <v/>
      </c>
      <c r="OT60" s="95" t="str">
        <f t="shared" si="132"/>
        <v/>
      </c>
      <c r="OU60" s="95" t="str">
        <f t="shared" si="133"/>
        <v/>
      </c>
      <c r="OV60" s="95" t="str">
        <f t="shared" si="134"/>
        <v/>
      </c>
      <c r="OW60" s="95" t="str">
        <f t="shared" si="135"/>
        <v/>
      </c>
      <c r="OX60" s="95" t="str">
        <f t="shared" si="136"/>
        <v/>
      </c>
      <c r="OY60" s="95" t="str">
        <f t="shared" si="137"/>
        <v/>
      </c>
      <c r="OZ60" s="95" t="str">
        <f t="shared" si="138"/>
        <v/>
      </c>
      <c r="PA60" s="95" t="str">
        <f t="shared" si="139"/>
        <v/>
      </c>
      <c r="PB60" s="95" t="str">
        <f t="shared" si="140"/>
        <v/>
      </c>
      <c r="PC60" s="96" t="str">
        <f t="shared" si="141"/>
        <v/>
      </c>
      <c r="PE60" s="101" t="str">
        <f t="shared" si="126"/>
        <v/>
      </c>
      <c r="PG60" s="106" t="str">
        <f t="shared" si="127"/>
        <v/>
      </c>
      <c r="PH60" s="107" t="str">
        <f t="shared" si="161"/>
        <v/>
      </c>
      <c r="PI60" s="107" t="str">
        <f t="shared" si="162"/>
        <v/>
      </c>
      <c r="PJ60" s="107" t="str">
        <f t="shared" si="163"/>
        <v/>
      </c>
      <c r="PK60" s="107" t="str">
        <f t="shared" si="164"/>
        <v/>
      </c>
      <c r="PL60" s="107" t="str">
        <f t="shared" si="165"/>
        <v/>
      </c>
      <c r="PM60" s="107" t="str">
        <f t="shared" si="166"/>
        <v/>
      </c>
      <c r="PN60" s="107" t="str">
        <f t="shared" si="167"/>
        <v/>
      </c>
      <c r="PO60" s="107" t="str">
        <f t="shared" si="168"/>
        <v/>
      </c>
      <c r="PP60" s="107" t="str">
        <f t="shared" si="142"/>
        <v/>
      </c>
      <c r="PQ60" s="107" t="str">
        <f t="shared" si="143"/>
        <v/>
      </c>
      <c r="PR60" s="107" t="str">
        <f t="shared" si="144"/>
        <v/>
      </c>
      <c r="PS60" s="107" t="str">
        <f t="shared" si="145"/>
        <v/>
      </c>
      <c r="PT60" s="107" t="str">
        <f t="shared" si="146"/>
        <v/>
      </c>
      <c r="PU60" s="107" t="str">
        <f t="shared" si="147"/>
        <v/>
      </c>
      <c r="PV60" s="107" t="str">
        <f t="shared" si="148"/>
        <v/>
      </c>
      <c r="PW60" s="107" t="str">
        <f t="shared" si="149"/>
        <v/>
      </c>
      <c r="PX60" s="107" t="str">
        <f t="shared" si="150"/>
        <v/>
      </c>
      <c r="PY60" s="107" t="str">
        <f t="shared" si="151"/>
        <v/>
      </c>
      <c r="PZ60" s="108" t="str">
        <f t="shared" si="152"/>
        <v/>
      </c>
      <c r="QB60" s="124" t="str" cm="1">
        <f t="array" ref="QB60">IF(OR($QB$3="", $NI60=""), "", IFERROR(INDEX($ML60:$NE60, $QA60, MATCH($QB$3, $ML$7:$NE$7, 0)), ""))</f>
        <v/>
      </c>
      <c r="QD60" s="101" t="e" cm="1">
        <f t="array" ref="QD60">IF(OR($NI60="", $QB$3=""), NA(), IFERROR(INDEX($NO60:$OH60, $QC60, MATCH($QB$3, $NO$7:$OH$7, 0)), NA()))</f>
        <v>#N/A</v>
      </c>
      <c r="QF60" s="10">
        <f t="shared" si="72"/>
        <v>-20</v>
      </c>
    </row>
    <row r="61" spans="1:448" ht="15" hidden="1" customHeight="1" x14ac:dyDescent="0.25">
      <c r="CJ61" s="7"/>
      <c r="CK61" s="10">
        <v>53</v>
      </c>
      <c r="CL61" s="60">
        <v>70</v>
      </c>
      <c r="CM61" s="7">
        <v>56</v>
      </c>
      <c r="CN61" s="7">
        <v>78</v>
      </c>
      <c r="CO61" s="7">
        <v>22</v>
      </c>
      <c r="CP61" s="7">
        <v>37</v>
      </c>
      <c r="CQ61" s="7">
        <v>23</v>
      </c>
      <c r="CR61" s="7">
        <v>40</v>
      </c>
      <c r="CS61" s="7">
        <v>16</v>
      </c>
      <c r="CT61" s="7">
        <v>63</v>
      </c>
      <c r="CU61" s="7">
        <v>2</v>
      </c>
      <c r="CV61" s="7">
        <v>29</v>
      </c>
      <c r="CW61" s="7">
        <v>38</v>
      </c>
      <c r="CX61" s="7">
        <v>87</v>
      </c>
      <c r="CY61" s="7">
        <v>99</v>
      </c>
      <c r="CZ61" s="7">
        <v>20</v>
      </c>
      <c r="DA61" s="7">
        <v>35</v>
      </c>
      <c r="DB61" s="7">
        <v>5</v>
      </c>
      <c r="DC61" s="7">
        <v>26</v>
      </c>
      <c r="DD61" s="7">
        <v>36</v>
      </c>
      <c r="DE61" s="7">
        <v>71</v>
      </c>
      <c r="DF61" s="7">
        <v>80</v>
      </c>
      <c r="DG61" s="7">
        <v>90</v>
      </c>
      <c r="DH61" s="7">
        <v>78</v>
      </c>
      <c r="DI61" s="61">
        <v>83</v>
      </c>
      <c r="DK61" s="10">
        <v>54</v>
      </c>
      <c r="DL61" s="60">
        <v>58</v>
      </c>
      <c r="DM61" s="7">
        <v>16</v>
      </c>
      <c r="DN61" s="7">
        <v>21</v>
      </c>
      <c r="DO61" s="7">
        <v>57</v>
      </c>
      <c r="DP61" s="7">
        <v>66</v>
      </c>
      <c r="DQ61" s="7">
        <v>13</v>
      </c>
      <c r="DR61" s="7">
        <v>36</v>
      </c>
      <c r="DS61" s="7">
        <v>71</v>
      </c>
      <c r="DT61" s="7">
        <v>22</v>
      </c>
      <c r="DU61" s="7">
        <v>49</v>
      </c>
      <c r="DV61" s="7">
        <v>30</v>
      </c>
      <c r="DW61" s="7">
        <v>56</v>
      </c>
      <c r="DX61" s="7">
        <v>34</v>
      </c>
      <c r="DY61" s="7">
        <v>76</v>
      </c>
      <c r="DZ61" s="7">
        <v>28</v>
      </c>
      <c r="EA61" s="7">
        <v>72</v>
      </c>
      <c r="EB61" s="7">
        <v>80</v>
      </c>
      <c r="EC61" s="7">
        <v>94</v>
      </c>
      <c r="ED61" s="7">
        <v>93</v>
      </c>
      <c r="EE61" s="7">
        <v>4</v>
      </c>
      <c r="EF61" s="7">
        <v>21</v>
      </c>
      <c r="EG61" s="7">
        <v>68</v>
      </c>
      <c r="EH61" s="7">
        <v>65</v>
      </c>
      <c r="EI61" s="7">
        <v>2</v>
      </c>
      <c r="EJ61" s="7">
        <v>40</v>
      </c>
      <c r="EK61" s="7">
        <v>24</v>
      </c>
      <c r="EL61" s="7">
        <v>5</v>
      </c>
      <c r="EM61" s="7">
        <v>19</v>
      </c>
      <c r="EN61" s="7">
        <v>5</v>
      </c>
      <c r="EO61" s="7">
        <v>37</v>
      </c>
      <c r="EP61" s="7">
        <v>3</v>
      </c>
      <c r="EQ61" s="7">
        <v>61</v>
      </c>
      <c r="ER61" s="7">
        <v>53</v>
      </c>
      <c r="ES61" s="7">
        <v>80</v>
      </c>
      <c r="ET61" s="7">
        <v>20</v>
      </c>
      <c r="EU61" s="7">
        <v>87</v>
      </c>
      <c r="EV61" s="7">
        <v>57</v>
      </c>
      <c r="EW61" s="7">
        <v>86</v>
      </c>
      <c r="EX61" s="7">
        <v>67</v>
      </c>
      <c r="EY61" s="7">
        <v>56</v>
      </c>
      <c r="EZ61" s="7">
        <v>14</v>
      </c>
      <c r="FA61" s="7">
        <v>95</v>
      </c>
      <c r="FB61" s="7">
        <v>78</v>
      </c>
      <c r="FC61" s="7">
        <v>35</v>
      </c>
      <c r="FD61" s="7">
        <v>80</v>
      </c>
      <c r="FE61" s="7">
        <v>39</v>
      </c>
      <c r="FF61" s="7">
        <v>70</v>
      </c>
      <c r="FG61" s="7">
        <v>59</v>
      </c>
      <c r="FH61" s="7">
        <v>74</v>
      </c>
      <c r="FI61" s="7">
        <v>19</v>
      </c>
      <c r="FJ61" s="7">
        <v>24</v>
      </c>
      <c r="FK61" s="7">
        <v>32</v>
      </c>
      <c r="FL61" s="7">
        <v>3</v>
      </c>
      <c r="FM61" s="7">
        <v>81</v>
      </c>
      <c r="FN61" s="7">
        <v>56</v>
      </c>
      <c r="FO61" s="7">
        <v>51</v>
      </c>
      <c r="FP61" s="7">
        <v>76</v>
      </c>
      <c r="FQ61" s="7">
        <v>5</v>
      </c>
      <c r="FR61" s="7">
        <v>92</v>
      </c>
      <c r="FS61" s="7">
        <v>46</v>
      </c>
      <c r="FT61" s="7">
        <v>35</v>
      </c>
      <c r="FU61" s="7">
        <v>11</v>
      </c>
      <c r="FV61" s="7">
        <v>53</v>
      </c>
      <c r="FW61" s="7">
        <v>30</v>
      </c>
      <c r="FX61" s="7">
        <v>51</v>
      </c>
      <c r="FY61" s="7">
        <v>33</v>
      </c>
      <c r="FZ61" s="7">
        <v>21</v>
      </c>
      <c r="GA61" s="7">
        <v>63</v>
      </c>
      <c r="GB61" s="7">
        <v>100</v>
      </c>
      <c r="GC61" s="7">
        <v>64</v>
      </c>
      <c r="GD61" s="7">
        <v>47</v>
      </c>
      <c r="GE61" s="7">
        <v>75</v>
      </c>
      <c r="GF61" s="7">
        <v>28</v>
      </c>
      <c r="GG61" s="7">
        <v>35</v>
      </c>
      <c r="GH61" s="7">
        <v>86</v>
      </c>
      <c r="GI61" s="7">
        <v>19</v>
      </c>
      <c r="GJ61" s="7">
        <v>72</v>
      </c>
      <c r="GK61" s="7">
        <v>12</v>
      </c>
      <c r="GL61" s="7">
        <v>27</v>
      </c>
      <c r="GM61" s="7">
        <v>27</v>
      </c>
      <c r="GN61" s="7">
        <v>45</v>
      </c>
      <c r="GO61" s="7">
        <v>24</v>
      </c>
      <c r="GP61" s="7">
        <v>39</v>
      </c>
      <c r="GQ61" s="7">
        <v>9</v>
      </c>
      <c r="GR61" s="7">
        <v>92</v>
      </c>
      <c r="GS61" s="7">
        <v>12</v>
      </c>
      <c r="GT61" s="7">
        <v>67</v>
      </c>
      <c r="GU61" s="7">
        <v>22</v>
      </c>
      <c r="GV61" s="7">
        <v>54</v>
      </c>
      <c r="GW61" s="7">
        <v>88</v>
      </c>
      <c r="GX61" s="7">
        <v>49</v>
      </c>
      <c r="GY61" s="7">
        <v>32</v>
      </c>
      <c r="GZ61" s="7">
        <v>94</v>
      </c>
      <c r="HA61" s="7">
        <v>18</v>
      </c>
      <c r="HB61" s="7">
        <v>80</v>
      </c>
      <c r="HC61" s="7">
        <v>38</v>
      </c>
      <c r="HD61" s="7">
        <v>15</v>
      </c>
      <c r="HE61" s="7">
        <v>74</v>
      </c>
      <c r="HF61" s="7">
        <v>20</v>
      </c>
      <c r="HG61" s="61">
        <v>13</v>
      </c>
      <c r="HJ61" s="52" t="e">
        <f t="shared" si="176"/>
        <v>#VALUE!</v>
      </c>
      <c r="HL61" s="49">
        <f>$CA$13</f>
        <v>0.20833333333333331</v>
      </c>
      <c r="HN61" s="10" t="e">
        <f t="shared" si="172"/>
        <v>#VALUE!</v>
      </c>
      <c r="HP61" s="10" t="e">
        <f t="shared" si="173"/>
        <v>#VALUE!</v>
      </c>
      <c r="HR61" s="10" t="e">
        <f t="shared" si="78"/>
        <v>#VALUE!</v>
      </c>
      <c r="HT61" s="60" t="e">
        <f t="shared" si="175"/>
        <v>#VALUE!</v>
      </c>
      <c r="HU61" s="7" t="e">
        <f t="shared" si="175"/>
        <v>#VALUE!</v>
      </c>
      <c r="HV61" s="7" t="e">
        <f t="shared" si="175"/>
        <v>#VALUE!</v>
      </c>
      <c r="HW61" s="7" t="e">
        <f t="shared" si="175"/>
        <v>#VALUE!</v>
      </c>
      <c r="HX61" s="7" t="e">
        <f t="shared" si="175"/>
        <v>#VALUE!</v>
      </c>
      <c r="HY61" s="7" t="e">
        <f t="shared" si="175"/>
        <v>#VALUE!</v>
      </c>
      <c r="HZ61" s="7" t="e">
        <f t="shared" si="175"/>
        <v>#VALUE!</v>
      </c>
      <c r="IA61" s="7" t="e">
        <f t="shared" si="175"/>
        <v>#VALUE!</v>
      </c>
      <c r="IB61" s="7" t="e">
        <f t="shared" si="175"/>
        <v>#VALUE!</v>
      </c>
      <c r="IC61" s="7" t="e">
        <f t="shared" si="175"/>
        <v>#VALUE!</v>
      </c>
      <c r="ID61" s="7" t="e">
        <f t="shared" si="175"/>
        <v>#VALUE!</v>
      </c>
      <c r="IE61" s="7" t="e">
        <f t="shared" si="175"/>
        <v>#VALUE!</v>
      </c>
      <c r="IF61" s="7" t="e">
        <f t="shared" si="175"/>
        <v>#VALUE!</v>
      </c>
      <c r="IG61" s="7" t="e">
        <f t="shared" si="175"/>
        <v>#VALUE!</v>
      </c>
      <c r="IH61" s="7" t="e">
        <f t="shared" si="175"/>
        <v>#VALUE!</v>
      </c>
      <c r="II61" s="7" t="e">
        <f t="shared" si="175"/>
        <v>#VALUE!</v>
      </c>
      <c r="IJ61" s="7" t="e">
        <f t="shared" si="174"/>
        <v>#VALUE!</v>
      </c>
      <c r="IK61" s="7" t="e">
        <f t="shared" si="174"/>
        <v>#VALUE!</v>
      </c>
      <c r="IL61" s="7" t="e">
        <f t="shared" si="174"/>
        <v>#VALUE!</v>
      </c>
      <c r="IM61" s="61" t="e">
        <f t="shared" si="174"/>
        <v>#VALUE!</v>
      </c>
      <c r="IT61" s="10">
        <v>54</v>
      </c>
      <c r="IU61" s="10">
        <f t="shared" si="80"/>
        <v>1</v>
      </c>
      <c r="IW61" s="10">
        <f>IFERROR(IF(COUNTIF(IW$8:IW60, IW60)&lt;=INDEX($IQ$8:$IQ$18, MATCH(IW60, $IP$8:$IP$18, 0)), IW60, IW60+$IR$5), "")</f>
        <v>0</v>
      </c>
      <c r="IX61" s="10">
        <f>IF($IW61="", "", COUNTIF(IW$8:IW61, IW61))</f>
        <v>1</v>
      </c>
      <c r="IY61" s="10">
        <f t="shared" si="81"/>
        <v>4</v>
      </c>
      <c r="JA61" s="10" t="str">
        <f t="shared" si="82"/>
        <v>X</v>
      </c>
      <c r="JB61" s="10">
        <f>IF($JA61="", "", COUNTIF(JA$8:JA61, "X"))</f>
        <v>49</v>
      </c>
      <c r="JE61" s="67" t="str">
        <f t="shared" si="83"/>
        <v/>
      </c>
      <c r="JF61" s="60" t="str">
        <f>IF(AND($IQ$5='Dev Settings'!$BU$3, COUNTIF($IP$21:$IP$25, HT61)&gt;0, COUNTIF($IP$21:$IP$25, HT60)&gt;0), MIN($ML60:$NE60)-ML60, IF(AND($IQ$6='Dev Settings'!$BU$3, COUNTIF($IQ$21:$IQ$25, HT61)&gt;0, COUNTIF($IQ$21:$IQ$25, HT60)&gt;0), MAX($ML60:$NE60)-ML60, IFERROR(INDEX($IU$8:$IU$107, MATCH(HT61, $IT$8:$IT$107, 0)), "")))</f>
        <v/>
      </c>
      <c r="JG61" s="7" t="str">
        <f>IF(AND($IQ$5='Dev Settings'!$BU$3, COUNTIF($IP$21:$IP$25, HU61)&gt;0, COUNTIF($IP$21:$IP$25, HU60)&gt;0), MIN($ML60:$NE60)-MM60, IF(AND($IQ$6='Dev Settings'!$BU$3, COUNTIF($IQ$21:$IQ$25, HU61)&gt;0, COUNTIF($IQ$21:$IQ$25, HU60)&gt;0), MAX($ML60:$NE60)-MM60, IFERROR(INDEX($IU$8:$IU$107, MATCH(HU61, $IT$8:$IT$107, 0)), "")))</f>
        <v/>
      </c>
      <c r="JH61" s="7" t="str">
        <f>IF(AND($IQ$5='Dev Settings'!$BU$3, COUNTIF($IP$21:$IP$25, HV61)&gt;0, COUNTIF($IP$21:$IP$25, HV60)&gt;0), MIN($ML60:$NE60)-MN60, IF(AND($IQ$6='Dev Settings'!$BU$3, COUNTIF($IQ$21:$IQ$25, HV61)&gt;0, COUNTIF($IQ$21:$IQ$25, HV60)&gt;0), MAX($ML60:$NE60)-MN60, IFERROR(INDEX($IU$8:$IU$107, MATCH(HV61, $IT$8:$IT$107, 0)), "")))</f>
        <v/>
      </c>
      <c r="JI61" s="7" t="str">
        <f>IF(AND($IQ$5='Dev Settings'!$BU$3, COUNTIF($IP$21:$IP$25, HW61)&gt;0, COUNTIF($IP$21:$IP$25, HW60)&gt;0), MIN($ML60:$NE60)-MO60, IF(AND($IQ$6='Dev Settings'!$BU$3, COUNTIF($IQ$21:$IQ$25, HW61)&gt;0, COUNTIF($IQ$21:$IQ$25, HW60)&gt;0), MAX($ML60:$NE60)-MO60, IFERROR(INDEX($IU$8:$IU$107, MATCH(HW61, $IT$8:$IT$107, 0)), "")))</f>
        <v/>
      </c>
      <c r="JJ61" s="7" t="str">
        <f>IF(AND($IQ$5='Dev Settings'!$BU$3, COUNTIF($IP$21:$IP$25, HX61)&gt;0, COUNTIF($IP$21:$IP$25, HX60)&gt;0), MIN($ML60:$NE60)-MP60, IF(AND($IQ$6='Dev Settings'!$BU$3, COUNTIF($IQ$21:$IQ$25, HX61)&gt;0, COUNTIF($IQ$21:$IQ$25, HX60)&gt;0), MAX($ML60:$NE60)-MP60, IFERROR(INDEX($IU$8:$IU$107, MATCH(HX61, $IT$8:$IT$107, 0)), "")))</f>
        <v/>
      </c>
      <c r="JK61" s="7" t="str">
        <f>IF(AND($IQ$5='Dev Settings'!$BU$3, COUNTIF($IP$21:$IP$25, HY61)&gt;0, COUNTIF($IP$21:$IP$25, HY60)&gt;0), MIN($ML60:$NE60)-MQ60, IF(AND($IQ$6='Dev Settings'!$BU$3, COUNTIF($IQ$21:$IQ$25, HY61)&gt;0, COUNTIF($IQ$21:$IQ$25, HY60)&gt;0), MAX($ML60:$NE60)-MQ60, IFERROR(INDEX($IU$8:$IU$107, MATCH(HY61, $IT$8:$IT$107, 0)), "")))</f>
        <v/>
      </c>
      <c r="JL61" s="7" t="str">
        <f>IF(AND($IQ$5='Dev Settings'!$BU$3, COUNTIF($IP$21:$IP$25, HZ61)&gt;0, COUNTIF($IP$21:$IP$25, HZ60)&gt;0), MIN($ML60:$NE60)-MR60, IF(AND($IQ$6='Dev Settings'!$BU$3, COUNTIF($IQ$21:$IQ$25, HZ61)&gt;0, COUNTIF($IQ$21:$IQ$25, HZ60)&gt;0), MAX($ML60:$NE60)-MR60, IFERROR(INDEX($IU$8:$IU$107, MATCH(HZ61, $IT$8:$IT$107, 0)), "")))</f>
        <v/>
      </c>
      <c r="JM61" s="7" t="str">
        <f>IF(AND($IQ$5='Dev Settings'!$BU$3, COUNTIF($IP$21:$IP$25, IA61)&gt;0, COUNTIF($IP$21:$IP$25, IA60)&gt;0), MIN($ML60:$NE60)-MS60, IF(AND($IQ$6='Dev Settings'!$BU$3, COUNTIF($IQ$21:$IQ$25, IA61)&gt;0, COUNTIF($IQ$21:$IQ$25, IA60)&gt;0), MAX($ML60:$NE60)-MS60, IFERROR(INDEX($IU$8:$IU$107, MATCH(IA61, $IT$8:$IT$107, 0)), "")))</f>
        <v/>
      </c>
      <c r="JN61" s="7" t="str">
        <f>IF(AND($IQ$5='Dev Settings'!$BU$3, COUNTIF($IP$21:$IP$25, IB61)&gt;0, COUNTIF($IP$21:$IP$25, IB60)&gt;0), MIN($ML60:$NE60)-MT60, IF(AND($IQ$6='Dev Settings'!$BU$3, COUNTIF($IQ$21:$IQ$25, IB61)&gt;0, COUNTIF($IQ$21:$IQ$25, IB60)&gt;0), MAX($ML60:$NE60)-MT60, IFERROR(INDEX($IU$8:$IU$107, MATCH(IB61, $IT$8:$IT$107, 0)), "")))</f>
        <v/>
      </c>
      <c r="JO61" s="7" t="str">
        <f>IF(AND($IQ$5='Dev Settings'!$BU$3, COUNTIF($IP$21:$IP$25, IC61)&gt;0, COUNTIF($IP$21:$IP$25, IC60)&gt;0), MIN($ML60:$NE60)-MU60, IF(AND($IQ$6='Dev Settings'!$BU$3, COUNTIF($IQ$21:$IQ$25, IC61)&gt;0, COUNTIF($IQ$21:$IQ$25, IC60)&gt;0), MAX($ML60:$NE60)-MU60, IFERROR(INDEX($IU$8:$IU$107, MATCH(IC61, $IT$8:$IT$107, 0)), "")))</f>
        <v/>
      </c>
      <c r="JP61" s="7" t="str">
        <f>IF(AND($IQ$5='Dev Settings'!$BU$3, COUNTIF($IP$21:$IP$25, ID61)&gt;0, COUNTIF($IP$21:$IP$25, ID60)&gt;0), MIN($ML60:$NE60)-MV60, IF(AND($IQ$6='Dev Settings'!$BU$3, COUNTIF($IQ$21:$IQ$25, ID61)&gt;0, COUNTIF($IQ$21:$IQ$25, ID60)&gt;0), MAX($ML60:$NE60)-MV60, IFERROR(INDEX($IU$8:$IU$107, MATCH(ID61, $IT$8:$IT$107, 0)), "")))</f>
        <v/>
      </c>
      <c r="JQ61" s="7" t="str">
        <f>IF(AND($IQ$5='Dev Settings'!$BU$3, COUNTIF($IP$21:$IP$25, IE61)&gt;0, COUNTIF($IP$21:$IP$25, IE60)&gt;0), MIN($ML60:$NE60)-MW60, IF(AND($IQ$6='Dev Settings'!$BU$3, COUNTIF($IQ$21:$IQ$25, IE61)&gt;0, COUNTIF($IQ$21:$IQ$25, IE60)&gt;0), MAX($ML60:$NE60)-MW60, IFERROR(INDEX($IU$8:$IU$107, MATCH(IE61, $IT$8:$IT$107, 0)), "")))</f>
        <v/>
      </c>
      <c r="JR61" s="7" t="str">
        <f>IF(AND($IQ$5='Dev Settings'!$BU$3, COUNTIF($IP$21:$IP$25, IF61)&gt;0, COUNTIF($IP$21:$IP$25, IF60)&gt;0), MIN($ML60:$NE60)-MX60, IF(AND($IQ$6='Dev Settings'!$BU$3, COUNTIF($IQ$21:$IQ$25, IF61)&gt;0, COUNTIF($IQ$21:$IQ$25, IF60)&gt;0), MAX($ML60:$NE60)-MX60, IFERROR(INDEX($IU$8:$IU$107, MATCH(IF61, $IT$8:$IT$107, 0)), "")))</f>
        <v/>
      </c>
      <c r="JS61" s="7" t="str">
        <f>IF(AND($IQ$5='Dev Settings'!$BU$3, COUNTIF($IP$21:$IP$25, IG61)&gt;0, COUNTIF($IP$21:$IP$25, IG60)&gt;0), MIN($ML60:$NE60)-MY60, IF(AND($IQ$6='Dev Settings'!$BU$3, COUNTIF($IQ$21:$IQ$25, IG61)&gt;0, COUNTIF($IQ$21:$IQ$25, IG60)&gt;0), MAX($ML60:$NE60)-MY60, IFERROR(INDEX($IU$8:$IU$107, MATCH(IG61, $IT$8:$IT$107, 0)), "")))</f>
        <v/>
      </c>
      <c r="JT61" s="7" t="str">
        <f>IF(AND($IQ$5='Dev Settings'!$BU$3, COUNTIF($IP$21:$IP$25, IH61)&gt;0, COUNTIF($IP$21:$IP$25, IH60)&gt;0), MIN($ML60:$NE60)-MZ60, IF(AND($IQ$6='Dev Settings'!$BU$3, COUNTIF($IQ$21:$IQ$25, IH61)&gt;0, COUNTIF($IQ$21:$IQ$25, IH60)&gt;0), MAX($ML60:$NE60)-MZ60, IFERROR(INDEX($IU$8:$IU$107, MATCH(IH61, $IT$8:$IT$107, 0)), "")))</f>
        <v/>
      </c>
      <c r="JU61" s="7" t="str">
        <f>IF(AND($IQ$5='Dev Settings'!$BU$3, COUNTIF($IP$21:$IP$25, II61)&gt;0, COUNTIF($IP$21:$IP$25, II60)&gt;0), MIN($ML60:$NE60)-NA60, IF(AND($IQ$6='Dev Settings'!$BU$3, COUNTIF($IQ$21:$IQ$25, II61)&gt;0, COUNTIF($IQ$21:$IQ$25, II60)&gt;0), MAX($ML60:$NE60)-NA60, IFERROR(INDEX($IU$8:$IU$107, MATCH(II61, $IT$8:$IT$107, 0)), "")))</f>
        <v/>
      </c>
      <c r="JV61" s="7" t="str">
        <f>IF(AND($IQ$5='Dev Settings'!$BU$3, COUNTIF($IP$21:$IP$25, IJ61)&gt;0, COUNTIF($IP$21:$IP$25, IJ60)&gt;0), MIN($ML60:$NE60)-NB60, IF(AND($IQ$6='Dev Settings'!$BU$3, COUNTIF($IQ$21:$IQ$25, IJ61)&gt;0, COUNTIF($IQ$21:$IQ$25, IJ60)&gt;0), MAX($ML60:$NE60)-NB60, IFERROR(INDEX($IU$8:$IU$107, MATCH(IJ61, $IT$8:$IT$107, 0)), "")))</f>
        <v/>
      </c>
      <c r="JW61" s="7" t="str">
        <f>IF(AND($IQ$5='Dev Settings'!$BU$3, COUNTIF($IP$21:$IP$25, IK61)&gt;0, COUNTIF($IP$21:$IP$25, IK60)&gt;0), MIN($ML60:$NE60)-NC60, IF(AND($IQ$6='Dev Settings'!$BU$3, COUNTIF($IQ$21:$IQ$25, IK61)&gt;0, COUNTIF($IQ$21:$IQ$25, IK60)&gt;0), MAX($ML60:$NE60)-NC60, IFERROR(INDEX($IU$8:$IU$107, MATCH(IK61, $IT$8:$IT$107, 0)), "")))</f>
        <v/>
      </c>
      <c r="JX61" s="7" t="str">
        <f>IF(AND($IQ$5='Dev Settings'!$BU$3, COUNTIF($IP$21:$IP$25, IL61)&gt;0, COUNTIF($IP$21:$IP$25, IL60)&gt;0), MIN($ML60:$NE60)-ND60, IF(AND($IQ$6='Dev Settings'!$BU$3, COUNTIF($IQ$21:$IQ$25, IL61)&gt;0, COUNTIF($IQ$21:$IQ$25, IL60)&gt;0), MAX($ML60:$NE60)-ND60, IFERROR(INDEX($IU$8:$IU$107, MATCH(IL61, $IT$8:$IT$107, 0)), "")))</f>
        <v/>
      </c>
      <c r="JY61" s="61" t="str">
        <f>IF(AND($IQ$5='Dev Settings'!$BU$3, COUNTIF($IP$21:$IP$25, IM61)&gt;0, COUNTIF($IP$21:$IP$25, IM60)&gt;0), MIN($ML60:$NE60)-NE60, IF(AND($IQ$6='Dev Settings'!$BU$3, COUNTIF($IQ$21:$IQ$25, IM61)&gt;0, COUNTIF($IQ$21:$IQ$25, IM60)&gt;0), MAX($ML60:$NE60)-NE60, IFERROR(INDEX($IU$8:$IU$107, MATCH(IM61, $IT$8:$IT$107, 0)), "")))</f>
        <v/>
      </c>
      <c r="KA61" s="60" t="str">
        <f t="shared" si="8"/>
        <v/>
      </c>
      <c r="KB61" s="7" t="str">
        <f t="shared" si="9"/>
        <v/>
      </c>
      <c r="KC61" s="7" t="str">
        <f t="shared" si="10"/>
        <v/>
      </c>
      <c r="KD61" s="7" t="str">
        <f t="shared" si="11"/>
        <v/>
      </c>
      <c r="KE61" s="7" t="str">
        <f t="shared" si="12"/>
        <v/>
      </c>
      <c r="KF61" s="7" t="str">
        <f t="shared" si="13"/>
        <v/>
      </c>
      <c r="KG61" s="7" t="str">
        <f t="shared" si="14"/>
        <v/>
      </c>
      <c r="KH61" s="7" t="str">
        <f t="shared" si="15"/>
        <v/>
      </c>
      <c r="KI61" s="7" t="str">
        <f t="shared" si="16"/>
        <v/>
      </c>
      <c r="KJ61" s="7" t="str">
        <f t="shared" si="17"/>
        <v/>
      </c>
      <c r="KK61" s="7" t="str">
        <f t="shared" si="18"/>
        <v/>
      </c>
      <c r="KL61" s="7" t="str">
        <f t="shared" si="19"/>
        <v/>
      </c>
      <c r="KM61" s="7" t="str">
        <f t="shared" si="20"/>
        <v/>
      </c>
      <c r="KN61" s="7" t="str">
        <f t="shared" si="21"/>
        <v/>
      </c>
      <c r="KO61" s="7" t="str">
        <f t="shared" si="22"/>
        <v/>
      </c>
      <c r="KP61" s="7" t="str">
        <f t="shared" si="23"/>
        <v/>
      </c>
      <c r="KQ61" s="7" t="str">
        <f t="shared" si="24"/>
        <v/>
      </c>
      <c r="KR61" s="7" t="str">
        <f t="shared" si="25"/>
        <v/>
      </c>
      <c r="KS61" s="7" t="str">
        <f t="shared" si="26"/>
        <v/>
      </c>
      <c r="KT61" s="61" t="str">
        <f t="shared" si="27"/>
        <v/>
      </c>
      <c r="KV61" s="60" t="e">
        <f t="shared" si="28"/>
        <v>#VALUE!</v>
      </c>
      <c r="KW61" s="7" t="e">
        <f t="shared" si="29"/>
        <v>#VALUE!</v>
      </c>
      <c r="KX61" s="7" t="e">
        <f t="shared" si="30"/>
        <v>#VALUE!</v>
      </c>
      <c r="KY61" s="7" t="e">
        <f t="shared" si="31"/>
        <v>#VALUE!</v>
      </c>
      <c r="KZ61" s="7" t="e">
        <f t="shared" si="32"/>
        <v>#VALUE!</v>
      </c>
      <c r="LA61" s="7" t="e">
        <f t="shared" si="33"/>
        <v>#VALUE!</v>
      </c>
      <c r="LB61" s="7" t="e">
        <f t="shared" si="34"/>
        <v>#VALUE!</v>
      </c>
      <c r="LC61" s="7" t="e">
        <f t="shared" si="35"/>
        <v>#VALUE!</v>
      </c>
      <c r="LD61" s="7" t="e">
        <f t="shared" si="36"/>
        <v>#VALUE!</v>
      </c>
      <c r="LE61" s="7" t="e">
        <f t="shared" si="37"/>
        <v>#VALUE!</v>
      </c>
      <c r="LF61" s="7" t="e">
        <f t="shared" si="38"/>
        <v>#VALUE!</v>
      </c>
      <c r="LG61" s="7" t="e">
        <f t="shared" si="39"/>
        <v>#VALUE!</v>
      </c>
      <c r="LH61" s="7" t="e">
        <f t="shared" si="40"/>
        <v>#VALUE!</v>
      </c>
      <c r="LI61" s="7" t="e">
        <f t="shared" si="41"/>
        <v>#VALUE!</v>
      </c>
      <c r="LJ61" s="7" t="e">
        <f t="shared" si="42"/>
        <v>#VALUE!</v>
      </c>
      <c r="LK61" s="7" t="e">
        <f t="shared" si="43"/>
        <v>#VALUE!</v>
      </c>
      <c r="LL61" s="7" t="e">
        <f t="shared" si="44"/>
        <v>#VALUE!</v>
      </c>
      <c r="LM61" s="7" t="e">
        <f t="shared" si="45"/>
        <v>#VALUE!</v>
      </c>
      <c r="LN61" s="7" t="e">
        <f t="shared" si="46"/>
        <v>#VALUE!</v>
      </c>
      <c r="LO61" s="61" t="e">
        <f t="shared" si="47"/>
        <v>#VALUE!</v>
      </c>
      <c r="LQ61" s="60" t="e">
        <f t="shared" si="48"/>
        <v>#VALUE!</v>
      </c>
      <c r="LR61" s="7" t="e">
        <f t="shared" si="49"/>
        <v>#VALUE!</v>
      </c>
      <c r="LS61" s="7" t="e">
        <f t="shared" si="50"/>
        <v>#VALUE!</v>
      </c>
      <c r="LT61" s="7" t="e">
        <f t="shared" si="51"/>
        <v>#VALUE!</v>
      </c>
      <c r="LU61" s="7" t="e">
        <f t="shared" si="52"/>
        <v>#VALUE!</v>
      </c>
      <c r="LV61" s="7" t="e">
        <f t="shared" si="53"/>
        <v>#VALUE!</v>
      </c>
      <c r="LW61" s="7" t="e">
        <f t="shared" si="54"/>
        <v>#VALUE!</v>
      </c>
      <c r="LX61" s="7" t="e">
        <f t="shared" si="55"/>
        <v>#VALUE!</v>
      </c>
      <c r="LY61" s="7" t="e">
        <f t="shared" si="56"/>
        <v>#VALUE!</v>
      </c>
      <c r="LZ61" s="7" t="e">
        <f t="shared" si="57"/>
        <v>#VALUE!</v>
      </c>
      <c r="MA61" s="7" t="e">
        <f t="shared" si="58"/>
        <v>#VALUE!</v>
      </c>
      <c r="MB61" s="7" t="e">
        <f t="shared" si="59"/>
        <v>#VALUE!</v>
      </c>
      <c r="MC61" s="7" t="e">
        <f t="shared" si="60"/>
        <v>#VALUE!</v>
      </c>
      <c r="MD61" s="7" t="e">
        <f t="shared" si="61"/>
        <v>#VALUE!</v>
      </c>
      <c r="ME61" s="7" t="e">
        <f t="shared" si="62"/>
        <v>#VALUE!</v>
      </c>
      <c r="MF61" s="7" t="e">
        <f t="shared" si="63"/>
        <v>#VALUE!</v>
      </c>
      <c r="MG61" s="7" t="e">
        <f t="shared" si="64"/>
        <v>#VALUE!</v>
      </c>
      <c r="MH61" s="7" t="e">
        <f t="shared" si="65"/>
        <v>#VALUE!</v>
      </c>
      <c r="MI61" s="7" t="e">
        <f t="shared" si="66"/>
        <v>#VALUE!</v>
      </c>
      <c r="MJ61" s="61" t="e">
        <f t="shared" si="67"/>
        <v>#VALUE!</v>
      </c>
      <c r="ML61" s="60" t="str">
        <f t="shared" si="84"/>
        <v/>
      </c>
      <c r="MM61" s="7" t="str">
        <f t="shared" si="85"/>
        <v/>
      </c>
      <c r="MN61" s="7" t="str">
        <f t="shared" si="86"/>
        <v/>
      </c>
      <c r="MO61" s="7" t="str">
        <f t="shared" si="87"/>
        <v/>
      </c>
      <c r="MP61" s="7" t="str">
        <f t="shared" si="88"/>
        <v/>
      </c>
      <c r="MQ61" s="7" t="str">
        <f t="shared" si="89"/>
        <v/>
      </c>
      <c r="MR61" s="7" t="str">
        <f t="shared" si="90"/>
        <v/>
      </c>
      <c r="MS61" s="7" t="str">
        <f t="shared" si="91"/>
        <v/>
      </c>
      <c r="MT61" s="7" t="str">
        <f t="shared" si="92"/>
        <v/>
      </c>
      <c r="MU61" s="7" t="str">
        <f t="shared" si="93"/>
        <v/>
      </c>
      <c r="MV61" s="7" t="str">
        <f t="shared" si="94"/>
        <v/>
      </c>
      <c r="MW61" s="7" t="str">
        <f t="shared" si="95"/>
        <v/>
      </c>
      <c r="MX61" s="7" t="str">
        <f t="shared" si="96"/>
        <v/>
      </c>
      <c r="MY61" s="7" t="str">
        <f t="shared" si="97"/>
        <v/>
      </c>
      <c r="MZ61" s="7" t="str">
        <f t="shared" si="98"/>
        <v/>
      </c>
      <c r="NA61" s="7" t="str">
        <f t="shared" si="99"/>
        <v/>
      </c>
      <c r="NB61" s="7" t="str">
        <f t="shared" si="100"/>
        <v/>
      </c>
      <c r="NC61" s="7" t="str">
        <f t="shared" si="101"/>
        <v/>
      </c>
      <c r="ND61" s="7" t="str">
        <f t="shared" si="102"/>
        <v/>
      </c>
      <c r="NE61" s="61" t="str">
        <f t="shared" si="103"/>
        <v/>
      </c>
      <c r="NG61" s="10" t="str">
        <f t="shared" si="104"/>
        <v/>
      </c>
      <c r="NI61" s="10" t="str">
        <f t="shared" si="105"/>
        <v/>
      </c>
      <c r="NK61" s="10" t="str">
        <f>IF(COUNTIF($NI61:$NI$176, "X")=1, "X", "")</f>
        <v/>
      </c>
      <c r="NM61" s="10" t="str">
        <f t="shared" si="69"/>
        <v/>
      </c>
      <c r="NO61" s="85" t="str" cm="1">
        <f t="array" ref="NO61">IF(OR(NO$7="", $JE61=""), "", IFERROR(NO$8+SUMPRODUCT((Trades!$CL$8:$CL$307)*(Trades!$O$8:$Q$307=NO$7)*(Trades!$R$8:$R$307&lt;$JE61))-SUMPRODUCT((Trades!$H$8:$H$307)*(Trades!$E$8:$E$307=NO$7)*(Trades!$R$8:$R$307&lt;$JE61)), ""))</f>
        <v/>
      </c>
      <c r="NP61" s="86" t="str" cm="1">
        <f t="array" ref="NP61">IF(OR(NP$7="", $JE61=""), "", IFERROR(NP$8+SUMPRODUCT((Trades!$CL$8:$CL$307)*(Trades!$O$8:$Q$307=NP$7)*(Trades!$R$8:$R$307&lt;$JE61))-SUMPRODUCT((Trades!$H$8:$H$307)*(Trades!$E$8:$E$307=NP$7)*(Trades!$R$8:$R$307&lt;$JE61)), ""))</f>
        <v/>
      </c>
      <c r="NQ61" s="86" t="str" cm="1">
        <f t="array" ref="NQ61">IF(OR(NQ$7="", $JE61=""), "", IFERROR(NQ$8+SUMPRODUCT((Trades!$CL$8:$CL$307)*(Trades!$O$8:$Q$307=NQ$7)*(Trades!$R$8:$R$307&lt;$JE61))-SUMPRODUCT((Trades!$H$8:$H$307)*(Trades!$E$8:$E$307=NQ$7)*(Trades!$R$8:$R$307&lt;$JE61)), ""))</f>
        <v/>
      </c>
      <c r="NR61" s="86" t="str" cm="1">
        <f t="array" ref="NR61">IF(OR(NR$7="", $JE61=""), "", IFERROR(NR$8+SUMPRODUCT((Trades!$CL$8:$CL$307)*(Trades!$O$8:$Q$307=NR$7)*(Trades!$R$8:$R$307&lt;$JE61))-SUMPRODUCT((Trades!$H$8:$H$307)*(Trades!$E$8:$E$307=NR$7)*(Trades!$R$8:$R$307&lt;$JE61)), ""))</f>
        <v/>
      </c>
      <c r="NS61" s="86" t="str" cm="1">
        <f t="array" ref="NS61">IF(OR(NS$7="", $JE61=""), "", IFERROR(NS$8+SUMPRODUCT((Trades!$CL$8:$CL$307)*(Trades!$O$8:$Q$307=NS$7)*(Trades!$R$8:$R$307&lt;$JE61))-SUMPRODUCT((Trades!$H$8:$H$307)*(Trades!$E$8:$E$307=NS$7)*(Trades!$R$8:$R$307&lt;$JE61)), ""))</f>
        <v/>
      </c>
      <c r="NT61" s="86" t="str" cm="1">
        <f t="array" ref="NT61">IF(OR(NT$7="", $JE61=""), "", IFERROR(NT$8+SUMPRODUCT((Trades!$CL$8:$CL$307)*(Trades!$O$8:$Q$307=NT$7)*(Trades!$R$8:$R$307&lt;$JE61))-SUMPRODUCT((Trades!$H$8:$H$307)*(Trades!$E$8:$E$307=NT$7)*(Trades!$R$8:$R$307&lt;$JE61)), ""))</f>
        <v/>
      </c>
      <c r="NU61" s="86" t="str" cm="1">
        <f t="array" ref="NU61">IF(OR(NU$7="", $JE61=""), "", IFERROR(NU$8+SUMPRODUCT((Trades!$CL$8:$CL$307)*(Trades!$O$8:$Q$307=NU$7)*(Trades!$R$8:$R$307&lt;$JE61))-SUMPRODUCT((Trades!$H$8:$H$307)*(Trades!$E$8:$E$307=NU$7)*(Trades!$R$8:$R$307&lt;$JE61)), ""))</f>
        <v/>
      </c>
      <c r="NV61" s="86" t="str" cm="1">
        <f t="array" ref="NV61">IF(OR(NV$7="", $JE61=""), "", IFERROR(NV$8+SUMPRODUCT((Trades!$CL$8:$CL$307)*(Trades!$O$8:$Q$307=NV$7)*(Trades!$R$8:$R$307&lt;$JE61))-SUMPRODUCT((Trades!$H$8:$H$307)*(Trades!$E$8:$E$307=NV$7)*(Trades!$R$8:$R$307&lt;$JE61)), ""))</f>
        <v/>
      </c>
      <c r="NW61" s="86" t="str" cm="1">
        <f t="array" ref="NW61">IF(OR(NW$7="", $JE61=""), "", IFERROR(NW$8+SUMPRODUCT((Trades!$CL$8:$CL$307)*(Trades!$O$8:$Q$307=NW$7)*(Trades!$R$8:$R$307&lt;$JE61))-SUMPRODUCT((Trades!$H$8:$H$307)*(Trades!$E$8:$E$307=NW$7)*(Trades!$R$8:$R$307&lt;$JE61)), ""))</f>
        <v/>
      </c>
      <c r="NX61" s="86" t="str" cm="1">
        <f t="array" ref="NX61">IF(OR(NX$7="", $JE61=""), "", IFERROR(NX$8+SUMPRODUCT((Trades!$CL$8:$CL$307)*(Trades!$O$8:$Q$307=NX$7)*(Trades!$R$8:$R$307&lt;$JE61))-SUMPRODUCT((Trades!$H$8:$H$307)*(Trades!$E$8:$E$307=NX$7)*(Trades!$R$8:$R$307&lt;$JE61)), ""))</f>
        <v/>
      </c>
      <c r="NY61" s="86" t="str" cm="1">
        <f t="array" ref="NY61">IF(OR(NY$7="", $JE61=""), "", IFERROR(NY$8+SUMPRODUCT((Trades!$CL$8:$CL$307)*(Trades!$O$8:$Q$307=NY$7)*(Trades!$R$8:$R$307&lt;$JE61))-SUMPRODUCT((Trades!$H$8:$H$307)*(Trades!$E$8:$E$307=NY$7)*(Trades!$R$8:$R$307&lt;$JE61)), ""))</f>
        <v/>
      </c>
      <c r="NZ61" s="86" t="str" cm="1">
        <f t="array" ref="NZ61">IF(OR(NZ$7="", $JE61=""), "", IFERROR(NZ$8+SUMPRODUCT((Trades!$CL$8:$CL$307)*(Trades!$O$8:$Q$307=NZ$7)*(Trades!$R$8:$R$307&lt;$JE61))-SUMPRODUCT((Trades!$H$8:$H$307)*(Trades!$E$8:$E$307=NZ$7)*(Trades!$R$8:$R$307&lt;$JE61)), ""))</f>
        <v/>
      </c>
      <c r="OA61" s="86" t="str" cm="1">
        <f t="array" ref="OA61">IF(OR(OA$7="", $JE61=""), "", IFERROR(OA$8+SUMPRODUCT((Trades!$CL$8:$CL$307)*(Trades!$O$8:$Q$307=OA$7)*(Trades!$R$8:$R$307&lt;$JE61))-SUMPRODUCT((Trades!$H$8:$H$307)*(Trades!$E$8:$E$307=OA$7)*(Trades!$R$8:$R$307&lt;$JE61)), ""))</f>
        <v/>
      </c>
      <c r="OB61" s="86" t="str" cm="1">
        <f t="array" ref="OB61">IF(OR(OB$7="", $JE61=""), "", IFERROR(OB$8+SUMPRODUCT((Trades!$CL$8:$CL$307)*(Trades!$O$8:$Q$307=OB$7)*(Trades!$R$8:$R$307&lt;$JE61))-SUMPRODUCT((Trades!$H$8:$H$307)*(Trades!$E$8:$E$307=OB$7)*(Trades!$R$8:$R$307&lt;$JE61)), ""))</f>
        <v/>
      </c>
      <c r="OC61" s="86" t="str" cm="1">
        <f t="array" ref="OC61">IF(OR(OC$7="", $JE61=""), "", IFERROR(OC$8+SUMPRODUCT((Trades!$CL$8:$CL$307)*(Trades!$O$8:$Q$307=OC$7)*(Trades!$R$8:$R$307&lt;$JE61))-SUMPRODUCT((Trades!$H$8:$H$307)*(Trades!$E$8:$E$307=OC$7)*(Trades!$R$8:$R$307&lt;$JE61)), ""))</f>
        <v/>
      </c>
      <c r="OD61" s="86" t="str" cm="1">
        <f t="array" ref="OD61">IF(OR(OD$7="", $JE61=""), "", IFERROR(OD$8+SUMPRODUCT((Trades!$CL$8:$CL$307)*(Trades!$O$8:$Q$307=OD$7)*(Trades!$R$8:$R$307&lt;$JE61))-SUMPRODUCT((Trades!$H$8:$H$307)*(Trades!$E$8:$E$307=OD$7)*(Trades!$R$8:$R$307&lt;$JE61)), ""))</f>
        <v/>
      </c>
      <c r="OE61" s="86" t="str" cm="1">
        <f t="array" ref="OE61">IF(OR(OE$7="", $JE61=""), "", IFERROR(OE$8+SUMPRODUCT((Trades!$CL$8:$CL$307)*(Trades!$O$8:$Q$307=OE$7)*(Trades!$R$8:$R$307&lt;$JE61))-SUMPRODUCT((Trades!$H$8:$H$307)*(Trades!$E$8:$E$307=OE$7)*(Trades!$R$8:$R$307&lt;$JE61)), ""))</f>
        <v/>
      </c>
      <c r="OF61" s="86" t="str" cm="1">
        <f t="array" ref="OF61">IF(OR(OF$7="", $JE61=""), "", IFERROR(OF$8+SUMPRODUCT((Trades!$CL$8:$CL$307)*(Trades!$O$8:$Q$307=OF$7)*(Trades!$R$8:$R$307&lt;$JE61))-SUMPRODUCT((Trades!$H$8:$H$307)*(Trades!$E$8:$E$307=OF$7)*(Trades!$R$8:$R$307&lt;$JE61)), ""))</f>
        <v/>
      </c>
      <c r="OG61" s="86" t="str" cm="1">
        <f t="array" ref="OG61">IF(OR(OG$7="", $JE61=""), "", IFERROR(OG$8+SUMPRODUCT((Trades!$CL$8:$CL$307)*(Trades!$O$8:$Q$307=OG$7)*(Trades!$R$8:$R$307&lt;$JE61))-SUMPRODUCT((Trades!$H$8:$H$307)*(Trades!$E$8:$E$307=OG$7)*(Trades!$R$8:$R$307&lt;$JE61)), ""))</f>
        <v/>
      </c>
      <c r="OH61" s="87" t="str" cm="1">
        <f t="array" ref="OH61">IF(OR(OH$7="", $JE61=""), "", IFERROR(OH$8+SUMPRODUCT((Trades!$CL$8:$CL$307)*(Trades!$O$8:$Q$307=OH$7)*(Trades!$R$8:$R$307&lt;$JE61))-SUMPRODUCT((Trades!$H$8:$H$307)*(Trades!$E$8:$E$307=OH$7)*(Trades!$R$8:$R$307&lt;$JE61)), ""))</f>
        <v/>
      </c>
      <c r="OJ61" s="94" t="str">
        <f t="shared" si="106"/>
        <v/>
      </c>
      <c r="OK61" s="95" t="str">
        <f t="shared" si="153"/>
        <v/>
      </c>
      <c r="OL61" s="95" t="str">
        <f t="shared" si="154"/>
        <v/>
      </c>
      <c r="OM61" s="95" t="str">
        <f t="shared" si="155"/>
        <v/>
      </c>
      <c r="ON61" s="95" t="str">
        <f t="shared" si="156"/>
        <v/>
      </c>
      <c r="OO61" s="95" t="str">
        <f t="shared" si="157"/>
        <v/>
      </c>
      <c r="OP61" s="95" t="str">
        <f t="shared" si="158"/>
        <v/>
      </c>
      <c r="OQ61" s="95" t="str">
        <f t="shared" si="159"/>
        <v/>
      </c>
      <c r="OR61" s="95" t="str">
        <f t="shared" si="160"/>
        <v/>
      </c>
      <c r="OS61" s="95" t="str">
        <f t="shared" si="131"/>
        <v/>
      </c>
      <c r="OT61" s="95" t="str">
        <f t="shared" si="132"/>
        <v/>
      </c>
      <c r="OU61" s="95" t="str">
        <f t="shared" si="133"/>
        <v/>
      </c>
      <c r="OV61" s="95" t="str">
        <f t="shared" si="134"/>
        <v/>
      </c>
      <c r="OW61" s="95" t="str">
        <f t="shared" si="135"/>
        <v/>
      </c>
      <c r="OX61" s="95" t="str">
        <f t="shared" si="136"/>
        <v/>
      </c>
      <c r="OY61" s="95" t="str">
        <f t="shared" si="137"/>
        <v/>
      </c>
      <c r="OZ61" s="95" t="str">
        <f t="shared" si="138"/>
        <v/>
      </c>
      <c r="PA61" s="95" t="str">
        <f t="shared" si="139"/>
        <v/>
      </c>
      <c r="PB61" s="95" t="str">
        <f t="shared" si="140"/>
        <v/>
      </c>
      <c r="PC61" s="96" t="str">
        <f t="shared" si="141"/>
        <v/>
      </c>
      <c r="PE61" s="101" t="str">
        <f t="shared" si="126"/>
        <v/>
      </c>
      <c r="PG61" s="106" t="str">
        <f t="shared" si="127"/>
        <v/>
      </c>
      <c r="PH61" s="107" t="str">
        <f t="shared" si="161"/>
        <v/>
      </c>
      <c r="PI61" s="107" t="str">
        <f t="shared" si="162"/>
        <v/>
      </c>
      <c r="PJ61" s="107" t="str">
        <f t="shared" si="163"/>
        <v/>
      </c>
      <c r="PK61" s="107" t="str">
        <f t="shared" si="164"/>
        <v/>
      </c>
      <c r="PL61" s="107" t="str">
        <f t="shared" si="165"/>
        <v/>
      </c>
      <c r="PM61" s="107" t="str">
        <f t="shared" si="166"/>
        <v/>
      </c>
      <c r="PN61" s="107" t="str">
        <f t="shared" si="167"/>
        <v/>
      </c>
      <c r="PO61" s="107" t="str">
        <f t="shared" si="168"/>
        <v/>
      </c>
      <c r="PP61" s="107" t="str">
        <f t="shared" si="142"/>
        <v/>
      </c>
      <c r="PQ61" s="107" t="str">
        <f t="shared" si="143"/>
        <v/>
      </c>
      <c r="PR61" s="107" t="str">
        <f t="shared" si="144"/>
        <v/>
      </c>
      <c r="PS61" s="107" t="str">
        <f t="shared" si="145"/>
        <v/>
      </c>
      <c r="PT61" s="107" t="str">
        <f t="shared" si="146"/>
        <v/>
      </c>
      <c r="PU61" s="107" t="str">
        <f t="shared" si="147"/>
        <v/>
      </c>
      <c r="PV61" s="107" t="str">
        <f t="shared" si="148"/>
        <v/>
      </c>
      <c r="PW61" s="107" t="str">
        <f t="shared" si="149"/>
        <v/>
      </c>
      <c r="PX61" s="107" t="str">
        <f t="shared" si="150"/>
        <v/>
      </c>
      <c r="PY61" s="107" t="str">
        <f t="shared" si="151"/>
        <v/>
      </c>
      <c r="PZ61" s="108" t="str">
        <f t="shared" si="152"/>
        <v/>
      </c>
      <c r="QB61" s="124" t="str" cm="1">
        <f t="array" ref="QB61">IF(OR($QB$3="", $NI61=""), "", IFERROR(INDEX($ML61:$NE61, $QA61, MATCH($QB$3, $ML$7:$NE$7, 0)), ""))</f>
        <v/>
      </c>
      <c r="QD61" s="101" t="e" cm="1">
        <f t="array" ref="QD61">IF(OR($NI61="", $QB$3=""), NA(), IFERROR(INDEX($NO61:$OH61, $QC61, MATCH($QB$3, $NO$7:$OH$7, 0)), NA()))</f>
        <v>#N/A</v>
      </c>
      <c r="QF61" s="10">
        <f t="shared" si="72"/>
        <v>-20</v>
      </c>
    </row>
    <row r="62" spans="1:448" ht="15" hidden="1" customHeight="1" x14ac:dyDescent="0.25">
      <c r="CJ62" s="7"/>
      <c r="CK62" s="10">
        <v>54</v>
      </c>
      <c r="CL62" s="60">
        <v>54</v>
      </c>
      <c r="CM62" s="7">
        <v>52</v>
      </c>
      <c r="CN62" s="7">
        <v>10</v>
      </c>
      <c r="CO62" s="7">
        <v>40</v>
      </c>
      <c r="CP62" s="7">
        <v>91</v>
      </c>
      <c r="CQ62" s="7">
        <v>70</v>
      </c>
      <c r="CR62" s="7">
        <v>67</v>
      </c>
      <c r="CS62" s="7">
        <v>28</v>
      </c>
      <c r="CT62" s="7">
        <v>85</v>
      </c>
      <c r="CU62" s="7">
        <v>72</v>
      </c>
      <c r="CV62" s="7">
        <v>90</v>
      </c>
      <c r="CW62" s="7">
        <v>82</v>
      </c>
      <c r="CX62" s="7">
        <v>6</v>
      </c>
      <c r="CY62" s="7">
        <v>18</v>
      </c>
      <c r="CZ62" s="7">
        <v>51</v>
      </c>
      <c r="DA62" s="7">
        <v>74</v>
      </c>
      <c r="DB62" s="7">
        <v>87</v>
      </c>
      <c r="DC62" s="7">
        <v>73</v>
      </c>
      <c r="DD62" s="7">
        <v>87</v>
      </c>
      <c r="DE62" s="7">
        <v>90</v>
      </c>
      <c r="DF62" s="7">
        <v>42</v>
      </c>
      <c r="DG62" s="7">
        <v>33</v>
      </c>
      <c r="DH62" s="7">
        <v>28</v>
      </c>
      <c r="DI62" s="61">
        <v>40</v>
      </c>
      <c r="DK62" s="10">
        <v>55</v>
      </c>
      <c r="DL62" s="60">
        <v>61</v>
      </c>
      <c r="DM62" s="7">
        <v>20</v>
      </c>
      <c r="DN62" s="7">
        <v>17</v>
      </c>
      <c r="DO62" s="7">
        <v>76</v>
      </c>
      <c r="DP62" s="7">
        <v>73</v>
      </c>
      <c r="DQ62" s="7">
        <v>98</v>
      </c>
      <c r="DR62" s="7">
        <v>89</v>
      </c>
      <c r="DS62" s="7">
        <v>78</v>
      </c>
      <c r="DT62" s="7">
        <v>40</v>
      </c>
      <c r="DU62" s="7">
        <v>11</v>
      </c>
      <c r="DV62" s="7">
        <v>30</v>
      </c>
      <c r="DW62" s="7">
        <v>72</v>
      </c>
      <c r="DX62" s="7">
        <v>93</v>
      </c>
      <c r="DY62" s="7">
        <v>76</v>
      </c>
      <c r="DZ62" s="7">
        <v>60</v>
      </c>
      <c r="EA62" s="7">
        <v>28</v>
      </c>
      <c r="EB62" s="7">
        <v>32</v>
      </c>
      <c r="EC62" s="7">
        <v>12</v>
      </c>
      <c r="ED62" s="7">
        <v>66</v>
      </c>
      <c r="EE62" s="7">
        <v>47</v>
      </c>
      <c r="EF62" s="7">
        <v>56</v>
      </c>
      <c r="EG62" s="7">
        <v>77</v>
      </c>
      <c r="EH62" s="7">
        <v>66</v>
      </c>
      <c r="EI62" s="7">
        <v>39</v>
      </c>
      <c r="EJ62" s="7">
        <v>48</v>
      </c>
      <c r="EK62" s="7">
        <v>28</v>
      </c>
      <c r="EL62" s="7">
        <v>41</v>
      </c>
      <c r="EM62" s="7">
        <v>100</v>
      </c>
      <c r="EN62" s="7">
        <v>75</v>
      </c>
      <c r="EO62" s="7">
        <v>83</v>
      </c>
      <c r="EP62" s="7">
        <v>66</v>
      </c>
      <c r="EQ62" s="7">
        <v>61</v>
      </c>
      <c r="ER62" s="7">
        <v>37</v>
      </c>
      <c r="ES62" s="7">
        <v>15</v>
      </c>
      <c r="ET62" s="7">
        <v>14</v>
      </c>
      <c r="EU62" s="7">
        <v>57</v>
      </c>
      <c r="EV62" s="7">
        <v>51</v>
      </c>
      <c r="EW62" s="7">
        <v>82</v>
      </c>
      <c r="EX62" s="7">
        <v>72</v>
      </c>
      <c r="EY62" s="7">
        <v>98</v>
      </c>
      <c r="EZ62" s="7">
        <v>30</v>
      </c>
      <c r="FA62" s="7">
        <v>97</v>
      </c>
      <c r="FB62" s="7">
        <v>40</v>
      </c>
      <c r="FC62" s="7">
        <v>91</v>
      </c>
      <c r="FD62" s="7">
        <v>55</v>
      </c>
      <c r="FE62" s="7">
        <v>41</v>
      </c>
      <c r="FF62" s="7">
        <v>42</v>
      </c>
      <c r="FG62" s="7">
        <v>16</v>
      </c>
      <c r="FH62" s="7">
        <v>40</v>
      </c>
      <c r="FI62" s="7">
        <v>43</v>
      </c>
      <c r="FJ62" s="7">
        <v>45</v>
      </c>
      <c r="FK62" s="7">
        <v>96</v>
      </c>
      <c r="FL62" s="7">
        <v>29</v>
      </c>
      <c r="FM62" s="7">
        <v>31</v>
      </c>
      <c r="FN62" s="7">
        <v>89</v>
      </c>
      <c r="FO62" s="7">
        <v>45</v>
      </c>
      <c r="FP62" s="7">
        <v>73</v>
      </c>
      <c r="FQ62" s="7">
        <v>14</v>
      </c>
      <c r="FR62" s="7">
        <v>37</v>
      </c>
      <c r="FS62" s="7">
        <v>65</v>
      </c>
      <c r="FT62" s="7">
        <v>66</v>
      </c>
      <c r="FU62" s="7">
        <v>2</v>
      </c>
      <c r="FV62" s="7">
        <v>68</v>
      </c>
      <c r="FW62" s="7">
        <v>36</v>
      </c>
      <c r="FX62" s="7">
        <v>55</v>
      </c>
      <c r="FY62" s="7">
        <v>81</v>
      </c>
      <c r="FZ62" s="7">
        <v>48</v>
      </c>
      <c r="GA62" s="7">
        <v>6</v>
      </c>
      <c r="GB62" s="7">
        <v>36</v>
      </c>
      <c r="GC62" s="7">
        <v>35</v>
      </c>
      <c r="GD62" s="7">
        <v>21</v>
      </c>
      <c r="GE62" s="7">
        <v>6</v>
      </c>
      <c r="GF62" s="7">
        <v>34</v>
      </c>
      <c r="GG62" s="7">
        <v>90</v>
      </c>
      <c r="GH62" s="7">
        <v>61</v>
      </c>
      <c r="GI62" s="7">
        <v>67</v>
      </c>
      <c r="GJ62" s="7">
        <v>37</v>
      </c>
      <c r="GK62" s="7">
        <v>21</v>
      </c>
      <c r="GL62" s="7">
        <v>23</v>
      </c>
      <c r="GM62" s="7">
        <v>70</v>
      </c>
      <c r="GN62" s="7">
        <v>85</v>
      </c>
      <c r="GO62" s="7">
        <v>3</v>
      </c>
      <c r="GP62" s="7">
        <v>60</v>
      </c>
      <c r="GQ62" s="7">
        <v>21</v>
      </c>
      <c r="GR62" s="7">
        <v>40</v>
      </c>
      <c r="GS62" s="7">
        <v>95</v>
      </c>
      <c r="GT62" s="7">
        <v>68</v>
      </c>
      <c r="GU62" s="7">
        <v>74</v>
      </c>
      <c r="GV62" s="7">
        <v>52</v>
      </c>
      <c r="GW62" s="7">
        <v>5</v>
      </c>
      <c r="GX62" s="7">
        <v>5</v>
      </c>
      <c r="GY62" s="7">
        <v>61</v>
      </c>
      <c r="GZ62" s="7">
        <v>8</v>
      </c>
      <c r="HA62" s="7">
        <v>10</v>
      </c>
      <c r="HB62" s="7">
        <v>84</v>
      </c>
      <c r="HC62" s="7">
        <v>13</v>
      </c>
      <c r="HD62" s="7">
        <v>96</v>
      </c>
      <c r="HE62" s="7">
        <v>48</v>
      </c>
      <c r="HF62" s="7">
        <v>38</v>
      </c>
      <c r="HG62" s="61">
        <v>54</v>
      </c>
      <c r="HJ62" s="52" t="e">
        <f t="shared" si="176"/>
        <v>#VALUE!</v>
      </c>
      <c r="HL62" s="49">
        <f>$CA$14</f>
        <v>0.24999999999999997</v>
      </c>
      <c r="HN62" s="10" t="e">
        <f t="shared" si="172"/>
        <v>#VALUE!</v>
      </c>
      <c r="HP62" s="10" t="e">
        <f t="shared" si="173"/>
        <v>#VALUE!</v>
      </c>
      <c r="HR62" s="10" t="e">
        <f t="shared" si="78"/>
        <v>#VALUE!</v>
      </c>
      <c r="HT62" s="60" t="e">
        <f t="shared" si="175"/>
        <v>#VALUE!</v>
      </c>
      <c r="HU62" s="7" t="e">
        <f t="shared" si="175"/>
        <v>#VALUE!</v>
      </c>
      <c r="HV62" s="7" t="e">
        <f t="shared" si="175"/>
        <v>#VALUE!</v>
      </c>
      <c r="HW62" s="7" t="e">
        <f t="shared" si="175"/>
        <v>#VALUE!</v>
      </c>
      <c r="HX62" s="7" t="e">
        <f t="shared" si="175"/>
        <v>#VALUE!</v>
      </c>
      <c r="HY62" s="7" t="e">
        <f t="shared" si="175"/>
        <v>#VALUE!</v>
      </c>
      <c r="HZ62" s="7" t="e">
        <f t="shared" si="175"/>
        <v>#VALUE!</v>
      </c>
      <c r="IA62" s="7" t="e">
        <f t="shared" si="175"/>
        <v>#VALUE!</v>
      </c>
      <c r="IB62" s="7" t="e">
        <f t="shared" si="175"/>
        <v>#VALUE!</v>
      </c>
      <c r="IC62" s="7" t="e">
        <f t="shared" si="175"/>
        <v>#VALUE!</v>
      </c>
      <c r="ID62" s="7" t="e">
        <f t="shared" si="175"/>
        <v>#VALUE!</v>
      </c>
      <c r="IE62" s="7" t="e">
        <f t="shared" si="175"/>
        <v>#VALUE!</v>
      </c>
      <c r="IF62" s="7" t="e">
        <f t="shared" si="175"/>
        <v>#VALUE!</v>
      </c>
      <c r="IG62" s="7" t="e">
        <f t="shared" si="175"/>
        <v>#VALUE!</v>
      </c>
      <c r="IH62" s="7" t="e">
        <f t="shared" si="175"/>
        <v>#VALUE!</v>
      </c>
      <c r="II62" s="7" t="e">
        <f t="shared" si="175"/>
        <v>#VALUE!</v>
      </c>
      <c r="IJ62" s="7" t="e">
        <f t="shared" si="174"/>
        <v>#VALUE!</v>
      </c>
      <c r="IK62" s="7" t="e">
        <f t="shared" si="174"/>
        <v>#VALUE!</v>
      </c>
      <c r="IL62" s="7" t="e">
        <f t="shared" si="174"/>
        <v>#VALUE!</v>
      </c>
      <c r="IM62" s="61" t="e">
        <f t="shared" si="174"/>
        <v>#VALUE!</v>
      </c>
      <c r="IT62" s="10">
        <v>55</v>
      </c>
      <c r="IU62" s="10">
        <f t="shared" si="80"/>
        <v>1</v>
      </c>
      <c r="IW62" s="10">
        <f>IFERROR(IF(COUNTIF(IW$8:IW61, IW61)&lt;=INDEX($IQ$8:$IQ$18, MATCH(IW61, $IP$8:$IP$18, 0)), IW61, IW61+$IR$5), "")</f>
        <v>0</v>
      </c>
      <c r="IX62" s="10">
        <f>IF($IW62="", "", COUNTIF(IW$8:IW62, IW62))</f>
        <v>2</v>
      </c>
      <c r="IY62" s="10">
        <f t="shared" si="81"/>
        <v>4</v>
      </c>
      <c r="JA62" s="10" t="str">
        <f t="shared" si="82"/>
        <v>X</v>
      </c>
      <c r="JB62" s="10">
        <f>IF($JA62="", "", COUNTIF(JA$8:JA62, "X"))</f>
        <v>50</v>
      </c>
      <c r="JE62" s="67" t="str">
        <f t="shared" si="83"/>
        <v/>
      </c>
      <c r="JF62" s="60" t="str">
        <f>IF(AND($IQ$5='Dev Settings'!$BU$3, COUNTIF($IP$21:$IP$25, HT62)&gt;0, COUNTIF($IP$21:$IP$25, HT61)&gt;0), MIN($ML61:$NE61)-ML61, IF(AND($IQ$6='Dev Settings'!$BU$3, COUNTIF($IQ$21:$IQ$25, HT62)&gt;0, COUNTIF($IQ$21:$IQ$25, HT61)&gt;0), MAX($ML61:$NE61)-ML61, IFERROR(INDEX($IU$8:$IU$107, MATCH(HT62, $IT$8:$IT$107, 0)), "")))</f>
        <v/>
      </c>
      <c r="JG62" s="7" t="str">
        <f>IF(AND($IQ$5='Dev Settings'!$BU$3, COUNTIF($IP$21:$IP$25, HU62)&gt;0, COUNTIF($IP$21:$IP$25, HU61)&gt;0), MIN($ML61:$NE61)-MM61, IF(AND($IQ$6='Dev Settings'!$BU$3, COUNTIF($IQ$21:$IQ$25, HU62)&gt;0, COUNTIF($IQ$21:$IQ$25, HU61)&gt;0), MAX($ML61:$NE61)-MM61, IFERROR(INDEX($IU$8:$IU$107, MATCH(HU62, $IT$8:$IT$107, 0)), "")))</f>
        <v/>
      </c>
      <c r="JH62" s="7" t="str">
        <f>IF(AND($IQ$5='Dev Settings'!$BU$3, COUNTIF($IP$21:$IP$25, HV62)&gt;0, COUNTIF($IP$21:$IP$25, HV61)&gt;0), MIN($ML61:$NE61)-MN61, IF(AND($IQ$6='Dev Settings'!$BU$3, COUNTIF($IQ$21:$IQ$25, HV62)&gt;0, COUNTIF($IQ$21:$IQ$25, HV61)&gt;0), MAX($ML61:$NE61)-MN61, IFERROR(INDEX($IU$8:$IU$107, MATCH(HV62, $IT$8:$IT$107, 0)), "")))</f>
        <v/>
      </c>
      <c r="JI62" s="7" t="str">
        <f>IF(AND($IQ$5='Dev Settings'!$BU$3, COUNTIF($IP$21:$IP$25, HW62)&gt;0, COUNTIF($IP$21:$IP$25, HW61)&gt;0), MIN($ML61:$NE61)-MO61, IF(AND($IQ$6='Dev Settings'!$BU$3, COUNTIF($IQ$21:$IQ$25, HW62)&gt;0, COUNTIF($IQ$21:$IQ$25, HW61)&gt;0), MAX($ML61:$NE61)-MO61, IFERROR(INDEX($IU$8:$IU$107, MATCH(HW62, $IT$8:$IT$107, 0)), "")))</f>
        <v/>
      </c>
      <c r="JJ62" s="7" t="str">
        <f>IF(AND($IQ$5='Dev Settings'!$BU$3, COUNTIF($IP$21:$IP$25, HX62)&gt;0, COUNTIF($IP$21:$IP$25, HX61)&gt;0), MIN($ML61:$NE61)-MP61, IF(AND($IQ$6='Dev Settings'!$BU$3, COUNTIF($IQ$21:$IQ$25, HX62)&gt;0, COUNTIF($IQ$21:$IQ$25, HX61)&gt;0), MAX($ML61:$NE61)-MP61, IFERROR(INDEX($IU$8:$IU$107, MATCH(HX62, $IT$8:$IT$107, 0)), "")))</f>
        <v/>
      </c>
      <c r="JK62" s="7" t="str">
        <f>IF(AND($IQ$5='Dev Settings'!$BU$3, COUNTIF($IP$21:$IP$25, HY62)&gt;0, COUNTIF($IP$21:$IP$25, HY61)&gt;0), MIN($ML61:$NE61)-MQ61, IF(AND($IQ$6='Dev Settings'!$BU$3, COUNTIF($IQ$21:$IQ$25, HY62)&gt;0, COUNTIF($IQ$21:$IQ$25, HY61)&gt;0), MAX($ML61:$NE61)-MQ61, IFERROR(INDEX($IU$8:$IU$107, MATCH(HY62, $IT$8:$IT$107, 0)), "")))</f>
        <v/>
      </c>
      <c r="JL62" s="7" t="str">
        <f>IF(AND($IQ$5='Dev Settings'!$BU$3, COUNTIF($IP$21:$IP$25, HZ62)&gt;0, COUNTIF($IP$21:$IP$25, HZ61)&gt;0), MIN($ML61:$NE61)-MR61, IF(AND($IQ$6='Dev Settings'!$BU$3, COUNTIF($IQ$21:$IQ$25, HZ62)&gt;0, COUNTIF($IQ$21:$IQ$25, HZ61)&gt;0), MAX($ML61:$NE61)-MR61, IFERROR(INDEX($IU$8:$IU$107, MATCH(HZ62, $IT$8:$IT$107, 0)), "")))</f>
        <v/>
      </c>
      <c r="JM62" s="7" t="str">
        <f>IF(AND($IQ$5='Dev Settings'!$BU$3, COUNTIF($IP$21:$IP$25, IA62)&gt;0, COUNTIF($IP$21:$IP$25, IA61)&gt;0), MIN($ML61:$NE61)-MS61, IF(AND($IQ$6='Dev Settings'!$BU$3, COUNTIF($IQ$21:$IQ$25, IA62)&gt;0, COUNTIF($IQ$21:$IQ$25, IA61)&gt;0), MAX($ML61:$NE61)-MS61, IFERROR(INDEX($IU$8:$IU$107, MATCH(IA62, $IT$8:$IT$107, 0)), "")))</f>
        <v/>
      </c>
      <c r="JN62" s="7" t="str">
        <f>IF(AND($IQ$5='Dev Settings'!$BU$3, COUNTIF($IP$21:$IP$25, IB62)&gt;0, COUNTIF($IP$21:$IP$25, IB61)&gt;0), MIN($ML61:$NE61)-MT61, IF(AND($IQ$6='Dev Settings'!$BU$3, COUNTIF($IQ$21:$IQ$25, IB62)&gt;0, COUNTIF($IQ$21:$IQ$25, IB61)&gt;0), MAX($ML61:$NE61)-MT61, IFERROR(INDEX($IU$8:$IU$107, MATCH(IB62, $IT$8:$IT$107, 0)), "")))</f>
        <v/>
      </c>
      <c r="JO62" s="7" t="str">
        <f>IF(AND($IQ$5='Dev Settings'!$BU$3, COUNTIF($IP$21:$IP$25, IC62)&gt;0, COUNTIF($IP$21:$IP$25, IC61)&gt;0), MIN($ML61:$NE61)-MU61, IF(AND($IQ$6='Dev Settings'!$BU$3, COUNTIF($IQ$21:$IQ$25, IC62)&gt;0, COUNTIF($IQ$21:$IQ$25, IC61)&gt;0), MAX($ML61:$NE61)-MU61, IFERROR(INDEX($IU$8:$IU$107, MATCH(IC62, $IT$8:$IT$107, 0)), "")))</f>
        <v/>
      </c>
      <c r="JP62" s="7" t="str">
        <f>IF(AND($IQ$5='Dev Settings'!$BU$3, COUNTIF($IP$21:$IP$25, ID62)&gt;0, COUNTIF($IP$21:$IP$25, ID61)&gt;0), MIN($ML61:$NE61)-MV61, IF(AND($IQ$6='Dev Settings'!$BU$3, COUNTIF($IQ$21:$IQ$25, ID62)&gt;0, COUNTIF($IQ$21:$IQ$25, ID61)&gt;0), MAX($ML61:$NE61)-MV61, IFERROR(INDEX($IU$8:$IU$107, MATCH(ID62, $IT$8:$IT$107, 0)), "")))</f>
        <v/>
      </c>
      <c r="JQ62" s="7" t="str">
        <f>IF(AND($IQ$5='Dev Settings'!$BU$3, COUNTIF($IP$21:$IP$25, IE62)&gt;0, COUNTIF($IP$21:$IP$25, IE61)&gt;0), MIN($ML61:$NE61)-MW61, IF(AND($IQ$6='Dev Settings'!$BU$3, COUNTIF($IQ$21:$IQ$25, IE62)&gt;0, COUNTIF($IQ$21:$IQ$25, IE61)&gt;0), MAX($ML61:$NE61)-MW61, IFERROR(INDEX($IU$8:$IU$107, MATCH(IE62, $IT$8:$IT$107, 0)), "")))</f>
        <v/>
      </c>
      <c r="JR62" s="7" t="str">
        <f>IF(AND($IQ$5='Dev Settings'!$BU$3, COUNTIF($IP$21:$IP$25, IF62)&gt;0, COUNTIF($IP$21:$IP$25, IF61)&gt;0), MIN($ML61:$NE61)-MX61, IF(AND($IQ$6='Dev Settings'!$BU$3, COUNTIF($IQ$21:$IQ$25, IF62)&gt;0, COUNTIF($IQ$21:$IQ$25, IF61)&gt;0), MAX($ML61:$NE61)-MX61, IFERROR(INDEX($IU$8:$IU$107, MATCH(IF62, $IT$8:$IT$107, 0)), "")))</f>
        <v/>
      </c>
      <c r="JS62" s="7" t="str">
        <f>IF(AND($IQ$5='Dev Settings'!$BU$3, COUNTIF($IP$21:$IP$25, IG62)&gt;0, COUNTIF($IP$21:$IP$25, IG61)&gt;0), MIN($ML61:$NE61)-MY61, IF(AND($IQ$6='Dev Settings'!$BU$3, COUNTIF($IQ$21:$IQ$25, IG62)&gt;0, COUNTIF($IQ$21:$IQ$25, IG61)&gt;0), MAX($ML61:$NE61)-MY61, IFERROR(INDEX($IU$8:$IU$107, MATCH(IG62, $IT$8:$IT$107, 0)), "")))</f>
        <v/>
      </c>
      <c r="JT62" s="7" t="str">
        <f>IF(AND($IQ$5='Dev Settings'!$BU$3, COUNTIF($IP$21:$IP$25, IH62)&gt;0, COUNTIF($IP$21:$IP$25, IH61)&gt;0), MIN($ML61:$NE61)-MZ61, IF(AND($IQ$6='Dev Settings'!$BU$3, COUNTIF($IQ$21:$IQ$25, IH62)&gt;0, COUNTIF($IQ$21:$IQ$25, IH61)&gt;0), MAX($ML61:$NE61)-MZ61, IFERROR(INDEX($IU$8:$IU$107, MATCH(IH62, $IT$8:$IT$107, 0)), "")))</f>
        <v/>
      </c>
      <c r="JU62" s="7" t="str">
        <f>IF(AND($IQ$5='Dev Settings'!$BU$3, COUNTIF($IP$21:$IP$25, II62)&gt;0, COUNTIF($IP$21:$IP$25, II61)&gt;0), MIN($ML61:$NE61)-NA61, IF(AND($IQ$6='Dev Settings'!$BU$3, COUNTIF($IQ$21:$IQ$25, II62)&gt;0, COUNTIF($IQ$21:$IQ$25, II61)&gt;0), MAX($ML61:$NE61)-NA61, IFERROR(INDEX($IU$8:$IU$107, MATCH(II62, $IT$8:$IT$107, 0)), "")))</f>
        <v/>
      </c>
      <c r="JV62" s="7" t="str">
        <f>IF(AND($IQ$5='Dev Settings'!$BU$3, COUNTIF($IP$21:$IP$25, IJ62)&gt;0, COUNTIF($IP$21:$IP$25, IJ61)&gt;0), MIN($ML61:$NE61)-NB61, IF(AND($IQ$6='Dev Settings'!$BU$3, COUNTIF($IQ$21:$IQ$25, IJ62)&gt;0, COUNTIF($IQ$21:$IQ$25, IJ61)&gt;0), MAX($ML61:$NE61)-NB61, IFERROR(INDEX($IU$8:$IU$107, MATCH(IJ62, $IT$8:$IT$107, 0)), "")))</f>
        <v/>
      </c>
      <c r="JW62" s="7" t="str">
        <f>IF(AND($IQ$5='Dev Settings'!$BU$3, COUNTIF($IP$21:$IP$25, IK62)&gt;0, COUNTIF($IP$21:$IP$25, IK61)&gt;0), MIN($ML61:$NE61)-NC61, IF(AND($IQ$6='Dev Settings'!$BU$3, COUNTIF($IQ$21:$IQ$25, IK62)&gt;0, COUNTIF($IQ$21:$IQ$25, IK61)&gt;0), MAX($ML61:$NE61)-NC61, IFERROR(INDEX($IU$8:$IU$107, MATCH(IK62, $IT$8:$IT$107, 0)), "")))</f>
        <v/>
      </c>
      <c r="JX62" s="7" t="str">
        <f>IF(AND($IQ$5='Dev Settings'!$BU$3, COUNTIF($IP$21:$IP$25, IL62)&gt;0, COUNTIF($IP$21:$IP$25, IL61)&gt;0), MIN($ML61:$NE61)-ND61, IF(AND($IQ$6='Dev Settings'!$BU$3, COUNTIF($IQ$21:$IQ$25, IL62)&gt;0, COUNTIF($IQ$21:$IQ$25, IL61)&gt;0), MAX($ML61:$NE61)-ND61, IFERROR(INDEX($IU$8:$IU$107, MATCH(IL62, $IT$8:$IT$107, 0)), "")))</f>
        <v/>
      </c>
      <c r="JY62" s="61" t="str">
        <f>IF(AND($IQ$5='Dev Settings'!$BU$3, COUNTIF($IP$21:$IP$25, IM62)&gt;0, COUNTIF($IP$21:$IP$25, IM61)&gt;0), MIN($ML61:$NE61)-NE61, IF(AND($IQ$6='Dev Settings'!$BU$3, COUNTIF($IQ$21:$IQ$25, IM62)&gt;0, COUNTIF($IQ$21:$IQ$25, IM61)&gt;0), MAX($ML61:$NE61)-NE61, IFERROR(INDEX($IU$8:$IU$107, MATCH(IM62, $IT$8:$IT$107, 0)), "")))</f>
        <v/>
      </c>
      <c r="KA62" s="60" t="str">
        <f t="shared" si="8"/>
        <v/>
      </c>
      <c r="KB62" s="7" t="str">
        <f t="shared" si="9"/>
        <v/>
      </c>
      <c r="KC62" s="7" t="str">
        <f t="shared" si="10"/>
        <v/>
      </c>
      <c r="KD62" s="7" t="str">
        <f t="shared" si="11"/>
        <v/>
      </c>
      <c r="KE62" s="7" t="str">
        <f t="shared" si="12"/>
        <v/>
      </c>
      <c r="KF62" s="7" t="str">
        <f t="shared" si="13"/>
        <v/>
      </c>
      <c r="KG62" s="7" t="str">
        <f t="shared" si="14"/>
        <v/>
      </c>
      <c r="KH62" s="7" t="str">
        <f t="shared" si="15"/>
        <v/>
      </c>
      <c r="KI62" s="7" t="str">
        <f t="shared" si="16"/>
        <v/>
      </c>
      <c r="KJ62" s="7" t="str">
        <f t="shared" si="17"/>
        <v/>
      </c>
      <c r="KK62" s="7" t="str">
        <f t="shared" si="18"/>
        <v/>
      </c>
      <c r="KL62" s="7" t="str">
        <f t="shared" si="19"/>
        <v/>
      </c>
      <c r="KM62" s="7" t="str">
        <f t="shared" si="20"/>
        <v/>
      </c>
      <c r="KN62" s="7" t="str">
        <f t="shared" si="21"/>
        <v/>
      </c>
      <c r="KO62" s="7" t="str">
        <f t="shared" si="22"/>
        <v/>
      </c>
      <c r="KP62" s="7" t="str">
        <f t="shared" si="23"/>
        <v/>
      </c>
      <c r="KQ62" s="7" t="str">
        <f t="shared" si="24"/>
        <v/>
      </c>
      <c r="KR62" s="7" t="str">
        <f t="shared" si="25"/>
        <v/>
      </c>
      <c r="KS62" s="7" t="str">
        <f t="shared" si="26"/>
        <v/>
      </c>
      <c r="KT62" s="61" t="str">
        <f t="shared" si="27"/>
        <v/>
      </c>
      <c r="KV62" s="60" t="e">
        <f t="shared" si="28"/>
        <v>#VALUE!</v>
      </c>
      <c r="KW62" s="7" t="e">
        <f t="shared" si="29"/>
        <v>#VALUE!</v>
      </c>
      <c r="KX62" s="7" t="e">
        <f t="shared" si="30"/>
        <v>#VALUE!</v>
      </c>
      <c r="KY62" s="7" t="e">
        <f t="shared" si="31"/>
        <v>#VALUE!</v>
      </c>
      <c r="KZ62" s="7" t="e">
        <f t="shared" si="32"/>
        <v>#VALUE!</v>
      </c>
      <c r="LA62" s="7" t="e">
        <f t="shared" si="33"/>
        <v>#VALUE!</v>
      </c>
      <c r="LB62" s="7" t="e">
        <f t="shared" si="34"/>
        <v>#VALUE!</v>
      </c>
      <c r="LC62" s="7" t="e">
        <f t="shared" si="35"/>
        <v>#VALUE!</v>
      </c>
      <c r="LD62" s="7" t="e">
        <f t="shared" si="36"/>
        <v>#VALUE!</v>
      </c>
      <c r="LE62" s="7" t="e">
        <f t="shared" si="37"/>
        <v>#VALUE!</v>
      </c>
      <c r="LF62" s="7" t="e">
        <f t="shared" si="38"/>
        <v>#VALUE!</v>
      </c>
      <c r="LG62" s="7" t="e">
        <f t="shared" si="39"/>
        <v>#VALUE!</v>
      </c>
      <c r="LH62" s="7" t="e">
        <f t="shared" si="40"/>
        <v>#VALUE!</v>
      </c>
      <c r="LI62" s="7" t="e">
        <f t="shared" si="41"/>
        <v>#VALUE!</v>
      </c>
      <c r="LJ62" s="7" t="e">
        <f t="shared" si="42"/>
        <v>#VALUE!</v>
      </c>
      <c r="LK62" s="7" t="e">
        <f t="shared" si="43"/>
        <v>#VALUE!</v>
      </c>
      <c r="LL62" s="7" t="e">
        <f t="shared" si="44"/>
        <v>#VALUE!</v>
      </c>
      <c r="LM62" s="7" t="e">
        <f t="shared" si="45"/>
        <v>#VALUE!</v>
      </c>
      <c r="LN62" s="7" t="e">
        <f t="shared" si="46"/>
        <v>#VALUE!</v>
      </c>
      <c r="LO62" s="61" t="e">
        <f t="shared" si="47"/>
        <v>#VALUE!</v>
      </c>
      <c r="LQ62" s="60" t="e">
        <f t="shared" si="48"/>
        <v>#VALUE!</v>
      </c>
      <c r="LR62" s="7" t="e">
        <f t="shared" si="49"/>
        <v>#VALUE!</v>
      </c>
      <c r="LS62" s="7" t="e">
        <f t="shared" si="50"/>
        <v>#VALUE!</v>
      </c>
      <c r="LT62" s="7" t="e">
        <f t="shared" si="51"/>
        <v>#VALUE!</v>
      </c>
      <c r="LU62" s="7" t="e">
        <f t="shared" si="52"/>
        <v>#VALUE!</v>
      </c>
      <c r="LV62" s="7" t="e">
        <f t="shared" si="53"/>
        <v>#VALUE!</v>
      </c>
      <c r="LW62" s="7" t="e">
        <f t="shared" si="54"/>
        <v>#VALUE!</v>
      </c>
      <c r="LX62" s="7" t="e">
        <f t="shared" si="55"/>
        <v>#VALUE!</v>
      </c>
      <c r="LY62" s="7" t="e">
        <f t="shared" si="56"/>
        <v>#VALUE!</v>
      </c>
      <c r="LZ62" s="7" t="e">
        <f t="shared" si="57"/>
        <v>#VALUE!</v>
      </c>
      <c r="MA62" s="7" t="e">
        <f t="shared" si="58"/>
        <v>#VALUE!</v>
      </c>
      <c r="MB62" s="7" t="e">
        <f t="shared" si="59"/>
        <v>#VALUE!</v>
      </c>
      <c r="MC62" s="7" t="e">
        <f t="shared" si="60"/>
        <v>#VALUE!</v>
      </c>
      <c r="MD62" s="7" t="e">
        <f t="shared" si="61"/>
        <v>#VALUE!</v>
      </c>
      <c r="ME62" s="7" t="e">
        <f t="shared" si="62"/>
        <v>#VALUE!</v>
      </c>
      <c r="MF62" s="7" t="e">
        <f t="shared" si="63"/>
        <v>#VALUE!</v>
      </c>
      <c r="MG62" s="7" t="e">
        <f t="shared" si="64"/>
        <v>#VALUE!</v>
      </c>
      <c r="MH62" s="7" t="e">
        <f t="shared" si="65"/>
        <v>#VALUE!</v>
      </c>
      <c r="MI62" s="7" t="e">
        <f t="shared" si="66"/>
        <v>#VALUE!</v>
      </c>
      <c r="MJ62" s="61" t="e">
        <f t="shared" si="67"/>
        <v>#VALUE!</v>
      </c>
      <c r="ML62" s="60" t="str">
        <f t="shared" si="84"/>
        <v/>
      </c>
      <c r="MM62" s="7" t="str">
        <f t="shared" si="85"/>
        <v/>
      </c>
      <c r="MN62" s="7" t="str">
        <f t="shared" si="86"/>
        <v/>
      </c>
      <c r="MO62" s="7" t="str">
        <f t="shared" si="87"/>
        <v/>
      </c>
      <c r="MP62" s="7" t="str">
        <f t="shared" si="88"/>
        <v/>
      </c>
      <c r="MQ62" s="7" t="str">
        <f t="shared" si="89"/>
        <v/>
      </c>
      <c r="MR62" s="7" t="str">
        <f t="shared" si="90"/>
        <v/>
      </c>
      <c r="MS62" s="7" t="str">
        <f t="shared" si="91"/>
        <v/>
      </c>
      <c r="MT62" s="7" t="str">
        <f t="shared" si="92"/>
        <v/>
      </c>
      <c r="MU62" s="7" t="str">
        <f t="shared" si="93"/>
        <v/>
      </c>
      <c r="MV62" s="7" t="str">
        <f t="shared" si="94"/>
        <v/>
      </c>
      <c r="MW62" s="7" t="str">
        <f t="shared" si="95"/>
        <v/>
      </c>
      <c r="MX62" s="7" t="str">
        <f t="shared" si="96"/>
        <v/>
      </c>
      <c r="MY62" s="7" t="str">
        <f t="shared" si="97"/>
        <v/>
      </c>
      <c r="MZ62" s="7" t="str">
        <f t="shared" si="98"/>
        <v/>
      </c>
      <c r="NA62" s="7" t="str">
        <f t="shared" si="99"/>
        <v/>
      </c>
      <c r="NB62" s="7" t="str">
        <f t="shared" si="100"/>
        <v/>
      </c>
      <c r="NC62" s="7" t="str">
        <f t="shared" si="101"/>
        <v/>
      </c>
      <c r="ND62" s="7" t="str">
        <f t="shared" si="102"/>
        <v/>
      </c>
      <c r="NE62" s="61" t="str">
        <f t="shared" si="103"/>
        <v/>
      </c>
      <c r="NG62" s="10" t="str">
        <f t="shared" si="104"/>
        <v/>
      </c>
      <c r="NI62" s="10" t="str">
        <f t="shared" si="105"/>
        <v/>
      </c>
      <c r="NK62" s="10" t="str">
        <f>IF(COUNTIF($NI62:$NI$176, "X")=1, "X", "")</f>
        <v/>
      </c>
      <c r="NM62" s="10" t="str">
        <f t="shared" si="69"/>
        <v/>
      </c>
      <c r="NO62" s="85" t="str" cm="1">
        <f t="array" ref="NO62">IF(OR(NO$7="", $JE62=""), "", IFERROR(NO$8+SUMPRODUCT((Trades!$CL$8:$CL$307)*(Trades!$O$8:$Q$307=NO$7)*(Trades!$R$8:$R$307&lt;$JE62))-SUMPRODUCT((Trades!$H$8:$H$307)*(Trades!$E$8:$E$307=NO$7)*(Trades!$R$8:$R$307&lt;$JE62)), ""))</f>
        <v/>
      </c>
      <c r="NP62" s="86" t="str" cm="1">
        <f t="array" ref="NP62">IF(OR(NP$7="", $JE62=""), "", IFERROR(NP$8+SUMPRODUCT((Trades!$CL$8:$CL$307)*(Trades!$O$8:$Q$307=NP$7)*(Trades!$R$8:$R$307&lt;$JE62))-SUMPRODUCT((Trades!$H$8:$H$307)*(Trades!$E$8:$E$307=NP$7)*(Trades!$R$8:$R$307&lt;$JE62)), ""))</f>
        <v/>
      </c>
      <c r="NQ62" s="86" t="str" cm="1">
        <f t="array" ref="NQ62">IF(OR(NQ$7="", $JE62=""), "", IFERROR(NQ$8+SUMPRODUCT((Trades!$CL$8:$CL$307)*(Trades!$O$8:$Q$307=NQ$7)*(Trades!$R$8:$R$307&lt;$JE62))-SUMPRODUCT((Trades!$H$8:$H$307)*(Trades!$E$8:$E$307=NQ$7)*(Trades!$R$8:$R$307&lt;$JE62)), ""))</f>
        <v/>
      </c>
      <c r="NR62" s="86" t="str" cm="1">
        <f t="array" ref="NR62">IF(OR(NR$7="", $JE62=""), "", IFERROR(NR$8+SUMPRODUCT((Trades!$CL$8:$CL$307)*(Trades!$O$8:$Q$307=NR$7)*(Trades!$R$8:$R$307&lt;$JE62))-SUMPRODUCT((Trades!$H$8:$H$307)*(Trades!$E$8:$E$307=NR$7)*(Trades!$R$8:$R$307&lt;$JE62)), ""))</f>
        <v/>
      </c>
      <c r="NS62" s="86" t="str" cm="1">
        <f t="array" ref="NS62">IF(OR(NS$7="", $JE62=""), "", IFERROR(NS$8+SUMPRODUCT((Trades!$CL$8:$CL$307)*(Trades!$O$8:$Q$307=NS$7)*(Trades!$R$8:$R$307&lt;$JE62))-SUMPRODUCT((Trades!$H$8:$H$307)*(Trades!$E$8:$E$307=NS$7)*(Trades!$R$8:$R$307&lt;$JE62)), ""))</f>
        <v/>
      </c>
      <c r="NT62" s="86" t="str" cm="1">
        <f t="array" ref="NT62">IF(OR(NT$7="", $JE62=""), "", IFERROR(NT$8+SUMPRODUCT((Trades!$CL$8:$CL$307)*(Trades!$O$8:$Q$307=NT$7)*(Trades!$R$8:$R$307&lt;$JE62))-SUMPRODUCT((Trades!$H$8:$H$307)*(Trades!$E$8:$E$307=NT$7)*(Trades!$R$8:$R$307&lt;$JE62)), ""))</f>
        <v/>
      </c>
      <c r="NU62" s="86" t="str" cm="1">
        <f t="array" ref="NU62">IF(OR(NU$7="", $JE62=""), "", IFERROR(NU$8+SUMPRODUCT((Trades!$CL$8:$CL$307)*(Trades!$O$8:$Q$307=NU$7)*(Trades!$R$8:$R$307&lt;$JE62))-SUMPRODUCT((Trades!$H$8:$H$307)*(Trades!$E$8:$E$307=NU$7)*(Trades!$R$8:$R$307&lt;$JE62)), ""))</f>
        <v/>
      </c>
      <c r="NV62" s="86" t="str" cm="1">
        <f t="array" ref="NV62">IF(OR(NV$7="", $JE62=""), "", IFERROR(NV$8+SUMPRODUCT((Trades!$CL$8:$CL$307)*(Trades!$O$8:$Q$307=NV$7)*(Trades!$R$8:$R$307&lt;$JE62))-SUMPRODUCT((Trades!$H$8:$H$307)*(Trades!$E$8:$E$307=NV$7)*(Trades!$R$8:$R$307&lt;$JE62)), ""))</f>
        <v/>
      </c>
      <c r="NW62" s="86" t="str" cm="1">
        <f t="array" ref="NW62">IF(OR(NW$7="", $JE62=""), "", IFERROR(NW$8+SUMPRODUCT((Trades!$CL$8:$CL$307)*(Trades!$O$8:$Q$307=NW$7)*(Trades!$R$8:$R$307&lt;$JE62))-SUMPRODUCT((Trades!$H$8:$H$307)*(Trades!$E$8:$E$307=NW$7)*(Trades!$R$8:$R$307&lt;$JE62)), ""))</f>
        <v/>
      </c>
      <c r="NX62" s="86" t="str" cm="1">
        <f t="array" ref="NX62">IF(OR(NX$7="", $JE62=""), "", IFERROR(NX$8+SUMPRODUCT((Trades!$CL$8:$CL$307)*(Trades!$O$8:$Q$307=NX$7)*(Trades!$R$8:$R$307&lt;$JE62))-SUMPRODUCT((Trades!$H$8:$H$307)*(Trades!$E$8:$E$307=NX$7)*(Trades!$R$8:$R$307&lt;$JE62)), ""))</f>
        <v/>
      </c>
      <c r="NY62" s="86" t="str" cm="1">
        <f t="array" ref="NY62">IF(OR(NY$7="", $JE62=""), "", IFERROR(NY$8+SUMPRODUCT((Trades!$CL$8:$CL$307)*(Trades!$O$8:$Q$307=NY$7)*(Trades!$R$8:$R$307&lt;$JE62))-SUMPRODUCT((Trades!$H$8:$H$307)*(Trades!$E$8:$E$307=NY$7)*(Trades!$R$8:$R$307&lt;$JE62)), ""))</f>
        <v/>
      </c>
      <c r="NZ62" s="86" t="str" cm="1">
        <f t="array" ref="NZ62">IF(OR(NZ$7="", $JE62=""), "", IFERROR(NZ$8+SUMPRODUCT((Trades!$CL$8:$CL$307)*(Trades!$O$8:$Q$307=NZ$7)*(Trades!$R$8:$R$307&lt;$JE62))-SUMPRODUCT((Trades!$H$8:$H$307)*(Trades!$E$8:$E$307=NZ$7)*(Trades!$R$8:$R$307&lt;$JE62)), ""))</f>
        <v/>
      </c>
      <c r="OA62" s="86" t="str" cm="1">
        <f t="array" ref="OA62">IF(OR(OA$7="", $JE62=""), "", IFERROR(OA$8+SUMPRODUCT((Trades!$CL$8:$CL$307)*(Trades!$O$8:$Q$307=OA$7)*(Trades!$R$8:$R$307&lt;$JE62))-SUMPRODUCT((Trades!$H$8:$H$307)*(Trades!$E$8:$E$307=OA$7)*(Trades!$R$8:$R$307&lt;$JE62)), ""))</f>
        <v/>
      </c>
      <c r="OB62" s="86" t="str" cm="1">
        <f t="array" ref="OB62">IF(OR(OB$7="", $JE62=""), "", IFERROR(OB$8+SUMPRODUCT((Trades!$CL$8:$CL$307)*(Trades!$O$8:$Q$307=OB$7)*(Trades!$R$8:$R$307&lt;$JE62))-SUMPRODUCT((Trades!$H$8:$H$307)*(Trades!$E$8:$E$307=OB$7)*(Trades!$R$8:$R$307&lt;$JE62)), ""))</f>
        <v/>
      </c>
      <c r="OC62" s="86" t="str" cm="1">
        <f t="array" ref="OC62">IF(OR(OC$7="", $JE62=""), "", IFERROR(OC$8+SUMPRODUCT((Trades!$CL$8:$CL$307)*(Trades!$O$8:$Q$307=OC$7)*(Trades!$R$8:$R$307&lt;$JE62))-SUMPRODUCT((Trades!$H$8:$H$307)*(Trades!$E$8:$E$307=OC$7)*(Trades!$R$8:$R$307&lt;$JE62)), ""))</f>
        <v/>
      </c>
      <c r="OD62" s="86" t="str" cm="1">
        <f t="array" ref="OD62">IF(OR(OD$7="", $JE62=""), "", IFERROR(OD$8+SUMPRODUCT((Trades!$CL$8:$CL$307)*(Trades!$O$8:$Q$307=OD$7)*(Trades!$R$8:$R$307&lt;$JE62))-SUMPRODUCT((Trades!$H$8:$H$307)*(Trades!$E$8:$E$307=OD$7)*(Trades!$R$8:$R$307&lt;$JE62)), ""))</f>
        <v/>
      </c>
      <c r="OE62" s="86" t="str" cm="1">
        <f t="array" ref="OE62">IF(OR(OE$7="", $JE62=""), "", IFERROR(OE$8+SUMPRODUCT((Trades!$CL$8:$CL$307)*(Trades!$O$8:$Q$307=OE$7)*(Trades!$R$8:$R$307&lt;$JE62))-SUMPRODUCT((Trades!$H$8:$H$307)*(Trades!$E$8:$E$307=OE$7)*(Trades!$R$8:$R$307&lt;$JE62)), ""))</f>
        <v/>
      </c>
      <c r="OF62" s="86" t="str" cm="1">
        <f t="array" ref="OF62">IF(OR(OF$7="", $JE62=""), "", IFERROR(OF$8+SUMPRODUCT((Trades!$CL$8:$CL$307)*(Trades!$O$8:$Q$307=OF$7)*(Trades!$R$8:$R$307&lt;$JE62))-SUMPRODUCT((Trades!$H$8:$H$307)*(Trades!$E$8:$E$307=OF$7)*(Trades!$R$8:$R$307&lt;$JE62)), ""))</f>
        <v/>
      </c>
      <c r="OG62" s="86" t="str" cm="1">
        <f t="array" ref="OG62">IF(OR(OG$7="", $JE62=""), "", IFERROR(OG$8+SUMPRODUCT((Trades!$CL$8:$CL$307)*(Trades!$O$8:$Q$307=OG$7)*(Trades!$R$8:$R$307&lt;$JE62))-SUMPRODUCT((Trades!$H$8:$H$307)*(Trades!$E$8:$E$307=OG$7)*(Trades!$R$8:$R$307&lt;$JE62)), ""))</f>
        <v/>
      </c>
      <c r="OH62" s="87" t="str" cm="1">
        <f t="array" ref="OH62">IF(OR(OH$7="", $JE62=""), "", IFERROR(OH$8+SUMPRODUCT((Trades!$CL$8:$CL$307)*(Trades!$O$8:$Q$307=OH$7)*(Trades!$R$8:$R$307&lt;$JE62))-SUMPRODUCT((Trades!$H$8:$H$307)*(Trades!$E$8:$E$307=OH$7)*(Trades!$R$8:$R$307&lt;$JE62)), ""))</f>
        <v/>
      </c>
      <c r="OJ62" s="94" t="str">
        <f t="shared" si="106"/>
        <v/>
      </c>
      <c r="OK62" s="95" t="str">
        <f t="shared" si="153"/>
        <v/>
      </c>
      <c r="OL62" s="95" t="str">
        <f t="shared" si="154"/>
        <v/>
      </c>
      <c r="OM62" s="95" t="str">
        <f t="shared" si="155"/>
        <v/>
      </c>
      <c r="ON62" s="95" t="str">
        <f t="shared" si="156"/>
        <v/>
      </c>
      <c r="OO62" s="95" t="str">
        <f t="shared" si="157"/>
        <v/>
      </c>
      <c r="OP62" s="95" t="str">
        <f t="shared" si="158"/>
        <v/>
      </c>
      <c r="OQ62" s="95" t="str">
        <f t="shared" si="159"/>
        <v/>
      </c>
      <c r="OR62" s="95" t="str">
        <f t="shared" si="160"/>
        <v/>
      </c>
      <c r="OS62" s="95" t="str">
        <f t="shared" si="131"/>
        <v/>
      </c>
      <c r="OT62" s="95" t="str">
        <f t="shared" si="132"/>
        <v/>
      </c>
      <c r="OU62" s="95" t="str">
        <f t="shared" si="133"/>
        <v/>
      </c>
      <c r="OV62" s="95" t="str">
        <f t="shared" si="134"/>
        <v/>
      </c>
      <c r="OW62" s="95" t="str">
        <f t="shared" si="135"/>
        <v/>
      </c>
      <c r="OX62" s="95" t="str">
        <f t="shared" si="136"/>
        <v/>
      </c>
      <c r="OY62" s="95" t="str">
        <f t="shared" si="137"/>
        <v/>
      </c>
      <c r="OZ62" s="95" t="str">
        <f t="shared" si="138"/>
        <v/>
      </c>
      <c r="PA62" s="95" t="str">
        <f t="shared" si="139"/>
        <v/>
      </c>
      <c r="PB62" s="95" t="str">
        <f t="shared" si="140"/>
        <v/>
      </c>
      <c r="PC62" s="96" t="str">
        <f t="shared" si="141"/>
        <v/>
      </c>
      <c r="PE62" s="101" t="str">
        <f t="shared" si="126"/>
        <v/>
      </c>
      <c r="PG62" s="106" t="str">
        <f t="shared" si="127"/>
        <v/>
      </c>
      <c r="PH62" s="107" t="str">
        <f t="shared" si="161"/>
        <v/>
      </c>
      <c r="PI62" s="107" t="str">
        <f t="shared" si="162"/>
        <v/>
      </c>
      <c r="PJ62" s="107" t="str">
        <f t="shared" si="163"/>
        <v/>
      </c>
      <c r="PK62" s="107" t="str">
        <f t="shared" si="164"/>
        <v/>
      </c>
      <c r="PL62" s="107" t="str">
        <f t="shared" si="165"/>
        <v/>
      </c>
      <c r="PM62" s="107" t="str">
        <f t="shared" si="166"/>
        <v/>
      </c>
      <c r="PN62" s="107" t="str">
        <f t="shared" si="167"/>
        <v/>
      </c>
      <c r="PO62" s="107" t="str">
        <f t="shared" si="168"/>
        <v/>
      </c>
      <c r="PP62" s="107" t="str">
        <f t="shared" si="142"/>
        <v/>
      </c>
      <c r="PQ62" s="107" t="str">
        <f t="shared" si="143"/>
        <v/>
      </c>
      <c r="PR62" s="107" t="str">
        <f t="shared" si="144"/>
        <v/>
      </c>
      <c r="PS62" s="107" t="str">
        <f t="shared" si="145"/>
        <v/>
      </c>
      <c r="PT62" s="107" t="str">
        <f t="shared" si="146"/>
        <v/>
      </c>
      <c r="PU62" s="107" t="str">
        <f t="shared" si="147"/>
        <v/>
      </c>
      <c r="PV62" s="107" t="str">
        <f t="shared" si="148"/>
        <v/>
      </c>
      <c r="PW62" s="107" t="str">
        <f t="shared" si="149"/>
        <v/>
      </c>
      <c r="PX62" s="107" t="str">
        <f t="shared" si="150"/>
        <v/>
      </c>
      <c r="PY62" s="107" t="str">
        <f t="shared" si="151"/>
        <v/>
      </c>
      <c r="PZ62" s="108" t="str">
        <f t="shared" si="152"/>
        <v/>
      </c>
      <c r="QB62" s="124" t="str" cm="1">
        <f t="array" ref="QB62">IF(OR($QB$3="", $NI62=""), "", IFERROR(INDEX($ML62:$NE62, $QA62, MATCH($QB$3, $ML$7:$NE$7, 0)), ""))</f>
        <v/>
      </c>
      <c r="QD62" s="101" t="e" cm="1">
        <f t="array" ref="QD62">IF(OR($NI62="", $QB$3=""), NA(), IFERROR(INDEX($NO62:$OH62, $QC62, MATCH($QB$3, $NO$7:$OH$7, 0)), NA()))</f>
        <v>#N/A</v>
      </c>
      <c r="QF62" s="10">
        <f t="shared" si="72"/>
        <v>-20</v>
      </c>
    </row>
    <row r="63" spans="1:448" ht="15" hidden="1" customHeight="1" x14ac:dyDescent="0.25">
      <c r="CJ63" s="7"/>
      <c r="CK63" s="10">
        <v>55</v>
      </c>
      <c r="CL63" s="60">
        <v>72</v>
      </c>
      <c r="CM63" s="7">
        <v>44</v>
      </c>
      <c r="CN63" s="7">
        <v>22</v>
      </c>
      <c r="CO63" s="7">
        <v>26</v>
      </c>
      <c r="CP63" s="7">
        <v>61</v>
      </c>
      <c r="CQ63" s="7">
        <v>64</v>
      </c>
      <c r="CR63" s="7">
        <v>32</v>
      </c>
      <c r="CS63" s="7">
        <v>71</v>
      </c>
      <c r="CT63" s="7">
        <v>45</v>
      </c>
      <c r="CU63" s="7">
        <v>80</v>
      </c>
      <c r="CV63" s="7">
        <v>47</v>
      </c>
      <c r="CW63" s="7">
        <v>61</v>
      </c>
      <c r="CX63" s="7">
        <v>52</v>
      </c>
      <c r="CY63" s="7">
        <v>33</v>
      </c>
      <c r="CZ63" s="7">
        <v>16</v>
      </c>
      <c r="DA63" s="7">
        <v>63</v>
      </c>
      <c r="DB63" s="7">
        <v>8</v>
      </c>
      <c r="DC63" s="7">
        <v>10</v>
      </c>
      <c r="DD63" s="7">
        <v>59</v>
      </c>
      <c r="DE63" s="7">
        <v>65</v>
      </c>
      <c r="DF63" s="7">
        <v>17</v>
      </c>
      <c r="DG63" s="7">
        <v>23</v>
      </c>
      <c r="DH63" s="7">
        <v>32</v>
      </c>
      <c r="DI63" s="61">
        <v>19</v>
      </c>
      <c r="DK63" s="10">
        <v>56</v>
      </c>
      <c r="DL63" s="60">
        <v>57</v>
      </c>
      <c r="DM63" s="7">
        <v>72</v>
      </c>
      <c r="DN63" s="7">
        <v>34</v>
      </c>
      <c r="DO63" s="7">
        <v>88</v>
      </c>
      <c r="DP63" s="7">
        <v>42</v>
      </c>
      <c r="DQ63" s="7">
        <v>41</v>
      </c>
      <c r="DR63" s="7">
        <v>12</v>
      </c>
      <c r="DS63" s="7">
        <v>51</v>
      </c>
      <c r="DT63" s="7">
        <v>88</v>
      </c>
      <c r="DU63" s="7">
        <v>85</v>
      </c>
      <c r="DV63" s="7">
        <v>54</v>
      </c>
      <c r="DW63" s="7">
        <v>26</v>
      </c>
      <c r="DX63" s="7">
        <v>44</v>
      </c>
      <c r="DY63" s="7">
        <v>41</v>
      </c>
      <c r="DZ63" s="7">
        <v>82</v>
      </c>
      <c r="EA63" s="7">
        <v>9</v>
      </c>
      <c r="EB63" s="7">
        <v>64</v>
      </c>
      <c r="EC63" s="7">
        <v>33</v>
      </c>
      <c r="ED63" s="7">
        <v>70</v>
      </c>
      <c r="EE63" s="7">
        <v>92</v>
      </c>
      <c r="EF63" s="7">
        <v>85</v>
      </c>
      <c r="EG63" s="7">
        <v>95</v>
      </c>
      <c r="EH63" s="7">
        <v>69</v>
      </c>
      <c r="EI63" s="7">
        <v>2</v>
      </c>
      <c r="EJ63" s="7">
        <v>88</v>
      </c>
      <c r="EK63" s="7">
        <v>88</v>
      </c>
      <c r="EL63" s="7">
        <v>37</v>
      </c>
      <c r="EM63" s="7">
        <v>12</v>
      </c>
      <c r="EN63" s="7">
        <v>37</v>
      </c>
      <c r="EO63" s="7">
        <v>16</v>
      </c>
      <c r="EP63" s="7">
        <v>42</v>
      </c>
      <c r="EQ63" s="7">
        <v>27</v>
      </c>
      <c r="ER63" s="7">
        <v>96</v>
      </c>
      <c r="ES63" s="7">
        <v>51</v>
      </c>
      <c r="ET63" s="7">
        <v>70</v>
      </c>
      <c r="EU63" s="7">
        <v>11</v>
      </c>
      <c r="EV63" s="7">
        <v>52</v>
      </c>
      <c r="EW63" s="7">
        <v>80</v>
      </c>
      <c r="EX63" s="7">
        <v>51</v>
      </c>
      <c r="EY63" s="7">
        <v>91</v>
      </c>
      <c r="EZ63" s="7">
        <v>93</v>
      </c>
      <c r="FA63" s="7">
        <v>3</v>
      </c>
      <c r="FB63" s="7">
        <v>25</v>
      </c>
      <c r="FC63" s="7">
        <v>80</v>
      </c>
      <c r="FD63" s="7">
        <v>46</v>
      </c>
      <c r="FE63" s="7">
        <v>65</v>
      </c>
      <c r="FF63" s="7">
        <v>63</v>
      </c>
      <c r="FG63" s="7">
        <v>66</v>
      </c>
      <c r="FH63" s="7">
        <v>17</v>
      </c>
      <c r="FI63" s="7">
        <v>66</v>
      </c>
      <c r="FJ63" s="7">
        <v>40</v>
      </c>
      <c r="FK63" s="7">
        <v>41</v>
      </c>
      <c r="FL63" s="7">
        <v>8</v>
      </c>
      <c r="FM63" s="7">
        <v>14</v>
      </c>
      <c r="FN63" s="7">
        <v>53</v>
      </c>
      <c r="FO63" s="7">
        <v>95</v>
      </c>
      <c r="FP63" s="7">
        <v>43</v>
      </c>
      <c r="FQ63" s="7">
        <v>69</v>
      </c>
      <c r="FR63" s="7">
        <v>73</v>
      </c>
      <c r="FS63" s="7">
        <v>58</v>
      </c>
      <c r="FT63" s="7">
        <v>43</v>
      </c>
      <c r="FU63" s="7">
        <v>11</v>
      </c>
      <c r="FV63" s="7">
        <v>7</v>
      </c>
      <c r="FW63" s="7">
        <v>62</v>
      </c>
      <c r="FX63" s="7">
        <v>1</v>
      </c>
      <c r="FY63" s="7">
        <v>84</v>
      </c>
      <c r="FZ63" s="7">
        <v>22</v>
      </c>
      <c r="GA63" s="7">
        <v>91</v>
      </c>
      <c r="GB63" s="7">
        <v>28</v>
      </c>
      <c r="GC63" s="7">
        <v>37</v>
      </c>
      <c r="GD63" s="7">
        <v>70</v>
      </c>
      <c r="GE63" s="7">
        <v>61</v>
      </c>
      <c r="GF63" s="7">
        <v>61</v>
      </c>
      <c r="GG63" s="7">
        <v>98</v>
      </c>
      <c r="GH63" s="7">
        <v>43</v>
      </c>
      <c r="GI63" s="7">
        <v>66</v>
      </c>
      <c r="GJ63" s="7">
        <v>28</v>
      </c>
      <c r="GK63" s="7">
        <v>41</v>
      </c>
      <c r="GL63" s="7">
        <v>67</v>
      </c>
      <c r="GM63" s="7">
        <v>34</v>
      </c>
      <c r="GN63" s="7">
        <v>77</v>
      </c>
      <c r="GO63" s="7">
        <v>7</v>
      </c>
      <c r="GP63" s="7">
        <v>14</v>
      </c>
      <c r="GQ63" s="7">
        <v>14</v>
      </c>
      <c r="GR63" s="7">
        <v>11</v>
      </c>
      <c r="GS63" s="7">
        <v>13</v>
      </c>
      <c r="GT63" s="7">
        <v>62</v>
      </c>
      <c r="GU63" s="7">
        <v>68</v>
      </c>
      <c r="GV63" s="7">
        <v>61</v>
      </c>
      <c r="GW63" s="7">
        <v>25</v>
      </c>
      <c r="GX63" s="7">
        <v>28</v>
      </c>
      <c r="GY63" s="7">
        <v>4</v>
      </c>
      <c r="GZ63" s="7">
        <v>25</v>
      </c>
      <c r="HA63" s="7">
        <v>13</v>
      </c>
      <c r="HB63" s="7">
        <v>31</v>
      </c>
      <c r="HC63" s="7">
        <v>33</v>
      </c>
      <c r="HD63" s="7">
        <v>77</v>
      </c>
      <c r="HE63" s="7">
        <v>5</v>
      </c>
      <c r="HF63" s="7">
        <v>37</v>
      </c>
      <c r="HG63" s="61">
        <v>9</v>
      </c>
      <c r="HJ63" s="52" t="e">
        <f t="shared" si="176"/>
        <v>#VALUE!</v>
      </c>
      <c r="HL63" s="49">
        <f>$CA$15</f>
        <v>0.29166666666666663</v>
      </c>
      <c r="HN63" s="10" t="e">
        <f t="shared" si="172"/>
        <v>#VALUE!</v>
      </c>
      <c r="HP63" s="10" t="e">
        <f t="shared" si="173"/>
        <v>#VALUE!</v>
      </c>
      <c r="HR63" s="10" t="e">
        <f t="shared" si="78"/>
        <v>#VALUE!</v>
      </c>
      <c r="HT63" s="60" t="e">
        <f t="shared" si="175"/>
        <v>#VALUE!</v>
      </c>
      <c r="HU63" s="7" t="e">
        <f t="shared" si="175"/>
        <v>#VALUE!</v>
      </c>
      <c r="HV63" s="7" t="e">
        <f t="shared" si="175"/>
        <v>#VALUE!</v>
      </c>
      <c r="HW63" s="7" t="e">
        <f t="shared" si="175"/>
        <v>#VALUE!</v>
      </c>
      <c r="HX63" s="7" t="e">
        <f t="shared" si="175"/>
        <v>#VALUE!</v>
      </c>
      <c r="HY63" s="7" t="e">
        <f t="shared" si="175"/>
        <v>#VALUE!</v>
      </c>
      <c r="HZ63" s="7" t="e">
        <f t="shared" si="175"/>
        <v>#VALUE!</v>
      </c>
      <c r="IA63" s="7" t="e">
        <f t="shared" si="175"/>
        <v>#VALUE!</v>
      </c>
      <c r="IB63" s="7" t="e">
        <f t="shared" si="175"/>
        <v>#VALUE!</v>
      </c>
      <c r="IC63" s="7" t="e">
        <f t="shared" si="175"/>
        <v>#VALUE!</v>
      </c>
      <c r="ID63" s="7" t="e">
        <f t="shared" si="175"/>
        <v>#VALUE!</v>
      </c>
      <c r="IE63" s="7" t="e">
        <f t="shared" si="175"/>
        <v>#VALUE!</v>
      </c>
      <c r="IF63" s="7" t="e">
        <f t="shared" si="175"/>
        <v>#VALUE!</v>
      </c>
      <c r="IG63" s="7" t="e">
        <f t="shared" si="175"/>
        <v>#VALUE!</v>
      </c>
      <c r="IH63" s="7" t="e">
        <f t="shared" si="175"/>
        <v>#VALUE!</v>
      </c>
      <c r="II63" s="7" t="e">
        <f t="shared" si="175"/>
        <v>#VALUE!</v>
      </c>
      <c r="IJ63" s="7" t="e">
        <f t="shared" si="174"/>
        <v>#VALUE!</v>
      </c>
      <c r="IK63" s="7" t="e">
        <f t="shared" si="174"/>
        <v>#VALUE!</v>
      </c>
      <c r="IL63" s="7" t="e">
        <f t="shared" si="174"/>
        <v>#VALUE!</v>
      </c>
      <c r="IM63" s="61" t="e">
        <f t="shared" si="174"/>
        <v>#VALUE!</v>
      </c>
      <c r="IT63" s="10">
        <v>56</v>
      </c>
      <c r="IU63" s="10">
        <f t="shared" si="80"/>
        <v>1</v>
      </c>
      <c r="IW63" s="10">
        <f>IFERROR(IF(COUNTIF(IW$8:IW62, IW62)&lt;=INDEX($IQ$8:$IQ$18, MATCH(IW62, $IP$8:$IP$18, 0)), IW62, IW62+$IR$5), "")</f>
        <v>0</v>
      </c>
      <c r="IX63" s="10">
        <f>IF($IW63="", "", COUNTIF(IW$8:IW63, IW63))</f>
        <v>3</v>
      </c>
      <c r="IY63" s="10">
        <f t="shared" si="81"/>
        <v>4</v>
      </c>
      <c r="JA63" s="10" t="str">
        <f t="shared" si="82"/>
        <v>X</v>
      </c>
      <c r="JB63" s="10">
        <f>IF($JA63="", "", COUNTIF(JA$8:JA63, "X"))</f>
        <v>51</v>
      </c>
      <c r="JE63" s="67" t="str">
        <f t="shared" si="83"/>
        <v/>
      </c>
      <c r="JF63" s="60" t="str">
        <f>IF(AND($IQ$5='Dev Settings'!$BU$3, COUNTIF($IP$21:$IP$25, HT63)&gt;0, COUNTIF($IP$21:$IP$25, HT62)&gt;0), MIN($ML62:$NE62)-ML62, IF(AND($IQ$6='Dev Settings'!$BU$3, COUNTIF($IQ$21:$IQ$25, HT63)&gt;0, COUNTIF($IQ$21:$IQ$25, HT62)&gt;0), MAX($ML62:$NE62)-ML62, IFERROR(INDEX($IU$8:$IU$107, MATCH(HT63, $IT$8:$IT$107, 0)), "")))</f>
        <v/>
      </c>
      <c r="JG63" s="7" t="str">
        <f>IF(AND($IQ$5='Dev Settings'!$BU$3, COUNTIF($IP$21:$IP$25, HU63)&gt;0, COUNTIF($IP$21:$IP$25, HU62)&gt;0), MIN($ML62:$NE62)-MM62, IF(AND($IQ$6='Dev Settings'!$BU$3, COUNTIF($IQ$21:$IQ$25, HU63)&gt;0, COUNTIF($IQ$21:$IQ$25, HU62)&gt;0), MAX($ML62:$NE62)-MM62, IFERROR(INDEX($IU$8:$IU$107, MATCH(HU63, $IT$8:$IT$107, 0)), "")))</f>
        <v/>
      </c>
      <c r="JH63" s="7" t="str">
        <f>IF(AND($IQ$5='Dev Settings'!$BU$3, COUNTIF($IP$21:$IP$25, HV63)&gt;0, COUNTIF($IP$21:$IP$25, HV62)&gt;0), MIN($ML62:$NE62)-MN62, IF(AND($IQ$6='Dev Settings'!$BU$3, COUNTIF($IQ$21:$IQ$25, HV63)&gt;0, COUNTIF($IQ$21:$IQ$25, HV62)&gt;0), MAX($ML62:$NE62)-MN62, IFERROR(INDEX($IU$8:$IU$107, MATCH(HV63, $IT$8:$IT$107, 0)), "")))</f>
        <v/>
      </c>
      <c r="JI63" s="7" t="str">
        <f>IF(AND($IQ$5='Dev Settings'!$BU$3, COUNTIF($IP$21:$IP$25, HW63)&gt;0, COUNTIF($IP$21:$IP$25, HW62)&gt;0), MIN($ML62:$NE62)-MO62, IF(AND($IQ$6='Dev Settings'!$BU$3, COUNTIF($IQ$21:$IQ$25, HW63)&gt;0, COUNTIF($IQ$21:$IQ$25, HW62)&gt;0), MAX($ML62:$NE62)-MO62, IFERROR(INDEX($IU$8:$IU$107, MATCH(HW63, $IT$8:$IT$107, 0)), "")))</f>
        <v/>
      </c>
      <c r="JJ63" s="7" t="str">
        <f>IF(AND($IQ$5='Dev Settings'!$BU$3, COUNTIF($IP$21:$IP$25, HX63)&gt;0, COUNTIF($IP$21:$IP$25, HX62)&gt;0), MIN($ML62:$NE62)-MP62, IF(AND($IQ$6='Dev Settings'!$BU$3, COUNTIF($IQ$21:$IQ$25, HX63)&gt;0, COUNTIF($IQ$21:$IQ$25, HX62)&gt;0), MAX($ML62:$NE62)-MP62, IFERROR(INDEX($IU$8:$IU$107, MATCH(HX63, $IT$8:$IT$107, 0)), "")))</f>
        <v/>
      </c>
      <c r="JK63" s="7" t="str">
        <f>IF(AND($IQ$5='Dev Settings'!$BU$3, COUNTIF($IP$21:$IP$25, HY63)&gt;0, COUNTIF($IP$21:$IP$25, HY62)&gt;0), MIN($ML62:$NE62)-MQ62, IF(AND($IQ$6='Dev Settings'!$BU$3, COUNTIF($IQ$21:$IQ$25, HY63)&gt;0, COUNTIF($IQ$21:$IQ$25, HY62)&gt;0), MAX($ML62:$NE62)-MQ62, IFERROR(INDEX($IU$8:$IU$107, MATCH(HY63, $IT$8:$IT$107, 0)), "")))</f>
        <v/>
      </c>
      <c r="JL63" s="7" t="str">
        <f>IF(AND($IQ$5='Dev Settings'!$BU$3, COUNTIF($IP$21:$IP$25, HZ63)&gt;0, COUNTIF($IP$21:$IP$25, HZ62)&gt;0), MIN($ML62:$NE62)-MR62, IF(AND($IQ$6='Dev Settings'!$BU$3, COUNTIF($IQ$21:$IQ$25, HZ63)&gt;0, COUNTIF($IQ$21:$IQ$25, HZ62)&gt;0), MAX($ML62:$NE62)-MR62, IFERROR(INDEX($IU$8:$IU$107, MATCH(HZ63, $IT$8:$IT$107, 0)), "")))</f>
        <v/>
      </c>
      <c r="JM63" s="7" t="str">
        <f>IF(AND($IQ$5='Dev Settings'!$BU$3, COUNTIF($IP$21:$IP$25, IA63)&gt;0, COUNTIF($IP$21:$IP$25, IA62)&gt;0), MIN($ML62:$NE62)-MS62, IF(AND($IQ$6='Dev Settings'!$BU$3, COUNTIF($IQ$21:$IQ$25, IA63)&gt;0, COUNTIF($IQ$21:$IQ$25, IA62)&gt;0), MAX($ML62:$NE62)-MS62, IFERROR(INDEX($IU$8:$IU$107, MATCH(IA63, $IT$8:$IT$107, 0)), "")))</f>
        <v/>
      </c>
      <c r="JN63" s="7" t="str">
        <f>IF(AND($IQ$5='Dev Settings'!$BU$3, COUNTIF($IP$21:$IP$25, IB63)&gt;0, COUNTIF($IP$21:$IP$25, IB62)&gt;0), MIN($ML62:$NE62)-MT62, IF(AND($IQ$6='Dev Settings'!$BU$3, COUNTIF($IQ$21:$IQ$25, IB63)&gt;0, COUNTIF($IQ$21:$IQ$25, IB62)&gt;0), MAX($ML62:$NE62)-MT62, IFERROR(INDEX($IU$8:$IU$107, MATCH(IB63, $IT$8:$IT$107, 0)), "")))</f>
        <v/>
      </c>
      <c r="JO63" s="7" t="str">
        <f>IF(AND($IQ$5='Dev Settings'!$BU$3, COUNTIF($IP$21:$IP$25, IC63)&gt;0, COUNTIF($IP$21:$IP$25, IC62)&gt;0), MIN($ML62:$NE62)-MU62, IF(AND($IQ$6='Dev Settings'!$BU$3, COUNTIF($IQ$21:$IQ$25, IC63)&gt;0, COUNTIF($IQ$21:$IQ$25, IC62)&gt;0), MAX($ML62:$NE62)-MU62, IFERROR(INDEX($IU$8:$IU$107, MATCH(IC63, $IT$8:$IT$107, 0)), "")))</f>
        <v/>
      </c>
      <c r="JP63" s="7" t="str">
        <f>IF(AND($IQ$5='Dev Settings'!$BU$3, COUNTIF($IP$21:$IP$25, ID63)&gt;0, COUNTIF($IP$21:$IP$25, ID62)&gt;0), MIN($ML62:$NE62)-MV62, IF(AND($IQ$6='Dev Settings'!$BU$3, COUNTIF($IQ$21:$IQ$25, ID63)&gt;0, COUNTIF($IQ$21:$IQ$25, ID62)&gt;0), MAX($ML62:$NE62)-MV62, IFERROR(INDEX($IU$8:$IU$107, MATCH(ID63, $IT$8:$IT$107, 0)), "")))</f>
        <v/>
      </c>
      <c r="JQ63" s="7" t="str">
        <f>IF(AND($IQ$5='Dev Settings'!$BU$3, COUNTIF($IP$21:$IP$25, IE63)&gt;0, COUNTIF($IP$21:$IP$25, IE62)&gt;0), MIN($ML62:$NE62)-MW62, IF(AND($IQ$6='Dev Settings'!$BU$3, COUNTIF($IQ$21:$IQ$25, IE63)&gt;0, COUNTIF($IQ$21:$IQ$25, IE62)&gt;0), MAX($ML62:$NE62)-MW62, IFERROR(INDEX($IU$8:$IU$107, MATCH(IE63, $IT$8:$IT$107, 0)), "")))</f>
        <v/>
      </c>
      <c r="JR63" s="7" t="str">
        <f>IF(AND($IQ$5='Dev Settings'!$BU$3, COUNTIF($IP$21:$IP$25, IF63)&gt;0, COUNTIF($IP$21:$IP$25, IF62)&gt;0), MIN($ML62:$NE62)-MX62, IF(AND($IQ$6='Dev Settings'!$BU$3, COUNTIF($IQ$21:$IQ$25, IF63)&gt;0, COUNTIF($IQ$21:$IQ$25, IF62)&gt;0), MAX($ML62:$NE62)-MX62, IFERROR(INDEX($IU$8:$IU$107, MATCH(IF63, $IT$8:$IT$107, 0)), "")))</f>
        <v/>
      </c>
      <c r="JS63" s="7" t="str">
        <f>IF(AND($IQ$5='Dev Settings'!$BU$3, COUNTIF($IP$21:$IP$25, IG63)&gt;0, COUNTIF($IP$21:$IP$25, IG62)&gt;0), MIN($ML62:$NE62)-MY62, IF(AND($IQ$6='Dev Settings'!$BU$3, COUNTIF($IQ$21:$IQ$25, IG63)&gt;0, COUNTIF($IQ$21:$IQ$25, IG62)&gt;0), MAX($ML62:$NE62)-MY62, IFERROR(INDEX($IU$8:$IU$107, MATCH(IG63, $IT$8:$IT$107, 0)), "")))</f>
        <v/>
      </c>
      <c r="JT63" s="7" t="str">
        <f>IF(AND($IQ$5='Dev Settings'!$BU$3, COUNTIF($IP$21:$IP$25, IH63)&gt;0, COUNTIF($IP$21:$IP$25, IH62)&gt;0), MIN($ML62:$NE62)-MZ62, IF(AND($IQ$6='Dev Settings'!$BU$3, COUNTIF($IQ$21:$IQ$25, IH63)&gt;0, COUNTIF($IQ$21:$IQ$25, IH62)&gt;0), MAX($ML62:$NE62)-MZ62, IFERROR(INDEX($IU$8:$IU$107, MATCH(IH63, $IT$8:$IT$107, 0)), "")))</f>
        <v/>
      </c>
      <c r="JU63" s="7" t="str">
        <f>IF(AND($IQ$5='Dev Settings'!$BU$3, COUNTIF($IP$21:$IP$25, II63)&gt;0, COUNTIF($IP$21:$IP$25, II62)&gt;0), MIN($ML62:$NE62)-NA62, IF(AND($IQ$6='Dev Settings'!$BU$3, COUNTIF($IQ$21:$IQ$25, II63)&gt;0, COUNTIF($IQ$21:$IQ$25, II62)&gt;0), MAX($ML62:$NE62)-NA62, IFERROR(INDEX($IU$8:$IU$107, MATCH(II63, $IT$8:$IT$107, 0)), "")))</f>
        <v/>
      </c>
      <c r="JV63" s="7" t="str">
        <f>IF(AND($IQ$5='Dev Settings'!$BU$3, COUNTIF($IP$21:$IP$25, IJ63)&gt;0, COUNTIF($IP$21:$IP$25, IJ62)&gt;0), MIN($ML62:$NE62)-NB62, IF(AND($IQ$6='Dev Settings'!$BU$3, COUNTIF($IQ$21:$IQ$25, IJ63)&gt;0, COUNTIF($IQ$21:$IQ$25, IJ62)&gt;0), MAX($ML62:$NE62)-NB62, IFERROR(INDEX($IU$8:$IU$107, MATCH(IJ63, $IT$8:$IT$107, 0)), "")))</f>
        <v/>
      </c>
      <c r="JW63" s="7" t="str">
        <f>IF(AND($IQ$5='Dev Settings'!$BU$3, COUNTIF($IP$21:$IP$25, IK63)&gt;0, COUNTIF($IP$21:$IP$25, IK62)&gt;0), MIN($ML62:$NE62)-NC62, IF(AND($IQ$6='Dev Settings'!$BU$3, COUNTIF($IQ$21:$IQ$25, IK63)&gt;0, COUNTIF($IQ$21:$IQ$25, IK62)&gt;0), MAX($ML62:$NE62)-NC62, IFERROR(INDEX($IU$8:$IU$107, MATCH(IK63, $IT$8:$IT$107, 0)), "")))</f>
        <v/>
      </c>
      <c r="JX63" s="7" t="str">
        <f>IF(AND($IQ$5='Dev Settings'!$BU$3, COUNTIF($IP$21:$IP$25, IL63)&gt;0, COUNTIF($IP$21:$IP$25, IL62)&gt;0), MIN($ML62:$NE62)-ND62, IF(AND($IQ$6='Dev Settings'!$BU$3, COUNTIF($IQ$21:$IQ$25, IL63)&gt;0, COUNTIF($IQ$21:$IQ$25, IL62)&gt;0), MAX($ML62:$NE62)-ND62, IFERROR(INDEX($IU$8:$IU$107, MATCH(IL63, $IT$8:$IT$107, 0)), "")))</f>
        <v/>
      </c>
      <c r="JY63" s="61" t="str">
        <f>IF(AND($IQ$5='Dev Settings'!$BU$3, COUNTIF($IP$21:$IP$25, IM63)&gt;0, COUNTIF($IP$21:$IP$25, IM62)&gt;0), MIN($ML62:$NE62)-NE62, IF(AND($IQ$6='Dev Settings'!$BU$3, COUNTIF($IQ$21:$IQ$25, IM63)&gt;0, COUNTIF($IQ$21:$IQ$25, IM62)&gt;0), MAX($ML62:$NE62)-NE62, IFERROR(INDEX($IU$8:$IU$107, MATCH(IM63, $IT$8:$IT$107, 0)), "")))</f>
        <v/>
      </c>
      <c r="KA63" s="60" t="str">
        <f t="shared" si="8"/>
        <v/>
      </c>
      <c r="KB63" s="7" t="str">
        <f t="shared" si="9"/>
        <v/>
      </c>
      <c r="KC63" s="7" t="str">
        <f t="shared" si="10"/>
        <v/>
      </c>
      <c r="KD63" s="7" t="str">
        <f t="shared" si="11"/>
        <v/>
      </c>
      <c r="KE63" s="7" t="str">
        <f t="shared" si="12"/>
        <v/>
      </c>
      <c r="KF63" s="7" t="str">
        <f t="shared" si="13"/>
        <v/>
      </c>
      <c r="KG63" s="7" t="str">
        <f t="shared" si="14"/>
        <v/>
      </c>
      <c r="KH63" s="7" t="str">
        <f t="shared" si="15"/>
        <v/>
      </c>
      <c r="KI63" s="7" t="str">
        <f t="shared" si="16"/>
        <v/>
      </c>
      <c r="KJ63" s="7" t="str">
        <f t="shared" si="17"/>
        <v/>
      </c>
      <c r="KK63" s="7" t="str">
        <f t="shared" si="18"/>
        <v/>
      </c>
      <c r="KL63" s="7" t="str">
        <f t="shared" si="19"/>
        <v/>
      </c>
      <c r="KM63" s="7" t="str">
        <f t="shared" si="20"/>
        <v/>
      </c>
      <c r="KN63" s="7" t="str">
        <f t="shared" si="21"/>
        <v/>
      </c>
      <c r="KO63" s="7" t="str">
        <f t="shared" si="22"/>
        <v/>
      </c>
      <c r="KP63" s="7" t="str">
        <f t="shared" si="23"/>
        <v/>
      </c>
      <c r="KQ63" s="7" t="str">
        <f t="shared" si="24"/>
        <v/>
      </c>
      <c r="KR63" s="7" t="str">
        <f t="shared" si="25"/>
        <v/>
      </c>
      <c r="KS63" s="7" t="str">
        <f t="shared" si="26"/>
        <v/>
      </c>
      <c r="KT63" s="61" t="str">
        <f t="shared" si="27"/>
        <v/>
      </c>
      <c r="KV63" s="60" t="e">
        <f t="shared" si="28"/>
        <v>#VALUE!</v>
      </c>
      <c r="KW63" s="7" t="e">
        <f t="shared" si="29"/>
        <v>#VALUE!</v>
      </c>
      <c r="KX63" s="7" t="e">
        <f t="shared" si="30"/>
        <v>#VALUE!</v>
      </c>
      <c r="KY63" s="7" t="e">
        <f t="shared" si="31"/>
        <v>#VALUE!</v>
      </c>
      <c r="KZ63" s="7" t="e">
        <f t="shared" si="32"/>
        <v>#VALUE!</v>
      </c>
      <c r="LA63" s="7" t="e">
        <f t="shared" si="33"/>
        <v>#VALUE!</v>
      </c>
      <c r="LB63" s="7" t="e">
        <f t="shared" si="34"/>
        <v>#VALUE!</v>
      </c>
      <c r="LC63" s="7" t="e">
        <f t="shared" si="35"/>
        <v>#VALUE!</v>
      </c>
      <c r="LD63" s="7" t="e">
        <f t="shared" si="36"/>
        <v>#VALUE!</v>
      </c>
      <c r="LE63" s="7" t="e">
        <f t="shared" si="37"/>
        <v>#VALUE!</v>
      </c>
      <c r="LF63" s="7" t="e">
        <f t="shared" si="38"/>
        <v>#VALUE!</v>
      </c>
      <c r="LG63" s="7" t="e">
        <f t="shared" si="39"/>
        <v>#VALUE!</v>
      </c>
      <c r="LH63" s="7" t="e">
        <f t="shared" si="40"/>
        <v>#VALUE!</v>
      </c>
      <c r="LI63" s="7" t="e">
        <f t="shared" si="41"/>
        <v>#VALUE!</v>
      </c>
      <c r="LJ63" s="7" t="e">
        <f t="shared" si="42"/>
        <v>#VALUE!</v>
      </c>
      <c r="LK63" s="7" t="e">
        <f t="shared" si="43"/>
        <v>#VALUE!</v>
      </c>
      <c r="LL63" s="7" t="e">
        <f t="shared" si="44"/>
        <v>#VALUE!</v>
      </c>
      <c r="LM63" s="7" t="e">
        <f t="shared" si="45"/>
        <v>#VALUE!</v>
      </c>
      <c r="LN63" s="7" t="e">
        <f t="shared" si="46"/>
        <v>#VALUE!</v>
      </c>
      <c r="LO63" s="61" t="e">
        <f t="shared" si="47"/>
        <v>#VALUE!</v>
      </c>
      <c r="LQ63" s="60" t="e">
        <f t="shared" si="48"/>
        <v>#VALUE!</v>
      </c>
      <c r="LR63" s="7" t="e">
        <f t="shared" si="49"/>
        <v>#VALUE!</v>
      </c>
      <c r="LS63" s="7" t="e">
        <f t="shared" si="50"/>
        <v>#VALUE!</v>
      </c>
      <c r="LT63" s="7" t="e">
        <f t="shared" si="51"/>
        <v>#VALUE!</v>
      </c>
      <c r="LU63" s="7" t="e">
        <f t="shared" si="52"/>
        <v>#VALUE!</v>
      </c>
      <c r="LV63" s="7" t="e">
        <f t="shared" si="53"/>
        <v>#VALUE!</v>
      </c>
      <c r="LW63" s="7" t="e">
        <f t="shared" si="54"/>
        <v>#VALUE!</v>
      </c>
      <c r="LX63" s="7" t="e">
        <f t="shared" si="55"/>
        <v>#VALUE!</v>
      </c>
      <c r="LY63" s="7" t="e">
        <f t="shared" si="56"/>
        <v>#VALUE!</v>
      </c>
      <c r="LZ63" s="7" t="e">
        <f t="shared" si="57"/>
        <v>#VALUE!</v>
      </c>
      <c r="MA63" s="7" t="e">
        <f t="shared" si="58"/>
        <v>#VALUE!</v>
      </c>
      <c r="MB63" s="7" t="e">
        <f t="shared" si="59"/>
        <v>#VALUE!</v>
      </c>
      <c r="MC63" s="7" t="e">
        <f t="shared" si="60"/>
        <v>#VALUE!</v>
      </c>
      <c r="MD63" s="7" t="e">
        <f t="shared" si="61"/>
        <v>#VALUE!</v>
      </c>
      <c r="ME63" s="7" t="e">
        <f t="shared" si="62"/>
        <v>#VALUE!</v>
      </c>
      <c r="MF63" s="7" t="e">
        <f t="shared" si="63"/>
        <v>#VALUE!</v>
      </c>
      <c r="MG63" s="7" t="e">
        <f t="shared" si="64"/>
        <v>#VALUE!</v>
      </c>
      <c r="MH63" s="7" t="e">
        <f t="shared" si="65"/>
        <v>#VALUE!</v>
      </c>
      <c r="MI63" s="7" t="e">
        <f t="shared" si="66"/>
        <v>#VALUE!</v>
      </c>
      <c r="MJ63" s="61" t="e">
        <f t="shared" si="67"/>
        <v>#VALUE!</v>
      </c>
      <c r="ML63" s="60" t="str">
        <f t="shared" si="84"/>
        <v/>
      </c>
      <c r="MM63" s="7" t="str">
        <f t="shared" si="85"/>
        <v/>
      </c>
      <c r="MN63" s="7" t="str">
        <f t="shared" si="86"/>
        <v/>
      </c>
      <c r="MO63" s="7" t="str">
        <f t="shared" si="87"/>
        <v/>
      </c>
      <c r="MP63" s="7" t="str">
        <f t="shared" si="88"/>
        <v/>
      </c>
      <c r="MQ63" s="7" t="str">
        <f t="shared" si="89"/>
        <v/>
      </c>
      <c r="MR63" s="7" t="str">
        <f t="shared" si="90"/>
        <v/>
      </c>
      <c r="MS63" s="7" t="str">
        <f t="shared" si="91"/>
        <v/>
      </c>
      <c r="MT63" s="7" t="str">
        <f t="shared" si="92"/>
        <v/>
      </c>
      <c r="MU63" s="7" t="str">
        <f t="shared" si="93"/>
        <v/>
      </c>
      <c r="MV63" s="7" t="str">
        <f t="shared" si="94"/>
        <v/>
      </c>
      <c r="MW63" s="7" t="str">
        <f t="shared" si="95"/>
        <v/>
      </c>
      <c r="MX63" s="7" t="str">
        <f t="shared" si="96"/>
        <v/>
      </c>
      <c r="MY63" s="7" t="str">
        <f t="shared" si="97"/>
        <v/>
      </c>
      <c r="MZ63" s="7" t="str">
        <f t="shared" si="98"/>
        <v/>
      </c>
      <c r="NA63" s="7" t="str">
        <f t="shared" si="99"/>
        <v/>
      </c>
      <c r="NB63" s="7" t="str">
        <f t="shared" si="100"/>
        <v/>
      </c>
      <c r="NC63" s="7" t="str">
        <f t="shared" si="101"/>
        <v/>
      </c>
      <c r="ND63" s="7" t="str">
        <f t="shared" si="102"/>
        <v/>
      </c>
      <c r="NE63" s="61" t="str">
        <f t="shared" si="103"/>
        <v/>
      </c>
      <c r="NG63" s="10" t="str">
        <f t="shared" si="104"/>
        <v/>
      </c>
      <c r="NI63" s="10" t="str">
        <f t="shared" si="105"/>
        <v/>
      </c>
      <c r="NK63" s="10" t="str">
        <f>IF(COUNTIF($NI63:$NI$176, "X")=1, "X", "")</f>
        <v/>
      </c>
      <c r="NM63" s="10" t="str">
        <f t="shared" si="69"/>
        <v/>
      </c>
      <c r="NO63" s="85" t="str" cm="1">
        <f t="array" ref="NO63">IF(OR(NO$7="", $JE63=""), "", IFERROR(NO$8+SUMPRODUCT((Trades!$CL$8:$CL$307)*(Trades!$O$8:$Q$307=NO$7)*(Trades!$R$8:$R$307&lt;$JE63))-SUMPRODUCT((Trades!$H$8:$H$307)*(Trades!$E$8:$E$307=NO$7)*(Trades!$R$8:$R$307&lt;$JE63)), ""))</f>
        <v/>
      </c>
      <c r="NP63" s="86" t="str" cm="1">
        <f t="array" ref="NP63">IF(OR(NP$7="", $JE63=""), "", IFERROR(NP$8+SUMPRODUCT((Trades!$CL$8:$CL$307)*(Trades!$O$8:$Q$307=NP$7)*(Trades!$R$8:$R$307&lt;$JE63))-SUMPRODUCT((Trades!$H$8:$H$307)*(Trades!$E$8:$E$307=NP$7)*(Trades!$R$8:$R$307&lt;$JE63)), ""))</f>
        <v/>
      </c>
      <c r="NQ63" s="86" t="str" cm="1">
        <f t="array" ref="NQ63">IF(OR(NQ$7="", $JE63=""), "", IFERROR(NQ$8+SUMPRODUCT((Trades!$CL$8:$CL$307)*(Trades!$O$8:$Q$307=NQ$7)*(Trades!$R$8:$R$307&lt;$JE63))-SUMPRODUCT((Trades!$H$8:$H$307)*(Trades!$E$8:$E$307=NQ$7)*(Trades!$R$8:$R$307&lt;$JE63)), ""))</f>
        <v/>
      </c>
      <c r="NR63" s="86" t="str" cm="1">
        <f t="array" ref="NR63">IF(OR(NR$7="", $JE63=""), "", IFERROR(NR$8+SUMPRODUCT((Trades!$CL$8:$CL$307)*(Trades!$O$8:$Q$307=NR$7)*(Trades!$R$8:$R$307&lt;$JE63))-SUMPRODUCT((Trades!$H$8:$H$307)*(Trades!$E$8:$E$307=NR$7)*(Trades!$R$8:$R$307&lt;$JE63)), ""))</f>
        <v/>
      </c>
      <c r="NS63" s="86" t="str" cm="1">
        <f t="array" ref="NS63">IF(OR(NS$7="", $JE63=""), "", IFERROR(NS$8+SUMPRODUCT((Trades!$CL$8:$CL$307)*(Trades!$O$8:$Q$307=NS$7)*(Trades!$R$8:$R$307&lt;$JE63))-SUMPRODUCT((Trades!$H$8:$H$307)*(Trades!$E$8:$E$307=NS$7)*(Trades!$R$8:$R$307&lt;$JE63)), ""))</f>
        <v/>
      </c>
      <c r="NT63" s="86" t="str" cm="1">
        <f t="array" ref="NT63">IF(OR(NT$7="", $JE63=""), "", IFERROR(NT$8+SUMPRODUCT((Trades!$CL$8:$CL$307)*(Trades!$O$8:$Q$307=NT$7)*(Trades!$R$8:$R$307&lt;$JE63))-SUMPRODUCT((Trades!$H$8:$H$307)*(Trades!$E$8:$E$307=NT$7)*(Trades!$R$8:$R$307&lt;$JE63)), ""))</f>
        <v/>
      </c>
      <c r="NU63" s="86" t="str" cm="1">
        <f t="array" ref="NU63">IF(OR(NU$7="", $JE63=""), "", IFERROR(NU$8+SUMPRODUCT((Trades!$CL$8:$CL$307)*(Trades!$O$8:$Q$307=NU$7)*(Trades!$R$8:$R$307&lt;$JE63))-SUMPRODUCT((Trades!$H$8:$H$307)*(Trades!$E$8:$E$307=NU$7)*(Trades!$R$8:$R$307&lt;$JE63)), ""))</f>
        <v/>
      </c>
      <c r="NV63" s="86" t="str" cm="1">
        <f t="array" ref="NV63">IF(OR(NV$7="", $JE63=""), "", IFERROR(NV$8+SUMPRODUCT((Trades!$CL$8:$CL$307)*(Trades!$O$8:$Q$307=NV$7)*(Trades!$R$8:$R$307&lt;$JE63))-SUMPRODUCT((Trades!$H$8:$H$307)*(Trades!$E$8:$E$307=NV$7)*(Trades!$R$8:$R$307&lt;$JE63)), ""))</f>
        <v/>
      </c>
      <c r="NW63" s="86" t="str" cm="1">
        <f t="array" ref="NW63">IF(OR(NW$7="", $JE63=""), "", IFERROR(NW$8+SUMPRODUCT((Trades!$CL$8:$CL$307)*(Trades!$O$8:$Q$307=NW$7)*(Trades!$R$8:$R$307&lt;$JE63))-SUMPRODUCT((Trades!$H$8:$H$307)*(Trades!$E$8:$E$307=NW$7)*(Trades!$R$8:$R$307&lt;$JE63)), ""))</f>
        <v/>
      </c>
      <c r="NX63" s="86" t="str" cm="1">
        <f t="array" ref="NX63">IF(OR(NX$7="", $JE63=""), "", IFERROR(NX$8+SUMPRODUCT((Trades!$CL$8:$CL$307)*(Trades!$O$8:$Q$307=NX$7)*(Trades!$R$8:$R$307&lt;$JE63))-SUMPRODUCT((Trades!$H$8:$H$307)*(Trades!$E$8:$E$307=NX$7)*(Trades!$R$8:$R$307&lt;$JE63)), ""))</f>
        <v/>
      </c>
      <c r="NY63" s="86" t="str" cm="1">
        <f t="array" ref="NY63">IF(OR(NY$7="", $JE63=""), "", IFERROR(NY$8+SUMPRODUCT((Trades!$CL$8:$CL$307)*(Trades!$O$8:$Q$307=NY$7)*(Trades!$R$8:$R$307&lt;$JE63))-SUMPRODUCT((Trades!$H$8:$H$307)*(Trades!$E$8:$E$307=NY$7)*(Trades!$R$8:$R$307&lt;$JE63)), ""))</f>
        <v/>
      </c>
      <c r="NZ63" s="86" t="str" cm="1">
        <f t="array" ref="NZ63">IF(OR(NZ$7="", $JE63=""), "", IFERROR(NZ$8+SUMPRODUCT((Trades!$CL$8:$CL$307)*(Trades!$O$8:$Q$307=NZ$7)*(Trades!$R$8:$R$307&lt;$JE63))-SUMPRODUCT((Trades!$H$8:$H$307)*(Trades!$E$8:$E$307=NZ$7)*(Trades!$R$8:$R$307&lt;$JE63)), ""))</f>
        <v/>
      </c>
      <c r="OA63" s="86" t="str" cm="1">
        <f t="array" ref="OA63">IF(OR(OA$7="", $JE63=""), "", IFERROR(OA$8+SUMPRODUCT((Trades!$CL$8:$CL$307)*(Trades!$O$8:$Q$307=OA$7)*(Trades!$R$8:$R$307&lt;$JE63))-SUMPRODUCT((Trades!$H$8:$H$307)*(Trades!$E$8:$E$307=OA$7)*(Trades!$R$8:$R$307&lt;$JE63)), ""))</f>
        <v/>
      </c>
      <c r="OB63" s="86" t="str" cm="1">
        <f t="array" ref="OB63">IF(OR(OB$7="", $JE63=""), "", IFERROR(OB$8+SUMPRODUCT((Trades!$CL$8:$CL$307)*(Trades!$O$8:$Q$307=OB$7)*(Trades!$R$8:$R$307&lt;$JE63))-SUMPRODUCT((Trades!$H$8:$H$307)*(Trades!$E$8:$E$307=OB$7)*(Trades!$R$8:$R$307&lt;$JE63)), ""))</f>
        <v/>
      </c>
      <c r="OC63" s="86" t="str" cm="1">
        <f t="array" ref="OC63">IF(OR(OC$7="", $JE63=""), "", IFERROR(OC$8+SUMPRODUCT((Trades!$CL$8:$CL$307)*(Trades!$O$8:$Q$307=OC$7)*(Trades!$R$8:$R$307&lt;$JE63))-SUMPRODUCT((Trades!$H$8:$H$307)*(Trades!$E$8:$E$307=OC$7)*(Trades!$R$8:$R$307&lt;$JE63)), ""))</f>
        <v/>
      </c>
      <c r="OD63" s="86" t="str" cm="1">
        <f t="array" ref="OD63">IF(OR(OD$7="", $JE63=""), "", IFERROR(OD$8+SUMPRODUCT((Trades!$CL$8:$CL$307)*(Trades!$O$8:$Q$307=OD$7)*(Trades!$R$8:$R$307&lt;$JE63))-SUMPRODUCT((Trades!$H$8:$H$307)*(Trades!$E$8:$E$307=OD$7)*(Trades!$R$8:$R$307&lt;$JE63)), ""))</f>
        <v/>
      </c>
      <c r="OE63" s="86" t="str" cm="1">
        <f t="array" ref="OE63">IF(OR(OE$7="", $JE63=""), "", IFERROR(OE$8+SUMPRODUCT((Trades!$CL$8:$CL$307)*(Trades!$O$8:$Q$307=OE$7)*(Trades!$R$8:$R$307&lt;$JE63))-SUMPRODUCT((Trades!$H$8:$H$307)*(Trades!$E$8:$E$307=OE$7)*(Trades!$R$8:$R$307&lt;$JE63)), ""))</f>
        <v/>
      </c>
      <c r="OF63" s="86" t="str" cm="1">
        <f t="array" ref="OF63">IF(OR(OF$7="", $JE63=""), "", IFERROR(OF$8+SUMPRODUCT((Trades!$CL$8:$CL$307)*(Trades!$O$8:$Q$307=OF$7)*(Trades!$R$8:$R$307&lt;$JE63))-SUMPRODUCT((Trades!$H$8:$H$307)*(Trades!$E$8:$E$307=OF$7)*(Trades!$R$8:$R$307&lt;$JE63)), ""))</f>
        <v/>
      </c>
      <c r="OG63" s="86" t="str" cm="1">
        <f t="array" ref="OG63">IF(OR(OG$7="", $JE63=""), "", IFERROR(OG$8+SUMPRODUCT((Trades!$CL$8:$CL$307)*(Trades!$O$8:$Q$307=OG$7)*(Trades!$R$8:$R$307&lt;$JE63))-SUMPRODUCT((Trades!$H$8:$H$307)*(Trades!$E$8:$E$307=OG$7)*(Trades!$R$8:$R$307&lt;$JE63)), ""))</f>
        <v/>
      </c>
      <c r="OH63" s="87" t="str" cm="1">
        <f t="array" ref="OH63">IF(OR(OH$7="", $JE63=""), "", IFERROR(OH$8+SUMPRODUCT((Trades!$CL$8:$CL$307)*(Trades!$O$8:$Q$307=OH$7)*(Trades!$R$8:$R$307&lt;$JE63))-SUMPRODUCT((Trades!$H$8:$H$307)*(Trades!$E$8:$E$307=OH$7)*(Trades!$R$8:$R$307&lt;$JE63)), ""))</f>
        <v/>
      </c>
      <c r="OJ63" s="94" t="str">
        <f t="shared" si="106"/>
        <v/>
      </c>
      <c r="OK63" s="95" t="str">
        <f t="shared" si="153"/>
        <v/>
      </c>
      <c r="OL63" s="95" t="str">
        <f t="shared" si="154"/>
        <v/>
      </c>
      <c r="OM63" s="95" t="str">
        <f t="shared" si="155"/>
        <v/>
      </c>
      <c r="ON63" s="95" t="str">
        <f t="shared" si="156"/>
        <v/>
      </c>
      <c r="OO63" s="95" t="str">
        <f t="shared" si="157"/>
        <v/>
      </c>
      <c r="OP63" s="95" t="str">
        <f t="shared" si="158"/>
        <v/>
      </c>
      <c r="OQ63" s="95" t="str">
        <f t="shared" si="159"/>
        <v/>
      </c>
      <c r="OR63" s="95" t="str">
        <f t="shared" si="160"/>
        <v/>
      </c>
      <c r="OS63" s="95" t="str">
        <f t="shared" si="131"/>
        <v/>
      </c>
      <c r="OT63" s="95" t="str">
        <f t="shared" si="132"/>
        <v/>
      </c>
      <c r="OU63" s="95" t="str">
        <f t="shared" si="133"/>
        <v/>
      </c>
      <c r="OV63" s="95" t="str">
        <f t="shared" si="134"/>
        <v/>
      </c>
      <c r="OW63" s="95" t="str">
        <f t="shared" si="135"/>
        <v/>
      </c>
      <c r="OX63" s="95" t="str">
        <f t="shared" si="136"/>
        <v/>
      </c>
      <c r="OY63" s="95" t="str">
        <f t="shared" si="137"/>
        <v/>
      </c>
      <c r="OZ63" s="95" t="str">
        <f t="shared" si="138"/>
        <v/>
      </c>
      <c r="PA63" s="95" t="str">
        <f t="shared" si="139"/>
        <v/>
      </c>
      <c r="PB63" s="95" t="str">
        <f t="shared" si="140"/>
        <v/>
      </c>
      <c r="PC63" s="96" t="str">
        <f t="shared" si="141"/>
        <v/>
      </c>
      <c r="PE63" s="101" t="str">
        <f t="shared" si="126"/>
        <v/>
      </c>
      <c r="PG63" s="106" t="str">
        <f t="shared" si="127"/>
        <v/>
      </c>
      <c r="PH63" s="107" t="str">
        <f t="shared" si="161"/>
        <v/>
      </c>
      <c r="PI63" s="107" t="str">
        <f t="shared" si="162"/>
        <v/>
      </c>
      <c r="PJ63" s="107" t="str">
        <f t="shared" si="163"/>
        <v/>
      </c>
      <c r="PK63" s="107" t="str">
        <f t="shared" si="164"/>
        <v/>
      </c>
      <c r="PL63" s="107" t="str">
        <f t="shared" si="165"/>
        <v/>
      </c>
      <c r="PM63" s="107" t="str">
        <f t="shared" si="166"/>
        <v/>
      </c>
      <c r="PN63" s="107" t="str">
        <f t="shared" si="167"/>
        <v/>
      </c>
      <c r="PO63" s="107" t="str">
        <f t="shared" si="168"/>
        <v/>
      </c>
      <c r="PP63" s="107" t="str">
        <f t="shared" si="142"/>
        <v/>
      </c>
      <c r="PQ63" s="107" t="str">
        <f t="shared" si="143"/>
        <v/>
      </c>
      <c r="PR63" s="107" t="str">
        <f t="shared" si="144"/>
        <v/>
      </c>
      <c r="PS63" s="107" t="str">
        <f t="shared" si="145"/>
        <v/>
      </c>
      <c r="PT63" s="107" t="str">
        <f t="shared" si="146"/>
        <v/>
      </c>
      <c r="PU63" s="107" t="str">
        <f t="shared" si="147"/>
        <v/>
      </c>
      <c r="PV63" s="107" t="str">
        <f t="shared" si="148"/>
        <v/>
      </c>
      <c r="PW63" s="107" t="str">
        <f t="shared" si="149"/>
        <v/>
      </c>
      <c r="PX63" s="107" t="str">
        <f t="shared" si="150"/>
        <v/>
      </c>
      <c r="PY63" s="107" t="str">
        <f t="shared" si="151"/>
        <v/>
      </c>
      <c r="PZ63" s="108" t="str">
        <f t="shared" si="152"/>
        <v/>
      </c>
      <c r="QB63" s="124" t="str" cm="1">
        <f t="array" ref="QB63">IF(OR($QB$3="", $NI63=""), "", IFERROR(INDEX($ML63:$NE63, $QA63, MATCH($QB$3, $ML$7:$NE$7, 0)), ""))</f>
        <v/>
      </c>
      <c r="QD63" s="101" t="e" cm="1">
        <f t="array" ref="QD63">IF(OR($NI63="", $QB$3=""), NA(), IFERROR(INDEX($NO63:$OH63, $QC63, MATCH($QB$3, $NO$7:$OH$7, 0)), NA()))</f>
        <v>#N/A</v>
      </c>
      <c r="QF63" s="10">
        <f t="shared" si="72"/>
        <v>-20</v>
      </c>
    </row>
    <row r="64" spans="1:448" ht="15" hidden="1" customHeight="1" x14ac:dyDescent="0.25">
      <c r="CJ64" s="7"/>
      <c r="CK64" s="10">
        <v>56</v>
      </c>
      <c r="CL64" s="60">
        <v>2</v>
      </c>
      <c r="CM64" s="7">
        <v>68</v>
      </c>
      <c r="CN64" s="7">
        <v>23</v>
      </c>
      <c r="CO64" s="7">
        <v>15</v>
      </c>
      <c r="CP64" s="7">
        <v>77</v>
      </c>
      <c r="CQ64" s="7">
        <v>44</v>
      </c>
      <c r="CR64" s="7">
        <v>5</v>
      </c>
      <c r="CS64" s="7">
        <v>39</v>
      </c>
      <c r="CT64" s="7">
        <v>43</v>
      </c>
      <c r="CU64" s="7">
        <v>94</v>
      </c>
      <c r="CV64" s="7">
        <v>80</v>
      </c>
      <c r="CW64" s="7">
        <v>83</v>
      </c>
      <c r="CX64" s="7">
        <v>35</v>
      </c>
      <c r="CY64" s="7">
        <v>22</v>
      </c>
      <c r="CZ64" s="7">
        <v>81</v>
      </c>
      <c r="DA64" s="7">
        <v>79</v>
      </c>
      <c r="DB64" s="7">
        <v>42</v>
      </c>
      <c r="DC64" s="7">
        <v>61</v>
      </c>
      <c r="DD64" s="7">
        <v>37</v>
      </c>
      <c r="DE64" s="7">
        <v>79</v>
      </c>
      <c r="DF64" s="7">
        <v>86</v>
      </c>
      <c r="DG64" s="7">
        <v>55</v>
      </c>
      <c r="DH64" s="7">
        <v>47</v>
      </c>
      <c r="DI64" s="61">
        <v>74</v>
      </c>
      <c r="DK64" s="10">
        <v>57</v>
      </c>
      <c r="DL64" s="60">
        <v>21</v>
      </c>
      <c r="DM64" s="7">
        <v>19</v>
      </c>
      <c r="DN64" s="7">
        <v>50</v>
      </c>
      <c r="DO64" s="7">
        <v>24</v>
      </c>
      <c r="DP64" s="7">
        <v>63</v>
      </c>
      <c r="DQ64" s="7">
        <v>98</v>
      </c>
      <c r="DR64" s="7">
        <v>17</v>
      </c>
      <c r="DS64" s="7">
        <v>62</v>
      </c>
      <c r="DT64" s="7">
        <v>42</v>
      </c>
      <c r="DU64" s="7">
        <v>16</v>
      </c>
      <c r="DV64" s="7">
        <v>58</v>
      </c>
      <c r="DW64" s="7">
        <v>90</v>
      </c>
      <c r="DX64" s="7">
        <v>28</v>
      </c>
      <c r="DY64" s="7">
        <v>46</v>
      </c>
      <c r="DZ64" s="7">
        <v>62</v>
      </c>
      <c r="EA64" s="7">
        <v>24</v>
      </c>
      <c r="EB64" s="7">
        <v>51</v>
      </c>
      <c r="EC64" s="7">
        <v>7</v>
      </c>
      <c r="ED64" s="7">
        <v>39</v>
      </c>
      <c r="EE64" s="7">
        <v>75</v>
      </c>
      <c r="EF64" s="7">
        <v>56</v>
      </c>
      <c r="EG64" s="7">
        <v>76</v>
      </c>
      <c r="EH64" s="7">
        <v>62</v>
      </c>
      <c r="EI64" s="7">
        <v>85</v>
      </c>
      <c r="EJ64" s="7">
        <v>28</v>
      </c>
      <c r="EK64" s="7">
        <v>72</v>
      </c>
      <c r="EL64" s="7">
        <v>79</v>
      </c>
      <c r="EM64" s="7">
        <v>39</v>
      </c>
      <c r="EN64" s="7">
        <v>2</v>
      </c>
      <c r="EO64" s="7">
        <v>14</v>
      </c>
      <c r="EP64" s="7">
        <v>38</v>
      </c>
      <c r="EQ64" s="7">
        <v>96</v>
      </c>
      <c r="ER64" s="7">
        <v>4</v>
      </c>
      <c r="ES64" s="7">
        <v>34</v>
      </c>
      <c r="ET64" s="7">
        <v>77</v>
      </c>
      <c r="EU64" s="7">
        <v>70</v>
      </c>
      <c r="EV64" s="7">
        <v>7</v>
      </c>
      <c r="EW64" s="7">
        <v>19</v>
      </c>
      <c r="EX64" s="7">
        <v>94</v>
      </c>
      <c r="EY64" s="7">
        <v>58</v>
      </c>
      <c r="EZ64" s="7">
        <v>20</v>
      </c>
      <c r="FA64" s="7">
        <v>78</v>
      </c>
      <c r="FB64" s="7">
        <v>11</v>
      </c>
      <c r="FC64" s="7">
        <v>88</v>
      </c>
      <c r="FD64" s="7">
        <v>29</v>
      </c>
      <c r="FE64" s="7">
        <v>26</v>
      </c>
      <c r="FF64" s="7">
        <v>78</v>
      </c>
      <c r="FG64" s="7">
        <v>24</v>
      </c>
      <c r="FH64" s="7">
        <v>36</v>
      </c>
      <c r="FI64" s="7">
        <v>7</v>
      </c>
      <c r="FJ64" s="7">
        <v>12</v>
      </c>
      <c r="FK64" s="7">
        <v>24</v>
      </c>
      <c r="FL64" s="7">
        <v>26</v>
      </c>
      <c r="FM64" s="7">
        <v>16</v>
      </c>
      <c r="FN64" s="7">
        <v>80</v>
      </c>
      <c r="FO64" s="7">
        <v>86</v>
      </c>
      <c r="FP64" s="7">
        <v>34</v>
      </c>
      <c r="FQ64" s="7">
        <v>77</v>
      </c>
      <c r="FR64" s="7">
        <v>31</v>
      </c>
      <c r="FS64" s="7">
        <v>48</v>
      </c>
      <c r="FT64" s="7">
        <v>15</v>
      </c>
      <c r="FU64" s="7">
        <v>73</v>
      </c>
      <c r="FV64" s="7">
        <v>100</v>
      </c>
      <c r="FW64" s="7">
        <v>59</v>
      </c>
      <c r="FX64" s="7">
        <v>23</v>
      </c>
      <c r="FY64" s="7">
        <v>33</v>
      </c>
      <c r="FZ64" s="7">
        <v>33</v>
      </c>
      <c r="GA64" s="7">
        <v>36</v>
      </c>
      <c r="GB64" s="7">
        <v>8</v>
      </c>
      <c r="GC64" s="7">
        <v>39</v>
      </c>
      <c r="GD64" s="7">
        <v>24</v>
      </c>
      <c r="GE64" s="7">
        <v>12</v>
      </c>
      <c r="GF64" s="7">
        <v>98</v>
      </c>
      <c r="GG64" s="7">
        <v>2</v>
      </c>
      <c r="GH64" s="7">
        <v>27</v>
      </c>
      <c r="GI64" s="7">
        <v>27</v>
      </c>
      <c r="GJ64" s="7">
        <v>60</v>
      </c>
      <c r="GK64" s="7">
        <v>66</v>
      </c>
      <c r="GL64" s="7">
        <v>42</v>
      </c>
      <c r="GM64" s="7">
        <v>25</v>
      </c>
      <c r="GN64" s="7">
        <v>8</v>
      </c>
      <c r="GO64" s="7">
        <v>15</v>
      </c>
      <c r="GP64" s="7">
        <v>17</v>
      </c>
      <c r="GQ64" s="7">
        <v>72</v>
      </c>
      <c r="GR64" s="7">
        <v>5</v>
      </c>
      <c r="GS64" s="7">
        <v>66</v>
      </c>
      <c r="GT64" s="7">
        <v>69</v>
      </c>
      <c r="GU64" s="7">
        <v>51</v>
      </c>
      <c r="GV64" s="7">
        <v>57</v>
      </c>
      <c r="GW64" s="7">
        <v>79</v>
      </c>
      <c r="GX64" s="7">
        <v>19</v>
      </c>
      <c r="GY64" s="7">
        <v>32</v>
      </c>
      <c r="GZ64" s="7">
        <v>16</v>
      </c>
      <c r="HA64" s="7">
        <v>42</v>
      </c>
      <c r="HB64" s="7">
        <v>8</v>
      </c>
      <c r="HC64" s="7">
        <v>44</v>
      </c>
      <c r="HD64" s="7">
        <v>15</v>
      </c>
      <c r="HE64" s="7">
        <v>59</v>
      </c>
      <c r="HF64" s="7">
        <v>83</v>
      </c>
      <c r="HG64" s="61">
        <v>40</v>
      </c>
      <c r="HJ64" s="52" t="e">
        <f t="shared" si="176"/>
        <v>#VALUE!</v>
      </c>
      <c r="HL64" s="49">
        <f>$CA$16</f>
        <v>0.33333333333333331</v>
      </c>
      <c r="HN64" s="10" t="e">
        <f t="shared" si="172"/>
        <v>#VALUE!</v>
      </c>
      <c r="HP64" s="10" t="e">
        <f t="shared" si="173"/>
        <v>#VALUE!</v>
      </c>
      <c r="HR64" s="10" t="e">
        <f t="shared" si="78"/>
        <v>#VALUE!</v>
      </c>
      <c r="HT64" s="60" t="e">
        <f t="shared" si="175"/>
        <v>#VALUE!</v>
      </c>
      <c r="HU64" s="7" t="e">
        <f t="shared" si="175"/>
        <v>#VALUE!</v>
      </c>
      <c r="HV64" s="7" t="e">
        <f t="shared" si="175"/>
        <v>#VALUE!</v>
      </c>
      <c r="HW64" s="7" t="e">
        <f t="shared" si="175"/>
        <v>#VALUE!</v>
      </c>
      <c r="HX64" s="7" t="e">
        <f t="shared" si="175"/>
        <v>#VALUE!</v>
      </c>
      <c r="HY64" s="7" t="e">
        <f t="shared" si="175"/>
        <v>#VALUE!</v>
      </c>
      <c r="HZ64" s="7" t="e">
        <f t="shared" si="175"/>
        <v>#VALUE!</v>
      </c>
      <c r="IA64" s="7" t="e">
        <f t="shared" si="175"/>
        <v>#VALUE!</v>
      </c>
      <c r="IB64" s="7" t="e">
        <f t="shared" si="175"/>
        <v>#VALUE!</v>
      </c>
      <c r="IC64" s="7" t="e">
        <f t="shared" si="175"/>
        <v>#VALUE!</v>
      </c>
      <c r="ID64" s="7" t="e">
        <f t="shared" si="175"/>
        <v>#VALUE!</v>
      </c>
      <c r="IE64" s="7" t="e">
        <f t="shared" si="175"/>
        <v>#VALUE!</v>
      </c>
      <c r="IF64" s="7" t="e">
        <f t="shared" si="175"/>
        <v>#VALUE!</v>
      </c>
      <c r="IG64" s="7" t="e">
        <f t="shared" si="175"/>
        <v>#VALUE!</v>
      </c>
      <c r="IH64" s="7" t="e">
        <f t="shared" si="175"/>
        <v>#VALUE!</v>
      </c>
      <c r="II64" s="7" t="e">
        <f t="shared" si="175"/>
        <v>#VALUE!</v>
      </c>
      <c r="IJ64" s="7" t="e">
        <f t="shared" si="174"/>
        <v>#VALUE!</v>
      </c>
      <c r="IK64" s="7" t="e">
        <f t="shared" si="174"/>
        <v>#VALUE!</v>
      </c>
      <c r="IL64" s="7" t="e">
        <f t="shared" si="174"/>
        <v>#VALUE!</v>
      </c>
      <c r="IM64" s="61" t="e">
        <f t="shared" si="174"/>
        <v>#VALUE!</v>
      </c>
      <c r="IT64" s="10">
        <v>57</v>
      </c>
      <c r="IU64" s="10">
        <f t="shared" si="80"/>
        <v>1</v>
      </c>
      <c r="IW64" s="10">
        <f>IFERROR(IF(COUNTIF(IW$8:IW63, IW63)&lt;=INDEX($IQ$8:$IQ$18, MATCH(IW63, $IP$8:$IP$18, 0)), IW63, IW63+$IR$5), "")</f>
        <v>0</v>
      </c>
      <c r="IX64" s="10">
        <f>IF($IW64="", "", COUNTIF(IW$8:IW64, IW64))</f>
        <v>4</v>
      </c>
      <c r="IY64" s="10">
        <f t="shared" si="81"/>
        <v>4</v>
      </c>
      <c r="JA64" s="10" t="str">
        <f t="shared" si="82"/>
        <v>X</v>
      </c>
      <c r="JB64" s="10">
        <f>IF($JA64="", "", COUNTIF(JA$8:JA64, "X"))</f>
        <v>52</v>
      </c>
      <c r="JE64" s="67" t="str">
        <f t="shared" si="83"/>
        <v/>
      </c>
      <c r="JF64" s="60" t="str">
        <f>IF(AND($IQ$5='Dev Settings'!$BU$3, COUNTIF($IP$21:$IP$25, HT64)&gt;0, COUNTIF($IP$21:$IP$25, HT63)&gt;0), MIN($ML63:$NE63)-ML63, IF(AND($IQ$6='Dev Settings'!$BU$3, COUNTIF($IQ$21:$IQ$25, HT64)&gt;0, COUNTIF($IQ$21:$IQ$25, HT63)&gt;0), MAX($ML63:$NE63)-ML63, IFERROR(INDEX($IU$8:$IU$107, MATCH(HT64, $IT$8:$IT$107, 0)), "")))</f>
        <v/>
      </c>
      <c r="JG64" s="7" t="str">
        <f>IF(AND($IQ$5='Dev Settings'!$BU$3, COUNTIF($IP$21:$IP$25, HU64)&gt;0, COUNTIF($IP$21:$IP$25, HU63)&gt;0), MIN($ML63:$NE63)-MM63, IF(AND($IQ$6='Dev Settings'!$BU$3, COUNTIF($IQ$21:$IQ$25, HU64)&gt;0, COUNTIF($IQ$21:$IQ$25, HU63)&gt;0), MAX($ML63:$NE63)-MM63, IFERROR(INDEX($IU$8:$IU$107, MATCH(HU64, $IT$8:$IT$107, 0)), "")))</f>
        <v/>
      </c>
      <c r="JH64" s="7" t="str">
        <f>IF(AND($IQ$5='Dev Settings'!$BU$3, COUNTIF($IP$21:$IP$25, HV64)&gt;0, COUNTIF($IP$21:$IP$25, HV63)&gt;0), MIN($ML63:$NE63)-MN63, IF(AND($IQ$6='Dev Settings'!$BU$3, COUNTIF($IQ$21:$IQ$25, HV64)&gt;0, COUNTIF($IQ$21:$IQ$25, HV63)&gt;0), MAX($ML63:$NE63)-MN63, IFERROR(INDEX($IU$8:$IU$107, MATCH(HV64, $IT$8:$IT$107, 0)), "")))</f>
        <v/>
      </c>
      <c r="JI64" s="7" t="str">
        <f>IF(AND($IQ$5='Dev Settings'!$BU$3, COUNTIF($IP$21:$IP$25, HW64)&gt;0, COUNTIF($IP$21:$IP$25, HW63)&gt;0), MIN($ML63:$NE63)-MO63, IF(AND($IQ$6='Dev Settings'!$BU$3, COUNTIF($IQ$21:$IQ$25, HW64)&gt;0, COUNTIF($IQ$21:$IQ$25, HW63)&gt;0), MAX($ML63:$NE63)-MO63, IFERROR(INDEX($IU$8:$IU$107, MATCH(HW64, $IT$8:$IT$107, 0)), "")))</f>
        <v/>
      </c>
      <c r="JJ64" s="7" t="str">
        <f>IF(AND($IQ$5='Dev Settings'!$BU$3, COUNTIF($IP$21:$IP$25, HX64)&gt;0, COUNTIF($IP$21:$IP$25, HX63)&gt;0), MIN($ML63:$NE63)-MP63, IF(AND($IQ$6='Dev Settings'!$BU$3, COUNTIF($IQ$21:$IQ$25, HX64)&gt;0, COUNTIF($IQ$21:$IQ$25, HX63)&gt;0), MAX($ML63:$NE63)-MP63, IFERROR(INDEX($IU$8:$IU$107, MATCH(HX64, $IT$8:$IT$107, 0)), "")))</f>
        <v/>
      </c>
      <c r="JK64" s="7" t="str">
        <f>IF(AND($IQ$5='Dev Settings'!$BU$3, COUNTIF($IP$21:$IP$25, HY64)&gt;0, COUNTIF($IP$21:$IP$25, HY63)&gt;0), MIN($ML63:$NE63)-MQ63, IF(AND($IQ$6='Dev Settings'!$BU$3, COUNTIF($IQ$21:$IQ$25, HY64)&gt;0, COUNTIF($IQ$21:$IQ$25, HY63)&gt;0), MAX($ML63:$NE63)-MQ63, IFERROR(INDEX($IU$8:$IU$107, MATCH(HY64, $IT$8:$IT$107, 0)), "")))</f>
        <v/>
      </c>
      <c r="JL64" s="7" t="str">
        <f>IF(AND($IQ$5='Dev Settings'!$BU$3, COUNTIF($IP$21:$IP$25, HZ64)&gt;0, COUNTIF($IP$21:$IP$25, HZ63)&gt;0), MIN($ML63:$NE63)-MR63, IF(AND($IQ$6='Dev Settings'!$BU$3, COUNTIF($IQ$21:$IQ$25, HZ64)&gt;0, COUNTIF($IQ$21:$IQ$25, HZ63)&gt;0), MAX($ML63:$NE63)-MR63, IFERROR(INDEX($IU$8:$IU$107, MATCH(HZ64, $IT$8:$IT$107, 0)), "")))</f>
        <v/>
      </c>
      <c r="JM64" s="7" t="str">
        <f>IF(AND($IQ$5='Dev Settings'!$BU$3, COUNTIF($IP$21:$IP$25, IA64)&gt;0, COUNTIF($IP$21:$IP$25, IA63)&gt;0), MIN($ML63:$NE63)-MS63, IF(AND($IQ$6='Dev Settings'!$BU$3, COUNTIF($IQ$21:$IQ$25, IA64)&gt;0, COUNTIF($IQ$21:$IQ$25, IA63)&gt;0), MAX($ML63:$NE63)-MS63, IFERROR(INDEX($IU$8:$IU$107, MATCH(IA64, $IT$8:$IT$107, 0)), "")))</f>
        <v/>
      </c>
      <c r="JN64" s="7" t="str">
        <f>IF(AND($IQ$5='Dev Settings'!$BU$3, COUNTIF($IP$21:$IP$25, IB64)&gt;0, COUNTIF($IP$21:$IP$25, IB63)&gt;0), MIN($ML63:$NE63)-MT63, IF(AND($IQ$6='Dev Settings'!$BU$3, COUNTIF($IQ$21:$IQ$25, IB64)&gt;0, COUNTIF($IQ$21:$IQ$25, IB63)&gt;0), MAX($ML63:$NE63)-MT63, IFERROR(INDEX($IU$8:$IU$107, MATCH(IB64, $IT$8:$IT$107, 0)), "")))</f>
        <v/>
      </c>
      <c r="JO64" s="7" t="str">
        <f>IF(AND($IQ$5='Dev Settings'!$BU$3, COUNTIF($IP$21:$IP$25, IC64)&gt;0, COUNTIF($IP$21:$IP$25, IC63)&gt;0), MIN($ML63:$NE63)-MU63, IF(AND($IQ$6='Dev Settings'!$BU$3, COUNTIF($IQ$21:$IQ$25, IC64)&gt;0, COUNTIF($IQ$21:$IQ$25, IC63)&gt;0), MAX($ML63:$NE63)-MU63, IFERROR(INDEX($IU$8:$IU$107, MATCH(IC64, $IT$8:$IT$107, 0)), "")))</f>
        <v/>
      </c>
      <c r="JP64" s="7" t="str">
        <f>IF(AND($IQ$5='Dev Settings'!$BU$3, COUNTIF($IP$21:$IP$25, ID64)&gt;0, COUNTIF($IP$21:$IP$25, ID63)&gt;0), MIN($ML63:$NE63)-MV63, IF(AND($IQ$6='Dev Settings'!$BU$3, COUNTIF($IQ$21:$IQ$25, ID64)&gt;0, COUNTIF($IQ$21:$IQ$25, ID63)&gt;0), MAX($ML63:$NE63)-MV63, IFERROR(INDEX($IU$8:$IU$107, MATCH(ID64, $IT$8:$IT$107, 0)), "")))</f>
        <v/>
      </c>
      <c r="JQ64" s="7" t="str">
        <f>IF(AND($IQ$5='Dev Settings'!$BU$3, COUNTIF($IP$21:$IP$25, IE64)&gt;0, COUNTIF($IP$21:$IP$25, IE63)&gt;0), MIN($ML63:$NE63)-MW63, IF(AND($IQ$6='Dev Settings'!$BU$3, COUNTIF($IQ$21:$IQ$25, IE64)&gt;0, COUNTIF($IQ$21:$IQ$25, IE63)&gt;0), MAX($ML63:$NE63)-MW63, IFERROR(INDEX($IU$8:$IU$107, MATCH(IE64, $IT$8:$IT$107, 0)), "")))</f>
        <v/>
      </c>
      <c r="JR64" s="7" t="str">
        <f>IF(AND($IQ$5='Dev Settings'!$BU$3, COUNTIF($IP$21:$IP$25, IF64)&gt;0, COUNTIF($IP$21:$IP$25, IF63)&gt;0), MIN($ML63:$NE63)-MX63, IF(AND($IQ$6='Dev Settings'!$BU$3, COUNTIF($IQ$21:$IQ$25, IF64)&gt;0, COUNTIF($IQ$21:$IQ$25, IF63)&gt;0), MAX($ML63:$NE63)-MX63, IFERROR(INDEX($IU$8:$IU$107, MATCH(IF64, $IT$8:$IT$107, 0)), "")))</f>
        <v/>
      </c>
      <c r="JS64" s="7" t="str">
        <f>IF(AND($IQ$5='Dev Settings'!$BU$3, COUNTIF($IP$21:$IP$25, IG64)&gt;0, COUNTIF($IP$21:$IP$25, IG63)&gt;0), MIN($ML63:$NE63)-MY63, IF(AND($IQ$6='Dev Settings'!$BU$3, COUNTIF($IQ$21:$IQ$25, IG64)&gt;0, COUNTIF($IQ$21:$IQ$25, IG63)&gt;0), MAX($ML63:$NE63)-MY63, IFERROR(INDEX($IU$8:$IU$107, MATCH(IG64, $IT$8:$IT$107, 0)), "")))</f>
        <v/>
      </c>
      <c r="JT64" s="7" t="str">
        <f>IF(AND($IQ$5='Dev Settings'!$BU$3, COUNTIF($IP$21:$IP$25, IH64)&gt;0, COUNTIF($IP$21:$IP$25, IH63)&gt;0), MIN($ML63:$NE63)-MZ63, IF(AND($IQ$6='Dev Settings'!$BU$3, COUNTIF($IQ$21:$IQ$25, IH64)&gt;0, COUNTIF($IQ$21:$IQ$25, IH63)&gt;0), MAX($ML63:$NE63)-MZ63, IFERROR(INDEX($IU$8:$IU$107, MATCH(IH64, $IT$8:$IT$107, 0)), "")))</f>
        <v/>
      </c>
      <c r="JU64" s="7" t="str">
        <f>IF(AND($IQ$5='Dev Settings'!$BU$3, COUNTIF($IP$21:$IP$25, II64)&gt;0, COUNTIF($IP$21:$IP$25, II63)&gt;0), MIN($ML63:$NE63)-NA63, IF(AND($IQ$6='Dev Settings'!$BU$3, COUNTIF($IQ$21:$IQ$25, II64)&gt;0, COUNTIF($IQ$21:$IQ$25, II63)&gt;0), MAX($ML63:$NE63)-NA63, IFERROR(INDEX($IU$8:$IU$107, MATCH(II64, $IT$8:$IT$107, 0)), "")))</f>
        <v/>
      </c>
      <c r="JV64" s="7" t="str">
        <f>IF(AND($IQ$5='Dev Settings'!$BU$3, COUNTIF($IP$21:$IP$25, IJ64)&gt;0, COUNTIF($IP$21:$IP$25, IJ63)&gt;0), MIN($ML63:$NE63)-NB63, IF(AND($IQ$6='Dev Settings'!$BU$3, COUNTIF($IQ$21:$IQ$25, IJ64)&gt;0, COUNTIF($IQ$21:$IQ$25, IJ63)&gt;0), MAX($ML63:$NE63)-NB63, IFERROR(INDEX($IU$8:$IU$107, MATCH(IJ64, $IT$8:$IT$107, 0)), "")))</f>
        <v/>
      </c>
      <c r="JW64" s="7" t="str">
        <f>IF(AND($IQ$5='Dev Settings'!$BU$3, COUNTIF($IP$21:$IP$25, IK64)&gt;0, COUNTIF($IP$21:$IP$25, IK63)&gt;0), MIN($ML63:$NE63)-NC63, IF(AND($IQ$6='Dev Settings'!$BU$3, COUNTIF($IQ$21:$IQ$25, IK64)&gt;0, COUNTIF($IQ$21:$IQ$25, IK63)&gt;0), MAX($ML63:$NE63)-NC63, IFERROR(INDEX($IU$8:$IU$107, MATCH(IK64, $IT$8:$IT$107, 0)), "")))</f>
        <v/>
      </c>
      <c r="JX64" s="7" t="str">
        <f>IF(AND($IQ$5='Dev Settings'!$BU$3, COUNTIF($IP$21:$IP$25, IL64)&gt;0, COUNTIF($IP$21:$IP$25, IL63)&gt;0), MIN($ML63:$NE63)-ND63, IF(AND($IQ$6='Dev Settings'!$BU$3, COUNTIF($IQ$21:$IQ$25, IL64)&gt;0, COUNTIF($IQ$21:$IQ$25, IL63)&gt;0), MAX($ML63:$NE63)-ND63, IFERROR(INDEX($IU$8:$IU$107, MATCH(IL64, $IT$8:$IT$107, 0)), "")))</f>
        <v/>
      </c>
      <c r="JY64" s="61" t="str">
        <f>IF(AND($IQ$5='Dev Settings'!$BU$3, COUNTIF($IP$21:$IP$25, IM64)&gt;0, COUNTIF($IP$21:$IP$25, IM63)&gt;0), MIN($ML63:$NE63)-NE63, IF(AND($IQ$6='Dev Settings'!$BU$3, COUNTIF($IQ$21:$IQ$25, IM64)&gt;0, COUNTIF($IQ$21:$IQ$25, IM63)&gt;0), MAX($ML63:$NE63)-NE63, IFERROR(INDEX($IU$8:$IU$107, MATCH(IM64, $IT$8:$IT$107, 0)), "")))</f>
        <v/>
      </c>
      <c r="KA64" s="60" t="str">
        <f t="shared" si="8"/>
        <v/>
      </c>
      <c r="KB64" s="7" t="str">
        <f t="shared" si="9"/>
        <v/>
      </c>
      <c r="KC64" s="7" t="str">
        <f t="shared" si="10"/>
        <v/>
      </c>
      <c r="KD64" s="7" t="str">
        <f t="shared" si="11"/>
        <v/>
      </c>
      <c r="KE64" s="7" t="str">
        <f t="shared" si="12"/>
        <v/>
      </c>
      <c r="KF64" s="7" t="str">
        <f t="shared" si="13"/>
        <v/>
      </c>
      <c r="KG64" s="7" t="str">
        <f t="shared" si="14"/>
        <v/>
      </c>
      <c r="KH64" s="7" t="str">
        <f t="shared" si="15"/>
        <v/>
      </c>
      <c r="KI64" s="7" t="str">
        <f t="shared" si="16"/>
        <v/>
      </c>
      <c r="KJ64" s="7" t="str">
        <f t="shared" si="17"/>
        <v/>
      </c>
      <c r="KK64" s="7" t="str">
        <f t="shared" si="18"/>
        <v/>
      </c>
      <c r="KL64" s="7" t="str">
        <f t="shared" si="19"/>
        <v/>
      </c>
      <c r="KM64" s="7" t="str">
        <f t="shared" si="20"/>
        <v/>
      </c>
      <c r="KN64" s="7" t="str">
        <f t="shared" si="21"/>
        <v/>
      </c>
      <c r="KO64" s="7" t="str">
        <f t="shared" si="22"/>
        <v/>
      </c>
      <c r="KP64" s="7" t="str">
        <f t="shared" si="23"/>
        <v/>
      </c>
      <c r="KQ64" s="7" t="str">
        <f t="shared" si="24"/>
        <v/>
      </c>
      <c r="KR64" s="7" t="str">
        <f t="shared" si="25"/>
        <v/>
      </c>
      <c r="KS64" s="7" t="str">
        <f t="shared" si="26"/>
        <v/>
      </c>
      <c r="KT64" s="61" t="str">
        <f t="shared" si="27"/>
        <v/>
      </c>
      <c r="KV64" s="60" t="e">
        <f t="shared" si="28"/>
        <v>#VALUE!</v>
      </c>
      <c r="KW64" s="7" t="e">
        <f t="shared" si="29"/>
        <v>#VALUE!</v>
      </c>
      <c r="KX64" s="7" t="e">
        <f t="shared" si="30"/>
        <v>#VALUE!</v>
      </c>
      <c r="KY64" s="7" t="e">
        <f t="shared" si="31"/>
        <v>#VALUE!</v>
      </c>
      <c r="KZ64" s="7" t="e">
        <f t="shared" si="32"/>
        <v>#VALUE!</v>
      </c>
      <c r="LA64" s="7" t="e">
        <f t="shared" si="33"/>
        <v>#VALUE!</v>
      </c>
      <c r="LB64" s="7" t="e">
        <f t="shared" si="34"/>
        <v>#VALUE!</v>
      </c>
      <c r="LC64" s="7" t="e">
        <f t="shared" si="35"/>
        <v>#VALUE!</v>
      </c>
      <c r="LD64" s="7" t="e">
        <f t="shared" si="36"/>
        <v>#VALUE!</v>
      </c>
      <c r="LE64" s="7" t="e">
        <f t="shared" si="37"/>
        <v>#VALUE!</v>
      </c>
      <c r="LF64" s="7" t="e">
        <f t="shared" si="38"/>
        <v>#VALUE!</v>
      </c>
      <c r="LG64" s="7" t="e">
        <f t="shared" si="39"/>
        <v>#VALUE!</v>
      </c>
      <c r="LH64" s="7" t="e">
        <f t="shared" si="40"/>
        <v>#VALUE!</v>
      </c>
      <c r="LI64" s="7" t="e">
        <f t="shared" si="41"/>
        <v>#VALUE!</v>
      </c>
      <c r="LJ64" s="7" t="e">
        <f t="shared" si="42"/>
        <v>#VALUE!</v>
      </c>
      <c r="LK64" s="7" t="e">
        <f t="shared" si="43"/>
        <v>#VALUE!</v>
      </c>
      <c r="LL64" s="7" t="e">
        <f t="shared" si="44"/>
        <v>#VALUE!</v>
      </c>
      <c r="LM64" s="7" t="e">
        <f t="shared" si="45"/>
        <v>#VALUE!</v>
      </c>
      <c r="LN64" s="7" t="e">
        <f t="shared" si="46"/>
        <v>#VALUE!</v>
      </c>
      <c r="LO64" s="61" t="e">
        <f t="shared" si="47"/>
        <v>#VALUE!</v>
      </c>
      <c r="LQ64" s="60" t="e">
        <f t="shared" si="48"/>
        <v>#VALUE!</v>
      </c>
      <c r="LR64" s="7" t="e">
        <f t="shared" si="49"/>
        <v>#VALUE!</v>
      </c>
      <c r="LS64" s="7" t="e">
        <f t="shared" si="50"/>
        <v>#VALUE!</v>
      </c>
      <c r="LT64" s="7" t="e">
        <f t="shared" si="51"/>
        <v>#VALUE!</v>
      </c>
      <c r="LU64" s="7" t="e">
        <f t="shared" si="52"/>
        <v>#VALUE!</v>
      </c>
      <c r="LV64" s="7" t="e">
        <f t="shared" si="53"/>
        <v>#VALUE!</v>
      </c>
      <c r="LW64" s="7" t="e">
        <f t="shared" si="54"/>
        <v>#VALUE!</v>
      </c>
      <c r="LX64" s="7" t="e">
        <f t="shared" si="55"/>
        <v>#VALUE!</v>
      </c>
      <c r="LY64" s="7" t="e">
        <f t="shared" si="56"/>
        <v>#VALUE!</v>
      </c>
      <c r="LZ64" s="7" t="e">
        <f t="shared" si="57"/>
        <v>#VALUE!</v>
      </c>
      <c r="MA64" s="7" t="e">
        <f t="shared" si="58"/>
        <v>#VALUE!</v>
      </c>
      <c r="MB64" s="7" t="e">
        <f t="shared" si="59"/>
        <v>#VALUE!</v>
      </c>
      <c r="MC64" s="7" t="e">
        <f t="shared" si="60"/>
        <v>#VALUE!</v>
      </c>
      <c r="MD64" s="7" t="e">
        <f t="shared" si="61"/>
        <v>#VALUE!</v>
      </c>
      <c r="ME64" s="7" t="e">
        <f t="shared" si="62"/>
        <v>#VALUE!</v>
      </c>
      <c r="MF64" s="7" t="e">
        <f t="shared" si="63"/>
        <v>#VALUE!</v>
      </c>
      <c r="MG64" s="7" t="e">
        <f t="shared" si="64"/>
        <v>#VALUE!</v>
      </c>
      <c r="MH64" s="7" t="e">
        <f t="shared" si="65"/>
        <v>#VALUE!</v>
      </c>
      <c r="MI64" s="7" t="e">
        <f t="shared" si="66"/>
        <v>#VALUE!</v>
      </c>
      <c r="MJ64" s="61" t="e">
        <f t="shared" si="67"/>
        <v>#VALUE!</v>
      </c>
      <c r="ML64" s="60" t="str">
        <f t="shared" si="84"/>
        <v/>
      </c>
      <c r="MM64" s="7" t="str">
        <f t="shared" si="85"/>
        <v/>
      </c>
      <c r="MN64" s="7" t="str">
        <f t="shared" si="86"/>
        <v/>
      </c>
      <c r="MO64" s="7" t="str">
        <f t="shared" si="87"/>
        <v/>
      </c>
      <c r="MP64" s="7" t="str">
        <f t="shared" si="88"/>
        <v/>
      </c>
      <c r="MQ64" s="7" t="str">
        <f t="shared" si="89"/>
        <v/>
      </c>
      <c r="MR64" s="7" t="str">
        <f t="shared" si="90"/>
        <v/>
      </c>
      <c r="MS64" s="7" t="str">
        <f t="shared" si="91"/>
        <v/>
      </c>
      <c r="MT64" s="7" t="str">
        <f t="shared" si="92"/>
        <v/>
      </c>
      <c r="MU64" s="7" t="str">
        <f t="shared" si="93"/>
        <v/>
      </c>
      <c r="MV64" s="7" t="str">
        <f t="shared" si="94"/>
        <v/>
      </c>
      <c r="MW64" s="7" t="str">
        <f t="shared" si="95"/>
        <v/>
      </c>
      <c r="MX64" s="7" t="str">
        <f t="shared" si="96"/>
        <v/>
      </c>
      <c r="MY64" s="7" t="str">
        <f t="shared" si="97"/>
        <v/>
      </c>
      <c r="MZ64" s="7" t="str">
        <f t="shared" si="98"/>
        <v/>
      </c>
      <c r="NA64" s="7" t="str">
        <f t="shared" si="99"/>
        <v/>
      </c>
      <c r="NB64" s="7" t="str">
        <f t="shared" si="100"/>
        <v/>
      </c>
      <c r="NC64" s="7" t="str">
        <f t="shared" si="101"/>
        <v/>
      </c>
      <c r="ND64" s="7" t="str">
        <f t="shared" si="102"/>
        <v/>
      </c>
      <c r="NE64" s="61" t="str">
        <f t="shared" si="103"/>
        <v/>
      </c>
      <c r="NG64" s="10" t="str">
        <f t="shared" si="104"/>
        <v/>
      </c>
      <c r="NI64" s="10" t="str">
        <f t="shared" si="105"/>
        <v/>
      </c>
      <c r="NK64" s="10" t="str">
        <f>IF(COUNTIF($NI64:$NI$176, "X")=1, "X", "")</f>
        <v/>
      </c>
      <c r="NM64" s="10" t="str">
        <f t="shared" si="69"/>
        <v/>
      </c>
      <c r="NO64" s="85" t="str" cm="1">
        <f t="array" ref="NO64">IF(OR(NO$7="", $JE64=""), "", IFERROR(NO$8+SUMPRODUCT((Trades!$CL$8:$CL$307)*(Trades!$O$8:$Q$307=NO$7)*(Trades!$R$8:$R$307&lt;$JE64))-SUMPRODUCT((Trades!$H$8:$H$307)*(Trades!$E$8:$E$307=NO$7)*(Trades!$R$8:$R$307&lt;$JE64)), ""))</f>
        <v/>
      </c>
      <c r="NP64" s="86" t="str" cm="1">
        <f t="array" ref="NP64">IF(OR(NP$7="", $JE64=""), "", IFERROR(NP$8+SUMPRODUCT((Trades!$CL$8:$CL$307)*(Trades!$O$8:$Q$307=NP$7)*(Trades!$R$8:$R$307&lt;$JE64))-SUMPRODUCT((Trades!$H$8:$H$307)*(Trades!$E$8:$E$307=NP$7)*(Trades!$R$8:$R$307&lt;$JE64)), ""))</f>
        <v/>
      </c>
      <c r="NQ64" s="86" t="str" cm="1">
        <f t="array" ref="NQ64">IF(OR(NQ$7="", $JE64=""), "", IFERROR(NQ$8+SUMPRODUCT((Trades!$CL$8:$CL$307)*(Trades!$O$8:$Q$307=NQ$7)*(Trades!$R$8:$R$307&lt;$JE64))-SUMPRODUCT((Trades!$H$8:$H$307)*(Trades!$E$8:$E$307=NQ$7)*(Trades!$R$8:$R$307&lt;$JE64)), ""))</f>
        <v/>
      </c>
      <c r="NR64" s="86" t="str" cm="1">
        <f t="array" ref="NR64">IF(OR(NR$7="", $JE64=""), "", IFERROR(NR$8+SUMPRODUCT((Trades!$CL$8:$CL$307)*(Trades!$O$8:$Q$307=NR$7)*(Trades!$R$8:$R$307&lt;$JE64))-SUMPRODUCT((Trades!$H$8:$H$307)*(Trades!$E$8:$E$307=NR$7)*(Trades!$R$8:$R$307&lt;$JE64)), ""))</f>
        <v/>
      </c>
      <c r="NS64" s="86" t="str" cm="1">
        <f t="array" ref="NS64">IF(OR(NS$7="", $JE64=""), "", IFERROR(NS$8+SUMPRODUCT((Trades!$CL$8:$CL$307)*(Trades!$O$8:$Q$307=NS$7)*(Trades!$R$8:$R$307&lt;$JE64))-SUMPRODUCT((Trades!$H$8:$H$307)*(Trades!$E$8:$E$307=NS$7)*(Trades!$R$8:$R$307&lt;$JE64)), ""))</f>
        <v/>
      </c>
      <c r="NT64" s="86" t="str" cm="1">
        <f t="array" ref="NT64">IF(OR(NT$7="", $JE64=""), "", IFERROR(NT$8+SUMPRODUCT((Trades!$CL$8:$CL$307)*(Trades!$O$8:$Q$307=NT$7)*(Trades!$R$8:$R$307&lt;$JE64))-SUMPRODUCT((Trades!$H$8:$H$307)*(Trades!$E$8:$E$307=NT$7)*(Trades!$R$8:$R$307&lt;$JE64)), ""))</f>
        <v/>
      </c>
      <c r="NU64" s="86" t="str" cm="1">
        <f t="array" ref="NU64">IF(OR(NU$7="", $JE64=""), "", IFERROR(NU$8+SUMPRODUCT((Trades!$CL$8:$CL$307)*(Trades!$O$8:$Q$307=NU$7)*(Trades!$R$8:$R$307&lt;$JE64))-SUMPRODUCT((Trades!$H$8:$H$307)*(Trades!$E$8:$E$307=NU$7)*(Trades!$R$8:$R$307&lt;$JE64)), ""))</f>
        <v/>
      </c>
      <c r="NV64" s="86" t="str" cm="1">
        <f t="array" ref="NV64">IF(OR(NV$7="", $JE64=""), "", IFERROR(NV$8+SUMPRODUCT((Trades!$CL$8:$CL$307)*(Trades!$O$8:$Q$307=NV$7)*(Trades!$R$8:$R$307&lt;$JE64))-SUMPRODUCT((Trades!$H$8:$H$307)*(Trades!$E$8:$E$307=NV$7)*(Trades!$R$8:$R$307&lt;$JE64)), ""))</f>
        <v/>
      </c>
      <c r="NW64" s="86" t="str" cm="1">
        <f t="array" ref="NW64">IF(OR(NW$7="", $JE64=""), "", IFERROR(NW$8+SUMPRODUCT((Trades!$CL$8:$CL$307)*(Trades!$O$8:$Q$307=NW$7)*(Trades!$R$8:$R$307&lt;$JE64))-SUMPRODUCT((Trades!$H$8:$H$307)*(Trades!$E$8:$E$307=NW$7)*(Trades!$R$8:$R$307&lt;$JE64)), ""))</f>
        <v/>
      </c>
      <c r="NX64" s="86" t="str" cm="1">
        <f t="array" ref="NX64">IF(OR(NX$7="", $JE64=""), "", IFERROR(NX$8+SUMPRODUCT((Trades!$CL$8:$CL$307)*(Trades!$O$8:$Q$307=NX$7)*(Trades!$R$8:$R$307&lt;$JE64))-SUMPRODUCT((Trades!$H$8:$H$307)*(Trades!$E$8:$E$307=NX$7)*(Trades!$R$8:$R$307&lt;$JE64)), ""))</f>
        <v/>
      </c>
      <c r="NY64" s="86" t="str" cm="1">
        <f t="array" ref="NY64">IF(OR(NY$7="", $JE64=""), "", IFERROR(NY$8+SUMPRODUCT((Trades!$CL$8:$CL$307)*(Trades!$O$8:$Q$307=NY$7)*(Trades!$R$8:$R$307&lt;$JE64))-SUMPRODUCT((Trades!$H$8:$H$307)*(Trades!$E$8:$E$307=NY$7)*(Trades!$R$8:$R$307&lt;$JE64)), ""))</f>
        <v/>
      </c>
      <c r="NZ64" s="86" t="str" cm="1">
        <f t="array" ref="NZ64">IF(OR(NZ$7="", $JE64=""), "", IFERROR(NZ$8+SUMPRODUCT((Trades!$CL$8:$CL$307)*(Trades!$O$8:$Q$307=NZ$7)*(Trades!$R$8:$R$307&lt;$JE64))-SUMPRODUCT((Trades!$H$8:$H$307)*(Trades!$E$8:$E$307=NZ$7)*(Trades!$R$8:$R$307&lt;$JE64)), ""))</f>
        <v/>
      </c>
      <c r="OA64" s="86" t="str" cm="1">
        <f t="array" ref="OA64">IF(OR(OA$7="", $JE64=""), "", IFERROR(OA$8+SUMPRODUCT((Trades!$CL$8:$CL$307)*(Trades!$O$8:$Q$307=OA$7)*(Trades!$R$8:$R$307&lt;$JE64))-SUMPRODUCT((Trades!$H$8:$H$307)*(Trades!$E$8:$E$307=OA$7)*(Trades!$R$8:$R$307&lt;$JE64)), ""))</f>
        <v/>
      </c>
      <c r="OB64" s="86" t="str" cm="1">
        <f t="array" ref="OB64">IF(OR(OB$7="", $JE64=""), "", IFERROR(OB$8+SUMPRODUCT((Trades!$CL$8:$CL$307)*(Trades!$O$8:$Q$307=OB$7)*(Trades!$R$8:$R$307&lt;$JE64))-SUMPRODUCT((Trades!$H$8:$H$307)*(Trades!$E$8:$E$307=OB$7)*(Trades!$R$8:$R$307&lt;$JE64)), ""))</f>
        <v/>
      </c>
      <c r="OC64" s="86" t="str" cm="1">
        <f t="array" ref="OC64">IF(OR(OC$7="", $JE64=""), "", IFERROR(OC$8+SUMPRODUCT((Trades!$CL$8:$CL$307)*(Trades!$O$8:$Q$307=OC$7)*(Trades!$R$8:$R$307&lt;$JE64))-SUMPRODUCT((Trades!$H$8:$H$307)*(Trades!$E$8:$E$307=OC$7)*(Trades!$R$8:$R$307&lt;$JE64)), ""))</f>
        <v/>
      </c>
      <c r="OD64" s="86" t="str" cm="1">
        <f t="array" ref="OD64">IF(OR(OD$7="", $JE64=""), "", IFERROR(OD$8+SUMPRODUCT((Trades!$CL$8:$CL$307)*(Trades!$O$8:$Q$307=OD$7)*(Trades!$R$8:$R$307&lt;$JE64))-SUMPRODUCT((Trades!$H$8:$H$307)*(Trades!$E$8:$E$307=OD$7)*(Trades!$R$8:$R$307&lt;$JE64)), ""))</f>
        <v/>
      </c>
      <c r="OE64" s="86" t="str" cm="1">
        <f t="array" ref="OE64">IF(OR(OE$7="", $JE64=""), "", IFERROR(OE$8+SUMPRODUCT((Trades!$CL$8:$CL$307)*(Trades!$O$8:$Q$307=OE$7)*(Trades!$R$8:$R$307&lt;$JE64))-SUMPRODUCT((Trades!$H$8:$H$307)*(Trades!$E$8:$E$307=OE$7)*(Trades!$R$8:$R$307&lt;$JE64)), ""))</f>
        <v/>
      </c>
      <c r="OF64" s="86" t="str" cm="1">
        <f t="array" ref="OF64">IF(OR(OF$7="", $JE64=""), "", IFERROR(OF$8+SUMPRODUCT((Trades!$CL$8:$CL$307)*(Trades!$O$8:$Q$307=OF$7)*(Trades!$R$8:$R$307&lt;$JE64))-SUMPRODUCT((Trades!$H$8:$H$307)*(Trades!$E$8:$E$307=OF$7)*(Trades!$R$8:$R$307&lt;$JE64)), ""))</f>
        <v/>
      </c>
      <c r="OG64" s="86" t="str" cm="1">
        <f t="array" ref="OG64">IF(OR(OG$7="", $JE64=""), "", IFERROR(OG$8+SUMPRODUCT((Trades!$CL$8:$CL$307)*(Trades!$O$8:$Q$307=OG$7)*(Trades!$R$8:$R$307&lt;$JE64))-SUMPRODUCT((Trades!$H$8:$H$307)*(Trades!$E$8:$E$307=OG$7)*(Trades!$R$8:$R$307&lt;$JE64)), ""))</f>
        <v/>
      </c>
      <c r="OH64" s="87" t="str" cm="1">
        <f t="array" ref="OH64">IF(OR(OH$7="", $JE64=""), "", IFERROR(OH$8+SUMPRODUCT((Trades!$CL$8:$CL$307)*(Trades!$O$8:$Q$307=OH$7)*(Trades!$R$8:$R$307&lt;$JE64))-SUMPRODUCT((Trades!$H$8:$H$307)*(Trades!$E$8:$E$307=OH$7)*(Trades!$R$8:$R$307&lt;$JE64)), ""))</f>
        <v/>
      </c>
      <c r="OJ64" s="94" t="str">
        <f t="shared" si="106"/>
        <v/>
      </c>
      <c r="OK64" s="95" t="str">
        <f t="shared" si="153"/>
        <v/>
      </c>
      <c r="OL64" s="95" t="str">
        <f t="shared" si="154"/>
        <v/>
      </c>
      <c r="OM64" s="95" t="str">
        <f t="shared" si="155"/>
        <v/>
      </c>
      <c r="ON64" s="95" t="str">
        <f t="shared" si="156"/>
        <v/>
      </c>
      <c r="OO64" s="95" t="str">
        <f t="shared" si="157"/>
        <v/>
      </c>
      <c r="OP64" s="95" t="str">
        <f t="shared" si="158"/>
        <v/>
      </c>
      <c r="OQ64" s="95" t="str">
        <f t="shared" si="159"/>
        <v/>
      </c>
      <c r="OR64" s="95" t="str">
        <f t="shared" si="160"/>
        <v/>
      </c>
      <c r="OS64" s="95" t="str">
        <f t="shared" si="131"/>
        <v/>
      </c>
      <c r="OT64" s="95" t="str">
        <f t="shared" si="132"/>
        <v/>
      </c>
      <c r="OU64" s="95" t="str">
        <f t="shared" si="133"/>
        <v/>
      </c>
      <c r="OV64" s="95" t="str">
        <f t="shared" si="134"/>
        <v/>
      </c>
      <c r="OW64" s="95" t="str">
        <f t="shared" si="135"/>
        <v/>
      </c>
      <c r="OX64" s="95" t="str">
        <f t="shared" si="136"/>
        <v/>
      </c>
      <c r="OY64" s="95" t="str">
        <f t="shared" si="137"/>
        <v/>
      </c>
      <c r="OZ64" s="95" t="str">
        <f t="shared" si="138"/>
        <v/>
      </c>
      <c r="PA64" s="95" t="str">
        <f t="shared" si="139"/>
        <v/>
      </c>
      <c r="PB64" s="95" t="str">
        <f t="shared" si="140"/>
        <v/>
      </c>
      <c r="PC64" s="96" t="str">
        <f t="shared" si="141"/>
        <v/>
      </c>
      <c r="PE64" s="101" t="str">
        <f t="shared" si="126"/>
        <v/>
      </c>
      <c r="PG64" s="106" t="str">
        <f t="shared" si="127"/>
        <v/>
      </c>
      <c r="PH64" s="107" t="str">
        <f t="shared" si="161"/>
        <v/>
      </c>
      <c r="PI64" s="107" t="str">
        <f t="shared" si="162"/>
        <v/>
      </c>
      <c r="PJ64" s="107" t="str">
        <f t="shared" si="163"/>
        <v/>
      </c>
      <c r="PK64" s="107" t="str">
        <f t="shared" si="164"/>
        <v/>
      </c>
      <c r="PL64" s="107" t="str">
        <f t="shared" si="165"/>
        <v/>
      </c>
      <c r="PM64" s="107" t="str">
        <f t="shared" si="166"/>
        <v/>
      </c>
      <c r="PN64" s="107" t="str">
        <f t="shared" si="167"/>
        <v/>
      </c>
      <c r="PO64" s="107" t="str">
        <f t="shared" si="168"/>
        <v/>
      </c>
      <c r="PP64" s="107" t="str">
        <f t="shared" si="142"/>
        <v/>
      </c>
      <c r="PQ64" s="107" t="str">
        <f t="shared" si="143"/>
        <v/>
      </c>
      <c r="PR64" s="107" t="str">
        <f t="shared" si="144"/>
        <v/>
      </c>
      <c r="PS64" s="107" t="str">
        <f t="shared" si="145"/>
        <v/>
      </c>
      <c r="PT64" s="107" t="str">
        <f t="shared" si="146"/>
        <v/>
      </c>
      <c r="PU64" s="107" t="str">
        <f t="shared" si="147"/>
        <v/>
      </c>
      <c r="PV64" s="107" t="str">
        <f t="shared" si="148"/>
        <v/>
      </c>
      <c r="PW64" s="107" t="str">
        <f t="shared" si="149"/>
        <v/>
      </c>
      <c r="PX64" s="107" t="str">
        <f t="shared" si="150"/>
        <v/>
      </c>
      <c r="PY64" s="107" t="str">
        <f t="shared" si="151"/>
        <v/>
      </c>
      <c r="PZ64" s="108" t="str">
        <f t="shared" si="152"/>
        <v/>
      </c>
      <c r="QB64" s="124" t="str" cm="1">
        <f t="array" ref="QB64">IF(OR($QB$3="", $NI64=""), "", IFERROR(INDEX($ML64:$NE64, $QA64, MATCH($QB$3, $ML$7:$NE$7, 0)), ""))</f>
        <v/>
      </c>
      <c r="QD64" s="101" t="e" cm="1">
        <f t="array" ref="QD64">IF(OR($NI64="", $QB$3=""), NA(), IFERROR(INDEX($NO64:$OH64, $QC64, MATCH($QB$3, $NO$7:$OH$7, 0)), NA()))</f>
        <v>#N/A</v>
      </c>
      <c r="QF64" s="10">
        <f t="shared" si="72"/>
        <v>-20</v>
      </c>
    </row>
    <row r="65" spans="88:448" ht="15" hidden="1" customHeight="1" x14ac:dyDescent="0.25">
      <c r="CJ65" s="7"/>
      <c r="CK65" s="10">
        <v>57</v>
      </c>
      <c r="CL65" s="60">
        <v>6</v>
      </c>
      <c r="CM65" s="7">
        <v>66</v>
      </c>
      <c r="CN65" s="7">
        <v>12</v>
      </c>
      <c r="CO65" s="7">
        <v>17</v>
      </c>
      <c r="CP65" s="7">
        <v>15</v>
      </c>
      <c r="CQ65" s="7">
        <v>48</v>
      </c>
      <c r="CR65" s="7">
        <v>69</v>
      </c>
      <c r="CS65" s="7">
        <v>78</v>
      </c>
      <c r="CT65" s="7">
        <v>65</v>
      </c>
      <c r="CU65" s="7">
        <v>81</v>
      </c>
      <c r="CV65" s="7">
        <v>23</v>
      </c>
      <c r="CW65" s="7">
        <v>47</v>
      </c>
      <c r="CX65" s="7">
        <v>82</v>
      </c>
      <c r="CY65" s="7">
        <v>70</v>
      </c>
      <c r="CZ65" s="7">
        <v>80</v>
      </c>
      <c r="DA65" s="7">
        <v>14</v>
      </c>
      <c r="DB65" s="7">
        <v>78</v>
      </c>
      <c r="DC65" s="7">
        <v>61</v>
      </c>
      <c r="DD65" s="7">
        <v>83</v>
      </c>
      <c r="DE65" s="7">
        <v>62</v>
      </c>
      <c r="DF65" s="7">
        <v>6</v>
      </c>
      <c r="DG65" s="7">
        <v>9</v>
      </c>
      <c r="DH65" s="7">
        <v>66</v>
      </c>
      <c r="DI65" s="61">
        <v>48</v>
      </c>
      <c r="DK65" s="10">
        <v>58</v>
      </c>
      <c r="DL65" s="60">
        <v>98</v>
      </c>
      <c r="DM65" s="7">
        <v>80</v>
      </c>
      <c r="DN65" s="7">
        <v>40</v>
      </c>
      <c r="DO65" s="7">
        <v>99</v>
      </c>
      <c r="DP65" s="7">
        <v>29</v>
      </c>
      <c r="DQ65" s="7">
        <v>24</v>
      </c>
      <c r="DR65" s="7">
        <v>58</v>
      </c>
      <c r="DS65" s="7">
        <v>13</v>
      </c>
      <c r="DT65" s="7">
        <v>67</v>
      </c>
      <c r="DU65" s="7">
        <v>12</v>
      </c>
      <c r="DV65" s="7">
        <v>33</v>
      </c>
      <c r="DW65" s="7">
        <v>77</v>
      </c>
      <c r="DX65" s="7">
        <v>58</v>
      </c>
      <c r="DY65" s="7">
        <v>48</v>
      </c>
      <c r="DZ65" s="7">
        <v>23</v>
      </c>
      <c r="EA65" s="7">
        <v>22</v>
      </c>
      <c r="EB65" s="7">
        <v>57</v>
      </c>
      <c r="EC65" s="7">
        <v>16</v>
      </c>
      <c r="ED65" s="7">
        <v>65</v>
      </c>
      <c r="EE65" s="7">
        <v>95</v>
      </c>
      <c r="EF65" s="7">
        <v>100</v>
      </c>
      <c r="EG65" s="7">
        <v>31</v>
      </c>
      <c r="EH65" s="7">
        <v>22</v>
      </c>
      <c r="EI65" s="7">
        <v>58</v>
      </c>
      <c r="EJ65" s="7">
        <v>10</v>
      </c>
      <c r="EK65" s="7">
        <v>31</v>
      </c>
      <c r="EL65" s="7">
        <v>35</v>
      </c>
      <c r="EM65" s="7">
        <v>8</v>
      </c>
      <c r="EN65" s="7">
        <v>62</v>
      </c>
      <c r="EO65" s="7">
        <v>11</v>
      </c>
      <c r="EP65" s="7">
        <v>68</v>
      </c>
      <c r="EQ65" s="7">
        <v>98</v>
      </c>
      <c r="ER65" s="7">
        <v>54</v>
      </c>
      <c r="ES65" s="7">
        <v>93</v>
      </c>
      <c r="ET65" s="7">
        <v>64</v>
      </c>
      <c r="EU65" s="7">
        <v>29</v>
      </c>
      <c r="EV65" s="7">
        <v>57</v>
      </c>
      <c r="EW65" s="7">
        <v>86</v>
      </c>
      <c r="EX65" s="7">
        <v>7</v>
      </c>
      <c r="EY65" s="7">
        <v>71</v>
      </c>
      <c r="EZ65" s="7">
        <v>65</v>
      </c>
      <c r="FA65" s="7">
        <v>22</v>
      </c>
      <c r="FB65" s="7">
        <v>91</v>
      </c>
      <c r="FC65" s="7">
        <v>19</v>
      </c>
      <c r="FD65" s="7">
        <v>70</v>
      </c>
      <c r="FE65" s="7">
        <v>65</v>
      </c>
      <c r="FF65" s="7">
        <v>60</v>
      </c>
      <c r="FG65" s="7">
        <v>22</v>
      </c>
      <c r="FH65" s="7">
        <v>28</v>
      </c>
      <c r="FI65" s="7">
        <v>2</v>
      </c>
      <c r="FJ65" s="7">
        <v>37</v>
      </c>
      <c r="FK65" s="7">
        <v>45</v>
      </c>
      <c r="FL65" s="7">
        <v>35</v>
      </c>
      <c r="FM65" s="7">
        <v>86</v>
      </c>
      <c r="FN65" s="7">
        <v>68</v>
      </c>
      <c r="FO65" s="7">
        <v>1</v>
      </c>
      <c r="FP65" s="7">
        <v>52</v>
      </c>
      <c r="FQ65" s="7">
        <v>2</v>
      </c>
      <c r="FR65" s="7">
        <v>19</v>
      </c>
      <c r="FS65" s="7">
        <v>72</v>
      </c>
      <c r="FT65" s="7">
        <v>50</v>
      </c>
      <c r="FU65" s="7">
        <v>51</v>
      </c>
      <c r="FV65" s="7">
        <v>27</v>
      </c>
      <c r="FW65" s="7">
        <v>14</v>
      </c>
      <c r="FX65" s="7">
        <v>91</v>
      </c>
      <c r="FY65" s="7">
        <v>9</v>
      </c>
      <c r="FZ65" s="7">
        <v>95</v>
      </c>
      <c r="GA65" s="7">
        <v>33</v>
      </c>
      <c r="GB65" s="7">
        <v>80</v>
      </c>
      <c r="GC65" s="7">
        <v>16</v>
      </c>
      <c r="GD65" s="7">
        <v>92</v>
      </c>
      <c r="GE65" s="7">
        <v>42</v>
      </c>
      <c r="GF65" s="7">
        <v>33</v>
      </c>
      <c r="GG65" s="7">
        <v>24</v>
      </c>
      <c r="GH65" s="7">
        <v>74</v>
      </c>
      <c r="GI65" s="7">
        <v>21</v>
      </c>
      <c r="GJ65" s="7">
        <v>49</v>
      </c>
      <c r="GK65" s="7">
        <v>30</v>
      </c>
      <c r="GL65" s="7">
        <v>49</v>
      </c>
      <c r="GM65" s="7">
        <v>43</v>
      </c>
      <c r="GN65" s="7">
        <v>31</v>
      </c>
      <c r="GO65" s="7">
        <v>48</v>
      </c>
      <c r="GP65" s="7">
        <v>76</v>
      </c>
      <c r="GQ65" s="7">
        <v>77</v>
      </c>
      <c r="GR65" s="7">
        <v>10</v>
      </c>
      <c r="GS65" s="7">
        <v>69</v>
      </c>
      <c r="GT65" s="7">
        <v>71</v>
      </c>
      <c r="GU65" s="7">
        <v>7</v>
      </c>
      <c r="GV65" s="7">
        <v>58</v>
      </c>
      <c r="GW65" s="7">
        <v>41</v>
      </c>
      <c r="GX65" s="7">
        <v>100</v>
      </c>
      <c r="GY65" s="7">
        <v>8</v>
      </c>
      <c r="GZ65" s="7">
        <v>5</v>
      </c>
      <c r="HA65" s="7">
        <v>2</v>
      </c>
      <c r="HB65" s="7">
        <v>65</v>
      </c>
      <c r="HC65" s="7">
        <v>67</v>
      </c>
      <c r="HD65" s="7">
        <v>3</v>
      </c>
      <c r="HE65" s="7">
        <v>4</v>
      </c>
      <c r="HF65" s="7">
        <v>4</v>
      </c>
      <c r="HG65" s="61">
        <v>68</v>
      </c>
      <c r="HJ65" s="52" t="e">
        <f t="shared" si="176"/>
        <v>#VALUE!</v>
      </c>
      <c r="HL65" s="49">
        <f>$CA$17</f>
        <v>0.375</v>
      </c>
      <c r="HN65" s="10" t="e">
        <f t="shared" si="172"/>
        <v>#VALUE!</v>
      </c>
      <c r="HP65" s="10" t="e">
        <f t="shared" si="173"/>
        <v>#VALUE!</v>
      </c>
      <c r="HR65" s="10" t="e">
        <f t="shared" si="78"/>
        <v>#VALUE!</v>
      </c>
      <c r="HT65" s="60" t="e">
        <f t="shared" si="175"/>
        <v>#VALUE!</v>
      </c>
      <c r="HU65" s="7" t="e">
        <f t="shared" si="175"/>
        <v>#VALUE!</v>
      </c>
      <c r="HV65" s="7" t="e">
        <f t="shared" si="175"/>
        <v>#VALUE!</v>
      </c>
      <c r="HW65" s="7" t="e">
        <f t="shared" si="175"/>
        <v>#VALUE!</v>
      </c>
      <c r="HX65" s="7" t="e">
        <f t="shared" si="175"/>
        <v>#VALUE!</v>
      </c>
      <c r="HY65" s="7" t="e">
        <f t="shared" si="175"/>
        <v>#VALUE!</v>
      </c>
      <c r="HZ65" s="7" t="e">
        <f t="shared" si="175"/>
        <v>#VALUE!</v>
      </c>
      <c r="IA65" s="7" t="e">
        <f t="shared" si="175"/>
        <v>#VALUE!</v>
      </c>
      <c r="IB65" s="7" t="e">
        <f t="shared" si="175"/>
        <v>#VALUE!</v>
      </c>
      <c r="IC65" s="7" t="e">
        <f t="shared" si="175"/>
        <v>#VALUE!</v>
      </c>
      <c r="ID65" s="7" t="e">
        <f t="shared" si="175"/>
        <v>#VALUE!</v>
      </c>
      <c r="IE65" s="7" t="e">
        <f t="shared" si="175"/>
        <v>#VALUE!</v>
      </c>
      <c r="IF65" s="7" t="e">
        <f t="shared" si="175"/>
        <v>#VALUE!</v>
      </c>
      <c r="IG65" s="7" t="e">
        <f t="shared" si="175"/>
        <v>#VALUE!</v>
      </c>
      <c r="IH65" s="7" t="e">
        <f t="shared" si="175"/>
        <v>#VALUE!</v>
      </c>
      <c r="II65" s="7" t="e">
        <f t="shared" si="175"/>
        <v>#VALUE!</v>
      </c>
      <c r="IJ65" s="7" t="e">
        <f t="shared" si="174"/>
        <v>#VALUE!</v>
      </c>
      <c r="IK65" s="7" t="e">
        <f t="shared" si="174"/>
        <v>#VALUE!</v>
      </c>
      <c r="IL65" s="7" t="e">
        <f t="shared" si="174"/>
        <v>#VALUE!</v>
      </c>
      <c r="IM65" s="61" t="e">
        <f t="shared" si="174"/>
        <v>#VALUE!</v>
      </c>
      <c r="IT65" s="10">
        <v>58</v>
      </c>
      <c r="IU65" s="10">
        <f t="shared" si="80"/>
        <v>1</v>
      </c>
      <c r="IW65" s="10">
        <f>IFERROR(IF(COUNTIF(IW$8:IW64, IW64)&lt;=INDEX($IQ$8:$IQ$18, MATCH(IW64, $IP$8:$IP$18, 0)), IW64, IW64+$IR$5), "")</f>
        <v>0</v>
      </c>
      <c r="IX65" s="10">
        <f>IF($IW65="", "", COUNTIF(IW$8:IW65, IW65))</f>
        <v>5</v>
      </c>
      <c r="IY65" s="10">
        <f t="shared" si="81"/>
        <v>4</v>
      </c>
      <c r="JA65" s="10" t="str">
        <f t="shared" si="82"/>
        <v/>
      </c>
      <c r="JB65" s="10" t="str">
        <f>IF($JA65="", "", COUNTIF(JA$8:JA65, "X"))</f>
        <v/>
      </c>
      <c r="JE65" s="67" t="str">
        <f t="shared" si="83"/>
        <v/>
      </c>
      <c r="JF65" s="60" t="str">
        <f>IF(AND($IQ$5='Dev Settings'!$BU$3, COUNTIF($IP$21:$IP$25, HT65)&gt;0, COUNTIF($IP$21:$IP$25, HT64)&gt;0), MIN($ML64:$NE64)-ML64, IF(AND($IQ$6='Dev Settings'!$BU$3, COUNTIF($IQ$21:$IQ$25, HT65)&gt;0, COUNTIF($IQ$21:$IQ$25, HT64)&gt;0), MAX($ML64:$NE64)-ML64, IFERROR(INDEX($IU$8:$IU$107, MATCH(HT65, $IT$8:$IT$107, 0)), "")))</f>
        <v/>
      </c>
      <c r="JG65" s="7" t="str">
        <f>IF(AND($IQ$5='Dev Settings'!$BU$3, COUNTIF($IP$21:$IP$25, HU65)&gt;0, COUNTIF($IP$21:$IP$25, HU64)&gt;0), MIN($ML64:$NE64)-MM64, IF(AND($IQ$6='Dev Settings'!$BU$3, COUNTIF($IQ$21:$IQ$25, HU65)&gt;0, COUNTIF($IQ$21:$IQ$25, HU64)&gt;0), MAX($ML64:$NE64)-MM64, IFERROR(INDEX($IU$8:$IU$107, MATCH(HU65, $IT$8:$IT$107, 0)), "")))</f>
        <v/>
      </c>
      <c r="JH65" s="7" t="str">
        <f>IF(AND($IQ$5='Dev Settings'!$BU$3, COUNTIF($IP$21:$IP$25, HV65)&gt;0, COUNTIF($IP$21:$IP$25, HV64)&gt;0), MIN($ML64:$NE64)-MN64, IF(AND($IQ$6='Dev Settings'!$BU$3, COUNTIF($IQ$21:$IQ$25, HV65)&gt;0, COUNTIF($IQ$21:$IQ$25, HV64)&gt;0), MAX($ML64:$NE64)-MN64, IFERROR(INDEX($IU$8:$IU$107, MATCH(HV65, $IT$8:$IT$107, 0)), "")))</f>
        <v/>
      </c>
      <c r="JI65" s="7" t="str">
        <f>IF(AND($IQ$5='Dev Settings'!$BU$3, COUNTIF($IP$21:$IP$25, HW65)&gt;0, COUNTIF($IP$21:$IP$25, HW64)&gt;0), MIN($ML64:$NE64)-MO64, IF(AND($IQ$6='Dev Settings'!$BU$3, COUNTIF($IQ$21:$IQ$25, HW65)&gt;0, COUNTIF($IQ$21:$IQ$25, HW64)&gt;0), MAX($ML64:$NE64)-MO64, IFERROR(INDEX($IU$8:$IU$107, MATCH(HW65, $IT$8:$IT$107, 0)), "")))</f>
        <v/>
      </c>
      <c r="JJ65" s="7" t="str">
        <f>IF(AND($IQ$5='Dev Settings'!$BU$3, COUNTIF($IP$21:$IP$25, HX65)&gt;0, COUNTIF($IP$21:$IP$25, HX64)&gt;0), MIN($ML64:$NE64)-MP64, IF(AND($IQ$6='Dev Settings'!$BU$3, COUNTIF($IQ$21:$IQ$25, HX65)&gt;0, COUNTIF($IQ$21:$IQ$25, HX64)&gt;0), MAX($ML64:$NE64)-MP64, IFERROR(INDEX($IU$8:$IU$107, MATCH(HX65, $IT$8:$IT$107, 0)), "")))</f>
        <v/>
      </c>
      <c r="JK65" s="7" t="str">
        <f>IF(AND($IQ$5='Dev Settings'!$BU$3, COUNTIF($IP$21:$IP$25, HY65)&gt;0, COUNTIF($IP$21:$IP$25, HY64)&gt;0), MIN($ML64:$NE64)-MQ64, IF(AND($IQ$6='Dev Settings'!$BU$3, COUNTIF($IQ$21:$IQ$25, HY65)&gt;0, COUNTIF($IQ$21:$IQ$25, HY64)&gt;0), MAX($ML64:$NE64)-MQ64, IFERROR(INDEX($IU$8:$IU$107, MATCH(HY65, $IT$8:$IT$107, 0)), "")))</f>
        <v/>
      </c>
      <c r="JL65" s="7" t="str">
        <f>IF(AND($IQ$5='Dev Settings'!$BU$3, COUNTIF($IP$21:$IP$25, HZ65)&gt;0, COUNTIF($IP$21:$IP$25, HZ64)&gt;0), MIN($ML64:$NE64)-MR64, IF(AND($IQ$6='Dev Settings'!$BU$3, COUNTIF($IQ$21:$IQ$25, HZ65)&gt;0, COUNTIF($IQ$21:$IQ$25, HZ64)&gt;0), MAX($ML64:$NE64)-MR64, IFERROR(INDEX($IU$8:$IU$107, MATCH(HZ65, $IT$8:$IT$107, 0)), "")))</f>
        <v/>
      </c>
      <c r="JM65" s="7" t="str">
        <f>IF(AND($IQ$5='Dev Settings'!$BU$3, COUNTIF($IP$21:$IP$25, IA65)&gt;0, COUNTIF($IP$21:$IP$25, IA64)&gt;0), MIN($ML64:$NE64)-MS64, IF(AND($IQ$6='Dev Settings'!$BU$3, COUNTIF($IQ$21:$IQ$25, IA65)&gt;0, COUNTIF($IQ$21:$IQ$25, IA64)&gt;0), MAX($ML64:$NE64)-MS64, IFERROR(INDEX($IU$8:$IU$107, MATCH(IA65, $IT$8:$IT$107, 0)), "")))</f>
        <v/>
      </c>
      <c r="JN65" s="7" t="str">
        <f>IF(AND($IQ$5='Dev Settings'!$BU$3, COUNTIF($IP$21:$IP$25, IB65)&gt;0, COUNTIF($IP$21:$IP$25, IB64)&gt;0), MIN($ML64:$NE64)-MT64, IF(AND($IQ$6='Dev Settings'!$BU$3, COUNTIF($IQ$21:$IQ$25, IB65)&gt;0, COUNTIF($IQ$21:$IQ$25, IB64)&gt;0), MAX($ML64:$NE64)-MT64, IFERROR(INDEX($IU$8:$IU$107, MATCH(IB65, $IT$8:$IT$107, 0)), "")))</f>
        <v/>
      </c>
      <c r="JO65" s="7" t="str">
        <f>IF(AND($IQ$5='Dev Settings'!$BU$3, COUNTIF($IP$21:$IP$25, IC65)&gt;0, COUNTIF($IP$21:$IP$25, IC64)&gt;0), MIN($ML64:$NE64)-MU64, IF(AND($IQ$6='Dev Settings'!$BU$3, COUNTIF($IQ$21:$IQ$25, IC65)&gt;0, COUNTIF($IQ$21:$IQ$25, IC64)&gt;0), MAX($ML64:$NE64)-MU64, IFERROR(INDEX($IU$8:$IU$107, MATCH(IC65, $IT$8:$IT$107, 0)), "")))</f>
        <v/>
      </c>
      <c r="JP65" s="7" t="str">
        <f>IF(AND($IQ$5='Dev Settings'!$BU$3, COUNTIF($IP$21:$IP$25, ID65)&gt;0, COUNTIF($IP$21:$IP$25, ID64)&gt;0), MIN($ML64:$NE64)-MV64, IF(AND($IQ$6='Dev Settings'!$BU$3, COUNTIF($IQ$21:$IQ$25, ID65)&gt;0, COUNTIF($IQ$21:$IQ$25, ID64)&gt;0), MAX($ML64:$NE64)-MV64, IFERROR(INDEX($IU$8:$IU$107, MATCH(ID65, $IT$8:$IT$107, 0)), "")))</f>
        <v/>
      </c>
      <c r="JQ65" s="7" t="str">
        <f>IF(AND($IQ$5='Dev Settings'!$BU$3, COUNTIF($IP$21:$IP$25, IE65)&gt;0, COUNTIF($IP$21:$IP$25, IE64)&gt;0), MIN($ML64:$NE64)-MW64, IF(AND($IQ$6='Dev Settings'!$BU$3, COUNTIF($IQ$21:$IQ$25, IE65)&gt;0, COUNTIF($IQ$21:$IQ$25, IE64)&gt;0), MAX($ML64:$NE64)-MW64, IFERROR(INDEX($IU$8:$IU$107, MATCH(IE65, $IT$8:$IT$107, 0)), "")))</f>
        <v/>
      </c>
      <c r="JR65" s="7" t="str">
        <f>IF(AND($IQ$5='Dev Settings'!$BU$3, COUNTIF($IP$21:$IP$25, IF65)&gt;0, COUNTIF($IP$21:$IP$25, IF64)&gt;0), MIN($ML64:$NE64)-MX64, IF(AND($IQ$6='Dev Settings'!$BU$3, COUNTIF($IQ$21:$IQ$25, IF65)&gt;0, COUNTIF($IQ$21:$IQ$25, IF64)&gt;0), MAX($ML64:$NE64)-MX64, IFERROR(INDEX($IU$8:$IU$107, MATCH(IF65, $IT$8:$IT$107, 0)), "")))</f>
        <v/>
      </c>
      <c r="JS65" s="7" t="str">
        <f>IF(AND($IQ$5='Dev Settings'!$BU$3, COUNTIF($IP$21:$IP$25, IG65)&gt;0, COUNTIF($IP$21:$IP$25, IG64)&gt;0), MIN($ML64:$NE64)-MY64, IF(AND($IQ$6='Dev Settings'!$BU$3, COUNTIF($IQ$21:$IQ$25, IG65)&gt;0, COUNTIF($IQ$21:$IQ$25, IG64)&gt;0), MAX($ML64:$NE64)-MY64, IFERROR(INDEX($IU$8:$IU$107, MATCH(IG65, $IT$8:$IT$107, 0)), "")))</f>
        <v/>
      </c>
      <c r="JT65" s="7" t="str">
        <f>IF(AND($IQ$5='Dev Settings'!$BU$3, COUNTIF($IP$21:$IP$25, IH65)&gt;0, COUNTIF($IP$21:$IP$25, IH64)&gt;0), MIN($ML64:$NE64)-MZ64, IF(AND($IQ$6='Dev Settings'!$BU$3, COUNTIF($IQ$21:$IQ$25, IH65)&gt;0, COUNTIF($IQ$21:$IQ$25, IH64)&gt;0), MAX($ML64:$NE64)-MZ64, IFERROR(INDEX($IU$8:$IU$107, MATCH(IH65, $IT$8:$IT$107, 0)), "")))</f>
        <v/>
      </c>
      <c r="JU65" s="7" t="str">
        <f>IF(AND($IQ$5='Dev Settings'!$BU$3, COUNTIF($IP$21:$IP$25, II65)&gt;0, COUNTIF($IP$21:$IP$25, II64)&gt;0), MIN($ML64:$NE64)-NA64, IF(AND($IQ$6='Dev Settings'!$BU$3, COUNTIF($IQ$21:$IQ$25, II65)&gt;0, COUNTIF($IQ$21:$IQ$25, II64)&gt;0), MAX($ML64:$NE64)-NA64, IFERROR(INDEX($IU$8:$IU$107, MATCH(II65, $IT$8:$IT$107, 0)), "")))</f>
        <v/>
      </c>
      <c r="JV65" s="7" t="str">
        <f>IF(AND($IQ$5='Dev Settings'!$BU$3, COUNTIF($IP$21:$IP$25, IJ65)&gt;0, COUNTIF($IP$21:$IP$25, IJ64)&gt;0), MIN($ML64:$NE64)-NB64, IF(AND($IQ$6='Dev Settings'!$BU$3, COUNTIF($IQ$21:$IQ$25, IJ65)&gt;0, COUNTIF($IQ$21:$IQ$25, IJ64)&gt;0), MAX($ML64:$NE64)-NB64, IFERROR(INDEX($IU$8:$IU$107, MATCH(IJ65, $IT$8:$IT$107, 0)), "")))</f>
        <v/>
      </c>
      <c r="JW65" s="7" t="str">
        <f>IF(AND($IQ$5='Dev Settings'!$BU$3, COUNTIF($IP$21:$IP$25, IK65)&gt;0, COUNTIF($IP$21:$IP$25, IK64)&gt;0), MIN($ML64:$NE64)-NC64, IF(AND($IQ$6='Dev Settings'!$BU$3, COUNTIF($IQ$21:$IQ$25, IK65)&gt;0, COUNTIF($IQ$21:$IQ$25, IK64)&gt;0), MAX($ML64:$NE64)-NC64, IFERROR(INDEX($IU$8:$IU$107, MATCH(IK65, $IT$8:$IT$107, 0)), "")))</f>
        <v/>
      </c>
      <c r="JX65" s="7" t="str">
        <f>IF(AND($IQ$5='Dev Settings'!$BU$3, COUNTIF($IP$21:$IP$25, IL65)&gt;0, COUNTIF($IP$21:$IP$25, IL64)&gt;0), MIN($ML64:$NE64)-ND64, IF(AND($IQ$6='Dev Settings'!$BU$3, COUNTIF($IQ$21:$IQ$25, IL65)&gt;0, COUNTIF($IQ$21:$IQ$25, IL64)&gt;0), MAX($ML64:$NE64)-ND64, IFERROR(INDEX($IU$8:$IU$107, MATCH(IL65, $IT$8:$IT$107, 0)), "")))</f>
        <v/>
      </c>
      <c r="JY65" s="61" t="str">
        <f>IF(AND($IQ$5='Dev Settings'!$BU$3, COUNTIF($IP$21:$IP$25, IM65)&gt;0, COUNTIF($IP$21:$IP$25, IM64)&gt;0), MIN($ML64:$NE64)-NE64, IF(AND($IQ$6='Dev Settings'!$BU$3, COUNTIF($IQ$21:$IQ$25, IM65)&gt;0, COUNTIF($IQ$21:$IQ$25, IM64)&gt;0), MAX($ML64:$NE64)-NE64, IFERROR(INDEX($IU$8:$IU$107, MATCH(IM65, $IT$8:$IT$107, 0)), "")))</f>
        <v/>
      </c>
      <c r="KA65" s="60" t="str">
        <f t="shared" si="8"/>
        <v/>
      </c>
      <c r="KB65" s="7" t="str">
        <f t="shared" si="9"/>
        <v/>
      </c>
      <c r="KC65" s="7" t="str">
        <f t="shared" si="10"/>
        <v/>
      </c>
      <c r="KD65" s="7" t="str">
        <f t="shared" si="11"/>
        <v/>
      </c>
      <c r="KE65" s="7" t="str">
        <f t="shared" si="12"/>
        <v/>
      </c>
      <c r="KF65" s="7" t="str">
        <f t="shared" si="13"/>
        <v/>
      </c>
      <c r="KG65" s="7" t="str">
        <f t="shared" si="14"/>
        <v/>
      </c>
      <c r="KH65" s="7" t="str">
        <f t="shared" si="15"/>
        <v/>
      </c>
      <c r="KI65" s="7" t="str">
        <f t="shared" si="16"/>
        <v/>
      </c>
      <c r="KJ65" s="7" t="str">
        <f t="shared" si="17"/>
        <v/>
      </c>
      <c r="KK65" s="7" t="str">
        <f t="shared" si="18"/>
        <v/>
      </c>
      <c r="KL65" s="7" t="str">
        <f t="shared" si="19"/>
        <v/>
      </c>
      <c r="KM65" s="7" t="str">
        <f t="shared" si="20"/>
        <v/>
      </c>
      <c r="KN65" s="7" t="str">
        <f t="shared" si="21"/>
        <v/>
      </c>
      <c r="KO65" s="7" t="str">
        <f t="shared" si="22"/>
        <v/>
      </c>
      <c r="KP65" s="7" t="str">
        <f t="shared" si="23"/>
        <v/>
      </c>
      <c r="KQ65" s="7" t="str">
        <f t="shared" si="24"/>
        <v/>
      </c>
      <c r="KR65" s="7" t="str">
        <f t="shared" si="25"/>
        <v/>
      </c>
      <c r="KS65" s="7" t="str">
        <f t="shared" si="26"/>
        <v/>
      </c>
      <c r="KT65" s="61" t="str">
        <f t="shared" si="27"/>
        <v/>
      </c>
      <c r="KV65" s="60" t="e">
        <f t="shared" si="28"/>
        <v>#VALUE!</v>
      </c>
      <c r="KW65" s="7" t="e">
        <f t="shared" si="29"/>
        <v>#VALUE!</v>
      </c>
      <c r="KX65" s="7" t="e">
        <f t="shared" si="30"/>
        <v>#VALUE!</v>
      </c>
      <c r="KY65" s="7" t="e">
        <f t="shared" si="31"/>
        <v>#VALUE!</v>
      </c>
      <c r="KZ65" s="7" t="e">
        <f t="shared" si="32"/>
        <v>#VALUE!</v>
      </c>
      <c r="LA65" s="7" t="e">
        <f t="shared" si="33"/>
        <v>#VALUE!</v>
      </c>
      <c r="LB65" s="7" t="e">
        <f t="shared" si="34"/>
        <v>#VALUE!</v>
      </c>
      <c r="LC65" s="7" t="e">
        <f t="shared" si="35"/>
        <v>#VALUE!</v>
      </c>
      <c r="LD65" s="7" t="e">
        <f t="shared" si="36"/>
        <v>#VALUE!</v>
      </c>
      <c r="LE65" s="7" t="e">
        <f t="shared" si="37"/>
        <v>#VALUE!</v>
      </c>
      <c r="LF65" s="7" t="e">
        <f t="shared" si="38"/>
        <v>#VALUE!</v>
      </c>
      <c r="LG65" s="7" t="e">
        <f t="shared" si="39"/>
        <v>#VALUE!</v>
      </c>
      <c r="LH65" s="7" t="e">
        <f t="shared" si="40"/>
        <v>#VALUE!</v>
      </c>
      <c r="LI65" s="7" t="e">
        <f t="shared" si="41"/>
        <v>#VALUE!</v>
      </c>
      <c r="LJ65" s="7" t="e">
        <f t="shared" si="42"/>
        <v>#VALUE!</v>
      </c>
      <c r="LK65" s="7" t="e">
        <f t="shared" si="43"/>
        <v>#VALUE!</v>
      </c>
      <c r="LL65" s="7" t="e">
        <f t="shared" si="44"/>
        <v>#VALUE!</v>
      </c>
      <c r="LM65" s="7" t="e">
        <f t="shared" si="45"/>
        <v>#VALUE!</v>
      </c>
      <c r="LN65" s="7" t="e">
        <f t="shared" si="46"/>
        <v>#VALUE!</v>
      </c>
      <c r="LO65" s="61" t="e">
        <f t="shared" si="47"/>
        <v>#VALUE!</v>
      </c>
      <c r="LQ65" s="60" t="e">
        <f t="shared" si="48"/>
        <v>#VALUE!</v>
      </c>
      <c r="LR65" s="7" t="e">
        <f t="shared" si="49"/>
        <v>#VALUE!</v>
      </c>
      <c r="LS65" s="7" t="e">
        <f t="shared" si="50"/>
        <v>#VALUE!</v>
      </c>
      <c r="LT65" s="7" t="e">
        <f t="shared" si="51"/>
        <v>#VALUE!</v>
      </c>
      <c r="LU65" s="7" t="e">
        <f t="shared" si="52"/>
        <v>#VALUE!</v>
      </c>
      <c r="LV65" s="7" t="e">
        <f t="shared" si="53"/>
        <v>#VALUE!</v>
      </c>
      <c r="LW65" s="7" t="e">
        <f t="shared" si="54"/>
        <v>#VALUE!</v>
      </c>
      <c r="LX65" s="7" t="e">
        <f t="shared" si="55"/>
        <v>#VALUE!</v>
      </c>
      <c r="LY65" s="7" t="e">
        <f t="shared" si="56"/>
        <v>#VALUE!</v>
      </c>
      <c r="LZ65" s="7" t="e">
        <f t="shared" si="57"/>
        <v>#VALUE!</v>
      </c>
      <c r="MA65" s="7" t="e">
        <f t="shared" si="58"/>
        <v>#VALUE!</v>
      </c>
      <c r="MB65" s="7" t="e">
        <f t="shared" si="59"/>
        <v>#VALUE!</v>
      </c>
      <c r="MC65" s="7" t="e">
        <f t="shared" si="60"/>
        <v>#VALUE!</v>
      </c>
      <c r="MD65" s="7" t="e">
        <f t="shared" si="61"/>
        <v>#VALUE!</v>
      </c>
      <c r="ME65" s="7" t="e">
        <f t="shared" si="62"/>
        <v>#VALUE!</v>
      </c>
      <c r="MF65" s="7" t="e">
        <f t="shared" si="63"/>
        <v>#VALUE!</v>
      </c>
      <c r="MG65" s="7" t="e">
        <f t="shared" si="64"/>
        <v>#VALUE!</v>
      </c>
      <c r="MH65" s="7" t="e">
        <f t="shared" si="65"/>
        <v>#VALUE!</v>
      </c>
      <c r="MI65" s="7" t="e">
        <f t="shared" si="66"/>
        <v>#VALUE!</v>
      </c>
      <c r="MJ65" s="61" t="e">
        <f t="shared" si="67"/>
        <v>#VALUE!</v>
      </c>
      <c r="ML65" s="60" t="str">
        <f t="shared" si="84"/>
        <v/>
      </c>
      <c r="MM65" s="7" t="str">
        <f t="shared" si="85"/>
        <v/>
      </c>
      <c r="MN65" s="7" t="str">
        <f t="shared" si="86"/>
        <v/>
      </c>
      <c r="MO65" s="7" t="str">
        <f t="shared" si="87"/>
        <v/>
      </c>
      <c r="MP65" s="7" t="str">
        <f t="shared" si="88"/>
        <v/>
      </c>
      <c r="MQ65" s="7" t="str">
        <f t="shared" si="89"/>
        <v/>
      </c>
      <c r="MR65" s="7" t="str">
        <f t="shared" si="90"/>
        <v/>
      </c>
      <c r="MS65" s="7" t="str">
        <f t="shared" si="91"/>
        <v/>
      </c>
      <c r="MT65" s="7" t="str">
        <f t="shared" si="92"/>
        <v/>
      </c>
      <c r="MU65" s="7" t="str">
        <f t="shared" si="93"/>
        <v/>
      </c>
      <c r="MV65" s="7" t="str">
        <f t="shared" si="94"/>
        <v/>
      </c>
      <c r="MW65" s="7" t="str">
        <f t="shared" si="95"/>
        <v/>
      </c>
      <c r="MX65" s="7" t="str">
        <f t="shared" si="96"/>
        <v/>
      </c>
      <c r="MY65" s="7" t="str">
        <f t="shared" si="97"/>
        <v/>
      </c>
      <c r="MZ65" s="7" t="str">
        <f t="shared" si="98"/>
        <v/>
      </c>
      <c r="NA65" s="7" t="str">
        <f t="shared" si="99"/>
        <v/>
      </c>
      <c r="NB65" s="7" t="str">
        <f t="shared" si="100"/>
        <v/>
      </c>
      <c r="NC65" s="7" t="str">
        <f t="shared" si="101"/>
        <v/>
      </c>
      <c r="ND65" s="7" t="str">
        <f t="shared" si="102"/>
        <v/>
      </c>
      <c r="NE65" s="61" t="str">
        <f t="shared" si="103"/>
        <v/>
      </c>
      <c r="NG65" s="10" t="str">
        <f t="shared" si="104"/>
        <v/>
      </c>
      <c r="NI65" s="10" t="str">
        <f t="shared" si="105"/>
        <v/>
      </c>
      <c r="NK65" s="10" t="str">
        <f>IF(COUNTIF($NI65:$NI$176, "X")=1, "X", "")</f>
        <v/>
      </c>
      <c r="NM65" s="10" t="str">
        <f t="shared" si="69"/>
        <v/>
      </c>
      <c r="NO65" s="85" t="str" cm="1">
        <f t="array" ref="NO65">IF(OR(NO$7="", $JE65=""), "", IFERROR(NO$8+SUMPRODUCT((Trades!$CL$8:$CL$307)*(Trades!$O$8:$Q$307=NO$7)*(Trades!$R$8:$R$307&lt;$JE65))-SUMPRODUCT((Trades!$H$8:$H$307)*(Trades!$E$8:$E$307=NO$7)*(Trades!$R$8:$R$307&lt;$JE65)), ""))</f>
        <v/>
      </c>
      <c r="NP65" s="86" t="str" cm="1">
        <f t="array" ref="NP65">IF(OR(NP$7="", $JE65=""), "", IFERROR(NP$8+SUMPRODUCT((Trades!$CL$8:$CL$307)*(Trades!$O$8:$Q$307=NP$7)*(Trades!$R$8:$R$307&lt;$JE65))-SUMPRODUCT((Trades!$H$8:$H$307)*(Trades!$E$8:$E$307=NP$7)*(Trades!$R$8:$R$307&lt;$JE65)), ""))</f>
        <v/>
      </c>
      <c r="NQ65" s="86" t="str" cm="1">
        <f t="array" ref="NQ65">IF(OR(NQ$7="", $JE65=""), "", IFERROR(NQ$8+SUMPRODUCT((Trades!$CL$8:$CL$307)*(Trades!$O$8:$Q$307=NQ$7)*(Trades!$R$8:$R$307&lt;$JE65))-SUMPRODUCT((Trades!$H$8:$H$307)*(Trades!$E$8:$E$307=NQ$7)*(Trades!$R$8:$R$307&lt;$JE65)), ""))</f>
        <v/>
      </c>
      <c r="NR65" s="86" t="str" cm="1">
        <f t="array" ref="NR65">IF(OR(NR$7="", $JE65=""), "", IFERROR(NR$8+SUMPRODUCT((Trades!$CL$8:$CL$307)*(Trades!$O$8:$Q$307=NR$7)*(Trades!$R$8:$R$307&lt;$JE65))-SUMPRODUCT((Trades!$H$8:$H$307)*(Trades!$E$8:$E$307=NR$7)*(Trades!$R$8:$R$307&lt;$JE65)), ""))</f>
        <v/>
      </c>
      <c r="NS65" s="86" t="str" cm="1">
        <f t="array" ref="NS65">IF(OR(NS$7="", $JE65=""), "", IFERROR(NS$8+SUMPRODUCT((Trades!$CL$8:$CL$307)*(Trades!$O$8:$Q$307=NS$7)*(Trades!$R$8:$R$307&lt;$JE65))-SUMPRODUCT((Trades!$H$8:$H$307)*(Trades!$E$8:$E$307=NS$7)*(Trades!$R$8:$R$307&lt;$JE65)), ""))</f>
        <v/>
      </c>
      <c r="NT65" s="86" t="str" cm="1">
        <f t="array" ref="NT65">IF(OR(NT$7="", $JE65=""), "", IFERROR(NT$8+SUMPRODUCT((Trades!$CL$8:$CL$307)*(Trades!$O$8:$Q$307=NT$7)*(Trades!$R$8:$R$307&lt;$JE65))-SUMPRODUCT((Trades!$H$8:$H$307)*(Trades!$E$8:$E$307=NT$7)*(Trades!$R$8:$R$307&lt;$JE65)), ""))</f>
        <v/>
      </c>
      <c r="NU65" s="86" t="str" cm="1">
        <f t="array" ref="NU65">IF(OR(NU$7="", $JE65=""), "", IFERROR(NU$8+SUMPRODUCT((Trades!$CL$8:$CL$307)*(Trades!$O$8:$Q$307=NU$7)*(Trades!$R$8:$R$307&lt;$JE65))-SUMPRODUCT((Trades!$H$8:$H$307)*(Trades!$E$8:$E$307=NU$7)*(Trades!$R$8:$R$307&lt;$JE65)), ""))</f>
        <v/>
      </c>
      <c r="NV65" s="86" t="str" cm="1">
        <f t="array" ref="NV65">IF(OR(NV$7="", $JE65=""), "", IFERROR(NV$8+SUMPRODUCT((Trades!$CL$8:$CL$307)*(Trades!$O$8:$Q$307=NV$7)*(Trades!$R$8:$R$307&lt;$JE65))-SUMPRODUCT((Trades!$H$8:$H$307)*(Trades!$E$8:$E$307=NV$7)*(Trades!$R$8:$R$307&lt;$JE65)), ""))</f>
        <v/>
      </c>
      <c r="NW65" s="86" t="str" cm="1">
        <f t="array" ref="NW65">IF(OR(NW$7="", $JE65=""), "", IFERROR(NW$8+SUMPRODUCT((Trades!$CL$8:$CL$307)*(Trades!$O$8:$Q$307=NW$7)*(Trades!$R$8:$R$307&lt;$JE65))-SUMPRODUCT((Trades!$H$8:$H$307)*(Trades!$E$8:$E$307=NW$7)*(Trades!$R$8:$R$307&lt;$JE65)), ""))</f>
        <v/>
      </c>
      <c r="NX65" s="86" t="str" cm="1">
        <f t="array" ref="NX65">IF(OR(NX$7="", $JE65=""), "", IFERROR(NX$8+SUMPRODUCT((Trades!$CL$8:$CL$307)*(Trades!$O$8:$Q$307=NX$7)*(Trades!$R$8:$R$307&lt;$JE65))-SUMPRODUCT((Trades!$H$8:$H$307)*(Trades!$E$8:$E$307=NX$7)*(Trades!$R$8:$R$307&lt;$JE65)), ""))</f>
        <v/>
      </c>
      <c r="NY65" s="86" t="str" cm="1">
        <f t="array" ref="NY65">IF(OR(NY$7="", $JE65=""), "", IFERROR(NY$8+SUMPRODUCT((Trades!$CL$8:$CL$307)*(Trades!$O$8:$Q$307=NY$7)*(Trades!$R$8:$R$307&lt;$JE65))-SUMPRODUCT((Trades!$H$8:$H$307)*(Trades!$E$8:$E$307=NY$7)*(Trades!$R$8:$R$307&lt;$JE65)), ""))</f>
        <v/>
      </c>
      <c r="NZ65" s="86" t="str" cm="1">
        <f t="array" ref="NZ65">IF(OR(NZ$7="", $JE65=""), "", IFERROR(NZ$8+SUMPRODUCT((Trades!$CL$8:$CL$307)*(Trades!$O$8:$Q$307=NZ$7)*(Trades!$R$8:$R$307&lt;$JE65))-SUMPRODUCT((Trades!$H$8:$H$307)*(Trades!$E$8:$E$307=NZ$7)*(Trades!$R$8:$R$307&lt;$JE65)), ""))</f>
        <v/>
      </c>
      <c r="OA65" s="86" t="str" cm="1">
        <f t="array" ref="OA65">IF(OR(OA$7="", $JE65=""), "", IFERROR(OA$8+SUMPRODUCT((Trades!$CL$8:$CL$307)*(Trades!$O$8:$Q$307=OA$7)*(Trades!$R$8:$R$307&lt;$JE65))-SUMPRODUCT((Trades!$H$8:$H$307)*(Trades!$E$8:$E$307=OA$7)*(Trades!$R$8:$R$307&lt;$JE65)), ""))</f>
        <v/>
      </c>
      <c r="OB65" s="86" t="str" cm="1">
        <f t="array" ref="OB65">IF(OR(OB$7="", $JE65=""), "", IFERROR(OB$8+SUMPRODUCT((Trades!$CL$8:$CL$307)*(Trades!$O$8:$Q$307=OB$7)*(Trades!$R$8:$R$307&lt;$JE65))-SUMPRODUCT((Trades!$H$8:$H$307)*(Trades!$E$8:$E$307=OB$7)*(Trades!$R$8:$R$307&lt;$JE65)), ""))</f>
        <v/>
      </c>
      <c r="OC65" s="86" t="str" cm="1">
        <f t="array" ref="OC65">IF(OR(OC$7="", $JE65=""), "", IFERROR(OC$8+SUMPRODUCT((Trades!$CL$8:$CL$307)*(Trades!$O$8:$Q$307=OC$7)*(Trades!$R$8:$R$307&lt;$JE65))-SUMPRODUCT((Trades!$H$8:$H$307)*(Trades!$E$8:$E$307=OC$7)*(Trades!$R$8:$R$307&lt;$JE65)), ""))</f>
        <v/>
      </c>
      <c r="OD65" s="86" t="str" cm="1">
        <f t="array" ref="OD65">IF(OR(OD$7="", $JE65=""), "", IFERROR(OD$8+SUMPRODUCT((Trades!$CL$8:$CL$307)*(Trades!$O$8:$Q$307=OD$7)*(Trades!$R$8:$R$307&lt;$JE65))-SUMPRODUCT((Trades!$H$8:$H$307)*(Trades!$E$8:$E$307=OD$7)*(Trades!$R$8:$R$307&lt;$JE65)), ""))</f>
        <v/>
      </c>
      <c r="OE65" s="86" t="str" cm="1">
        <f t="array" ref="OE65">IF(OR(OE$7="", $JE65=""), "", IFERROR(OE$8+SUMPRODUCT((Trades!$CL$8:$CL$307)*(Trades!$O$8:$Q$307=OE$7)*(Trades!$R$8:$R$307&lt;$JE65))-SUMPRODUCT((Trades!$H$8:$H$307)*(Trades!$E$8:$E$307=OE$7)*(Trades!$R$8:$R$307&lt;$JE65)), ""))</f>
        <v/>
      </c>
      <c r="OF65" s="86" t="str" cm="1">
        <f t="array" ref="OF65">IF(OR(OF$7="", $JE65=""), "", IFERROR(OF$8+SUMPRODUCT((Trades!$CL$8:$CL$307)*(Trades!$O$8:$Q$307=OF$7)*(Trades!$R$8:$R$307&lt;$JE65))-SUMPRODUCT((Trades!$H$8:$H$307)*(Trades!$E$8:$E$307=OF$7)*(Trades!$R$8:$R$307&lt;$JE65)), ""))</f>
        <v/>
      </c>
      <c r="OG65" s="86" t="str" cm="1">
        <f t="array" ref="OG65">IF(OR(OG$7="", $JE65=""), "", IFERROR(OG$8+SUMPRODUCT((Trades!$CL$8:$CL$307)*(Trades!$O$8:$Q$307=OG$7)*(Trades!$R$8:$R$307&lt;$JE65))-SUMPRODUCT((Trades!$H$8:$H$307)*(Trades!$E$8:$E$307=OG$7)*(Trades!$R$8:$R$307&lt;$JE65)), ""))</f>
        <v/>
      </c>
      <c r="OH65" s="87" t="str" cm="1">
        <f t="array" ref="OH65">IF(OR(OH$7="", $JE65=""), "", IFERROR(OH$8+SUMPRODUCT((Trades!$CL$8:$CL$307)*(Trades!$O$8:$Q$307=OH$7)*(Trades!$R$8:$R$307&lt;$JE65))-SUMPRODUCT((Trades!$H$8:$H$307)*(Trades!$E$8:$E$307=OH$7)*(Trades!$R$8:$R$307&lt;$JE65)), ""))</f>
        <v/>
      </c>
      <c r="OJ65" s="94" t="str">
        <f t="shared" si="106"/>
        <v/>
      </c>
      <c r="OK65" s="95" t="str">
        <f t="shared" si="153"/>
        <v/>
      </c>
      <c r="OL65" s="95" t="str">
        <f t="shared" si="154"/>
        <v/>
      </c>
      <c r="OM65" s="95" t="str">
        <f t="shared" si="155"/>
        <v/>
      </c>
      <c r="ON65" s="95" t="str">
        <f t="shared" si="156"/>
        <v/>
      </c>
      <c r="OO65" s="95" t="str">
        <f t="shared" si="157"/>
        <v/>
      </c>
      <c r="OP65" s="95" t="str">
        <f t="shared" si="158"/>
        <v/>
      </c>
      <c r="OQ65" s="95" t="str">
        <f t="shared" si="159"/>
        <v/>
      </c>
      <c r="OR65" s="95" t="str">
        <f t="shared" si="160"/>
        <v/>
      </c>
      <c r="OS65" s="95" t="str">
        <f t="shared" si="131"/>
        <v/>
      </c>
      <c r="OT65" s="95" t="str">
        <f t="shared" si="132"/>
        <v/>
      </c>
      <c r="OU65" s="95" t="str">
        <f t="shared" si="133"/>
        <v/>
      </c>
      <c r="OV65" s="95" t="str">
        <f t="shared" si="134"/>
        <v/>
      </c>
      <c r="OW65" s="95" t="str">
        <f t="shared" si="135"/>
        <v/>
      </c>
      <c r="OX65" s="95" t="str">
        <f t="shared" si="136"/>
        <v/>
      </c>
      <c r="OY65" s="95" t="str">
        <f t="shared" si="137"/>
        <v/>
      </c>
      <c r="OZ65" s="95" t="str">
        <f t="shared" si="138"/>
        <v/>
      </c>
      <c r="PA65" s="95" t="str">
        <f t="shared" si="139"/>
        <v/>
      </c>
      <c r="PB65" s="95" t="str">
        <f t="shared" si="140"/>
        <v/>
      </c>
      <c r="PC65" s="96" t="str">
        <f t="shared" si="141"/>
        <v/>
      </c>
      <c r="PE65" s="101" t="str">
        <f t="shared" si="126"/>
        <v/>
      </c>
      <c r="PG65" s="106" t="str">
        <f t="shared" si="127"/>
        <v/>
      </c>
      <c r="PH65" s="107" t="str">
        <f t="shared" si="161"/>
        <v/>
      </c>
      <c r="PI65" s="107" t="str">
        <f t="shared" si="162"/>
        <v/>
      </c>
      <c r="PJ65" s="107" t="str">
        <f t="shared" si="163"/>
        <v/>
      </c>
      <c r="PK65" s="107" t="str">
        <f t="shared" si="164"/>
        <v/>
      </c>
      <c r="PL65" s="107" t="str">
        <f t="shared" si="165"/>
        <v/>
      </c>
      <c r="PM65" s="107" t="str">
        <f t="shared" si="166"/>
        <v/>
      </c>
      <c r="PN65" s="107" t="str">
        <f t="shared" si="167"/>
        <v/>
      </c>
      <c r="PO65" s="107" t="str">
        <f t="shared" si="168"/>
        <v/>
      </c>
      <c r="PP65" s="107" t="str">
        <f t="shared" si="142"/>
        <v/>
      </c>
      <c r="PQ65" s="107" t="str">
        <f t="shared" si="143"/>
        <v/>
      </c>
      <c r="PR65" s="107" t="str">
        <f t="shared" si="144"/>
        <v/>
      </c>
      <c r="PS65" s="107" t="str">
        <f t="shared" si="145"/>
        <v/>
      </c>
      <c r="PT65" s="107" t="str">
        <f t="shared" si="146"/>
        <v/>
      </c>
      <c r="PU65" s="107" t="str">
        <f t="shared" si="147"/>
        <v/>
      </c>
      <c r="PV65" s="107" t="str">
        <f t="shared" si="148"/>
        <v/>
      </c>
      <c r="PW65" s="107" t="str">
        <f t="shared" si="149"/>
        <v/>
      </c>
      <c r="PX65" s="107" t="str">
        <f t="shared" si="150"/>
        <v/>
      </c>
      <c r="PY65" s="107" t="str">
        <f t="shared" si="151"/>
        <v/>
      </c>
      <c r="PZ65" s="108" t="str">
        <f t="shared" si="152"/>
        <v/>
      </c>
      <c r="QB65" s="124" t="str" cm="1">
        <f t="array" ref="QB65">IF(OR($QB$3="", $NI65=""), "", IFERROR(INDEX($ML65:$NE65, $QA65, MATCH($QB$3, $ML$7:$NE$7, 0)), ""))</f>
        <v/>
      </c>
      <c r="QD65" s="101" t="e" cm="1">
        <f t="array" ref="QD65">IF(OR($NI65="", $QB$3=""), NA(), IFERROR(INDEX($NO65:$OH65, $QC65, MATCH($QB$3, $NO$7:$OH$7, 0)), NA()))</f>
        <v>#N/A</v>
      </c>
      <c r="QF65" s="10">
        <f t="shared" si="72"/>
        <v>-20</v>
      </c>
    </row>
    <row r="66" spans="88:448" ht="15" hidden="1" customHeight="1" x14ac:dyDescent="0.25">
      <c r="CJ66" s="7"/>
      <c r="CK66" s="10">
        <v>58</v>
      </c>
      <c r="CL66" s="60">
        <v>25</v>
      </c>
      <c r="CM66" s="7">
        <v>74</v>
      </c>
      <c r="CN66" s="7">
        <v>57</v>
      </c>
      <c r="CO66" s="7">
        <v>84</v>
      </c>
      <c r="CP66" s="7">
        <v>19</v>
      </c>
      <c r="CQ66" s="7">
        <v>77</v>
      </c>
      <c r="CR66" s="7">
        <v>49</v>
      </c>
      <c r="CS66" s="7">
        <v>72</v>
      </c>
      <c r="CT66" s="7">
        <v>1</v>
      </c>
      <c r="CU66" s="7">
        <v>26</v>
      </c>
      <c r="CV66" s="7">
        <v>100</v>
      </c>
      <c r="CW66" s="7">
        <v>13</v>
      </c>
      <c r="CX66" s="7">
        <v>28</v>
      </c>
      <c r="CY66" s="7">
        <v>17</v>
      </c>
      <c r="CZ66" s="7">
        <v>2</v>
      </c>
      <c r="DA66" s="7">
        <v>74</v>
      </c>
      <c r="DB66" s="7">
        <v>24</v>
      </c>
      <c r="DC66" s="7">
        <v>41</v>
      </c>
      <c r="DD66" s="7">
        <v>60</v>
      </c>
      <c r="DE66" s="7">
        <v>60</v>
      </c>
      <c r="DF66" s="7">
        <v>49</v>
      </c>
      <c r="DG66" s="7">
        <v>3</v>
      </c>
      <c r="DH66" s="7">
        <v>20</v>
      </c>
      <c r="DI66" s="61">
        <v>23</v>
      </c>
      <c r="DK66" s="10">
        <v>59</v>
      </c>
      <c r="DL66" s="60">
        <v>32</v>
      </c>
      <c r="DM66" s="7">
        <v>48</v>
      </c>
      <c r="DN66" s="7">
        <v>38</v>
      </c>
      <c r="DO66" s="7">
        <v>52</v>
      </c>
      <c r="DP66" s="7">
        <v>23</v>
      </c>
      <c r="DQ66" s="7">
        <v>18</v>
      </c>
      <c r="DR66" s="7">
        <v>18</v>
      </c>
      <c r="DS66" s="7">
        <v>86</v>
      </c>
      <c r="DT66" s="7">
        <v>20</v>
      </c>
      <c r="DU66" s="7">
        <v>46</v>
      </c>
      <c r="DV66" s="7">
        <v>94</v>
      </c>
      <c r="DW66" s="7">
        <v>76</v>
      </c>
      <c r="DX66" s="7">
        <v>15</v>
      </c>
      <c r="DY66" s="7">
        <v>92</v>
      </c>
      <c r="DZ66" s="7">
        <v>30</v>
      </c>
      <c r="EA66" s="7">
        <v>69</v>
      </c>
      <c r="EB66" s="7">
        <v>29</v>
      </c>
      <c r="EC66" s="7">
        <v>4</v>
      </c>
      <c r="ED66" s="7">
        <v>33</v>
      </c>
      <c r="EE66" s="7">
        <v>18</v>
      </c>
      <c r="EF66" s="7">
        <v>92</v>
      </c>
      <c r="EG66" s="7">
        <v>27</v>
      </c>
      <c r="EH66" s="7">
        <v>72</v>
      </c>
      <c r="EI66" s="7">
        <v>39</v>
      </c>
      <c r="EJ66" s="7">
        <v>82</v>
      </c>
      <c r="EK66" s="7">
        <v>97</v>
      </c>
      <c r="EL66" s="7">
        <v>82</v>
      </c>
      <c r="EM66" s="7">
        <v>40</v>
      </c>
      <c r="EN66" s="7">
        <v>13</v>
      </c>
      <c r="EO66" s="7">
        <v>88</v>
      </c>
      <c r="EP66" s="7">
        <v>22</v>
      </c>
      <c r="EQ66" s="7">
        <v>56</v>
      </c>
      <c r="ER66" s="7">
        <v>15</v>
      </c>
      <c r="ES66" s="7">
        <v>76</v>
      </c>
      <c r="ET66" s="7">
        <v>48</v>
      </c>
      <c r="EU66" s="7">
        <v>61</v>
      </c>
      <c r="EV66" s="7">
        <v>13</v>
      </c>
      <c r="EW66" s="7">
        <v>49</v>
      </c>
      <c r="EX66" s="7">
        <v>53</v>
      </c>
      <c r="EY66" s="7">
        <v>72</v>
      </c>
      <c r="EZ66" s="7">
        <v>61</v>
      </c>
      <c r="FA66" s="7">
        <v>14</v>
      </c>
      <c r="FB66" s="7">
        <v>74</v>
      </c>
      <c r="FC66" s="7">
        <v>44</v>
      </c>
      <c r="FD66" s="7">
        <v>23</v>
      </c>
      <c r="FE66" s="7">
        <v>50</v>
      </c>
      <c r="FF66" s="7">
        <v>21</v>
      </c>
      <c r="FG66" s="7">
        <v>47</v>
      </c>
      <c r="FH66" s="7">
        <v>49</v>
      </c>
      <c r="FI66" s="7">
        <v>6</v>
      </c>
      <c r="FJ66" s="7">
        <v>1</v>
      </c>
      <c r="FK66" s="7">
        <v>83</v>
      </c>
      <c r="FL66" s="7">
        <v>85</v>
      </c>
      <c r="FM66" s="7">
        <v>17</v>
      </c>
      <c r="FN66" s="7">
        <v>51</v>
      </c>
      <c r="FO66" s="7">
        <v>40</v>
      </c>
      <c r="FP66" s="7">
        <v>88</v>
      </c>
      <c r="FQ66" s="7">
        <v>45</v>
      </c>
      <c r="FR66" s="7">
        <v>68</v>
      </c>
      <c r="FS66" s="7">
        <v>14</v>
      </c>
      <c r="FT66" s="7">
        <v>92</v>
      </c>
      <c r="FU66" s="7">
        <v>3</v>
      </c>
      <c r="FV66" s="7">
        <v>77</v>
      </c>
      <c r="FW66" s="7">
        <v>42</v>
      </c>
      <c r="FX66" s="7">
        <v>37</v>
      </c>
      <c r="FY66" s="7">
        <v>48</v>
      </c>
      <c r="FZ66" s="7">
        <v>90</v>
      </c>
      <c r="GA66" s="7">
        <v>13</v>
      </c>
      <c r="GB66" s="7">
        <v>14</v>
      </c>
      <c r="GC66" s="7">
        <v>39</v>
      </c>
      <c r="GD66" s="7">
        <v>93</v>
      </c>
      <c r="GE66" s="7">
        <v>8</v>
      </c>
      <c r="GF66" s="7">
        <v>38</v>
      </c>
      <c r="GG66" s="7">
        <v>80</v>
      </c>
      <c r="GH66" s="7">
        <v>85</v>
      </c>
      <c r="GI66" s="7">
        <v>83</v>
      </c>
      <c r="GJ66" s="7">
        <v>2</v>
      </c>
      <c r="GK66" s="7">
        <v>25</v>
      </c>
      <c r="GL66" s="7">
        <v>12</v>
      </c>
      <c r="GM66" s="7">
        <v>97</v>
      </c>
      <c r="GN66" s="7">
        <v>87</v>
      </c>
      <c r="GO66" s="7">
        <v>5</v>
      </c>
      <c r="GP66" s="7">
        <v>27</v>
      </c>
      <c r="GQ66" s="7">
        <v>60</v>
      </c>
      <c r="GR66" s="7">
        <v>20</v>
      </c>
      <c r="GS66" s="7">
        <v>16</v>
      </c>
      <c r="GT66" s="7">
        <v>9</v>
      </c>
      <c r="GU66" s="7">
        <v>10</v>
      </c>
      <c r="GV66" s="7">
        <v>54</v>
      </c>
      <c r="GW66" s="7">
        <v>23</v>
      </c>
      <c r="GX66" s="7">
        <v>20</v>
      </c>
      <c r="GY66" s="7">
        <v>26</v>
      </c>
      <c r="GZ66" s="7">
        <v>78</v>
      </c>
      <c r="HA66" s="7">
        <v>60</v>
      </c>
      <c r="HB66" s="7">
        <v>100</v>
      </c>
      <c r="HC66" s="7">
        <v>28</v>
      </c>
      <c r="HD66" s="7">
        <v>68</v>
      </c>
      <c r="HE66" s="7">
        <v>37</v>
      </c>
      <c r="HF66" s="7">
        <v>37</v>
      </c>
      <c r="HG66" s="61">
        <v>46</v>
      </c>
      <c r="HJ66" s="52" t="e">
        <f t="shared" si="176"/>
        <v>#VALUE!</v>
      </c>
      <c r="HL66" s="49">
        <f>$CA$18</f>
        <v>0.41666666666666669</v>
      </c>
      <c r="HN66" s="10" t="e">
        <f t="shared" si="172"/>
        <v>#VALUE!</v>
      </c>
      <c r="HP66" s="10" t="e">
        <f t="shared" si="173"/>
        <v>#VALUE!</v>
      </c>
      <c r="HR66" s="10" t="e">
        <f t="shared" si="78"/>
        <v>#VALUE!</v>
      </c>
      <c r="HT66" s="60" t="e">
        <f t="shared" si="175"/>
        <v>#VALUE!</v>
      </c>
      <c r="HU66" s="7" t="e">
        <f t="shared" si="175"/>
        <v>#VALUE!</v>
      </c>
      <c r="HV66" s="7" t="e">
        <f t="shared" si="175"/>
        <v>#VALUE!</v>
      </c>
      <c r="HW66" s="7" t="e">
        <f t="shared" si="175"/>
        <v>#VALUE!</v>
      </c>
      <c r="HX66" s="7" t="e">
        <f t="shared" si="175"/>
        <v>#VALUE!</v>
      </c>
      <c r="HY66" s="7" t="e">
        <f t="shared" si="175"/>
        <v>#VALUE!</v>
      </c>
      <c r="HZ66" s="7" t="e">
        <f t="shared" si="175"/>
        <v>#VALUE!</v>
      </c>
      <c r="IA66" s="7" t="e">
        <f t="shared" si="175"/>
        <v>#VALUE!</v>
      </c>
      <c r="IB66" s="7" t="e">
        <f t="shared" si="175"/>
        <v>#VALUE!</v>
      </c>
      <c r="IC66" s="7" t="e">
        <f t="shared" si="175"/>
        <v>#VALUE!</v>
      </c>
      <c r="ID66" s="7" t="e">
        <f t="shared" si="175"/>
        <v>#VALUE!</v>
      </c>
      <c r="IE66" s="7" t="e">
        <f t="shared" si="175"/>
        <v>#VALUE!</v>
      </c>
      <c r="IF66" s="7" t="e">
        <f t="shared" si="175"/>
        <v>#VALUE!</v>
      </c>
      <c r="IG66" s="7" t="e">
        <f t="shared" si="175"/>
        <v>#VALUE!</v>
      </c>
      <c r="IH66" s="7" t="e">
        <f t="shared" si="175"/>
        <v>#VALUE!</v>
      </c>
      <c r="II66" s="7" t="e">
        <f t="shared" si="175"/>
        <v>#VALUE!</v>
      </c>
      <c r="IJ66" s="7" t="e">
        <f t="shared" si="174"/>
        <v>#VALUE!</v>
      </c>
      <c r="IK66" s="7" t="e">
        <f t="shared" si="174"/>
        <v>#VALUE!</v>
      </c>
      <c r="IL66" s="7" t="e">
        <f t="shared" si="174"/>
        <v>#VALUE!</v>
      </c>
      <c r="IM66" s="61" t="e">
        <f t="shared" si="174"/>
        <v>#VALUE!</v>
      </c>
      <c r="IT66" s="10">
        <v>59</v>
      </c>
      <c r="IU66" s="10">
        <f t="shared" si="80"/>
        <v>2</v>
      </c>
      <c r="IW66" s="10">
        <f>IFERROR(IF(COUNTIF(IW$8:IW65, IW65)&lt;=INDEX($IQ$8:$IQ$18, MATCH(IW65, $IP$8:$IP$18, 0)), IW65, IW65+$IR$5), "")</f>
        <v>1</v>
      </c>
      <c r="IX66" s="10">
        <f>IF($IW66="", "", COUNTIF(IW$8:IW66, IW66))</f>
        <v>1</v>
      </c>
      <c r="IY66" s="10">
        <f t="shared" si="81"/>
        <v>6</v>
      </c>
      <c r="JA66" s="10" t="str">
        <f t="shared" si="82"/>
        <v>X</v>
      </c>
      <c r="JB66" s="10">
        <f>IF($JA66="", "", COUNTIF(JA$8:JA66, "X"))</f>
        <v>53</v>
      </c>
      <c r="JE66" s="67" t="str">
        <f t="shared" si="83"/>
        <v/>
      </c>
      <c r="JF66" s="60" t="str">
        <f>IF(AND($IQ$5='Dev Settings'!$BU$3, COUNTIF($IP$21:$IP$25, HT66)&gt;0, COUNTIF($IP$21:$IP$25, HT65)&gt;0), MIN($ML65:$NE65)-ML65, IF(AND($IQ$6='Dev Settings'!$BU$3, COUNTIF($IQ$21:$IQ$25, HT66)&gt;0, COUNTIF($IQ$21:$IQ$25, HT65)&gt;0), MAX($ML65:$NE65)-ML65, IFERROR(INDEX($IU$8:$IU$107, MATCH(HT66, $IT$8:$IT$107, 0)), "")))</f>
        <v/>
      </c>
      <c r="JG66" s="7" t="str">
        <f>IF(AND($IQ$5='Dev Settings'!$BU$3, COUNTIF($IP$21:$IP$25, HU66)&gt;0, COUNTIF($IP$21:$IP$25, HU65)&gt;0), MIN($ML65:$NE65)-MM65, IF(AND($IQ$6='Dev Settings'!$BU$3, COUNTIF($IQ$21:$IQ$25, HU66)&gt;0, COUNTIF($IQ$21:$IQ$25, HU65)&gt;0), MAX($ML65:$NE65)-MM65, IFERROR(INDEX($IU$8:$IU$107, MATCH(HU66, $IT$8:$IT$107, 0)), "")))</f>
        <v/>
      </c>
      <c r="JH66" s="7" t="str">
        <f>IF(AND($IQ$5='Dev Settings'!$BU$3, COUNTIF($IP$21:$IP$25, HV66)&gt;0, COUNTIF($IP$21:$IP$25, HV65)&gt;0), MIN($ML65:$NE65)-MN65, IF(AND($IQ$6='Dev Settings'!$BU$3, COUNTIF($IQ$21:$IQ$25, HV66)&gt;0, COUNTIF($IQ$21:$IQ$25, HV65)&gt;0), MAX($ML65:$NE65)-MN65, IFERROR(INDEX($IU$8:$IU$107, MATCH(HV66, $IT$8:$IT$107, 0)), "")))</f>
        <v/>
      </c>
      <c r="JI66" s="7" t="str">
        <f>IF(AND($IQ$5='Dev Settings'!$BU$3, COUNTIF($IP$21:$IP$25, HW66)&gt;0, COUNTIF($IP$21:$IP$25, HW65)&gt;0), MIN($ML65:$NE65)-MO65, IF(AND($IQ$6='Dev Settings'!$BU$3, COUNTIF($IQ$21:$IQ$25, HW66)&gt;0, COUNTIF($IQ$21:$IQ$25, HW65)&gt;0), MAX($ML65:$NE65)-MO65, IFERROR(INDEX($IU$8:$IU$107, MATCH(HW66, $IT$8:$IT$107, 0)), "")))</f>
        <v/>
      </c>
      <c r="JJ66" s="7" t="str">
        <f>IF(AND($IQ$5='Dev Settings'!$BU$3, COUNTIF($IP$21:$IP$25, HX66)&gt;0, COUNTIF($IP$21:$IP$25, HX65)&gt;0), MIN($ML65:$NE65)-MP65, IF(AND($IQ$6='Dev Settings'!$BU$3, COUNTIF($IQ$21:$IQ$25, HX66)&gt;0, COUNTIF($IQ$21:$IQ$25, HX65)&gt;0), MAX($ML65:$NE65)-MP65, IFERROR(INDEX($IU$8:$IU$107, MATCH(HX66, $IT$8:$IT$107, 0)), "")))</f>
        <v/>
      </c>
      <c r="JK66" s="7" t="str">
        <f>IF(AND($IQ$5='Dev Settings'!$BU$3, COUNTIF($IP$21:$IP$25, HY66)&gt;0, COUNTIF($IP$21:$IP$25, HY65)&gt;0), MIN($ML65:$NE65)-MQ65, IF(AND($IQ$6='Dev Settings'!$BU$3, COUNTIF($IQ$21:$IQ$25, HY66)&gt;0, COUNTIF($IQ$21:$IQ$25, HY65)&gt;0), MAX($ML65:$NE65)-MQ65, IFERROR(INDEX($IU$8:$IU$107, MATCH(HY66, $IT$8:$IT$107, 0)), "")))</f>
        <v/>
      </c>
      <c r="JL66" s="7" t="str">
        <f>IF(AND($IQ$5='Dev Settings'!$BU$3, COUNTIF($IP$21:$IP$25, HZ66)&gt;0, COUNTIF($IP$21:$IP$25, HZ65)&gt;0), MIN($ML65:$NE65)-MR65, IF(AND($IQ$6='Dev Settings'!$BU$3, COUNTIF($IQ$21:$IQ$25, HZ66)&gt;0, COUNTIF($IQ$21:$IQ$25, HZ65)&gt;0), MAX($ML65:$NE65)-MR65, IFERROR(INDEX($IU$8:$IU$107, MATCH(HZ66, $IT$8:$IT$107, 0)), "")))</f>
        <v/>
      </c>
      <c r="JM66" s="7" t="str">
        <f>IF(AND($IQ$5='Dev Settings'!$BU$3, COUNTIF($IP$21:$IP$25, IA66)&gt;0, COUNTIF($IP$21:$IP$25, IA65)&gt;0), MIN($ML65:$NE65)-MS65, IF(AND($IQ$6='Dev Settings'!$BU$3, COUNTIF($IQ$21:$IQ$25, IA66)&gt;0, COUNTIF($IQ$21:$IQ$25, IA65)&gt;0), MAX($ML65:$NE65)-MS65, IFERROR(INDEX($IU$8:$IU$107, MATCH(IA66, $IT$8:$IT$107, 0)), "")))</f>
        <v/>
      </c>
      <c r="JN66" s="7" t="str">
        <f>IF(AND($IQ$5='Dev Settings'!$BU$3, COUNTIF($IP$21:$IP$25, IB66)&gt;0, COUNTIF($IP$21:$IP$25, IB65)&gt;0), MIN($ML65:$NE65)-MT65, IF(AND($IQ$6='Dev Settings'!$BU$3, COUNTIF($IQ$21:$IQ$25, IB66)&gt;0, COUNTIF($IQ$21:$IQ$25, IB65)&gt;0), MAX($ML65:$NE65)-MT65, IFERROR(INDEX($IU$8:$IU$107, MATCH(IB66, $IT$8:$IT$107, 0)), "")))</f>
        <v/>
      </c>
      <c r="JO66" s="7" t="str">
        <f>IF(AND($IQ$5='Dev Settings'!$BU$3, COUNTIF($IP$21:$IP$25, IC66)&gt;0, COUNTIF($IP$21:$IP$25, IC65)&gt;0), MIN($ML65:$NE65)-MU65, IF(AND($IQ$6='Dev Settings'!$BU$3, COUNTIF($IQ$21:$IQ$25, IC66)&gt;0, COUNTIF($IQ$21:$IQ$25, IC65)&gt;0), MAX($ML65:$NE65)-MU65, IFERROR(INDEX($IU$8:$IU$107, MATCH(IC66, $IT$8:$IT$107, 0)), "")))</f>
        <v/>
      </c>
      <c r="JP66" s="7" t="str">
        <f>IF(AND($IQ$5='Dev Settings'!$BU$3, COUNTIF($IP$21:$IP$25, ID66)&gt;0, COUNTIF($IP$21:$IP$25, ID65)&gt;0), MIN($ML65:$NE65)-MV65, IF(AND($IQ$6='Dev Settings'!$BU$3, COUNTIF($IQ$21:$IQ$25, ID66)&gt;0, COUNTIF($IQ$21:$IQ$25, ID65)&gt;0), MAX($ML65:$NE65)-MV65, IFERROR(INDEX($IU$8:$IU$107, MATCH(ID66, $IT$8:$IT$107, 0)), "")))</f>
        <v/>
      </c>
      <c r="JQ66" s="7" t="str">
        <f>IF(AND($IQ$5='Dev Settings'!$BU$3, COUNTIF($IP$21:$IP$25, IE66)&gt;0, COUNTIF($IP$21:$IP$25, IE65)&gt;0), MIN($ML65:$NE65)-MW65, IF(AND($IQ$6='Dev Settings'!$BU$3, COUNTIF($IQ$21:$IQ$25, IE66)&gt;0, COUNTIF($IQ$21:$IQ$25, IE65)&gt;0), MAX($ML65:$NE65)-MW65, IFERROR(INDEX($IU$8:$IU$107, MATCH(IE66, $IT$8:$IT$107, 0)), "")))</f>
        <v/>
      </c>
      <c r="JR66" s="7" t="str">
        <f>IF(AND($IQ$5='Dev Settings'!$BU$3, COUNTIF($IP$21:$IP$25, IF66)&gt;0, COUNTIF($IP$21:$IP$25, IF65)&gt;0), MIN($ML65:$NE65)-MX65, IF(AND($IQ$6='Dev Settings'!$BU$3, COUNTIF($IQ$21:$IQ$25, IF66)&gt;0, COUNTIF($IQ$21:$IQ$25, IF65)&gt;0), MAX($ML65:$NE65)-MX65, IFERROR(INDEX($IU$8:$IU$107, MATCH(IF66, $IT$8:$IT$107, 0)), "")))</f>
        <v/>
      </c>
      <c r="JS66" s="7" t="str">
        <f>IF(AND($IQ$5='Dev Settings'!$BU$3, COUNTIF($IP$21:$IP$25, IG66)&gt;0, COUNTIF($IP$21:$IP$25, IG65)&gt;0), MIN($ML65:$NE65)-MY65, IF(AND($IQ$6='Dev Settings'!$BU$3, COUNTIF($IQ$21:$IQ$25, IG66)&gt;0, COUNTIF($IQ$21:$IQ$25, IG65)&gt;0), MAX($ML65:$NE65)-MY65, IFERROR(INDEX($IU$8:$IU$107, MATCH(IG66, $IT$8:$IT$107, 0)), "")))</f>
        <v/>
      </c>
      <c r="JT66" s="7" t="str">
        <f>IF(AND($IQ$5='Dev Settings'!$BU$3, COUNTIF($IP$21:$IP$25, IH66)&gt;0, COUNTIF($IP$21:$IP$25, IH65)&gt;0), MIN($ML65:$NE65)-MZ65, IF(AND($IQ$6='Dev Settings'!$BU$3, COUNTIF($IQ$21:$IQ$25, IH66)&gt;0, COUNTIF($IQ$21:$IQ$25, IH65)&gt;0), MAX($ML65:$NE65)-MZ65, IFERROR(INDEX($IU$8:$IU$107, MATCH(IH66, $IT$8:$IT$107, 0)), "")))</f>
        <v/>
      </c>
      <c r="JU66" s="7" t="str">
        <f>IF(AND($IQ$5='Dev Settings'!$BU$3, COUNTIF($IP$21:$IP$25, II66)&gt;0, COUNTIF($IP$21:$IP$25, II65)&gt;0), MIN($ML65:$NE65)-NA65, IF(AND($IQ$6='Dev Settings'!$BU$3, COUNTIF($IQ$21:$IQ$25, II66)&gt;0, COUNTIF($IQ$21:$IQ$25, II65)&gt;0), MAX($ML65:$NE65)-NA65, IFERROR(INDEX($IU$8:$IU$107, MATCH(II66, $IT$8:$IT$107, 0)), "")))</f>
        <v/>
      </c>
      <c r="JV66" s="7" t="str">
        <f>IF(AND($IQ$5='Dev Settings'!$BU$3, COUNTIF($IP$21:$IP$25, IJ66)&gt;0, COUNTIF($IP$21:$IP$25, IJ65)&gt;0), MIN($ML65:$NE65)-NB65, IF(AND($IQ$6='Dev Settings'!$BU$3, COUNTIF($IQ$21:$IQ$25, IJ66)&gt;0, COUNTIF($IQ$21:$IQ$25, IJ65)&gt;0), MAX($ML65:$NE65)-NB65, IFERROR(INDEX($IU$8:$IU$107, MATCH(IJ66, $IT$8:$IT$107, 0)), "")))</f>
        <v/>
      </c>
      <c r="JW66" s="7" t="str">
        <f>IF(AND($IQ$5='Dev Settings'!$BU$3, COUNTIF($IP$21:$IP$25, IK66)&gt;0, COUNTIF($IP$21:$IP$25, IK65)&gt;0), MIN($ML65:$NE65)-NC65, IF(AND($IQ$6='Dev Settings'!$BU$3, COUNTIF($IQ$21:$IQ$25, IK66)&gt;0, COUNTIF($IQ$21:$IQ$25, IK65)&gt;0), MAX($ML65:$NE65)-NC65, IFERROR(INDEX($IU$8:$IU$107, MATCH(IK66, $IT$8:$IT$107, 0)), "")))</f>
        <v/>
      </c>
      <c r="JX66" s="7" t="str">
        <f>IF(AND($IQ$5='Dev Settings'!$BU$3, COUNTIF($IP$21:$IP$25, IL66)&gt;0, COUNTIF($IP$21:$IP$25, IL65)&gt;0), MIN($ML65:$NE65)-ND65, IF(AND($IQ$6='Dev Settings'!$BU$3, COUNTIF($IQ$21:$IQ$25, IL66)&gt;0, COUNTIF($IQ$21:$IQ$25, IL65)&gt;0), MAX($ML65:$NE65)-ND65, IFERROR(INDEX($IU$8:$IU$107, MATCH(IL66, $IT$8:$IT$107, 0)), "")))</f>
        <v/>
      </c>
      <c r="JY66" s="61" t="str">
        <f>IF(AND($IQ$5='Dev Settings'!$BU$3, COUNTIF($IP$21:$IP$25, IM66)&gt;0, COUNTIF($IP$21:$IP$25, IM65)&gt;0), MIN($ML65:$NE65)-NE65, IF(AND($IQ$6='Dev Settings'!$BU$3, COUNTIF($IQ$21:$IQ$25, IM66)&gt;0, COUNTIF($IQ$21:$IQ$25, IM65)&gt;0), MAX($ML65:$NE65)-NE65, IFERROR(INDEX($IU$8:$IU$107, MATCH(IM66, $IT$8:$IT$107, 0)), "")))</f>
        <v/>
      </c>
      <c r="KA66" s="60" t="str">
        <f t="shared" si="8"/>
        <v/>
      </c>
      <c r="KB66" s="7" t="str">
        <f t="shared" si="9"/>
        <v/>
      </c>
      <c r="KC66" s="7" t="str">
        <f t="shared" si="10"/>
        <v/>
      </c>
      <c r="KD66" s="7" t="str">
        <f t="shared" si="11"/>
        <v/>
      </c>
      <c r="KE66" s="7" t="str">
        <f t="shared" si="12"/>
        <v/>
      </c>
      <c r="KF66" s="7" t="str">
        <f t="shared" si="13"/>
        <v/>
      </c>
      <c r="KG66" s="7" t="str">
        <f t="shared" si="14"/>
        <v/>
      </c>
      <c r="KH66" s="7" t="str">
        <f t="shared" si="15"/>
        <v/>
      </c>
      <c r="KI66" s="7" t="str">
        <f t="shared" si="16"/>
        <v/>
      </c>
      <c r="KJ66" s="7" t="str">
        <f t="shared" si="17"/>
        <v/>
      </c>
      <c r="KK66" s="7" t="str">
        <f t="shared" si="18"/>
        <v/>
      </c>
      <c r="KL66" s="7" t="str">
        <f t="shared" si="19"/>
        <v/>
      </c>
      <c r="KM66" s="7" t="str">
        <f t="shared" si="20"/>
        <v/>
      </c>
      <c r="KN66" s="7" t="str">
        <f t="shared" si="21"/>
        <v/>
      </c>
      <c r="KO66" s="7" t="str">
        <f t="shared" si="22"/>
        <v/>
      </c>
      <c r="KP66" s="7" t="str">
        <f t="shared" si="23"/>
        <v/>
      </c>
      <c r="KQ66" s="7" t="str">
        <f t="shared" si="24"/>
        <v/>
      </c>
      <c r="KR66" s="7" t="str">
        <f t="shared" si="25"/>
        <v/>
      </c>
      <c r="KS66" s="7" t="str">
        <f t="shared" si="26"/>
        <v/>
      </c>
      <c r="KT66" s="61" t="str">
        <f t="shared" si="27"/>
        <v/>
      </c>
      <c r="KV66" s="60" t="e">
        <f t="shared" si="28"/>
        <v>#VALUE!</v>
      </c>
      <c r="KW66" s="7" t="e">
        <f t="shared" si="29"/>
        <v>#VALUE!</v>
      </c>
      <c r="KX66" s="7" t="e">
        <f t="shared" si="30"/>
        <v>#VALUE!</v>
      </c>
      <c r="KY66" s="7" t="e">
        <f t="shared" si="31"/>
        <v>#VALUE!</v>
      </c>
      <c r="KZ66" s="7" t="e">
        <f t="shared" si="32"/>
        <v>#VALUE!</v>
      </c>
      <c r="LA66" s="7" t="e">
        <f t="shared" si="33"/>
        <v>#VALUE!</v>
      </c>
      <c r="LB66" s="7" t="e">
        <f t="shared" si="34"/>
        <v>#VALUE!</v>
      </c>
      <c r="LC66" s="7" t="e">
        <f t="shared" si="35"/>
        <v>#VALUE!</v>
      </c>
      <c r="LD66" s="7" t="e">
        <f t="shared" si="36"/>
        <v>#VALUE!</v>
      </c>
      <c r="LE66" s="7" t="e">
        <f t="shared" si="37"/>
        <v>#VALUE!</v>
      </c>
      <c r="LF66" s="7" t="e">
        <f t="shared" si="38"/>
        <v>#VALUE!</v>
      </c>
      <c r="LG66" s="7" t="e">
        <f t="shared" si="39"/>
        <v>#VALUE!</v>
      </c>
      <c r="LH66" s="7" t="e">
        <f t="shared" si="40"/>
        <v>#VALUE!</v>
      </c>
      <c r="LI66" s="7" t="e">
        <f t="shared" si="41"/>
        <v>#VALUE!</v>
      </c>
      <c r="LJ66" s="7" t="e">
        <f t="shared" si="42"/>
        <v>#VALUE!</v>
      </c>
      <c r="LK66" s="7" t="e">
        <f t="shared" si="43"/>
        <v>#VALUE!</v>
      </c>
      <c r="LL66" s="7" t="e">
        <f t="shared" si="44"/>
        <v>#VALUE!</v>
      </c>
      <c r="LM66" s="7" t="e">
        <f t="shared" si="45"/>
        <v>#VALUE!</v>
      </c>
      <c r="LN66" s="7" t="e">
        <f t="shared" si="46"/>
        <v>#VALUE!</v>
      </c>
      <c r="LO66" s="61" t="e">
        <f t="shared" si="47"/>
        <v>#VALUE!</v>
      </c>
      <c r="LQ66" s="60" t="e">
        <f t="shared" si="48"/>
        <v>#VALUE!</v>
      </c>
      <c r="LR66" s="7" t="e">
        <f t="shared" si="49"/>
        <v>#VALUE!</v>
      </c>
      <c r="LS66" s="7" t="e">
        <f t="shared" si="50"/>
        <v>#VALUE!</v>
      </c>
      <c r="LT66" s="7" t="e">
        <f t="shared" si="51"/>
        <v>#VALUE!</v>
      </c>
      <c r="LU66" s="7" t="e">
        <f t="shared" si="52"/>
        <v>#VALUE!</v>
      </c>
      <c r="LV66" s="7" t="e">
        <f t="shared" si="53"/>
        <v>#VALUE!</v>
      </c>
      <c r="LW66" s="7" t="e">
        <f t="shared" si="54"/>
        <v>#VALUE!</v>
      </c>
      <c r="LX66" s="7" t="e">
        <f t="shared" si="55"/>
        <v>#VALUE!</v>
      </c>
      <c r="LY66" s="7" t="e">
        <f t="shared" si="56"/>
        <v>#VALUE!</v>
      </c>
      <c r="LZ66" s="7" t="e">
        <f t="shared" si="57"/>
        <v>#VALUE!</v>
      </c>
      <c r="MA66" s="7" t="e">
        <f t="shared" si="58"/>
        <v>#VALUE!</v>
      </c>
      <c r="MB66" s="7" t="e">
        <f t="shared" si="59"/>
        <v>#VALUE!</v>
      </c>
      <c r="MC66" s="7" t="e">
        <f t="shared" si="60"/>
        <v>#VALUE!</v>
      </c>
      <c r="MD66" s="7" t="e">
        <f t="shared" si="61"/>
        <v>#VALUE!</v>
      </c>
      <c r="ME66" s="7" t="e">
        <f t="shared" si="62"/>
        <v>#VALUE!</v>
      </c>
      <c r="MF66" s="7" t="e">
        <f t="shared" si="63"/>
        <v>#VALUE!</v>
      </c>
      <c r="MG66" s="7" t="e">
        <f t="shared" si="64"/>
        <v>#VALUE!</v>
      </c>
      <c r="MH66" s="7" t="e">
        <f t="shared" si="65"/>
        <v>#VALUE!</v>
      </c>
      <c r="MI66" s="7" t="e">
        <f t="shared" si="66"/>
        <v>#VALUE!</v>
      </c>
      <c r="MJ66" s="61" t="e">
        <f t="shared" si="67"/>
        <v>#VALUE!</v>
      </c>
      <c r="ML66" s="60" t="str">
        <f t="shared" si="84"/>
        <v/>
      </c>
      <c r="MM66" s="7" t="str">
        <f t="shared" si="85"/>
        <v/>
      </c>
      <c r="MN66" s="7" t="str">
        <f t="shared" si="86"/>
        <v/>
      </c>
      <c r="MO66" s="7" t="str">
        <f t="shared" si="87"/>
        <v/>
      </c>
      <c r="MP66" s="7" t="str">
        <f t="shared" si="88"/>
        <v/>
      </c>
      <c r="MQ66" s="7" t="str">
        <f t="shared" si="89"/>
        <v/>
      </c>
      <c r="MR66" s="7" t="str">
        <f t="shared" si="90"/>
        <v/>
      </c>
      <c r="MS66" s="7" t="str">
        <f t="shared" si="91"/>
        <v/>
      </c>
      <c r="MT66" s="7" t="str">
        <f t="shared" si="92"/>
        <v/>
      </c>
      <c r="MU66" s="7" t="str">
        <f t="shared" si="93"/>
        <v/>
      </c>
      <c r="MV66" s="7" t="str">
        <f t="shared" si="94"/>
        <v/>
      </c>
      <c r="MW66" s="7" t="str">
        <f t="shared" si="95"/>
        <v/>
      </c>
      <c r="MX66" s="7" t="str">
        <f t="shared" si="96"/>
        <v/>
      </c>
      <c r="MY66" s="7" t="str">
        <f t="shared" si="97"/>
        <v/>
      </c>
      <c r="MZ66" s="7" t="str">
        <f t="shared" si="98"/>
        <v/>
      </c>
      <c r="NA66" s="7" t="str">
        <f t="shared" si="99"/>
        <v/>
      </c>
      <c r="NB66" s="7" t="str">
        <f t="shared" si="100"/>
        <v/>
      </c>
      <c r="NC66" s="7" t="str">
        <f t="shared" si="101"/>
        <v/>
      </c>
      <c r="ND66" s="7" t="str">
        <f t="shared" si="102"/>
        <v/>
      </c>
      <c r="NE66" s="61" t="str">
        <f t="shared" si="103"/>
        <v/>
      </c>
      <c r="NG66" s="10" t="str">
        <f t="shared" si="104"/>
        <v/>
      </c>
      <c r="NI66" s="10" t="str">
        <f t="shared" si="105"/>
        <v/>
      </c>
      <c r="NK66" s="10" t="str">
        <f>IF(COUNTIF($NI66:$NI$176, "X")=1, "X", "")</f>
        <v/>
      </c>
      <c r="NM66" s="10" t="str">
        <f t="shared" si="69"/>
        <v/>
      </c>
      <c r="NO66" s="85" t="str" cm="1">
        <f t="array" ref="NO66">IF(OR(NO$7="", $JE66=""), "", IFERROR(NO$8+SUMPRODUCT((Trades!$CL$8:$CL$307)*(Trades!$O$8:$Q$307=NO$7)*(Trades!$R$8:$R$307&lt;$JE66))-SUMPRODUCT((Trades!$H$8:$H$307)*(Trades!$E$8:$E$307=NO$7)*(Trades!$R$8:$R$307&lt;$JE66)), ""))</f>
        <v/>
      </c>
      <c r="NP66" s="86" t="str" cm="1">
        <f t="array" ref="NP66">IF(OR(NP$7="", $JE66=""), "", IFERROR(NP$8+SUMPRODUCT((Trades!$CL$8:$CL$307)*(Trades!$O$8:$Q$307=NP$7)*(Trades!$R$8:$R$307&lt;$JE66))-SUMPRODUCT((Trades!$H$8:$H$307)*(Trades!$E$8:$E$307=NP$7)*(Trades!$R$8:$R$307&lt;$JE66)), ""))</f>
        <v/>
      </c>
      <c r="NQ66" s="86" t="str" cm="1">
        <f t="array" ref="NQ66">IF(OR(NQ$7="", $JE66=""), "", IFERROR(NQ$8+SUMPRODUCT((Trades!$CL$8:$CL$307)*(Trades!$O$8:$Q$307=NQ$7)*(Trades!$R$8:$R$307&lt;$JE66))-SUMPRODUCT((Trades!$H$8:$H$307)*(Trades!$E$8:$E$307=NQ$7)*(Trades!$R$8:$R$307&lt;$JE66)), ""))</f>
        <v/>
      </c>
      <c r="NR66" s="86" t="str" cm="1">
        <f t="array" ref="NR66">IF(OR(NR$7="", $JE66=""), "", IFERROR(NR$8+SUMPRODUCT((Trades!$CL$8:$CL$307)*(Trades!$O$8:$Q$307=NR$7)*(Trades!$R$8:$R$307&lt;$JE66))-SUMPRODUCT((Trades!$H$8:$H$307)*(Trades!$E$8:$E$307=NR$7)*(Trades!$R$8:$R$307&lt;$JE66)), ""))</f>
        <v/>
      </c>
      <c r="NS66" s="86" t="str" cm="1">
        <f t="array" ref="NS66">IF(OR(NS$7="", $JE66=""), "", IFERROR(NS$8+SUMPRODUCT((Trades!$CL$8:$CL$307)*(Trades!$O$8:$Q$307=NS$7)*(Trades!$R$8:$R$307&lt;$JE66))-SUMPRODUCT((Trades!$H$8:$H$307)*(Trades!$E$8:$E$307=NS$7)*(Trades!$R$8:$R$307&lt;$JE66)), ""))</f>
        <v/>
      </c>
      <c r="NT66" s="86" t="str" cm="1">
        <f t="array" ref="NT66">IF(OR(NT$7="", $JE66=""), "", IFERROR(NT$8+SUMPRODUCT((Trades!$CL$8:$CL$307)*(Trades!$O$8:$Q$307=NT$7)*(Trades!$R$8:$R$307&lt;$JE66))-SUMPRODUCT((Trades!$H$8:$H$307)*(Trades!$E$8:$E$307=NT$7)*(Trades!$R$8:$R$307&lt;$JE66)), ""))</f>
        <v/>
      </c>
      <c r="NU66" s="86" t="str" cm="1">
        <f t="array" ref="NU66">IF(OR(NU$7="", $JE66=""), "", IFERROR(NU$8+SUMPRODUCT((Trades!$CL$8:$CL$307)*(Trades!$O$8:$Q$307=NU$7)*(Trades!$R$8:$R$307&lt;$JE66))-SUMPRODUCT((Trades!$H$8:$H$307)*(Trades!$E$8:$E$307=NU$7)*(Trades!$R$8:$R$307&lt;$JE66)), ""))</f>
        <v/>
      </c>
      <c r="NV66" s="86" t="str" cm="1">
        <f t="array" ref="NV66">IF(OR(NV$7="", $JE66=""), "", IFERROR(NV$8+SUMPRODUCT((Trades!$CL$8:$CL$307)*(Trades!$O$8:$Q$307=NV$7)*(Trades!$R$8:$R$307&lt;$JE66))-SUMPRODUCT((Trades!$H$8:$H$307)*(Trades!$E$8:$E$307=NV$7)*(Trades!$R$8:$R$307&lt;$JE66)), ""))</f>
        <v/>
      </c>
      <c r="NW66" s="86" t="str" cm="1">
        <f t="array" ref="NW66">IF(OR(NW$7="", $JE66=""), "", IFERROR(NW$8+SUMPRODUCT((Trades!$CL$8:$CL$307)*(Trades!$O$8:$Q$307=NW$7)*(Trades!$R$8:$R$307&lt;$JE66))-SUMPRODUCT((Trades!$H$8:$H$307)*(Trades!$E$8:$E$307=NW$7)*(Trades!$R$8:$R$307&lt;$JE66)), ""))</f>
        <v/>
      </c>
      <c r="NX66" s="86" t="str" cm="1">
        <f t="array" ref="NX66">IF(OR(NX$7="", $JE66=""), "", IFERROR(NX$8+SUMPRODUCT((Trades!$CL$8:$CL$307)*(Trades!$O$8:$Q$307=NX$7)*(Trades!$R$8:$R$307&lt;$JE66))-SUMPRODUCT((Trades!$H$8:$H$307)*(Trades!$E$8:$E$307=NX$7)*(Trades!$R$8:$R$307&lt;$JE66)), ""))</f>
        <v/>
      </c>
      <c r="NY66" s="86" t="str" cm="1">
        <f t="array" ref="NY66">IF(OR(NY$7="", $JE66=""), "", IFERROR(NY$8+SUMPRODUCT((Trades!$CL$8:$CL$307)*(Trades!$O$8:$Q$307=NY$7)*(Trades!$R$8:$R$307&lt;$JE66))-SUMPRODUCT((Trades!$H$8:$H$307)*(Trades!$E$8:$E$307=NY$7)*(Trades!$R$8:$R$307&lt;$JE66)), ""))</f>
        <v/>
      </c>
      <c r="NZ66" s="86" t="str" cm="1">
        <f t="array" ref="NZ66">IF(OR(NZ$7="", $JE66=""), "", IFERROR(NZ$8+SUMPRODUCT((Trades!$CL$8:$CL$307)*(Trades!$O$8:$Q$307=NZ$7)*(Trades!$R$8:$R$307&lt;$JE66))-SUMPRODUCT((Trades!$H$8:$H$307)*(Trades!$E$8:$E$307=NZ$7)*(Trades!$R$8:$R$307&lt;$JE66)), ""))</f>
        <v/>
      </c>
      <c r="OA66" s="86" t="str" cm="1">
        <f t="array" ref="OA66">IF(OR(OA$7="", $JE66=""), "", IFERROR(OA$8+SUMPRODUCT((Trades!$CL$8:$CL$307)*(Trades!$O$8:$Q$307=OA$7)*(Trades!$R$8:$R$307&lt;$JE66))-SUMPRODUCT((Trades!$H$8:$H$307)*(Trades!$E$8:$E$307=OA$7)*(Trades!$R$8:$R$307&lt;$JE66)), ""))</f>
        <v/>
      </c>
      <c r="OB66" s="86" t="str" cm="1">
        <f t="array" ref="OB66">IF(OR(OB$7="", $JE66=""), "", IFERROR(OB$8+SUMPRODUCT((Trades!$CL$8:$CL$307)*(Trades!$O$8:$Q$307=OB$7)*(Trades!$R$8:$R$307&lt;$JE66))-SUMPRODUCT((Trades!$H$8:$H$307)*(Trades!$E$8:$E$307=OB$7)*(Trades!$R$8:$R$307&lt;$JE66)), ""))</f>
        <v/>
      </c>
      <c r="OC66" s="86" t="str" cm="1">
        <f t="array" ref="OC66">IF(OR(OC$7="", $JE66=""), "", IFERROR(OC$8+SUMPRODUCT((Trades!$CL$8:$CL$307)*(Trades!$O$8:$Q$307=OC$7)*(Trades!$R$8:$R$307&lt;$JE66))-SUMPRODUCT((Trades!$H$8:$H$307)*(Trades!$E$8:$E$307=OC$7)*(Trades!$R$8:$R$307&lt;$JE66)), ""))</f>
        <v/>
      </c>
      <c r="OD66" s="86" t="str" cm="1">
        <f t="array" ref="OD66">IF(OR(OD$7="", $JE66=""), "", IFERROR(OD$8+SUMPRODUCT((Trades!$CL$8:$CL$307)*(Trades!$O$8:$Q$307=OD$7)*(Trades!$R$8:$R$307&lt;$JE66))-SUMPRODUCT((Trades!$H$8:$H$307)*(Trades!$E$8:$E$307=OD$7)*(Trades!$R$8:$R$307&lt;$JE66)), ""))</f>
        <v/>
      </c>
      <c r="OE66" s="86" t="str" cm="1">
        <f t="array" ref="OE66">IF(OR(OE$7="", $JE66=""), "", IFERROR(OE$8+SUMPRODUCT((Trades!$CL$8:$CL$307)*(Trades!$O$8:$Q$307=OE$7)*(Trades!$R$8:$R$307&lt;$JE66))-SUMPRODUCT((Trades!$H$8:$H$307)*(Trades!$E$8:$E$307=OE$7)*(Trades!$R$8:$R$307&lt;$JE66)), ""))</f>
        <v/>
      </c>
      <c r="OF66" s="86" t="str" cm="1">
        <f t="array" ref="OF66">IF(OR(OF$7="", $JE66=""), "", IFERROR(OF$8+SUMPRODUCT((Trades!$CL$8:$CL$307)*(Trades!$O$8:$Q$307=OF$7)*(Trades!$R$8:$R$307&lt;$JE66))-SUMPRODUCT((Trades!$H$8:$H$307)*(Trades!$E$8:$E$307=OF$7)*(Trades!$R$8:$R$307&lt;$JE66)), ""))</f>
        <v/>
      </c>
      <c r="OG66" s="86" t="str" cm="1">
        <f t="array" ref="OG66">IF(OR(OG$7="", $JE66=""), "", IFERROR(OG$8+SUMPRODUCT((Trades!$CL$8:$CL$307)*(Trades!$O$8:$Q$307=OG$7)*(Trades!$R$8:$R$307&lt;$JE66))-SUMPRODUCT((Trades!$H$8:$H$307)*(Trades!$E$8:$E$307=OG$7)*(Trades!$R$8:$R$307&lt;$JE66)), ""))</f>
        <v/>
      </c>
      <c r="OH66" s="87" t="str" cm="1">
        <f t="array" ref="OH66">IF(OR(OH$7="", $JE66=""), "", IFERROR(OH$8+SUMPRODUCT((Trades!$CL$8:$CL$307)*(Trades!$O$8:$Q$307=OH$7)*(Trades!$R$8:$R$307&lt;$JE66))-SUMPRODUCT((Trades!$H$8:$H$307)*(Trades!$E$8:$E$307=OH$7)*(Trades!$R$8:$R$307&lt;$JE66)), ""))</f>
        <v/>
      </c>
      <c r="OJ66" s="94" t="str">
        <f t="shared" si="106"/>
        <v/>
      </c>
      <c r="OK66" s="95" t="str">
        <f t="shared" si="153"/>
        <v/>
      </c>
      <c r="OL66" s="95" t="str">
        <f t="shared" si="154"/>
        <v/>
      </c>
      <c r="OM66" s="95" t="str">
        <f t="shared" si="155"/>
        <v/>
      </c>
      <c r="ON66" s="95" t="str">
        <f t="shared" si="156"/>
        <v/>
      </c>
      <c r="OO66" s="95" t="str">
        <f t="shared" si="157"/>
        <v/>
      </c>
      <c r="OP66" s="95" t="str">
        <f t="shared" si="158"/>
        <v/>
      </c>
      <c r="OQ66" s="95" t="str">
        <f t="shared" si="159"/>
        <v/>
      </c>
      <c r="OR66" s="95" t="str">
        <f t="shared" si="160"/>
        <v/>
      </c>
      <c r="OS66" s="95" t="str">
        <f t="shared" si="131"/>
        <v/>
      </c>
      <c r="OT66" s="95" t="str">
        <f t="shared" si="132"/>
        <v/>
      </c>
      <c r="OU66" s="95" t="str">
        <f t="shared" si="133"/>
        <v/>
      </c>
      <c r="OV66" s="95" t="str">
        <f t="shared" si="134"/>
        <v/>
      </c>
      <c r="OW66" s="95" t="str">
        <f t="shared" si="135"/>
        <v/>
      </c>
      <c r="OX66" s="95" t="str">
        <f t="shared" si="136"/>
        <v/>
      </c>
      <c r="OY66" s="95" t="str">
        <f t="shared" si="137"/>
        <v/>
      </c>
      <c r="OZ66" s="95" t="str">
        <f t="shared" si="138"/>
        <v/>
      </c>
      <c r="PA66" s="95" t="str">
        <f t="shared" si="139"/>
        <v/>
      </c>
      <c r="PB66" s="95" t="str">
        <f t="shared" si="140"/>
        <v/>
      </c>
      <c r="PC66" s="96" t="str">
        <f t="shared" si="141"/>
        <v/>
      </c>
      <c r="PE66" s="101" t="str">
        <f t="shared" si="126"/>
        <v/>
      </c>
      <c r="PG66" s="106" t="str">
        <f t="shared" si="127"/>
        <v/>
      </c>
      <c r="PH66" s="107" t="str">
        <f t="shared" si="161"/>
        <v/>
      </c>
      <c r="PI66" s="107" t="str">
        <f t="shared" si="162"/>
        <v/>
      </c>
      <c r="PJ66" s="107" t="str">
        <f t="shared" si="163"/>
        <v/>
      </c>
      <c r="PK66" s="107" t="str">
        <f t="shared" si="164"/>
        <v/>
      </c>
      <c r="PL66" s="107" t="str">
        <f t="shared" si="165"/>
        <v/>
      </c>
      <c r="PM66" s="107" t="str">
        <f t="shared" si="166"/>
        <v/>
      </c>
      <c r="PN66" s="107" t="str">
        <f t="shared" si="167"/>
        <v/>
      </c>
      <c r="PO66" s="107" t="str">
        <f t="shared" si="168"/>
        <v/>
      </c>
      <c r="PP66" s="107" t="str">
        <f t="shared" si="142"/>
        <v/>
      </c>
      <c r="PQ66" s="107" t="str">
        <f t="shared" si="143"/>
        <v/>
      </c>
      <c r="PR66" s="107" t="str">
        <f t="shared" si="144"/>
        <v/>
      </c>
      <c r="PS66" s="107" t="str">
        <f t="shared" si="145"/>
        <v/>
      </c>
      <c r="PT66" s="107" t="str">
        <f t="shared" si="146"/>
        <v/>
      </c>
      <c r="PU66" s="107" t="str">
        <f t="shared" si="147"/>
        <v/>
      </c>
      <c r="PV66" s="107" t="str">
        <f t="shared" si="148"/>
        <v/>
      </c>
      <c r="PW66" s="107" t="str">
        <f t="shared" si="149"/>
        <v/>
      </c>
      <c r="PX66" s="107" t="str">
        <f t="shared" si="150"/>
        <v/>
      </c>
      <c r="PY66" s="107" t="str">
        <f t="shared" si="151"/>
        <v/>
      </c>
      <c r="PZ66" s="108" t="str">
        <f t="shared" si="152"/>
        <v/>
      </c>
      <c r="QB66" s="124" t="str" cm="1">
        <f t="array" ref="QB66">IF(OR($QB$3="", $NI66=""), "", IFERROR(INDEX($ML66:$NE66, $QA66, MATCH($QB$3, $ML$7:$NE$7, 0)), ""))</f>
        <v/>
      </c>
      <c r="QD66" s="101" t="e" cm="1">
        <f t="array" ref="QD66">IF(OR($NI66="", $QB$3=""), NA(), IFERROR(INDEX($NO66:$OH66, $QC66, MATCH($QB$3, $NO$7:$OH$7, 0)), NA()))</f>
        <v>#N/A</v>
      </c>
      <c r="QF66" s="10">
        <f t="shared" si="72"/>
        <v>-20</v>
      </c>
    </row>
    <row r="67" spans="88:448" ht="15" hidden="1" customHeight="1" x14ac:dyDescent="0.25">
      <c r="CJ67" s="7"/>
      <c r="CK67" s="10">
        <v>59</v>
      </c>
      <c r="CL67" s="60">
        <v>44</v>
      </c>
      <c r="CM67" s="7">
        <v>55</v>
      </c>
      <c r="CN67" s="7">
        <v>7</v>
      </c>
      <c r="CO67" s="7">
        <v>99</v>
      </c>
      <c r="CP67" s="7">
        <v>68</v>
      </c>
      <c r="CQ67" s="7">
        <v>69</v>
      </c>
      <c r="CR67" s="7">
        <v>37</v>
      </c>
      <c r="CS67" s="7">
        <v>42</v>
      </c>
      <c r="CT67" s="7">
        <v>72</v>
      </c>
      <c r="CU67" s="7">
        <v>35</v>
      </c>
      <c r="CV67" s="7">
        <v>48</v>
      </c>
      <c r="CW67" s="7">
        <v>93</v>
      </c>
      <c r="CX67" s="7">
        <v>14</v>
      </c>
      <c r="CY67" s="7">
        <v>33</v>
      </c>
      <c r="CZ67" s="7">
        <v>31</v>
      </c>
      <c r="DA67" s="7">
        <v>93</v>
      </c>
      <c r="DB67" s="7">
        <v>3</v>
      </c>
      <c r="DC67" s="7">
        <v>26</v>
      </c>
      <c r="DD67" s="7">
        <v>78</v>
      </c>
      <c r="DE67" s="7">
        <v>37</v>
      </c>
      <c r="DF67" s="7">
        <v>17</v>
      </c>
      <c r="DG67" s="7">
        <v>18</v>
      </c>
      <c r="DH67" s="7">
        <v>37</v>
      </c>
      <c r="DI67" s="61">
        <v>45</v>
      </c>
      <c r="DK67" s="10">
        <v>60</v>
      </c>
      <c r="DL67" s="60">
        <v>72</v>
      </c>
      <c r="DM67" s="7">
        <v>18</v>
      </c>
      <c r="DN67" s="7">
        <v>71</v>
      </c>
      <c r="DO67" s="7">
        <v>50</v>
      </c>
      <c r="DP67" s="7">
        <v>84</v>
      </c>
      <c r="DQ67" s="7">
        <v>90</v>
      </c>
      <c r="DR67" s="7">
        <v>41</v>
      </c>
      <c r="DS67" s="7">
        <v>62</v>
      </c>
      <c r="DT67" s="7">
        <v>4</v>
      </c>
      <c r="DU67" s="7">
        <v>39</v>
      </c>
      <c r="DV67" s="7">
        <v>46</v>
      </c>
      <c r="DW67" s="7">
        <v>40</v>
      </c>
      <c r="DX67" s="7">
        <v>13</v>
      </c>
      <c r="DY67" s="7">
        <v>9</v>
      </c>
      <c r="DZ67" s="7">
        <v>28</v>
      </c>
      <c r="EA67" s="7">
        <v>89</v>
      </c>
      <c r="EB67" s="7">
        <v>65</v>
      </c>
      <c r="EC67" s="7">
        <v>99</v>
      </c>
      <c r="ED67" s="7">
        <v>71</v>
      </c>
      <c r="EE67" s="7">
        <v>80</v>
      </c>
      <c r="EF67" s="7">
        <v>14</v>
      </c>
      <c r="EG67" s="7">
        <v>68</v>
      </c>
      <c r="EH67" s="7">
        <v>62</v>
      </c>
      <c r="EI67" s="7">
        <v>41</v>
      </c>
      <c r="EJ67" s="7">
        <v>54</v>
      </c>
      <c r="EK67" s="7">
        <v>97</v>
      </c>
      <c r="EL67" s="7">
        <v>98</v>
      </c>
      <c r="EM67" s="7">
        <v>62</v>
      </c>
      <c r="EN67" s="7">
        <v>81</v>
      </c>
      <c r="EO67" s="7">
        <v>11</v>
      </c>
      <c r="EP67" s="7">
        <v>71</v>
      </c>
      <c r="EQ67" s="7">
        <v>14</v>
      </c>
      <c r="ER67" s="7">
        <v>92</v>
      </c>
      <c r="ES67" s="7">
        <v>90</v>
      </c>
      <c r="ET67" s="7">
        <v>1</v>
      </c>
      <c r="EU67" s="7">
        <v>43</v>
      </c>
      <c r="EV67" s="7">
        <v>33</v>
      </c>
      <c r="EW67" s="7">
        <v>92</v>
      </c>
      <c r="EX67" s="7">
        <v>2</v>
      </c>
      <c r="EY67" s="7">
        <v>6</v>
      </c>
      <c r="EZ67" s="7">
        <v>11</v>
      </c>
      <c r="FA67" s="7">
        <v>81</v>
      </c>
      <c r="FB67" s="7">
        <v>82</v>
      </c>
      <c r="FC67" s="7">
        <v>2</v>
      </c>
      <c r="FD67" s="7">
        <v>61</v>
      </c>
      <c r="FE67" s="7">
        <v>79</v>
      </c>
      <c r="FF67" s="7">
        <v>89</v>
      </c>
      <c r="FG67" s="7">
        <v>84</v>
      </c>
      <c r="FH67" s="7">
        <v>8</v>
      </c>
      <c r="FI67" s="7">
        <v>62</v>
      </c>
      <c r="FJ67" s="7">
        <v>23</v>
      </c>
      <c r="FK67" s="7">
        <v>58</v>
      </c>
      <c r="FL67" s="7">
        <v>89</v>
      </c>
      <c r="FM67" s="7">
        <v>16</v>
      </c>
      <c r="FN67" s="7">
        <v>72</v>
      </c>
      <c r="FO67" s="7">
        <v>2</v>
      </c>
      <c r="FP67" s="7">
        <v>54</v>
      </c>
      <c r="FQ67" s="7">
        <v>78</v>
      </c>
      <c r="FR67" s="7">
        <v>25</v>
      </c>
      <c r="FS67" s="7">
        <v>23</v>
      </c>
      <c r="FT67" s="7">
        <v>7</v>
      </c>
      <c r="FU67" s="7">
        <v>63</v>
      </c>
      <c r="FV67" s="7">
        <v>22</v>
      </c>
      <c r="FW67" s="7">
        <v>90</v>
      </c>
      <c r="FX67" s="7">
        <v>41</v>
      </c>
      <c r="FY67" s="7">
        <v>87</v>
      </c>
      <c r="FZ67" s="7">
        <v>6</v>
      </c>
      <c r="GA67" s="7">
        <v>31</v>
      </c>
      <c r="GB67" s="7">
        <v>78</v>
      </c>
      <c r="GC67" s="7">
        <v>41</v>
      </c>
      <c r="GD67" s="7">
        <v>35</v>
      </c>
      <c r="GE67" s="7">
        <v>14</v>
      </c>
      <c r="GF67" s="7">
        <v>4</v>
      </c>
      <c r="GG67" s="7">
        <v>63</v>
      </c>
      <c r="GH67" s="7">
        <v>42</v>
      </c>
      <c r="GI67" s="7">
        <v>61</v>
      </c>
      <c r="GJ67" s="7">
        <v>9</v>
      </c>
      <c r="GK67" s="7">
        <v>22</v>
      </c>
      <c r="GL67" s="7">
        <v>98</v>
      </c>
      <c r="GM67" s="7">
        <v>54</v>
      </c>
      <c r="GN67" s="7">
        <v>97</v>
      </c>
      <c r="GO67" s="7">
        <v>36</v>
      </c>
      <c r="GP67" s="7">
        <v>21</v>
      </c>
      <c r="GQ67" s="7">
        <v>20</v>
      </c>
      <c r="GR67" s="7">
        <v>61</v>
      </c>
      <c r="GS67" s="7">
        <v>15</v>
      </c>
      <c r="GT67" s="7">
        <v>6</v>
      </c>
      <c r="GU67" s="7">
        <v>56</v>
      </c>
      <c r="GV67" s="7">
        <v>58</v>
      </c>
      <c r="GW67" s="7">
        <v>89</v>
      </c>
      <c r="GX67" s="7">
        <v>86</v>
      </c>
      <c r="GY67" s="7">
        <v>15</v>
      </c>
      <c r="GZ67" s="7">
        <v>96</v>
      </c>
      <c r="HA67" s="7">
        <v>64</v>
      </c>
      <c r="HB67" s="7">
        <v>87</v>
      </c>
      <c r="HC67" s="7">
        <v>47</v>
      </c>
      <c r="HD67" s="7">
        <v>75</v>
      </c>
      <c r="HE67" s="7">
        <v>28</v>
      </c>
      <c r="HF67" s="7">
        <v>48</v>
      </c>
      <c r="HG67" s="61">
        <v>63</v>
      </c>
      <c r="HJ67" s="52" t="e">
        <f t="shared" si="176"/>
        <v>#VALUE!</v>
      </c>
      <c r="HL67" s="49">
        <f>$CA$19</f>
        <v>0.45833333333333337</v>
      </c>
      <c r="HN67" s="10" t="e">
        <f t="shared" si="172"/>
        <v>#VALUE!</v>
      </c>
      <c r="HP67" s="10" t="e">
        <f t="shared" si="173"/>
        <v>#VALUE!</v>
      </c>
      <c r="HR67" s="10" t="e">
        <f t="shared" si="78"/>
        <v>#VALUE!</v>
      </c>
      <c r="HT67" s="60" t="e">
        <f t="shared" si="175"/>
        <v>#VALUE!</v>
      </c>
      <c r="HU67" s="7" t="e">
        <f t="shared" si="175"/>
        <v>#VALUE!</v>
      </c>
      <c r="HV67" s="7" t="e">
        <f t="shared" si="175"/>
        <v>#VALUE!</v>
      </c>
      <c r="HW67" s="7" t="e">
        <f t="shared" si="175"/>
        <v>#VALUE!</v>
      </c>
      <c r="HX67" s="7" t="e">
        <f t="shared" si="175"/>
        <v>#VALUE!</v>
      </c>
      <c r="HY67" s="7" t="e">
        <f t="shared" si="175"/>
        <v>#VALUE!</v>
      </c>
      <c r="HZ67" s="7" t="e">
        <f t="shared" si="175"/>
        <v>#VALUE!</v>
      </c>
      <c r="IA67" s="7" t="e">
        <f t="shared" si="175"/>
        <v>#VALUE!</v>
      </c>
      <c r="IB67" s="7" t="e">
        <f t="shared" si="175"/>
        <v>#VALUE!</v>
      </c>
      <c r="IC67" s="7" t="e">
        <f t="shared" si="175"/>
        <v>#VALUE!</v>
      </c>
      <c r="ID67" s="7" t="e">
        <f t="shared" si="175"/>
        <v>#VALUE!</v>
      </c>
      <c r="IE67" s="7" t="e">
        <f t="shared" si="175"/>
        <v>#VALUE!</v>
      </c>
      <c r="IF67" s="7" t="e">
        <f t="shared" si="175"/>
        <v>#VALUE!</v>
      </c>
      <c r="IG67" s="7" t="e">
        <f t="shared" si="175"/>
        <v>#VALUE!</v>
      </c>
      <c r="IH67" s="7" t="e">
        <f t="shared" si="175"/>
        <v>#VALUE!</v>
      </c>
      <c r="II67" s="7" t="e">
        <f t="shared" si="175"/>
        <v>#VALUE!</v>
      </c>
      <c r="IJ67" s="7" t="e">
        <f t="shared" si="174"/>
        <v>#VALUE!</v>
      </c>
      <c r="IK67" s="7" t="e">
        <f t="shared" si="174"/>
        <v>#VALUE!</v>
      </c>
      <c r="IL67" s="7" t="e">
        <f t="shared" si="174"/>
        <v>#VALUE!</v>
      </c>
      <c r="IM67" s="61" t="e">
        <f t="shared" si="174"/>
        <v>#VALUE!</v>
      </c>
      <c r="IT67" s="10">
        <v>60</v>
      </c>
      <c r="IU67" s="10">
        <f t="shared" si="80"/>
        <v>2</v>
      </c>
      <c r="IW67" s="10">
        <f>IFERROR(IF(COUNTIF(IW$8:IW66, IW66)&lt;=INDEX($IQ$8:$IQ$18, MATCH(IW66, $IP$8:$IP$18, 0)), IW66, IW66+$IR$5), "")</f>
        <v>1</v>
      </c>
      <c r="IX67" s="10">
        <f>IF($IW67="", "", COUNTIF(IW$8:IW67, IW67))</f>
        <v>2</v>
      </c>
      <c r="IY67" s="10">
        <f t="shared" si="81"/>
        <v>6</v>
      </c>
      <c r="JA67" s="10" t="str">
        <f t="shared" si="82"/>
        <v>X</v>
      </c>
      <c r="JB67" s="10">
        <f>IF($JA67="", "", COUNTIF(JA$8:JA67, "X"))</f>
        <v>54</v>
      </c>
      <c r="JE67" s="67" t="str">
        <f t="shared" si="83"/>
        <v/>
      </c>
      <c r="JF67" s="60" t="str">
        <f>IF(AND($IQ$5='Dev Settings'!$BU$3, COUNTIF($IP$21:$IP$25, HT67)&gt;0, COUNTIF($IP$21:$IP$25, HT66)&gt;0), MIN($ML66:$NE66)-ML66, IF(AND($IQ$6='Dev Settings'!$BU$3, COUNTIF($IQ$21:$IQ$25, HT67)&gt;0, COUNTIF($IQ$21:$IQ$25, HT66)&gt;0), MAX($ML66:$NE66)-ML66, IFERROR(INDEX($IU$8:$IU$107, MATCH(HT67, $IT$8:$IT$107, 0)), "")))</f>
        <v/>
      </c>
      <c r="JG67" s="7" t="str">
        <f>IF(AND($IQ$5='Dev Settings'!$BU$3, COUNTIF($IP$21:$IP$25, HU67)&gt;0, COUNTIF($IP$21:$IP$25, HU66)&gt;0), MIN($ML66:$NE66)-MM66, IF(AND($IQ$6='Dev Settings'!$BU$3, COUNTIF($IQ$21:$IQ$25, HU67)&gt;0, COUNTIF($IQ$21:$IQ$25, HU66)&gt;0), MAX($ML66:$NE66)-MM66, IFERROR(INDEX($IU$8:$IU$107, MATCH(HU67, $IT$8:$IT$107, 0)), "")))</f>
        <v/>
      </c>
      <c r="JH67" s="7" t="str">
        <f>IF(AND($IQ$5='Dev Settings'!$BU$3, COUNTIF($IP$21:$IP$25, HV67)&gt;0, COUNTIF($IP$21:$IP$25, HV66)&gt;0), MIN($ML66:$NE66)-MN66, IF(AND($IQ$6='Dev Settings'!$BU$3, COUNTIF($IQ$21:$IQ$25, HV67)&gt;0, COUNTIF($IQ$21:$IQ$25, HV66)&gt;0), MAX($ML66:$NE66)-MN66, IFERROR(INDEX($IU$8:$IU$107, MATCH(HV67, $IT$8:$IT$107, 0)), "")))</f>
        <v/>
      </c>
      <c r="JI67" s="7" t="str">
        <f>IF(AND($IQ$5='Dev Settings'!$BU$3, COUNTIF($IP$21:$IP$25, HW67)&gt;0, COUNTIF($IP$21:$IP$25, HW66)&gt;0), MIN($ML66:$NE66)-MO66, IF(AND($IQ$6='Dev Settings'!$BU$3, COUNTIF($IQ$21:$IQ$25, HW67)&gt;0, COUNTIF($IQ$21:$IQ$25, HW66)&gt;0), MAX($ML66:$NE66)-MO66, IFERROR(INDEX($IU$8:$IU$107, MATCH(HW67, $IT$8:$IT$107, 0)), "")))</f>
        <v/>
      </c>
      <c r="JJ67" s="7" t="str">
        <f>IF(AND($IQ$5='Dev Settings'!$BU$3, COUNTIF($IP$21:$IP$25, HX67)&gt;0, COUNTIF($IP$21:$IP$25, HX66)&gt;0), MIN($ML66:$NE66)-MP66, IF(AND($IQ$6='Dev Settings'!$BU$3, COUNTIF($IQ$21:$IQ$25, HX67)&gt;0, COUNTIF($IQ$21:$IQ$25, HX66)&gt;0), MAX($ML66:$NE66)-MP66, IFERROR(INDEX($IU$8:$IU$107, MATCH(HX67, $IT$8:$IT$107, 0)), "")))</f>
        <v/>
      </c>
      <c r="JK67" s="7" t="str">
        <f>IF(AND($IQ$5='Dev Settings'!$BU$3, COUNTIF($IP$21:$IP$25, HY67)&gt;0, COUNTIF($IP$21:$IP$25, HY66)&gt;0), MIN($ML66:$NE66)-MQ66, IF(AND($IQ$6='Dev Settings'!$BU$3, COUNTIF($IQ$21:$IQ$25, HY67)&gt;0, COUNTIF($IQ$21:$IQ$25, HY66)&gt;0), MAX($ML66:$NE66)-MQ66, IFERROR(INDEX($IU$8:$IU$107, MATCH(HY67, $IT$8:$IT$107, 0)), "")))</f>
        <v/>
      </c>
      <c r="JL67" s="7" t="str">
        <f>IF(AND($IQ$5='Dev Settings'!$BU$3, COUNTIF($IP$21:$IP$25, HZ67)&gt;0, COUNTIF($IP$21:$IP$25, HZ66)&gt;0), MIN($ML66:$NE66)-MR66, IF(AND($IQ$6='Dev Settings'!$BU$3, COUNTIF($IQ$21:$IQ$25, HZ67)&gt;0, COUNTIF($IQ$21:$IQ$25, HZ66)&gt;0), MAX($ML66:$NE66)-MR66, IFERROR(INDEX($IU$8:$IU$107, MATCH(HZ67, $IT$8:$IT$107, 0)), "")))</f>
        <v/>
      </c>
      <c r="JM67" s="7" t="str">
        <f>IF(AND($IQ$5='Dev Settings'!$BU$3, COUNTIF($IP$21:$IP$25, IA67)&gt;0, COUNTIF($IP$21:$IP$25, IA66)&gt;0), MIN($ML66:$NE66)-MS66, IF(AND($IQ$6='Dev Settings'!$BU$3, COUNTIF($IQ$21:$IQ$25, IA67)&gt;0, COUNTIF($IQ$21:$IQ$25, IA66)&gt;0), MAX($ML66:$NE66)-MS66, IFERROR(INDEX($IU$8:$IU$107, MATCH(IA67, $IT$8:$IT$107, 0)), "")))</f>
        <v/>
      </c>
      <c r="JN67" s="7" t="str">
        <f>IF(AND($IQ$5='Dev Settings'!$BU$3, COUNTIF($IP$21:$IP$25, IB67)&gt;0, COUNTIF($IP$21:$IP$25, IB66)&gt;0), MIN($ML66:$NE66)-MT66, IF(AND($IQ$6='Dev Settings'!$BU$3, COUNTIF($IQ$21:$IQ$25, IB67)&gt;0, COUNTIF($IQ$21:$IQ$25, IB66)&gt;0), MAX($ML66:$NE66)-MT66, IFERROR(INDEX($IU$8:$IU$107, MATCH(IB67, $IT$8:$IT$107, 0)), "")))</f>
        <v/>
      </c>
      <c r="JO67" s="7" t="str">
        <f>IF(AND($IQ$5='Dev Settings'!$BU$3, COUNTIF($IP$21:$IP$25, IC67)&gt;0, COUNTIF($IP$21:$IP$25, IC66)&gt;0), MIN($ML66:$NE66)-MU66, IF(AND($IQ$6='Dev Settings'!$BU$3, COUNTIF($IQ$21:$IQ$25, IC67)&gt;0, COUNTIF($IQ$21:$IQ$25, IC66)&gt;0), MAX($ML66:$NE66)-MU66, IFERROR(INDEX($IU$8:$IU$107, MATCH(IC67, $IT$8:$IT$107, 0)), "")))</f>
        <v/>
      </c>
      <c r="JP67" s="7" t="str">
        <f>IF(AND($IQ$5='Dev Settings'!$BU$3, COUNTIF($IP$21:$IP$25, ID67)&gt;0, COUNTIF($IP$21:$IP$25, ID66)&gt;0), MIN($ML66:$NE66)-MV66, IF(AND($IQ$6='Dev Settings'!$BU$3, COUNTIF($IQ$21:$IQ$25, ID67)&gt;0, COUNTIF($IQ$21:$IQ$25, ID66)&gt;0), MAX($ML66:$NE66)-MV66, IFERROR(INDEX($IU$8:$IU$107, MATCH(ID67, $IT$8:$IT$107, 0)), "")))</f>
        <v/>
      </c>
      <c r="JQ67" s="7" t="str">
        <f>IF(AND($IQ$5='Dev Settings'!$BU$3, COUNTIF($IP$21:$IP$25, IE67)&gt;0, COUNTIF($IP$21:$IP$25, IE66)&gt;0), MIN($ML66:$NE66)-MW66, IF(AND($IQ$6='Dev Settings'!$BU$3, COUNTIF($IQ$21:$IQ$25, IE67)&gt;0, COUNTIF($IQ$21:$IQ$25, IE66)&gt;0), MAX($ML66:$NE66)-MW66, IFERROR(INDEX($IU$8:$IU$107, MATCH(IE67, $IT$8:$IT$107, 0)), "")))</f>
        <v/>
      </c>
      <c r="JR67" s="7" t="str">
        <f>IF(AND($IQ$5='Dev Settings'!$BU$3, COUNTIF($IP$21:$IP$25, IF67)&gt;0, COUNTIF($IP$21:$IP$25, IF66)&gt;0), MIN($ML66:$NE66)-MX66, IF(AND($IQ$6='Dev Settings'!$BU$3, COUNTIF($IQ$21:$IQ$25, IF67)&gt;0, COUNTIF($IQ$21:$IQ$25, IF66)&gt;0), MAX($ML66:$NE66)-MX66, IFERROR(INDEX($IU$8:$IU$107, MATCH(IF67, $IT$8:$IT$107, 0)), "")))</f>
        <v/>
      </c>
      <c r="JS67" s="7" t="str">
        <f>IF(AND($IQ$5='Dev Settings'!$BU$3, COUNTIF($IP$21:$IP$25, IG67)&gt;0, COUNTIF($IP$21:$IP$25, IG66)&gt;0), MIN($ML66:$NE66)-MY66, IF(AND($IQ$6='Dev Settings'!$BU$3, COUNTIF($IQ$21:$IQ$25, IG67)&gt;0, COUNTIF($IQ$21:$IQ$25, IG66)&gt;0), MAX($ML66:$NE66)-MY66, IFERROR(INDEX($IU$8:$IU$107, MATCH(IG67, $IT$8:$IT$107, 0)), "")))</f>
        <v/>
      </c>
      <c r="JT67" s="7" t="str">
        <f>IF(AND($IQ$5='Dev Settings'!$BU$3, COUNTIF($IP$21:$IP$25, IH67)&gt;0, COUNTIF($IP$21:$IP$25, IH66)&gt;0), MIN($ML66:$NE66)-MZ66, IF(AND($IQ$6='Dev Settings'!$BU$3, COUNTIF($IQ$21:$IQ$25, IH67)&gt;0, COUNTIF($IQ$21:$IQ$25, IH66)&gt;0), MAX($ML66:$NE66)-MZ66, IFERROR(INDEX($IU$8:$IU$107, MATCH(IH67, $IT$8:$IT$107, 0)), "")))</f>
        <v/>
      </c>
      <c r="JU67" s="7" t="str">
        <f>IF(AND($IQ$5='Dev Settings'!$BU$3, COUNTIF($IP$21:$IP$25, II67)&gt;0, COUNTIF($IP$21:$IP$25, II66)&gt;0), MIN($ML66:$NE66)-NA66, IF(AND($IQ$6='Dev Settings'!$BU$3, COUNTIF($IQ$21:$IQ$25, II67)&gt;0, COUNTIF($IQ$21:$IQ$25, II66)&gt;0), MAX($ML66:$NE66)-NA66, IFERROR(INDEX($IU$8:$IU$107, MATCH(II67, $IT$8:$IT$107, 0)), "")))</f>
        <v/>
      </c>
      <c r="JV67" s="7" t="str">
        <f>IF(AND($IQ$5='Dev Settings'!$BU$3, COUNTIF($IP$21:$IP$25, IJ67)&gt;0, COUNTIF($IP$21:$IP$25, IJ66)&gt;0), MIN($ML66:$NE66)-NB66, IF(AND($IQ$6='Dev Settings'!$BU$3, COUNTIF($IQ$21:$IQ$25, IJ67)&gt;0, COUNTIF($IQ$21:$IQ$25, IJ66)&gt;0), MAX($ML66:$NE66)-NB66, IFERROR(INDEX($IU$8:$IU$107, MATCH(IJ67, $IT$8:$IT$107, 0)), "")))</f>
        <v/>
      </c>
      <c r="JW67" s="7" t="str">
        <f>IF(AND($IQ$5='Dev Settings'!$BU$3, COUNTIF($IP$21:$IP$25, IK67)&gt;0, COUNTIF($IP$21:$IP$25, IK66)&gt;0), MIN($ML66:$NE66)-NC66, IF(AND($IQ$6='Dev Settings'!$BU$3, COUNTIF($IQ$21:$IQ$25, IK67)&gt;0, COUNTIF($IQ$21:$IQ$25, IK66)&gt;0), MAX($ML66:$NE66)-NC66, IFERROR(INDEX($IU$8:$IU$107, MATCH(IK67, $IT$8:$IT$107, 0)), "")))</f>
        <v/>
      </c>
      <c r="JX67" s="7" t="str">
        <f>IF(AND($IQ$5='Dev Settings'!$BU$3, COUNTIF($IP$21:$IP$25, IL67)&gt;0, COUNTIF($IP$21:$IP$25, IL66)&gt;0), MIN($ML66:$NE66)-ND66, IF(AND($IQ$6='Dev Settings'!$BU$3, COUNTIF($IQ$21:$IQ$25, IL67)&gt;0, COUNTIF($IQ$21:$IQ$25, IL66)&gt;0), MAX($ML66:$NE66)-ND66, IFERROR(INDEX($IU$8:$IU$107, MATCH(IL67, $IT$8:$IT$107, 0)), "")))</f>
        <v/>
      </c>
      <c r="JY67" s="61" t="str">
        <f>IF(AND($IQ$5='Dev Settings'!$BU$3, COUNTIF($IP$21:$IP$25, IM67)&gt;0, COUNTIF($IP$21:$IP$25, IM66)&gt;0), MIN($ML66:$NE66)-NE66, IF(AND($IQ$6='Dev Settings'!$BU$3, COUNTIF($IQ$21:$IQ$25, IM67)&gt;0, COUNTIF($IQ$21:$IQ$25, IM66)&gt;0), MAX($ML66:$NE66)-NE66, IFERROR(INDEX($IU$8:$IU$107, MATCH(IM67, $IT$8:$IT$107, 0)), "")))</f>
        <v/>
      </c>
      <c r="KA67" s="60" t="str">
        <f t="shared" si="8"/>
        <v/>
      </c>
      <c r="KB67" s="7" t="str">
        <f t="shared" si="9"/>
        <v/>
      </c>
      <c r="KC67" s="7" t="str">
        <f t="shared" si="10"/>
        <v/>
      </c>
      <c r="KD67" s="7" t="str">
        <f t="shared" si="11"/>
        <v/>
      </c>
      <c r="KE67" s="7" t="str">
        <f t="shared" si="12"/>
        <v/>
      </c>
      <c r="KF67" s="7" t="str">
        <f t="shared" si="13"/>
        <v/>
      </c>
      <c r="KG67" s="7" t="str">
        <f t="shared" si="14"/>
        <v/>
      </c>
      <c r="KH67" s="7" t="str">
        <f t="shared" si="15"/>
        <v/>
      </c>
      <c r="KI67" s="7" t="str">
        <f t="shared" si="16"/>
        <v/>
      </c>
      <c r="KJ67" s="7" t="str">
        <f t="shared" si="17"/>
        <v/>
      </c>
      <c r="KK67" s="7" t="str">
        <f t="shared" si="18"/>
        <v/>
      </c>
      <c r="KL67" s="7" t="str">
        <f t="shared" si="19"/>
        <v/>
      </c>
      <c r="KM67" s="7" t="str">
        <f t="shared" si="20"/>
        <v/>
      </c>
      <c r="KN67" s="7" t="str">
        <f t="shared" si="21"/>
        <v/>
      </c>
      <c r="KO67" s="7" t="str">
        <f t="shared" si="22"/>
        <v/>
      </c>
      <c r="KP67" s="7" t="str">
        <f t="shared" si="23"/>
        <v/>
      </c>
      <c r="KQ67" s="7" t="str">
        <f t="shared" si="24"/>
        <v/>
      </c>
      <c r="KR67" s="7" t="str">
        <f t="shared" si="25"/>
        <v/>
      </c>
      <c r="KS67" s="7" t="str">
        <f t="shared" si="26"/>
        <v/>
      </c>
      <c r="KT67" s="61" t="str">
        <f t="shared" si="27"/>
        <v/>
      </c>
      <c r="KV67" s="60" t="e">
        <f t="shared" si="28"/>
        <v>#VALUE!</v>
      </c>
      <c r="KW67" s="7" t="e">
        <f t="shared" si="29"/>
        <v>#VALUE!</v>
      </c>
      <c r="KX67" s="7" t="e">
        <f t="shared" si="30"/>
        <v>#VALUE!</v>
      </c>
      <c r="KY67" s="7" t="e">
        <f t="shared" si="31"/>
        <v>#VALUE!</v>
      </c>
      <c r="KZ67" s="7" t="e">
        <f t="shared" si="32"/>
        <v>#VALUE!</v>
      </c>
      <c r="LA67" s="7" t="e">
        <f t="shared" si="33"/>
        <v>#VALUE!</v>
      </c>
      <c r="LB67" s="7" t="e">
        <f t="shared" si="34"/>
        <v>#VALUE!</v>
      </c>
      <c r="LC67" s="7" t="e">
        <f t="shared" si="35"/>
        <v>#VALUE!</v>
      </c>
      <c r="LD67" s="7" t="e">
        <f t="shared" si="36"/>
        <v>#VALUE!</v>
      </c>
      <c r="LE67" s="7" t="e">
        <f t="shared" si="37"/>
        <v>#VALUE!</v>
      </c>
      <c r="LF67" s="7" t="e">
        <f t="shared" si="38"/>
        <v>#VALUE!</v>
      </c>
      <c r="LG67" s="7" t="e">
        <f t="shared" si="39"/>
        <v>#VALUE!</v>
      </c>
      <c r="LH67" s="7" t="e">
        <f t="shared" si="40"/>
        <v>#VALUE!</v>
      </c>
      <c r="LI67" s="7" t="e">
        <f t="shared" si="41"/>
        <v>#VALUE!</v>
      </c>
      <c r="LJ67" s="7" t="e">
        <f t="shared" si="42"/>
        <v>#VALUE!</v>
      </c>
      <c r="LK67" s="7" t="e">
        <f t="shared" si="43"/>
        <v>#VALUE!</v>
      </c>
      <c r="LL67" s="7" t="e">
        <f t="shared" si="44"/>
        <v>#VALUE!</v>
      </c>
      <c r="LM67" s="7" t="e">
        <f t="shared" si="45"/>
        <v>#VALUE!</v>
      </c>
      <c r="LN67" s="7" t="e">
        <f t="shared" si="46"/>
        <v>#VALUE!</v>
      </c>
      <c r="LO67" s="61" t="e">
        <f t="shared" si="47"/>
        <v>#VALUE!</v>
      </c>
      <c r="LQ67" s="60" t="e">
        <f t="shared" si="48"/>
        <v>#VALUE!</v>
      </c>
      <c r="LR67" s="7" t="e">
        <f t="shared" si="49"/>
        <v>#VALUE!</v>
      </c>
      <c r="LS67" s="7" t="e">
        <f t="shared" si="50"/>
        <v>#VALUE!</v>
      </c>
      <c r="LT67" s="7" t="e">
        <f t="shared" si="51"/>
        <v>#VALUE!</v>
      </c>
      <c r="LU67" s="7" t="e">
        <f t="shared" si="52"/>
        <v>#VALUE!</v>
      </c>
      <c r="LV67" s="7" t="e">
        <f t="shared" si="53"/>
        <v>#VALUE!</v>
      </c>
      <c r="LW67" s="7" t="e">
        <f t="shared" si="54"/>
        <v>#VALUE!</v>
      </c>
      <c r="LX67" s="7" t="e">
        <f t="shared" si="55"/>
        <v>#VALUE!</v>
      </c>
      <c r="LY67" s="7" t="e">
        <f t="shared" si="56"/>
        <v>#VALUE!</v>
      </c>
      <c r="LZ67" s="7" t="e">
        <f t="shared" si="57"/>
        <v>#VALUE!</v>
      </c>
      <c r="MA67" s="7" t="e">
        <f t="shared" si="58"/>
        <v>#VALUE!</v>
      </c>
      <c r="MB67" s="7" t="e">
        <f t="shared" si="59"/>
        <v>#VALUE!</v>
      </c>
      <c r="MC67" s="7" t="e">
        <f t="shared" si="60"/>
        <v>#VALUE!</v>
      </c>
      <c r="MD67" s="7" t="e">
        <f t="shared" si="61"/>
        <v>#VALUE!</v>
      </c>
      <c r="ME67" s="7" t="e">
        <f t="shared" si="62"/>
        <v>#VALUE!</v>
      </c>
      <c r="MF67" s="7" t="e">
        <f t="shared" si="63"/>
        <v>#VALUE!</v>
      </c>
      <c r="MG67" s="7" t="e">
        <f t="shared" si="64"/>
        <v>#VALUE!</v>
      </c>
      <c r="MH67" s="7" t="e">
        <f t="shared" si="65"/>
        <v>#VALUE!</v>
      </c>
      <c r="MI67" s="7" t="e">
        <f t="shared" si="66"/>
        <v>#VALUE!</v>
      </c>
      <c r="MJ67" s="61" t="e">
        <f t="shared" si="67"/>
        <v>#VALUE!</v>
      </c>
      <c r="ML67" s="60" t="str">
        <f t="shared" si="84"/>
        <v/>
      </c>
      <c r="MM67" s="7" t="str">
        <f t="shared" si="85"/>
        <v/>
      </c>
      <c r="MN67" s="7" t="str">
        <f t="shared" si="86"/>
        <v/>
      </c>
      <c r="MO67" s="7" t="str">
        <f t="shared" si="87"/>
        <v/>
      </c>
      <c r="MP67" s="7" t="str">
        <f t="shared" si="88"/>
        <v/>
      </c>
      <c r="MQ67" s="7" t="str">
        <f t="shared" si="89"/>
        <v/>
      </c>
      <c r="MR67" s="7" t="str">
        <f t="shared" si="90"/>
        <v/>
      </c>
      <c r="MS67" s="7" t="str">
        <f t="shared" si="91"/>
        <v/>
      </c>
      <c r="MT67" s="7" t="str">
        <f t="shared" si="92"/>
        <v/>
      </c>
      <c r="MU67" s="7" t="str">
        <f t="shared" si="93"/>
        <v/>
      </c>
      <c r="MV67" s="7" t="str">
        <f t="shared" si="94"/>
        <v/>
      </c>
      <c r="MW67" s="7" t="str">
        <f t="shared" si="95"/>
        <v/>
      </c>
      <c r="MX67" s="7" t="str">
        <f t="shared" si="96"/>
        <v/>
      </c>
      <c r="MY67" s="7" t="str">
        <f t="shared" si="97"/>
        <v/>
      </c>
      <c r="MZ67" s="7" t="str">
        <f t="shared" si="98"/>
        <v/>
      </c>
      <c r="NA67" s="7" t="str">
        <f t="shared" si="99"/>
        <v/>
      </c>
      <c r="NB67" s="7" t="str">
        <f t="shared" si="100"/>
        <v/>
      </c>
      <c r="NC67" s="7" t="str">
        <f t="shared" si="101"/>
        <v/>
      </c>
      <c r="ND67" s="7" t="str">
        <f t="shared" si="102"/>
        <v/>
      </c>
      <c r="NE67" s="61" t="str">
        <f t="shared" si="103"/>
        <v/>
      </c>
      <c r="NG67" s="10" t="str">
        <f t="shared" si="104"/>
        <v/>
      </c>
      <c r="NI67" s="10" t="str">
        <f t="shared" si="105"/>
        <v/>
      </c>
      <c r="NK67" s="10" t="str">
        <f>IF(COUNTIF($NI67:$NI$176, "X")=1, "X", "")</f>
        <v/>
      </c>
      <c r="NM67" s="10" t="str">
        <f t="shared" si="69"/>
        <v/>
      </c>
      <c r="NO67" s="85" t="str" cm="1">
        <f t="array" ref="NO67">IF(OR(NO$7="", $JE67=""), "", IFERROR(NO$8+SUMPRODUCT((Trades!$CL$8:$CL$307)*(Trades!$O$8:$Q$307=NO$7)*(Trades!$R$8:$R$307&lt;$JE67))-SUMPRODUCT((Trades!$H$8:$H$307)*(Trades!$E$8:$E$307=NO$7)*(Trades!$R$8:$R$307&lt;$JE67)), ""))</f>
        <v/>
      </c>
      <c r="NP67" s="86" t="str" cm="1">
        <f t="array" ref="NP67">IF(OR(NP$7="", $JE67=""), "", IFERROR(NP$8+SUMPRODUCT((Trades!$CL$8:$CL$307)*(Trades!$O$8:$Q$307=NP$7)*(Trades!$R$8:$R$307&lt;$JE67))-SUMPRODUCT((Trades!$H$8:$H$307)*(Trades!$E$8:$E$307=NP$7)*(Trades!$R$8:$R$307&lt;$JE67)), ""))</f>
        <v/>
      </c>
      <c r="NQ67" s="86" t="str" cm="1">
        <f t="array" ref="NQ67">IF(OR(NQ$7="", $JE67=""), "", IFERROR(NQ$8+SUMPRODUCT((Trades!$CL$8:$CL$307)*(Trades!$O$8:$Q$307=NQ$7)*(Trades!$R$8:$R$307&lt;$JE67))-SUMPRODUCT((Trades!$H$8:$H$307)*(Trades!$E$8:$E$307=NQ$7)*(Trades!$R$8:$R$307&lt;$JE67)), ""))</f>
        <v/>
      </c>
      <c r="NR67" s="86" t="str" cm="1">
        <f t="array" ref="NR67">IF(OR(NR$7="", $JE67=""), "", IFERROR(NR$8+SUMPRODUCT((Trades!$CL$8:$CL$307)*(Trades!$O$8:$Q$307=NR$7)*(Trades!$R$8:$R$307&lt;$JE67))-SUMPRODUCT((Trades!$H$8:$H$307)*(Trades!$E$8:$E$307=NR$7)*(Trades!$R$8:$R$307&lt;$JE67)), ""))</f>
        <v/>
      </c>
      <c r="NS67" s="86" t="str" cm="1">
        <f t="array" ref="NS67">IF(OR(NS$7="", $JE67=""), "", IFERROR(NS$8+SUMPRODUCT((Trades!$CL$8:$CL$307)*(Trades!$O$8:$Q$307=NS$7)*(Trades!$R$8:$R$307&lt;$JE67))-SUMPRODUCT((Trades!$H$8:$H$307)*(Trades!$E$8:$E$307=NS$7)*(Trades!$R$8:$R$307&lt;$JE67)), ""))</f>
        <v/>
      </c>
      <c r="NT67" s="86" t="str" cm="1">
        <f t="array" ref="NT67">IF(OR(NT$7="", $JE67=""), "", IFERROR(NT$8+SUMPRODUCT((Trades!$CL$8:$CL$307)*(Trades!$O$8:$Q$307=NT$7)*(Trades!$R$8:$R$307&lt;$JE67))-SUMPRODUCT((Trades!$H$8:$H$307)*(Trades!$E$8:$E$307=NT$7)*(Trades!$R$8:$R$307&lt;$JE67)), ""))</f>
        <v/>
      </c>
      <c r="NU67" s="86" t="str" cm="1">
        <f t="array" ref="NU67">IF(OR(NU$7="", $JE67=""), "", IFERROR(NU$8+SUMPRODUCT((Trades!$CL$8:$CL$307)*(Trades!$O$8:$Q$307=NU$7)*(Trades!$R$8:$R$307&lt;$JE67))-SUMPRODUCT((Trades!$H$8:$H$307)*(Trades!$E$8:$E$307=NU$7)*(Trades!$R$8:$R$307&lt;$JE67)), ""))</f>
        <v/>
      </c>
      <c r="NV67" s="86" t="str" cm="1">
        <f t="array" ref="NV67">IF(OR(NV$7="", $JE67=""), "", IFERROR(NV$8+SUMPRODUCT((Trades!$CL$8:$CL$307)*(Trades!$O$8:$Q$307=NV$7)*(Trades!$R$8:$R$307&lt;$JE67))-SUMPRODUCT((Trades!$H$8:$H$307)*(Trades!$E$8:$E$307=NV$7)*(Trades!$R$8:$R$307&lt;$JE67)), ""))</f>
        <v/>
      </c>
      <c r="NW67" s="86" t="str" cm="1">
        <f t="array" ref="NW67">IF(OR(NW$7="", $JE67=""), "", IFERROR(NW$8+SUMPRODUCT((Trades!$CL$8:$CL$307)*(Trades!$O$8:$Q$307=NW$7)*(Trades!$R$8:$R$307&lt;$JE67))-SUMPRODUCT((Trades!$H$8:$H$307)*(Trades!$E$8:$E$307=NW$7)*(Trades!$R$8:$R$307&lt;$JE67)), ""))</f>
        <v/>
      </c>
      <c r="NX67" s="86" t="str" cm="1">
        <f t="array" ref="NX67">IF(OR(NX$7="", $JE67=""), "", IFERROR(NX$8+SUMPRODUCT((Trades!$CL$8:$CL$307)*(Trades!$O$8:$Q$307=NX$7)*(Trades!$R$8:$R$307&lt;$JE67))-SUMPRODUCT((Trades!$H$8:$H$307)*(Trades!$E$8:$E$307=NX$7)*(Trades!$R$8:$R$307&lt;$JE67)), ""))</f>
        <v/>
      </c>
      <c r="NY67" s="86" t="str" cm="1">
        <f t="array" ref="NY67">IF(OR(NY$7="", $JE67=""), "", IFERROR(NY$8+SUMPRODUCT((Trades!$CL$8:$CL$307)*(Trades!$O$8:$Q$307=NY$7)*(Trades!$R$8:$R$307&lt;$JE67))-SUMPRODUCT((Trades!$H$8:$H$307)*(Trades!$E$8:$E$307=NY$7)*(Trades!$R$8:$R$307&lt;$JE67)), ""))</f>
        <v/>
      </c>
      <c r="NZ67" s="86" t="str" cm="1">
        <f t="array" ref="NZ67">IF(OR(NZ$7="", $JE67=""), "", IFERROR(NZ$8+SUMPRODUCT((Trades!$CL$8:$CL$307)*(Trades!$O$8:$Q$307=NZ$7)*(Trades!$R$8:$R$307&lt;$JE67))-SUMPRODUCT((Trades!$H$8:$H$307)*(Trades!$E$8:$E$307=NZ$7)*(Trades!$R$8:$R$307&lt;$JE67)), ""))</f>
        <v/>
      </c>
      <c r="OA67" s="86" t="str" cm="1">
        <f t="array" ref="OA67">IF(OR(OA$7="", $JE67=""), "", IFERROR(OA$8+SUMPRODUCT((Trades!$CL$8:$CL$307)*(Trades!$O$8:$Q$307=OA$7)*(Trades!$R$8:$R$307&lt;$JE67))-SUMPRODUCT((Trades!$H$8:$H$307)*(Trades!$E$8:$E$307=OA$7)*(Trades!$R$8:$R$307&lt;$JE67)), ""))</f>
        <v/>
      </c>
      <c r="OB67" s="86" t="str" cm="1">
        <f t="array" ref="OB67">IF(OR(OB$7="", $JE67=""), "", IFERROR(OB$8+SUMPRODUCT((Trades!$CL$8:$CL$307)*(Trades!$O$8:$Q$307=OB$7)*(Trades!$R$8:$R$307&lt;$JE67))-SUMPRODUCT((Trades!$H$8:$H$307)*(Trades!$E$8:$E$307=OB$7)*(Trades!$R$8:$R$307&lt;$JE67)), ""))</f>
        <v/>
      </c>
      <c r="OC67" s="86" t="str" cm="1">
        <f t="array" ref="OC67">IF(OR(OC$7="", $JE67=""), "", IFERROR(OC$8+SUMPRODUCT((Trades!$CL$8:$CL$307)*(Trades!$O$8:$Q$307=OC$7)*(Trades!$R$8:$R$307&lt;$JE67))-SUMPRODUCT((Trades!$H$8:$H$307)*(Trades!$E$8:$E$307=OC$7)*(Trades!$R$8:$R$307&lt;$JE67)), ""))</f>
        <v/>
      </c>
      <c r="OD67" s="86" t="str" cm="1">
        <f t="array" ref="OD67">IF(OR(OD$7="", $JE67=""), "", IFERROR(OD$8+SUMPRODUCT((Trades!$CL$8:$CL$307)*(Trades!$O$8:$Q$307=OD$7)*(Trades!$R$8:$R$307&lt;$JE67))-SUMPRODUCT((Trades!$H$8:$H$307)*(Trades!$E$8:$E$307=OD$7)*(Trades!$R$8:$R$307&lt;$JE67)), ""))</f>
        <v/>
      </c>
      <c r="OE67" s="86" t="str" cm="1">
        <f t="array" ref="OE67">IF(OR(OE$7="", $JE67=""), "", IFERROR(OE$8+SUMPRODUCT((Trades!$CL$8:$CL$307)*(Trades!$O$8:$Q$307=OE$7)*(Trades!$R$8:$R$307&lt;$JE67))-SUMPRODUCT((Trades!$H$8:$H$307)*(Trades!$E$8:$E$307=OE$7)*(Trades!$R$8:$R$307&lt;$JE67)), ""))</f>
        <v/>
      </c>
      <c r="OF67" s="86" t="str" cm="1">
        <f t="array" ref="OF67">IF(OR(OF$7="", $JE67=""), "", IFERROR(OF$8+SUMPRODUCT((Trades!$CL$8:$CL$307)*(Trades!$O$8:$Q$307=OF$7)*(Trades!$R$8:$R$307&lt;$JE67))-SUMPRODUCT((Trades!$H$8:$H$307)*(Trades!$E$8:$E$307=OF$7)*(Trades!$R$8:$R$307&lt;$JE67)), ""))</f>
        <v/>
      </c>
      <c r="OG67" s="86" t="str" cm="1">
        <f t="array" ref="OG67">IF(OR(OG$7="", $JE67=""), "", IFERROR(OG$8+SUMPRODUCT((Trades!$CL$8:$CL$307)*(Trades!$O$8:$Q$307=OG$7)*(Trades!$R$8:$R$307&lt;$JE67))-SUMPRODUCT((Trades!$H$8:$H$307)*(Trades!$E$8:$E$307=OG$7)*(Trades!$R$8:$R$307&lt;$JE67)), ""))</f>
        <v/>
      </c>
      <c r="OH67" s="87" t="str" cm="1">
        <f t="array" ref="OH67">IF(OR(OH$7="", $JE67=""), "", IFERROR(OH$8+SUMPRODUCT((Trades!$CL$8:$CL$307)*(Trades!$O$8:$Q$307=OH$7)*(Trades!$R$8:$R$307&lt;$JE67))-SUMPRODUCT((Trades!$H$8:$H$307)*(Trades!$E$8:$E$307=OH$7)*(Trades!$R$8:$R$307&lt;$JE67)), ""))</f>
        <v/>
      </c>
      <c r="OJ67" s="94" t="str">
        <f t="shared" si="106"/>
        <v/>
      </c>
      <c r="OK67" s="95" t="str">
        <f t="shared" si="153"/>
        <v/>
      </c>
      <c r="OL67" s="95" t="str">
        <f t="shared" si="154"/>
        <v/>
      </c>
      <c r="OM67" s="95" t="str">
        <f t="shared" si="155"/>
        <v/>
      </c>
      <c r="ON67" s="95" t="str">
        <f t="shared" si="156"/>
        <v/>
      </c>
      <c r="OO67" s="95" t="str">
        <f t="shared" si="157"/>
        <v/>
      </c>
      <c r="OP67" s="95" t="str">
        <f t="shared" si="158"/>
        <v/>
      </c>
      <c r="OQ67" s="95" t="str">
        <f t="shared" si="159"/>
        <v/>
      </c>
      <c r="OR67" s="95" t="str">
        <f t="shared" si="160"/>
        <v/>
      </c>
      <c r="OS67" s="95" t="str">
        <f t="shared" si="131"/>
        <v/>
      </c>
      <c r="OT67" s="95" t="str">
        <f t="shared" si="132"/>
        <v/>
      </c>
      <c r="OU67" s="95" t="str">
        <f t="shared" si="133"/>
        <v/>
      </c>
      <c r="OV67" s="95" t="str">
        <f t="shared" si="134"/>
        <v/>
      </c>
      <c r="OW67" s="95" t="str">
        <f t="shared" si="135"/>
        <v/>
      </c>
      <c r="OX67" s="95" t="str">
        <f t="shared" si="136"/>
        <v/>
      </c>
      <c r="OY67" s="95" t="str">
        <f t="shared" si="137"/>
        <v/>
      </c>
      <c r="OZ67" s="95" t="str">
        <f t="shared" si="138"/>
        <v/>
      </c>
      <c r="PA67" s="95" t="str">
        <f t="shared" si="139"/>
        <v/>
      </c>
      <c r="PB67" s="95" t="str">
        <f t="shared" si="140"/>
        <v/>
      </c>
      <c r="PC67" s="96" t="str">
        <f t="shared" si="141"/>
        <v/>
      </c>
      <c r="PE67" s="101" t="str">
        <f t="shared" si="126"/>
        <v/>
      </c>
      <c r="PG67" s="106" t="str">
        <f t="shared" si="127"/>
        <v/>
      </c>
      <c r="PH67" s="107" t="str">
        <f t="shared" si="161"/>
        <v/>
      </c>
      <c r="PI67" s="107" t="str">
        <f t="shared" si="162"/>
        <v/>
      </c>
      <c r="PJ67" s="107" t="str">
        <f t="shared" si="163"/>
        <v/>
      </c>
      <c r="PK67" s="107" t="str">
        <f t="shared" si="164"/>
        <v/>
      </c>
      <c r="PL67" s="107" t="str">
        <f t="shared" si="165"/>
        <v/>
      </c>
      <c r="PM67" s="107" t="str">
        <f t="shared" si="166"/>
        <v/>
      </c>
      <c r="PN67" s="107" t="str">
        <f t="shared" si="167"/>
        <v/>
      </c>
      <c r="PO67" s="107" t="str">
        <f t="shared" si="168"/>
        <v/>
      </c>
      <c r="PP67" s="107" t="str">
        <f t="shared" si="142"/>
        <v/>
      </c>
      <c r="PQ67" s="107" t="str">
        <f t="shared" si="143"/>
        <v/>
      </c>
      <c r="PR67" s="107" t="str">
        <f t="shared" si="144"/>
        <v/>
      </c>
      <c r="PS67" s="107" t="str">
        <f t="shared" si="145"/>
        <v/>
      </c>
      <c r="PT67" s="107" t="str">
        <f t="shared" si="146"/>
        <v/>
      </c>
      <c r="PU67" s="107" t="str">
        <f t="shared" si="147"/>
        <v/>
      </c>
      <c r="PV67" s="107" t="str">
        <f t="shared" si="148"/>
        <v/>
      </c>
      <c r="PW67" s="107" t="str">
        <f t="shared" si="149"/>
        <v/>
      </c>
      <c r="PX67" s="107" t="str">
        <f t="shared" si="150"/>
        <v/>
      </c>
      <c r="PY67" s="107" t="str">
        <f t="shared" si="151"/>
        <v/>
      </c>
      <c r="PZ67" s="108" t="str">
        <f t="shared" si="152"/>
        <v/>
      </c>
      <c r="QB67" s="124" t="str" cm="1">
        <f t="array" ref="QB67">IF(OR($QB$3="", $NI67=""), "", IFERROR(INDEX($ML67:$NE67, $QA67, MATCH($QB$3, $ML$7:$NE$7, 0)), ""))</f>
        <v/>
      </c>
      <c r="QD67" s="101" t="e" cm="1">
        <f t="array" ref="QD67">IF(OR($NI67="", $QB$3=""), NA(), IFERROR(INDEX($NO67:$OH67, $QC67, MATCH($QB$3, $NO$7:$OH$7, 0)), NA()))</f>
        <v>#N/A</v>
      </c>
      <c r="QF67" s="10">
        <f t="shared" si="72"/>
        <v>-20</v>
      </c>
    </row>
    <row r="68" spans="88:448" ht="15" hidden="1" customHeight="1" x14ac:dyDescent="0.25">
      <c r="CJ68" s="7"/>
      <c r="CK68" s="10">
        <v>60</v>
      </c>
      <c r="CL68" s="60">
        <v>78</v>
      </c>
      <c r="CM68" s="7">
        <v>39</v>
      </c>
      <c r="CN68" s="7">
        <v>87</v>
      </c>
      <c r="CO68" s="7">
        <v>27</v>
      </c>
      <c r="CP68" s="7">
        <v>61</v>
      </c>
      <c r="CQ68" s="7">
        <v>65</v>
      </c>
      <c r="CR68" s="7">
        <v>66</v>
      </c>
      <c r="CS68" s="7">
        <v>47</v>
      </c>
      <c r="CT68" s="7">
        <v>13</v>
      </c>
      <c r="CU68" s="7">
        <v>75</v>
      </c>
      <c r="CV68" s="7">
        <v>70</v>
      </c>
      <c r="CW68" s="7">
        <v>12</v>
      </c>
      <c r="CX68" s="7">
        <v>87</v>
      </c>
      <c r="CY68" s="7">
        <v>51</v>
      </c>
      <c r="CZ68" s="7">
        <v>20</v>
      </c>
      <c r="DA68" s="7">
        <v>40</v>
      </c>
      <c r="DB68" s="7">
        <v>54</v>
      </c>
      <c r="DC68" s="7">
        <v>87</v>
      </c>
      <c r="DD68" s="7">
        <v>57</v>
      </c>
      <c r="DE68" s="7">
        <v>81</v>
      </c>
      <c r="DF68" s="7">
        <v>62</v>
      </c>
      <c r="DG68" s="7">
        <v>57</v>
      </c>
      <c r="DH68" s="7">
        <v>51</v>
      </c>
      <c r="DI68" s="61">
        <v>86</v>
      </c>
      <c r="DK68" s="10">
        <v>61</v>
      </c>
      <c r="DL68" s="60">
        <v>32</v>
      </c>
      <c r="DM68" s="7">
        <v>13</v>
      </c>
      <c r="DN68" s="7">
        <v>38</v>
      </c>
      <c r="DO68" s="7">
        <v>47</v>
      </c>
      <c r="DP68" s="7">
        <v>16</v>
      </c>
      <c r="DQ68" s="7">
        <v>9</v>
      </c>
      <c r="DR68" s="7">
        <v>68</v>
      </c>
      <c r="DS68" s="7">
        <v>20</v>
      </c>
      <c r="DT68" s="7">
        <v>90</v>
      </c>
      <c r="DU68" s="7">
        <v>48</v>
      </c>
      <c r="DV68" s="7">
        <v>34</v>
      </c>
      <c r="DW68" s="7">
        <v>35</v>
      </c>
      <c r="DX68" s="7">
        <v>97</v>
      </c>
      <c r="DY68" s="7">
        <v>40</v>
      </c>
      <c r="DZ68" s="7">
        <v>29</v>
      </c>
      <c r="EA68" s="7">
        <v>79</v>
      </c>
      <c r="EB68" s="7">
        <v>26</v>
      </c>
      <c r="EC68" s="7">
        <v>80</v>
      </c>
      <c r="ED68" s="7">
        <v>40</v>
      </c>
      <c r="EE68" s="7">
        <v>44</v>
      </c>
      <c r="EF68" s="7">
        <v>22</v>
      </c>
      <c r="EG68" s="7">
        <v>55</v>
      </c>
      <c r="EH68" s="7">
        <v>70</v>
      </c>
      <c r="EI68" s="7">
        <v>91</v>
      </c>
      <c r="EJ68" s="7">
        <v>69</v>
      </c>
      <c r="EK68" s="7">
        <v>65</v>
      </c>
      <c r="EL68" s="7">
        <v>30</v>
      </c>
      <c r="EM68" s="7">
        <v>4</v>
      </c>
      <c r="EN68" s="7">
        <v>87</v>
      </c>
      <c r="EO68" s="7">
        <v>84</v>
      </c>
      <c r="EP68" s="7">
        <v>62</v>
      </c>
      <c r="EQ68" s="7">
        <v>91</v>
      </c>
      <c r="ER68" s="7">
        <v>64</v>
      </c>
      <c r="ES68" s="7">
        <v>80</v>
      </c>
      <c r="ET68" s="7">
        <v>26</v>
      </c>
      <c r="EU68" s="7">
        <v>41</v>
      </c>
      <c r="EV68" s="7">
        <v>22</v>
      </c>
      <c r="EW68" s="7">
        <v>22</v>
      </c>
      <c r="EX68" s="7">
        <v>56</v>
      </c>
      <c r="EY68" s="7">
        <v>41</v>
      </c>
      <c r="EZ68" s="7">
        <v>96</v>
      </c>
      <c r="FA68" s="7">
        <v>12</v>
      </c>
      <c r="FB68" s="7">
        <v>71</v>
      </c>
      <c r="FC68" s="7">
        <v>57</v>
      </c>
      <c r="FD68" s="7">
        <v>42</v>
      </c>
      <c r="FE68" s="7">
        <v>30</v>
      </c>
      <c r="FF68" s="7">
        <v>15</v>
      </c>
      <c r="FG68" s="7">
        <v>59</v>
      </c>
      <c r="FH68" s="7">
        <v>7</v>
      </c>
      <c r="FI68" s="7">
        <v>59</v>
      </c>
      <c r="FJ68" s="7">
        <v>19</v>
      </c>
      <c r="FK68" s="7">
        <v>65</v>
      </c>
      <c r="FL68" s="7">
        <v>83</v>
      </c>
      <c r="FM68" s="7">
        <v>20</v>
      </c>
      <c r="FN68" s="7">
        <v>37</v>
      </c>
      <c r="FO68" s="7">
        <v>71</v>
      </c>
      <c r="FP68" s="7">
        <v>79</v>
      </c>
      <c r="FQ68" s="7">
        <v>16</v>
      </c>
      <c r="FR68" s="7">
        <v>5</v>
      </c>
      <c r="FS68" s="7">
        <v>47</v>
      </c>
      <c r="FT68" s="7">
        <v>48</v>
      </c>
      <c r="FU68" s="7">
        <v>97</v>
      </c>
      <c r="FV68" s="7">
        <v>76</v>
      </c>
      <c r="FW68" s="7">
        <v>27</v>
      </c>
      <c r="FX68" s="7">
        <v>43</v>
      </c>
      <c r="FY68" s="7">
        <v>28</v>
      </c>
      <c r="FZ68" s="7">
        <v>55</v>
      </c>
      <c r="GA68" s="7">
        <v>81</v>
      </c>
      <c r="GB68" s="7">
        <v>87</v>
      </c>
      <c r="GC68" s="7">
        <v>25</v>
      </c>
      <c r="GD68" s="7">
        <v>33</v>
      </c>
      <c r="GE68" s="7">
        <v>36</v>
      </c>
      <c r="GF68" s="7">
        <v>89</v>
      </c>
      <c r="GG68" s="7">
        <v>14</v>
      </c>
      <c r="GH68" s="7">
        <v>91</v>
      </c>
      <c r="GI68" s="7">
        <v>90</v>
      </c>
      <c r="GJ68" s="7">
        <v>11</v>
      </c>
      <c r="GK68" s="7">
        <v>50</v>
      </c>
      <c r="GL68" s="7">
        <v>77</v>
      </c>
      <c r="GM68" s="7">
        <v>93</v>
      </c>
      <c r="GN68" s="7">
        <v>2</v>
      </c>
      <c r="GO68" s="7">
        <v>56</v>
      </c>
      <c r="GP68" s="7">
        <v>11</v>
      </c>
      <c r="GQ68" s="7">
        <v>53</v>
      </c>
      <c r="GR68" s="7">
        <v>2</v>
      </c>
      <c r="GS68" s="7">
        <v>71</v>
      </c>
      <c r="GT68" s="7">
        <v>63</v>
      </c>
      <c r="GU68" s="7">
        <v>59</v>
      </c>
      <c r="GV68" s="7">
        <v>87</v>
      </c>
      <c r="GW68" s="7">
        <v>82</v>
      </c>
      <c r="GX68" s="7">
        <v>91</v>
      </c>
      <c r="GY68" s="7">
        <v>96</v>
      </c>
      <c r="GZ68" s="7">
        <v>69</v>
      </c>
      <c r="HA68" s="7">
        <v>73</v>
      </c>
      <c r="HB68" s="7">
        <v>79</v>
      </c>
      <c r="HC68" s="7">
        <v>20</v>
      </c>
      <c r="HD68" s="7">
        <v>95</v>
      </c>
      <c r="HE68" s="7">
        <v>81</v>
      </c>
      <c r="HF68" s="7">
        <v>21</v>
      </c>
      <c r="HG68" s="61">
        <v>99</v>
      </c>
      <c r="HJ68" s="52" t="e">
        <f t="shared" si="176"/>
        <v>#VALUE!</v>
      </c>
      <c r="HL68" s="49">
        <f>$CA$20</f>
        <v>0.5</v>
      </c>
      <c r="HN68" s="10" t="e">
        <f t="shared" si="172"/>
        <v>#VALUE!</v>
      </c>
      <c r="HP68" s="10" t="e">
        <f t="shared" si="173"/>
        <v>#VALUE!</v>
      </c>
      <c r="HR68" s="10" t="e">
        <f t="shared" si="78"/>
        <v>#VALUE!</v>
      </c>
      <c r="HT68" s="60" t="e">
        <f t="shared" si="175"/>
        <v>#VALUE!</v>
      </c>
      <c r="HU68" s="7" t="e">
        <f t="shared" si="175"/>
        <v>#VALUE!</v>
      </c>
      <c r="HV68" s="7" t="e">
        <f t="shared" si="175"/>
        <v>#VALUE!</v>
      </c>
      <c r="HW68" s="7" t="e">
        <f t="shared" si="175"/>
        <v>#VALUE!</v>
      </c>
      <c r="HX68" s="7" t="e">
        <f t="shared" si="175"/>
        <v>#VALUE!</v>
      </c>
      <c r="HY68" s="7" t="e">
        <f t="shared" si="175"/>
        <v>#VALUE!</v>
      </c>
      <c r="HZ68" s="7" t="e">
        <f t="shared" si="175"/>
        <v>#VALUE!</v>
      </c>
      <c r="IA68" s="7" t="e">
        <f t="shared" si="175"/>
        <v>#VALUE!</v>
      </c>
      <c r="IB68" s="7" t="e">
        <f t="shared" si="175"/>
        <v>#VALUE!</v>
      </c>
      <c r="IC68" s="7" t="e">
        <f t="shared" si="175"/>
        <v>#VALUE!</v>
      </c>
      <c r="ID68" s="7" t="e">
        <f t="shared" si="175"/>
        <v>#VALUE!</v>
      </c>
      <c r="IE68" s="7" t="e">
        <f t="shared" si="175"/>
        <v>#VALUE!</v>
      </c>
      <c r="IF68" s="7" t="e">
        <f t="shared" si="175"/>
        <v>#VALUE!</v>
      </c>
      <c r="IG68" s="7" t="e">
        <f t="shared" si="175"/>
        <v>#VALUE!</v>
      </c>
      <c r="IH68" s="7" t="e">
        <f t="shared" si="175"/>
        <v>#VALUE!</v>
      </c>
      <c r="II68" s="7" t="e">
        <f t="shared" si="175"/>
        <v>#VALUE!</v>
      </c>
      <c r="IJ68" s="7" t="e">
        <f t="shared" si="174"/>
        <v>#VALUE!</v>
      </c>
      <c r="IK68" s="7" t="e">
        <f t="shared" si="174"/>
        <v>#VALUE!</v>
      </c>
      <c r="IL68" s="7" t="e">
        <f t="shared" si="174"/>
        <v>#VALUE!</v>
      </c>
      <c r="IM68" s="61" t="e">
        <f t="shared" si="174"/>
        <v>#VALUE!</v>
      </c>
      <c r="IT68" s="10">
        <v>61</v>
      </c>
      <c r="IU68" s="10">
        <f t="shared" si="80"/>
        <v>2</v>
      </c>
      <c r="IW68" s="10">
        <f>IFERROR(IF(COUNTIF(IW$8:IW67, IW67)&lt;=INDEX($IQ$8:$IQ$18, MATCH(IW67, $IP$8:$IP$18, 0)), IW67, IW67+$IR$5), "")</f>
        <v>1</v>
      </c>
      <c r="IX68" s="10">
        <f>IF($IW68="", "", COUNTIF(IW$8:IW68, IW68))</f>
        <v>3</v>
      </c>
      <c r="IY68" s="10">
        <f t="shared" si="81"/>
        <v>6</v>
      </c>
      <c r="JA68" s="10" t="str">
        <f t="shared" si="82"/>
        <v>X</v>
      </c>
      <c r="JB68" s="10">
        <f>IF($JA68="", "", COUNTIF(JA$8:JA68, "X"))</f>
        <v>55</v>
      </c>
      <c r="JE68" s="67" t="str">
        <f t="shared" si="83"/>
        <v/>
      </c>
      <c r="JF68" s="60" t="str">
        <f>IF(AND($IQ$5='Dev Settings'!$BU$3, COUNTIF($IP$21:$IP$25, HT68)&gt;0, COUNTIF($IP$21:$IP$25, HT67)&gt;0), MIN($ML67:$NE67)-ML67, IF(AND($IQ$6='Dev Settings'!$BU$3, COUNTIF($IQ$21:$IQ$25, HT68)&gt;0, COUNTIF($IQ$21:$IQ$25, HT67)&gt;0), MAX($ML67:$NE67)-ML67, IFERROR(INDEX($IU$8:$IU$107, MATCH(HT68, $IT$8:$IT$107, 0)), "")))</f>
        <v/>
      </c>
      <c r="JG68" s="7" t="str">
        <f>IF(AND($IQ$5='Dev Settings'!$BU$3, COUNTIF($IP$21:$IP$25, HU68)&gt;0, COUNTIF($IP$21:$IP$25, HU67)&gt;0), MIN($ML67:$NE67)-MM67, IF(AND($IQ$6='Dev Settings'!$BU$3, COUNTIF($IQ$21:$IQ$25, HU68)&gt;0, COUNTIF($IQ$21:$IQ$25, HU67)&gt;0), MAX($ML67:$NE67)-MM67, IFERROR(INDEX($IU$8:$IU$107, MATCH(HU68, $IT$8:$IT$107, 0)), "")))</f>
        <v/>
      </c>
      <c r="JH68" s="7" t="str">
        <f>IF(AND($IQ$5='Dev Settings'!$BU$3, COUNTIF($IP$21:$IP$25, HV68)&gt;0, COUNTIF($IP$21:$IP$25, HV67)&gt;0), MIN($ML67:$NE67)-MN67, IF(AND($IQ$6='Dev Settings'!$BU$3, COUNTIF($IQ$21:$IQ$25, HV68)&gt;0, COUNTIF($IQ$21:$IQ$25, HV67)&gt;0), MAX($ML67:$NE67)-MN67, IFERROR(INDEX($IU$8:$IU$107, MATCH(HV68, $IT$8:$IT$107, 0)), "")))</f>
        <v/>
      </c>
      <c r="JI68" s="7" t="str">
        <f>IF(AND($IQ$5='Dev Settings'!$BU$3, COUNTIF($IP$21:$IP$25, HW68)&gt;0, COUNTIF($IP$21:$IP$25, HW67)&gt;0), MIN($ML67:$NE67)-MO67, IF(AND($IQ$6='Dev Settings'!$BU$3, COUNTIF($IQ$21:$IQ$25, HW68)&gt;0, COUNTIF($IQ$21:$IQ$25, HW67)&gt;0), MAX($ML67:$NE67)-MO67, IFERROR(INDEX($IU$8:$IU$107, MATCH(HW68, $IT$8:$IT$107, 0)), "")))</f>
        <v/>
      </c>
      <c r="JJ68" s="7" t="str">
        <f>IF(AND($IQ$5='Dev Settings'!$BU$3, COUNTIF($IP$21:$IP$25, HX68)&gt;0, COUNTIF($IP$21:$IP$25, HX67)&gt;0), MIN($ML67:$NE67)-MP67, IF(AND($IQ$6='Dev Settings'!$BU$3, COUNTIF($IQ$21:$IQ$25, HX68)&gt;0, COUNTIF($IQ$21:$IQ$25, HX67)&gt;0), MAX($ML67:$NE67)-MP67, IFERROR(INDEX($IU$8:$IU$107, MATCH(HX68, $IT$8:$IT$107, 0)), "")))</f>
        <v/>
      </c>
      <c r="JK68" s="7" t="str">
        <f>IF(AND($IQ$5='Dev Settings'!$BU$3, COUNTIF($IP$21:$IP$25, HY68)&gt;0, COUNTIF($IP$21:$IP$25, HY67)&gt;0), MIN($ML67:$NE67)-MQ67, IF(AND($IQ$6='Dev Settings'!$BU$3, COUNTIF($IQ$21:$IQ$25, HY68)&gt;0, COUNTIF($IQ$21:$IQ$25, HY67)&gt;0), MAX($ML67:$NE67)-MQ67, IFERROR(INDEX($IU$8:$IU$107, MATCH(HY68, $IT$8:$IT$107, 0)), "")))</f>
        <v/>
      </c>
      <c r="JL68" s="7" t="str">
        <f>IF(AND($IQ$5='Dev Settings'!$BU$3, COUNTIF($IP$21:$IP$25, HZ68)&gt;0, COUNTIF($IP$21:$IP$25, HZ67)&gt;0), MIN($ML67:$NE67)-MR67, IF(AND($IQ$6='Dev Settings'!$BU$3, COUNTIF($IQ$21:$IQ$25, HZ68)&gt;0, COUNTIF($IQ$21:$IQ$25, HZ67)&gt;0), MAX($ML67:$NE67)-MR67, IFERROR(INDEX($IU$8:$IU$107, MATCH(HZ68, $IT$8:$IT$107, 0)), "")))</f>
        <v/>
      </c>
      <c r="JM68" s="7" t="str">
        <f>IF(AND($IQ$5='Dev Settings'!$BU$3, COUNTIF($IP$21:$IP$25, IA68)&gt;0, COUNTIF($IP$21:$IP$25, IA67)&gt;0), MIN($ML67:$NE67)-MS67, IF(AND($IQ$6='Dev Settings'!$BU$3, COUNTIF($IQ$21:$IQ$25, IA68)&gt;0, COUNTIF($IQ$21:$IQ$25, IA67)&gt;0), MAX($ML67:$NE67)-MS67, IFERROR(INDEX($IU$8:$IU$107, MATCH(IA68, $IT$8:$IT$107, 0)), "")))</f>
        <v/>
      </c>
      <c r="JN68" s="7" t="str">
        <f>IF(AND($IQ$5='Dev Settings'!$BU$3, COUNTIF($IP$21:$IP$25, IB68)&gt;0, COUNTIF($IP$21:$IP$25, IB67)&gt;0), MIN($ML67:$NE67)-MT67, IF(AND($IQ$6='Dev Settings'!$BU$3, COUNTIF($IQ$21:$IQ$25, IB68)&gt;0, COUNTIF($IQ$21:$IQ$25, IB67)&gt;0), MAX($ML67:$NE67)-MT67, IFERROR(INDEX($IU$8:$IU$107, MATCH(IB68, $IT$8:$IT$107, 0)), "")))</f>
        <v/>
      </c>
      <c r="JO68" s="7" t="str">
        <f>IF(AND($IQ$5='Dev Settings'!$BU$3, COUNTIF($IP$21:$IP$25, IC68)&gt;0, COUNTIF($IP$21:$IP$25, IC67)&gt;0), MIN($ML67:$NE67)-MU67, IF(AND($IQ$6='Dev Settings'!$BU$3, COUNTIF($IQ$21:$IQ$25, IC68)&gt;0, COUNTIF($IQ$21:$IQ$25, IC67)&gt;0), MAX($ML67:$NE67)-MU67, IFERROR(INDEX($IU$8:$IU$107, MATCH(IC68, $IT$8:$IT$107, 0)), "")))</f>
        <v/>
      </c>
      <c r="JP68" s="7" t="str">
        <f>IF(AND($IQ$5='Dev Settings'!$BU$3, COUNTIF($IP$21:$IP$25, ID68)&gt;0, COUNTIF($IP$21:$IP$25, ID67)&gt;0), MIN($ML67:$NE67)-MV67, IF(AND($IQ$6='Dev Settings'!$BU$3, COUNTIF($IQ$21:$IQ$25, ID68)&gt;0, COUNTIF($IQ$21:$IQ$25, ID67)&gt;0), MAX($ML67:$NE67)-MV67, IFERROR(INDEX($IU$8:$IU$107, MATCH(ID68, $IT$8:$IT$107, 0)), "")))</f>
        <v/>
      </c>
      <c r="JQ68" s="7" t="str">
        <f>IF(AND($IQ$5='Dev Settings'!$BU$3, COUNTIF($IP$21:$IP$25, IE68)&gt;0, COUNTIF($IP$21:$IP$25, IE67)&gt;0), MIN($ML67:$NE67)-MW67, IF(AND($IQ$6='Dev Settings'!$BU$3, COUNTIF($IQ$21:$IQ$25, IE68)&gt;0, COUNTIF($IQ$21:$IQ$25, IE67)&gt;0), MAX($ML67:$NE67)-MW67, IFERROR(INDEX($IU$8:$IU$107, MATCH(IE68, $IT$8:$IT$107, 0)), "")))</f>
        <v/>
      </c>
      <c r="JR68" s="7" t="str">
        <f>IF(AND($IQ$5='Dev Settings'!$BU$3, COUNTIF($IP$21:$IP$25, IF68)&gt;0, COUNTIF($IP$21:$IP$25, IF67)&gt;0), MIN($ML67:$NE67)-MX67, IF(AND($IQ$6='Dev Settings'!$BU$3, COUNTIF($IQ$21:$IQ$25, IF68)&gt;0, COUNTIF($IQ$21:$IQ$25, IF67)&gt;0), MAX($ML67:$NE67)-MX67, IFERROR(INDEX($IU$8:$IU$107, MATCH(IF68, $IT$8:$IT$107, 0)), "")))</f>
        <v/>
      </c>
      <c r="JS68" s="7" t="str">
        <f>IF(AND($IQ$5='Dev Settings'!$BU$3, COUNTIF($IP$21:$IP$25, IG68)&gt;0, COUNTIF($IP$21:$IP$25, IG67)&gt;0), MIN($ML67:$NE67)-MY67, IF(AND($IQ$6='Dev Settings'!$BU$3, COUNTIF($IQ$21:$IQ$25, IG68)&gt;0, COUNTIF($IQ$21:$IQ$25, IG67)&gt;0), MAX($ML67:$NE67)-MY67, IFERROR(INDEX($IU$8:$IU$107, MATCH(IG68, $IT$8:$IT$107, 0)), "")))</f>
        <v/>
      </c>
      <c r="JT68" s="7" t="str">
        <f>IF(AND($IQ$5='Dev Settings'!$BU$3, COUNTIF($IP$21:$IP$25, IH68)&gt;0, COUNTIF($IP$21:$IP$25, IH67)&gt;0), MIN($ML67:$NE67)-MZ67, IF(AND($IQ$6='Dev Settings'!$BU$3, COUNTIF($IQ$21:$IQ$25, IH68)&gt;0, COUNTIF($IQ$21:$IQ$25, IH67)&gt;0), MAX($ML67:$NE67)-MZ67, IFERROR(INDEX($IU$8:$IU$107, MATCH(IH68, $IT$8:$IT$107, 0)), "")))</f>
        <v/>
      </c>
      <c r="JU68" s="7" t="str">
        <f>IF(AND($IQ$5='Dev Settings'!$BU$3, COUNTIF($IP$21:$IP$25, II68)&gt;0, COUNTIF($IP$21:$IP$25, II67)&gt;0), MIN($ML67:$NE67)-NA67, IF(AND($IQ$6='Dev Settings'!$BU$3, COUNTIF($IQ$21:$IQ$25, II68)&gt;0, COUNTIF($IQ$21:$IQ$25, II67)&gt;0), MAX($ML67:$NE67)-NA67, IFERROR(INDEX($IU$8:$IU$107, MATCH(II68, $IT$8:$IT$107, 0)), "")))</f>
        <v/>
      </c>
      <c r="JV68" s="7" t="str">
        <f>IF(AND($IQ$5='Dev Settings'!$BU$3, COUNTIF($IP$21:$IP$25, IJ68)&gt;0, COUNTIF($IP$21:$IP$25, IJ67)&gt;0), MIN($ML67:$NE67)-NB67, IF(AND($IQ$6='Dev Settings'!$BU$3, COUNTIF($IQ$21:$IQ$25, IJ68)&gt;0, COUNTIF($IQ$21:$IQ$25, IJ67)&gt;0), MAX($ML67:$NE67)-NB67, IFERROR(INDEX($IU$8:$IU$107, MATCH(IJ68, $IT$8:$IT$107, 0)), "")))</f>
        <v/>
      </c>
      <c r="JW68" s="7" t="str">
        <f>IF(AND($IQ$5='Dev Settings'!$BU$3, COUNTIF($IP$21:$IP$25, IK68)&gt;0, COUNTIF($IP$21:$IP$25, IK67)&gt;0), MIN($ML67:$NE67)-NC67, IF(AND($IQ$6='Dev Settings'!$BU$3, COUNTIF($IQ$21:$IQ$25, IK68)&gt;0, COUNTIF($IQ$21:$IQ$25, IK67)&gt;0), MAX($ML67:$NE67)-NC67, IFERROR(INDEX($IU$8:$IU$107, MATCH(IK68, $IT$8:$IT$107, 0)), "")))</f>
        <v/>
      </c>
      <c r="JX68" s="7" t="str">
        <f>IF(AND($IQ$5='Dev Settings'!$BU$3, COUNTIF($IP$21:$IP$25, IL68)&gt;0, COUNTIF($IP$21:$IP$25, IL67)&gt;0), MIN($ML67:$NE67)-ND67, IF(AND($IQ$6='Dev Settings'!$BU$3, COUNTIF($IQ$21:$IQ$25, IL68)&gt;0, COUNTIF($IQ$21:$IQ$25, IL67)&gt;0), MAX($ML67:$NE67)-ND67, IFERROR(INDEX($IU$8:$IU$107, MATCH(IL68, $IT$8:$IT$107, 0)), "")))</f>
        <v/>
      </c>
      <c r="JY68" s="61" t="str">
        <f>IF(AND($IQ$5='Dev Settings'!$BU$3, COUNTIF($IP$21:$IP$25, IM68)&gt;0, COUNTIF($IP$21:$IP$25, IM67)&gt;0), MIN($ML67:$NE67)-NE67, IF(AND($IQ$6='Dev Settings'!$BU$3, COUNTIF($IQ$21:$IQ$25, IM68)&gt;0, COUNTIF($IQ$21:$IQ$25, IM67)&gt;0), MAX($ML67:$NE67)-NE67, IFERROR(INDEX($IU$8:$IU$107, MATCH(IM68, $IT$8:$IT$107, 0)), "")))</f>
        <v/>
      </c>
      <c r="KA68" s="60" t="str">
        <f t="shared" si="8"/>
        <v/>
      </c>
      <c r="KB68" s="7" t="str">
        <f t="shared" si="9"/>
        <v/>
      </c>
      <c r="KC68" s="7" t="str">
        <f t="shared" si="10"/>
        <v/>
      </c>
      <c r="KD68" s="7" t="str">
        <f t="shared" si="11"/>
        <v/>
      </c>
      <c r="KE68" s="7" t="str">
        <f t="shared" si="12"/>
        <v/>
      </c>
      <c r="KF68" s="7" t="str">
        <f t="shared" si="13"/>
        <v/>
      </c>
      <c r="KG68" s="7" t="str">
        <f t="shared" si="14"/>
        <v/>
      </c>
      <c r="KH68" s="7" t="str">
        <f t="shared" si="15"/>
        <v/>
      </c>
      <c r="KI68" s="7" t="str">
        <f t="shared" si="16"/>
        <v/>
      </c>
      <c r="KJ68" s="7" t="str">
        <f t="shared" si="17"/>
        <v/>
      </c>
      <c r="KK68" s="7" t="str">
        <f t="shared" si="18"/>
        <v/>
      </c>
      <c r="KL68" s="7" t="str">
        <f t="shared" si="19"/>
        <v/>
      </c>
      <c r="KM68" s="7" t="str">
        <f t="shared" si="20"/>
        <v/>
      </c>
      <c r="KN68" s="7" t="str">
        <f t="shared" si="21"/>
        <v/>
      </c>
      <c r="KO68" s="7" t="str">
        <f t="shared" si="22"/>
        <v/>
      </c>
      <c r="KP68" s="7" t="str">
        <f t="shared" si="23"/>
        <v/>
      </c>
      <c r="KQ68" s="7" t="str">
        <f t="shared" si="24"/>
        <v/>
      </c>
      <c r="KR68" s="7" t="str">
        <f t="shared" si="25"/>
        <v/>
      </c>
      <c r="KS68" s="7" t="str">
        <f t="shared" si="26"/>
        <v/>
      </c>
      <c r="KT68" s="61" t="str">
        <f t="shared" si="27"/>
        <v/>
      </c>
      <c r="KV68" s="60" t="e">
        <f t="shared" si="28"/>
        <v>#VALUE!</v>
      </c>
      <c r="KW68" s="7" t="e">
        <f t="shared" si="29"/>
        <v>#VALUE!</v>
      </c>
      <c r="KX68" s="7" t="e">
        <f t="shared" si="30"/>
        <v>#VALUE!</v>
      </c>
      <c r="KY68" s="7" t="e">
        <f t="shared" si="31"/>
        <v>#VALUE!</v>
      </c>
      <c r="KZ68" s="7" t="e">
        <f t="shared" si="32"/>
        <v>#VALUE!</v>
      </c>
      <c r="LA68" s="7" t="e">
        <f t="shared" si="33"/>
        <v>#VALUE!</v>
      </c>
      <c r="LB68" s="7" t="e">
        <f t="shared" si="34"/>
        <v>#VALUE!</v>
      </c>
      <c r="LC68" s="7" t="e">
        <f t="shared" si="35"/>
        <v>#VALUE!</v>
      </c>
      <c r="LD68" s="7" t="e">
        <f t="shared" si="36"/>
        <v>#VALUE!</v>
      </c>
      <c r="LE68" s="7" t="e">
        <f t="shared" si="37"/>
        <v>#VALUE!</v>
      </c>
      <c r="LF68" s="7" t="e">
        <f t="shared" si="38"/>
        <v>#VALUE!</v>
      </c>
      <c r="LG68" s="7" t="e">
        <f t="shared" si="39"/>
        <v>#VALUE!</v>
      </c>
      <c r="LH68" s="7" t="e">
        <f t="shared" si="40"/>
        <v>#VALUE!</v>
      </c>
      <c r="LI68" s="7" t="e">
        <f t="shared" si="41"/>
        <v>#VALUE!</v>
      </c>
      <c r="LJ68" s="7" t="e">
        <f t="shared" si="42"/>
        <v>#VALUE!</v>
      </c>
      <c r="LK68" s="7" t="e">
        <f t="shared" si="43"/>
        <v>#VALUE!</v>
      </c>
      <c r="LL68" s="7" t="e">
        <f t="shared" si="44"/>
        <v>#VALUE!</v>
      </c>
      <c r="LM68" s="7" t="e">
        <f t="shared" si="45"/>
        <v>#VALUE!</v>
      </c>
      <c r="LN68" s="7" t="e">
        <f t="shared" si="46"/>
        <v>#VALUE!</v>
      </c>
      <c r="LO68" s="61" t="e">
        <f t="shared" si="47"/>
        <v>#VALUE!</v>
      </c>
      <c r="LQ68" s="60" t="e">
        <f t="shared" si="48"/>
        <v>#VALUE!</v>
      </c>
      <c r="LR68" s="7" t="e">
        <f t="shared" si="49"/>
        <v>#VALUE!</v>
      </c>
      <c r="LS68" s="7" t="e">
        <f t="shared" si="50"/>
        <v>#VALUE!</v>
      </c>
      <c r="LT68" s="7" t="e">
        <f t="shared" si="51"/>
        <v>#VALUE!</v>
      </c>
      <c r="LU68" s="7" t="e">
        <f t="shared" si="52"/>
        <v>#VALUE!</v>
      </c>
      <c r="LV68" s="7" t="e">
        <f t="shared" si="53"/>
        <v>#VALUE!</v>
      </c>
      <c r="LW68" s="7" t="e">
        <f t="shared" si="54"/>
        <v>#VALUE!</v>
      </c>
      <c r="LX68" s="7" t="e">
        <f t="shared" si="55"/>
        <v>#VALUE!</v>
      </c>
      <c r="LY68" s="7" t="e">
        <f t="shared" si="56"/>
        <v>#VALUE!</v>
      </c>
      <c r="LZ68" s="7" t="e">
        <f t="shared" si="57"/>
        <v>#VALUE!</v>
      </c>
      <c r="MA68" s="7" t="e">
        <f t="shared" si="58"/>
        <v>#VALUE!</v>
      </c>
      <c r="MB68" s="7" t="e">
        <f t="shared" si="59"/>
        <v>#VALUE!</v>
      </c>
      <c r="MC68" s="7" t="e">
        <f t="shared" si="60"/>
        <v>#VALUE!</v>
      </c>
      <c r="MD68" s="7" t="e">
        <f t="shared" si="61"/>
        <v>#VALUE!</v>
      </c>
      <c r="ME68" s="7" t="e">
        <f t="shared" si="62"/>
        <v>#VALUE!</v>
      </c>
      <c r="MF68" s="7" t="e">
        <f t="shared" si="63"/>
        <v>#VALUE!</v>
      </c>
      <c r="MG68" s="7" t="e">
        <f t="shared" si="64"/>
        <v>#VALUE!</v>
      </c>
      <c r="MH68" s="7" t="e">
        <f t="shared" si="65"/>
        <v>#VALUE!</v>
      </c>
      <c r="MI68" s="7" t="e">
        <f t="shared" si="66"/>
        <v>#VALUE!</v>
      </c>
      <c r="MJ68" s="61" t="e">
        <f t="shared" si="67"/>
        <v>#VALUE!</v>
      </c>
      <c r="ML68" s="60" t="str">
        <f t="shared" si="84"/>
        <v/>
      </c>
      <c r="MM68" s="7" t="str">
        <f t="shared" si="85"/>
        <v/>
      </c>
      <c r="MN68" s="7" t="str">
        <f t="shared" si="86"/>
        <v/>
      </c>
      <c r="MO68" s="7" t="str">
        <f t="shared" si="87"/>
        <v/>
      </c>
      <c r="MP68" s="7" t="str">
        <f t="shared" si="88"/>
        <v/>
      </c>
      <c r="MQ68" s="7" t="str">
        <f t="shared" si="89"/>
        <v/>
      </c>
      <c r="MR68" s="7" t="str">
        <f t="shared" si="90"/>
        <v/>
      </c>
      <c r="MS68" s="7" t="str">
        <f t="shared" si="91"/>
        <v/>
      </c>
      <c r="MT68" s="7" t="str">
        <f t="shared" si="92"/>
        <v/>
      </c>
      <c r="MU68" s="7" t="str">
        <f t="shared" si="93"/>
        <v/>
      </c>
      <c r="MV68" s="7" t="str">
        <f t="shared" si="94"/>
        <v/>
      </c>
      <c r="MW68" s="7" t="str">
        <f t="shared" si="95"/>
        <v/>
      </c>
      <c r="MX68" s="7" t="str">
        <f t="shared" si="96"/>
        <v/>
      </c>
      <c r="MY68" s="7" t="str">
        <f t="shared" si="97"/>
        <v/>
      </c>
      <c r="MZ68" s="7" t="str">
        <f t="shared" si="98"/>
        <v/>
      </c>
      <c r="NA68" s="7" t="str">
        <f t="shared" si="99"/>
        <v/>
      </c>
      <c r="NB68" s="7" t="str">
        <f t="shared" si="100"/>
        <v/>
      </c>
      <c r="NC68" s="7" t="str">
        <f t="shared" si="101"/>
        <v/>
      </c>
      <c r="ND68" s="7" t="str">
        <f t="shared" si="102"/>
        <v/>
      </c>
      <c r="NE68" s="61" t="str">
        <f t="shared" si="103"/>
        <v/>
      </c>
      <c r="NG68" s="10" t="str">
        <f t="shared" si="104"/>
        <v/>
      </c>
      <c r="NI68" s="10" t="str">
        <f t="shared" si="105"/>
        <v/>
      </c>
      <c r="NK68" s="10" t="str">
        <f>IF(COUNTIF($NI68:$NI$176, "X")=1, "X", "")</f>
        <v/>
      </c>
      <c r="NM68" s="10" t="str">
        <f t="shared" si="69"/>
        <v/>
      </c>
      <c r="NO68" s="85" t="str" cm="1">
        <f t="array" ref="NO68">IF(OR(NO$7="", $JE68=""), "", IFERROR(NO$8+SUMPRODUCT((Trades!$CL$8:$CL$307)*(Trades!$O$8:$Q$307=NO$7)*(Trades!$R$8:$R$307&lt;$JE68))-SUMPRODUCT((Trades!$H$8:$H$307)*(Trades!$E$8:$E$307=NO$7)*(Trades!$R$8:$R$307&lt;$JE68)), ""))</f>
        <v/>
      </c>
      <c r="NP68" s="86" t="str" cm="1">
        <f t="array" ref="NP68">IF(OR(NP$7="", $JE68=""), "", IFERROR(NP$8+SUMPRODUCT((Trades!$CL$8:$CL$307)*(Trades!$O$8:$Q$307=NP$7)*(Trades!$R$8:$R$307&lt;$JE68))-SUMPRODUCT((Trades!$H$8:$H$307)*(Trades!$E$8:$E$307=NP$7)*(Trades!$R$8:$R$307&lt;$JE68)), ""))</f>
        <v/>
      </c>
      <c r="NQ68" s="86" t="str" cm="1">
        <f t="array" ref="NQ68">IF(OR(NQ$7="", $JE68=""), "", IFERROR(NQ$8+SUMPRODUCT((Trades!$CL$8:$CL$307)*(Trades!$O$8:$Q$307=NQ$7)*(Trades!$R$8:$R$307&lt;$JE68))-SUMPRODUCT((Trades!$H$8:$H$307)*(Trades!$E$8:$E$307=NQ$7)*(Trades!$R$8:$R$307&lt;$JE68)), ""))</f>
        <v/>
      </c>
      <c r="NR68" s="86" t="str" cm="1">
        <f t="array" ref="NR68">IF(OR(NR$7="", $JE68=""), "", IFERROR(NR$8+SUMPRODUCT((Trades!$CL$8:$CL$307)*(Trades!$O$8:$Q$307=NR$7)*(Trades!$R$8:$R$307&lt;$JE68))-SUMPRODUCT((Trades!$H$8:$H$307)*(Trades!$E$8:$E$307=NR$7)*(Trades!$R$8:$R$307&lt;$JE68)), ""))</f>
        <v/>
      </c>
      <c r="NS68" s="86" t="str" cm="1">
        <f t="array" ref="NS68">IF(OR(NS$7="", $JE68=""), "", IFERROR(NS$8+SUMPRODUCT((Trades!$CL$8:$CL$307)*(Trades!$O$8:$Q$307=NS$7)*(Trades!$R$8:$R$307&lt;$JE68))-SUMPRODUCT((Trades!$H$8:$H$307)*(Trades!$E$8:$E$307=NS$7)*(Trades!$R$8:$R$307&lt;$JE68)), ""))</f>
        <v/>
      </c>
      <c r="NT68" s="86" t="str" cm="1">
        <f t="array" ref="NT68">IF(OR(NT$7="", $JE68=""), "", IFERROR(NT$8+SUMPRODUCT((Trades!$CL$8:$CL$307)*(Trades!$O$8:$Q$307=NT$7)*(Trades!$R$8:$R$307&lt;$JE68))-SUMPRODUCT((Trades!$H$8:$H$307)*(Trades!$E$8:$E$307=NT$7)*(Trades!$R$8:$R$307&lt;$JE68)), ""))</f>
        <v/>
      </c>
      <c r="NU68" s="86" t="str" cm="1">
        <f t="array" ref="NU68">IF(OR(NU$7="", $JE68=""), "", IFERROR(NU$8+SUMPRODUCT((Trades!$CL$8:$CL$307)*(Trades!$O$8:$Q$307=NU$7)*(Trades!$R$8:$R$307&lt;$JE68))-SUMPRODUCT((Trades!$H$8:$H$307)*(Trades!$E$8:$E$307=NU$7)*(Trades!$R$8:$R$307&lt;$JE68)), ""))</f>
        <v/>
      </c>
      <c r="NV68" s="86" t="str" cm="1">
        <f t="array" ref="NV68">IF(OR(NV$7="", $JE68=""), "", IFERROR(NV$8+SUMPRODUCT((Trades!$CL$8:$CL$307)*(Trades!$O$8:$Q$307=NV$7)*(Trades!$R$8:$R$307&lt;$JE68))-SUMPRODUCT((Trades!$H$8:$H$307)*(Trades!$E$8:$E$307=NV$7)*(Trades!$R$8:$R$307&lt;$JE68)), ""))</f>
        <v/>
      </c>
      <c r="NW68" s="86" t="str" cm="1">
        <f t="array" ref="NW68">IF(OR(NW$7="", $JE68=""), "", IFERROR(NW$8+SUMPRODUCT((Trades!$CL$8:$CL$307)*(Trades!$O$8:$Q$307=NW$7)*(Trades!$R$8:$R$307&lt;$JE68))-SUMPRODUCT((Trades!$H$8:$H$307)*(Trades!$E$8:$E$307=NW$7)*(Trades!$R$8:$R$307&lt;$JE68)), ""))</f>
        <v/>
      </c>
      <c r="NX68" s="86" t="str" cm="1">
        <f t="array" ref="NX68">IF(OR(NX$7="", $JE68=""), "", IFERROR(NX$8+SUMPRODUCT((Trades!$CL$8:$CL$307)*(Trades!$O$8:$Q$307=NX$7)*(Trades!$R$8:$R$307&lt;$JE68))-SUMPRODUCT((Trades!$H$8:$H$307)*(Trades!$E$8:$E$307=NX$7)*(Trades!$R$8:$R$307&lt;$JE68)), ""))</f>
        <v/>
      </c>
      <c r="NY68" s="86" t="str" cm="1">
        <f t="array" ref="NY68">IF(OR(NY$7="", $JE68=""), "", IFERROR(NY$8+SUMPRODUCT((Trades!$CL$8:$CL$307)*(Trades!$O$8:$Q$307=NY$7)*(Trades!$R$8:$R$307&lt;$JE68))-SUMPRODUCT((Trades!$H$8:$H$307)*(Trades!$E$8:$E$307=NY$7)*(Trades!$R$8:$R$307&lt;$JE68)), ""))</f>
        <v/>
      </c>
      <c r="NZ68" s="86" t="str" cm="1">
        <f t="array" ref="NZ68">IF(OR(NZ$7="", $JE68=""), "", IFERROR(NZ$8+SUMPRODUCT((Trades!$CL$8:$CL$307)*(Trades!$O$8:$Q$307=NZ$7)*(Trades!$R$8:$R$307&lt;$JE68))-SUMPRODUCT((Trades!$H$8:$H$307)*(Trades!$E$8:$E$307=NZ$7)*(Trades!$R$8:$R$307&lt;$JE68)), ""))</f>
        <v/>
      </c>
      <c r="OA68" s="86" t="str" cm="1">
        <f t="array" ref="OA68">IF(OR(OA$7="", $JE68=""), "", IFERROR(OA$8+SUMPRODUCT((Trades!$CL$8:$CL$307)*(Trades!$O$8:$Q$307=OA$7)*(Trades!$R$8:$R$307&lt;$JE68))-SUMPRODUCT((Trades!$H$8:$H$307)*(Trades!$E$8:$E$307=OA$7)*(Trades!$R$8:$R$307&lt;$JE68)), ""))</f>
        <v/>
      </c>
      <c r="OB68" s="86" t="str" cm="1">
        <f t="array" ref="OB68">IF(OR(OB$7="", $JE68=""), "", IFERROR(OB$8+SUMPRODUCT((Trades!$CL$8:$CL$307)*(Trades!$O$8:$Q$307=OB$7)*(Trades!$R$8:$R$307&lt;$JE68))-SUMPRODUCT((Trades!$H$8:$H$307)*(Trades!$E$8:$E$307=OB$7)*(Trades!$R$8:$R$307&lt;$JE68)), ""))</f>
        <v/>
      </c>
      <c r="OC68" s="86" t="str" cm="1">
        <f t="array" ref="OC68">IF(OR(OC$7="", $JE68=""), "", IFERROR(OC$8+SUMPRODUCT((Trades!$CL$8:$CL$307)*(Trades!$O$8:$Q$307=OC$7)*(Trades!$R$8:$R$307&lt;$JE68))-SUMPRODUCT((Trades!$H$8:$H$307)*(Trades!$E$8:$E$307=OC$7)*(Trades!$R$8:$R$307&lt;$JE68)), ""))</f>
        <v/>
      </c>
      <c r="OD68" s="86" t="str" cm="1">
        <f t="array" ref="OD68">IF(OR(OD$7="", $JE68=""), "", IFERROR(OD$8+SUMPRODUCT((Trades!$CL$8:$CL$307)*(Trades!$O$8:$Q$307=OD$7)*(Trades!$R$8:$R$307&lt;$JE68))-SUMPRODUCT((Trades!$H$8:$H$307)*(Trades!$E$8:$E$307=OD$7)*(Trades!$R$8:$R$307&lt;$JE68)), ""))</f>
        <v/>
      </c>
      <c r="OE68" s="86" t="str" cm="1">
        <f t="array" ref="OE68">IF(OR(OE$7="", $JE68=""), "", IFERROR(OE$8+SUMPRODUCT((Trades!$CL$8:$CL$307)*(Trades!$O$8:$Q$307=OE$7)*(Trades!$R$8:$R$307&lt;$JE68))-SUMPRODUCT((Trades!$H$8:$H$307)*(Trades!$E$8:$E$307=OE$7)*(Trades!$R$8:$R$307&lt;$JE68)), ""))</f>
        <v/>
      </c>
      <c r="OF68" s="86" t="str" cm="1">
        <f t="array" ref="OF68">IF(OR(OF$7="", $JE68=""), "", IFERROR(OF$8+SUMPRODUCT((Trades!$CL$8:$CL$307)*(Trades!$O$8:$Q$307=OF$7)*(Trades!$R$8:$R$307&lt;$JE68))-SUMPRODUCT((Trades!$H$8:$H$307)*(Trades!$E$8:$E$307=OF$7)*(Trades!$R$8:$R$307&lt;$JE68)), ""))</f>
        <v/>
      </c>
      <c r="OG68" s="86" t="str" cm="1">
        <f t="array" ref="OG68">IF(OR(OG$7="", $JE68=""), "", IFERROR(OG$8+SUMPRODUCT((Trades!$CL$8:$CL$307)*(Trades!$O$8:$Q$307=OG$7)*(Trades!$R$8:$R$307&lt;$JE68))-SUMPRODUCT((Trades!$H$8:$H$307)*(Trades!$E$8:$E$307=OG$7)*(Trades!$R$8:$R$307&lt;$JE68)), ""))</f>
        <v/>
      </c>
      <c r="OH68" s="87" t="str" cm="1">
        <f t="array" ref="OH68">IF(OR(OH$7="", $JE68=""), "", IFERROR(OH$8+SUMPRODUCT((Trades!$CL$8:$CL$307)*(Trades!$O$8:$Q$307=OH$7)*(Trades!$R$8:$R$307&lt;$JE68))-SUMPRODUCT((Trades!$H$8:$H$307)*(Trades!$E$8:$E$307=OH$7)*(Trades!$R$8:$R$307&lt;$JE68)), ""))</f>
        <v/>
      </c>
      <c r="OJ68" s="94" t="str">
        <f t="shared" si="106"/>
        <v/>
      </c>
      <c r="OK68" s="95" t="str">
        <f t="shared" si="153"/>
        <v/>
      </c>
      <c r="OL68" s="95" t="str">
        <f t="shared" si="154"/>
        <v/>
      </c>
      <c r="OM68" s="95" t="str">
        <f t="shared" si="155"/>
        <v/>
      </c>
      <c r="ON68" s="95" t="str">
        <f t="shared" si="156"/>
        <v/>
      </c>
      <c r="OO68" s="95" t="str">
        <f t="shared" si="157"/>
        <v/>
      </c>
      <c r="OP68" s="95" t="str">
        <f t="shared" si="158"/>
        <v/>
      </c>
      <c r="OQ68" s="95" t="str">
        <f t="shared" si="159"/>
        <v/>
      </c>
      <c r="OR68" s="95" t="str">
        <f t="shared" si="160"/>
        <v/>
      </c>
      <c r="OS68" s="95" t="str">
        <f t="shared" si="131"/>
        <v/>
      </c>
      <c r="OT68" s="95" t="str">
        <f t="shared" si="132"/>
        <v/>
      </c>
      <c r="OU68" s="95" t="str">
        <f t="shared" si="133"/>
        <v/>
      </c>
      <c r="OV68" s="95" t="str">
        <f t="shared" si="134"/>
        <v/>
      </c>
      <c r="OW68" s="95" t="str">
        <f t="shared" si="135"/>
        <v/>
      </c>
      <c r="OX68" s="95" t="str">
        <f t="shared" si="136"/>
        <v/>
      </c>
      <c r="OY68" s="95" t="str">
        <f t="shared" si="137"/>
        <v/>
      </c>
      <c r="OZ68" s="95" t="str">
        <f t="shared" si="138"/>
        <v/>
      </c>
      <c r="PA68" s="95" t="str">
        <f t="shared" si="139"/>
        <v/>
      </c>
      <c r="PB68" s="95" t="str">
        <f t="shared" si="140"/>
        <v/>
      </c>
      <c r="PC68" s="96" t="str">
        <f t="shared" si="141"/>
        <v/>
      </c>
      <c r="PE68" s="101" t="str">
        <f t="shared" si="126"/>
        <v/>
      </c>
      <c r="PG68" s="106" t="str">
        <f t="shared" si="127"/>
        <v/>
      </c>
      <c r="PH68" s="107" t="str">
        <f t="shared" si="161"/>
        <v/>
      </c>
      <c r="PI68" s="107" t="str">
        <f t="shared" si="162"/>
        <v/>
      </c>
      <c r="PJ68" s="107" t="str">
        <f t="shared" si="163"/>
        <v/>
      </c>
      <c r="PK68" s="107" t="str">
        <f t="shared" si="164"/>
        <v/>
      </c>
      <c r="PL68" s="107" t="str">
        <f t="shared" si="165"/>
        <v/>
      </c>
      <c r="PM68" s="107" t="str">
        <f t="shared" si="166"/>
        <v/>
      </c>
      <c r="PN68" s="107" t="str">
        <f t="shared" si="167"/>
        <v/>
      </c>
      <c r="PO68" s="107" t="str">
        <f t="shared" si="168"/>
        <v/>
      </c>
      <c r="PP68" s="107" t="str">
        <f t="shared" si="142"/>
        <v/>
      </c>
      <c r="PQ68" s="107" t="str">
        <f t="shared" si="143"/>
        <v/>
      </c>
      <c r="PR68" s="107" t="str">
        <f t="shared" si="144"/>
        <v/>
      </c>
      <c r="PS68" s="107" t="str">
        <f t="shared" si="145"/>
        <v/>
      </c>
      <c r="PT68" s="107" t="str">
        <f t="shared" si="146"/>
        <v/>
      </c>
      <c r="PU68" s="107" t="str">
        <f t="shared" si="147"/>
        <v/>
      </c>
      <c r="PV68" s="107" t="str">
        <f t="shared" si="148"/>
        <v/>
      </c>
      <c r="PW68" s="107" t="str">
        <f t="shared" si="149"/>
        <v/>
      </c>
      <c r="PX68" s="107" t="str">
        <f t="shared" si="150"/>
        <v/>
      </c>
      <c r="PY68" s="107" t="str">
        <f t="shared" si="151"/>
        <v/>
      </c>
      <c r="PZ68" s="108" t="str">
        <f t="shared" si="152"/>
        <v/>
      </c>
      <c r="QB68" s="124" t="str" cm="1">
        <f t="array" ref="QB68">IF(OR($QB$3="", $NI68=""), "", IFERROR(INDEX($ML68:$NE68, $QA68, MATCH($QB$3, $ML$7:$NE$7, 0)), ""))</f>
        <v/>
      </c>
      <c r="QD68" s="101" t="e" cm="1">
        <f t="array" ref="QD68">IF(OR($NI68="", $QB$3=""), NA(), IFERROR(INDEX($NO68:$OH68, $QC68, MATCH($QB$3, $NO$7:$OH$7, 0)), NA()))</f>
        <v>#N/A</v>
      </c>
      <c r="QF68" s="10">
        <f t="shared" si="72"/>
        <v>-20</v>
      </c>
    </row>
    <row r="69" spans="88:448" ht="15" hidden="1" customHeight="1" x14ac:dyDescent="0.25">
      <c r="CJ69" s="7"/>
      <c r="CK69" s="10">
        <v>61</v>
      </c>
      <c r="CL69" s="60">
        <v>22</v>
      </c>
      <c r="CM69" s="7">
        <v>38</v>
      </c>
      <c r="CN69" s="7">
        <v>90</v>
      </c>
      <c r="CO69" s="7">
        <v>3</v>
      </c>
      <c r="CP69" s="7">
        <v>34</v>
      </c>
      <c r="CQ69" s="7">
        <v>73</v>
      </c>
      <c r="CR69" s="7">
        <v>9</v>
      </c>
      <c r="CS69" s="7">
        <v>26</v>
      </c>
      <c r="CT69" s="7">
        <v>77</v>
      </c>
      <c r="CU69" s="7">
        <v>22</v>
      </c>
      <c r="CV69" s="7">
        <v>66</v>
      </c>
      <c r="CW69" s="7">
        <v>72</v>
      </c>
      <c r="CX69" s="7">
        <v>42</v>
      </c>
      <c r="CY69" s="7">
        <v>58</v>
      </c>
      <c r="CZ69" s="7">
        <v>30</v>
      </c>
      <c r="DA69" s="7">
        <v>5</v>
      </c>
      <c r="DB69" s="7">
        <v>55</v>
      </c>
      <c r="DC69" s="7">
        <v>63</v>
      </c>
      <c r="DD69" s="7">
        <v>40</v>
      </c>
      <c r="DE69" s="7">
        <v>69</v>
      </c>
      <c r="DF69" s="7">
        <v>6</v>
      </c>
      <c r="DG69" s="7">
        <v>85</v>
      </c>
      <c r="DH69" s="7">
        <v>33</v>
      </c>
      <c r="DI69" s="61">
        <v>83</v>
      </c>
      <c r="DK69" s="10">
        <v>62</v>
      </c>
      <c r="DL69" s="60">
        <v>28</v>
      </c>
      <c r="DM69" s="7">
        <v>62</v>
      </c>
      <c r="DN69" s="7">
        <v>1</v>
      </c>
      <c r="DO69" s="7">
        <v>53</v>
      </c>
      <c r="DP69" s="7">
        <v>89</v>
      </c>
      <c r="DQ69" s="7">
        <v>51</v>
      </c>
      <c r="DR69" s="7">
        <v>58</v>
      </c>
      <c r="DS69" s="7">
        <v>15</v>
      </c>
      <c r="DT69" s="7">
        <v>95</v>
      </c>
      <c r="DU69" s="7">
        <v>56</v>
      </c>
      <c r="DV69" s="7">
        <v>19</v>
      </c>
      <c r="DW69" s="7">
        <v>54</v>
      </c>
      <c r="DX69" s="7">
        <v>99</v>
      </c>
      <c r="DY69" s="7">
        <v>41</v>
      </c>
      <c r="DZ69" s="7">
        <v>58</v>
      </c>
      <c r="EA69" s="7">
        <v>20</v>
      </c>
      <c r="EB69" s="7">
        <v>11</v>
      </c>
      <c r="EC69" s="7">
        <v>55</v>
      </c>
      <c r="ED69" s="7">
        <v>86</v>
      </c>
      <c r="EE69" s="7">
        <v>64</v>
      </c>
      <c r="EF69" s="7">
        <v>44</v>
      </c>
      <c r="EG69" s="7">
        <v>91</v>
      </c>
      <c r="EH69" s="7">
        <v>21</v>
      </c>
      <c r="EI69" s="7">
        <v>85</v>
      </c>
      <c r="EJ69" s="7">
        <v>31</v>
      </c>
      <c r="EK69" s="7">
        <v>76</v>
      </c>
      <c r="EL69" s="7">
        <v>46</v>
      </c>
      <c r="EM69" s="7">
        <v>65</v>
      </c>
      <c r="EN69" s="7">
        <v>25</v>
      </c>
      <c r="EO69" s="7">
        <v>40</v>
      </c>
      <c r="EP69" s="7">
        <v>92</v>
      </c>
      <c r="EQ69" s="7">
        <v>61</v>
      </c>
      <c r="ER69" s="7">
        <v>87</v>
      </c>
      <c r="ES69" s="7">
        <v>48</v>
      </c>
      <c r="ET69" s="7">
        <v>51</v>
      </c>
      <c r="EU69" s="7">
        <v>30</v>
      </c>
      <c r="EV69" s="7">
        <v>59</v>
      </c>
      <c r="EW69" s="7">
        <v>6</v>
      </c>
      <c r="EX69" s="7">
        <v>70</v>
      </c>
      <c r="EY69" s="7">
        <v>37</v>
      </c>
      <c r="EZ69" s="7">
        <v>96</v>
      </c>
      <c r="FA69" s="7">
        <v>84</v>
      </c>
      <c r="FB69" s="7">
        <v>11</v>
      </c>
      <c r="FC69" s="7">
        <v>57</v>
      </c>
      <c r="FD69" s="7">
        <v>14</v>
      </c>
      <c r="FE69" s="7">
        <v>23</v>
      </c>
      <c r="FF69" s="7">
        <v>7</v>
      </c>
      <c r="FG69" s="7">
        <v>88</v>
      </c>
      <c r="FH69" s="7">
        <v>71</v>
      </c>
      <c r="FI69" s="7">
        <v>100</v>
      </c>
      <c r="FJ69" s="7">
        <v>14</v>
      </c>
      <c r="FK69" s="7">
        <v>57</v>
      </c>
      <c r="FL69" s="7">
        <v>92</v>
      </c>
      <c r="FM69" s="7">
        <v>91</v>
      </c>
      <c r="FN69" s="7">
        <v>23</v>
      </c>
      <c r="FO69" s="7">
        <v>62</v>
      </c>
      <c r="FP69" s="7">
        <v>35</v>
      </c>
      <c r="FQ69" s="7">
        <v>49</v>
      </c>
      <c r="FR69" s="7">
        <v>42</v>
      </c>
      <c r="FS69" s="7">
        <v>41</v>
      </c>
      <c r="FT69" s="7">
        <v>85</v>
      </c>
      <c r="FU69" s="7">
        <v>3</v>
      </c>
      <c r="FV69" s="7">
        <v>96</v>
      </c>
      <c r="FW69" s="7">
        <v>7</v>
      </c>
      <c r="FX69" s="7">
        <v>9</v>
      </c>
      <c r="FY69" s="7">
        <v>6</v>
      </c>
      <c r="FZ69" s="7">
        <v>25</v>
      </c>
      <c r="GA69" s="7">
        <v>50</v>
      </c>
      <c r="GB69" s="7">
        <v>91</v>
      </c>
      <c r="GC69" s="7">
        <v>7</v>
      </c>
      <c r="GD69" s="7">
        <v>29</v>
      </c>
      <c r="GE69" s="7">
        <v>85</v>
      </c>
      <c r="GF69" s="7">
        <v>5</v>
      </c>
      <c r="GG69" s="7">
        <v>10</v>
      </c>
      <c r="GH69" s="7">
        <v>72</v>
      </c>
      <c r="GI69" s="7">
        <v>60</v>
      </c>
      <c r="GJ69" s="7">
        <v>74</v>
      </c>
      <c r="GK69" s="7">
        <v>50</v>
      </c>
      <c r="GL69" s="7">
        <v>42</v>
      </c>
      <c r="GM69" s="7">
        <v>99</v>
      </c>
      <c r="GN69" s="7">
        <v>19</v>
      </c>
      <c r="GO69" s="7">
        <v>93</v>
      </c>
      <c r="GP69" s="7">
        <v>67</v>
      </c>
      <c r="GQ69" s="7">
        <v>26</v>
      </c>
      <c r="GR69" s="7">
        <v>91</v>
      </c>
      <c r="GS69" s="7">
        <v>88</v>
      </c>
      <c r="GT69" s="7">
        <v>26</v>
      </c>
      <c r="GU69" s="7">
        <v>45</v>
      </c>
      <c r="GV69" s="7">
        <v>69</v>
      </c>
      <c r="GW69" s="7">
        <v>60</v>
      </c>
      <c r="GX69" s="7">
        <v>58</v>
      </c>
      <c r="GY69" s="7">
        <v>4</v>
      </c>
      <c r="GZ69" s="7">
        <v>42</v>
      </c>
      <c r="HA69" s="7">
        <v>77</v>
      </c>
      <c r="HB69" s="7">
        <v>1</v>
      </c>
      <c r="HC69" s="7">
        <v>27</v>
      </c>
      <c r="HD69" s="7">
        <v>31</v>
      </c>
      <c r="HE69" s="7">
        <v>45</v>
      </c>
      <c r="HF69" s="7">
        <v>41</v>
      </c>
      <c r="HG69" s="61">
        <v>15</v>
      </c>
      <c r="HJ69" s="52" t="e">
        <f t="shared" si="176"/>
        <v>#VALUE!</v>
      </c>
      <c r="HL69" s="49">
        <f>$CA$21</f>
        <v>0.54166666666666663</v>
      </c>
      <c r="HN69" s="10" t="e">
        <f t="shared" si="172"/>
        <v>#VALUE!</v>
      </c>
      <c r="HP69" s="10" t="e">
        <f t="shared" si="173"/>
        <v>#VALUE!</v>
      </c>
      <c r="HR69" s="10" t="e">
        <f t="shared" si="78"/>
        <v>#VALUE!</v>
      </c>
      <c r="HT69" s="60" t="e">
        <f t="shared" si="175"/>
        <v>#VALUE!</v>
      </c>
      <c r="HU69" s="7" t="e">
        <f t="shared" si="175"/>
        <v>#VALUE!</v>
      </c>
      <c r="HV69" s="7" t="e">
        <f t="shared" si="175"/>
        <v>#VALUE!</v>
      </c>
      <c r="HW69" s="7" t="e">
        <f t="shared" si="175"/>
        <v>#VALUE!</v>
      </c>
      <c r="HX69" s="7" t="e">
        <f t="shared" si="175"/>
        <v>#VALUE!</v>
      </c>
      <c r="HY69" s="7" t="e">
        <f t="shared" si="175"/>
        <v>#VALUE!</v>
      </c>
      <c r="HZ69" s="7" t="e">
        <f t="shared" si="175"/>
        <v>#VALUE!</v>
      </c>
      <c r="IA69" s="7" t="e">
        <f t="shared" si="175"/>
        <v>#VALUE!</v>
      </c>
      <c r="IB69" s="7" t="e">
        <f t="shared" si="175"/>
        <v>#VALUE!</v>
      </c>
      <c r="IC69" s="7" t="e">
        <f t="shared" si="175"/>
        <v>#VALUE!</v>
      </c>
      <c r="ID69" s="7" t="e">
        <f t="shared" si="175"/>
        <v>#VALUE!</v>
      </c>
      <c r="IE69" s="7" t="e">
        <f t="shared" si="175"/>
        <v>#VALUE!</v>
      </c>
      <c r="IF69" s="7" t="e">
        <f t="shared" si="175"/>
        <v>#VALUE!</v>
      </c>
      <c r="IG69" s="7" t="e">
        <f t="shared" si="175"/>
        <v>#VALUE!</v>
      </c>
      <c r="IH69" s="7" t="e">
        <f t="shared" si="175"/>
        <v>#VALUE!</v>
      </c>
      <c r="II69" s="7" t="e">
        <f t="shared" ref="II69:IM84" si="177">IF(OR($HR69="", II$5=""), "", IFERROR(INDEX($DL$8:$HG$107, MATCH($HR69, $DK$8:$DK$107, 0), MATCH(II$5, $DL$7:$HG$7, 0)), ""))</f>
        <v>#VALUE!</v>
      </c>
      <c r="IJ69" s="7" t="e">
        <f t="shared" si="177"/>
        <v>#VALUE!</v>
      </c>
      <c r="IK69" s="7" t="e">
        <f t="shared" si="177"/>
        <v>#VALUE!</v>
      </c>
      <c r="IL69" s="7" t="e">
        <f t="shared" si="177"/>
        <v>#VALUE!</v>
      </c>
      <c r="IM69" s="61" t="e">
        <f t="shared" si="177"/>
        <v>#VALUE!</v>
      </c>
      <c r="IT69" s="10">
        <v>62</v>
      </c>
      <c r="IU69" s="10">
        <f t="shared" si="80"/>
        <v>2</v>
      </c>
      <c r="IW69" s="10">
        <f>IFERROR(IF(COUNTIF(IW$8:IW68, IW68)&lt;=INDEX($IQ$8:$IQ$18, MATCH(IW68, $IP$8:$IP$18, 0)), IW68, IW68+$IR$5), "")</f>
        <v>1</v>
      </c>
      <c r="IX69" s="10">
        <f>IF($IW69="", "", COUNTIF(IW$8:IW69, IW69))</f>
        <v>4</v>
      </c>
      <c r="IY69" s="10">
        <f t="shared" si="81"/>
        <v>6</v>
      </c>
      <c r="JA69" s="10" t="str">
        <f t="shared" si="82"/>
        <v>X</v>
      </c>
      <c r="JB69" s="10">
        <f>IF($JA69="", "", COUNTIF(JA$8:JA69, "X"))</f>
        <v>56</v>
      </c>
      <c r="JE69" s="67" t="str">
        <f t="shared" si="83"/>
        <v/>
      </c>
      <c r="JF69" s="60" t="str">
        <f>IF(AND($IQ$5='Dev Settings'!$BU$3, COUNTIF($IP$21:$IP$25, HT69)&gt;0, COUNTIF($IP$21:$IP$25, HT68)&gt;0), MIN($ML68:$NE68)-ML68, IF(AND($IQ$6='Dev Settings'!$BU$3, COUNTIF($IQ$21:$IQ$25, HT69)&gt;0, COUNTIF($IQ$21:$IQ$25, HT68)&gt;0), MAX($ML68:$NE68)-ML68, IFERROR(INDEX($IU$8:$IU$107, MATCH(HT69, $IT$8:$IT$107, 0)), "")))</f>
        <v/>
      </c>
      <c r="JG69" s="7" t="str">
        <f>IF(AND($IQ$5='Dev Settings'!$BU$3, COUNTIF($IP$21:$IP$25, HU69)&gt;0, COUNTIF($IP$21:$IP$25, HU68)&gt;0), MIN($ML68:$NE68)-MM68, IF(AND($IQ$6='Dev Settings'!$BU$3, COUNTIF($IQ$21:$IQ$25, HU69)&gt;0, COUNTIF($IQ$21:$IQ$25, HU68)&gt;0), MAX($ML68:$NE68)-MM68, IFERROR(INDEX($IU$8:$IU$107, MATCH(HU69, $IT$8:$IT$107, 0)), "")))</f>
        <v/>
      </c>
      <c r="JH69" s="7" t="str">
        <f>IF(AND($IQ$5='Dev Settings'!$BU$3, COUNTIF($IP$21:$IP$25, HV69)&gt;0, COUNTIF($IP$21:$IP$25, HV68)&gt;0), MIN($ML68:$NE68)-MN68, IF(AND($IQ$6='Dev Settings'!$BU$3, COUNTIF($IQ$21:$IQ$25, HV69)&gt;0, COUNTIF($IQ$21:$IQ$25, HV68)&gt;0), MAX($ML68:$NE68)-MN68, IFERROR(INDEX($IU$8:$IU$107, MATCH(HV69, $IT$8:$IT$107, 0)), "")))</f>
        <v/>
      </c>
      <c r="JI69" s="7" t="str">
        <f>IF(AND($IQ$5='Dev Settings'!$BU$3, COUNTIF($IP$21:$IP$25, HW69)&gt;0, COUNTIF($IP$21:$IP$25, HW68)&gt;0), MIN($ML68:$NE68)-MO68, IF(AND($IQ$6='Dev Settings'!$BU$3, COUNTIF($IQ$21:$IQ$25, HW69)&gt;0, COUNTIF($IQ$21:$IQ$25, HW68)&gt;0), MAX($ML68:$NE68)-MO68, IFERROR(INDEX($IU$8:$IU$107, MATCH(HW69, $IT$8:$IT$107, 0)), "")))</f>
        <v/>
      </c>
      <c r="JJ69" s="7" t="str">
        <f>IF(AND($IQ$5='Dev Settings'!$BU$3, COUNTIF($IP$21:$IP$25, HX69)&gt;0, COUNTIF($IP$21:$IP$25, HX68)&gt;0), MIN($ML68:$NE68)-MP68, IF(AND($IQ$6='Dev Settings'!$BU$3, COUNTIF($IQ$21:$IQ$25, HX69)&gt;0, COUNTIF($IQ$21:$IQ$25, HX68)&gt;0), MAX($ML68:$NE68)-MP68, IFERROR(INDEX($IU$8:$IU$107, MATCH(HX69, $IT$8:$IT$107, 0)), "")))</f>
        <v/>
      </c>
      <c r="JK69" s="7" t="str">
        <f>IF(AND($IQ$5='Dev Settings'!$BU$3, COUNTIF($IP$21:$IP$25, HY69)&gt;0, COUNTIF($IP$21:$IP$25, HY68)&gt;0), MIN($ML68:$NE68)-MQ68, IF(AND($IQ$6='Dev Settings'!$BU$3, COUNTIF($IQ$21:$IQ$25, HY69)&gt;0, COUNTIF($IQ$21:$IQ$25, HY68)&gt;0), MAX($ML68:$NE68)-MQ68, IFERROR(INDEX($IU$8:$IU$107, MATCH(HY69, $IT$8:$IT$107, 0)), "")))</f>
        <v/>
      </c>
      <c r="JL69" s="7" t="str">
        <f>IF(AND($IQ$5='Dev Settings'!$BU$3, COUNTIF($IP$21:$IP$25, HZ69)&gt;0, COUNTIF($IP$21:$IP$25, HZ68)&gt;0), MIN($ML68:$NE68)-MR68, IF(AND($IQ$6='Dev Settings'!$BU$3, COUNTIF($IQ$21:$IQ$25, HZ69)&gt;0, COUNTIF($IQ$21:$IQ$25, HZ68)&gt;0), MAX($ML68:$NE68)-MR68, IFERROR(INDEX($IU$8:$IU$107, MATCH(HZ69, $IT$8:$IT$107, 0)), "")))</f>
        <v/>
      </c>
      <c r="JM69" s="7" t="str">
        <f>IF(AND($IQ$5='Dev Settings'!$BU$3, COUNTIF($IP$21:$IP$25, IA69)&gt;0, COUNTIF($IP$21:$IP$25, IA68)&gt;0), MIN($ML68:$NE68)-MS68, IF(AND($IQ$6='Dev Settings'!$BU$3, COUNTIF($IQ$21:$IQ$25, IA69)&gt;0, COUNTIF($IQ$21:$IQ$25, IA68)&gt;0), MAX($ML68:$NE68)-MS68, IFERROR(INDEX($IU$8:$IU$107, MATCH(IA69, $IT$8:$IT$107, 0)), "")))</f>
        <v/>
      </c>
      <c r="JN69" s="7" t="str">
        <f>IF(AND($IQ$5='Dev Settings'!$BU$3, COUNTIF($IP$21:$IP$25, IB69)&gt;0, COUNTIF($IP$21:$IP$25, IB68)&gt;0), MIN($ML68:$NE68)-MT68, IF(AND($IQ$6='Dev Settings'!$BU$3, COUNTIF($IQ$21:$IQ$25, IB69)&gt;0, COUNTIF($IQ$21:$IQ$25, IB68)&gt;0), MAX($ML68:$NE68)-MT68, IFERROR(INDEX($IU$8:$IU$107, MATCH(IB69, $IT$8:$IT$107, 0)), "")))</f>
        <v/>
      </c>
      <c r="JO69" s="7" t="str">
        <f>IF(AND($IQ$5='Dev Settings'!$BU$3, COUNTIF($IP$21:$IP$25, IC69)&gt;0, COUNTIF($IP$21:$IP$25, IC68)&gt;0), MIN($ML68:$NE68)-MU68, IF(AND($IQ$6='Dev Settings'!$BU$3, COUNTIF($IQ$21:$IQ$25, IC69)&gt;0, COUNTIF($IQ$21:$IQ$25, IC68)&gt;0), MAX($ML68:$NE68)-MU68, IFERROR(INDEX($IU$8:$IU$107, MATCH(IC69, $IT$8:$IT$107, 0)), "")))</f>
        <v/>
      </c>
      <c r="JP69" s="7" t="str">
        <f>IF(AND($IQ$5='Dev Settings'!$BU$3, COUNTIF($IP$21:$IP$25, ID69)&gt;0, COUNTIF($IP$21:$IP$25, ID68)&gt;0), MIN($ML68:$NE68)-MV68, IF(AND($IQ$6='Dev Settings'!$BU$3, COUNTIF($IQ$21:$IQ$25, ID69)&gt;0, COUNTIF($IQ$21:$IQ$25, ID68)&gt;0), MAX($ML68:$NE68)-MV68, IFERROR(INDEX($IU$8:$IU$107, MATCH(ID69, $IT$8:$IT$107, 0)), "")))</f>
        <v/>
      </c>
      <c r="JQ69" s="7" t="str">
        <f>IF(AND($IQ$5='Dev Settings'!$BU$3, COUNTIF($IP$21:$IP$25, IE69)&gt;0, COUNTIF($IP$21:$IP$25, IE68)&gt;0), MIN($ML68:$NE68)-MW68, IF(AND($IQ$6='Dev Settings'!$BU$3, COUNTIF($IQ$21:$IQ$25, IE69)&gt;0, COUNTIF($IQ$21:$IQ$25, IE68)&gt;0), MAX($ML68:$NE68)-MW68, IFERROR(INDEX($IU$8:$IU$107, MATCH(IE69, $IT$8:$IT$107, 0)), "")))</f>
        <v/>
      </c>
      <c r="JR69" s="7" t="str">
        <f>IF(AND($IQ$5='Dev Settings'!$BU$3, COUNTIF($IP$21:$IP$25, IF69)&gt;0, COUNTIF($IP$21:$IP$25, IF68)&gt;0), MIN($ML68:$NE68)-MX68, IF(AND($IQ$6='Dev Settings'!$BU$3, COUNTIF($IQ$21:$IQ$25, IF69)&gt;0, COUNTIF($IQ$21:$IQ$25, IF68)&gt;0), MAX($ML68:$NE68)-MX68, IFERROR(INDEX($IU$8:$IU$107, MATCH(IF69, $IT$8:$IT$107, 0)), "")))</f>
        <v/>
      </c>
      <c r="JS69" s="7" t="str">
        <f>IF(AND($IQ$5='Dev Settings'!$BU$3, COUNTIF($IP$21:$IP$25, IG69)&gt;0, COUNTIF($IP$21:$IP$25, IG68)&gt;0), MIN($ML68:$NE68)-MY68, IF(AND($IQ$6='Dev Settings'!$BU$3, COUNTIF($IQ$21:$IQ$25, IG69)&gt;0, COUNTIF($IQ$21:$IQ$25, IG68)&gt;0), MAX($ML68:$NE68)-MY68, IFERROR(INDEX($IU$8:$IU$107, MATCH(IG69, $IT$8:$IT$107, 0)), "")))</f>
        <v/>
      </c>
      <c r="JT69" s="7" t="str">
        <f>IF(AND($IQ$5='Dev Settings'!$BU$3, COUNTIF($IP$21:$IP$25, IH69)&gt;0, COUNTIF($IP$21:$IP$25, IH68)&gt;0), MIN($ML68:$NE68)-MZ68, IF(AND($IQ$6='Dev Settings'!$BU$3, COUNTIF($IQ$21:$IQ$25, IH69)&gt;0, COUNTIF($IQ$21:$IQ$25, IH68)&gt;0), MAX($ML68:$NE68)-MZ68, IFERROR(INDEX($IU$8:$IU$107, MATCH(IH69, $IT$8:$IT$107, 0)), "")))</f>
        <v/>
      </c>
      <c r="JU69" s="7" t="str">
        <f>IF(AND($IQ$5='Dev Settings'!$BU$3, COUNTIF($IP$21:$IP$25, II69)&gt;0, COUNTIF($IP$21:$IP$25, II68)&gt;0), MIN($ML68:$NE68)-NA68, IF(AND($IQ$6='Dev Settings'!$BU$3, COUNTIF($IQ$21:$IQ$25, II69)&gt;0, COUNTIF($IQ$21:$IQ$25, II68)&gt;0), MAX($ML68:$NE68)-NA68, IFERROR(INDEX($IU$8:$IU$107, MATCH(II69, $IT$8:$IT$107, 0)), "")))</f>
        <v/>
      </c>
      <c r="JV69" s="7" t="str">
        <f>IF(AND($IQ$5='Dev Settings'!$BU$3, COUNTIF($IP$21:$IP$25, IJ69)&gt;0, COUNTIF($IP$21:$IP$25, IJ68)&gt;0), MIN($ML68:$NE68)-NB68, IF(AND($IQ$6='Dev Settings'!$BU$3, COUNTIF($IQ$21:$IQ$25, IJ69)&gt;0, COUNTIF($IQ$21:$IQ$25, IJ68)&gt;0), MAX($ML68:$NE68)-NB68, IFERROR(INDEX($IU$8:$IU$107, MATCH(IJ69, $IT$8:$IT$107, 0)), "")))</f>
        <v/>
      </c>
      <c r="JW69" s="7" t="str">
        <f>IF(AND($IQ$5='Dev Settings'!$BU$3, COUNTIF($IP$21:$IP$25, IK69)&gt;0, COUNTIF($IP$21:$IP$25, IK68)&gt;0), MIN($ML68:$NE68)-NC68, IF(AND($IQ$6='Dev Settings'!$BU$3, COUNTIF($IQ$21:$IQ$25, IK69)&gt;0, COUNTIF($IQ$21:$IQ$25, IK68)&gt;0), MAX($ML68:$NE68)-NC68, IFERROR(INDEX($IU$8:$IU$107, MATCH(IK69, $IT$8:$IT$107, 0)), "")))</f>
        <v/>
      </c>
      <c r="JX69" s="7" t="str">
        <f>IF(AND($IQ$5='Dev Settings'!$BU$3, COUNTIF($IP$21:$IP$25, IL69)&gt;0, COUNTIF($IP$21:$IP$25, IL68)&gt;0), MIN($ML68:$NE68)-ND68, IF(AND($IQ$6='Dev Settings'!$BU$3, COUNTIF($IQ$21:$IQ$25, IL69)&gt;0, COUNTIF($IQ$21:$IQ$25, IL68)&gt;0), MAX($ML68:$NE68)-ND68, IFERROR(INDEX($IU$8:$IU$107, MATCH(IL69, $IT$8:$IT$107, 0)), "")))</f>
        <v/>
      </c>
      <c r="JY69" s="61" t="str">
        <f>IF(AND($IQ$5='Dev Settings'!$BU$3, COUNTIF($IP$21:$IP$25, IM69)&gt;0, COUNTIF($IP$21:$IP$25, IM68)&gt;0), MIN($ML68:$NE68)-NE68, IF(AND($IQ$6='Dev Settings'!$BU$3, COUNTIF($IQ$21:$IQ$25, IM69)&gt;0, COUNTIF($IQ$21:$IQ$25, IM68)&gt;0), MAX($ML68:$NE68)-NE68, IFERROR(INDEX($IU$8:$IU$107, MATCH(IM69, $IT$8:$IT$107, 0)), "")))</f>
        <v/>
      </c>
      <c r="KA69" s="60" t="str">
        <f t="shared" si="8"/>
        <v/>
      </c>
      <c r="KB69" s="7" t="str">
        <f t="shared" si="9"/>
        <v/>
      </c>
      <c r="KC69" s="7" t="str">
        <f t="shared" si="10"/>
        <v/>
      </c>
      <c r="KD69" s="7" t="str">
        <f t="shared" si="11"/>
        <v/>
      </c>
      <c r="KE69" s="7" t="str">
        <f t="shared" si="12"/>
        <v/>
      </c>
      <c r="KF69" s="7" t="str">
        <f t="shared" si="13"/>
        <v/>
      </c>
      <c r="KG69" s="7" t="str">
        <f t="shared" si="14"/>
        <v/>
      </c>
      <c r="KH69" s="7" t="str">
        <f t="shared" si="15"/>
        <v/>
      </c>
      <c r="KI69" s="7" t="str">
        <f t="shared" si="16"/>
        <v/>
      </c>
      <c r="KJ69" s="7" t="str">
        <f t="shared" si="17"/>
        <v/>
      </c>
      <c r="KK69" s="7" t="str">
        <f t="shared" si="18"/>
        <v/>
      </c>
      <c r="KL69" s="7" t="str">
        <f t="shared" si="19"/>
        <v/>
      </c>
      <c r="KM69" s="7" t="str">
        <f t="shared" si="20"/>
        <v/>
      </c>
      <c r="KN69" s="7" t="str">
        <f t="shared" si="21"/>
        <v/>
      </c>
      <c r="KO69" s="7" t="str">
        <f t="shared" si="22"/>
        <v/>
      </c>
      <c r="KP69" s="7" t="str">
        <f t="shared" si="23"/>
        <v/>
      </c>
      <c r="KQ69" s="7" t="str">
        <f t="shared" si="24"/>
        <v/>
      </c>
      <c r="KR69" s="7" t="str">
        <f t="shared" si="25"/>
        <v/>
      </c>
      <c r="KS69" s="7" t="str">
        <f t="shared" si="26"/>
        <v/>
      </c>
      <c r="KT69" s="61" t="str">
        <f t="shared" si="27"/>
        <v/>
      </c>
      <c r="KV69" s="60" t="e">
        <f t="shared" si="28"/>
        <v>#VALUE!</v>
      </c>
      <c r="KW69" s="7" t="e">
        <f t="shared" si="29"/>
        <v>#VALUE!</v>
      </c>
      <c r="KX69" s="7" t="e">
        <f t="shared" si="30"/>
        <v>#VALUE!</v>
      </c>
      <c r="KY69" s="7" t="e">
        <f t="shared" si="31"/>
        <v>#VALUE!</v>
      </c>
      <c r="KZ69" s="7" t="e">
        <f t="shared" si="32"/>
        <v>#VALUE!</v>
      </c>
      <c r="LA69" s="7" t="e">
        <f t="shared" si="33"/>
        <v>#VALUE!</v>
      </c>
      <c r="LB69" s="7" t="e">
        <f t="shared" si="34"/>
        <v>#VALUE!</v>
      </c>
      <c r="LC69" s="7" t="e">
        <f t="shared" si="35"/>
        <v>#VALUE!</v>
      </c>
      <c r="LD69" s="7" t="e">
        <f t="shared" si="36"/>
        <v>#VALUE!</v>
      </c>
      <c r="LE69" s="7" t="e">
        <f t="shared" si="37"/>
        <v>#VALUE!</v>
      </c>
      <c r="LF69" s="7" t="e">
        <f t="shared" si="38"/>
        <v>#VALUE!</v>
      </c>
      <c r="LG69" s="7" t="e">
        <f t="shared" si="39"/>
        <v>#VALUE!</v>
      </c>
      <c r="LH69" s="7" t="e">
        <f t="shared" si="40"/>
        <v>#VALUE!</v>
      </c>
      <c r="LI69" s="7" t="e">
        <f t="shared" si="41"/>
        <v>#VALUE!</v>
      </c>
      <c r="LJ69" s="7" t="e">
        <f t="shared" si="42"/>
        <v>#VALUE!</v>
      </c>
      <c r="LK69" s="7" t="e">
        <f t="shared" si="43"/>
        <v>#VALUE!</v>
      </c>
      <c r="LL69" s="7" t="e">
        <f t="shared" si="44"/>
        <v>#VALUE!</v>
      </c>
      <c r="LM69" s="7" t="e">
        <f t="shared" si="45"/>
        <v>#VALUE!</v>
      </c>
      <c r="LN69" s="7" t="e">
        <f t="shared" si="46"/>
        <v>#VALUE!</v>
      </c>
      <c r="LO69" s="61" t="e">
        <f t="shared" si="47"/>
        <v>#VALUE!</v>
      </c>
      <c r="LQ69" s="60" t="e">
        <f t="shared" si="48"/>
        <v>#VALUE!</v>
      </c>
      <c r="LR69" s="7" t="e">
        <f t="shared" si="49"/>
        <v>#VALUE!</v>
      </c>
      <c r="LS69" s="7" t="e">
        <f t="shared" si="50"/>
        <v>#VALUE!</v>
      </c>
      <c r="LT69" s="7" t="e">
        <f t="shared" si="51"/>
        <v>#VALUE!</v>
      </c>
      <c r="LU69" s="7" t="e">
        <f t="shared" si="52"/>
        <v>#VALUE!</v>
      </c>
      <c r="LV69" s="7" t="e">
        <f t="shared" si="53"/>
        <v>#VALUE!</v>
      </c>
      <c r="LW69" s="7" t="e">
        <f t="shared" si="54"/>
        <v>#VALUE!</v>
      </c>
      <c r="LX69" s="7" t="e">
        <f t="shared" si="55"/>
        <v>#VALUE!</v>
      </c>
      <c r="LY69" s="7" t="e">
        <f t="shared" si="56"/>
        <v>#VALUE!</v>
      </c>
      <c r="LZ69" s="7" t="e">
        <f t="shared" si="57"/>
        <v>#VALUE!</v>
      </c>
      <c r="MA69" s="7" t="e">
        <f t="shared" si="58"/>
        <v>#VALUE!</v>
      </c>
      <c r="MB69" s="7" t="e">
        <f t="shared" si="59"/>
        <v>#VALUE!</v>
      </c>
      <c r="MC69" s="7" t="e">
        <f t="shared" si="60"/>
        <v>#VALUE!</v>
      </c>
      <c r="MD69" s="7" t="e">
        <f t="shared" si="61"/>
        <v>#VALUE!</v>
      </c>
      <c r="ME69" s="7" t="e">
        <f t="shared" si="62"/>
        <v>#VALUE!</v>
      </c>
      <c r="MF69" s="7" t="e">
        <f t="shared" si="63"/>
        <v>#VALUE!</v>
      </c>
      <c r="MG69" s="7" t="e">
        <f t="shared" si="64"/>
        <v>#VALUE!</v>
      </c>
      <c r="MH69" s="7" t="e">
        <f t="shared" si="65"/>
        <v>#VALUE!</v>
      </c>
      <c r="MI69" s="7" t="e">
        <f t="shared" si="66"/>
        <v>#VALUE!</v>
      </c>
      <c r="MJ69" s="61" t="e">
        <f t="shared" si="67"/>
        <v>#VALUE!</v>
      </c>
      <c r="ML69" s="60" t="str">
        <f t="shared" si="84"/>
        <v/>
      </c>
      <c r="MM69" s="7" t="str">
        <f t="shared" si="85"/>
        <v/>
      </c>
      <c r="MN69" s="7" t="str">
        <f t="shared" si="86"/>
        <v/>
      </c>
      <c r="MO69" s="7" t="str">
        <f t="shared" si="87"/>
        <v/>
      </c>
      <c r="MP69" s="7" t="str">
        <f t="shared" si="88"/>
        <v/>
      </c>
      <c r="MQ69" s="7" t="str">
        <f t="shared" si="89"/>
        <v/>
      </c>
      <c r="MR69" s="7" t="str">
        <f t="shared" si="90"/>
        <v/>
      </c>
      <c r="MS69" s="7" t="str">
        <f t="shared" si="91"/>
        <v/>
      </c>
      <c r="MT69" s="7" t="str">
        <f t="shared" si="92"/>
        <v/>
      </c>
      <c r="MU69" s="7" t="str">
        <f t="shared" si="93"/>
        <v/>
      </c>
      <c r="MV69" s="7" t="str">
        <f t="shared" si="94"/>
        <v/>
      </c>
      <c r="MW69" s="7" t="str">
        <f t="shared" si="95"/>
        <v/>
      </c>
      <c r="MX69" s="7" t="str">
        <f t="shared" si="96"/>
        <v/>
      </c>
      <c r="MY69" s="7" t="str">
        <f t="shared" si="97"/>
        <v/>
      </c>
      <c r="MZ69" s="7" t="str">
        <f t="shared" si="98"/>
        <v/>
      </c>
      <c r="NA69" s="7" t="str">
        <f t="shared" si="99"/>
        <v/>
      </c>
      <c r="NB69" s="7" t="str">
        <f t="shared" si="100"/>
        <v/>
      </c>
      <c r="NC69" s="7" t="str">
        <f t="shared" si="101"/>
        <v/>
      </c>
      <c r="ND69" s="7" t="str">
        <f t="shared" si="102"/>
        <v/>
      </c>
      <c r="NE69" s="61" t="str">
        <f t="shared" si="103"/>
        <v/>
      </c>
      <c r="NG69" s="10" t="str">
        <f t="shared" si="104"/>
        <v/>
      </c>
      <c r="NI69" s="10" t="str">
        <f t="shared" si="105"/>
        <v/>
      </c>
      <c r="NK69" s="10" t="str">
        <f>IF(COUNTIF($NI69:$NI$176, "X")=1, "X", "")</f>
        <v/>
      </c>
      <c r="NM69" s="10" t="str">
        <f t="shared" si="69"/>
        <v/>
      </c>
      <c r="NO69" s="85" t="str" cm="1">
        <f t="array" ref="NO69">IF(OR(NO$7="", $JE69=""), "", IFERROR(NO$8+SUMPRODUCT((Trades!$CL$8:$CL$307)*(Trades!$O$8:$Q$307=NO$7)*(Trades!$R$8:$R$307&lt;$JE69))-SUMPRODUCT((Trades!$H$8:$H$307)*(Trades!$E$8:$E$307=NO$7)*(Trades!$R$8:$R$307&lt;$JE69)), ""))</f>
        <v/>
      </c>
      <c r="NP69" s="86" t="str" cm="1">
        <f t="array" ref="NP69">IF(OR(NP$7="", $JE69=""), "", IFERROR(NP$8+SUMPRODUCT((Trades!$CL$8:$CL$307)*(Trades!$O$8:$Q$307=NP$7)*(Trades!$R$8:$R$307&lt;$JE69))-SUMPRODUCT((Trades!$H$8:$H$307)*(Trades!$E$8:$E$307=NP$7)*(Trades!$R$8:$R$307&lt;$JE69)), ""))</f>
        <v/>
      </c>
      <c r="NQ69" s="86" t="str" cm="1">
        <f t="array" ref="NQ69">IF(OR(NQ$7="", $JE69=""), "", IFERROR(NQ$8+SUMPRODUCT((Trades!$CL$8:$CL$307)*(Trades!$O$8:$Q$307=NQ$7)*(Trades!$R$8:$R$307&lt;$JE69))-SUMPRODUCT((Trades!$H$8:$H$307)*(Trades!$E$8:$E$307=NQ$7)*(Trades!$R$8:$R$307&lt;$JE69)), ""))</f>
        <v/>
      </c>
      <c r="NR69" s="86" t="str" cm="1">
        <f t="array" ref="NR69">IF(OR(NR$7="", $JE69=""), "", IFERROR(NR$8+SUMPRODUCT((Trades!$CL$8:$CL$307)*(Trades!$O$8:$Q$307=NR$7)*(Trades!$R$8:$R$307&lt;$JE69))-SUMPRODUCT((Trades!$H$8:$H$307)*(Trades!$E$8:$E$307=NR$7)*(Trades!$R$8:$R$307&lt;$JE69)), ""))</f>
        <v/>
      </c>
      <c r="NS69" s="86" t="str" cm="1">
        <f t="array" ref="NS69">IF(OR(NS$7="", $JE69=""), "", IFERROR(NS$8+SUMPRODUCT((Trades!$CL$8:$CL$307)*(Trades!$O$8:$Q$307=NS$7)*(Trades!$R$8:$R$307&lt;$JE69))-SUMPRODUCT((Trades!$H$8:$H$307)*(Trades!$E$8:$E$307=NS$7)*(Trades!$R$8:$R$307&lt;$JE69)), ""))</f>
        <v/>
      </c>
      <c r="NT69" s="86" t="str" cm="1">
        <f t="array" ref="NT69">IF(OR(NT$7="", $JE69=""), "", IFERROR(NT$8+SUMPRODUCT((Trades!$CL$8:$CL$307)*(Trades!$O$8:$Q$307=NT$7)*(Trades!$R$8:$R$307&lt;$JE69))-SUMPRODUCT((Trades!$H$8:$H$307)*(Trades!$E$8:$E$307=NT$7)*(Trades!$R$8:$R$307&lt;$JE69)), ""))</f>
        <v/>
      </c>
      <c r="NU69" s="86" t="str" cm="1">
        <f t="array" ref="NU69">IF(OR(NU$7="", $JE69=""), "", IFERROR(NU$8+SUMPRODUCT((Trades!$CL$8:$CL$307)*(Trades!$O$8:$Q$307=NU$7)*(Trades!$R$8:$R$307&lt;$JE69))-SUMPRODUCT((Trades!$H$8:$H$307)*(Trades!$E$8:$E$307=NU$7)*(Trades!$R$8:$R$307&lt;$JE69)), ""))</f>
        <v/>
      </c>
      <c r="NV69" s="86" t="str" cm="1">
        <f t="array" ref="NV69">IF(OR(NV$7="", $JE69=""), "", IFERROR(NV$8+SUMPRODUCT((Trades!$CL$8:$CL$307)*(Trades!$O$8:$Q$307=NV$7)*(Trades!$R$8:$R$307&lt;$JE69))-SUMPRODUCT((Trades!$H$8:$H$307)*(Trades!$E$8:$E$307=NV$7)*(Trades!$R$8:$R$307&lt;$JE69)), ""))</f>
        <v/>
      </c>
      <c r="NW69" s="86" t="str" cm="1">
        <f t="array" ref="NW69">IF(OR(NW$7="", $JE69=""), "", IFERROR(NW$8+SUMPRODUCT((Trades!$CL$8:$CL$307)*(Trades!$O$8:$Q$307=NW$7)*(Trades!$R$8:$R$307&lt;$JE69))-SUMPRODUCT((Trades!$H$8:$H$307)*(Trades!$E$8:$E$307=NW$7)*(Trades!$R$8:$R$307&lt;$JE69)), ""))</f>
        <v/>
      </c>
      <c r="NX69" s="86" t="str" cm="1">
        <f t="array" ref="NX69">IF(OR(NX$7="", $JE69=""), "", IFERROR(NX$8+SUMPRODUCT((Trades!$CL$8:$CL$307)*(Trades!$O$8:$Q$307=NX$7)*(Trades!$R$8:$R$307&lt;$JE69))-SUMPRODUCT((Trades!$H$8:$H$307)*(Trades!$E$8:$E$307=NX$7)*(Trades!$R$8:$R$307&lt;$JE69)), ""))</f>
        <v/>
      </c>
      <c r="NY69" s="86" t="str" cm="1">
        <f t="array" ref="NY69">IF(OR(NY$7="", $JE69=""), "", IFERROR(NY$8+SUMPRODUCT((Trades!$CL$8:$CL$307)*(Trades!$O$8:$Q$307=NY$7)*(Trades!$R$8:$R$307&lt;$JE69))-SUMPRODUCT((Trades!$H$8:$H$307)*(Trades!$E$8:$E$307=NY$7)*(Trades!$R$8:$R$307&lt;$JE69)), ""))</f>
        <v/>
      </c>
      <c r="NZ69" s="86" t="str" cm="1">
        <f t="array" ref="NZ69">IF(OR(NZ$7="", $JE69=""), "", IFERROR(NZ$8+SUMPRODUCT((Trades!$CL$8:$CL$307)*(Trades!$O$8:$Q$307=NZ$7)*(Trades!$R$8:$R$307&lt;$JE69))-SUMPRODUCT((Trades!$H$8:$H$307)*(Trades!$E$8:$E$307=NZ$7)*(Trades!$R$8:$R$307&lt;$JE69)), ""))</f>
        <v/>
      </c>
      <c r="OA69" s="86" t="str" cm="1">
        <f t="array" ref="OA69">IF(OR(OA$7="", $JE69=""), "", IFERROR(OA$8+SUMPRODUCT((Trades!$CL$8:$CL$307)*(Trades!$O$8:$Q$307=OA$7)*(Trades!$R$8:$R$307&lt;$JE69))-SUMPRODUCT((Trades!$H$8:$H$307)*(Trades!$E$8:$E$307=OA$7)*(Trades!$R$8:$R$307&lt;$JE69)), ""))</f>
        <v/>
      </c>
      <c r="OB69" s="86" t="str" cm="1">
        <f t="array" ref="OB69">IF(OR(OB$7="", $JE69=""), "", IFERROR(OB$8+SUMPRODUCT((Trades!$CL$8:$CL$307)*(Trades!$O$8:$Q$307=OB$7)*(Trades!$R$8:$R$307&lt;$JE69))-SUMPRODUCT((Trades!$H$8:$H$307)*(Trades!$E$8:$E$307=OB$7)*(Trades!$R$8:$R$307&lt;$JE69)), ""))</f>
        <v/>
      </c>
      <c r="OC69" s="86" t="str" cm="1">
        <f t="array" ref="OC69">IF(OR(OC$7="", $JE69=""), "", IFERROR(OC$8+SUMPRODUCT((Trades!$CL$8:$CL$307)*(Trades!$O$8:$Q$307=OC$7)*(Trades!$R$8:$R$307&lt;$JE69))-SUMPRODUCT((Trades!$H$8:$H$307)*(Trades!$E$8:$E$307=OC$7)*(Trades!$R$8:$R$307&lt;$JE69)), ""))</f>
        <v/>
      </c>
      <c r="OD69" s="86" t="str" cm="1">
        <f t="array" ref="OD69">IF(OR(OD$7="", $JE69=""), "", IFERROR(OD$8+SUMPRODUCT((Trades!$CL$8:$CL$307)*(Trades!$O$8:$Q$307=OD$7)*(Trades!$R$8:$R$307&lt;$JE69))-SUMPRODUCT((Trades!$H$8:$H$307)*(Trades!$E$8:$E$307=OD$7)*(Trades!$R$8:$R$307&lt;$JE69)), ""))</f>
        <v/>
      </c>
      <c r="OE69" s="86" t="str" cm="1">
        <f t="array" ref="OE69">IF(OR(OE$7="", $JE69=""), "", IFERROR(OE$8+SUMPRODUCT((Trades!$CL$8:$CL$307)*(Trades!$O$8:$Q$307=OE$7)*(Trades!$R$8:$R$307&lt;$JE69))-SUMPRODUCT((Trades!$H$8:$H$307)*(Trades!$E$8:$E$307=OE$7)*(Trades!$R$8:$R$307&lt;$JE69)), ""))</f>
        <v/>
      </c>
      <c r="OF69" s="86" t="str" cm="1">
        <f t="array" ref="OF69">IF(OR(OF$7="", $JE69=""), "", IFERROR(OF$8+SUMPRODUCT((Trades!$CL$8:$CL$307)*(Trades!$O$8:$Q$307=OF$7)*(Trades!$R$8:$R$307&lt;$JE69))-SUMPRODUCT((Trades!$H$8:$H$307)*(Trades!$E$8:$E$307=OF$7)*(Trades!$R$8:$R$307&lt;$JE69)), ""))</f>
        <v/>
      </c>
      <c r="OG69" s="86" t="str" cm="1">
        <f t="array" ref="OG69">IF(OR(OG$7="", $JE69=""), "", IFERROR(OG$8+SUMPRODUCT((Trades!$CL$8:$CL$307)*(Trades!$O$8:$Q$307=OG$7)*(Trades!$R$8:$R$307&lt;$JE69))-SUMPRODUCT((Trades!$H$8:$H$307)*(Trades!$E$8:$E$307=OG$7)*(Trades!$R$8:$R$307&lt;$JE69)), ""))</f>
        <v/>
      </c>
      <c r="OH69" s="87" t="str" cm="1">
        <f t="array" ref="OH69">IF(OR(OH$7="", $JE69=""), "", IFERROR(OH$8+SUMPRODUCT((Trades!$CL$8:$CL$307)*(Trades!$O$8:$Q$307=OH$7)*(Trades!$R$8:$R$307&lt;$JE69))-SUMPRODUCT((Trades!$H$8:$H$307)*(Trades!$E$8:$E$307=OH$7)*(Trades!$R$8:$R$307&lt;$JE69)), ""))</f>
        <v/>
      </c>
      <c r="OJ69" s="94" t="str">
        <f t="shared" si="106"/>
        <v/>
      </c>
      <c r="OK69" s="95" t="str">
        <f t="shared" si="153"/>
        <v/>
      </c>
      <c r="OL69" s="95" t="str">
        <f t="shared" si="154"/>
        <v/>
      </c>
      <c r="OM69" s="95" t="str">
        <f t="shared" si="155"/>
        <v/>
      </c>
      <c r="ON69" s="95" t="str">
        <f t="shared" si="156"/>
        <v/>
      </c>
      <c r="OO69" s="95" t="str">
        <f t="shared" si="157"/>
        <v/>
      </c>
      <c r="OP69" s="95" t="str">
        <f t="shared" si="158"/>
        <v/>
      </c>
      <c r="OQ69" s="95" t="str">
        <f t="shared" si="159"/>
        <v/>
      </c>
      <c r="OR69" s="95" t="str">
        <f t="shared" si="160"/>
        <v/>
      </c>
      <c r="OS69" s="95" t="str">
        <f t="shared" si="131"/>
        <v/>
      </c>
      <c r="OT69" s="95" t="str">
        <f t="shared" si="132"/>
        <v/>
      </c>
      <c r="OU69" s="95" t="str">
        <f t="shared" si="133"/>
        <v/>
      </c>
      <c r="OV69" s="95" t="str">
        <f t="shared" si="134"/>
        <v/>
      </c>
      <c r="OW69" s="95" t="str">
        <f t="shared" si="135"/>
        <v/>
      </c>
      <c r="OX69" s="95" t="str">
        <f t="shared" si="136"/>
        <v/>
      </c>
      <c r="OY69" s="95" t="str">
        <f t="shared" si="137"/>
        <v/>
      </c>
      <c r="OZ69" s="95" t="str">
        <f t="shared" si="138"/>
        <v/>
      </c>
      <c r="PA69" s="95" t="str">
        <f t="shared" si="139"/>
        <v/>
      </c>
      <c r="PB69" s="95" t="str">
        <f t="shared" si="140"/>
        <v/>
      </c>
      <c r="PC69" s="96" t="str">
        <f t="shared" si="141"/>
        <v/>
      </c>
      <c r="PE69" s="101" t="str">
        <f t="shared" si="126"/>
        <v/>
      </c>
      <c r="PG69" s="106" t="str">
        <f t="shared" si="127"/>
        <v/>
      </c>
      <c r="PH69" s="107" t="str">
        <f t="shared" si="161"/>
        <v/>
      </c>
      <c r="PI69" s="107" t="str">
        <f t="shared" si="162"/>
        <v/>
      </c>
      <c r="PJ69" s="107" t="str">
        <f t="shared" si="163"/>
        <v/>
      </c>
      <c r="PK69" s="107" t="str">
        <f t="shared" si="164"/>
        <v/>
      </c>
      <c r="PL69" s="107" t="str">
        <f t="shared" si="165"/>
        <v/>
      </c>
      <c r="PM69" s="107" t="str">
        <f t="shared" si="166"/>
        <v/>
      </c>
      <c r="PN69" s="107" t="str">
        <f t="shared" si="167"/>
        <v/>
      </c>
      <c r="PO69" s="107" t="str">
        <f t="shared" si="168"/>
        <v/>
      </c>
      <c r="PP69" s="107" t="str">
        <f t="shared" si="142"/>
        <v/>
      </c>
      <c r="PQ69" s="107" t="str">
        <f t="shared" si="143"/>
        <v/>
      </c>
      <c r="PR69" s="107" t="str">
        <f t="shared" si="144"/>
        <v/>
      </c>
      <c r="PS69" s="107" t="str">
        <f t="shared" si="145"/>
        <v/>
      </c>
      <c r="PT69" s="107" t="str">
        <f t="shared" si="146"/>
        <v/>
      </c>
      <c r="PU69" s="107" t="str">
        <f t="shared" si="147"/>
        <v/>
      </c>
      <c r="PV69" s="107" t="str">
        <f t="shared" si="148"/>
        <v/>
      </c>
      <c r="PW69" s="107" t="str">
        <f t="shared" si="149"/>
        <v/>
      </c>
      <c r="PX69" s="107" t="str">
        <f t="shared" si="150"/>
        <v/>
      </c>
      <c r="PY69" s="107" t="str">
        <f t="shared" si="151"/>
        <v/>
      </c>
      <c r="PZ69" s="108" t="str">
        <f t="shared" si="152"/>
        <v/>
      </c>
      <c r="QB69" s="124" t="str" cm="1">
        <f t="array" ref="QB69">IF(OR($QB$3="", $NI69=""), "", IFERROR(INDEX($ML69:$NE69, $QA69, MATCH($QB$3, $ML$7:$NE$7, 0)), ""))</f>
        <v/>
      </c>
      <c r="QD69" s="101" t="e" cm="1">
        <f t="array" ref="QD69">IF(OR($NI69="", $QB$3=""), NA(), IFERROR(INDEX($NO69:$OH69, $QC69, MATCH($QB$3, $NO$7:$OH$7, 0)), NA()))</f>
        <v>#N/A</v>
      </c>
      <c r="QF69" s="10">
        <f t="shared" si="72"/>
        <v>-20</v>
      </c>
    </row>
    <row r="70" spans="88:448" ht="15" hidden="1" customHeight="1" x14ac:dyDescent="0.25">
      <c r="CJ70" s="7"/>
      <c r="CK70" s="10">
        <v>62</v>
      </c>
      <c r="CL70" s="60">
        <v>30</v>
      </c>
      <c r="CM70" s="7">
        <v>38</v>
      </c>
      <c r="CN70" s="7">
        <v>82</v>
      </c>
      <c r="CO70" s="7">
        <v>95</v>
      </c>
      <c r="CP70" s="7">
        <v>27</v>
      </c>
      <c r="CQ70" s="7">
        <v>32</v>
      </c>
      <c r="CR70" s="7">
        <v>57</v>
      </c>
      <c r="CS70" s="7">
        <v>95</v>
      </c>
      <c r="CT70" s="7">
        <v>20</v>
      </c>
      <c r="CU70" s="7">
        <v>83</v>
      </c>
      <c r="CV70" s="7">
        <v>76</v>
      </c>
      <c r="CW70" s="7">
        <v>48</v>
      </c>
      <c r="CX70" s="7">
        <v>12</v>
      </c>
      <c r="CY70" s="7">
        <v>11</v>
      </c>
      <c r="CZ70" s="7">
        <v>36</v>
      </c>
      <c r="DA70" s="7">
        <v>38</v>
      </c>
      <c r="DB70" s="7">
        <v>25</v>
      </c>
      <c r="DC70" s="7">
        <v>83</v>
      </c>
      <c r="DD70" s="7">
        <v>68</v>
      </c>
      <c r="DE70" s="7">
        <v>57</v>
      </c>
      <c r="DF70" s="7">
        <v>91</v>
      </c>
      <c r="DG70" s="7">
        <v>96</v>
      </c>
      <c r="DH70" s="7">
        <v>60</v>
      </c>
      <c r="DI70" s="61">
        <v>74</v>
      </c>
      <c r="DK70" s="10">
        <v>63</v>
      </c>
      <c r="DL70" s="60">
        <v>47</v>
      </c>
      <c r="DM70" s="7">
        <v>62</v>
      </c>
      <c r="DN70" s="7">
        <v>1</v>
      </c>
      <c r="DO70" s="7">
        <v>78</v>
      </c>
      <c r="DP70" s="7">
        <v>72</v>
      </c>
      <c r="DQ70" s="7">
        <v>11</v>
      </c>
      <c r="DR70" s="7">
        <v>94</v>
      </c>
      <c r="DS70" s="7">
        <v>83</v>
      </c>
      <c r="DT70" s="7">
        <v>71</v>
      </c>
      <c r="DU70" s="7">
        <v>95</v>
      </c>
      <c r="DV70" s="7">
        <v>33</v>
      </c>
      <c r="DW70" s="7">
        <v>69</v>
      </c>
      <c r="DX70" s="7">
        <v>82</v>
      </c>
      <c r="DY70" s="7">
        <v>82</v>
      </c>
      <c r="DZ70" s="7">
        <v>50</v>
      </c>
      <c r="EA70" s="7">
        <v>72</v>
      </c>
      <c r="EB70" s="7">
        <v>73</v>
      </c>
      <c r="EC70" s="7">
        <v>95</v>
      </c>
      <c r="ED70" s="7">
        <v>73</v>
      </c>
      <c r="EE70" s="7">
        <v>21</v>
      </c>
      <c r="EF70" s="7">
        <v>6</v>
      </c>
      <c r="EG70" s="7">
        <v>80</v>
      </c>
      <c r="EH70" s="7">
        <v>15</v>
      </c>
      <c r="EI70" s="7">
        <v>88</v>
      </c>
      <c r="EJ70" s="7">
        <v>79</v>
      </c>
      <c r="EK70" s="7">
        <v>97</v>
      </c>
      <c r="EL70" s="7">
        <v>61</v>
      </c>
      <c r="EM70" s="7">
        <v>74</v>
      </c>
      <c r="EN70" s="7">
        <v>17</v>
      </c>
      <c r="EO70" s="7">
        <v>65</v>
      </c>
      <c r="EP70" s="7">
        <v>95</v>
      </c>
      <c r="EQ70" s="7">
        <v>71</v>
      </c>
      <c r="ER70" s="7">
        <v>32</v>
      </c>
      <c r="ES70" s="7">
        <v>76</v>
      </c>
      <c r="ET70" s="7">
        <v>19</v>
      </c>
      <c r="EU70" s="7">
        <v>49</v>
      </c>
      <c r="EV70" s="7">
        <v>28</v>
      </c>
      <c r="EW70" s="7">
        <v>16</v>
      </c>
      <c r="EX70" s="7">
        <v>40</v>
      </c>
      <c r="EY70" s="7">
        <v>69</v>
      </c>
      <c r="EZ70" s="7">
        <v>32</v>
      </c>
      <c r="FA70" s="7">
        <v>58</v>
      </c>
      <c r="FB70" s="7">
        <v>50</v>
      </c>
      <c r="FC70" s="7">
        <v>87</v>
      </c>
      <c r="FD70" s="7">
        <v>26</v>
      </c>
      <c r="FE70" s="7">
        <v>3</v>
      </c>
      <c r="FF70" s="7">
        <v>26</v>
      </c>
      <c r="FG70" s="7">
        <v>42</v>
      </c>
      <c r="FH70" s="7">
        <v>17</v>
      </c>
      <c r="FI70" s="7">
        <v>83</v>
      </c>
      <c r="FJ70" s="7">
        <v>39</v>
      </c>
      <c r="FK70" s="7">
        <v>80</v>
      </c>
      <c r="FL70" s="7">
        <v>68</v>
      </c>
      <c r="FM70" s="7">
        <v>44</v>
      </c>
      <c r="FN70" s="7">
        <v>61</v>
      </c>
      <c r="FO70" s="7">
        <v>56</v>
      </c>
      <c r="FP70" s="7">
        <v>11</v>
      </c>
      <c r="FQ70" s="7">
        <v>67</v>
      </c>
      <c r="FR70" s="7">
        <v>16</v>
      </c>
      <c r="FS70" s="7">
        <v>82</v>
      </c>
      <c r="FT70" s="7">
        <v>28</v>
      </c>
      <c r="FU70" s="7">
        <v>89</v>
      </c>
      <c r="FV70" s="7">
        <v>18</v>
      </c>
      <c r="FW70" s="7">
        <v>81</v>
      </c>
      <c r="FX70" s="7">
        <v>49</v>
      </c>
      <c r="FY70" s="7">
        <v>90</v>
      </c>
      <c r="FZ70" s="7">
        <v>11</v>
      </c>
      <c r="GA70" s="7">
        <v>59</v>
      </c>
      <c r="GB70" s="7">
        <v>31</v>
      </c>
      <c r="GC70" s="7">
        <v>49</v>
      </c>
      <c r="GD70" s="7">
        <v>6</v>
      </c>
      <c r="GE70" s="7">
        <v>33</v>
      </c>
      <c r="GF70" s="7">
        <v>84</v>
      </c>
      <c r="GG70" s="7">
        <v>92</v>
      </c>
      <c r="GH70" s="7">
        <v>99</v>
      </c>
      <c r="GI70" s="7">
        <v>42</v>
      </c>
      <c r="GJ70" s="7">
        <v>13</v>
      </c>
      <c r="GK70" s="7">
        <v>48</v>
      </c>
      <c r="GL70" s="7">
        <v>54</v>
      </c>
      <c r="GM70" s="7">
        <v>63</v>
      </c>
      <c r="GN70" s="7">
        <v>98</v>
      </c>
      <c r="GO70" s="7">
        <v>47</v>
      </c>
      <c r="GP70" s="7">
        <v>61</v>
      </c>
      <c r="GQ70" s="7">
        <v>37</v>
      </c>
      <c r="GR70" s="7">
        <v>37</v>
      </c>
      <c r="GS70" s="7">
        <v>23</v>
      </c>
      <c r="GT70" s="7">
        <v>67</v>
      </c>
      <c r="GU70" s="7">
        <v>5</v>
      </c>
      <c r="GV70" s="7">
        <v>1</v>
      </c>
      <c r="GW70" s="7">
        <v>87</v>
      </c>
      <c r="GX70" s="7">
        <v>14</v>
      </c>
      <c r="GY70" s="7">
        <v>1</v>
      </c>
      <c r="GZ70" s="7">
        <v>44</v>
      </c>
      <c r="HA70" s="7">
        <v>67</v>
      </c>
      <c r="HB70" s="7">
        <v>99</v>
      </c>
      <c r="HC70" s="7">
        <v>43</v>
      </c>
      <c r="HD70" s="7">
        <v>56</v>
      </c>
      <c r="HE70" s="7">
        <v>64</v>
      </c>
      <c r="HF70" s="7">
        <v>89</v>
      </c>
      <c r="HG70" s="61">
        <v>60</v>
      </c>
      <c r="HJ70" s="52" t="e">
        <f t="shared" si="176"/>
        <v>#VALUE!</v>
      </c>
      <c r="HL70" s="49">
        <f>$CA$22</f>
        <v>0.58333333333333326</v>
      </c>
      <c r="HN70" s="10" t="e">
        <f t="shared" si="172"/>
        <v>#VALUE!</v>
      </c>
      <c r="HP70" s="10" t="e">
        <f t="shared" si="173"/>
        <v>#VALUE!</v>
      </c>
      <c r="HR70" s="10" t="e">
        <f t="shared" si="78"/>
        <v>#VALUE!</v>
      </c>
      <c r="HT70" s="60" t="e">
        <f t="shared" ref="HT70:II85" si="178">IF(OR($HR70="", HT$5=""), "", IFERROR(INDEX($DL$8:$HG$107, MATCH($HR70, $DK$8:$DK$107, 0), MATCH(HT$5, $DL$7:$HG$7, 0)), ""))</f>
        <v>#VALUE!</v>
      </c>
      <c r="HU70" s="7" t="e">
        <f t="shared" si="178"/>
        <v>#VALUE!</v>
      </c>
      <c r="HV70" s="7" t="e">
        <f t="shared" si="178"/>
        <v>#VALUE!</v>
      </c>
      <c r="HW70" s="7" t="e">
        <f t="shared" si="178"/>
        <v>#VALUE!</v>
      </c>
      <c r="HX70" s="7" t="e">
        <f t="shared" si="178"/>
        <v>#VALUE!</v>
      </c>
      <c r="HY70" s="7" t="e">
        <f t="shared" si="178"/>
        <v>#VALUE!</v>
      </c>
      <c r="HZ70" s="7" t="e">
        <f t="shared" si="178"/>
        <v>#VALUE!</v>
      </c>
      <c r="IA70" s="7" t="e">
        <f t="shared" si="178"/>
        <v>#VALUE!</v>
      </c>
      <c r="IB70" s="7" t="e">
        <f t="shared" si="178"/>
        <v>#VALUE!</v>
      </c>
      <c r="IC70" s="7" t="e">
        <f t="shared" si="178"/>
        <v>#VALUE!</v>
      </c>
      <c r="ID70" s="7" t="e">
        <f t="shared" si="178"/>
        <v>#VALUE!</v>
      </c>
      <c r="IE70" s="7" t="e">
        <f t="shared" si="178"/>
        <v>#VALUE!</v>
      </c>
      <c r="IF70" s="7" t="e">
        <f t="shared" si="178"/>
        <v>#VALUE!</v>
      </c>
      <c r="IG70" s="7" t="e">
        <f t="shared" si="178"/>
        <v>#VALUE!</v>
      </c>
      <c r="IH70" s="7" t="e">
        <f t="shared" si="178"/>
        <v>#VALUE!</v>
      </c>
      <c r="II70" s="7" t="e">
        <f t="shared" si="178"/>
        <v>#VALUE!</v>
      </c>
      <c r="IJ70" s="7" t="e">
        <f t="shared" si="177"/>
        <v>#VALUE!</v>
      </c>
      <c r="IK70" s="7" t="e">
        <f t="shared" si="177"/>
        <v>#VALUE!</v>
      </c>
      <c r="IL70" s="7" t="e">
        <f t="shared" si="177"/>
        <v>#VALUE!</v>
      </c>
      <c r="IM70" s="61" t="e">
        <f t="shared" si="177"/>
        <v>#VALUE!</v>
      </c>
      <c r="IT70" s="10">
        <v>63</v>
      </c>
      <c r="IU70" s="10">
        <f t="shared" si="80"/>
        <v>2</v>
      </c>
      <c r="IW70" s="10">
        <f>IFERROR(IF(COUNTIF(IW$8:IW69, IW69)&lt;=INDEX($IQ$8:$IQ$18, MATCH(IW69, $IP$8:$IP$18, 0)), IW69, IW69+$IR$5), "")</f>
        <v>1</v>
      </c>
      <c r="IX70" s="10">
        <f>IF($IW70="", "", COUNTIF(IW$8:IW70, IW70))</f>
        <v>5</v>
      </c>
      <c r="IY70" s="10">
        <f t="shared" si="81"/>
        <v>6</v>
      </c>
      <c r="JA70" s="10" t="str">
        <f t="shared" si="82"/>
        <v>X</v>
      </c>
      <c r="JB70" s="10">
        <f>IF($JA70="", "", COUNTIF(JA$8:JA70, "X"))</f>
        <v>57</v>
      </c>
      <c r="JE70" s="67" t="str">
        <f t="shared" si="83"/>
        <v/>
      </c>
      <c r="JF70" s="60" t="str">
        <f>IF(AND($IQ$5='Dev Settings'!$BU$3, COUNTIF($IP$21:$IP$25, HT70)&gt;0, COUNTIF($IP$21:$IP$25, HT69)&gt;0), MIN($ML69:$NE69)-ML69, IF(AND($IQ$6='Dev Settings'!$BU$3, COUNTIF($IQ$21:$IQ$25, HT70)&gt;0, COUNTIF($IQ$21:$IQ$25, HT69)&gt;0), MAX($ML69:$NE69)-ML69, IFERROR(INDEX($IU$8:$IU$107, MATCH(HT70, $IT$8:$IT$107, 0)), "")))</f>
        <v/>
      </c>
      <c r="JG70" s="7" t="str">
        <f>IF(AND($IQ$5='Dev Settings'!$BU$3, COUNTIF($IP$21:$IP$25, HU70)&gt;0, COUNTIF($IP$21:$IP$25, HU69)&gt;0), MIN($ML69:$NE69)-MM69, IF(AND($IQ$6='Dev Settings'!$BU$3, COUNTIF($IQ$21:$IQ$25, HU70)&gt;0, COUNTIF($IQ$21:$IQ$25, HU69)&gt;0), MAX($ML69:$NE69)-MM69, IFERROR(INDEX($IU$8:$IU$107, MATCH(HU70, $IT$8:$IT$107, 0)), "")))</f>
        <v/>
      </c>
      <c r="JH70" s="7" t="str">
        <f>IF(AND($IQ$5='Dev Settings'!$BU$3, COUNTIF($IP$21:$IP$25, HV70)&gt;0, COUNTIF($IP$21:$IP$25, HV69)&gt;0), MIN($ML69:$NE69)-MN69, IF(AND($IQ$6='Dev Settings'!$BU$3, COUNTIF($IQ$21:$IQ$25, HV70)&gt;0, COUNTIF($IQ$21:$IQ$25, HV69)&gt;0), MAX($ML69:$NE69)-MN69, IFERROR(INDEX($IU$8:$IU$107, MATCH(HV70, $IT$8:$IT$107, 0)), "")))</f>
        <v/>
      </c>
      <c r="JI70" s="7" t="str">
        <f>IF(AND($IQ$5='Dev Settings'!$BU$3, COUNTIF($IP$21:$IP$25, HW70)&gt;0, COUNTIF($IP$21:$IP$25, HW69)&gt;0), MIN($ML69:$NE69)-MO69, IF(AND($IQ$6='Dev Settings'!$BU$3, COUNTIF($IQ$21:$IQ$25, HW70)&gt;0, COUNTIF($IQ$21:$IQ$25, HW69)&gt;0), MAX($ML69:$NE69)-MO69, IFERROR(INDEX($IU$8:$IU$107, MATCH(HW70, $IT$8:$IT$107, 0)), "")))</f>
        <v/>
      </c>
      <c r="JJ70" s="7" t="str">
        <f>IF(AND($IQ$5='Dev Settings'!$BU$3, COUNTIF($IP$21:$IP$25, HX70)&gt;0, COUNTIF($IP$21:$IP$25, HX69)&gt;0), MIN($ML69:$NE69)-MP69, IF(AND($IQ$6='Dev Settings'!$BU$3, COUNTIF($IQ$21:$IQ$25, HX70)&gt;0, COUNTIF($IQ$21:$IQ$25, HX69)&gt;0), MAX($ML69:$NE69)-MP69, IFERROR(INDEX($IU$8:$IU$107, MATCH(HX70, $IT$8:$IT$107, 0)), "")))</f>
        <v/>
      </c>
      <c r="JK70" s="7" t="str">
        <f>IF(AND($IQ$5='Dev Settings'!$BU$3, COUNTIF($IP$21:$IP$25, HY70)&gt;0, COUNTIF($IP$21:$IP$25, HY69)&gt;0), MIN($ML69:$NE69)-MQ69, IF(AND($IQ$6='Dev Settings'!$BU$3, COUNTIF($IQ$21:$IQ$25, HY70)&gt;0, COUNTIF($IQ$21:$IQ$25, HY69)&gt;0), MAX($ML69:$NE69)-MQ69, IFERROR(INDEX($IU$8:$IU$107, MATCH(HY70, $IT$8:$IT$107, 0)), "")))</f>
        <v/>
      </c>
      <c r="JL70" s="7" t="str">
        <f>IF(AND($IQ$5='Dev Settings'!$BU$3, COUNTIF($IP$21:$IP$25, HZ70)&gt;0, COUNTIF($IP$21:$IP$25, HZ69)&gt;0), MIN($ML69:$NE69)-MR69, IF(AND($IQ$6='Dev Settings'!$BU$3, COUNTIF($IQ$21:$IQ$25, HZ70)&gt;0, COUNTIF($IQ$21:$IQ$25, HZ69)&gt;0), MAX($ML69:$NE69)-MR69, IFERROR(INDEX($IU$8:$IU$107, MATCH(HZ70, $IT$8:$IT$107, 0)), "")))</f>
        <v/>
      </c>
      <c r="JM70" s="7" t="str">
        <f>IF(AND($IQ$5='Dev Settings'!$BU$3, COUNTIF($IP$21:$IP$25, IA70)&gt;0, COUNTIF($IP$21:$IP$25, IA69)&gt;0), MIN($ML69:$NE69)-MS69, IF(AND($IQ$6='Dev Settings'!$BU$3, COUNTIF($IQ$21:$IQ$25, IA70)&gt;0, COUNTIF($IQ$21:$IQ$25, IA69)&gt;0), MAX($ML69:$NE69)-MS69, IFERROR(INDEX($IU$8:$IU$107, MATCH(IA70, $IT$8:$IT$107, 0)), "")))</f>
        <v/>
      </c>
      <c r="JN70" s="7" t="str">
        <f>IF(AND($IQ$5='Dev Settings'!$BU$3, COUNTIF($IP$21:$IP$25, IB70)&gt;0, COUNTIF($IP$21:$IP$25, IB69)&gt;0), MIN($ML69:$NE69)-MT69, IF(AND($IQ$6='Dev Settings'!$BU$3, COUNTIF($IQ$21:$IQ$25, IB70)&gt;0, COUNTIF($IQ$21:$IQ$25, IB69)&gt;0), MAX($ML69:$NE69)-MT69, IFERROR(INDEX($IU$8:$IU$107, MATCH(IB70, $IT$8:$IT$107, 0)), "")))</f>
        <v/>
      </c>
      <c r="JO70" s="7" t="str">
        <f>IF(AND($IQ$5='Dev Settings'!$BU$3, COUNTIF($IP$21:$IP$25, IC70)&gt;0, COUNTIF($IP$21:$IP$25, IC69)&gt;0), MIN($ML69:$NE69)-MU69, IF(AND($IQ$6='Dev Settings'!$BU$3, COUNTIF($IQ$21:$IQ$25, IC70)&gt;0, COUNTIF($IQ$21:$IQ$25, IC69)&gt;0), MAX($ML69:$NE69)-MU69, IFERROR(INDEX($IU$8:$IU$107, MATCH(IC70, $IT$8:$IT$107, 0)), "")))</f>
        <v/>
      </c>
      <c r="JP70" s="7" t="str">
        <f>IF(AND($IQ$5='Dev Settings'!$BU$3, COUNTIF($IP$21:$IP$25, ID70)&gt;0, COUNTIF($IP$21:$IP$25, ID69)&gt;0), MIN($ML69:$NE69)-MV69, IF(AND($IQ$6='Dev Settings'!$BU$3, COUNTIF($IQ$21:$IQ$25, ID70)&gt;0, COUNTIF($IQ$21:$IQ$25, ID69)&gt;0), MAX($ML69:$NE69)-MV69, IFERROR(INDEX($IU$8:$IU$107, MATCH(ID70, $IT$8:$IT$107, 0)), "")))</f>
        <v/>
      </c>
      <c r="JQ70" s="7" t="str">
        <f>IF(AND($IQ$5='Dev Settings'!$BU$3, COUNTIF($IP$21:$IP$25, IE70)&gt;0, COUNTIF($IP$21:$IP$25, IE69)&gt;0), MIN($ML69:$NE69)-MW69, IF(AND($IQ$6='Dev Settings'!$BU$3, COUNTIF($IQ$21:$IQ$25, IE70)&gt;0, COUNTIF($IQ$21:$IQ$25, IE69)&gt;0), MAX($ML69:$NE69)-MW69, IFERROR(INDEX($IU$8:$IU$107, MATCH(IE70, $IT$8:$IT$107, 0)), "")))</f>
        <v/>
      </c>
      <c r="JR70" s="7" t="str">
        <f>IF(AND($IQ$5='Dev Settings'!$BU$3, COUNTIF($IP$21:$IP$25, IF70)&gt;0, COUNTIF($IP$21:$IP$25, IF69)&gt;0), MIN($ML69:$NE69)-MX69, IF(AND($IQ$6='Dev Settings'!$BU$3, COUNTIF($IQ$21:$IQ$25, IF70)&gt;0, COUNTIF($IQ$21:$IQ$25, IF69)&gt;0), MAX($ML69:$NE69)-MX69, IFERROR(INDEX($IU$8:$IU$107, MATCH(IF70, $IT$8:$IT$107, 0)), "")))</f>
        <v/>
      </c>
      <c r="JS70" s="7" t="str">
        <f>IF(AND($IQ$5='Dev Settings'!$BU$3, COUNTIF($IP$21:$IP$25, IG70)&gt;0, COUNTIF($IP$21:$IP$25, IG69)&gt;0), MIN($ML69:$NE69)-MY69, IF(AND($IQ$6='Dev Settings'!$BU$3, COUNTIF($IQ$21:$IQ$25, IG70)&gt;0, COUNTIF($IQ$21:$IQ$25, IG69)&gt;0), MAX($ML69:$NE69)-MY69, IFERROR(INDEX($IU$8:$IU$107, MATCH(IG70, $IT$8:$IT$107, 0)), "")))</f>
        <v/>
      </c>
      <c r="JT70" s="7" t="str">
        <f>IF(AND($IQ$5='Dev Settings'!$BU$3, COUNTIF($IP$21:$IP$25, IH70)&gt;0, COUNTIF($IP$21:$IP$25, IH69)&gt;0), MIN($ML69:$NE69)-MZ69, IF(AND($IQ$6='Dev Settings'!$BU$3, COUNTIF($IQ$21:$IQ$25, IH70)&gt;0, COUNTIF($IQ$21:$IQ$25, IH69)&gt;0), MAX($ML69:$NE69)-MZ69, IFERROR(INDEX($IU$8:$IU$107, MATCH(IH70, $IT$8:$IT$107, 0)), "")))</f>
        <v/>
      </c>
      <c r="JU70" s="7" t="str">
        <f>IF(AND($IQ$5='Dev Settings'!$BU$3, COUNTIF($IP$21:$IP$25, II70)&gt;0, COUNTIF($IP$21:$IP$25, II69)&gt;0), MIN($ML69:$NE69)-NA69, IF(AND($IQ$6='Dev Settings'!$BU$3, COUNTIF($IQ$21:$IQ$25, II70)&gt;0, COUNTIF($IQ$21:$IQ$25, II69)&gt;0), MAX($ML69:$NE69)-NA69, IFERROR(INDEX($IU$8:$IU$107, MATCH(II70, $IT$8:$IT$107, 0)), "")))</f>
        <v/>
      </c>
      <c r="JV70" s="7" t="str">
        <f>IF(AND($IQ$5='Dev Settings'!$BU$3, COUNTIF($IP$21:$IP$25, IJ70)&gt;0, COUNTIF($IP$21:$IP$25, IJ69)&gt;0), MIN($ML69:$NE69)-NB69, IF(AND($IQ$6='Dev Settings'!$BU$3, COUNTIF($IQ$21:$IQ$25, IJ70)&gt;0, COUNTIF($IQ$21:$IQ$25, IJ69)&gt;0), MAX($ML69:$NE69)-NB69, IFERROR(INDEX($IU$8:$IU$107, MATCH(IJ70, $IT$8:$IT$107, 0)), "")))</f>
        <v/>
      </c>
      <c r="JW70" s="7" t="str">
        <f>IF(AND($IQ$5='Dev Settings'!$BU$3, COUNTIF($IP$21:$IP$25, IK70)&gt;0, COUNTIF($IP$21:$IP$25, IK69)&gt;0), MIN($ML69:$NE69)-NC69, IF(AND($IQ$6='Dev Settings'!$BU$3, COUNTIF($IQ$21:$IQ$25, IK70)&gt;0, COUNTIF($IQ$21:$IQ$25, IK69)&gt;0), MAX($ML69:$NE69)-NC69, IFERROR(INDEX($IU$8:$IU$107, MATCH(IK70, $IT$8:$IT$107, 0)), "")))</f>
        <v/>
      </c>
      <c r="JX70" s="7" t="str">
        <f>IF(AND($IQ$5='Dev Settings'!$BU$3, COUNTIF($IP$21:$IP$25, IL70)&gt;0, COUNTIF($IP$21:$IP$25, IL69)&gt;0), MIN($ML69:$NE69)-ND69, IF(AND($IQ$6='Dev Settings'!$BU$3, COUNTIF($IQ$21:$IQ$25, IL70)&gt;0, COUNTIF($IQ$21:$IQ$25, IL69)&gt;0), MAX($ML69:$NE69)-ND69, IFERROR(INDEX($IU$8:$IU$107, MATCH(IL70, $IT$8:$IT$107, 0)), "")))</f>
        <v/>
      </c>
      <c r="JY70" s="61" t="str">
        <f>IF(AND($IQ$5='Dev Settings'!$BU$3, COUNTIF($IP$21:$IP$25, IM70)&gt;0, COUNTIF($IP$21:$IP$25, IM69)&gt;0), MIN($ML69:$NE69)-NE69, IF(AND($IQ$6='Dev Settings'!$BU$3, COUNTIF($IQ$21:$IQ$25, IM70)&gt;0, COUNTIF($IQ$21:$IQ$25, IM69)&gt;0), MAX($ML69:$NE69)-NE69, IFERROR(INDEX($IU$8:$IU$107, MATCH(IM70, $IT$8:$IT$107, 0)), "")))</f>
        <v/>
      </c>
      <c r="KA70" s="60" t="str">
        <f t="shared" si="8"/>
        <v/>
      </c>
      <c r="KB70" s="7" t="str">
        <f t="shared" si="9"/>
        <v/>
      </c>
      <c r="KC70" s="7" t="str">
        <f t="shared" si="10"/>
        <v/>
      </c>
      <c r="KD70" s="7" t="str">
        <f t="shared" si="11"/>
        <v/>
      </c>
      <c r="KE70" s="7" t="str">
        <f t="shared" si="12"/>
        <v/>
      </c>
      <c r="KF70" s="7" t="str">
        <f t="shared" si="13"/>
        <v/>
      </c>
      <c r="KG70" s="7" t="str">
        <f t="shared" si="14"/>
        <v/>
      </c>
      <c r="KH70" s="7" t="str">
        <f t="shared" si="15"/>
        <v/>
      </c>
      <c r="KI70" s="7" t="str">
        <f t="shared" si="16"/>
        <v/>
      </c>
      <c r="KJ70" s="7" t="str">
        <f t="shared" si="17"/>
        <v/>
      </c>
      <c r="KK70" s="7" t="str">
        <f t="shared" si="18"/>
        <v/>
      </c>
      <c r="KL70" s="7" t="str">
        <f t="shared" si="19"/>
        <v/>
      </c>
      <c r="KM70" s="7" t="str">
        <f t="shared" si="20"/>
        <v/>
      </c>
      <c r="KN70" s="7" t="str">
        <f t="shared" si="21"/>
        <v/>
      </c>
      <c r="KO70" s="7" t="str">
        <f t="shared" si="22"/>
        <v/>
      </c>
      <c r="KP70" s="7" t="str">
        <f t="shared" si="23"/>
        <v/>
      </c>
      <c r="KQ70" s="7" t="str">
        <f t="shared" si="24"/>
        <v/>
      </c>
      <c r="KR70" s="7" t="str">
        <f t="shared" si="25"/>
        <v/>
      </c>
      <c r="KS70" s="7" t="str">
        <f t="shared" si="26"/>
        <v/>
      </c>
      <c r="KT70" s="61" t="str">
        <f t="shared" si="27"/>
        <v/>
      </c>
      <c r="KV70" s="60" t="e">
        <f t="shared" si="28"/>
        <v>#VALUE!</v>
      </c>
      <c r="KW70" s="7" t="e">
        <f t="shared" si="29"/>
        <v>#VALUE!</v>
      </c>
      <c r="KX70" s="7" t="e">
        <f t="shared" si="30"/>
        <v>#VALUE!</v>
      </c>
      <c r="KY70" s="7" t="e">
        <f t="shared" si="31"/>
        <v>#VALUE!</v>
      </c>
      <c r="KZ70" s="7" t="e">
        <f t="shared" si="32"/>
        <v>#VALUE!</v>
      </c>
      <c r="LA70" s="7" t="e">
        <f t="shared" si="33"/>
        <v>#VALUE!</v>
      </c>
      <c r="LB70" s="7" t="e">
        <f t="shared" si="34"/>
        <v>#VALUE!</v>
      </c>
      <c r="LC70" s="7" t="e">
        <f t="shared" si="35"/>
        <v>#VALUE!</v>
      </c>
      <c r="LD70" s="7" t="e">
        <f t="shared" si="36"/>
        <v>#VALUE!</v>
      </c>
      <c r="LE70" s="7" t="e">
        <f t="shared" si="37"/>
        <v>#VALUE!</v>
      </c>
      <c r="LF70" s="7" t="e">
        <f t="shared" si="38"/>
        <v>#VALUE!</v>
      </c>
      <c r="LG70" s="7" t="e">
        <f t="shared" si="39"/>
        <v>#VALUE!</v>
      </c>
      <c r="LH70" s="7" t="e">
        <f t="shared" si="40"/>
        <v>#VALUE!</v>
      </c>
      <c r="LI70" s="7" t="e">
        <f t="shared" si="41"/>
        <v>#VALUE!</v>
      </c>
      <c r="LJ70" s="7" t="e">
        <f t="shared" si="42"/>
        <v>#VALUE!</v>
      </c>
      <c r="LK70" s="7" t="e">
        <f t="shared" si="43"/>
        <v>#VALUE!</v>
      </c>
      <c r="LL70" s="7" t="e">
        <f t="shared" si="44"/>
        <v>#VALUE!</v>
      </c>
      <c r="LM70" s="7" t="e">
        <f t="shared" si="45"/>
        <v>#VALUE!</v>
      </c>
      <c r="LN70" s="7" t="e">
        <f t="shared" si="46"/>
        <v>#VALUE!</v>
      </c>
      <c r="LO70" s="61" t="e">
        <f t="shared" si="47"/>
        <v>#VALUE!</v>
      </c>
      <c r="LQ70" s="60" t="e">
        <f t="shared" si="48"/>
        <v>#VALUE!</v>
      </c>
      <c r="LR70" s="7" t="e">
        <f t="shared" si="49"/>
        <v>#VALUE!</v>
      </c>
      <c r="LS70" s="7" t="e">
        <f t="shared" si="50"/>
        <v>#VALUE!</v>
      </c>
      <c r="LT70" s="7" t="e">
        <f t="shared" si="51"/>
        <v>#VALUE!</v>
      </c>
      <c r="LU70" s="7" t="e">
        <f t="shared" si="52"/>
        <v>#VALUE!</v>
      </c>
      <c r="LV70" s="7" t="e">
        <f t="shared" si="53"/>
        <v>#VALUE!</v>
      </c>
      <c r="LW70" s="7" t="e">
        <f t="shared" si="54"/>
        <v>#VALUE!</v>
      </c>
      <c r="LX70" s="7" t="e">
        <f t="shared" si="55"/>
        <v>#VALUE!</v>
      </c>
      <c r="LY70" s="7" t="e">
        <f t="shared" si="56"/>
        <v>#VALUE!</v>
      </c>
      <c r="LZ70" s="7" t="e">
        <f t="shared" si="57"/>
        <v>#VALUE!</v>
      </c>
      <c r="MA70" s="7" t="e">
        <f t="shared" si="58"/>
        <v>#VALUE!</v>
      </c>
      <c r="MB70" s="7" t="e">
        <f t="shared" si="59"/>
        <v>#VALUE!</v>
      </c>
      <c r="MC70" s="7" t="e">
        <f t="shared" si="60"/>
        <v>#VALUE!</v>
      </c>
      <c r="MD70" s="7" t="e">
        <f t="shared" si="61"/>
        <v>#VALUE!</v>
      </c>
      <c r="ME70" s="7" t="e">
        <f t="shared" si="62"/>
        <v>#VALUE!</v>
      </c>
      <c r="MF70" s="7" t="e">
        <f t="shared" si="63"/>
        <v>#VALUE!</v>
      </c>
      <c r="MG70" s="7" t="e">
        <f t="shared" si="64"/>
        <v>#VALUE!</v>
      </c>
      <c r="MH70" s="7" t="e">
        <f t="shared" si="65"/>
        <v>#VALUE!</v>
      </c>
      <c r="MI70" s="7" t="e">
        <f t="shared" si="66"/>
        <v>#VALUE!</v>
      </c>
      <c r="MJ70" s="61" t="e">
        <f t="shared" si="67"/>
        <v>#VALUE!</v>
      </c>
      <c r="ML70" s="60" t="str">
        <f t="shared" si="84"/>
        <v/>
      </c>
      <c r="MM70" s="7" t="str">
        <f t="shared" si="85"/>
        <v/>
      </c>
      <c r="MN70" s="7" t="str">
        <f t="shared" si="86"/>
        <v/>
      </c>
      <c r="MO70" s="7" t="str">
        <f t="shared" si="87"/>
        <v/>
      </c>
      <c r="MP70" s="7" t="str">
        <f t="shared" si="88"/>
        <v/>
      </c>
      <c r="MQ70" s="7" t="str">
        <f t="shared" si="89"/>
        <v/>
      </c>
      <c r="MR70" s="7" t="str">
        <f t="shared" si="90"/>
        <v/>
      </c>
      <c r="MS70" s="7" t="str">
        <f t="shared" si="91"/>
        <v/>
      </c>
      <c r="MT70" s="7" t="str">
        <f t="shared" si="92"/>
        <v/>
      </c>
      <c r="MU70" s="7" t="str">
        <f t="shared" si="93"/>
        <v/>
      </c>
      <c r="MV70" s="7" t="str">
        <f t="shared" si="94"/>
        <v/>
      </c>
      <c r="MW70" s="7" t="str">
        <f t="shared" si="95"/>
        <v/>
      </c>
      <c r="MX70" s="7" t="str">
        <f t="shared" si="96"/>
        <v/>
      </c>
      <c r="MY70" s="7" t="str">
        <f t="shared" si="97"/>
        <v/>
      </c>
      <c r="MZ70" s="7" t="str">
        <f t="shared" si="98"/>
        <v/>
      </c>
      <c r="NA70" s="7" t="str">
        <f t="shared" si="99"/>
        <v/>
      </c>
      <c r="NB70" s="7" t="str">
        <f t="shared" si="100"/>
        <v/>
      </c>
      <c r="NC70" s="7" t="str">
        <f t="shared" si="101"/>
        <v/>
      </c>
      <c r="ND70" s="7" t="str">
        <f t="shared" si="102"/>
        <v/>
      </c>
      <c r="NE70" s="61" t="str">
        <f t="shared" si="103"/>
        <v/>
      </c>
      <c r="NG70" s="10" t="str">
        <f t="shared" si="104"/>
        <v/>
      </c>
      <c r="NI70" s="10" t="str">
        <f t="shared" si="105"/>
        <v/>
      </c>
      <c r="NK70" s="10" t="str">
        <f>IF(COUNTIF($NI70:$NI$176, "X")=1, "X", "")</f>
        <v/>
      </c>
      <c r="NM70" s="10" t="str">
        <f t="shared" si="69"/>
        <v/>
      </c>
      <c r="NO70" s="85" t="str" cm="1">
        <f t="array" ref="NO70">IF(OR(NO$7="", $JE70=""), "", IFERROR(NO$8+SUMPRODUCT((Trades!$CL$8:$CL$307)*(Trades!$O$8:$Q$307=NO$7)*(Trades!$R$8:$R$307&lt;$JE70))-SUMPRODUCT((Trades!$H$8:$H$307)*(Trades!$E$8:$E$307=NO$7)*(Trades!$R$8:$R$307&lt;$JE70)), ""))</f>
        <v/>
      </c>
      <c r="NP70" s="86" t="str" cm="1">
        <f t="array" ref="NP70">IF(OR(NP$7="", $JE70=""), "", IFERROR(NP$8+SUMPRODUCT((Trades!$CL$8:$CL$307)*(Trades!$O$8:$Q$307=NP$7)*(Trades!$R$8:$R$307&lt;$JE70))-SUMPRODUCT((Trades!$H$8:$H$307)*(Trades!$E$8:$E$307=NP$7)*(Trades!$R$8:$R$307&lt;$JE70)), ""))</f>
        <v/>
      </c>
      <c r="NQ70" s="86" t="str" cm="1">
        <f t="array" ref="NQ70">IF(OR(NQ$7="", $JE70=""), "", IFERROR(NQ$8+SUMPRODUCT((Trades!$CL$8:$CL$307)*(Trades!$O$8:$Q$307=NQ$7)*(Trades!$R$8:$R$307&lt;$JE70))-SUMPRODUCT((Trades!$H$8:$H$307)*(Trades!$E$8:$E$307=NQ$7)*(Trades!$R$8:$R$307&lt;$JE70)), ""))</f>
        <v/>
      </c>
      <c r="NR70" s="86" t="str" cm="1">
        <f t="array" ref="NR70">IF(OR(NR$7="", $JE70=""), "", IFERROR(NR$8+SUMPRODUCT((Trades!$CL$8:$CL$307)*(Trades!$O$8:$Q$307=NR$7)*(Trades!$R$8:$R$307&lt;$JE70))-SUMPRODUCT((Trades!$H$8:$H$307)*(Trades!$E$8:$E$307=NR$7)*(Trades!$R$8:$R$307&lt;$JE70)), ""))</f>
        <v/>
      </c>
      <c r="NS70" s="86" t="str" cm="1">
        <f t="array" ref="NS70">IF(OR(NS$7="", $JE70=""), "", IFERROR(NS$8+SUMPRODUCT((Trades!$CL$8:$CL$307)*(Trades!$O$8:$Q$307=NS$7)*(Trades!$R$8:$R$307&lt;$JE70))-SUMPRODUCT((Trades!$H$8:$H$307)*(Trades!$E$8:$E$307=NS$7)*(Trades!$R$8:$R$307&lt;$JE70)), ""))</f>
        <v/>
      </c>
      <c r="NT70" s="86" t="str" cm="1">
        <f t="array" ref="NT70">IF(OR(NT$7="", $JE70=""), "", IFERROR(NT$8+SUMPRODUCT((Trades!$CL$8:$CL$307)*(Trades!$O$8:$Q$307=NT$7)*(Trades!$R$8:$R$307&lt;$JE70))-SUMPRODUCT((Trades!$H$8:$H$307)*(Trades!$E$8:$E$307=NT$7)*(Trades!$R$8:$R$307&lt;$JE70)), ""))</f>
        <v/>
      </c>
      <c r="NU70" s="86" t="str" cm="1">
        <f t="array" ref="NU70">IF(OR(NU$7="", $JE70=""), "", IFERROR(NU$8+SUMPRODUCT((Trades!$CL$8:$CL$307)*(Trades!$O$8:$Q$307=NU$7)*(Trades!$R$8:$R$307&lt;$JE70))-SUMPRODUCT((Trades!$H$8:$H$307)*(Trades!$E$8:$E$307=NU$7)*(Trades!$R$8:$R$307&lt;$JE70)), ""))</f>
        <v/>
      </c>
      <c r="NV70" s="86" t="str" cm="1">
        <f t="array" ref="NV70">IF(OR(NV$7="", $JE70=""), "", IFERROR(NV$8+SUMPRODUCT((Trades!$CL$8:$CL$307)*(Trades!$O$8:$Q$307=NV$7)*(Trades!$R$8:$R$307&lt;$JE70))-SUMPRODUCT((Trades!$H$8:$H$307)*(Trades!$E$8:$E$307=NV$7)*(Trades!$R$8:$R$307&lt;$JE70)), ""))</f>
        <v/>
      </c>
      <c r="NW70" s="86" t="str" cm="1">
        <f t="array" ref="NW70">IF(OR(NW$7="", $JE70=""), "", IFERROR(NW$8+SUMPRODUCT((Trades!$CL$8:$CL$307)*(Trades!$O$8:$Q$307=NW$7)*(Trades!$R$8:$R$307&lt;$JE70))-SUMPRODUCT((Trades!$H$8:$H$307)*(Trades!$E$8:$E$307=NW$7)*(Trades!$R$8:$R$307&lt;$JE70)), ""))</f>
        <v/>
      </c>
      <c r="NX70" s="86" t="str" cm="1">
        <f t="array" ref="NX70">IF(OR(NX$7="", $JE70=""), "", IFERROR(NX$8+SUMPRODUCT((Trades!$CL$8:$CL$307)*(Trades!$O$8:$Q$307=NX$7)*(Trades!$R$8:$R$307&lt;$JE70))-SUMPRODUCT((Trades!$H$8:$H$307)*(Trades!$E$8:$E$307=NX$7)*(Trades!$R$8:$R$307&lt;$JE70)), ""))</f>
        <v/>
      </c>
      <c r="NY70" s="86" t="str" cm="1">
        <f t="array" ref="NY70">IF(OR(NY$7="", $JE70=""), "", IFERROR(NY$8+SUMPRODUCT((Trades!$CL$8:$CL$307)*(Trades!$O$8:$Q$307=NY$7)*(Trades!$R$8:$R$307&lt;$JE70))-SUMPRODUCT((Trades!$H$8:$H$307)*(Trades!$E$8:$E$307=NY$7)*(Trades!$R$8:$R$307&lt;$JE70)), ""))</f>
        <v/>
      </c>
      <c r="NZ70" s="86" t="str" cm="1">
        <f t="array" ref="NZ70">IF(OR(NZ$7="", $JE70=""), "", IFERROR(NZ$8+SUMPRODUCT((Trades!$CL$8:$CL$307)*(Trades!$O$8:$Q$307=NZ$7)*(Trades!$R$8:$R$307&lt;$JE70))-SUMPRODUCT((Trades!$H$8:$H$307)*(Trades!$E$8:$E$307=NZ$7)*(Trades!$R$8:$R$307&lt;$JE70)), ""))</f>
        <v/>
      </c>
      <c r="OA70" s="86" t="str" cm="1">
        <f t="array" ref="OA70">IF(OR(OA$7="", $JE70=""), "", IFERROR(OA$8+SUMPRODUCT((Trades!$CL$8:$CL$307)*(Trades!$O$8:$Q$307=OA$7)*(Trades!$R$8:$R$307&lt;$JE70))-SUMPRODUCT((Trades!$H$8:$H$307)*(Trades!$E$8:$E$307=OA$7)*(Trades!$R$8:$R$307&lt;$JE70)), ""))</f>
        <v/>
      </c>
      <c r="OB70" s="86" t="str" cm="1">
        <f t="array" ref="OB70">IF(OR(OB$7="", $JE70=""), "", IFERROR(OB$8+SUMPRODUCT((Trades!$CL$8:$CL$307)*(Trades!$O$8:$Q$307=OB$7)*(Trades!$R$8:$R$307&lt;$JE70))-SUMPRODUCT((Trades!$H$8:$H$307)*(Trades!$E$8:$E$307=OB$7)*(Trades!$R$8:$R$307&lt;$JE70)), ""))</f>
        <v/>
      </c>
      <c r="OC70" s="86" t="str" cm="1">
        <f t="array" ref="OC70">IF(OR(OC$7="", $JE70=""), "", IFERROR(OC$8+SUMPRODUCT((Trades!$CL$8:$CL$307)*(Trades!$O$8:$Q$307=OC$7)*(Trades!$R$8:$R$307&lt;$JE70))-SUMPRODUCT((Trades!$H$8:$H$307)*(Trades!$E$8:$E$307=OC$7)*(Trades!$R$8:$R$307&lt;$JE70)), ""))</f>
        <v/>
      </c>
      <c r="OD70" s="86" t="str" cm="1">
        <f t="array" ref="OD70">IF(OR(OD$7="", $JE70=""), "", IFERROR(OD$8+SUMPRODUCT((Trades!$CL$8:$CL$307)*(Trades!$O$8:$Q$307=OD$7)*(Trades!$R$8:$R$307&lt;$JE70))-SUMPRODUCT((Trades!$H$8:$H$307)*(Trades!$E$8:$E$307=OD$7)*(Trades!$R$8:$R$307&lt;$JE70)), ""))</f>
        <v/>
      </c>
      <c r="OE70" s="86" t="str" cm="1">
        <f t="array" ref="OE70">IF(OR(OE$7="", $JE70=""), "", IFERROR(OE$8+SUMPRODUCT((Trades!$CL$8:$CL$307)*(Trades!$O$8:$Q$307=OE$7)*(Trades!$R$8:$R$307&lt;$JE70))-SUMPRODUCT((Trades!$H$8:$H$307)*(Trades!$E$8:$E$307=OE$7)*(Trades!$R$8:$R$307&lt;$JE70)), ""))</f>
        <v/>
      </c>
      <c r="OF70" s="86" t="str" cm="1">
        <f t="array" ref="OF70">IF(OR(OF$7="", $JE70=""), "", IFERROR(OF$8+SUMPRODUCT((Trades!$CL$8:$CL$307)*(Trades!$O$8:$Q$307=OF$7)*(Trades!$R$8:$R$307&lt;$JE70))-SUMPRODUCT((Trades!$H$8:$H$307)*(Trades!$E$8:$E$307=OF$7)*(Trades!$R$8:$R$307&lt;$JE70)), ""))</f>
        <v/>
      </c>
      <c r="OG70" s="86" t="str" cm="1">
        <f t="array" ref="OG70">IF(OR(OG$7="", $JE70=""), "", IFERROR(OG$8+SUMPRODUCT((Trades!$CL$8:$CL$307)*(Trades!$O$8:$Q$307=OG$7)*(Trades!$R$8:$R$307&lt;$JE70))-SUMPRODUCT((Trades!$H$8:$H$307)*(Trades!$E$8:$E$307=OG$7)*(Trades!$R$8:$R$307&lt;$JE70)), ""))</f>
        <v/>
      </c>
      <c r="OH70" s="87" t="str" cm="1">
        <f t="array" ref="OH70">IF(OR(OH$7="", $JE70=""), "", IFERROR(OH$8+SUMPRODUCT((Trades!$CL$8:$CL$307)*(Trades!$O$8:$Q$307=OH$7)*(Trades!$R$8:$R$307&lt;$JE70))-SUMPRODUCT((Trades!$H$8:$H$307)*(Trades!$E$8:$E$307=OH$7)*(Trades!$R$8:$R$307&lt;$JE70)), ""))</f>
        <v/>
      </c>
      <c r="OJ70" s="94" t="str">
        <f t="shared" si="106"/>
        <v/>
      </c>
      <c r="OK70" s="95" t="str">
        <f t="shared" si="153"/>
        <v/>
      </c>
      <c r="OL70" s="95" t="str">
        <f t="shared" si="154"/>
        <v/>
      </c>
      <c r="OM70" s="95" t="str">
        <f t="shared" si="155"/>
        <v/>
      </c>
      <c r="ON70" s="95" t="str">
        <f t="shared" si="156"/>
        <v/>
      </c>
      <c r="OO70" s="95" t="str">
        <f t="shared" si="157"/>
        <v/>
      </c>
      <c r="OP70" s="95" t="str">
        <f t="shared" si="158"/>
        <v/>
      </c>
      <c r="OQ70" s="95" t="str">
        <f t="shared" si="159"/>
        <v/>
      </c>
      <c r="OR70" s="95" t="str">
        <f t="shared" si="160"/>
        <v/>
      </c>
      <c r="OS70" s="95" t="str">
        <f t="shared" si="131"/>
        <v/>
      </c>
      <c r="OT70" s="95" t="str">
        <f t="shared" si="132"/>
        <v/>
      </c>
      <c r="OU70" s="95" t="str">
        <f t="shared" si="133"/>
        <v/>
      </c>
      <c r="OV70" s="95" t="str">
        <f t="shared" si="134"/>
        <v/>
      </c>
      <c r="OW70" s="95" t="str">
        <f t="shared" si="135"/>
        <v/>
      </c>
      <c r="OX70" s="95" t="str">
        <f t="shared" si="136"/>
        <v/>
      </c>
      <c r="OY70" s="95" t="str">
        <f t="shared" si="137"/>
        <v/>
      </c>
      <c r="OZ70" s="95" t="str">
        <f t="shared" si="138"/>
        <v/>
      </c>
      <c r="PA70" s="95" t="str">
        <f t="shared" si="139"/>
        <v/>
      </c>
      <c r="PB70" s="95" t="str">
        <f t="shared" si="140"/>
        <v/>
      </c>
      <c r="PC70" s="96" t="str">
        <f t="shared" si="141"/>
        <v/>
      </c>
      <c r="PE70" s="101" t="str">
        <f t="shared" si="126"/>
        <v/>
      </c>
      <c r="PG70" s="106" t="str">
        <f t="shared" si="127"/>
        <v/>
      </c>
      <c r="PH70" s="107" t="str">
        <f t="shared" si="161"/>
        <v/>
      </c>
      <c r="PI70" s="107" t="str">
        <f t="shared" si="162"/>
        <v/>
      </c>
      <c r="PJ70" s="107" t="str">
        <f t="shared" si="163"/>
        <v/>
      </c>
      <c r="PK70" s="107" t="str">
        <f t="shared" si="164"/>
        <v/>
      </c>
      <c r="PL70" s="107" t="str">
        <f t="shared" si="165"/>
        <v/>
      </c>
      <c r="PM70" s="107" t="str">
        <f t="shared" si="166"/>
        <v/>
      </c>
      <c r="PN70" s="107" t="str">
        <f t="shared" si="167"/>
        <v/>
      </c>
      <c r="PO70" s="107" t="str">
        <f t="shared" si="168"/>
        <v/>
      </c>
      <c r="PP70" s="107" t="str">
        <f t="shared" si="142"/>
        <v/>
      </c>
      <c r="PQ70" s="107" t="str">
        <f t="shared" si="143"/>
        <v/>
      </c>
      <c r="PR70" s="107" t="str">
        <f t="shared" si="144"/>
        <v/>
      </c>
      <c r="PS70" s="107" t="str">
        <f t="shared" si="145"/>
        <v/>
      </c>
      <c r="PT70" s="107" t="str">
        <f t="shared" si="146"/>
        <v/>
      </c>
      <c r="PU70" s="107" t="str">
        <f t="shared" si="147"/>
        <v/>
      </c>
      <c r="PV70" s="107" t="str">
        <f t="shared" si="148"/>
        <v/>
      </c>
      <c r="PW70" s="107" t="str">
        <f t="shared" si="149"/>
        <v/>
      </c>
      <c r="PX70" s="107" t="str">
        <f t="shared" si="150"/>
        <v/>
      </c>
      <c r="PY70" s="107" t="str">
        <f t="shared" si="151"/>
        <v/>
      </c>
      <c r="PZ70" s="108" t="str">
        <f t="shared" si="152"/>
        <v/>
      </c>
      <c r="QB70" s="124" t="str" cm="1">
        <f t="array" ref="QB70">IF(OR($QB$3="", $NI70=""), "", IFERROR(INDEX($ML70:$NE70, $QA70, MATCH($QB$3, $ML$7:$NE$7, 0)), ""))</f>
        <v/>
      </c>
      <c r="QD70" s="101" t="e" cm="1">
        <f t="array" ref="QD70">IF(OR($NI70="", $QB$3=""), NA(), IFERROR(INDEX($NO70:$OH70, $QC70, MATCH($QB$3, $NO$7:$OH$7, 0)), NA()))</f>
        <v>#N/A</v>
      </c>
      <c r="QF70" s="10">
        <f t="shared" si="72"/>
        <v>-20</v>
      </c>
    </row>
    <row r="71" spans="88:448" ht="15" hidden="1" customHeight="1" x14ac:dyDescent="0.25">
      <c r="CJ71" s="7"/>
      <c r="CK71" s="10">
        <v>63</v>
      </c>
      <c r="CL71" s="60">
        <v>62</v>
      </c>
      <c r="CM71" s="7">
        <v>3</v>
      </c>
      <c r="CN71" s="7">
        <v>65</v>
      </c>
      <c r="CO71" s="7">
        <v>36</v>
      </c>
      <c r="CP71" s="7">
        <v>14</v>
      </c>
      <c r="CQ71" s="7">
        <v>52</v>
      </c>
      <c r="CR71" s="7">
        <v>2</v>
      </c>
      <c r="CS71" s="7">
        <v>65</v>
      </c>
      <c r="CT71" s="7">
        <v>41</v>
      </c>
      <c r="CU71" s="7">
        <v>28</v>
      </c>
      <c r="CV71" s="7">
        <v>25</v>
      </c>
      <c r="CW71" s="7">
        <v>8</v>
      </c>
      <c r="CX71" s="7">
        <v>23</v>
      </c>
      <c r="CY71" s="7">
        <v>67</v>
      </c>
      <c r="CZ71" s="7">
        <v>14</v>
      </c>
      <c r="DA71" s="7">
        <v>24</v>
      </c>
      <c r="DB71" s="7">
        <v>57</v>
      </c>
      <c r="DC71" s="7">
        <v>69</v>
      </c>
      <c r="DD71" s="7">
        <v>8</v>
      </c>
      <c r="DE71" s="7">
        <v>58</v>
      </c>
      <c r="DF71" s="7">
        <v>49</v>
      </c>
      <c r="DG71" s="7">
        <v>36</v>
      </c>
      <c r="DH71" s="7">
        <v>53</v>
      </c>
      <c r="DI71" s="61">
        <v>78</v>
      </c>
      <c r="DK71" s="10">
        <v>64</v>
      </c>
      <c r="DL71" s="60">
        <v>94</v>
      </c>
      <c r="DM71" s="7">
        <v>94</v>
      </c>
      <c r="DN71" s="7">
        <v>67</v>
      </c>
      <c r="DO71" s="7">
        <v>30</v>
      </c>
      <c r="DP71" s="7">
        <v>83</v>
      </c>
      <c r="DQ71" s="7">
        <v>100</v>
      </c>
      <c r="DR71" s="7">
        <v>100</v>
      </c>
      <c r="DS71" s="7">
        <v>66</v>
      </c>
      <c r="DT71" s="7">
        <v>44</v>
      </c>
      <c r="DU71" s="7">
        <v>80</v>
      </c>
      <c r="DV71" s="7">
        <v>45</v>
      </c>
      <c r="DW71" s="7">
        <v>70</v>
      </c>
      <c r="DX71" s="7">
        <v>4</v>
      </c>
      <c r="DY71" s="7">
        <v>11</v>
      </c>
      <c r="DZ71" s="7">
        <v>52</v>
      </c>
      <c r="EA71" s="7">
        <v>23</v>
      </c>
      <c r="EB71" s="7">
        <v>57</v>
      </c>
      <c r="EC71" s="7">
        <v>36</v>
      </c>
      <c r="ED71" s="7">
        <v>50</v>
      </c>
      <c r="EE71" s="7">
        <v>1</v>
      </c>
      <c r="EF71" s="7">
        <v>63</v>
      </c>
      <c r="EG71" s="7">
        <v>44</v>
      </c>
      <c r="EH71" s="7">
        <v>26</v>
      </c>
      <c r="EI71" s="7">
        <v>79</v>
      </c>
      <c r="EJ71" s="7">
        <v>89</v>
      </c>
      <c r="EK71" s="7">
        <v>71</v>
      </c>
      <c r="EL71" s="7">
        <v>67</v>
      </c>
      <c r="EM71" s="7">
        <v>95</v>
      </c>
      <c r="EN71" s="7">
        <v>9</v>
      </c>
      <c r="EO71" s="7">
        <v>56</v>
      </c>
      <c r="EP71" s="7">
        <v>100</v>
      </c>
      <c r="EQ71" s="7">
        <v>90</v>
      </c>
      <c r="ER71" s="7">
        <v>42</v>
      </c>
      <c r="ES71" s="7">
        <v>9</v>
      </c>
      <c r="ET71" s="7">
        <v>15</v>
      </c>
      <c r="EU71" s="7">
        <v>90</v>
      </c>
      <c r="EV71" s="7">
        <v>100</v>
      </c>
      <c r="EW71" s="7">
        <v>8</v>
      </c>
      <c r="EX71" s="7">
        <v>91</v>
      </c>
      <c r="EY71" s="7">
        <v>33</v>
      </c>
      <c r="EZ71" s="7">
        <v>56</v>
      </c>
      <c r="FA71" s="7">
        <v>54</v>
      </c>
      <c r="FB71" s="7">
        <v>38</v>
      </c>
      <c r="FC71" s="7">
        <v>81</v>
      </c>
      <c r="FD71" s="7">
        <v>51</v>
      </c>
      <c r="FE71" s="7">
        <v>72</v>
      </c>
      <c r="FF71" s="7">
        <v>90</v>
      </c>
      <c r="FG71" s="7">
        <v>24</v>
      </c>
      <c r="FH71" s="7">
        <v>13</v>
      </c>
      <c r="FI71" s="7">
        <v>63</v>
      </c>
      <c r="FJ71" s="7">
        <v>77</v>
      </c>
      <c r="FK71" s="7">
        <v>88</v>
      </c>
      <c r="FL71" s="7">
        <v>45</v>
      </c>
      <c r="FM71" s="7">
        <v>10</v>
      </c>
      <c r="FN71" s="7">
        <v>32</v>
      </c>
      <c r="FO71" s="7">
        <v>90</v>
      </c>
      <c r="FP71" s="7">
        <v>23</v>
      </c>
      <c r="FQ71" s="7">
        <v>56</v>
      </c>
      <c r="FR71" s="7">
        <v>29</v>
      </c>
      <c r="FS71" s="7">
        <v>88</v>
      </c>
      <c r="FT71" s="7">
        <v>90</v>
      </c>
      <c r="FU71" s="7">
        <v>74</v>
      </c>
      <c r="FV71" s="7">
        <v>20</v>
      </c>
      <c r="FW71" s="7">
        <v>98</v>
      </c>
      <c r="FX71" s="7">
        <v>97</v>
      </c>
      <c r="FY71" s="7">
        <v>21</v>
      </c>
      <c r="FZ71" s="7">
        <v>12</v>
      </c>
      <c r="GA71" s="7">
        <v>64</v>
      </c>
      <c r="GB71" s="7">
        <v>29</v>
      </c>
      <c r="GC71" s="7">
        <v>43</v>
      </c>
      <c r="GD71" s="7">
        <v>70</v>
      </c>
      <c r="GE71" s="7">
        <v>82</v>
      </c>
      <c r="GF71" s="7">
        <v>87</v>
      </c>
      <c r="GG71" s="7">
        <v>58</v>
      </c>
      <c r="GH71" s="7">
        <v>68</v>
      </c>
      <c r="GI71" s="7">
        <v>3</v>
      </c>
      <c r="GJ71" s="7">
        <v>51</v>
      </c>
      <c r="GK71" s="7">
        <v>81</v>
      </c>
      <c r="GL71" s="7">
        <v>65</v>
      </c>
      <c r="GM71" s="7">
        <v>83</v>
      </c>
      <c r="GN71" s="7">
        <v>25</v>
      </c>
      <c r="GO71" s="7">
        <v>78</v>
      </c>
      <c r="GP71" s="7">
        <v>86</v>
      </c>
      <c r="GQ71" s="7">
        <v>18</v>
      </c>
      <c r="GR71" s="7">
        <v>57</v>
      </c>
      <c r="GS71" s="7">
        <v>64</v>
      </c>
      <c r="GT71" s="7">
        <v>10</v>
      </c>
      <c r="GU71" s="7">
        <v>58</v>
      </c>
      <c r="GV71" s="7">
        <v>69</v>
      </c>
      <c r="GW71" s="7">
        <v>10</v>
      </c>
      <c r="GX71" s="7">
        <v>82</v>
      </c>
      <c r="GY71" s="7">
        <v>36</v>
      </c>
      <c r="GZ71" s="7">
        <v>39</v>
      </c>
      <c r="HA71" s="7">
        <v>33</v>
      </c>
      <c r="HB71" s="7">
        <v>80</v>
      </c>
      <c r="HC71" s="7">
        <v>24</v>
      </c>
      <c r="HD71" s="7">
        <v>49</v>
      </c>
      <c r="HE71" s="7">
        <v>91</v>
      </c>
      <c r="HF71" s="7">
        <v>80</v>
      </c>
      <c r="HG71" s="61">
        <v>75</v>
      </c>
      <c r="HJ71" s="52" t="e">
        <f t="shared" si="176"/>
        <v>#VALUE!</v>
      </c>
      <c r="HL71" s="49">
        <f>$CA$23</f>
        <v>0.62499999999999989</v>
      </c>
      <c r="HN71" s="10" t="e">
        <f t="shared" si="172"/>
        <v>#VALUE!</v>
      </c>
      <c r="HP71" s="10" t="e">
        <f t="shared" si="173"/>
        <v>#VALUE!</v>
      </c>
      <c r="HR71" s="10" t="e">
        <f t="shared" si="78"/>
        <v>#VALUE!</v>
      </c>
      <c r="HT71" s="60" t="e">
        <f t="shared" si="178"/>
        <v>#VALUE!</v>
      </c>
      <c r="HU71" s="7" t="e">
        <f t="shared" si="178"/>
        <v>#VALUE!</v>
      </c>
      <c r="HV71" s="7" t="e">
        <f t="shared" si="178"/>
        <v>#VALUE!</v>
      </c>
      <c r="HW71" s="7" t="e">
        <f t="shared" si="178"/>
        <v>#VALUE!</v>
      </c>
      <c r="HX71" s="7" t="e">
        <f t="shared" si="178"/>
        <v>#VALUE!</v>
      </c>
      <c r="HY71" s="7" t="e">
        <f t="shared" si="178"/>
        <v>#VALUE!</v>
      </c>
      <c r="HZ71" s="7" t="e">
        <f t="shared" si="178"/>
        <v>#VALUE!</v>
      </c>
      <c r="IA71" s="7" t="e">
        <f t="shared" si="178"/>
        <v>#VALUE!</v>
      </c>
      <c r="IB71" s="7" t="e">
        <f t="shared" si="178"/>
        <v>#VALUE!</v>
      </c>
      <c r="IC71" s="7" t="e">
        <f t="shared" si="178"/>
        <v>#VALUE!</v>
      </c>
      <c r="ID71" s="7" t="e">
        <f t="shared" si="178"/>
        <v>#VALUE!</v>
      </c>
      <c r="IE71" s="7" t="e">
        <f t="shared" si="178"/>
        <v>#VALUE!</v>
      </c>
      <c r="IF71" s="7" t="e">
        <f t="shared" si="178"/>
        <v>#VALUE!</v>
      </c>
      <c r="IG71" s="7" t="e">
        <f t="shared" si="178"/>
        <v>#VALUE!</v>
      </c>
      <c r="IH71" s="7" t="e">
        <f t="shared" si="178"/>
        <v>#VALUE!</v>
      </c>
      <c r="II71" s="7" t="e">
        <f t="shared" si="178"/>
        <v>#VALUE!</v>
      </c>
      <c r="IJ71" s="7" t="e">
        <f t="shared" si="177"/>
        <v>#VALUE!</v>
      </c>
      <c r="IK71" s="7" t="e">
        <f t="shared" si="177"/>
        <v>#VALUE!</v>
      </c>
      <c r="IL71" s="7" t="e">
        <f t="shared" si="177"/>
        <v>#VALUE!</v>
      </c>
      <c r="IM71" s="61" t="e">
        <f t="shared" si="177"/>
        <v>#VALUE!</v>
      </c>
      <c r="IT71" s="10">
        <v>64</v>
      </c>
      <c r="IU71" s="10">
        <f t="shared" si="80"/>
        <v>2</v>
      </c>
      <c r="IW71" s="10">
        <f>IFERROR(IF(COUNTIF(IW$8:IW70, IW70)&lt;=INDEX($IQ$8:$IQ$18, MATCH(IW70, $IP$8:$IP$18, 0)), IW70, IW70+$IR$5), "")</f>
        <v>1</v>
      </c>
      <c r="IX71" s="10">
        <f>IF($IW71="", "", COUNTIF(IW$8:IW71, IW71))</f>
        <v>6</v>
      </c>
      <c r="IY71" s="10">
        <f t="shared" si="81"/>
        <v>6</v>
      </c>
      <c r="JA71" s="10" t="str">
        <f t="shared" si="82"/>
        <v>X</v>
      </c>
      <c r="JB71" s="10">
        <f>IF($JA71="", "", COUNTIF(JA$8:JA71, "X"))</f>
        <v>58</v>
      </c>
      <c r="JE71" s="67" t="str">
        <f t="shared" si="83"/>
        <v/>
      </c>
      <c r="JF71" s="60" t="str">
        <f>IF(AND($IQ$5='Dev Settings'!$BU$3, COUNTIF($IP$21:$IP$25, HT71)&gt;0, COUNTIF($IP$21:$IP$25, HT70)&gt;0), MIN($ML70:$NE70)-ML70, IF(AND($IQ$6='Dev Settings'!$BU$3, COUNTIF($IQ$21:$IQ$25, HT71)&gt;0, COUNTIF($IQ$21:$IQ$25, HT70)&gt;0), MAX($ML70:$NE70)-ML70, IFERROR(INDEX($IU$8:$IU$107, MATCH(HT71, $IT$8:$IT$107, 0)), "")))</f>
        <v/>
      </c>
      <c r="JG71" s="7" t="str">
        <f>IF(AND($IQ$5='Dev Settings'!$BU$3, COUNTIF($IP$21:$IP$25, HU71)&gt;0, COUNTIF($IP$21:$IP$25, HU70)&gt;0), MIN($ML70:$NE70)-MM70, IF(AND($IQ$6='Dev Settings'!$BU$3, COUNTIF($IQ$21:$IQ$25, HU71)&gt;0, COUNTIF($IQ$21:$IQ$25, HU70)&gt;0), MAX($ML70:$NE70)-MM70, IFERROR(INDEX($IU$8:$IU$107, MATCH(HU71, $IT$8:$IT$107, 0)), "")))</f>
        <v/>
      </c>
      <c r="JH71" s="7" t="str">
        <f>IF(AND($IQ$5='Dev Settings'!$BU$3, COUNTIF($IP$21:$IP$25, HV71)&gt;0, COUNTIF($IP$21:$IP$25, HV70)&gt;0), MIN($ML70:$NE70)-MN70, IF(AND($IQ$6='Dev Settings'!$BU$3, COUNTIF($IQ$21:$IQ$25, HV71)&gt;0, COUNTIF($IQ$21:$IQ$25, HV70)&gt;0), MAX($ML70:$NE70)-MN70, IFERROR(INDEX($IU$8:$IU$107, MATCH(HV71, $IT$8:$IT$107, 0)), "")))</f>
        <v/>
      </c>
      <c r="JI71" s="7" t="str">
        <f>IF(AND($IQ$5='Dev Settings'!$BU$3, COUNTIF($IP$21:$IP$25, HW71)&gt;0, COUNTIF($IP$21:$IP$25, HW70)&gt;0), MIN($ML70:$NE70)-MO70, IF(AND($IQ$6='Dev Settings'!$BU$3, COUNTIF($IQ$21:$IQ$25, HW71)&gt;0, COUNTIF($IQ$21:$IQ$25, HW70)&gt;0), MAX($ML70:$NE70)-MO70, IFERROR(INDEX($IU$8:$IU$107, MATCH(HW71, $IT$8:$IT$107, 0)), "")))</f>
        <v/>
      </c>
      <c r="JJ71" s="7" t="str">
        <f>IF(AND($IQ$5='Dev Settings'!$BU$3, COUNTIF($IP$21:$IP$25, HX71)&gt;0, COUNTIF($IP$21:$IP$25, HX70)&gt;0), MIN($ML70:$NE70)-MP70, IF(AND($IQ$6='Dev Settings'!$BU$3, COUNTIF($IQ$21:$IQ$25, HX71)&gt;0, COUNTIF($IQ$21:$IQ$25, HX70)&gt;0), MAX($ML70:$NE70)-MP70, IFERROR(INDEX($IU$8:$IU$107, MATCH(HX71, $IT$8:$IT$107, 0)), "")))</f>
        <v/>
      </c>
      <c r="JK71" s="7" t="str">
        <f>IF(AND($IQ$5='Dev Settings'!$BU$3, COUNTIF($IP$21:$IP$25, HY71)&gt;0, COUNTIF($IP$21:$IP$25, HY70)&gt;0), MIN($ML70:$NE70)-MQ70, IF(AND($IQ$6='Dev Settings'!$BU$3, COUNTIF($IQ$21:$IQ$25, HY71)&gt;0, COUNTIF($IQ$21:$IQ$25, HY70)&gt;0), MAX($ML70:$NE70)-MQ70, IFERROR(INDEX($IU$8:$IU$107, MATCH(HY71, $IT$8:$IT$107, 0)), "")))</f>
        <v/>
      </c>
      <c r="JL71" s="7" t="str">
        <f>IF(AND($IQ$5='Dev Settings'!$BU$3, COUNTIF($IP$21:$IP$25, HZ71)&gt;0, COUNTIF($IP$21:$IP$25, HZ70)&gt;0), MIN($ML70:$NE70)-MR70, IF(AND($IQ$6='Dev Settings'!$BU$3, COUNTIF($IQ$21:$IQ$25, HZ71)&gt;0, COUNTIF($IQ$21:$IQ$25, HZ70)&gt;0), MAX($ML70:$NE70)-MR70, IFERROR(INDEX($IU$8:$IU$107, MATCH(HZ71, $IT$8:$IT$107, 0)), "")))</f>
        <v/>
      </c>
      <c r="JM71" s="7" t="str">
        <f>IF(AND($IQ$5='Dev Settings'!$BU$3, COUNTIF($IP$21:$IP$25, IA71)&gt;0, COUNTIF($IP$21:$IP$25, IA70)&gt;0), MIN($ML70:$NE70)-MS70, IF(AND($IQ$6='Dev Settings'!$BU$3, COUNTIF($IQ$21:$IQ$25, IA71)&gt;0, COUNTIF($IQ$21:$IQ$25, IA70)&gt;0), MAX($ML70:$NE70)-MS70, IFERROR(INDEX($IU$8:$IU$107, MATCH(IA71, $IT$8:$IT$107, 0)), "")))</f>
        <v/>
      </c>
      <c r="JN71" s="7" t="str">
        <f>IF(AND($IQ$5='Dev Settings'!$BU$3, COUNTIF($IP$21:$IP$25, IB71)&gt;0, COUNTIF($IP$21:$IP$25, IB70)&gt;0), MIN($ML70:$NE70)-MT70, IF(AND($IQ$6='Dev Settings'!$BU$3, COUNTIF($IQ$21:$IQ$25, IB71)&gt;0, COUNTIF($IQ$21:$IQ$25, IB70)&gt;0), MAX($ML70:$NE70)-MT70, IFERROR(INDEX($IU$8:$IU$107, MATCH(IB71, $IT$8:$IT$107, 0)), "")))</f>
        <v/>
      </c>
      <c r="JO71" s="7" t="str">
        <f>IF(AND($IQ$5='Dev Settings'!$BU$3, COUNTIF($IP$21:$IP$25, IC71)&gt;0, COUNTIF($IP$21:$IP$25, IC70)&gt;0), MIN($ML70:$NE70)-MU70, IF(AND($IQ$6='Dev Settings'!$BU$3, COUNTIF($IQ$21:$IQ$25, IC71)&gt;0, COUNTIF($IQ$21:$IQ$25, IC70)&gt;0), MAX($ML70:$NE70)-MU70, IFERROR(INDEX($IU$8:$IU$107, MATCH(IC71, $IT$8:$IT$107, 0)), "")))</f>
        <v/>
      </c>
      <c r="JP71" s="7" t="str">
        <f>IF(AND($IQ$5='Dev Settings'!$BU$3, COUNTIF($IP$21:$IP$25, ID71)&gt;0, COUNTIF($IP$21:$IP$25, ID70)&gt;0), MIN($ML70:$NE70)-MV70, IF(AND($IQ$6='Dev Settings'!$BU$3, COUNTIF($IQ$21:$IQ$25, ID71)&gt;0, COUNTIF($IQ$21:$IQ$25, ID70)&gt;0), MAX($ML70:$NE70)-MV70, IFERROR(INDEX($IU$8:$IU$107, MATCH(ID71, $IT$8:$IT$107, 0)), "")))</f>
        <v/>
      </c>
      <c r="JQ71" s="7" t="str">
        <f>IF(AND($IQ$5='Dev Settings'!$BU$3, COUNTIF($IP$21:$IP$25, IE71)&gt;0, COUNTIF($IP$21:$IP$25, IE70)&gt;0), MIN($ML70:$NE70)-MW70, IF(AND($IQ$6='Dev Settings'!$BU$3, COUNTIF($IQ$21:$IQ$25, IE71)&gt;0, COUNTIF($IQ$21:$IQ$25, IE70)&gt;0), MAX($ML70:$NE70)-MW70, IFERROR(INDEX($IU$8:$IU$107, MATCH(IE71, $IT$8:$IT$107, 0)), "")))</f>
        <v/>
      </c>
      <c r="JR71" s="7" t="str">
        <f>IF(AND($IQ$5='Dev Settings'!$BU$3, COUNTIF($IP$21:$IP$25, IF71)&gt;0, COUNTIF($IP$21:$IP$25, IF70)&gt;0), MIN($ML70:$NE70)-MX70, IF(AND($IQ$6='Dev Settings'!$BU$3, COUNTIF($IQ$21:$IQ$25, IF71)&gt;0, COUNTIF($IQ$21:$IQ$25, IF70)&gt;0), MAX($ML70:$NE70)-MX70, IFERROR(INDEX($IU$8:$IU$107, MATCH(IF71, $IT$8:$IT$107, 0)), "")))</f>
        <v/>
      </c>
      <c r="JS71" s="7" t="str">
        <f>IF(AND($IQ$5='Dev Settings'!$BU$3, COUNTIF($IP$21:$IP$25, IG71)&gt;0, COUNTIF($IP$21:$IP$25, IG70)&gt;0), MIN($ML70:$NE70)-MY70, IF(AND($IQ$6='Dev Settings'!$BU$3, COUNTIF($IQ$21:$IQ$25, IG71)&gt;0, COUNTIF($IQ$21:$IQ$25, IG70)&gt;0), MAX($ML70:$NE70)-MY70, IFERROR(INDEX($IU$8:$IU$107, MATCH(IG71, $IT$8:$IT$107, 0)), "")))</f>
        <v/>
      </c>
      <c r="JT71" s="7" t="str">
        <f>IF(AND($IQ$5='Dev Settings'!$BU$3, COUNTIF($IP$21:$IP$25, IH71)&gt;0, COUNTIF($IP$21:$IP$25, IH70)&gt;0), MIN($ML70:$NE70)-MZ70, IF(AND($IQ$6='Dev Settings'!$BU$3, COUNTIF($IQ$21:$IQ$25, IH71)&gt;0, COUNTIF($IQ$21:$IQ$25, IH70)&gt;0), MAX($ML70:$NE70)-MZ70, IFERROR(INDEX($IU$8:$IU$107, MATCH(IH71, $IT$8:$IT$107, 0)), "")))</f>
        <v/>
      </c>
      <c r="JU71" s="7" t="str">
        <f>IF(AND($IQ$5='Dev Settings'!$BU$3, COUNTIF($IP$21:$IP$25, II71)&gt;0, COUNTIF($IP$21:$IP$25, II70)&gt;0), MIN($ML70:$NE70)-NA70, IF(AND($IQ$6='Dev Settings'!$BU$3, COUNTIF($IQ$21:$IQ$25, II71)&gt;0, COUNTIF($IQ$21:$IQ$25, II70)&gt;0), MAX($ML70:$NE70)-NA70, IFERROR(INDEX($IU$8:$IU$107, MATCH(II71, $IT$8:$IT$107, 0)), "")))</f>
        <v/>
      </c>
      <c r="JV71" s="7" t="str">
        <f>IF(AND($IQ$5='Dev Settings'!$BU$3, COUNTIF($IP$21:$IP$25, IJ71)&gt;0, COUNTIF($IP$21:$IP$25, IJ70)&gt;0), MIN($ML70:$NE70)-NB70, IF(AND($IQ$6='Dev Settings'!$BU$3, COUNTIF($IQ$21:$IQ$25, IJ71)&gt;0, COUNTIF($IQ$21:$IQ$25, IJ70)&gt;0), MAX($ML70:$NE70)-NB70, IFERROR(INDEX($IU$8:$IU$107, MATCH(IJ71, $IT$8:$IT$107, 0)), "")))</f>
        <v/>
      </c>
      <c r="JW71" s="7" t="str">
        <f>IF(AND($IQ$5='Dev Settings'!$BU$3, COUNTIF($IP$21:$IP$25, IK71)&gt;0, COUNTIF($IP$21:$IP$25, IK70)&gt;0), MIN($ML70:$NE70)-NC70, IF(AND($IQ$6='Dev Settings'!$BU$3, COUNTIF($IQ$21:$IQ$25, IK71)&gt;0, COUNTIF($IQ$21:$IQ$25, IK70)&gt;0), MAX($ML70:$NE70)-NC70, IFERROR(INDEX($IU$8:$IU$107, MATCH(IK71, $IT$8:$IT$107, 0)), "")))</f>
        <v/>
      </c>
      <c r="JX71" s="7" t="str">
        <f>IF(AND($IQ$5='Dev Settings'!$BU$3, COUNTIF($IP$21:$IP$25, IL71)&gt;0, COUNTIF($IP$21:$IP$25, IL70)&gt;0), MIN($ML70:$NE70)-ND70, IF(AND($IQ$6='Dev Settings'!$BU$3, COUNTIF($IQ$21:$IQ$25, IL71)&gt;0, COUNTIF($IQ$21:$IQ$25, IL70)&gt;0), MAX($ML70:$NE70)-ND70, IFERROR(INDEX($IU$8:$IU$107, MATCH(IL71, $IT$8:$IT$107, 0)), "")))</f>
        <v/>
      </c>
      <c r="JY71" s="61" t="str">
        <f>IF(AND($IQ$5='Dev Settings'!$BU$3, COUNTIF($IP$21:$IP$25, IM71)&gt;0, COUNTIF($IP$21:$IP$25, IM70)&gt;0), MIN($ML70:$NE70)-NE70, IF(AND($IQ$6='Dev Settings'!$BU$3, COUNTIF($IQ$21:$IQ$25, IM71)&gt;0, COUNTIF($IQ$21:$IQ$25, IM70)&gt;0), MAX($ML70:$NE70)-NE70, IFERROR(INDEX($IU$8:$IU$107, MATCH(IM71, $IT$8:$IT$107, 0)), "")))</f>
        <v/>
      </c>
      <c r="KA71" s="60" t="str">
        <f t="shared" si="8"/>
        <v/>
      </c>
      <c r="KB71" s="7" t="str">
        <f t="shared" si="9"/>
        <v/>
      </c>
      <c r="KC71" s="7" t="str">
        <f t="shared" si="10"/>
        <v/>
      </c>
      <c r="KD71" s="7" t="str">
        <f t="shared" si="11"/>
        <v/>
      </c>
      <c r="KE71" s="7" t="str">
        <f t="shared" si="12"/>
        <v/>
      </c>
      <c r="KF71" s="7" t="str">
        <f t="shared" si="13"/>
        <v/>
      </c>
      <c r="KG71" s="7" t="str">
        <f t="shared" si="14"/>
        <v/>
      </c>
      <c r="KH71" s="7" t="str">
        <f t="shared" si="15"/>
        <v/>
      </c>
      <c r="KI71" s="7" t="str">
        <f t="shared" si="16"/>
        <v/>
      </c>
      <c r="KJ71" s="7" t="str">
        <f t="shared" si="17"/>
        <v/>
      </c>
      <c r="KK71" s="7" t="str">
        <f t="shared" si="18"/>
        <v/>
      </c>
      <c r="KL71" s="7" t="str">
        <f t="shared" si="19"/>
        <v/>
      </c>
      <c r="KM71" s="7" t="str">
        <f t="shared" si="20"/>
        <v/>
      </c>
      <c r="KN71" s="7" t="str">
        <f t="shared" si="21"/>
        <v/>
      </c>
      <c r="KO71" s="7" t="str">
        <f t="shared" si="22"/>
        <v/>
      </c>
      <c r="KP71" s="7" t="str">
        <f t="shared" si="23"/>
        <v/>
      </c>
      <c r="KQ71" s="7" t="str">
        <f t="shared" si="24"/>
        <v/>
      </c>
      <c r="KR71" s="7" t="str">
        <f t="shared" si="25"/>
        <v/>
      </c>
      <c r="KS71" s="7" t="str">
        <f t="shared" si="26"/>
        <v/>
      </c>
      <c r="KT71" s="61" t="str">
        <f t="shared" si="27"/>
        <v/>
      </c>
      <c r="KV71" s="60" t="e">
        <f t="shared" si="28"/>
        <v>#VALUE!</v>
      </c>
      <c r="KW71" s="7" t="e">
        <f t="shared" si="29"/>
        <v>#VALUE!</v>
      </c>
      <c r="KX71" s="7" t="e">
        <f t="shared" si="30"/>
        <v>#VALUE!</v>
      </c>
      <c r="KY71" s="7" t="e">
        <f t="shared" si="31"/>
        <v>#VALUE!</v>
      </c>
      <c r="KZ71" s="7" t="e">
        <f t="shared" si="32"/>
        <v>#VALUE!</v>
      </c>
      <c r="LA71" s="7" t="e">
        <f t="shared" si="33"/>
        <v>#VALUE!</v>
      </c>
      <c r="LB71" s="7" t="e">
        <f t="shared" si="34"/>
        <v>#VALUE!</v>
      </c>
      <c r="LC71" s="7" t="e">
        <f t="shared" si="35"/>
        <v>#VALUE!</v>
      </c>
      <c r="LD71" s="7" t="e">
        <f t="shared" si="36"/>
        <v>#VALUE!</v>
      </c>
      <c r="LE71" s="7" t="e">
        <f t="shared" si="37"/>
        <v>#VALUE!</v>
      </c>
      <c r="LF71" s="7" t="e">
        <f t="shared" si="38"/>
        <v>#VALUE!</v>
      </c>
      <c r="LG71" s="7" t="e">
        <f t="shared" si="39"/>
        <v>#VALUE!</v>
      </c>
      <c r="LH71" s="7" t="e">
        <f t="shared" si="40"/>
        <v>#VALUE!</v>
      </c>
      <c r="LI71" s="7" t="e">
        <f t="shared" si="41"/>
        <v>#VALUE!</v>
      </c>
      <c r="LJ71" s="7" t="e">
        <f t="shared" si="42"/>
        <v>#VALUE!</v>
      </c>
      <c r="LK71" s="7" t="e">
        <f t="shared" si="43"/>
        <v>#VALUE!</v>
      </c>
      <c r="LL71" s="7" t="e">
        <f t="shared" si="44"/>
        <v>#VALUE!</v>
      </c>
      <c r="LM71" s="7" t="e">
        <f t="shared" si="45"/>
        <v>#VALUE!</v>
      </c>
      <c r="LN71" s="7" t="e">
        <f t="shared" si="46"/>
        <v>#VALUE!</v>
      </c>
      <c r="LO71" s="61" t="e">
        <f t="shared" si="47"/>
        <v>#VALUE!</v>
      </c>
      <c r="LQ71" s="60" t="e">
        <f t="shared" si="48"/>
        <v>#VALUE!</v>
      </c>
      <c r="LR71" s="7" t="e">
        <f t="shared" si="49"/>
        <v>#VALUE!</v>
      </c>
      <c r="LS71" s="7" t="e">
        <f t="shared" si="50"/>
        <v>#VALUE!</v>
      </c>
      <c r="LT71" s="7" t="e">
        <f t="shared" si="51"/>
        <v>#VALUE!</v>
      </c>
      <c r="LU71" s="7" t="e">
        <f t="shared" si="52"/>
        <v>#VALUE!</v>
      </c>
      <c r="LV71" s="7" t="e">
        <f t="shared" si="53"/>
        <v>#VALUE!</v>
      </c>
      <c r="LW71" s="7" t="e">
        <f t="shared" si="54"/>
        <v>#VALUE!</v>
      </c>
      <c r="LX71" s="7" t="e">
        <f t="shared" si="55"/>
        <v>#VALUE!</v>
      </c>
      <c r="LY71" s="7" t="e">
        <f t="shared" si="56"/>
        <v>#VALUE!</v>
      </c>
      <c r="LZ71" s="7" t="e">
        <f t="shared" si="57"/>
        <v>#VALUE!</v>
      </c>
      <c r="MA71" s="7" t="e">
        <f t="shared" si="58"/>
        <v>#VALUE!</v>
      </c>
      <c r="MB71" s="7" t="e">
        <f t="shared" si="59"/>
        <v>#VALUE!</v>
      </c>
      <c r="MC71" s="7" t="e">
        <f t="shared" si="60"/>
        <v>#VALUE!</v>
      </c>
      <c r="MD71" s="7" t="e">
        <f t="shared" si="61"/>
        <v>#VALUE!</v>
      </c>
      <c r="ME71" s="7" t="e">
        <f t="shared" si="62"/>
        <v>#VALUE!</v>
      </c>
      <c r="MF71" s="7" t="e">
        <f t="shared" si="63"/>
        <v>#VALUE!</v>
      </c>
      <c r="MG71" s="7" t="e">
        <f t="shared" si="64"/>
        <v>#VALUE!</v>
      </c>
      <c r="MH71" s="7" t="e">
        <f t="shared" si="65"/>
        <v>#VALUE!</v>
      </c>
      <c r="MI71" s="7" t="e">
        <f t="shared" si="66"/>
        <v>#VALUE!</v>
      </c>
      <c r="MJ71" s="61" t="e">
        <f t="shared" si="67"/>
        <v>#VALUE!</v>
      </c>
      <c r="ML71" s="60" t="str">
        <f t="shared" si="84"/>
        <v/>
      </c>
      <c r="MM71" s="7" t="str">
        <f t="shared" si="85"/>
        <v/>
      </c>
      <c r="MN71" s="7" t="str">
        <f t="shared" si="86"/>
        <v/>
      </c>
      <c r="MO71" s="7" t="str">
        <f t="shared" si="87"/>
        <v/>
      </c>
      <c r="MP71" s="7" t="str">
        <f t="shared" si="88"/>
        <v/>
      </c>
      <c r="MQ71" s="7" t="str">
        <f t="shared" si="89"/>
        <v/>
      </c>
      <c r="MR71" s="7" t="str">
        <f t="shared" si="90"/>
        <v/>
      </c>
      <c r="MS71" s="7" t="str">
        <f t="shared" si="91"/>
        <v/>
      </c>
      <c r="MT71" s="7" t="str">
        <f t="shared" si="92"/>
        <v/>
      </c>
      <c r="MU71" s="7" t="str">
        <f t="shared" si="93"/>
        <v/>
      </c>
      <c r="MV71" s="7" t="str">
        <f t="shared" si="94"/>
        <v/>
      </c>
      <c r="MW71" s="7" t="str">
        <f t="shared" si="95"/>
        <v/>
      </c>
      <c r="MX71" s="7" t="str">
        <f t="shared" si="96"/>
        <v/>
      </c>
      <c r="MY71" s="7" t="str">
        <f t="shared" si="97"/>
        <v/>
      </c>
      <c r="MZ71" s="7" t="str">
        <f t="shared" si="98"/>
        <v/>
      </c>
      <c r="NA71" s="7" t="str">
        <f t="shared" si="99"/>
        <v/>
      </c>
      <c r="NB71" s="7" t="str">
        <f t="shared" si="100"/>
        <v/>
      </c>
      <c r="NC71" s="7" t="str">
        <f t="shared" si="101"/>
        <v/>
      </c>
      <c r="ND71" s="7" t="str">
        <f t="shared" si="102"/>
        <v/>
      </c>
      <c r="NE71" s="61" t="str">
        <f t="shared" si="103"/>
        <v/>
      </c>
      <c r="NG71" s="10" t="str">
        <f t="shared" si="104"/>
        <v/>
      </c>
      <c r="NI71" s="10" t="str">
        <f t="shared" si="105"/>
        <v/>
      </c>
      <c r="NK71" s="10" t="str">
        <f>IF(COUNTIF($NI71:$NI$176, "X")=1, "X", "")</f>
        <v/>
      </c>
      <c r="NM71" s="10" t="str">
        <f t="shared" si="69"/>
        <v/>
      </c>
      <c r="NO71" s="85" t="str" cm="1">
        <f t="array" ref="NO71">IF(OR(NO$7="", $JE71=""), "", IFERROR(NO$8+SUMPRODUCT((Trades!$CL$8:$CL$307)*(Trades!$O$8:$Q$307=NO$7)*(Trades!$R$8:$R$307&lt;$JE71))-SUMPRODUCT((Trades!$H$8:$H$307)*(Trades!$E$8:$E$307=NO$7)*(Trades!$R$8:$R$307&lt;$JE71)), ""))</f>
        <v/>
      </c>
      <c r="NP71" s="86" t="str" cm="1">
        <f t="array" ref="NP71">IF(OR(NP$7="", $JE71=""), "", IFERROR(NP$8+SUMPRODUCT((Trades!$CL$8:$CL$307)*(Trades!$O$8:$Q$307=NP$7)*(Trades!$R$8:$R$307&lt;$JE71))-SUMPRODUCT((Trades!$H$8:$H$307)*(Trades!$E$8:$E$307=NP$7)*(Trades!$R$8:$R$307&lt;$JE71)), ""))</f>
        <v/>
      </c>
      <c r="NQ71" s="86" t="str" cm="1">
        <f t="array" ref="NQ71">IF(OR(NQ$7="", $JE71=""), "", IFERROR(NQ$8+SUMPRODUCT((Trades!$CL$8:$CL$307)*(Trades!$O$8:$Q$307=NQ$7)*(Trades!$R$8:$R$307&lt;$JE71))-SUMPRODUCT((Trades!$H$8:$H$307)*(Trades!$E$8:$E$307=NQ$7)*(Trades!$R$8:$R$307&lt;$JE71)), ""))</f>
        <v/>
      </c>
      <c r="NR71" s="86" t="str" cm="1">
        <f t="array" ref="NR71">IF(OR(NR$7="", $JE71=""), "", IFERROR(NR$8+SUMPRODUCT((Trades!$CL$8:$CL$307)*(Trades!$O$8:$Q$307=NR$7)*(Trades!$R$8:$R$307&lt;$JE71))-SUMPRODUCT((Trades!$H$8:$H$307)*(Trades!$E$8:$E$307=NR$7)*(Trades!$R$8:$R$307&lt;$JE71)), ""))</f>
        <v/>
      </c>
      <c r="NS71" s="86" t="str" cm="1">
        <f t="array" ref="NS71">IF(OR(NS$7="", $JE71=""), "", IFERROR(NS$8+SUMPRODUCT((Trades!$CL$8:$CL$307)*(Trades!$O$8:$Q$307=NS$7)*(Trades!$R$8:$R$307&lt;$JE71))-SUMPRODUCT((Trades!$H$8:$H$307)*(Trades!$E$8:$E$307=NS$7)*(Trades!$R$8:$R$307&lt;$JE71)), ""))</f>
        <v/>
      </c>
      <c r="NT71" s="86" t="str" cm="1">
        <f t="array" ref="NT71">IF(OR(NT$7="", $JE71=""), "", IFERROR(NT$8+SUMPRODUCT((Trades!$CL$8:$CL$307)*(Trades!$O$8:$Q$307=NT$7)*(Trades!$R$8:$R$307&lt;$JE71))-SUMPRODUCT((Trades!$H$8:$H$307)*(Trades!$E$8:$E$307=NT$7)*(Trades!$R$8:$R$307&lt;$JE71)), ""))</f>
        <v/>
      </c>
      <c r="NU71" s="86" t="str" cm="1">
        <f t="array" ref="NU71">IF(OR(NU$7="", $JE71=""), "", IFERROR(NU$8+SUMPRODUCT((Trades!$CL$8:$CL$307)*(Trades!$O$8:$Q$307=NU$7)*(Trades!$R$8:$R$307&lt;$JE71))-SUMPRODUCT((Trades!$H$8:$H$307)*(Trades!$E$8:$E$307=NU$7)*(Trades!$R$8:$R$307&lt;$JE71)), ""))</f>
        <v/>
      </c>
      <c r="NV71" s="86" t="str" cm="1">
        <f t="array" ref="NV71">IF(OR(NV$7="", $JE71=""), "", IFERROR(NV$8+SUMPRODUCT((Trades!$CL$8:$CL$307)*(Trades!$O$8:$Q$307=NV$7)*(Trades!$R$8:$R$307&lt;$JE71))-SUMPRODUCT((Trades!$H$8:$H$307)*(Trades!$E$8:$E$307=NV$7)*(Trades!$R$8:$R$307&lt;$JE71)), ""))</f>
        <v/>
      </c>
      <c r="NW71" s="86" t="str" cm="1">
        <f t="array" ref="NW71">IF(OR(NW$7="", $JE71=""), "", IFERROR(NW$8+SUMPRODUCT((Trades!$CL$8:$CL$307)*(Trades!$O$8:$Q$307=NW$7)*(Trades!$R$8:$R$307&lt;$JE71))-SUMPRODUCT((Trades!$H$8:$H$307)*(Trades!$E$8:$E$307=NW$7)*(Trades!$R$8:$R$307&lt;$JE71)), ""))</f>
        <v/>
      </c>
      <c r="NX71" s="86" t="str" cm="1">
        <f t="array" ref="NX71">IF(OR(NX$7="", $JE71=""), "", IFERROR(NX$8+SUMPRODUCT((Trades!$CL$8:$CL$307)*(Trades!$O$8:$Q$307=NX$7)*(Trades!$R$8:$R$307&lt;$JE71))-SUMPRODUCT((Trades!$H$8:$H$307)*(Trades!$E$8:$E$307=NX$7)*(Trades!$R$8:$R$307&lt;$JE71)), ""))</f>
        <v/>
      </c>
      <c r="NY71" s="86" t="str" cm="1">
        <f t="array" ref="NY71">IF(OR(NY$7="", $JE71=""), "", IFERROR(NY$8+SUMPRODUCT((Trades!$CL$8:$CL$307)*(Trades!$O$8:$Q$307=NY$7)*(Trades!$R$8:$R$307&lt;$JE71))-SUMPRODUCT((Trades!$H$8:$H$307)*(Trades!$E$8:$E$307=NY$7)*(Trades!$R$8:$R$307&lt;$JE71)), ""))</f>
        <v/>
      </c>
      <c r="NZ71" s="86" t="str" cm="1">
        <f t="array" ref="NZ71">IF(OR(NZ$7="", $JE71=""), "", IFERROR(NZ$8+SUMPRODUCT((Trades!$CL$8:$CL$307)*(Trades!$O$8:$Q$307=NZ$7)*(Trades!$R$8:$R$307&lt;$JE71))-SUMPRODUCT((Trades!$H$8:$H$307)*(Trades!$E$8:$E$307=NZ$7)*(Trades!$R$8:$R$307&lt;$JE71)), ""))</f>
        <v/>
      </c>
      <c r="OA71" s="86" t="str" cm="1">
        <f t="array" ref="OA71">IF(OR(OA$7="", $JE71=""), "", IFERROR(OA$8+SUMPRODUCT((Trades!$CL$8:$CL$307)*(Trades!$O$8:$Q$307=OA$7)*(Trades!$R$8:$R$307&lt;$JE71))-SUMPRODUCT((Trades!$H$8:$H$307)*(Trades!$E$8:$E$307=OA$7)*(Trades!$R$8:$R$307&lt;$JE71)), ""))</f>
        <v/>
      </c>
      <c r="OB71" s="86" t="str" cm="1">
        <f t="array" ref="OB71">IF(OR(OB$7="", $JE71=""), "", IFERROR(OB$8+SUMPRODUCT((Trades!$CL$8:$CL$307)*(Trades!$O$8:$Q$307=OB$7)*(Trades!$R$8:$R$307&lt;$JE71))-SUMPRODUCT((Trades!$H$8:$H$307)*(Trades!$E$8:$E$307=OB$7)*(Trades!$R$8:$R$307&lt;$JE71)), ""))</f>
        <v/>
      </c>
      <c r="OC71" s="86" t="str" cm="1">
        <f t="array" ref="OC71">IF(OR(OC$7="", $JE71=""), "", IFERROR(OC$8+SUMPRODUCT((Trades!$CL$8:$CL$307)*(Trades!$O$8:$Q$307=OC$7)*(Trades!$R$8:$R$307&lt;$JE71))-SUMPRODUCT((Trades!$H$8:$H$307)*(Trades!$E$8:$E$307=OC$7)*(Trades!$R$8:$R$307&lt;$JE71)), ""))</f>
        <v/>
      </c>
      <c r="OD71" s="86" t="str" cm="1">
        <f t="array" ref="OD71">IF(OR(OD$7="", $JE71=""), "", IFERROR(OD$8+SUMPRODUCT((Trades!$CL$8:$CL$307)*(Trades!$O$8:$Q$307=OD$7)*(Trades!$R$8:$R$307&lt;$JE71))-SUMPRODUCT((Trades!$H$8:$H$307)*(Trades!$E$8:$E$307=OD$7)*(Trades!$R$8:$R$307&lt;$JE71)), ""))</f>
        <v/>
      </c>
      <c r="OE71" s="86" t="str" cm="1">
        <f t="array" ref="OE71">IF(OR(OE$7="", $JE71=""), "", IFERROR(OE$8+SUMPRODUCT((Trades!$CL$8:$CL$307)*(Trades!$O$8:$Q$307=OE$7)*(Trades!$R$8:$R$307&lt;$JE71))-SUMPRODUCT((Trades!$H$8:$H$307)*(Trades!$E$8:$E$307=OE$7)*(Trades!$R$8:$R$307&lt;$JE71)), ""))</f>
        <v/>
      </c>
      <c r="OF71" s="86" t="str" cm="1">
        <f t="array" ref="OF71">IF(OR(OF$7="", $JE71=""), "", IFERROR(OF$8+SUMPRODUCT((Trades!$CL$8:$CL$307)*(Trades!$O$8:$Q$307=OF$7)*(Trades!$R$8:$R$307&lt;$JE71))-SUMPRODUCT((Trades!$H$8:$H$307)*(Trades!$E$8:$E$307=OF$7)*(Trades!$R$8:$R$307&lt;$JE71)), ""))</f>
        <v/>
      </c>
      <c r="OG71" s="86" t="str" cm="1">
        <f t="array" ref="OG71">IF(OR(OG$7="", $JE71=""), "", IFERROR(OG$8+SUMPRODUCT((Trades!$CL$8:$CL$307)*(Trades!$O$8:$Q$307=OG$7)*(Trades!$R$8:$R$307&lt;$JE71))-SUMPRODUCT((Trades!$H$8:$H$307)*(Trades!$E$8:$E$307=OG$7)*(Trades!$R$8:$R$307&lt;$JE71)), ""))</f>
        <v/>
      </c>
      <c r="OH71" s="87" t="str" cm="1">
        <f t="array" ref="OH71">IF(OR(OH$7="", $JE71=""), "", IFERROR(OH$8+SUMPRODUCT((Trades!$CL$8:$CL$307)*(Trades!$O$8:$Q$307=OH$7)*(Trades!$R$8:$R$307&lt;$JE71))-SUMPRODUCT((Trades!$H$8:$H$307)*(Trades!$E$8:$E$307=OH$7)*(Trades!$R$8:$R$307&lt;$JE71)), ""))</f>
        <v/>
      </c>
      <c r="OJ71" s="94" t="str">
        <f t="shared" si="106"/>
        <v/>
      </c>
      <c r="OK71" s="95" t="str">
        <f t="shared" si="153"/>
        <v/>
      </c>
      <c r="OL71" s="95" t="str">
        <f t="shared" si="154"/>
        <v/>
      </c>
      <c r="OM71" s="95" t="str">
        <f t="shared" si="155"/>
        <v/>
      </c>
      <c r="ON71" s="95" t="str">
        <f t="shared" si="156"/>
        <v/>
      </c>
      <c r="OO71" s="95" t="str">
        <f t="shared" si="157"/>
        <v/>
      </c>
      <c r="OP71" s="95" t="str">
        <f t="shared" si="158"/>
        <v/>
      </c>
      <c r="OQ71" s="95" t="str">
        <f t="shared" si="159"/>
        <v/>
      </c>
      <c r="OR71" s="95" t="str">
        <f t="shared" si="160"/>
        <v/>
      </c>
      <c r="OS71" s="95" t="str">
        <f t="shared" si="131"/>
        <v/>
      </c>
      <c r="OT71" s="95" t="str">
        <f t="shared" si="132"/>
        <v/>
      </c>
      <c r="OU71" s="95" t="str">
        <f t="shared" si="133"/>
        <v/>
      </c>
      <c r="OV71" s="95" t="str">
        <f t="shared" si="134"/>
        <v/>
      </c>
      <c r="OW71" s="95" t="str">
        <f t="shared" si="135"/>
        <v/>
      </c>
      <c r="OX71" s="95" t="str">
        <f t="shared" si="136"/>
        <v/>
      </c>
      <c r="OY71" s="95" t="str">
        <f t="shared" si="137"/>
        <v/>
      </c>
      <c r="OZ71" s="95" t="str">
        <f t="shared" si="138"/>
        <v/>
      </c>
      <c r="PA71" s="95" t="str">
        <f t="shared" si="139"/>
        <v/>
      </c>
      <c r="PB71" s="95" t="str">
        <f t="shared" si="140"/>
        <v/>
      </c>
      <c r="PC71" s="96" t="str">
        <f t="shared" si="141"/>
        <v/>
      </c>
      <c r="PE71" s="101" t="str">
        <f t="shared" si="126"/>
        <v/>
      </c>
      <c r="PG71" s="106" t="str">
        <f t="shared" si="127"/>
        <v/>
      </c>
      <c r="PH71" s="107" t="str">
        <f t="shared" si="161"/>
        <v/>
      </c>
      <c r="PI71" s="107" t="str">
        <f t="shared" si="162"/>
        <v/>
      </c>
      <c r="PJ71" s="107" t="str">
        <f t="shared" si="163"/>
        <v/>
      </c>
      <c r="PK71" s="107" t="str">
        <f t="shared" si="164"/>
        <v/>
      </c>
      <c r="PL71" s="107" t="str">
        <f t="shared" si="165"/>
        <v/>
      </c>
      <c r="PM71" s="107" t="str">
        <f t="shared" si="166"/>
        <v/>
      </c>
      <c r="PN71" s="107" t="str">
        <f t="shared" si="167"/>
        <v/>
      </c>
      <c r="PO71" s="107" t="str">
        <f t="shared" si="168"/>
        <v/>
      </c>
      <c r="PP71" s="107" t="str">
        <f t="shared" si="142"/>
        <v/>
      </c>
      <c r="PQ71" s="107" t="str">
        <f t="shared" si="143"/>
        <v/>
      </c>
      <c r="PR71" s="107" t="str">
        <f t="shared" si="144"/>
        <v/>
      </c>
      <c r="PS71" s="107" t="str">
        <f t="shared" si="145"/>
        <v/>
      </c>
      <c r="PT71" s="107" t="str">
        <f t="shared" si="146"/>
        <v/>
      </c>
      <c r="PU71" s="107" t="str">
        <f t="shared" si="147"/>
        <v/>
      </c>
      <c r="PV71" s="107" t="str">
        <f t="shared" si="148"/>
        <v/>
      </c>
      <c r="PW71" s="107" t="str">
        <f t="shared" si="149"/>
        <v/>
      </c>
      <c r="PX71" s="107" t="str">
        <f t="shared" si="150"/>
        <v/>
      </c>
      <c r="PY71" s="107" t="str">
        <f t="shared" si="151"/>
        <v/>
      </c>
      <c r="PZ71" s="108" t="str">
        <f t="shared" si="152"/>
        <v/>
      </c>
      <c r="QB71" s="124" t="str" cm="1">
        <f t="array" ref="QB71">IF(OR($QB$3="", $NI71=""), "", IFERROR(INDEX($ML71:$NE71, $QA71, MATCH($QB$3, $ML$7:$NE$7, 0)), ""))</f>
        <v/>
      </c>
      <c r="QD71" s="101" t="e" cm="1">
        <f t="array" ref="QD71">IF(OR($NI71="", $QB$3=""), NA(), IFERROR(INDEX($NO71:$OH71, $QC71, MATCH($QB$3, $NO$7:$OH$7, 0)), NA()))</f>
        <v>#N/A</v>
      </c>
      <c r="QF71" s="10">
        <f t="shared" si="72"/>
        <v>-20</v>
      </c>
    </row>
    <row r="72" spans="88:448" ht="15" hidden="1" customHeight="1" x14ac:dyDescent="0.25">
      <c r="CJ72" s="7"/>
      <c r="CK72" s="10">
        <v>64</v>
      </c>
      <c r="CL72" s="60">
        <v>10</v>
      </c>
      <c r="CM72" s="7">
        <v>100</v>
      </c>
      <c r="CN72" s="7">
        <v>50</v>
      </c>
      <c r="CO72" s="7">
        <v>41</v>
      </c>
      <c r="CP72" s="7">
        <v>18</v>
      </c>
      <c r="CQ72" s="7">
        <v>90</v>
      </c>
      <c r="CR72" s="7">
        <v>23</v>
      </c>
      <c r="CS72" s="7">
        <v>82</v>
      </c>
      <c r="CT72" s="7">
        <v>1</v>
      </c>
      <c r="CU72" s="7">
        <v>61</v>
      </c>
      <c r="CV72" s="7">
        <v>18</v>
      </c>
      <c r="CW72" s="7">
        <v>78</v>
      </c>
      <c r="CX72" s="7">
        <v>59</v>
      </c>
      <c r="CY72" s="7">
        <v>89</v>
      </c>
      <c r="CZ72" s="7">
        <v>75</v>
      </c>
      <c r="DA72" s="7">
        <v>27</v>
      </c>
      <c r="DB72" s="7">
        <v>76</v>
      </c>
      <c r="DC72" s="7">
        <v>61</v>
      </c>
      <c r="DD72" s="7">
        <v>89</v>
      </c>
      <c r="DE72" s="7">
        <v>79</v>
      </c>
      <c r="DF72" s="7">
        <v>85</v>
      </c>
      <c r="DG72" s="7">
        <v>62</v>
      </c>
      <c r="DH72" s="7">
        <v>18</v>
      </c>
      <c r="DI72" s="61">
        <v>91</v>
      </c>
      <c r="DK72" s="10">
        <v>65</v>
      </c>
      <c r="DL72" s="60">
        <v>48</v>
      </c>
      <c r="DM72" s="7">
        <v>27</v>
      </c>
      <c r="DN72" s="7">
        <v>7</v>
      </c>
      <c r="DO72" s="7">
        <v>32</v>
      </c>
      <c r="DP72" s="7">
        <v>40</v>
      </c>
      <c r="DQ72" s="7">
        <v>12</v>
      </c>
      <c r="DR72" s="7">
        <v>19</v>
      </c>
      <c r="DS72" s="7">
        <v>49</v>
      </c>
      <c r="DT72" s="7">
        <v>78</v>
      </c>
      <c r="DU72" s="7">
        <v>72</v>
      </c>
      <c r="DV72" s="7">
        <v>64</v>
      </c>
      <c r="DW72" s="7">
        <v>82</v>
      </c>
      <c r="DX72" s="7">
        <v>42</v>
      </c>
      <c r="DY72" s="7">
        <v>39</v>
      </c>
      <c r="DZ72" s="7">
        <v>94</v>
      </c>
      <c r="EA72" s="7">
        <v>65</v>
      </c>
      <c r="EB72" s="7">
        <v>44</v>
      </c>
      <c r="EC72" s="7">
        <v>6</v>
      </c>
      <c r="ED72" s="7">
        <v>44</v>
      </c>
      <c r="EE72" s="7">
        <v>65</v>
      </c>
      <c r="EF72" s="7">
        <v>79</v>
      </c>
      <c r="EG72" s="7">
        <v>59</v>
      </c>
      <c r="EH72" s="7">
        <v>84</v>
      </c>
      <c r="EI72" s="7">
        <v>54</v>
      </c>
      <c r="EJ72" s="7">
        <v>21</v>
      </c>
      <c r="EK72" s="7">
        <v>70</v>
      </c>
      <c r="EL72" s="7">
        <v>19</v>
      </c>
      <c r="EM72" s="7">
        <v>72</v>
      </c>
      <c r="EN72" s="7">
        <v>28</v>
      </c>
      <c r="EO72" s="7">
        <v>28</v>
      </c>
      <c r="EP72" s="7">
        <v>65</v>
      </c>
      <c r="EQ72" s="7">
        <v>57</v>
      </c>
      <c r="ER72" s="7">
        <v>55</v>
      </c>
      <c r="ES72" s="7">
        <v>34</v>
      </c>
      <c r="ET72" s="7">
        <v>76</v>
      </c>
      <c r="EU72" s="7">
        <v>90</v>
      </c>
      <c r="EV72" s="7">
        <v>83</v>
      </c>
      <c r="EW72" s="7">
        <v>93</v>
      </c>
      <c r="EX72" s="7">
        <v>59</v>
      </c>
      <c r="EY72" s="7">
        <v>17</v>
      </c>
      <c r="EZ72" s="7">
        <v>21</v>
      </c>
      <c r="FA72" s="7">
        <v>45</v>
      </c>
      <c r="FB72" s="7">
        <v>37</v>
      </c>
      <c r="FC72" s="7">
        <v>8</v>
      </c>
      <c r="FD72" s="7">
        <v>53</v>
      </c>
      <c r="FE72" s="7">
        <v>88</v>
      </c>
      <c r="FF72" s="7">
        <v>67</v>
      </c>
      <c r="FG72" s="7">
        <v>75</v>
      </c>
      <c r="FH72" s="7">
        <v>16</v>
      </c>
      <c r="FI72" s="7">
        <v>62</v>
      </c>
      <c r="FJ72" s="7">
        <v>80</v>
      </c>
      <c r="FK72" s="7">
        <v>93</v>
      </c>
      <c r="FL72" s="7">
        <v>22</v>
      </c>
      <c r="FM72" s="7">
        <v>38</v>
      </c>
      <c r="FN72" s="7">
        <v>16</v>
      </c>
      <c r="FO72" s="7">
        <v>89</v>
      </c>
      <c r="FP72" s="7">
        <v>98</v>
      </c>
      <c r="FQ72" s="7">
        <v>87</v>
      </c>
      <c r="FR72" s="7">
        <v>59</v>
      </c>
      <c r="FS72" s="7">
        <v>84</v>
      </c>
      <c r="FT72" s="7">
        <v>58</v>
      </c>
      <c r="FU72" s="7">
        <v>57</v>
      </c>
      <c r="FV72" s="7">
        <v>66</v>
      </c>
      <c r="FW72" s="7">
        <v>6</v>
      </c>
      <c r="FX72" s="7">
        <v>63</v>
      </c>
      <c r="FY72" s="7">
        <v>31</v>
      </c>
      <c r="FZ72" s="7">
        <v>17</v>
      </c>
      <c r="GA72" s="7">
        <v>57</v>
      </c>
      <c r="GB72" s="7">
        <v>14</v>
      </c>
      <c r="GC72" s="7">
        <v>84</v>
      </c>
      <c r="GD72" s="7">
        <v>8</v>
      </c>
      <c r="GE72" s="7">
        <v>8</v>
      </c>
      <c r="GF72" s="7">
        <v>12</v>
      </c>
      <c r="GG72" s="7">
        <v>96</v>
      </c>
      <c r="GH72" s="7">
        <v>71</v>
      </c>
      <c r="GI72" s="7">
        <v>14</v>
      </c>
      <c r="GJ72" s="7">
        <v>1</v>
      </c>
      <c r="GK72" s="7">
        <v>41</v>
      </c>
      <c r="GL72" s="7">
        <v>72</v>
      </c>
      <c r="GM72" s="7">
        <v>96</v>
      </c>
      <c r="GN72" s="7">
        <v>44</v>
      </c>
      <c r="GO72" s="7">
        <v>64</v>
      </c>
      <c r="GP72" s="7">
        <v>24</v>
      </c>
      <c r="GQ72" s="7">
        <v>68</v>
      </c>
      <c r="GR72" s="7">
        <v>9</v>
      </c>
      <c r="GS72" s="7">
        <v>95</v>
      </c>
      <c r="GT72" s="7">
        <v>6</v>
      </c>
      <c r="GU72" s="7">
        <v>53</v>
      </c>
      <c r="GV72" s="7">
        <v>14</v>
      </c>
      <c r="GW72" s="7">
        <v>6</v>
      </c>
      <c r="GX72" s="7">
        <v>27</v>
      </c>
      <c r="GY72" s="7">
        <v>79</v>
      </c>
      <c r="GZ72" s="7">
        <v>37</v>
      </c>
      <c r="HA72" s="7">
        <v>16</v>
      </c>
      <c r="HB72" s="7">
        <v>41</v>
      </c>
      <c r="HC72" s="7">
        <v>25</v>
      </c>
      <c r="HD72" s="7">
        <v>69</v>
      </c>
      <c r="HE72" s="7">
        <v>40</v>
      </c>
      <c r="HF72" s="7">
        <v>61</v>
      </c>
      <c r="HG72" s="61">
        <v>51</v>
      </c>
      <c r="HJ72" s="52" t="e">
        <f t="shared" si="176"/>
        <v>#VALUE!</v>
      </c>
      <c r="HL72" s="49">
        <f>$CA$24</f>
        <v>0.66666666666666652</v>
      </c>
      <c r="HN72" s="10" t="e">
        <f t="shared" ref="HN72:HN103" si="179">IF($HJ72="", "", IFERROR(INDEX($CH$8:$CH$38, MATCH($HJ72, $CD$8:$CD$38, 0)), ""))</f>
        <v>#VALUE!</v>
      </c>
      <c r="HP72" s="10" t="e">
        <f t="shared" ref="HP72:HP103" si="180">IF($HJ72="", "", IFERROR(INDEX($CB$8:$CB$31, MATCH($HL72, $CA$8:$CA$31, 0)), ""))</f>
        <v>#VALUE!</v>
      </c>
      <c r="HR72" s="10" t="e">
        <f t="shared" si="78"/>
        <v>#VALUE!</v>
      </c>
      <c r="HT72" s="60" t="e">
        <f t="shared" si="178"/>
        <v>#VALUE!</v>
      </c>
      <c r="HU72" s="7" t="e">
        <f t="shared" si="178"/>
        <v>#VALUE!</v>
      </c>
      <c r="HV72" s="7" t="e">
        <f t="shared" si="178"/>
        <v>#VALUE!</v>
      </c>
      <c r="HW72" s="7" t="e">
        <f t="shared" si="178"/>
        <v>#VALUE!</v>
      </c>
      <c r="HX72" s="7" t="e">
        <f t="shared" si="178"/>
        <v>#VALUE!</v>
      </c>
      <c r="HY72" s="7" t="e">
        <f t="shared" si="178"/>
        <v>#VALUE!</v>
      </c>
      <c r="HZ72" s="7" t="e">
        <f t="shared" si="178"/>
        <v>#VALUE!</v>
      </c>
      <c r="IA72" s="7" t="e">
        <f t="shared" si="178"/>
        <v>#VALUE!</v>
      </c>
      <c r="IB72" s="7" t="e">
        <f t="shared" si="178"/>
        <v>#VALUE!</v>
      </c>
      <c r="IC72" s="7" t="e">
        <f t="shared" si="178"/>
        <v>#VALUE!</v>
      </c>
      <c r="ID72" s="7" t="e">
        <f t="shared" si="178"/>
        <v>#VALUE!</v>
      </c>
      <c r="IE72" s="7" t="e">
        <f t="shared" si="178"/>
        <v>#VALUE!</v>
      </c>
      <c r="IF72" s="7" t="e">
        <f t="shared" si="178"/>
        <v>#VALUE!</v>
      </c>
      <c r="IG72" s="7" t="e">
        <f t="shared" si="178"/>
        <v>#VALUE!</v>
      </c>
      <c r="IH72" s="7" t="e">
        <f t="shared" si="178"/>
        <v>#VALUE!</v>
      </c>
      <c r="II72" s="7" t="e">
        <f t="shared" si="178"/>
        <v>#VALUE!</v>
      </c>
      <c r="IJ72" s="7" t="e">
        <f t="shared" si="177"/>
        <v>#VALUE!</v>
      </c>
      <c r="IK72" s="7" t="e">
        <f t="shared" si="177"/>
        <v>#VALUE!</v>
      </c>
      <c r="IL72" s="7" t="e">
        <f t="shared" si="177"/>
        <v>#VALUE!</v>
      </c>
      <c r="IM72" s="61" t="e">
        <f t="shared" si="177"/>
        <v>#VALUE!</v>
      </c>
      <c r="IT72" s="10">
        <v>65</v>
      </c>
      <c r="IU72" s="10">
        <f t="shared" si="80"/>
        <v>2</v>
      </c>
      <c r="IW72" s="10">
        <f>IFERROR(IF(COUNTIF(IW$8:IW71, IW71)&lt;=INDEX($IQ$8:$IQ$18, MATCH(IW71, $IP$8:$IP$18, 0)), IW71, IW71+$IR$5), "")</f>
        <v>1</v>
      </c>
      <c r="IX72" s="10">
        <f>IF($IW72="", "", COUNTIF(IW$8:IW72, IW72))</f>
        <v>7</v>
      </c>
      <c r="IY72" s="10">
        <f t="shared" si="81"/>
        <v>6</v>
      </c>
      <c r="JA72" s="10" t="str">
        <f t="shared" si="82"/>
        <v/>
      </c>
      <c r="JB72" s="10" t="str">
        <f>IF($JA72="", "", COUNTIF(JA$8:JA72, "X"))</f>
        <v/>
      </c>
      <c r="JE72" s="67" t="str">
        <f t="shared" si="83"/>
        <v/>
      </c>
      <c r="JF72" s="60" t="str">
        <f>IF(AND($IQ$5='Dev Settings'!$BU$3, COUNTIF($IP$21:$IP$25, HT72)&gt;0, COUNTIF($IP$21:$IP$25, HT71)&gt;0), MIN($ML71:$NE71)-ML71, IF(AND($IQ$6='Dev Settings'!$BU$3, COUNTIF($IQ$21:$IQ$25, HT72)&gt;0, COUNTIF($IQ$21:$IQ$25, HT71)&gt;0), MAX($ML71:$NE71)-ML71, IFERROR(INDEX($IU$8:$IU$107, MATCH(HT72, $IT$8:$IT$107, 0)), "")))</f>
        <v/>
      </c>
      <c r="JG72" s="7" t="str">
        <f>IF(AND($IQ$5='Dev Settings'!$BU$3, COUNTIF($IP$21:$IP$25, HU72)&gt;0, COUNTIF($IP$21:$IP$25, HU71)&gt;0), MIN($ML71:$NE71)-MM71, IF(AND($IQ$6='Dev Settings'!$BU$3, COUNTIF($IQ$21:$IQ$25, HU72)&gt;0, COUNTIF($IQ$21:$IQ$25, HU71)&gt;0), MAX($ML71:$NE71)-MM71, IFERROR(INDEX($IU$8:$IU$107, MATCH(HU72, $IT$8:$IT$107, 0)), "")))</f>
        <v/>
      </c>
      <c r="JH72" s="7" t="str">
        <f>IF(AND($IQ$5='Dev Settings'!$BU$3, COUNTIF($IP$21:$IP$25, HV72)&gt;0, COUNTIF($IP$21:$IP$25, HV71)&gt;0), MIN($ML71:$NE71)-MN71, IF(AND($IQ$6='Dev Settings'!$BU$3, COUNTIF($IQ$21:$IQ$25, HV72)&gt;0, COUNTIF($IQ$21:$IQ$25, HV71)&gt;0), MAX($ML71:$NE71)-MN71, IFERROR(INDEX($IU$8:$IU$107, MATCH(HV72, $IT$8:$IT$107, 0)), "")))</f>
        <v/>
      </c>
      <c r="JI72" s="7" t="str">
        <f>IF(AND($IQ$5='Dev Settings'!$BU$3, COUNTIF($IP$21:$IP$25, HW72)&gt;0, COUNTIF($IP$21:$IP$25, HW71)&gt;0), MIN($ML71:$NE71)-MO71, IF(AND($IQ$6='Dev Settings'!$BU$3, COUNTIF($IQ$21:$IQ$25, HW72)&gt;0, COUNTIF($IQ$21:$IQ$25, HW71)&gt;0), MAX($ML71:$NE71)-MO71, IFERROR(INDEX($IU$8:$IU$107, MATCH(HW72, $IT$8:$IT$107, 0)), "")))</f>
        <v/>
      </c>
      <c r="JJ72" s="7" t="str">
        <f>IF(AND($IQ$5='Dev Settings'!$BU$3, COUNTIF($IP$21:$IP$25, HX72)&gt;0, COUNTIF($IP$21:$IP$25, HX71)&gt;0), MIN($ML71:$NE71)-MP71, IF(AND($IQ$6='Dev Settings'!$BU$3, COUNTIF($IQ$21:$IQ$25, HX72)&gt;0, COUNTIF($IQ$21:$IQ$25, HX71)&gt;0), MAX($ML71:$NE71)-MP71, IFERROR(INDEX($IU$8:$IU$107, MATCH(HX72, $IT$8:$IT$107, 0)), "")))</f>
        <v/>
      </c>
      <c r="JK72" s="7" t="str">
        <f>IF(AND($IQ$5='Dev Settings'!$BU$3, COUNTIF($IP$21:$IP$25, HY72)&gt;0, COUNTIF($IP$21:$IP$25, HY71)&gt;0), MIN($ML71:$NE71)-MQ71, IF(AND($IQ$6='Dev Settings'!$BU$3, COUNTIF($IQ$21:$IQ$25, HY72)&gt;0, COUNTIF($IQ$21:$IQ$25, HY71)&gt;0), MAX($ML71:$NE71)-MQ71, IFERROR(INDEX($IU$8:$IU$107, MATCH(HY72, $IT$8:$IT$107, 0)), "")))</f>
        <v/>
      </c>
      <c r="JL72" s="7" t="str">
        <f>IF(AND($IQ$5='Dev Settings'!$BU$3, COUNTIF($IP$21:$IP$25, HZ72)&gt;0, COUNTIF($IP$21:$IP$25, HZ71)&gt;0), MIN($ML71:$NE71)-MR71, IF(AND($IQ$6='Dev Settings'!$BU$3, COUNTIF($IQ$21:$IQ$25, HZ72)&gt;0, COUNTIF($IQ$21:$IQ$25, HZ71)&gt;0), MAX($ML71:$NE71)-MR71, IFERROR(INDEX($IU$8:$IU$107, MATCH(HZ72, $IT$8:$IT$107, 0)), "")))</f>
        <v/>
      </c>
      <c r="JM72" s="7" t="str">
        <f>IF(AND($IQ$5='Dev Settings'!$BU$3, COUNTIF($IP$21:$IP$25, IA72)&gt;0, COUNTIF($IP$21:$IP$25, IA71)&gt;0), MIN($ML71:$NE71)-MS71, IF(AND($IQ$6='Dev Settings'!$BU$3, COUNTIF($IQ$21:$IQ$25, IA72)&gt;0, COUNTIF($IQ$21:$IQ$25, IA71)&gt;0), MAX($ML71:$NE71)-MS71, IFERROR(INDEX($IU$8:$IU$107, MATCH(IA72, $IT$8:$IT$107, 0)), "")))</f>
        <v/>
      </c>
      <c r="JN72" s="7" t="str">
        <f>IF(AND($IQ$5='Dev Settings'!$BU$3, COUNTIF($IP$21:$IP$25, IB72)&gt;0, COUNTIF($IP$21:$IP$25, IB71)&gt;0), MIN($ML71:$NE71)-MT71, IF(AND($IQ$6='Dev Settings'!$BU$3, COUNTIF($IQ$21:$IQ$25, IB72)&gt;0, COUNTIF($IQ$21:$IQ$25, IB71)&gt;0), MAX($ML71:$NE71)-MT71, IFERROR(INDEX($IU$8:$IU$107, MATCH(IB72, $IT$8:$IT$107, 0)), "")))</f>
        <v/>
      </c>
      <c r="JO72" s="7" t="str">
        <f>IF(AND($IQ$5='Dev Settings'!$BU$3, COUNTIF($IP$21:$IP$25, IC72)&gt;0, COUNTIF($IP$21:$IP$25, IC71)&gt;0), MIN($ML71:$NE71)-MU71, IF(AND($IQ$6='Dev Settings'!$BU$3, COUNTIF($IQ$21:$IQ$25, IC72)&gt;0, COUNTIF($IQ$21:$IQ$25, IC71)&gt;0), MAX($ML71:$NE71)-MU71, IFERROR(INDEX($IU$8:$IU$107, MATCH(IC72, $IT$8:$IT$107, 0)), "")))</f>
        <v/>
      </c>
      <c r="JP72" s="7" t="str">
        <f>IF(AND($IQ$5='Dev Settings'!$BU$3, COUNTIF($IP$21:$IP$25, ID72)&gt;0, COUNTIF($IP$21:$IP$25, ID71)&gt;0), MIN($ML71:$NE71)-MV71, IF(AND($IQ$6='Dev Settings'!$BU$3, COUNTIF($IQ$21:$IQ$25, ID72)&gt;0, COUNTIF($IQ$21:$IQ$25, ID71)&gt;0), MAX($ML71:$NE71)-MV71, IFERROR(INDEX($IU$8:$IU$107, MATCH(ID72, $IT$8:$IT$107, 0)), "")))</f>
        <v/>
      </c>
      <c r="JQ72" s="7" t="str">
        <f>IF(AND($IQ$5='Dev Settings'!$BU$3, COUNTIF($IP$21:$IP$25, IE72)&gt;0, COUNTIF($IP$21:$IP$25, IE71)&gt;0), MIN($ML71:$NE71)-MW71, IF(AND($IQ$6='Dev Settings'!$BU$3, COUNTIF($IQ$21:$IQ$25, IE72)&gt;0, COUNTIF($IQ$21:$IQ$25, IE71)&gt;0), MAX($ML71:$NE71)-MW71, IFERROR(INDEX($IU$8:$IU$107, MATCH(IE72, $IT$8:$IT$107, 0)), "")))</f>
        <v/>
      </c>
      <c r="JR72" s="7" t="str">
        <f>IF(AND($IQ$5='Dev Settings'!$BU$3, COUNTIF($IP$21:$IP$25, IF72)&gt;0, COUNTIF($IP$21:$IP$25, IF71)&gt;0), MIN($ML71:$NE71)-MX71, IF(AND($IQ$6='Dev Settings'!$BU$3, COUNTIF($IQ$21:$IQ$25, IF72)&gt;0, COUNTIF($IQ$21:$IQ$25, IF71)&gt;0), MAX($ML71:$NE71)-MX71, IFERROR(INDEX($IU$8:$IU$107, MATCH(IF72, $IT$8:$IT$107, 0)), "")))</f>
        <v/>
      </c>
      <c r="JS72" s="7" t="str">
        <f>IF(AND($IQ$5='Dev Settings'!$BU$3, COUNTIF($IP$21:$IP$25, IG72)&gt;0, COUNTIF($IP$21:$IP$25, IG71)&gt;0), MIN($ML71:$NE71)-MY71, IF(AND($IQ$6='Dev Settings'!$BU$3, COUNTIF($IQ$21:$IQ$25, IG72)&gt;0, COUNTIF($IQ$21:$IQ$25, IG71)&gt;0), MAX($ML71:$NE71)-MY71, IFERROR(INDEX($IU$8:$IU$107, MATCH(IG72, $IT$8:$IT$107, 0)), "")))</f>
        <v/>
      </c>
      <c r="JT72" s="7" t="str">
        <f>IF(AND($IQ$5='Dev Settings'!$BU$3, COUNTIF($IP$21:$IP$25, IH72)&gt;0, COUNTIF($IP$21:$IP$25, IH71)&gt;0), MIN($ML71:$NE71)-MZ71, IF(AND($IQ$6='Dev Settings'!$BU$3, COUNTIF($IQ$21:$IQ$25, IH72)&gt;0, COUNTIF($IQ$21:$IQ$25, IH71)&gt;0), MAX($ML71:$NE71)-MZ71, IFERROR(INDEX($IU$8:$IU$107, MATCH(IH72, $IT$8:$IT$107, 0)), "")))</f>
        <v/>
      </c>
      <c r="JU72" s="7" t="str">
        <f>IF(AND($IQ$5='Dev Settings'!$BU$3, COUNTIF($IP$21:$IP$25, II72)&gt;0, COUNTIF($IP$21:$IP$25, II71)&gt;0), MIN($ML71:$NE71)-NA71, IF(AND($IQ$6='Dev Settings'!$BU$3, COUNTIF($IQ$21:$IQ$25, II72)&gt;0, COUNTIF($IQ$21:$IQ$25, II71)&gt;0), MAX($ML71:$NE71)-NA71, IFERROR(INDEX($IU$8:$IU$107, MATCH(II72, $IT$8:$IT$107, 0)), "")))</f>
        <v/>
      </c>
      <c r="JV72" s="7" t="str">
        <f>IF(AND($IQ$5='Dev Settings'!$BU$3, COUNTIF($IP$21:$IP$25, IJ72)&gt;0, COUNTIF($IP$21:$IP$25, IJ71)&gt;0), MIN($ML71:$NE71)-NB71, IF(AND($IQ$6='Dev Settings'!$BU$3, COUNTIF($IQ$21:$IQ$25, IJ72)&gt;0, COUNTIF($IQ$21:$IQ$25, IJ71)&gt;0), MAX($ML71:$NE71)-NB71, IFERROR(INDEX($IU$8:$IU$107, MATCH(IJ72, $IT$8:$IT$107, 0)), "")))</f>
        <v/>
      </c>
      <c r="JW72" s="7" t="str">
        <f>IF(AND($IQ$5='Dev Settings'!$BU$3, COUNTIF($IP$21:$IP$25, IK72)&gt;0, COUNTIF($IP$21:$IP$25, IK71)&gt;0), MIN($ML71:$NE71)-NC71, IF(AND($IQ$6='Dev Settings'!$BU$3, COUNTIF($IQ$21:$IQ$25, IK72)&gt;0, COUNTIF($IQ$21:$IQ$25, IK71)&gt;0), MAX($ML71:$NE71)-NC71, IFERROR(INDEX($IU$8:$IU$107, MATCH(IK72, $IT$8:$IT$107, 0)), "")))</f>
        <v/>
      </c>
      <c r="JX72" s="7" t="str">
        <f>IF(AND($IQ$5='Dev Settings'!$BU$3, COUNTIF($IP$21:$IP$25, IL72)&gt;0, COUNTIF($IP$21:$IP$25, IL71)&gt;0), MIN($ML71:$NE71)-ND71, IF(AND($IQ$6='Dev Settings'!$BU$3, COUNTIF($IQ$21:$IQ$25, IL72)&gt;0, COUNTIF($IQ$21:$IQ$25, IL71)&gt;0), MAX($ML71:$NE71)-ND71, IFERROR(INDEX($IU$8:$IU$107, MATCH(IL72, $IT$8:$IT$107, 0)), "")))</f>
        <v/>
      </c>
      <c r="JY72" s="61" t="str">
        <f>IF(AND($IQ$5='Dev Settings'!$BU$3, COUNTIF($IP$21:$IP$25, IM72)&gt;0, COUNTIF($IP$21:$IP$25, IM71)&gt;0), MIN($ML71:$NE71)-NE71, IF(AND($IQ$6='Dev Settings'!$BU$3, COUNTIF($IQ$21:$IQ$25, IM72)&gt;0, COUNTIF($IQ$21:$IQ$25, IM71)&gt;0), MAX($ML71:$NE71)-NE71, IFERROR(INDEX($IU$8:$IU$107, MATCH(IM72, $IT$8:$IT$107, 0)), "")))</f>
        <v/>
      </c>
      <c r="KA72" s="60" t="str">
        <f t="shared" ref="KA72:KA135" si="181">IFERROR(VALUE(RIGHT(HT72, 1)), "")</f>
        <v/>
      </c>
      <c r="KB72" s="7" t="str">
        <f t="shared" ref="KB72:KB135" si="182">IFERROR(VALUE(RIGHT(HU72, 1)), "")</f>
        <v/>
      </c>
      <c r="KC72" s="7" t="str">
        <f t="shared" ref="KC72:KC135" si="183">IFERROR(VALUE(RIGHT(HV72, 1)), "")</f>
        <v/>
      </c>
      <c r="KD72" s="7" t="str">
        <f t="shared" ref="KD72:KD135" si="184">IFERROR(VALUE(RIGHT(HW72, 1)), "")</f>
        <v/>
      </c>
      <c r="KE72" s="7" t="str">
        <f t="shared" ref="KE72:KE135" si="185">IFERROR(VALUE(RIGHT(HX72, 1)), "")</f>
        <v/>
      </c>
      <c r="KF72" s="7" t="str">
        <f t="shared" ref="KF72:KF135" si="186">IFERROR(VALUE(RIGHT(HY72, 1)), "")</f>
        <v/>
      </c>
      <c r="KG72" s="7" t="str">
        <f t="shared" ref="KG72:KG135" si="187">IFERROR(VALUE(RIGHT(HZ72, 1)), "")</f>
        <v/>
      </c>
      <c r="KH72" s="7" t="str">
        <f t="shared" ref="KH72:KH135" si="188">IFERROR(VALUE(RIGHT(IA72, 1)), "")</f>
        <v/>
      </c>
      <c r="KI72" s="7" t="str">
        <f t="shared" ref="KI72:KI135" si="189">IFERROR(VALUE(RIGHT(IB72, 1)), "")</f>
        <v/>
      </c>
      <c r="KJ72" s="7" t="str">
        <f t="shared" ref="KJ72:KJ135" si="190">IFERROR(VALUE(RIGHT(IC72, 1)), "")</f>
        <v/>
      </c>
      <c r="KK72" s="7" t="str">
        <f t="shared" ref="KK72:KK135" si="191">IFERROR(VALUE(RIGHT(ID72, 1)), "")</f>
        <v/>
      </c>
      <c r="KL72" s="7" t="str">
        <f t="shared" ref="KL72:KL135" si="192">IFERROR(VALUE(RIGHT(IE72, 1)), "")</f>
        <v/>
      </c>
      <c r="KM72" s="7" t="str">
        <f t="shared" ref="KM72:KM135" si="193">IFERROR(VALUE(RIGHT(IF72, 1)), "")</f>
        <v/>
      </c>
      <c r="KN72" s="7" t="str">
        <f t="shared" ref="KN72:KN135" si="194">IFERROR(VALUE(RIGHT(IG72, 1)), "")</f>
        <v/>
      </c>
      <c r="KO72" s="7" t="str">
        <f t="shared" ref="KO72:KO135" si="195">IFERROR(VALUE(RIGHT(IH72, 1)), "")</f>
        <v/>
      </c>
      <c r="KP72" s="7" t="str">
        <f t="shared" ref="KP72:KP135" si="196">IFERROR(VALUE(RIGHT(II72, 1)), "")</f>
        <v/>
      </c>
      <c r="KQ72" s="7" t="str">
        <f t="shared" ref="KQ72:KQ135" si="197">IFERROR(VALUE(RIGHT(IJ72, 1)), "")</f>
        <v/>
      </c>
      <c r="KR72" s="7" t="str">
        <f t="shared" ref="KR72:KR135" si="198">IFERROR(VALUE(RIGHT(IK72, 1)), "")</f>
        <v/>
      </c>
      <c r="KS72" s="7" t="str">
        <f t="shared" ref="KS72:KS135" si="199">IFERROR(VALUE(RIGHT(IL72, 1)), "")</f>
        <v/>
      </c>
      <c r="KT72" s="61" t="str">
        <f t="shared" ref="KT72:KT135" si="200">IFERROR(VALUE(RIGHT(IM72, 1)), "")</f>
        <v/>
      </c>
      <c r="KV72" s="60" t="e">
        <f t="shared" ref="KV72:KV135" si="201">IF(HT72="", "", IF(HT72&gt;=$IP$29, $KV$2, IF(HT72&lt;=$IP$30, $KV$4, KV71)))</f>
        <v>#VALUE!</v>
      </c>
      <c r="KW72" s="7" t="e">
        <f t="shared" ref="KW72:KW135" si="202">IF(HU72="", "", IF(HU72&gt;=$IP$29, $KV$2, IF(HU72&lt;=$IP$30, $KV$4, KW71)))</f>
        <v>#VALUE!</v>
      </c>
      <c r="KX72" s="7" t="e">
        <f t="shared" ref="KX72:KX135" si="203">IF(HV72="", "", IF(HV72&gt;=$IP$29, $KV$2, IF(HV72&lt;=$IP$30, $KV$4, KX71)))</f>
        <v>#VALUE!</v>
      </c>
      <c r="KY72" s="7" t="e">
        <f t="shared" ref="KY72:KY135" si="204">IF(HW72="", "", IF(HW72&gt;=$IP$29, $KV$2, IF(HW72&lt;=$IP$30, $KV$4, KY71)))</f>
        <v>#VALUE!</v>
      </c>
      <c r="KZ72" s="7" t="e">
        <f t="shared" ref="KZ72:KZ135" si="205">IF(HX72="", "", IF(HX72&gt;=$IP$29, $KV$2, IF(HX72&lt;=$IP$30, $KV$4, KZ71)))</f>
        <v>#VALUE!</v>
      </c>
      <c r="LA72" s="7" t="e">
        <f t="shared" ref="LA72:LA135" si="206">IF(HY72="", "", IF(HY72&gt;=$IP$29, $KV$2, IF(HY72&lt;=$IP$30, $KV$4, LA71)))</f>
        <v>#VALUE!</v>
      </c>
      <c r="LB72" s="7" t="e">
        <f t="shared" ref="LB72:LB135" si="207">IF(HZ72="", "", IF(HZ72&gt;=$IP$29, $KV$2, IF(HZ72&lt;=$IP$30, $KV$4, LB71)))</f>
        <v>#VALUE!</v>
      </c>
      <c r="LC72" s="7" t="e">
        <f t="shared" ref="LC72:LC135" si="208">IF(IA72="", "", IF(IA72&gt;=$IP$29, $KV$2, IF(IA72&lt;=$IP$30, $KV$4, LC71)))</f>
        <v>#VALUE!</v>
      </c>
      <c r="LD72" s="7" t="e">
        <f t="shared" ref="LD72:LD135" si="209">IF(IB72="", "", IF(IB72&gt;=$IP$29, $KV$2, IF(IB72&lt;=$IP$30, $KV$4, LD71)))</f>
        <v>#VALUE!</v>
      </c>
      <c r="LE72" s="7" t="e">
        <f t="shared" ref="LE72:LE135" si="210">IF(IC72="", "", IF(IC72&gt;=$IP$29, $KV$2, IF(IC72&lt;=$IP$30, $KV$4, LE71)))</f>
        <v>#VALUE!</v>
      </c>
      <c r="LF72" s="7" t="e">
        <f t="shared" ref="LF72:LF135" si="211">IF(ID72="", "", IF(ID72&gt;=$IP$29, $KV$2, IF(ID72&lt;=$IP$30, $KV$4, LF71)))</f>
        <v>#VALUE!</v>
      </c>
      <c r="LG72" s="7" t="e">
        <f t="shared" ref="LG72:LG135" si="212">IF(IE72="", "", IF(IE72&gt;=$IP$29, $KV$2, IF(IE72&lt;=$IP$30, $KV$4, LG71)))</f>
        <v>#VALUE!</v>
      </c>
      <c r="LH72" s="7" t="e">
        <f t="shared" ref="LH72:LH135" si="213">IF(IF72="", "", IF(IF72&gt;=$IP$29, $KV$2, IF(IF72&lt;=$IP$30, $KV$4, LH71)))</f>
        <v>#VALUE!</v>
      </c>
      <c r="LI72" s="7" t="e">
        <f t="shared" ref="LI72:LI135" si="214">IF(IG72="", "", IF(IG72&gt;=$IP$29, $KV$2, IF(IG72&lt;=$IP$30, $KV$4, LI71)))</f>
        <v>#VALUE!</v>
      </c>
      <c r="LJ72" s="7" t="e">
        <f t="shared" ref="LJ72:LJ135" si="215">IF(IH72="", "", IF(IH72&gt;=$IP$29, $KV$2, IF(IH72&lt;=$IP$30, $KV$4, LJ71)))</f>
        <v>#VALUE!</v>
      </c>
      <c r="LK72" s="7" t="e">
        <f t="shared" ref="LK72:LK135" si="216">IF(II72="", "", IF(II72&gt;=$IP$29, $KV$2, IF(II72&lt;=$IP$30, $KV$4, LK71)))</f>
        <v>#VALUE!</v>
      </c>
      <c r="LL72" s="7" t="e">
        <f t="shared" ref="LL72:LL135" si="217">IF(IJ72="", "", IF(IJ72&gt;=$IP$29, $KV$2, IF(IJ72&lt;=$IP$30, $KV$4, LL71)))</f>
        <v>#VALUE!</v>
      </c>
      <c r="LM72" s="7" t="e">
        <f t="shared" ref="LM72:LM135" si="218">IF(IK72="", "", IF(IK72&gt;=$IP$29, $KV$2, IF(IK72&lt;=$IP$30, $KV$4, LM71)))</f>
        <v>#VALUE!</v>
      </c>
      <c r="LN72" s="7" t="e">
        <f t="shared" ref="LN72:LN135" si="219">IF(IL72="", "", IF(IL72&gt;=$IP$29, $KV$2, IF(IL72&lt;=$IP$30, $KV$4, LN71)))</f>
        <v>#VALUE!</v>
      </c>
      <c r="LO72" s="61" t="e">
        <f t="shared" ref="LO72:LO135" si="220">IF(IM72="", "", IF(IM72&gt;=$IP$29, $KV$2, IF(IM72&lt;=$IP$30, $KV$4, LO71)))</f>
        <v>#VALUE!</v>
      </c>
      <c r="LQ72" s="60" t="e">
        <f t="shared" ref="LQ72:LQ135" si="221">IF(OR(JF72="", KV72=""), "", IFERROR(IF(AND(JF72&gt;0, KV72=$KV$4, KA72&gt;=$KA$3), (JF72*-1), IF(AND(JF72&lt;0, KV72=$KV$2, KA72&gt;=$KA$3), (JF72*-1), JF72)), ""))</f>
        <v>#VALUE!</v>
      </c>
      <c r="LR72" s="7" t="e">
        <f t="shared" ref="LR72:LR135" si="222">IF(OR(JG72="", KW72=""), "", IFERROR(IF(AND(JG72&gt;0, KW72=$KV$4, KB72&gt;=$KA$3), (JG72*-1), IF(AND(JG72&lt;0, KW72=$KV$2, KB72&gt;=$KA$3), (JG72*-1), JG72)), ""))</f>
        <v>#VALUE!</v>
      </c>
      <c r="LS72" s="7" t="e">
        <f t="shared" ref="LS72:LS135" si="223">IF(OR(JH72="", KX72=""), "", IFERROR(IF(AND(JH72&gt;0, KX72=$KV$4, KC72&gt;=$KA$3), (JH72*-1), IF(AND(JH72&lt;0, KX72=$KV$2, KC72&gt;=$KA$3), (JH72*-1), JH72)), ""))</f>
        <v>#VALUE!</v>
      </c>
      <c r="LT72" s="7" t="e">
        <f t="shared" ref="LT72:LT135" si="224">IF(OR(JI72="", KY72=""), "", IFERROR(IF(AND(JI72&gt;0, KY72=$KV$4, KD72&gt;=$KA$3), (JI72*-1), IF(AND(JI72&lt;0, KY72=$KV$2, KD72&gt;=$KA$3), (JI72*-1), JI72)), ""))</f>
        <v>#VALUE!</v>
      </c>
      <c r="LU72" s="7" t="e">
        <f t="shared" ref="LU72:LU135" si="225">IF(OR(JJ72="", KZ72=""), "", IFERROR(IF(AND(JJ72&gt;0, KZ72=$KV$4, KE72&gt;=$KA$3), (JJ72*-1), IF(AND(JJ72&lt;0, KZ72=$KV$2, KE72&gt;=$KA$3), (JJ72*-1), JJ72)), ""))</f>
        <v>#VALUE!</v>
      </c>
      <c r="LV72" s="7" t="e">
        <f t="shared" ref="LV72:LV135" si="226">IF(OR(JK72="", LA72=""), "", IFERROR(IF(AND(JK72&gt;0, LA72=$KV$4, KF72&gt;=$KA$3), (JK72*-1), IF(AND(JK72&lt;0, LA72=$KV$2, KF72&gt;=$KA$3), (JK72*-1), JK72)), ""))</f>
        <v>#VALUE!</v>
      </c>
      <c r="LW72" s="7" t="e">
        <f t="shared" ref="LW72:LW135" si="227">IF(OR(JL72="", LB72=""), "", IFERROR(IF(AND(JL72&gt;0, LB72=$KV$4, KG72&gt;=$KA$3), (JL72*-1), IF(AND(JL72&lt;0, LB72=$KV$2, KG72&gt;=$KA$3), (JL72*-1), JL72)), ""))</f>
        <v>#VALUE!</v>
      </c>
      <c r="LX72" s="7" t="e">
        <f t="shared" ref="LX72:LX135" si="228">IF(OR(JM72="", LC72=""), "", IFERROR(IF(AND(JM72&gt;0, LC72=$KV$4, KH72&gt;=$KA$3), (JM72*-1), IF(AND(JM72&lt;0, LC72=$KV$2, KH72&gt;=$KA$3), (JM72*-1), JM72)), ""))</f>
        <v>#VALUE!</v>
      </c>
      <c r="LY72" s="7" t="e">
        <f t="shared" ref="LY72:LY135" si="229">IF(OR(JN72="", LD72=""), "", IFERROR(IF(AND(JN72&gt;0, LD72=$KV$4, KI72&gt;=$KA$3), (JN72*-1), IF(AND(JN72&lt;0, LD72=$KV$2, KI72&gt;=$KA$3), (JN72*-1), JN72)), ""))</f>
        <v>#VALUE!</v>
      </c>
      <c r="LZ72" s="7" t="e">
        <f t="shared" ref="LZ72:LZ135" si="230">IF(OR(JO72="", LE72=""), "", IFERROR(IF(AND(JO72&gt;0, LE72=$KV$4, KJ72&gt;=$KA$3), (JO72*-1), IF(AND(JO72&lt;0, LE72=$KV$2, KJ72&gt;=$KA$3), (JO72*-1), JO72)), ""))</f>
        <v>#VALUE!</v>
      </c>
      <c r="MA72" s="7" t="e">
        <f t="shared" ref="MA72:MA135" si="231">IF(OR(JP72="", LF72=""), "", IFERROR(IF(AND(JP72&gt;0, LF72=$KV$4, KK72&gt;=$KA$3), (JP72*-1), IF(AND(JP72&lt;0, LF72=$KV$2, KK72&gt;=$KA$3), (JP72*-1), JP72)), ""))</f>
        <v>#VALUE!</v>
      </c>
      <c r="MB72" s="7" t="e">
        <f t="shared" ref="MB72:MB135" si="232">IF(OR(JQ72="", LG72=""), "", IFERROR(IF(AND(JQ72&gt;0, LG72=$KV$4, KL72&gt;=$KA$3), (JQ72*-1), IF(AND(JQ72&lt;0, LG72=$KV$2, KL72&gt;=$KA$3), (JQ72*-1), JQ72)), ""))</f>
        <v>#VALUE!</v>
      </c>
      <c r="MC72" s="7" t="e">
        <f t="shared" ref="MC72:MC135" si="233">IF(OR(JR72="", LH72=""), "", IFERROR(IF(AND(JR72&gt;0, LH72=$KV$4, KM72&gt;=$KA$3), (JR72*-1), IF(AND(JR72&lt;0, LH72=$KV$2, KM72&gt;=$KA$3), (JR72*-1), JR72)), ""))</f>
        <v>#VALUE!</v>
      </c>
      <c r="MD72" s="7" t="e">
        <f t="shared" ref="MD72:MD135" si="234">IF(OR(JS72="", LI72=""), "", IFERROR(IF(AND(JS72&gt;0, LI72=$KV$4, KN72&gt;=$KA$3), (JS72*-1), IF(AND(JS72&lt;0, LI72=$KV$2, KN72&gt;=$KA$3), (JS72*-1), JS72)), ""))</f>
        <v>#VALUE!</v>
      </c>
      <c r="ME72" s="7" t="e">
        <f t="shared" ref="ME72:ME135" si="235">IF(OR(JT72="", LJ72=""), "", IFERROR(IF(AND(JT72&gt;0, LJ72=$KV$4, KO72&gt;=$KA$3), (JT72*-1), IF(AND(JT72&lt;0, LJ72=$KV$2, KO72&gt;=$KA$3), (JT72*-1), JT72)), ""))</f>
        <v>#VALUE!</v>
      </c>
      <c r="MF72" s="7" t="e">
        <f t="shared" ref="MF72:MF135" si="236">IF(OR(JU72="", LK72=""), "", IFERROR(IF(AND(JU72&gt;0, LK72=$KV$4, KP72&gt;=$KA$3), (JU72*-1), IF(AND(JU72&lt;0, LK72=$KV$2, KP72&gt;=$KA$3), (JU72*-1), JU72)), ""))</f>
        <v>#VALUE!</v>
      </c>
      <c r="MG72" s="7" t="e">
        <f t="shared" ref="MG72:MG135" si="237">IF(OR(JV72="", LL72=""), "", IFERROR(IF(AND(JV72&gt;0, LL72=$KV$4, KQ72&gt;=$KA$3), (JV72*-1), IF(AND(JV72&lt;0, LL72=$KV$2, KQ72&gt;=$KA$3), (JV72*-1), JV72)), ""))</f>
        <v>#VALUE!</v>
      </c>
      <c r="MH72" s="7" t="e">
        <f t="shared" ref="MH72:MH135" si="238">IF(OR(JW72="", LM72=""), "", IFERROR(IF(AND(JW72&gt;0, LM72=$KV$4, KR72&gt;=$KA$3), (JW72*-1), IF(AND(JW72&lt;0, LM72=$KV$2, KR72&gt;=$KA$3), (JW72*-1), JW72)), ""))</f>
        <v>#VALUE!</v>
      </c>
      <c r="MI72" s="7" t="e">
        <f t="shared" ref="MI72:MI135" si="239">IF(OR(JX72="", LN72=""), "", IFERROR(IF(AND(JX72&gt;0, LN72=$KV$4, KS72&gt;=$KA$3), (JX72*-1), IF(AND(JX72&lt;0, LN72=$KV$2, KS72&gt;=$KA$3), (JX72*-1), JX72)), ""))</f>
        <v>#VALUE!</v>
      </c>
      <c r="MJ72" s="61" t="e">
        <f t="shared" ref="MJ72:MJ135" si="240">IF(OR(JY72="", LO72=""), "", IFERROR(IF(AND(JY72&gt;0, LO72=$KV$4, KT72&gt;=$KA$3), (JY72*-1), IF(AND(JY72&lt;0, LO72=$KV$2, KT72&gt;=$KA$3), (JY72*-1), JY72)), ""))</f>
        <v>#VALUE!</v>
      </c>
      <c r="ML72" s="60" t="str">
        <f t="shared" si="84"/>
        <v/>
      </c>
      <c r="MM72" s="7" t="str">
        <f t="shared" si="85"/>
        <v/>
      </c>
      <c r="MN72" s="7" t="str">
        <f t="shared" si="86"/>
        <v/>
      </c>
      <c r="MO72" s="7" t="str">
        <f t="shared" si="87"/>
        <v/>
      </c>
      <c r="MP72" s="7" t="str">
        <f t="shared" si="88"/>
        <v/>
      </c>
      <c r="MQ72" s="7" t="str">
        <f t="shared" si="89"/>
        <v/>
      </c>
      <c r="MR72" s="7" t="str">
        <f t="shared" si="90"/>
        <v/>
      </c>
      <c r="MS72" s="7" t="str">
        <f t="shared" si="91"/>
        <v/>
      </c>
      <c r="MT72" s="7" t="str">
        <f t="shared" si="92"/>
        <v/>
      </c>
      <c r="MU72" s="7" t="str">
        <f t="shared" si="93"/>
        <v/>
      </c>
      <c r="MV72" s="7" t="str">
        <f t="shared" si="94"/>
        <v/>
      </c>
      <c r="MW72" s="7" t="str">
        <f t="shared" si="95"/>
        <v/>
      </c>
      <c r="MX72" s="7" t="str">
        <f t="shared" si="96"/>
        <v/>
      </c>
      <c r="MY72" s="7" t="str">
        <f t="shared" si="97"/>
        <v/>
      </c>
      <c r="MZ72" s="7" t="str">
        <f t="shared" si="98"/>
        <v/>
      </c>
      <c r="NA72" s="7" t="str">
        <f t="shared" si="99"/>
        <v/>
      </c>
      <c r="NB72" s="7" t="str">
        <f t="shared" si="100"/>
        <v/>
      </c>
      <c r="NC72" s="7" t="str">
        <f t="shared" si="101"/>
        <v/>
      </c>
      <c r="ND72" s="7" t="str">
        <f t="shared" si="102"/>
        <v/>
      </c>
      <c r="NE72" s="61" t="str">
        <f t="shared" si="103"/>
        <v/>
      </c>
      <c r="NG72" s="10" t="str">
        <f t="shared" si="104"/>
        <v/>
      </c>
      <c r="NI72" s="10" t="str">
        <f t="shared" si="105"/>
        <v/>
      </c>
      <c r="NK72" s="10" t="str">
        <f>IF(COUNTIF($NI72:$NI$176, "X")=1, "X", "")</f>
        <v/>
      </c>
      <c r="NM72" s="10" t="str">
        <f t="shared" ref="NM72:NM135" si="241">IF($NI72="", "", IF($NK72="X", 1, IFERROR(NM73+1, "")))</f>
        <v/>
      </c>
      <c r="NO72" s="85" t="str" cm="1">
        <f t="array" ref="NO72">IF(OR(NO$7="", $JE72=""), "", IFERROR(NO$8+SUMPRODUCT((Trades!$CL$8:$CL$307)*(Trades!$O$8:$Q$307=NO$7)*(Trades!$R$8:$R$307&lt;$JE72))-SUMPRODUCT((Trades!$H$8:$H$307)*(Trades!$E$8:$E$307=NO$7)*(Trades!$R$8:$R$307&lt;$JE72)), ""))</f>
        <v/>
      </c>
      <c r="NP72" s="86" t="str" cm="1">
        <f t="array" ref="NP72">IF(OR(NP$7="", $JE72=""), "", IFERROR(NP$8+SUMPRODUCT((Trades!$CL$8:$CL$307)*(Trades!$O$8:$Q$307=NP$7)*(Trades!$R$8:$R$307&lt;$JE72))-SUMPRODUCT((Trades!$H$8:$H$307)*(Trades!$E$8:$E$307=NP$7)*(Trades!$R$8:$R$307&lt;$JE72)), ""))</f>
        <v/>
      </c>
      <c r="NQ72" s="86" t="str" cm="1">
        <f t="array" ref="NQ72">IF(OR(NQ$7="", $JE72=""), "", IFERROR(NQ$8+SUMPRODUCT((Trades!$CL$8:$CL$307)*(Trades!$O$8:$Q$307=NQ$7)*(Trades!$R$8:$R$307&lt;$JE72))-SUMPRODUCT((Trades!$H$8:$H$307)*(Trades!$E$8:$E$307=NQ$7)*(Trades!$R$8:$R$307&lt;$JE72)), ""))</f>
        <v/>
      </c>
      <c r="NR72" s="86" t="str" cm="1">
        <f t="array" ref="NR72">IF(OR(NR$7="", $JE72=""), "", IFERROR(NR$8+SUMPRODUCT((Trades!$CL$8:$CL$307)*(Trades!$O$8:$Q$307=NR$7)*(Trades!$R$8:$R$307&lt;$JE72))-SUMPRODUCT((Trades!$H$8:$H$307)*(Trades!$E$8:$E$307=NR$7)*(Trades!$R$8:$R$307&lt;$JE72)), ""))</f>
        <v/>
      </c>
      <c r="NS72" s="86" t="str" cm="1">
        <f t="array" ref="NS72">IF(OR(NS$7="", $JE72=""), "", IFERROR(NS$8+SUMPRODUCT((Trades!$CL$8:$CL$307)*(Trades!$O$8:$Q$307=NS$7)*(Trades!$R$8:$R$307&lt;$JE72))-SUMPRODUCT((Trades!$H$8:$H$307)*(Trades!$E$8:$E$307=NS$7)*(Trades!$R$8:$R$307&lt;$JE72)), ""))</f>
        <v/>
      </c>
      <c r="NT72" s="86" t="str" cm="1">
        <f t="array" ref="NT72">IF(OR(NT$7="", $JE72=""), "", IFERROR(NT$8+SUMPRODUCT((Trades!$CL$8:$CL$307)*(Trades!$O$8:$Q$307=NT$7)*(Trades!$R$8:$R$307&lt;$JE72))-SUMPRODUCT((Trades!$H$8:$H$307)*(Trades!$E$8:$E$307=NT$7)*(Trades!$R$8:$R$307&lt;$JE72)), ""))</f>
        <v/>
      </c>
      <c r="NU72" s="86" t="str" cm="1">
        <f t="array" ref="NU72">IF(OR(NU$7="", $JE72=""), "", IFERROR(NU$8+SUMPRODUCT((Trades!$CL$8:$CL$307)*(Trades!$O$8:$Q$307=NU$7)*(Trades!$R$8:$R$307&lt;$JE72))-SUMPRODUCT((Trades!$H$8:$H$307)*(Trades!$E$8:$E$307=NU$7)*(Trades!$R$8:$R$307&lt;$JE72)), ""))</f>
        <v/>
      </c>
      <c r="NV72" s="86" t="str" cm="1">
        <f t="array" ref="NV72">IF(OR(NV$7="", $JE72=""), "", IFERROR(NV$8+SUMPRODUCT((Trades!$CL$8:$CL$307)*(Trades!$O$8:$Q$307=NV$7)*(Trades!$R$8:$R$307&lt;$JE72))-SUMPRODUCT((Trades!$H$8:$H$307)*(Trades!$E$8:$E$307=NV$7)*(Trades!$R$8:$R$307&lt;$JE72)), ""))</f>
        <v/>
      </c>
      <c r="NW72" s="86" t="str" cm="1">
        <f t="array" ref="NW72">IF(OR(NW$7="", $JE72=""), "", IFERROR(NW$8+SUMPRODUCT((Trades!$CL$8:$CL$307)*(Trades!$O$8:$Q$307=NW$7)*(Trades!$R$8:$R$307&lt;$JE72))-SUMPRODUCT((Trades!$H$8:$H$307)*(Trades!$E$8:$E$307=NW$7)*(Trades!$R$8:$R$307&lt;$JE72)), ""))</f>
        <v/>
      </c>
      <c r="NX72" s="86" t="str" cm="1">
        <f t="array" ref="NX72">IF(OR(NX$7="", $JE72=""), "", IFERROR(NX$8+SUMPRODUCT((Trades!$CL$8:$CL$307)*(Trades!$O$8:$Q$307=NX$7)*(Trades!$R$8:$R$307&lt;$JE72))-SUMPRODUCT((Trades!$H$8:$H$307)*(Trades!$E$8:$E$307=NX$7)*(Trades!$R$8:$R$307&lt;$JE72)), ""))</f>
        <v/>
      </c>
      <c r="NY72" s="86" t="str" cm="1">
        <f t="array" ref="NY72">IF(OR(NY$7="", $JE72=""), "", IFERROR(NY$8+SUMPRODUCT((Trades!$CL$8:$CL$307)*(Trades!$O$8:$Q$307=NY$7)*(Trades!$R$8:$R$307&lt;$JE72))-SUMPRODUCT((Trades!$H$8:$H$307)*(Trades!$E$8:$E$307=NY$7)*(Trades!$R$8:$R$307&lt;$JE72)), ""))</f>
        <v/>
      </c>
      <c r="NZ72" s="86" t="str" cm="1">
        <f t="array" ref="NZ72">IF(OR(NZ$7="", $JE72=""), "", IFERROR(NZ$8+SUMPRODUCT((Trades!$CL$8:$CL$307)*(Trades!$O$8:$Q$307=NZ$7)*(Trades!$R$8:$R$307&lt;$JE72))-SUMPRODUCT((Trades!$H$8:$H$307)*(Trades!$E$8:$E$307=NZ$7)*(Trades!$R$8:$R$307&lt;$JE72)), ""))</f>
        <v/>
      </c>
      <c r="OA72" s="86" t="str" cm="1">
        <f t="array" ref="OA72">IF(OR(OA$7="", $JE72=""), "", IFERROR(OA$8+SUMPRODUCT((Trades!$CL$8:$CL$307)*(Trades!$O$8:$Q$307=OA$7)*(Trades!$R$8:$R$307&lt;$JE72))-SUMPRODUCT((Trades!$H$8:$H$307)*(Trades!$E$8:$E$307=OA$7)*(Trades!$R$8:$R$307&lt;$JE72)), ""))</f>
        <v/>
      </c>
      <c r="OB72" s="86" t="str" cm="1">
        <f t="array" ref="OB72">IF(OR(OB$7="", $JE72=""), "", IFERROR(OB$8+SUMPRODUCT((Trades!$CL$8:$CL$307)*(Trades!$O$8:$Q$307=OB$7)*(Trades!$R$8:$R$307&lt;$JE72))-SUMPRODUCT((Trades!$H$8:$H$307)*(Trades!$E$8:$E$307=OB$7)*(Trades!$R$8:$R$307&lt;$JE72)), ""))</f>
        <v/>
      </c>
      <c r="OC72" s="86" t="str" cm="1">
        <f t="array" ref="OC72">IF(OR(OC$7="", $JE72=""), "", IFERROR(OC$8+SUMPRODUCT((Trades!$CL$8:$CL$307)*(Trades!$O$8:$Q$307=OC$7)*(Trades!$R$8:$R$307&lt;$JE72))-SUMPRODUCT((Trades!$H$8:$H$307)*(Trades!$E$8:$E$307=OC$7)*(Trades!$R$8:$R$307&lt;$JE72)), ""))</f>
        <v/>
      </c>
      <c r="OD72" s="86" t="str" cm="1">
        <f t="array" ref="OD72">IF(OR(OD$7="", $JE72=""), "", IFERROR(OD$8+SUMPRODUCT((Trades!$CL$8:$CL$307)*(Trades!$O$8:$Q$307=OD$7)*(Trades!$R$8:$R$307&lt;$JE72))-SUMPRODUCT((Trades!$H$8:$H$307)*(Trades!$E$8:$E$307=OD$7)*(Trades!$R$8:$R$307&lt;$JE72)), ""))</f>
        <v/>
      </c>
      <c r="OE72" s="86" t="str" cm="1">
        <f t="array" ref="OE72">IF(OR(OE$7="", $JE72=""), "", IFERROR(OE$8+SUMPRODUCT((Trades!$CL$8:$CL$307)*(Trades!$O$8:$Q$307=OE$7)*(Trades!$R$8:$R$307&lt;$JE72))-SUMPRODUCT((Trades!$H$8:$H$307)*(Trades!$E$8:$E$307=OE$7)*(Trades!$R$8:$R$307&lt;$JE72)), ""))</f>
        <v/>
      </c>
      <c r="OF72" s="86" t="str" cm="1">
        <f t="array" ref="OF72">IF(OR(OF$7="", $JE72=""), "", IFERROR(OF$8+SUMPRODUCT((Trades!$CL$8:$CL$307)*(Trades!$O$8:$Q$307=OF$7)*(Trades!$R$8:$R$307&lt;$JE72))-SUMPRODUCT((Trades!$H$8:$H$307)*(Trades!$E$8:$E$307=OF$7)*(Trades!$R$8:$R$307&lt;$JE72)), ""))</f>
        <v/>
      </c>
      <c r="OG72" s="86" t="str" cm="1">
        <f t="array" ref="OG72">IF(OR(OG$7="", $JE72=""), "", IFERROR(OG$8+SUMPRODUCT((Trades!$CL$8:$CL$307)*(Trades!$O$8:$Q$307=OG$7)*(Trades!$R$8:$R$307&lt;$JE72))-SUMPRODUCT((Trades!$H$8:$H$307)*(Trades!$E$8:$E$307=OG$7)*(Trades!$R$8:$R$307&lt;$JE72)), ""))</f>
        <v/>
      </c>
      <c r="OH72" s="87" t="str" cm="1">
        <f t="array" ref="OH72">IF(OR(OH$7="", $JE72=""), "", IFERROR(OH$8+SUMPRODUCT((Trades!$CL$8:$CL$307)*(Trades!$O$8:$Q$307=OH$7)*(Trades!$R$8:$R$307&lt;$JE72))-SUMPRODUCT((Trades!$H$8:$H$307)*(Trades!$E$8:$E$307=OH$7)*(Trades!$R$8:$R$307&lt;$JE72)), ""))</f>
        <v/>
      </c>
      <c r="OJ72" s="94" t="str">
        <f t="shared" si="106"/>
        <v/>
      </c>
      <c r="OK72" s="95" t="str">
        <f t="shared" si="153"/>
        <v/>
      </c>
      <c r="OL72" s="95" t="str">
        <f t="shared" si="154"/>
        <v/>
      </c>
      <c r="OM72" s="95" t="str">
        <f t="shared" si="155"/>
        <v/>
      </c>
      <c r="ON72" s="95" t="str">
        <f t="shared" si="156"/>
        <v/>
      </c>
      <c r="OO72" s="95" t="str">
        <f t="shared" si="157"/>
        <v/>
      </c>
      <c r="OP72" s="95" t="str">
        <f t="shared" si="158"/>
        <v/>
      </c>
      <c r="OQ72" s="95" t="str">
        <f t="shared" si="159"/>
        <v/>
      </c>
      <c r="OR72" s="95" t="str">
        <f t="shared" si="160"/>
        <v/>
      </c>
      <c r="OS72" s="95" t="str">
        <f t="shared" si="131"/>
        <v/>
      </c>
      <c r="OT72" s="95" t="str">
        <f t="shared" si="132"/>
        <v/>
      </c>
      <c r="OU72" s="95" t="str">
        <f t="shared" si="133"/>
        <v/>
      </c>
      <c r="OV72" s="95" t="str">
        <f t="shared" si="134"/>
        <v/>
      </c>
      <c r="OW72" s="95" t="str">
        <f t="shared" si="135"/>
        <v/>
      </c>
      <c r="OX72" s="95" t="str">
        <f t="shared" si="136"/>
        <v/>
      </c>
      <c r="OY72" s="95" t="str">
        <f t="shared" si="137"/>
        <v/>
      </c>
      <c r="OZ72" s="95" t="str">
        <f t="shared" si="138"/>
        <v/>
      </c>
      <c r="PA72" s="95" t="str">
        <f t="shared" si="139"/>
        <v/>
      </c>
      <c r="PB72" s="95" t="str">
        <f t="shared" si="140"/>
        <v/>
      </c>
      <c r="PC72" s="96" t="str">
        <f t="shared" si="141"/>
        <v/>
      </c>
      <c r="PE72" s="101" t="str">
        <f t="shared" si="126"/>
        <v/>
      </c>
      <c r="PG72" s="106" t="str">
        <f t="shared" si="127"/>
        <v/>
      </c>
      <c r="PH72" s="107" t="str">
        <f t="shared" si="161"/>
        <v/>
      </c>
      <c r="PI72" s="107" t="str">
        <f t="shared" si="162"/>
        <v/>
      </c>
      <c r="PJ72" s="107" t="str">
        <f t="shared" si="163"/>
        <v/>
      </c>
      <c r="PK72" s="107" t="str">
        <f t="shared" si="164"/>
        <v/>
      </c>
      <c r="PL72" s="107" t="str">
        <f t="shared" si="165"/>
        <v/>
      </c>
      <c r="PM72" s="107" t="str">
        <f t="shared" si="166"/>
        <v/>
      </c>
      <c r="PN72" s="107" t="str">
        <f t="shared" si="167"/>
        <v/>
      </c>
      <c r="PO72" s="107" t="str">
        <f t="shared" si="168"/>
        <v/>
      </c>
      <c r="PP72" s="107" t="str">
        <f t="shared" si="142"/>
        <v/>
      </c>
      <c r="PQ72" s="107" t="str">
        <f t="shared" si="143"/>
        <v/>
      </c>
      <c r="PR72" s="107" t="str">
        <f t="shared" si="144"/>
        <v/>
      </c>
      <c r="PS72" s="107" t="str">
        <f t="shared" si="145"/>
        <v/>
      </c>
      <c r="PT72" s="107" t="str">
        <f t="shared" si="146"/>
        <v/>
      </c>
      <c r="PU72" s="107" t="str">
        <f t="shared" si="147"/>
        <v/>
      </c>
      <c r="PV72" s="107" t="str">
        <f t="shared" si="148"/>
        <v/>
      </c>
      <c r="PW72" s="107" t="str">
        <f t="shared" si="149"/>
        <v/>
      </c>
      <c r="PX72" s="107" t="str">
        <f t="shared" si="150"/>
        <v/>
      </c>
      <c r="PY72" s="107" t="str">
        <f t="shared" si="151"/>
        <v/>
      </c>
      <c r="PZ72" s="108" t="str">
        <f t="shared" si="152"/>
        <v/>
      </c>
      <c r="QB72" s="124" t="str" cm="1">
        <f t="array" ref="QB72">IF(OR($QB$3="", $NI72=""), "", IFERROR(INDEX($ML72:$NE72, $QA72, MATCH($QB$3, $ML$7:$NE$7, 0)), ""))</f>
        <v/>
      </c>
      <c r="QD72" s="101" t="e" cm="1">
        <f t="array" ref="QD72">IF(OR($NI72="", $QB$3=""), NA(), IFERROR(INDEX($NO72:$OH72, $QC72, MATCH($QB$3, $NO$7:$OH$7, 0)), NA()))</f>
        <v>#N/A</v>
      </c>
      <c r="QF72" s="10">
        <f t="shared" ref="QF72:QF135" si="242">COUNTIF($JF72:$JY72, "&gt;"&amp;$IP$8)+COUNTIF($JF72:$JY72, "&lt;"&amp;$IP$18)-COUNTIF($JF72:$JY72, "")</f>
        <v>-20</v>
      </c>
    </row>
    <row r="73" spans="88:448" ht="15" hidden="1" customHeight="1" x14ac:dyDescent="0.25">
      <c r="CJ73" s="7"/>
      <c r="CK73" s="10">
        <v>65</v>
      </c>
      <c r="CL73" s="60">
        <v>33</v>
      </c>
      <c r="CM73" s="7">
        <v>57</v>
      </c>
      <c r="CN73" s="7">
        <v>98</v>
      </c>
      <c r="CO73" s="7">
        <v>25</v>
      </c>
      <c r="CP73" s="7">
        <v>41</v>
      </c>
      <c r="CQ73" s="7">
        <v>11</v>
      </c>
      <c r="CR73" s="7">
        <v>1</v>
      </c>
      <c r="CS73" s="7">
        <v>29</v>
      </c>
      <c r="CT73" s="7">
        <v>65</v>
      </c>
      <c r="CU73" s="7">
        <v>72</v>
      </c>
      <c r="CV73" s="7">
        <v>83</v>
      </c>
      <c r="CW73" s="7">
        <v>46</v>
      </c>
      <c r="CX73" s="7">
        <v>99</v>
      </c>
      <c r="CY73" s="7">
        <v>89</v>
      </c>
      <c r="CZ73" s="7">
        <v>87</v>
      </c>
      <c r="DA73" s="7">
        <v>25</v>
      </c>
      <c r="DB73" s="7">
        <v>93</v>
      </c>
      <c r="DC73" s="7">
        <v>21</v>
      </c>
      <c r="DD73" s="7">
        <v>21</v>
      </c>
      <c r="DE73" s="7">
        <v>99</v>
      </c>
      <c r="DF73" s="7">
        <v>19</v>
      </c>
      <c r="DG73" s="7">
        <v>36</v>
      </c>
      <c r="DH73" s="7">
        <v>90</v>
      </c>
      <c r="DI73" s="61">
        <v>31</v>
      </c>
      <c r="DK73" s="10">
        <v>66</v>
      </c>
      <c r="DL73" s="60">
        <v>70</v>
      </c>
      <c r="DM73" s="7">
        <v>30</v>
      </c>
      <c r="DN73" s="7">
        <v>54</v>
      </c>
      <c r="DO73" s="7">
        <v>62</v>
      </c>
      <c r="DP73" s="7">
        <v>67</v>
      </c>
      <c r="DQ73" s="7">
        <v>36</v>
      </c>
      <c r="DR73" s="7">
        <v>58</v>
      </c>
      <c r="DS73" s="7">
        <v>94</v>
      </c>
      <c r="DT73" s="7">
        <v>72</v>
      </c>
      <c r="DU73" s="7">
        <v>52</v>
      </c>
      <c r="DV73" s="7">
        <v>46</v>
      </c>
      <c r="DW73" s="7">
        <v>66</v>
      </c>
      <c r="DX73" s="7">
        <v>28</v>
      </c>
      <c r="DY73" s="7">
        <v>4</v>
      </c>
      <c r="DZ73" s="7">
        <v>57</v>
      </c>
      <c r="EA73" s="7">
        <v>14</v>
      </c>
      <c r="EB73" s="7">
        <v>83</v>
      </c>
      <c r="EC73" s="7">
        <v>63</v>
      </c>
      <c r="ED73" s="7">
        <v>10</v>
      </c>
      <c r="EE73" s="7">
        <v>4</v>
      </c>
      <c r="EF73" s="7">
        <v>68</v>
      </c>
      <c r="EG73" s="7">
        <v>42</v>
      </c>
      <c r="EH73" s="7">
        <v>51</v>
      </c>
      <c r="EI73" s="7">
        <v>97</v>
      </c>
      <c r="EJ73" s="7">
        <v>70</v>
      </c>
      <c r="EK73" s="7">
        <v>20</v>
      </c>
      <c r="EL73" s="7">
        <v>15</v>
      </c>
      <c r="EM73" s="7">
        <v>10</v>
      </c>
      <c r="EN73" s="7">
        <v>49</v>
      </c>
      <c r="EO73" s="7">
        <v>13</v>
      </c>
      <c r="EP73" s="7">
        <v>16</v>
      </c>
      <c r="EQ73" s="7">
        <v>40</v>
      </c>
      <c r="ER73" s="7">
        <v>88</v>
      </c>
      <c r="ES73" s="7">
        <v>92</v>
      </c>
      <c r="ET73" s="7">
        <v>76</v>
      </c>
      <c r="EU73" s="7">
        <v>42</v>
      </c>
      <c r="EV73" s="7">
        <v>41</v>
      </c>
      <c r="EW73" s="7">
        <v>22</v>
      </c>
      <c r="EX73" s="7">
        <v>82</v>
      </c>
      <c r="EY73" s="7">
        <v>82</v>
      </c>
      <c r="EZ73" s="7">
        <v>27</v>
      </c>
      <c r="FA73" s="7">
        <v>60</v>
      </c>
      <c r="FB73" s="7">
        <v>37</v>
      </c>
      <c r="FC73" s="7">
        <v>46</v>
      </c>
      <c r="FD73" s="7">
        <v>12</v>
      </c>
      <c r="FE73" s="7">
        <v>38</v>
      </c>
      <c r="FF73" s="7">
        <v>29</v>
      </c>
      <c r="FG73" s="7">
        <v>41</v>
      </c>
      <c r="FH73" s="7">
        <v>60</v>
      </c>
      <c r="FI73" s="7">
        <v>52</v>
      </c>
      <c r="FJ73" s="7">
        <v>47</v>
      </c>
      <c r="FK73" s="7">
        <v>4</v>
      </c>
      <c r="FL73" s="7">
        <v>58</v>
      </c>
      <c r="FM73" s="7">
        <v>62</v>
      </c>
      <c r="FN73" s="7">
        <v>7</v>
      </c>
      <c r="FO73" s="7">
        <v>47</v>
      </c>
      <c r="FP73" s="7">
        <v>15</v>
      </c>
      <c r="FQ73" s="7">
        <v>72</v>
      </c>
      <c r="FR73" s="7">
        <v>44</v>
      </c>
      <c r="FS73" s="7">
        <v>73</v>
      </c>
      <c r="FT73" s="7">
        <v>4</v>
      </c>
      <c r="FU73" s="7">
        <v>7</v>
      </c>
      <c r="FV73" s="7">
        <v>19</v>
      </c>
      <c r="FW73" s="7">
        <v>17</v>
      </c>
      <c r="FX73" s="7">
        <v>75</v>
      </c>
      <c r="FY73" s="7">
        <v>55</v>
      </c>
      <c r="FZ73" s="7">
        <v>74</v>
      </c>
      <c r="GA73" s="7">
        <v>61</v>
      </c>
      <c r="GB73" s="7">
        <v>34</v>
      </c>
      <c r="GC73" s="7">
        <v>26</v>
      </c>
      <c r="GD73" s="7">
        <v>13</v>
      </c>
      <c r="GE73" s="7">
        <v>15</v>
      </c>
      <c r="GF73" s="7">
        <v>72</v>
      </c>
      <c r="GG73" s="7">
        <v>57</v>
      </c>
      <c r="GH73" s="7">
        <v>97</v>
      </c>
      <c r="GI73" s="7">
        <v>14</v>
      </c>
      <c r="GJ73" s="7">
        <v>19</v>
      </c>
      <c r="GK73" s="7">
        <v>13</v>
      </c>
      <c r="GL73" s="7">
        <v>62</v>
      </c>
      <c r="GM73" s="7">
        <v>76</v>
      </c>
      <c r="GN73" s="7">
        <v>27</v>
      </c>
      <c r="GO73" s="7">
        <v>9</v>
      </c>
      <c r="GP73" s="7">
        <v>13</v>
      </c>
      <c r="GQ73" s="7">
        <v>88</v>
      </c>
      <c r="GR73" s="7">
        <v>16</v>
      </c>
      <c r="GS73" s="7">
        <v>61</v>
      </c>
      <c r="GT73" s="7">
        <v>47</v>
      </c>
      <c r="GU73" s="7">
        <v>95</v>
      </c>
      <c r="GV73" s="7">
        <v>54</v>
      </c>
      <c r="GW73" s="7">
        <v>16</v>
      </c>
      <c r="GX73" s="7">
        <v>70</v>
      </c>
      <c r="GY73" s="7">
        <v>76</v>
      </c>
      <c r="GZ73" s="7">
        <v>95</v>
      </c>
      <c r="HA73" s="7">
        <v>87</v>
      </c>
      <c r="HB73" s="7">
        <v>29</v>
      </c>
      <c r="HC73" s="7">
        <v>74</v>
      </c>
      <c r="HD73" s="7">
        <v>95</v>
      </c>
      <c r="HE73" s="7">
        <v>26</v>
      </c>
      <c r="HF73" s="7">
        <v>5</v>
      </c>
      <c r="HG73" s="61">
        <v>65</v>
      </c>
      <c r="HJ73" s="52" t="e">
        <f t="shared" si="176"/>
        <v>#VALUE!</v>
      </c>
      <c r="HL73" s="49">
        <f>$CA$25</f>
        <v>0.70833333333333315</v>
      </c>
      <c r="HN73" s="10" t="e">
        <f t="shared" si="179"/>
        <v>#VALUE!</v>
      </c>
      <c r="HP73" s="10" t="e">
        <f t="shared" si="180"/>
        <v>#VALUE!</v>
      </c>
      <c r="HR73" s="10" t="e">
        <f t="shared" ref="HR73:HR136" si="243">IF(OR($HN73="", $HP73=""), "", IFERROR(INDEX($CL$8:$DI$107, MATCH($HN73, $CK$8:$CK$107, 0), MATCH($HP73, $CL$7:$DI$7, 0)), ""))</f>
        <v>#VALUE!</v>
      </c>
      <c r="HT73" s="60" t="e">
        <f t="shared" si="178"/>
        <v>#VALUE!</v>
      </c>
      <c r="HU73" s="7" t="e">
        <f t="shared" si="178"/>
        <v>#VALUE!</v>
      </c>
      <c r="HV73" s="7" t="e">
        <f t="shared" si="178"/>
        <v>#VALUE!</v>
      </c>
      <c r="HW73" s="7" t="e">
        <f t="shared" si="178"/>
        <v>#VALUE!</v>
      </c>
      <c r="HX73" s="7" t="e">
        <f t="shared" si="178"/>
        <v>#VALUE!</v>
      </c>
      <c r="HY73" s="7" t="e">
        <f t="shared" si="178"/>
        <v>#VALUE!</v>
      </c>
      <c r="HZ73" s="7" t="e">
        <f t="shared" si="178"/>
        <v>#VALUE!</v>
      </c>
      <c r="IA73" s="7" t="e">
        <f t="shared" si="178"/>
        <v>#VALUE!</v>
      </c>
      <c r="IB73" s="7" t="e">
        <f t="shared" si="178"/>
        <v>#VALUE!</v>
      </c>
      <c r="IC73" s="7" t="e">
        <f t="shared" si="178"/>
        <v>#VALUE!</v>
      </c>
      <c r="ID73" s="7" t="e">
        <f t="shared" si="178"/>
        <v>#VALUE!</v>
      </c>
      <c r="IE73" s="7" t="e">
        <f t="shared" si="178"/>
        <v>#VALUE!</v>
      </c>
      <c r="IF73" s="7" t="e">
        <f t="shared" si="178"/>
        <v>#VALUE!</v>
      </c>
      <c r="IG73" s="7" t="e">
        <f t="shared" si="178"/>
        <v>#VALUE!</v>
      </c>
      <c r="IH73" s="7" t="e">
        <f t="shared" si="178"/>
        <v>#VALUE!</v>
      </c>
      <c r="II73" s="7" t="e">
        <f t="shared" si="178"/>
        <v>#VALUE!</v>
      </c>
      <c r="IJ73" s="7" t="e">
        <f t="shared" si="177"/>
        <v>#VALUE!</v>
      </c>
      <c r="IK73" s="7" t="e">
        <f t="shared" si="177"/>
        <v>#VALUE!</v>
      </c>
      <c r="IL73" s="7" t="e">
        <f t="shared" si="177"/>
        <v>#VALUE!</v>
      </c>
      <c r="IM73" s="61" t="e">
        <f t="shared" si="177"/>
        <v>#VALUE!</v>
      </c>
      <c r="IT73" s="10">
        <v>66</v>
      </c>
      <c r="IU73" s="10">
        <f t="shared" ref="IU73:IU107" si="244">IFERROR(INDEX($IW$8:$IW$138, MATCH($IT73, $JB$8:$JB$138, 0)), "")</f>
        <v>2</v>
      </c>
      <c r="IW73" s="10">
        <f>IFERROR(IF(COUNTIF(IW$8:IW72, IW72)&lt;=INDEX($IQ$8:$IQ$18, MATCH(IW72, $IP$8:$IP$18, 0)), IW72, IW72+$IR$5), "")</f>
        <v>2</v>
      </c>
      <c r="IX73" s="10">
        <f>IF($IW73="", "", COUNTIF(IW$8:IW73, IW73))</f>
        <v>1</v>
      </c>
      <c r="IY73" s="10">
        <f t="shared" ref="IY73:IY136" si="245">IF($IW73="", "", IFERROR(INDEX($IQ$8:$IQ$18, MATCH($IW73, $IP$8:$IP$18, 0)), ""))</f>
        <v>10</v>
      </c>
      <c r="JA73" s="10" t="str">
        <f t="shared" ref="JA73:JA136" si="246">IF(IY73="", "", IF(IX73&lt;=IY73, "X", ""))</f>
        <v>X</v>
      </c>
      <c r="JB73" s="10">
        <f>IF($JA73="", "", COUNTIF(JA$8:JA73, "X"))</f>
        <v>59</v>
      </c>
      <c r="JE73" s="67" t="str">
        <f t="shared" ref="JE73:JE136" si="247">IFERROR(HJ73+HL73, "")</f>
        <v/>
      </c>
      <c r="JF73" s="60" t="str">
        <f>IF(AND($IQ$5='Dev Settings'!$BU$3, COUNTIF($IP$21:$IP$25, HT73)&gt;0, COUNTIF($IP$21:$IP$25, HT72)&gt;0), MIN($ML72:$NE72)-ML72, IF(AND($IQ$6='Dev Settings'!$BU$3, COUNTIF($IQ$21:$IQ$25, HT73)&gt;0, COUNTIF($IQ$21:$IQ$25, HT72)&gt;0), MAX($ML72:$NE72)-ML72, IFERROR(INDEX($IU$8:$IU$107, MATCH(HT73, $IT$8:$IT$107, 0)), "")))</f>
        <v/>
      </c>
      <c r="JG73" s="7" t="str">
        <f>IF(AND($IQ$5='Dev Settings'!$BU$3, COUNTIF($IP$21:$IP$25, HU73)&gt;0, COUNTIF($IP$21:$IP$25, HU72)&gt;0), MIN($ML72:$NE72)-MM72, IF(AND($IQ$6='Dev Settings'!$BU$3, COUNTIF($IQ$21:$IQ$25, HU73)&gt;0, COUNTIF($IQ$21:$IQ$25, HU72)&gt;0), MAX($ML72:$NE72)-MM72, IFERROR(INDEX($IU$8:$IU$107, MATCH(HU73, $IT$8:$IT$107, 0)), "")))</f>
        <v/>
      </c>
      <c r="JH73" s="7" t="str">
        <f>IF(AND($IQ$5='Dev Settings'!$BU$3, COUNTIF($IP$21:$IP$25, HV73)&gt;0, COUNTIF($IP$21:$IP$25, HV72)&gt;0), MIN($ML72:$NE72)-MN72, IF(AND($IQ$6='Dev Settings'!$BU$3, COUNTIF($IQ$21:$IQ$25, HV73)&gt;0, COUNTIF($IQ$21:$IQ$25, HV72)&gt;0), MAX($ML72:$NE72)-MN72, IFERROR(INDEX($IU$8:$IU$107, MATCH(HV73, $IT$8:$IT$107, 0)), "")))</f>
        <v/>
      </c>
      <c r="JI73" s="7" t="str">
        <f>IF(AND($IQ$5='Dev Settings'!$BU$3, COUNTIF($IP$21:$IP$25, HW73)&gt;0, COUNTIF($IP$21:$IP$25, HW72)&gt;0), MIN($ML72:$NE72)-MO72, IF(AND($IQ$6='Dev Settings'!$BU$3, COUNTIF($IQ$21:$IQ$25, HW73)&gt;0, COUNTIF($IQ$21:$IQ$25, HW72)&gt;0), MAX($ML72:$NE72)-MO72, IFERROR(INDEX($IU$8:$IU$107, MATCH(HW73, $IT$8:$IT$107, 0)), "")))</f>
        <v/>
      </c>
      <c r="JJ73" s="7" t="str">
        <f>IF(AND($IQ$5='Dev Settings'!$BU$3, COUNTIF($IP$21:$IP$25, HX73)&gt;0, COUNTIF($IP$21:$IP$25, HX72)&gt;0), MIN($ML72:$NE72)-MP72, IF(AND($IQ$6='Dev Settings'!$BU$3, COUNTIF($IQ$21:$IQ$25, HX73)&gt;0, COUNTIF($IQ$21:$IQ$25, HX72)&gt;0), MAX($ML72:$NE72)-MP72, IFERROR(INDEX($IU$8:$IU$107, MATCH(HX73, $IT$8:$IT$107, 0)), "")))</f>
        <v/>
      </c>
      <c r="JK73" s="7" t="str">
        <f>IF(AND($IQ$5='Dev Settings'!$BU$3, COUNTIF($IP$21:$IP$25, HY73)&gt;0, COUNTIF($IP$21:$IP$25, HY72)&gt;0), MIN($ML72:$NE72)-MQ72, IF(AND($IQ$6='Dev Settings'!$BU$3, COUNTIF($IQ$21:$IQ$25, HY73)&gt;0, COUNTIF($IQ$21:$IQ$25, HY72)&gt;0), MAX($ML72:$NE72)-MQ72, IFERROR(INDEX($IU$8:$IU$107, MATCH(HY73, $IT$8:$IT$107, 0)), "")))</f>
        <v/>
      </c>
      <c r="JL73" s="7" t="str">
        <f>IF(AND($IQ$5='Dev Settings'!$BU$3, COUNTIF($IP$21:$IP$25, HZ73)&gt;0, COUNTIF($IP$21:$IP$25, HZ72)&gt;0), MIN($ML72:$NE72)-MR72, IF(AND($IQ$6='Dev Settings'!$BU$3, COUNTIF($IQ$21:$IQ$25, HZ73)&gt;0, COUNTIF($IQ$21:$IQ$25, HZ72)&gt;0), MAX($ML72:$NE72)-MR72, IFERROR(INDEX($IU$8:$IU$107, MATCH(HZ73, $IT$8:$IT$107, 0)), "")))</f>
        <v/>
      </c>
      <c r="JM73" s="7" t="str">
        <f>IF(AND($IQ$5='Dev Settings'!$BU$3, COUNTIF($IP$21:$IP$25, IA73)&gt;0, COUNTIF($IP$21:$IP$25, IA72)&gt;0), MIN($ML72:$NE72)-MS72, IF(AND($IQ$6='Dev Settings'!$BU$3, COUNTIF($IQ$21:$IQ$25, IA73)&gt;0, COUNTIF($IQ$21:$IQ$25, IA72)&gt;0), MAX($ML72:$NE72)-MS72, IFERROR(INDEX($IU$8:$IU$107, MATCH(IA73, $IT$8:$IT$107, 0)), "")))</f>
        <v/>
      </c>
      <c r="JN73" s="7" t="str">
        <f>IF(AND($IQ$5='Dev Settings'!$BU$3, COUNTIF($IP$21:$IP$25, IB73)&gt;0, COUNTIF($IP$21:$IP$25, IB72)&gt;0), MIN($ML72:$NE72)-MT72, IF(AND($IQ$6='Dev Settings'!$BU$3, COUNTIF($IQ$21:$IQ$25, IB73)&gt;0, COUNTIF($IQ$21:$IQ$25, IB72)&gt;0), MAX($ML72:$NE72)-MT72, IFERROR(INDEX($IU$8:$IU$107, MATCH(IB73, $IT$8:$IT$107, 0)), "")))</f>
        <v/>
      </c>
      <c r="JO73" s="7" t="str">
        <f>IF(AND($IQ$5='Dev Settings'!$BU$3, COUNTIF($IP$21:$IP$25, IC73)&gt;0, COUNTIF($IP$21:$IP$25, IC72)&gt;0), MIN($ML72:$NE72)-MU72, IF(AND($IQ$6='Dev Settings'!$BU$3, COUNTIF($IQ$21:$IQ$25, IC73)&gt;0, COUNTIF($IQ$21:$IQ$25, IC72)&gt;0), MAX($ML72:$NE72)-MU72, IFERROR(INDEX($IU$8:$IU$107, MATCH(IC73, $IT$8:$IT$107, 0)), "")))</f>
        <v/>
      </c>
      <c r="JP73" s="7" t="str">
        <f>IF(AND($IQ$5='Dev Settings'!$BU$3, COUNTIF($IP$21:$IP$25, ID73)&gt;0, COUNTIF($IP$21:$IP$25, ID72)&gt;0), MIN($ML72:$NE72)-MV72, IF(AND($IQ$6='Dev Settings'!$BU$3, COUNTIF($IQ$21:$IQ$25, ID73)&gt;0, COUNTIF($IQ$21:$IQ$25, ID72)&gt;0), MAX($ML72:$NE72)-MV72, IFERROR(INDEX($IU$8:$IU$107, MATCH(ID73, $IT$8:$IT$107, 0)), "")))</f>
        <v/>
      </c>
      <c r="JQ73" s="7" t="str">
        <f>IF(AND($IQ$5='Dev Settings'!$BU$3, COUNTIF($IP$21:$IP$25, IE73)&gt;0, COUNTIF($IP$21:$IP$25, IE72)&gt;0), MIN($ML72:$NE72)-MW72, IF(AND($IQ$6='Dev Settings'!$BU$3, COUNTIF($IQ$21:$IQ$25, IE73)&gt;0, COUNTIF($IQ$21:$IQ$25, IE72)&gt;0), MAX($ML72:$NE72)-MW72, IFERROR(INDEX($IU$8:$IU$107, MATCH(IE73, $IT$8:$IT$107, 0)), "")))</f>
        <v/>
      </c>
      <c r="JR73" s="7" t="str">
        <f>IF(AND($IQ$5='Dev Settings'!$BU$3, COUNTIF($IP$21:$IP$25, IF73)&gt;0, COUNTIF($IP$21:$IP$25, IF72)&gt;0), MIN($ML72:$NE72)-MX72, IF(AND($IQ$6='Dev Settings'!$BU$3, COUNTIF($IQ$21:$IQ$25, IF73)&gt;0, COUNTIF($IQ$21:$IQ$25, IF72)&gt;0), MAX($ML72:$NE72)-MX72, IFERROR(INDEX($IU$8:$IU$107, MATCH(IF73, $IT$8:$IT$107, 0)), "")))</f>
        <v/>
      </c>
      <c r="JS73" s="7" t="str">
        <f>IF(AND($IQ$5='Dev Settings'!$BU$3, COUNTIF($IP$21:$IP$25, IG73)&gt;0, COUNTIF($IP$21:$IP$25, IG72)&gt;0), MIN($ML72:$NE72)-MY72, IF(AND($IQ$6='Dev Settings'!$BU$3, COUNTIF($IQ$21:$IQ$25, IG73)&gt;0, COUNTIF($IQ$21:$IQ$25, IG72)&gt;0), MAX($ML72:$NE72)-MY72, IFERROR(INDEX($IU$8:$IU$107, MATCH(IG73, $IT$8:$IT$107, 0)), "")))</f>
        <v/>
      </c>
      <c r="JT73" s="7" t="str">
        <f>IF(AND($IQ$5='Dev Settings'!$BU$3, COUNTIF($IP$21:$IP$25, IH73)&gt;0, COUNTIF($IP$21:$IP$25, IH72)&gt;0), MIN($ML72:$NE72)-MZ72, IF(AND($IQ$6='Dev Settings'!$BU$3, COUNTIF($IQ$21:$IQ$25, IH73)&gt;0, COUNTIF($IQ$21:$IQ$25, IH72)&gt;0), MAX($ML72:$NE72)-MZ72, IFERROR(INDEX($IU$8:$IU$107, MATCH(IH73, $IT$8:$IT$107, 0)), "")))</f>
        <v/>
      </c>
      <c r="JU73" s="7" t="str">
        <f>IF(AND($IQ$5='Dev Settings'!$BU$3, COUNTIF($IP$21:$IP$25, II73)&gt;0, COUNTIF($IP$21:$IP$25, II72)&gt;0), MIN($ML72:$NE72)-NA72, IF(AND($IQ$6='Dev Settings'!$BU$3, COUNTIF($IQ$21:$IQ$25, II73)&gt;0, COUNTIF($IQ$21:$IQ$25, II72)&gt;0), MAX($ML72:$NE72)-NA72, IFERROR(INDEX($IU$8:$IU$107, MATCH(II73, $IT$8:$IT$107, 0)), "")))</f>
        <v/>
      </c>
      <c r="JV73" s="7" t="str">
        <f>IF(AND($IQ$5='Dev Settings'!$BU$3, COUNTIF($IP$21:$IP$25, IJ73)&gt;0, COUNTIF($IP$21:$IP$25, IJ72)&gt;0), MIN($ML72:$NE72)-NB72, IF(AND($IQ$6='Dev Settings'!$BU$3, COUNTIF($IQ$21:$IQ$25, IJ73)&gt;0, COUNTIF($IQ$21:$IQ$25, IJ72)&gt;0), MAX($ML72:$NE72)-NB72, IFERROR(INDEX($IU$8:$IU$107, MATCH(IJ73, $IT$8:$IT$107, 0)), "")))</f>
        <v/>
      </c>
      <c r="JW73" s="7" t="str">
        <f>IF(AND($IQ$5='Dev Settings'!$BU$3, COUNTIF($IP$21:$IP$25, IK73)&gt;0, COUNTIF($IP$21:$IP$25, IK72)&gt;0), MIN($ML72:$NE72)-NC72, IF(AND($IQ$6='Dev Settings'!$BU$3, COUNTIF($IQ$21:$IQ$25, IK73)&gt;0, COUNTIF($IQ$21:$IQ$25, IK72)&gt;0), MAX($ML72:$NE72)-NC72, IFERROR(INDEX($IU$8:$IU$107, MATCH(IK73, $IT$8:$IT$107, 0)), "")))</f>
        <v/>
      </c>
      <c r="JX73" s="7" t="str">
        <f>IF(AND($IQ$5='Dev Settings'!$BU$3, COUNTIF($IP$21:$IP$25, IL73)&gt;0, COUNTIF($IP$21:$IP$25, IL72)&gt;0), MIN($ML72:$NE72)-ND72, IF(AND($IQ$6='Dev Settings'!$BU$3, COUNTIF($IQ$21:$IQ$25, IL73)&gt;0, COUNTIF($IQ$21:$IQ$25, IL72)&gt;0), MAX($ML72:$NE72)-ND72, IFERROR(INDEX($IU$8:$IU$107, MATCH(IL73, $IT$8:$IT$107, 0)), "")))</f>
        <v/>
      </c>
      <c r="JY73" s="61" t="str">
        <f>IF(AND($IQ$5='Dev Settings'!$BU$3, COUNTIF($IP$21:$IP$25, IM73)&gt;0, COUNTIF($IP$21:$IP$25, IM72)&gt;0), MIN($ML72:$NE72)-NE72, IF(AND($IQ$6='Dev Settings'!$BU$3, COUNTIF($IQ$21:$IQ$25, IM73)&gt;0, COUNTIF($IQ$21:$IQ$25, IM72)&gt;0), MAX($ML72:$NE72)-NE72, IFERROR(INDEX($IU$8:$IU$107, MATCH(IM73, $IT$8:$IT$107, 0)), "")))</f>
        <v/>
      </c>
      <c r="KA73" s="60" t="str">
        <f t="shared" si="181"/>
        <v/>
      </c>
      <c r="KB73" s="7" t="str">
        <f t="shared" si="182"/>
        <v/>
      </c>
      <c r="KC73" s="7" t="str">
        <f t="shared" si="183"/>
        <v/>
      </c>
      <c r="KD73" s="7" t="str">
        <f t="shared" si="184"/>
        <v/>
      </c>
      <c r="KE73" s="7" t="str">
        <f t="shared" si="185"/>
        <v/>
      </c>
      <c r="KF73" s="7" t="str">
        <f t="shared" si="186"/>
        <v/>
      </c>
      <c r="KG73" s="7" t="str">
        <f t="shared" si="187"/>
        <v/>
      </c>
      <c r="KH73" s="7" t="str">
        <f t="shared" si="188"/>
        <v/>
      </c>
      <c r="KI73" s="7" t="str">
        <f t="shared" si="189"/>
        <v/>
      </c>
      <c r="KJ73" s="7" t="str">
        <f t="shared" si="190"/>
        <v/>
      </c>
      <c r="KK73" s="7" t="str">
        <f t="shared" si="191"/>
        <v/>
      </c>
      <c r="KL73" s="7" t="str">
        <f t="shared" si="192"/>
        <v/>
      </c>
      <c r="KM73" s="7" t="str">
        <f t="shared" si="193"/>
        <v/>
      </c>
      <c r="KN73" s="7" t="str">
        <f t="shared" si="194"/>
        <v/>
      </c>
      <c r="KO73" s="7" t="str">
        <f t="shared" si="195"/>
        <v/>
      </c>
      <c r="KP73" s="7" t="str">
        <f t="shared" si="196"/>
        <v/>
      </c>
      <c r="KQ73" s="7" t="str">
        <f t="shared" si="197"/>
        <v/>
      </c>
      <c r="KR73" s="7" t="str">
        <f t="shared" si="198"/>
        <v/>
      </c>
      <c r="KS73" s="7" t="str">
        <f t="shared" si="199"/>
        <v/>
      </c>
      <c r="KT73" s="61" t="str">
        <f t="shared" si="200"/>
        <v/>
      </c>
      <c r="KV73" s="60" t="e">
        <f t="shared" si="201"/>
        <v>#VALUE!</v>
      </c>
      <c r="KW73" s="7" t="e">
        <f t="shared" si="202"/>
        <v>#VALUE!</v>
      </c>
      <c r="KX73" s="7" t="e">
        <f t="shared" si="203"/>
        <v>#VALUE!</v>
      </c>
      <c r="KY73" s="7" t="e">
        <f t="shared" si="204"/>
        <v>#VALUE!</v>
      </c>
      <c r="KZ73" s="7" t="e">
        <f t="shared" si="205"/>
        <v>#VALUE!</v>
      </c>
      <c r="LA73" s="7" t="e">
        <f t="shared" si="206"/>
        <v>#VALUE!</v>
      </c>
      <c r="LB73" s="7" t="e">
        <f t="shared" si="207"/>
        <v>#VALUE!</v>
      </c>
      <c r="LC73" s="7" t="e">
        <f t="shared" si="208"/>
        <v>#VALUE!</v>
      </c>
      <c r="LD73" s="7" t="e">
        <f t="shared" si="209"/>
        <v>#VALUE!</v>
      </c>
      <c r="LE73" s="7" t="e">
        <f t="shared" si="210"/>
        <v>#VALUE!</v>
      </c>
      <c r="LF73" s="7" t="e">
        <f t="shared" si="211"/>
        <v>#VALUE!</v>
      </c>
      <c r="LG73" s="7" t="e">
        <f t="shared" si="212"/>
        <v>#VALUE!</v>
      </c>
      <c r="LH73" s="7" t="e">
        <f t="shared" si="213"/>
        <v>#VALUE!</v>
      </c>
      <c r="LI73" s="7" t="e">
        <f t="shared" si="214"/>
        <v>#VALUE!</v>
      </c>
      <c r="LJ73" s="7" t="e">
        <f t="shared" si="215"/>
        <v>#VALUE!</v>
      </c>
      <c r="LK73" s="7" t="e">
        <f t="shared" si="216"/>
        <v>#VALUE!</v>
      </c>
      <c r="LL73" s="7" t="e">
        <f t="shared" si="217"/>
        <v>#VALUE!</v>
      </c>
      <c r="LM73" s="7" t="e">
        <f t="shared" si="218"/>
        <v>#VALUE!</v>
      </c>
      <c r="LN73" s="7" t="e">
        <f t="shared" si="219"/>
        <v>#VALUE!</v>
      </c>
      <c r="LO73" s="61" t="e">
        <f t="shared" si="220"/>
        <v>#VALUE!</v>
      </c>
      <c r="LQ73" s="60" t="e">
        <f t="shared" si="221"/>
        <v>#VALUE!</v>
      </c>
      <c r="LR73" s="7" t="e">
        <f t="shared" si="222"/>
        <v>#VALUE!</v>
      </c>
      <c r="LS73" s="7" t="e">
        <f t="shared" si="223"/>
        <v>#VALUE!</v>
      </c>
      <c r="LT73" s="7" t="e">
        <f t="shared" si="224"/>
        <v>#VALUE!</v>
      </c>
      <c r="LU73" s="7" t="e">
        <f t="shared" si="225"/>
        <v>#VALUE!</v>
      </c>
      <c r="LV73" s="7" t="e">
        <f t="shared" si="226"/>
        <v>#VALUE!</v>
      </c>
      <c r="LW73" s="7" t="e">
        <f t="shared" si="227"/>
        <v>#VALUE!</v>
      </c>
      <c r="LX73" s="7" t="e">
        <f t="shared" si="228"/>
        <v>#VALUE!</v>
      </c>
      <c r="LY73" s="7" t="e">
        <f t="shared" si="229"/>
        <v>#VALUE!</v>
      </c>
      <c r="LZ73" s="7" t="e">
        <f t="shared" si="230"/>
        <v>#VALUE!</v>
      </c>
      <c r="MA73" s="7" t="e">
        <f t="shared" si="231"/>
        <v>#VALUE!</v>
      </c>
      <c r="MB73" s="7" t="e">
        <f t="shared" si="232"/>
        <v>#VALUE!</v>
      </c>
      <c r="MC73" s="7" t="e">
        <f t="shared" si="233"/>
        <v>#VALUE!</v>
      </c>
      <c r="MD73" s="7" t="e">
        <f t="shared" si="234"/>
        <v>#VALUE!</v>
      </c>
      <c r="ME73" s="7" t="e">
        <f t="shared" si="235"/>
        <v>#VALUE!</v>
      </c>
      <c r="MF73" s="7" t="e">
        <f t="shared" si="236"/>
        <v>#VALUE!</v>
      </c>
      <c r="MG73" s="7" t="e">
        <f t="shared" si="237"/>
        <v>#VALUE!</v>
      </c>
      <c r="MH73" s="7" t="e">
        <f t="shared" si="238"/>
        <v>#VALUE!</v>
      </c>
      <c r="MI73" s="7" t="e">
        <f t="shared" si="239"/>
        <v>#VALUE!</v>
      </c>
      <c r="MJ73" s="61" t="e">
        <f t="shared" si="240"/>
        <v>#VALUE!</v>
      </c>
      <c r="ML73" s="60" t="str">
        <f t="shared" ref="ML73:ML136" si="248">IFERROR(IF(ML72+LQ72&gt;$JY$2, $JY$2, IF(ML72+LQ72&lt;$JY$3, $JY$3, ML72+LQ72)), "")</f>
        <v/>
      </c>
      <c r="MM73" s="7" t="str">
        <f t="shared" ref="MM73:MM136" si="249">IFERROR(IF(MM72+LR72&gt;$JY$2, $JY$2, IF(MM72+LR72&lt;$JY$3, $JY$3, MM72+LR72)), "")</f>
        <v/>
      </c>
      <c r="MN73" s="7" t="str">
        <f t="shared" ref="MN73:MN136" si="250">IFERROR(IF(MN72+LS72&gt;$JY$2, $JY$2, IF(MN72+LS72&lt;$JY$3, $JY$3, MN72+LS72)), "")</f>
        <v/>
      </c>
      <c r="MO73" s="7" t="str">
        <f t="shared" ref="MO73:MO136" si="251">IFERROR(IF(MO72+LT72&gt;$JY$2, $JY$2, IF(MO72+LT72&lt;$JY$3, $JY$3, MO72+LT72)), "")</f>
        <v/>
      </c>
      <c r="MP73" s="7" t="str">
        <f t="shared" ref="MP73:MP136" si="252">IFERROR(IF(MP72+LU72&gt;$JY$2, $JY$2, IF(MP72+LU72&lt;$JY$3, $JY$3, MP72+LU72)), "")</f>
        <v/>
      </c>
      <c r="MQ73" s="7" t="str">
        <f t="shared" ref="MQ73:MQ136" si="253">IFERROR(IF(MQ72+LV72&gt;$JY$2, $JY$2, IF(MQ72+LV72&lt;$JY$3, $JY$3, MQ72+LV72)), "")</f>
        <v/>
      </c>
      <c r="MR73" s="7" t="str">
        <f t="shared" ref="MR73:MR136" si="254">IFERROR(IF(MR72+LW72&gt;$JY$2, $JY$2, IF(MR72+LW72&lt;$JY$3, $JY$3, MR72+LW72)), "")</f>
        <v/>
      </c>
      <c r="MS73" s="7" t="str">
        <f t="shared" ref="MS73:MS136" si="255">IFERROR(IF(MS72+LX72&gt;$JY$2, $JY$2, IF(MS72+LX72&lt;$JY$3, $JY$3, MS72+LX72)), "")</f>
        <v/>
      </c>
      <c r="MT73" s="7" t="str">
        <f t="shared" ref="MT73:MT136" si="256">IFERROR(IF(MT72+LY72&gt;$JY$2, $JY$2, IF(MT72+LY72&lt;$JY$3, $JY$3, MT72+LY72)), "")</f>
        <v/>
      </c>
      <c r="MU73" s="7" t="str">
        <f t="shared" ref="MU73:MU136" si="257">IFERROR(IF(MU72+LZ72&gt;$JY$2, $JY$2, IF(MU72+LZ72&lt;$JY$3, $JY$3, MU72+LZ72)), "")</f>
        <v/>
      </c>
      <c r="MV73" s="7" t="str">
        <f t="shared" ref="MV73:MV136" si="258">IFERROR(IF(MV72+MA72&gt;$JY$2, $JY$2, IF(MV72+MA72&lt;$JY$3, $JY$3, MV72+MA72)), "")</f>
        <v/>
      </c>
      <c r="MW73" s="7" t="str">
        <f t="shared" ref="MW73:MW136" si="259">IFERROR(IF(MW72+MB72&gt;$JY$2, $JY$2, IF(MW72+MB72&lt;$JY$3, $JY$3, MW72+MB72)), "")</f>
        <v/>
      </c>
      <c r="MX73" s="7" t="str">
        <f t="shared" ref="MX73:MX136" si="260">IFERROR(IF(MX72+MC72&gt;$JY$2, $JY$2, IF(MX72+MC72&lt;$JY$3, $JY$3, MX72+MC72)), "")</f>
        <v/>
      </c>
      <c r="MY73" s="7" t="str">
        <f t="shared" ref="MY73:MY136" si="261">IFERROR(IF(MY72+MD72&gt;$JY$2, $JY$2, IF(MY72+MD72&lt;$JY$3, $JY$3, MY72+MD72)), "")</f>
        <v/>
      </c>
      <c r="MZ73" s="7" t="str">
        <f t="shared" ref="MZ73:MZ136" si="262">IFERROR(IF(MZ72+ME72&gt;$JY$2, $JY$2, IF(MZ72+ME72&lt;$JY$3, $JY$3, MZ72+ME72)), "")</f>
        <v/>
      </c>
      <c r="NA73" s="7" t="str">
        <f t="shared" ref="NA73:NA136" si="263">IFERROR(IF(NA72+MF72&gt;$JY$2, $JY$2, IF(NA72+MF72&lt;$JY$3, $JY$3, NA72+MF72)), "")</f>
        <v/>
      </c>
      <c r="NB73" s="7" t="str">
        <f t="shared" ref="NB73:NB136" si="264">IFERROR(IF(NB72+MG72&gt;$JY$2, $JY$2, IF(NB72+MG72&lt;$JY$3, $JY$3, NB72+MG72)), "")</f>
        <v/>
      </c>
      <c r="NC73" s="7" t="str">
        <f t="shared" ref="NC73:NC136" si="265">IFERROR(IF(NC72+MH72&gt;$JY$2, $JY$2, IF(NC72+MH72&lt;$JY$3, $JY$3, NC72+MH72)), "")</f>
        <v/>
      </c>
      <c r="ND73" s="7" t="str">
        <f t="shared" ref="ND73:ND136" si="266">IFERROR(IF(ND72+MI72&gt;$JY$2, $JY$2, IF(ND72+MI72&lt;$JY$3, $JY$3, ND72+MI72)), "")</f>
        <v/>
      </c>
      <c r="NE73" s="61" t="str">
        <f t="shared" ref="NE73:NE136" si="267">IFERROR(IF(NE72+MJ72&gt;$JY$2, $JY$2, IF(NE72+MJ72&lt;$JY$3, $JY$3, NE72+MJ72)), "")</f>
        <v/>
      </c>
      <c r="NG73" s="10" t="str">
        <f t="shared" ref="NG73:NG136" si="268">IFERROR(ROUND(AVERAGE($ML73:$NE73), 0), "")</f>
        <v/>
      </c>
      <c r="NI73" s="10" t="str">
        <f t="shared" ref="NI73:NI136" si="269">IF($JE73="", "", IF($NI$5&gt;=$JE73, "X", ""))</f>
        <v/>
      </c>
      <c r="NK73" s="10" t="str">
        <f>IF(COUNTIF($NI73:$NI$176, "X")=1, "X", "")</f>
        <v/>
      </c>
      <c r="NM73" s="10" t="str">
        <f t="shared" si="241"/>
        <v/>
      </c>
      <c r="NO73" s="85" t="str" cm="1">
        <f t="array" ref="NO73">IF(OR(NO$7="", $JE73=""), "", IFERROR(NO$8+SUMPRODUCT((Trades!$CL$8:$CL$307)*(Trades!$O$8:$Q$307=NO$7)*(Trades!$R$8:$R$307&lt;$JE73))-SUMPRODUCT((Trades!$H$8:$H$307)*(Trades!$E$8:$E$307=NO$7)*(Trades!$R$8:$R$307&lt;$JE73)), ""))</f>
        <v/>
      </c>
      <c r="NP73" s="86" t="str" cm="1">
        <f t="array" ref="NP73">IF(OR(NP$7="", $JE73=""), "", IFERROR(NP$8+SUMPRODUCT((Trades!$CL$8:$CL$307)*(Trades!$O$8:$Q$307=NP$7)*(Trades!$R$8:$R$307&lt;$JE73))-SUMPRODUCT((Trades!$H$8:$H$307)*(Trades!$E$8:$E$307=NP$7)*(Trades!$R$8:$R$307&lt;$JE73)), ""))</f>
        <v/>
      </c>
      <c r="NQ73" s="86" t="str" cm="1">
        <f t="array" ref="NQ73">IF(OR(NQ$7="", $JE73=""), "", IFERROR(NQ$8+SUMPRODUCT((Trades!$CL$8:$CL$307)*(Trades!$O$8:$Q$307=NQ$7)*(Trades!$R$8:$R$307&lt;$JE73))-SUMPRODUCT((Trades!$H$8:$H$307)*(Trades!$E$8:$E$307=NQ$7)*(Trades!$R$8:$R$307&lt;$JE73)), ""))</f>
        <v/>
      </c>
      <c r="NR73" s="86" t="str" cm="1">
        <f t="array" ref="NR73">IF(OR(NR$7="", $JE73=""), "", IFERROR(NR$8+SUMPRODUCT((Trades!$CL$8:$CL$307)*(Trades!$O$8:$Q$307=NR$7)*(Trades!$R$8:$R$307&lt;$JE73))-SUMPRODUCT((Trades!$H$8:$H$307)*(Trades!$E$8:$E$307=NR$7)*(Trades!$R$8:$R$307&lt;$JE73)), ""))</f>
        <v/>
      </c>
      <c r="NS73" s="86" t="str" cm="1">
        <f t="array" ref="NS73">IF(OR(NS$7="", $JE73=""), "", IFERROR(NS$8+SUMPRODUCT((Trades!$CL$8:$CL$307)*(Trades!$O$8:$Q$307=NS$7)*(Trades!$R$8:$R$307&lt;$JE73))-SUMPRODUCT((Trades!$H$8:$H$307)*(Trades!$E$8:$E$307=NS$7)*(Trades!$R$8:$R$307&lt;$JE73)), ""))</f>
        <v/>
      </c>
      <c r="NT73" s="86" t="str" cm="1">
        <f t="array" ref="NT73">IF(OR(NT$7="", $JE73=""), "", IFERROR(NT$8+SUMPRODUCT((Trades!$CL$8:$CL$307)*(Trades!$O$8:$Q$307=NT$7)*(Trades!$R$8:$R$307&lt;$JE73))-SUMPRODUCT((Trades!$H$8:$H$307)*(Trades!$E$8:$E$307=NT$7)*(Trades!$R$8:$R$307&lt;$JE73)), ""))</f>
        <v/>
      </c>
      <c r="NU73" s="86" t="str" cm="1">
        <f t="array" ref="NU73">IF(OR(NU$7="", $JE73=""), "", IFERROR(NU$8+SUMPRODUCT((Trades!$CL$8:$CL$307)*(Trades!$O$8:$Q$307=NU$7)*(Trades!$R$8:$R$307&lt;$JE73))-SUMPRODUCT((Trades!$H$8:$H$307)*(Trades!$E$8:$E$307=NU$7)*(Trades!$R$8:$R$307&lt;$JE73)), ""))</f>
        <v/>
      </c>
      <c r="NV73" s="86" t="str" cm="1">
        <f t="array" ref="NV73">IF(OR(NV$7="", $JE73=""), "", IFERROR(NV$8+SUMPRODUCT((Trades!$CL$8:$CL$307)*(Trades!$O$8:$Q$307=NV$7)*(Trades!$R$8:$R$307&lt;$JE73))-SUMPRODUCT((Trades!$H$8:$H$307)*(Trades!$E$8:$E$307=NV$7)*(Trades!$R$8:$R$307&lt;$JE73)), ""))</f>
        <v/>
      </c>
      <c r="NW73" s="86" t="str" cm="1">
        <f t="array" ref="NW73">IF(OR(NW$7="", $JE73=""), "", IFERROR(NW$8+SUMPRODUCT((Trades!$CL$8:$CL$307)*(Trades!$O$8:$Q$307=NW$7)*(Trades!$R$8:$R$307&lt;$JE73))-SUMPRODUCT((Trades!$H$8:$H$307)*(Trades!$E$8:$E$307=NW$7)*(Trades!$R$8:$R$307&lt;$JE73)), ""))</f>
        <v/>
      </c>
      <c r="NX73" s="86" t="str" cm="1">
        <f t="array" ref="NX73">IF(OR(NX$7="", $JE73=""), "", IFERROR(NX$8+SUMPRODUCT((Trades!$CL$8:$CL$307)*(Trades!$O$8:$Q$307=NX$7)*(Trades!$R$8:$R$307&lt;$JE73))-SUMPRODUCT((Trades!$H$8:$H$307)*(Trades!$E$8:$E$307=NX$7)*(Trades!$R$8:$R$307&lt;$JE73)), ""))</f>
        <v/>
      </c>
      <c r="NY73" s="86" t="str" cm="1">
        <f t="array" ref="NY73">IF(OR(NY$7="", $JE73=""), "", IFERROR(NY$8+SUMPRODUCT((Trades!$CL$8:$CL$307)*(Trades!$O$8:$Q$307=NY$7)*(Trades!$R$8:$R$307&lt;$JE73))-SUMPRODUCT((Trades!$H$8:$H$307)*(Trades!$E$8:$E$307=NY$7)*(Trades!$R$8:$R$307&lt;$JE73)), ""))</f>
        <v/>
      </c>
      <c r="NZ73" s="86" t="str" cm="1">
        <f t="array" ref="NZ73">IF(OR(NZ$7="", $JE73=""), "", IFERROR(NZ$8+SUMPRODUCT((Trades!$CL$8:$CL$307)*(Trades!$O$8:$Q$307=NZ$7)*(Trades!$R$8:$R$307&lt;$JE73))-SUMPRODUCT((Trades!$H$8:$H$307)*(Trades!$E$8:$E$307=NZ$7)*(Trades!$R$8:$R$307&lt;$JE73)), ""))</f>
        <v/>
      </c>
      <c r="OA73" s="86" t="str" cm="1">
        <f t="array" ref="OA73">IF(OR(OA$7="", $JE73=""), "", IFERROR(OA$8+SUMPRODUCT((Trades!$CL$8:$CL$307)*(Trades!$O$8:$Q$307=OA$7)*(Trades!$R$8:$R$307&lt;$JE73))-SUMPRODUCT((Trades!$H$8:$H$307)*(Trades!$E$8:$E$307=OA$7)*(Trades!$R$8:$R$307&lt;$JE73)), ""))</f>
        <v/>
      </c>
      <c r="OB73" s="86" t="str" cm="1">
        <f t="array" ref="OB73">IF(OR(OB$7="", $JE73=""), "", IFERROR(OB$8+SUMPRODUCT((Trades!$CL$8:$CL$307)*(Trades!$O$8:$Q$307=OB$7)*(Trades!$R$8:$R$307&lt;$JE73))-SUMPRODUCT((Trades!$H$8:$H$307)*(Trades!$E$8:$E$307=OB$7)*(Trades!$R$8:$R$307&lt;$JE73)), ""))</f>
        <v/>
      </c>
      <c r="OC73" s="86" t="str" cm="1">
        <f t="array" ref="OC73">IF(OR(OC$7="", $JE73=""), "", IFERROR(OC$8+SUMPRODUCT((Trades!$CL$8:$CL$307)*(Trades!$O$8:$Q$307=OC$7)*(Trades!$R$8:$R$307&lt;$JE73))-SUMPRODUCT((Trades!$H$8:$H$307)*(Trades!$E$8:$E$307=OC$7)*(Trades!$R$8:$R$307&lt;$JE73)), ""))</f>
        <v/>
      </c>
      <c r="OD73" s="86" t="str" cm="1">
        <f t="array" ref="OD73">IF(OR(OD$7="", $JE73=""), "", IFERROR(OD$8+SUMPRODUCT((Trades!$CL$8:$CL$307)*(Trades!$O$8:$Q$307=OD$7)*(Trades!$R$8:$R$307&lt;$JE73))-SUMPRODUCT((Trades!$H$8:$H$307)*(Trades!$E$8:$E$307=OD$7)*(Trades!$R$8:$R$307&lt;$JE73)), ""))</f>
        <v/>
      </c>
      <c r="OE73" s="86" t="str" cm="1">
        <f t="array" ref="OE73">IF(OR(OE$7="", $JE73=""), "", IFERROR(OE$8+SUMPRODUCT((Trades!$CL$8:$CL$307)*(Trades!$O$8:$Q$307=OE$7)*(Trades!$R$8:$R$307&lt;$JE73))-SUMPRODUCT((Trades!$H$8:$H$307)*(Trades!$E$8:$E$307=OE$7)*(Trades!$R$8:$R$307&lt;$JE73)), ""))</f>
        <v/>
      </c>
      <c r="OF73" s="86" t="str" cm="1">
        <f t="array" ref="OF73">IF(OR(OF$7="", $JE73=""), "", IFERROR(OF$8+SUMPRODUCT((Trades!$CL$8:$CL$307)*(Trades!$O$8:$Q$307=OF$7)*(Trades!$R$8:$R$307&lt;$JE73))-SUMPRODUCT((Trades!$H$8:$H$307)*(Trades!$E$8:$E$307=OF$7)*(Trades!$R$8:$R$307&lt;$JE73)), ""))</f>
        <v/>
      </c>
      <c r="OG73" s="86" t="str" cm="1">
        <f t="array" ref="OG73">IF(OR(OG$7="", $JE73=""), "", IFERROR(OG$8+SUMPRODUCT((Trades!$CL$8:$CL$307)*(Trades!$O$8:$Q$307=OG$7)*(Trades!$R$8:$R$307&lt;$JE73))-SUMPRODUCT((Trades!$H$8:$H$307)*(Trades!$E$8:$E$307=OG$7)*(Trades!$R$8:$R$307&lt;$JE73)), ""))</f>
        <v/>
      </c>
      <c r="OH73" s="87" t="str" cm="1">
        <f t="array" ref="OH73">IF(OR(OH$7="", $JE73=""), "", IFERROR(OH$8+SUMPRODUCT((Trades!$CL$8:$CL$307)*(Trades!$O$8:$Q$307=OH$7)*(Trades!$R$8:$R$307&lt;$JE73))-SUMPRODUCT((Trades!$H$8:$H$307)*(Trades!$E$8:$E$307=OH$7)*(Trades!$R$8:$R$307&lt;$JE73)), ""))</f>
        <v/>
      </c>
      <c r="OJ73" s="94" t="str">
        <f t="shared" ref="OJ73:OJ136" si="270">IF(OR(OJ$7="", $JE73=""), "", IFERROR(ROUND(NO73*ML73/$NG73, 0), ""))</f>
        <v/>
      </c>
      <c r="OK73" s="95" t="str">
        <f t="shared" si="153"/>
        <v/>
      </c>
      <c r="OL73" s="95" t="str">
        <f t="shared" si="154"/>
        <v/>
      </c>
      <c r="OM73" s="95" t="str">
        <f t="shared" si="155"/>
        <v/>
      </c>
      <c r="ON73" s="95" t="str">
        <f t="shared" si="156"/>
        <v/>
      </c>
      <c r="OO73" s="95" t="str">
        <f t="shared" si="157"/>
        <v/>
      </c>
      <c r="OP73" s="95" t="str">
        <f t="shared" si="158"/>
        <v/>
      </c>
      <c r="OQ73" s="95" t="str">
        <f t="shared" si="159"/>
        <v/>
      </c>
      <c r="OR73" s="95" t="str">
        <f t="shared" si="160"/>
        <v/>
      </c>
      <c r="OS73" s="95" t="str">
        <f t="shared" si="131"/>
        <v/>
      </c>
      <c r="OT73" s="95" t="str">
        <f t="shared" si="132"/>
        <v/>
      </c>
      <c r="OU73" s="95" t="str">
        <f t="shared" si="133"/>
        <v/>
      </c>
      <c r="OV73" s="95" t="str">
        <f t="shared" si="134"/>
        <v/>
      </c>
      <c r="OW73" s="95" t="str">
        <f t="shared" si="135"/>
        <v/>
      </c>
      <c r="OX73" s="95" t="str">
        <f t="shared" si="136"/>
        <v/>
      </c>
      <c r="OY73" s="95" t="str">
        <f t="shared" si="137"/>
        <v/>
      </c>
      <c r="OZ73" s="95" t="str">
        <f t="shared" si="138"/>
        <v/>
      </c>
      <c r="PA73" s="95" t="str">
        <f t="shared" si="139"/>
        <v/>
      </c>
      <c r="PB73" s="95" t="str">
        <f t="shared" si="140"/>
        <v/>
      </c>
      <c r="PC73" s="96" t="str">
        <f t="shared" si="141"/>
        <v/>
      </c>
      <c r="PE73" s="101" t="str">
        <f t="shared" ref="PE73:PE136" si="271">IF($JE73="", "", SUM($OJ73:$PC73))</f>
        <v/>
      </c>
      <c r="PG73" s="106" t="str">
        <f t="shared" ref="PG73:PG136" si="272">IF(OR($NG73="", PG$7=""), "", IFERROR(ML73/$NG73, ""))</f>
        <v/>
      </c>
      <c r="PH73" s="107" t="str">
        <f t="shared" si="161"/>
        <v/>
      </c>
      <c r="PI73" s="107" t="str">
        <f t="shared" si="162"/>
        <v/>
      </c>
      <c r="PJ73" s="107" t="str">
        <f t="shared" si="163"/>
        <v/>
      </c>
      <c r="PK73" s="107" t="str">
        <f t="shared" si="164"/>
        <v/>
      </c>
      <c r="PL73" s="107" t="str">
        <f t="shared" si="165"/>
        <v/>
      </c>
      <c r="PM73" s="107" t="str">
        <f t="shared" si="166"/>
        <v/>
      </c>
      <c r="PN73" s="107" t="str">
        <f t="shared" si="167"/>
        <v/>
      </c>
      <c r="PO73" s="107" t="str">
        <f t="shared" si="168"/>
        <v/>
      </c>
      <c r="PP73" s="107" t="str">
        <f t="shared" si="142"/>
        <v/>
      </c>
      <c r="PQ73" s="107" t="str">
        <f t="shared" si="143"/>
        <v/>
      </c>
      <c r="PR73" s="107" t="str">
        <f t="shared" si="144"/>
        <v/>
      </c>
      <c r="PS73" s="107" t="str">
        <f t="shared" si="145"/>
        <v/>
      </c>
      <c r="PT73" s="107" t="str">
        <f t="shared" si="146"/>
        <v/>
      </c>
      <c r="PU73" s="107" t="str">
        <f t="shared" si="147"/>
        <v/>
      </c>
      <c r="PV73" s="107" t="str">
        <f t="shared" si="148"/>
        <v/>
      </c>
      <c r="PW73" s="107" t="str">
        <f t="shared" si="149"/>
        <v/>
      </c>
      <c r="PX73" s="107" t="str">
        <f t="shared" si="150"/>
        <v/>
      </c>
      <c r="PY73" s="107" t="str">
        <f t="shared" si="151"/>
        <v/>
      </c>
      <c r="PZ73" s="108" t="str">
        <f t="shared" si="152"/>
        <v/>
      </c>
      <c r="QB73" s="124" t="str" cm="1">
        <f t="array" ref="QB73">IF(OR($QB$3="", $NI73=""), "", IFERROR(INDEX($ML73:$NE73, $QA73, MATCH($QB$3, $ML$7:$NE$7, 0)), ""))</f>
        <v/>
      </c>
      <c r="QD73" s="101" t="e" cm="1">
        <f t="array" ref="QD73">IF(OR($NI73="", $QB$3=""), NA(), IFERROR(INDEX($NO73:$OH73, $QC73, MATCH($QB$3, $NO$7:$OH$7, 0)), NA()))</f>
        <v>#N/A</v>
      </c>
      <c r="QF73" s="10">
        <f t="shared" si="242"/>
        <v>-20</v>
      </c>
    </row>
    <row r="74" spans="88:448" ht="15" hidden="1" customHeight="1" x14ac:dyDescent="0.25">
      <c r="CJ74" s="7"/>
      <c r="CK74" s="10">
        <v>66</v>
      </c>
      <c r="CL74" s="60">
        <v>56</v>
      </c>
      <c r="CM74" s="7">
        <v>73</v>
      </c>
      <c r="CN74" s="7">
        <v>40</v>
      </c>
      <c r="CO74" s="7">
        <v>19</v>
      </c>
      <c r="CP74" s="7">
        <v>15</v>
      </c>
      <c r="CQ74" s="7">
        <v>79</v>
      </c>
      <c r="CR74" s="7">
        <v>29</v>
      </c>
      <c r="CS74" s="7">
        <v>55</v>
      </c>
      <c r="CT74" s="7">
        <v>6</v>
      </c>
      <c r="CU74" s="7">
        <v>64</v>
      </c>
      <c r="CV74" s="7">
        <v>89</v>
      </c>
      <c r="CW74" s="7">
        <v>81</v>
      </c>
      <c r="CX74" s="7">
        <v>79</v>
      </c>
      <c r="CY74" s="7">
        <v>14</v>
      </c>
      <c r="CZ74" s="7">
        <v>18</v>
      </c>
      <c r="DA74" s="7">
        <v>48</v>
      </c>
      <c r="DB74" s="7">
        <v>100</v>
      </c>
      <c r="DC74" s="7">
        <v>87</v>
      </c>
      <c r="DD74" s="7">
        <v>34</v>
      </c>
      <c r="DE74" s="7">
        <v>50</v>
      </c>
      <c r="DF74" s="7">
        <v>99</v>
      </c>
      <c r="DG74" s="7">
        <v>47</v>
      </c>
      <c r="DH74" s="7">
        <v>59</v>
      </c>
      <c r="DI74" s="61">
        <v>25</v>
      </c>
      <c r="DK74" s="10">
        <v>67</v>
      </c>
      <c r="DL74" s="60">
        <v>48</v>
      </c>
      <c r="DM74" s="7">
        <v>66</v>
      </c>
      <c r="DN74" s="7">
        <v>44</v>
      </c>
      <c r="DO74" s="7">
        <v>80</v>
      </c>
      <c r="DP74" s="7">
        <v>77</v>
      </c>
      <c r="DQ74" s="7">
        <v>83</v>
      </c>
      <c r="DR74" s="7">
        <v>31</v>
      </c>
      <c r="DS74" s="7">
        <v>88</v>
      </c>
      <c r="DT74" s="7">
        <v>6</v>
      </c>
      <c r="DU74" s="7">
        <v>83</v>
      </c>
      <c r="DV74" s="7">
        <v>45</v>
      </c>
      <c r="DW74" s="7">
        <v>76</v>
      </c>
      <c r="DX74" s="7">
        <v>10</v>
      </c>
      <c r="DY74" s="7">
        <v>17</v>
      </c>
      <c r="DZ74" s="7">
        <v>97</v>
      </c>
      <c r="EA74" s="7">
        <v>56</v>
      </c>
      <c r="EB74" s="7">
        <v>5</v>
      </c>
      <c r="EC74" s="7">
        <v>25</v>
      </c>
      <c r="ED74" s="7">
        <v>79</v>
      </c>
      <c r="EE74" s="7">
        <v>31</v>
      </c>
      <c r="EF74" s="7">
        <v>21</v>
      </c>
      <c r="EG74" s="7">
        <v>69</v>
      </c>
      <c r="EH74" s="7">
        <v>92</v>
      </c>
      <c r="EI74" s="7">
        <v>81</v>
      </c>
      <c r="EJ74" s="7">
        <v>7</v>
      </c>
      <c r="EK74" s="7">
        <v>14</v>
      </c>
      <c r="EL74" s="7">
        <v>94</v>
      </c>
      <c r="EM74" s="7">
        <v>96</v>
      </c>
      <c r="EN74" s="7">
        <v>43</v>
      </c>
      <c r="EO74" s="7">
        <v>98</v>
      </c>
      <c r="EP74" s="7">
        <v>13</v>
      </c>
      <c r="EQ74" s="7">
        <v>91</v>
      </c>
      <c r="ER74" s="7">
        <v>86</v>
      </c>
      <c r="ES74" s="7">
        <v>90</v>
      </c>
      <c r="ET74" s="7">
        <v>42</v>
      </c>
      <c r="EU74" s="7">
        <v>19</v>
      </c>
      <c r="EV74" s="7">
        <v>95</v>
      </c>
      <c r="EW74" s="7">
        <v>85</v>
      </c>
      <c r="EX74" s="7">
        <v>45</v>
      </c>
      <c r="EY74" s="7">
        <v>66</v>
      </c>
      <c r="EZ74" s="7">
        <v>34</v>
      </c>
      <c r="FA74" s="7">
        <v>54</v>
      </c>
      <c r="FB74" s="7">
        <v>90</v>
      </c>
      <c r="FC74" s="7">
        <v>87</v>
      </c>
      <c r="FD74" s="7">
        <v>83</v>
      </c>
      <c r="FE74" s="7">
        <v>69</v>
      </c>
      <c r="FF74" s="7">
        <v>6</v>
      </c>
      <c r="FG74" s="7">
        <v>33</v>
      </c>
      <c r="FH74" s="7">
        <v>16</v>
      </c>
      <c r="FI74" s="7">
        <v>26</v>
      </c>
      <c r="FJ74" s="7">
        <v>54</v>
      </c>
      <c r="FK74" s="7">
        <v>27</v>
      </c>
      <c r="FL74" s="7">
        <v>34</v>
      </c>
      <c r="FM74" s="7">
        <v>63</v>
      </c>
      <c r="FN74" s="7">
        <v>95</v>
      </c>
      <c r="FO74" s="7">
        <v>76</v>
      </c>
      <c r="FP74" s="7">
        <v>2</v>
      </c>
      <c r="FQ74" s="7">
        <v>14</v>
      </c>
      <c r="FR74" s="7">
        <v>91</v>
      </c>
      <c r="FS74" s="7">
        <v>35</v>
      </c>
      <c r="FT74" s="7">
        <v>5</v>
      </c>
      <c r="FU74" s="7">
        <v>21</v>
      </c>
      <c r="FV74" s="7">
        <v>62</v>
      </c>
      <c r="FW74" s="7">
        <v>9</v>
      </c>
      <c r="FX74" s="7">
        <v>86</v>
      </c>
      <c r="FY74" s="7">
        <v>52</v>
      </c>
      <c r="FZ74" s="7">
        <v>64</v>
      </c>
      <c r="GA74" s="7">
        <v>7</v>
      </c>
      <c r="GB74" s="7">
        <v>85</v>
      </c>
      <c r="GC74" s="7">
        <v>82</v>
      </c>
      <c r="GD74" s="7">
        <v>80</v>
      </c>
      <c r="GE74" s="7">
        <v>84</v>
      </c>
      <c r="GF74" s="7">
        <v>69</v>
      </c>
      <c r="GG74" s="7">
        <v>100</v>
      </c>
      <c r="GH74" s="7">
        <v>6</v>
      </c>
      <c r="GI74" s="7">
        <v>11</v>
      </c>
      <c r="GJ74" s="7">
        <v>49</v>
      </c>
      <c r="GK74" s="7">
        <v>99</v>
      </c>
      <c r="GL74" s="7">
        <v>91</v>
      </c>
      <c r="GM74" s="7">
        <v>94</v>
      </c>
      <c r="GN74" s="7">
        <v>68</v>
      </c>
      <c r="GO74" s="7">
        <v>99</v>
      </c>
      <c r="GP74" s="7">
        <v>58</v>
      </c>
      <c r="GQ74" s="7">
        <v>31</v>
      </c>
      <c r="GR74" s="7">
        <v>1</v>
      </c>
      <c r="GS74" s="7">
        <v>95</v>
      </c>
      <c r="GT74" s="7">
        <v>22</v>
      </c>
      <c r="GU74" s="7">
        <v>70</v>
      </c>
      <c r="GV74" s="7">
        <v>96</v>
      </c>
      <c r="GW74" s="7">
        <v>67</v>
      </c>
      <c r="GX74" s="7">
        <v>34</v>
      </c>
      <c r="GY74" s="7">
        <v>68</v>
      </c>
      <c r="GZ74" s="7">
        <v>62</v>
      </c>
      <c r="HA74" s="7">
        <v>28</v>
      </c>
      <c r="HB74" s="7">
        <v>49</v>
      </c>
      <c r="HC74" s="7">
        <v>98</v>
      </c>
      <c r="HD74" s="7">
        <v>28</v>
      </c>
      <c r="HE74" s="7">
        <v>34</v>
      </c>
      <c r="HF74" s="7">
        <v>82</v>
      </c>
      <c r="HG74" s="61">
        <v>46</v>
      </c>
      <c r="HJ74" s="52" t="e">
        <f t="shared" si="176"/>
        <v>#VALUE!</v>
      </c>
      <c r="HL74" s="49">
        <f>$CA$26</f>
        <v>0.74999999999999978</v>
      </c>
      <c r="HN74" s="10" t="e">
        <f t="shared" si="179"/>
        <v>#VALUE!</v>
      </c>
      <c r="HP74" s="10" t="e">
        <f t="shared" si="180"/>
        <v>#VALUE!</v>
      </c>
      <c r="HR74" s="10" t="e">
        <f t="shared" si="243"/>
        <v>#VALUE!</v>
      </c>
      <c r="HT74" s="60" t="e">
        <f t="shared" si="178"/>
        <v>#VALUE!</v>
      </c>
      <c r="HU74" s="7" t="e">
        <f t="shared" si="178"/>
        <v>#VALUE!</v>
      </c>
      <c r="HV74" s="7" t="e">
        <f t="shared" si="178"/>
        <v>#VALUE!</v>
      </c>
      <c r="HW74" s="7" t="e">
        <f t="shared" si="178"/>
        <v>#VALUE!</v>
      </c>
      <c r="HX74" s="7" t="e">
        <f t="shared" si="178"/>
        <v>#VALUE!</v>
      </c>
      <c r="HY74" s="7" t="e">
        <f t="shared" si="178"/>
        <v>#VALUE!</v>
      </c>
      <c r="HZ74" s="7" t="e">
        <f t="shared" si="178"/>
        <v>#VALUE!</v>
      </c>
      <c r="IA74" s="7" t="e">
        <f t="shared" si="178"/>
        <v>#VALUE!</v>
      </c>
      <c r="IB74" s="7" t="e">
        <f t="shared" si="178"/>
        <v>#VALUE!</v>
      </c>
      <c r="IC74" s="7" t="e">
        <f t="shared" si="178"/>
        <v>#VALUE!</v>
      </c>
      <c r="ID74" s="7" t="e">
        <f t="shared" si="178"/>
        <v>#VALUE!</v>
      </c>
      <c r="IE74" s="7" t="e">
        <f t="shared" si="178"/>
        <v>#VALUE!</v>
      </c>
      <c r="IF74" s="7" t="e">
        <f t="shared" si="178"/>
        <v>#VALUE!</v>
      </c>
      <c r="IG74" s="7" t="e">
        <f t="shared" si="178"/>
        <v>#VALUE!</v>
      </c>
      <c r="IH74" s="7" t="e">
        <f t="shared" si="178"/>
        <v>#VALUE!</v>
      </c>
      <c r="II74" s="7" t="e">
        <f t="shared" si="178"/>
        <v>#VALUE!</v>
      </c>
      <c r="IJ74" s="7" t="e">
        <f t="shared" si="177"/>
        <v>#VALUE!</v>
      </c>
      <c r="IK74" s="7" t="e">
        <f t="shared" si="177"/>
        <v>#VALUE!</v>
      </c>
      <c r="IL74" s="7" t="e">
        <f t="shared" si="177"/>
        <v>#VALUE!</v>
      </c>
      <c r="IM74" s="61" t="e">
        <f t="shared" si="177"/>
        <v>#VALUE!</v>
      </c>
      <c r="IT74" s="10">
        <v>67</v>
      </c>
      <c r="IU74" s="10">
        <f t="shared" si="244"/>
        <v>2</v>
      </c>
      <c r="IW74" s="10">
        <f>IFERROR(IF(COUNTIF(IW$8:IW73, IW73)&lt;=INDEX($IQ$8:$IQ$18, MATCH(IW73, $IP$8:$IP$18, 0)), IW73, IW73+$IR$5), "")</f>
        <v>2</v>
      </c>
      <c r="IX74" s="10">
        <f>IF($IW74="", "", COUNTIF(IW$8:IW74, IW74))</f>
        <v>2</v>
      </c>
      <c r="IY74" s="10">
        <f t="shared" si="245"/>
        <v>10</v>
      </c>
      <c r="JA74" s="10" t="str">
        <f t="shared" si="246"/>
        <v>X</v>
      </c>
      <c r="JB74" s="10">
        <f>IF($JA74="", "", COUNTIF(JA$8:JA74, "X"))</f>
        <v>60</v>
      </c>
      <c r="JE74" s="67" t="str">
        <f t="shared" si="247"/>
        <v/>
      </c>
      <c r="JF74" s="60" t="str">
        <f>IF(AND($IQ$5='Dev Settings'!$BU$3, COUNTIF($IP$21:$IP$25, HT74)&gt;0, COUNTIF($IP$21:$IP$25, HT73)&gt;0), MIN($ML73:$NE73)-ML73, IF(AND($IQ$6='Dev Settings'!$BU$3, COUNTIF($IQ$21:$IQ$25, HT74)&gt;0, COUNTIF($IQ$21:$IQ$25, HT73)&gt;0), MAX($ML73:$NE73)-ML73, IFERROR(INDEX($IU$8:$IU$107, MATCH(HT74, $IT$8:$IT$107, 0)), "")))</f>
        <v/>
      </c>
      <c r="JG74" s="7" t="str">
        <f>IF(AND($IQ$5='Dev Settings'!$BU$3, COUNTIF($IP$21:$IP$25, HU74)&gt;0, COUNTIF($IP$21:$IP$25, HU73)&gt;0), MIN($ML73:$NE73)-MM73, IF(AND($IQ$6='Dev Settings'!$BU$3, COUNTIF($IQ$21:$IQ$25, HU74)&gt;0, COUNTIF($IQ$21:$IQ$25, HU73)&gt;0), MAX($ML73:$NE73)-MM73, IFERROR(INDEX($IU$8:$IU$107, MATCH(HU74, $IT$8:$IT$107, 0)), "")))</f>
        <v/>
      </c>
      <c r="JH74" s="7" t="str">
        <f>IF(AND($IQ$5='Dev Settings'!$BU$3, COUNTIF($IP$21:$IP$25, HV74)&gt;0, COUNTIF($IP$21:$IP$25, HV73)&gt;0), MIN($ML73:$NE73)-MN73, IF(AND($IQ$6='Dev Settings'!$BU$3, COUNTIF($IQ$21:$IQ$25, HV74)&gt;0, COUNTIF($IQ$21:$IQ$25, HV73)&gt;0), MAX($ML73:$NE73)-MN73, IFERROR(INDEX($IU$8:$IU$107, MATCH(HV74, $IT$8:$IT$107, 0)), "")))</f>
        <v/>
      </c>
      <c r="JI74" s="7" t="str">
        <f>IF(AND($IQ$5='Dev Settings'!$BU$3, COUNTIF($IP$21:$IP$25, HW74)&gt;0, COUNTIF($IP$21:$IP$25, HW73)&gt;0), MIN($ML73:$NE73)-MO73, IF(AND($IQ$6='Dev Settings'!$BU$3, COUNTIF($IQ$21:$IQ$25, HW74)&gt;0, COUNTIF($IQ$21:$IQ$25, HW73)&gt;0), MAX($ML73:$NE73)-MO73, IFERROR(INDEX($IU$8:$IU$107, MATCH(HW74, $IT$8:$IT$107, 0)), "")))</f>
        <v/>
      </c>
      <c r="JJ74" s="7" t="str">
        <f>IF(AND($IQ$5='Dev Settings'!$BU$3, COUNTIF($IP$21:$IP$25, HX74)&gt;0, COUNTIF($IP$21:$IP$25, HX73)&gt;0), MIN($ML73:$NE73)-MP73, IF(AND($IQ$6='Dev Settings'!$BU$3, COUNTIF($IQ$21:$IQ$25, HX74)&gt;0, COUNTIF($IQ$21:$IQ$25, HX73)&gt;0), MAX($ML73:$NE73)-MP73, IFERROR(INDEX($IU$8:$IU$107, MATCH(HX74, $IT$8:$IT$107, 0)), "")))</f>
        <v/>
      </c>
      <c r="JK74" s="7" t="str">
        <f>IF(AND($IQ$5='Dev Settings'!$BU$3, COUNTIF($IP$21:$IP$25, HY74)&gt;0, COUNTIF($IP$21:$IP$25, HY73)&gt;0), MIN($ML73:$NE73)-MQ73, IF(AND($IQ$6='Dev Settings'!$BU$3, COUNTIF($IQ$21:$IQ$25, HY74)&gt;0, COUNTIF($IQ$21:$IQ$25, HY73)&gt;0), MAX($ML73:$NE73)-MQ73, IFERROR(INDEX($IU$8:$IU$107, MATCH(HY74, $IT$8:$IT$107, 0)), "")))</f>
        <v/>
      </c>
      <c r="JL74" s="7" t="str">
        <f>IF(AND($IQ$5='Dev Settings'!$BU$3, COUNTIF($IP$21:$IP$25, HZ74)&gt;0, COUNTIF($IP$21:$IP$25, HZ73)&gt;0), MIN($ML73:$NE73)-MR73, IF(AND($IQ$6='Dev Settings'!$BU$3, COUNTIF($IQ$21:$IQ$25, HZ74)&gt;0, COUNTIF($IQ$21:$IQ$25, HZ73)&gt;0), MAX($ML73:$NE73)-MR73, IFERROR(INDEX($IU$8:$IU$107, MATCH(HZ74, $IT$8:$IT$107, 0)), "")))</f>
        <v/>
      </c>
      <c r="JM74" s="7" t="str">
        <f>IF(AND($IQ$5='Dev Settings'!$BU$3, COUNTIF($IP$21:$IP$25, IA74)&gt;0, COUNTIF($IP$21:$IP$25, IA73)&gt;0), MIN($ML73:$NE73)-MS73, IF(AND($IQ$6='Dev Settings'!$BU$3, COUNTIF($IQ$21:$IQ$25, IA74)&gt;0, COUNTIF($IQ$21:$IQ$25, IA73)&gt;0), MAX($ML73:$NE73)-MS73, IFERROR(INDEX($IU$8:$IU$107, MATCH(IA74, $IT$8:$IT$107, 0)), "")))</f>
        <v/>
      </c>
      <c r="JN74" s="7" t="str">
        <f>IF(AND($IQ$5='Dev Settings'!$BU$3, COUNTIF($IP$21:$IP$25, IB74)&gt;0, COUNTIF($IP$21:$IP$25, IB73)&gt;0), MIN($ML73:$NE73)-MT73, IF(AND($IQ$6='Dev Settings'!$BU$3, COUNTIF($IQ$21:$IQ$25, IB74)&gt;0, COUNTIF($IQ$21:$IQ$25, IB73)&gt;0), MAX($ML73:$NE73)-MT73, IFERROR(INDEX($IU$8:$IU$107, MATCH(IB74, $IT$8:$IT$107, 0)), "")))</f>
        <v/>
      </c>
      <c r="JO74" s="7" t="str">
        <f>IF(AND($IQ$5='Dev Settings'!$BU$3, COUNTIF($IP$21:$IP$25, IC74)&gt;0, COUNTIF($IP$21:$IP$25, IC73)&gt;0), MIN($ML73:$NE73)-MU73, IF(AND($IQ$6='Dev Settings'!$BU$3, COUNTIF($IQ$21:$IQ$25, IC74)&gt;0, COUNTIF($IQ$21:$IQ$25, IC73)&gt;0), MAX($ML73:$NE73)-MU73, IFERROR(INDEX($IU$8:$IU$107, MATCH(IC74, $IT$8:$IT$107, 0)), "")))</f>
        <v/>
      </c>
      <c r="JP74" s="7" t="str">
        <f>IF(AND($IQ$5='Dev Settings'!$BU$3, COUNTIF($IP$21:$IP$25, ID74)&gt;0, COUNTIF($IP$21:$IP$25, ID73)&gt;0), MIN($ML73:$NE73)-MV73, IF(AND($IQ$6='Dev Settings'!$BU$3, COUNTIF($IQ$21:$IQ$25, ID74)&gt;0, COUNTIF($IQ$21:$IQ$25, ID73)&gt;0), MAX($ML73:$NE73)-MV73, IFERROR(INDEX($IU$8:$IU$107, MATCH(ID74, $IT$8:$IT$107, 0)), "")))</f>
        <v/>
      </c>
      <c r="JQ74" s="7" t="str">
        <f>IF(AND($IQ$5='Dev Settings'!$BU$3, COUNTIF($IP$21:$IP$25, IE74)&gt;0, COUNTIF($IP$21:$IP$25, IE73)&gt;0), MIN($ML73:$NE73)-MW73, IF(AND($IQ$6='Dev Settings'!$BU$3, COUNTIF($IQ$21:$IQ$25, IE74)&gt;0, COUNTIF($IQ$21:$IQ$25, IE73)&gt;0), MAX($ML73:$NE73)-MW73, IFERROR(INDEX($IU$8:$IU$107, MATCH(IE74, $IT$8:$IT$107, 0)), "")))</f>
        <v/>
      </c>
      <c r="JR74" s="7" t="str">
        <f>IF(AND($IQ$5='Dev Settings'!$BU$3, COUNTIF($IP$21:$IP$25, IF74)&gt;0, COUNTIF($IP$21:$IP$25, IF73)&gt;0), MIN($ML73:$NE73)-MX73, IF(AND($IQ$6='Dev Settings'!$BU$3, COUNTIF($IQ$21:$IQ$25, IF74)&gt;0, COUNTIF($IQ$21:$IQ$25, IF73)&gt;0), MAX($ML73:$NE73)-MX73, IFERROR(INDEX($IU$8:$IU$107, MATCH(IF74, $IT$8:$IT$107, 0)), "")))</f>
        <v/>
      </c>
      <c r="JS74" s="7" t="str">
        <f>IF(AND($IQ$5='Dev Settings'!$BU$3, COUNTIF($IP$21:$IP$25, IG74)&gt;0, COUNTIF($IP$21:$IP$25, IG73)&gt;0), MIN($ML73:$NE73)-MY73, IF(AND($IQ$6='Dev Settings'!$BU$3, COUNTIF($IQ$21:$IQ$25, IG74)&gt;0, COUNTIF($IQ$21:$IQ$25, IG73)&gt;0), MAX($ML73:$NE73)-MY73, IFERROR(INDEX($IU$8:$IU$107, MATCH(IG74, $IT$8:$IT$107, 0)), "")))</f>
        <v/>
      </c>
      <c r="JT74" s="7" t="str">
        <f>IF(AND($IQ$5='Dev Settings'!$BU$3, COUNTIF($IP$21:$IP$25, IH74)&gt;0, COUNTIF($IP$21:$IP$25, IH73)&gt;0), MIN($ML73:$NE73)-MZ73, IF(AND($IQ$6='Dev Settings'!$BU$3, COUNTIF($IQ$21:$IQ$25, IH74)&gt;0, COUNTIF($IQ$21:$IQ$25, IH73)&gt;0), MAX($ML73:$NE73)-MZ73, IFERROR(INDEX($IU$8:$IU$107, MATCH(IH74, $IT$8:$IT$107, 0)), "")))</f>
        <v/>
      </c>
      <c r="JU74" s="7" t="str">
        <f>IF(AND($IQ$5='Dev Settings'!$BU$3, COUNTIF($IP$21:$IP$25, II74)&gt;0, COUNTIF($IP$21:$IP$25, II73)&gt;0), MIN($ML73:$NE73)-NA73, IF(AND($IQ$6='Dev Settings'!$BU$3, COUNTIF($IQ$21:$IQ$25, II74)&gt;0, COUNTIF($IQ$21:$IQ$25, II73)&gt;0), MAX($ML73:$NE73)-NA73, IFERROR(INDEX($IU$8:$IU$107, MATCH(II74, $IT$8:$IT$107, 0)), "")))</f>
        <v/>
      </c>
      <c r="JV74" s="7" t="str">
        <f>IF(AND($IQ$5='Dev Settings'!$BU$3, COUNTIF($IP$21:$IP$25, IJ74)&gt;0, COUNTIF($IP$21:$IP$25, IJ73)&gt;0), MIN($ML73:$NE73)-NB73, IF(AND($IQ$6='Dev Settings'!$BU$3, COUNTIF($IQ$21:$IQ$25, IJ74)&gt;0, COUNTIF($IQ$21:$IQ$25, IJ73)&gt;0), MAX($ML73:$NE73)-NB73, IFERROR(INDEX($IU$8:$IU$107, MATCH(IJ74, $IT$8:$IT$107, 0)), "")))</f>
        <v/>
      </c>
      <c r="JW74" s="7" t="str">
        <f>IF(AND($IQ$5='Dev Settings'!$BU$3, COUNTIF($IP$21:$IP$25, IK74)&gt;0, COUNTIF($IP$21:$IP$25, IK73)&gt;0), MIN($ML73:$NE73)-NC73, IF(AND($IQ$6='Dev Settings'!$BU$3, COUNTIF($IQ$21:$IQ$25, IK74)&gt;0, COUNTIF($IQ$21:$IQ$25, IK73)&gt;0), MAX($ML73:$NE73)-NC73, IFERROR(INDEX($IU$8:$IU$107, MATCH(IK74, $IT$8:$IT$107, 0)), "")))</f>
        <v/>
      </c>
      <c r="JX74" s="7" t="str">
        <f>IF(AND($IQ$5='Dev Settings'!$BU$3, COUNTIF($IP$21:$IP$25, IL74)&gt;0, COUNTIF($IP$21:$IP$25, IL73)&gt;0), MIN($ML73:$NE73)-ND73, IF(AND($IQ$6='Dev Settings'!$BU$3, COUNTIF($IQ$21:$IQ$25, IL74)&gt;0, COUNTIF($IQ$21:$IQ$25, IL73)&gt;0), MAX($ML73:$NE73)-ND73, IFERROR(INDEX($IU$8:$IU$107, MATCH(IL74, $IT$8:$IT$107, 0)), "")))</f>
        <v/>
      </c>
      <c r="JY74" s="61" t="str">
        <f>IF(AND($IQ$5='Dev Settings'!$BU$3, COUNTIF($IP$21:$IP$25, IM74)&gt;0, COUNTIF($IP$21:$IP$25, IM73)&gt;0), MIN($ML73:$NE73)-NE73, IF(AND($IQ$6='Dev Settings'!$BU$3, COUNTIF($IQ$21:$IQ$25, IM74)&gt;0, COUNTIF($IQ$21:$IQ$25, IM73)&gt;0), MAX($ML73:$NE73)-NE73, IFERROR(INDEX($IU$8:$IU$107, MATCH(IM74, $IT$8:$IT$107, 0)), "")))</f>
        <v/>
      </c>
      <c r="KA74" s="60" t="str">
        <f t="shared" si="181"/>
        <v/>
      </c>
      <c r="KB74" s="7" t="str">
        <f t="shared" si="182"/>
        <v/>
      </c>
      <c r="KC74" s="7" t="str">
        <f t="shared" si="183"/>
        <v/>
      </c>
      <c r="KD74" s="7" t="str">
        <f t="shared" si="184"/>
        <v/>
      </c>
      <c r="KE74" s="7" t="str">
        <f t="shared" si="185"/>
        <v/>
      </c>
      <c r="KF74" s="7" t="str">
        <f t="shared" si="186"/>
        <v/>
      </c>
      <c r="KG74" s="7" t="str">
        <f t="shared" si="187"/>
        <v/>
      </c>
      <c r="KH74" s="7" t="str">
        <f t="shared" si="188"/>
        <v/>
      </c>
      <c r="KI74" s="7" t="str">
        <f t="shared" si="189"/>
        <v/>
      </c>
      <c r="KJ74" s="7" t="str">
        <f t="shared" si="190"/>
        <v/>
      </c>
      <c r="KK74" s="7" t="str">
        <f t="shared" si="191"/>
        <v/>
      </c>
      <c r="KL74" s="7" t="str">
        <f t="shared" si="192"/>
        <v/>
      </c>
      <c r="KM74" s="7" t="str">
        <f t="shared" si="193"/>
        <v/>
      </c>
      <c r="KN74" s="7" t="str">
        <f t="shared" si="194"/>
        <v/>
      </c>
      <c r="KO74" s="7" t="str">
        <f t="shared" si="195"/>
        <v/>
      </c>
      <c r="KP74" s="7" t="str">
        <f t="shared" si="196"/>
        <v/>
      </c>
      <c r="KQ74" s="7" t="str">
        <f t="shared" si="197"/>
        <v/>
      </c>
      <c r="KR74" s="7" t="str">
        <f t="shared" si="198"/>
        <v/>
      </c>
      <c r="KS74" s="7" t="str">
        <f t="shared" si="199"/>
        <v/>
      </c>
      <c r="KT74" s="61" t="str">
        <f t="shared" si="200"/>
        <v/>
      </c>
      <c r="KV74" s="60" t="e">
        <f t="shared" si="201"/>
        <v>#VALUE!</v>
      </c>
      <c r="KW74" s="7" t="e">
        <f t="shared" si="202"/>
        <v>#VALUE!</v>
      </c>
      <c r="KX74" s="7" t="e">
        <f t="shared" si="203"/>
        <v>#VALUE!</v>
      </c>
      <c r="KY74" s="7" t="e">
        <f t="shared" si="204"/>
        <v>#VALUE!</v>
      </c>
      <c r="KZ74" s="7" t="e">
        <f t="shared" si="205"/>
        <v>#VALUE!</v>
      </c>
      <c r="LA74" s="7" t="e">
        <f t="shared" si="206"/>
        <v>#VALUE!</v>
      </c>
      <c r="LB74" s="7" t="e">
        <f t="shared" si="207"/>
        <v>#VALUE!</v>
      </c>
      <c r="LC74" s="7" t="e">
        <f t="shared" si="208"/>
        <v>#VALUE!</v>
      </c>
      <c r="LD74" s="7" t="e">
        <f t="shared" si="209"/>
        <v>#VALUE!</v>
      </c>
      <c r="LE74" s="7" t="e">
        <f t="shared" si="210"/>
        <v>#VALUE!</v>
      </c>
      <c r="LF74" s="7" t="e">
        <f t="shared" si="211"/>
        <v>#VALUE!</v>
      </c>
      <c r="LG74" s="7" t="e">
        <f t="shared" si="212"/>
        <v>#VALUE!</v>
      </c>
      <c r="LH74" s="7" t="e">
        <f t="shared" si="213"/>
        <v>#VALUE!</v>
      </c>
      <c r="LI74" s="7" t="e">
        <f t="shared" si="214"/>
        <v>#VALUE!</v>
      </c>
      <c r="LJ74" s="7" t="e">
        <f t="shared" si="215"/>
        <v>#VALUE!</v>
      </c>
      <c r="LK74" s="7" t="e">
        <f t="shared" si="216"/>
        <v>#VALUE!</v>
      </c>
      <c r="LL74" s="7" t="e">
        <f t="shared" si="217"/>
        <v>#VALUE!</v>
      </c>
      <c r="LM74" s="7" t="e">
        <f t="shared" si="218"/>
        <v>#VALUE!</v>
      </c>
      <c r="LN74" s="7" t="e">
        <f t="shared" si="219"/>
        <v>#VALUE!</v>
      </c>
      <c r="LO74" s="61" t="e">
        <f t="shared" si="220"/>
        <v>#VALUE!</v>
      </c>
      <c r="LQ74" s="60" t="e">
        <f t="shared" si="221"/>
        <v>#VALUE!</v>
      </c>
      <c r="LR74" s="7" t="e">
        <f t="shared" si="222"/>
        <v>#VALUE!</v>
      </c>
      <c r="LS74" s="7" t="e">
        <f t="shared" si="223"/>
        <v>#VALUE!</v>
      </c>
      <c r="LT74" s="7" t="e">
        <f t="shared" si="224"/>
        <v>#VALUE!</v>
      </c>
      <c r="LU74" s="7" t="e">
        <f t="shared" si="225"/>
        <v>#VALUE!</v>
      </c>
      <c r="LV74" s="7" t="e">
        <f t="shared" si="226"/>
        <v>#VALUE!</v>
      </c>
      <c r="LW74" s="7" t="e">
        <f t="shared" si="227"/>
        <v>#VALUE!</v>
      </c>
      <c r="LX74" s="7" t="e">
        <f t="shared" si="228"/>
        <v>#VALUE!</v>
      </c>
      <c r="LY74" s="7" t="e">
        <f t="shared" si="229"/>
        <v>#VALUE!</v>
      </c>
      <c r="LZ74" s="7" t="e">
        <f t="shared" si="230"/>
        <v>#VALUE!</v>
      </c>
      <c r="MA74" s="7" t="e">
        <f t="shared" si="231"/>
        <v>#VALUE!</v>
      </c>
      <c r="MB74" s="7" t="e">
        <f t="shared" si="232"/>
        <v>#VALUE!</v>
      </c>
      <c r="MC74" s="7" t="e">
        <f t="shared" si="233"/>
        <v>#VALUE!</v>
      </c>
      <c r="MD74" s="7" t="e">
        <f t="shared" si="234"/>
        <v>#VALUE!</v>
      </c>
      <c r="ME74" s="7" t="e">
        <f t="shared" si="235"/>
        <v>#VALUE!</v>
      </c>
      <c r="MF74" s="7" t="e">
        <f t="shared" si="236"/>
        <v>#VALUE!</v>
      </c>
      <c r="MG74" s="7" t="e">
        <f t="shared" si="237"/>
        <v>#VALUE!</v>
      </c>
      <c r="MH74" s="7" t="e">
        <f t="shared" si="238"/>
        <v>#VALUE!</v>
      </c>
      <c r="MI74" s="7" t="e">
        <f t="shared" si="239"/>
        <v>#VALUE!</v>
      </c>
      <c r="MJ74" s="61" t="e">
        <f t="shared" si="240"/>
        <v>#VALUE!</v>
      </c>
      <c r="ML74" s="60" t="str">
        <f t="shared" si="248"/>
        <v/>
      </c>
      <c r="MM74" s="7" t="str">
        <f t="shared" si="249"/>
        <v/>
      </c>
      <c r="MN74" s="7" t="str">
        <f t="shared" si="250"/>
        <v/>
      </c>
      <c r="MO74" s="7" t="str">
        <f t="shared" si="251"/>
        <v/>
      </c>
      <c r="MP74" s="7" t="str">
        <f t="shared" si="252"/>
        <v/>
      </c>
      <c r="MQ74" s="7" t="str">
        <f t="shared" si="253"/>
        <v/>
      </c>
      <c r="MR74" s="7" t="str">
        <f t="shared" si="254"/>
        <v/>
      </c>
      <c r="MS74" s="7" t="str">
        <f t="shared" si="255"/>
        <v/>
      </c>
      <c r="MT74" s="7" t="str">
        <f t="shared" si="256"/>
        <v/>
      </c>
      <c r="MU74" s="7" t="str">
        <f t="shared" si="257"/>
        <v/>
      </c>
      <c r="MV74" s="7" t="str">
        <f t="shared" si="258"/>
        <v/>
      </c>
      <c r="MW74" s="7" t="str">
        <f t="shared" si="259"/>
        <v/>
      </c>
      <c r="MX74" s="7" t="str">
        <f t="shared" si="260"/>
        <v/>
      </c>
      <c r="MY74" s="7" t="str">
        <f t="shared" si="261"/>
        <v/>
      </c>
      <c r="MZ74" s="7" t="str">
        <f t="shared" si="262"/>
        <v/>
      </c>
      <c r="NA74" s="7" t="str">
        <f t="shared" si="263"/>
        <v/>
      </c>
      <c r="NB74" s="7" t="str">
        <f t="shared" si="264"/>
        <v/>
      </c>
      <c r="NC74" s="7" t="str">
        <f t="shared" si="265"/>
        <v/>
      </c>
      <c r="ND74" s="7" t="str">
        <f t="shared" si="266"/>
        <v/>
      </c>
      <c r="NE74" s="61" t="str">
        <f t="shared" si="267"/>
        <v/>
      </c>
      <c r="NG74" s="10" t="str">
        <f t="shared" si="268"/>
        <v/>
      </c>
      <c r="NI74" s="10" t="str">
        <f t="shared" si="269"/>
        <v/>
      </c>
      <c r="NK74" s="10" t="str">
        <f>IF(COUNTIF($NI74:$NI$176, "X")=1, "X", "")</f>
        <v/>
      </c>
      <c r="NM74" s="10" t="str">
        <f t="shared" si="241"/>
        <v/>
      </c>
      <c r="NO74" s="85" t="str" cm="1">
        <f t="array" ref="NO74">IF(OR(NO$7="", $JE74=""), "", IFERROR(NO$8+SUMPRODUCT((Trades!$CL$8:$CL$307)*(Trades!$O$8:$Q$307=NO$7)*(Trades!$R$8:$R$307&lt;$JE74))-SUMPRODUCT((Trades!$H$8:$H$307)*(Trades!$E$8:$E$307=NO$7)*(Trades!$R$8:$R$307&lt;$JE74)), ""))</f>
        <v/>
      </c>
      <c r="NP74" s="86" t="str" cm="1">
        <f t="array" ref="NP74">IF(OR(NP$7="", $JE74=""), "", IFERROR(NP$8+SUMPRODUCT((Trades!$CL$8:$CL$307)*(Trades!$O$8:$Q$307=NP$7)*(Trades!$R$8:$R$307&lt;$JE74))-SUMPRODUCT((Trades!$H$8:$H$307)*(Trades!$E$8:$E$307=NP$7)*(Trades!$R$8:$R$307&lt;$JE74)), ""))</f>
        <v/>
      </c>
      <c r="NQ74" s="86" t="str" cm="1">
        <f t="array" ref="NQ74">IF(OR(NQ$7="", $JE74=""), "", IFERROR(NQ$8+SUMPRODUCT((Trades!$CL$8:$CL$307)*(Trades!$O$8:$Q$307=NQ$7)*(Trades!$R$8:$R$307&lt;$JE74))-SUMPRODUCT((Trades!$H$8:$H$307)*(Trades!$E$8:$E$307=NQ$7)*(Trades!$R$8:$R$307&lt;$JE74)), ""))</f>
        <v/>
      </c>
      <c r="NR74" s="86" t="str" cm="1">
        <f t="array" ref="NR74">IF(OR(NR$7="", $JE74=""), "", IFERROR(NR$8+SUMPRODUCT((Trades!$CL$8:$CL$307)*(Trades!$O$8:$Q$307=NR$7)*(Trades!$R$8:$R$307&lt;$JE74))-SUMPRODUCT((Trades!$H$8:$H$307)*(Trades!$E$8:$E$307=NR$7)*(Trades!$R$8:$R$307&lt;$JE74)), ""))</f>
        <v/>
      </c>
      <c r="NS74" s="86" t="str" cm="1">
        <f t="array" ref="NS74">IF(OR(NS$7="", $JE74=""), "", IFERROR(NS$8+SUMPRODUCT((Trades!$CL$8:$CL$307)*(Trades!$O$8:$Q$307=NS$7)*(Trades!$R$8:$R$307&lt;$JE74))-SUMPRODUCT((Trades!$H$8:$H$307)*(Trades!$E$8:$E$307=NS$7)*(Trades!$R$8:$R$307&lt;$JE74)), ""))</f>
        <v/>
      </c>
      <c r="NT74" s="86" t="str" cm="1">
        <f t="array" ref="NT74">IF(OR(NT$7="", $JE74=""), "", IFERROR(NT$8+SUMPRODUCT((Trades!$CL$8:$CL$307)*(Trades!$O$8:$Q$307=NT$7)*(Trades!$R$8:$R$307&lt;$JE74))-SUMPRODUCT((Trades!$H$8:$H$307)*(Trades!$E$8:$E$307=NT$7)*(Trades!$R$8:$R$307&lt;$JE74)), ""))</f>
        <v/>
      </c>
      <c r="NU74" s="86" t="str" cm="1">
        <f t="array" ref="NU74">IF(OR(NU$7="", $JE74=""), "", IFERROR(NU$8+SUMPRODUCT((Trades!$CL$8:$CL$307)*(Trades!$O$8:$Q$307=NU$7)*(Trades!$R$8:$R$307&lt;$JE74))-SUMPRODUCT((Trades!$H$8:$H$307)*(Trades!$E$8:$E$307=NU$7)*(Trades!$R$8:$R$307&lt;$JE74)), ""))</f>
        <v/>
      </c>
      <c r="NV74" s="86" t="str" cm="1">
        <f t="array" ref="NV74">IF(OR(NV$7="", $JE74=""), "", IFERROR(NV$8+SUMPRODUCT((Trades!$CL$8:$CL$307)*(Trades!$O$8:$Q$307=NV$7)*(Trades!$R$8:$R$307&lt;$JE74))-SUMPRODUCT((Trades!$H$8:$H$307)*(Trades!$E$8:$E$307=NV$7)*(Trades!$R$8:$R$307&lt;$JE74)), ""))</f>
        <v/>
      </c>
      <c r="NW74" s="86" t="str" cm="1">
        <f t="array" ref="NW74">IF(OR(NW$7="", $JE74=""), "", IFERROR(NW$8+SUMPRODUCT((Trades!$CL$8:$CL$307)*(Trades!$O$8:$Q$307=NW$7)*(Trades!$R$8:$R$307&lt;$JE74))-SUMPRODUCT((Trades!$H$8:$H$307)*(Trades!$E$8:$E$307=NW$7)*(Trades!$R$8:$R$307&lt;$JE74)), ""))</f>
        <v/>
      </c>
      <c r="NX74" s="86" t="str" cm="1">
        <f t="array" ref="NX74">IF(OR(NX$7="", $JE74=""), "", IFERROR(NX$8+SUMPRODUCT((Trades!$CL$8:$CL$307)*(Trades!$O$8:$Q$307=NX$7)*(Trades!$R$8:$R$307&lt;$JE74))-SUMPRODUCT((Trades!$H$8:$H$307)*(Trades!$E$8:$E$307=NX$7)*(Trades!$R$8:$R$307&lt;$JE74)), ""))</f>
        <v/>
      </c>
      <c r="NY74" s="86" t="str" cm="1">
        <f t="array" ref="NY74">IF(OR(NY$7="", $JE74=""), "", IFERROR(NY$8+SUMPRODUCT((Trades!$CL$8:$CL$307)*(Trades!$O$8:$Q$307=NY$7)*(Trades!$R$8:$R$307&lt;$JE74))-SUMPRODUCT((Trades!$H$8:$H$307)*(Trades!$E$8:$E$307=NY$7)*(Trades!$R$8:$R$307&lt;$JE74)), ""))</f>
        <v/>
      </c>
      <c r="NZ74" s="86" t="str" cm="1">
        <f t="array" ref="NZ74">IF(OR(NZ$7="", $JE74=""), "", IFERROR(NZ$8+SUMPRODUCT((Trades!$CL$8:$CL$307)*(Trades!$O$8:$Q$307=NZ$7)*(Trades!$R$8:$R$307&lt;$JE74))-SUMPRODUCT((Trades!$H$8:$H$307)*(Trades!$E$8:$E$307=NZ$7)*(Trades!$R$8:$R$307&lt;$JE74)), ""))</f>
        <v/>
      </c>
      <c r="OA74" s="86" t="str" cm="1">
        <f t="array" ref="OA74">IF(OR(OA$7="", $JE74=""), "", IFERROR(OA$8+SUMPRODUCT((Trades!$CL$8:$CL$307)*(Trades!$O$8:$Q$307=OA$7)*(Trades!$R$8:$R$307&lt;$JE74))-SUMPRODUCT((Trades!$H$8:$H$307)*(Trades!$E$8:$E$307=OA$7)*(Trades!$R$8:$R$307&lt;$JE74)), ""))</f>
        <v/>
      </c>
      <c r="OB74" s="86" t="str" cm="1">
        <f t="array" ref="OB74">IF(OR(OB$7="", $JE74=""), "", IFERROR(OB$8+SUMPRODUCT((Trades!$CL$8:$CL$307)*(Trades!$O$8:$Q$307=OB$7)*(Trades!$R$8:$R$307&lt;$JE74))-SUMPRODUCT((Trades!$H$8:$H$307)*(Trades!$E$8:$E$307=OB$7)*(Trades!$R$8:$R$307&lt;$JE74)), ""))</f>
        <v/>
      </c>
      <c r="OC74" s="86" t="str" cm="1">
        <f t="array" ref="OC74">IF(OR(OC$7="", $JE74=""), "", IFERROR(OC$8+SUMPRODUCT((Trades!$CL$8:$CL$307)*(Trades!$O$8:$Q$307=OC$7)*(Trades!$R$8:$R$307&lt;$JE74))-SUMPRODUCT((Trades!$H$8:$H$307)*(Trades!$E$8:$E$307=OC$7)*(Trades!$R$8:$R$307&lt;$JE74)), ""))</f>
        <v/>
      </c>
      <c r="OD74" s="86" t="str" cm="1">
        <f t="array" ref="OD74">IF(OR(OD$7="", $JE74=""), "", IFERROR(OD$8+SUMPRODUCT((Trades!$CL$8:$CL$307)*(Trades!$O$8:$Q$307=OD$7)*(Trades!$R$8:$R$307&lt;$JE74))-SUMPRODUCT((Trades!$H$8:$H$307)*(Trades!$E$8:$E$307=OD$7)*(Trades!$R$8:$R$307&lt;$JE74)), ""))</f>
        <v/>
      </c>
      <c r="OE74" s="86" t="str" cm="1">
        <f t="array" ref="OE74">IF(OR(OE$7="", $JE74=""), "", IFERROR(OE$8+SUMPRODUCT((Trades!$CL$8:$CL$307)*(Trades!$O$8:$Q$307=OE$7)*(Trades!$R$8:$R$307&lt;$JE74))-SUMPRODUCT((Trades!$H$8:$H$307)*(Trades!$E$8:$E$307=OE$7)*(Trades!$R$8:$R$307&lt;$JE74)), ""))</f>
        <v/>
      </c>
      <c r="OF74" s="86" t="str" cm="1">
        <f t="array" ref="OF74">IF(OR(OF$7="", $JE74=""), "", IFERROR(OF$8+SUMPRODUCT((Trades!$CL$8:$CL$307)*(Trades!$O$8:$Q$307=OF$7)*(Trades!$R$8:$R$307&lt;$JE74))-SUMPRODUCT((Trades!$H$8:$H$307)*(Trades!$E$8:$E$307=OF$7)*(Trades!$R$8:$R$307&lt;$JE74)), ""))</f>
        <v/>
      </c>
      <c r="OG74" s="86" t="str" cm="1">
        <f t="array" ref="OG74">IF(OR(OG$7="", $JE74=""), "", IFERROR(OG$8+SUMPRODUCT((Trades!$CL$8:$CL$307)*(Trades!$O$8:$Q$307=OG$7)*(Trades!$R$8:$R$307&lt;$JE74))-SUMPRODUCT((Trades!$H$8:$H$307)*(Trades!$E$8:$E$307=OG$7)*(Trades!$R$8:$R$307&lt;$JE74)), ""))</f>
        <v/>
      </c>
      <c r="OH74" s="87" t="str" cm="1">
        <f t="array" ref="OH74">IF(OR(OH$7="", $JE74=""), "", IFERROR(OH$8+SUMPRODUCT((Trades!$CL$8:$CL$307)*(Trades!$O$8:$Q$307=OH$7)*(Trades!$R$8:$R$307&lt;$JE74))-SUMPRODUCT((Trades!$H$8:$H$307)*(Trades!$E$8:$E$307=OH$7)*(Trades!$R$8:$R$307&lt;$JE74)), ""))</f>
        <v/>
      </c>
      <c r="OJ74" s="94" t="str">
        <f t="shared" si="270"/>
        <v/>
      </c>
      <c r="OK74" s="95" t="str">
        <f t="shared" si="153"/>
        <v/>
      </c>
      <c r="OL74" s="95" t="str">
        <f t="shared" si="154"/>
        <v/>
      </c>
      <c r="OM74" s="95" t="str">
        <f t="shared" si="155"/>
        <v/>
      </c>
      <c r="ON74" s="95" t="str">
        <f t="shared" si="156"/>
        <v/>
      </c>
      <c r="OO74" s="95" t="str">
        <f t="shared" si="157"/>
        <v/>
      </c>
      <c r="OP74" s="95" t="str">
        <f t="shared" si="158"/>
        <v/>
      </c>
      <c r="OQ74" s="95" t="str">
        <f t="shared" si="159"/>
        <v/>
      </c>
      <c r="OR74" s="95" t="str">
        <f t="shared" si="160"/>
        <v/>
      </c>
      <c r="OS74" s="95" t="str">
        <f t="shared" si="131"/>
        <v/>
      </c>
      <c r="OT74" s="95" t="str">
        <f t="shared" si="132"/>
        <v/>
      </c>
      <c r="OU74" s="95" t="str">
        <f t="shared" si="133"/>
        <v/>
      </c>
      <c r="OV74" s="95" t="str">
        <f t="shared" si="134"/>
        <v/>
      </c>
      <c r="OW74" s="95" t="str">
        <f t="shared" si="135"/>
        <v/>
      </c>
      <c r="OX74" s="95" t="str">
        <f t="shared" si="136"/>
        <v/>
      </c>
      <c r="OY74" s="95" t="str">
        <f t="shared" si="137"/>
        <v/>
      </c>
      <c r="OZ74" s="95" t="str">
        <f t="shared" si="138"/>
        <v/>
      </c>
      <c r="PA74" s="95" t="str">
        <f t="shared" si="139"/>
        <v/>
      </c>
      <c r="PB74" s="95" t="str">
        <f t="shared" si="140"/>
        <v/>
      </c>
      <c r="PC74" s="96" t="str">
        <f t="shared" si="141"/>
        <v/>
      </c>
      <c r="PE74" s="101" t="str">
        <f t="shared" si="271"/>
        <v/>
      </c>
      <c r="PG74" s="106" t="str">
        <f t="shared" si="272"/>
        <v/>
      </c>
      <c r="PH74" s="107" t="str">
        <f t="shared" si="161"/>
        <v/>
      </c>
      <c r="PI74" s="107" t="str">
        <f t="shared" si="162"/>
        <v/>
      </c>
      <c r="PJ74" s="107" t="str">
        <f t="shared" si="163"/>
        <v/>
      </c>
      <c r="PK74" s="107" t="str">
        <f t="shared" si="164"/>
        <v/>
      </c>
      <c r="PL74" s="107" t="str">
        <f t="shared" si="165"/>
        <v/>
      </c>
      <c r="PM74" s="107" t="str">
        <f t="shared" si="166"/>
        <v/>
      </c>
      <c r="PN74" s="107" t="str">
        <f t="shared" si="167"/>
        <v/>
      </c>
      <c r="PO74" s="107" t="str">
        <f t="shared" si="168"/>
        <v/>
      </c>
      <c r="PP74" s="107" t="str">
        <f t="shared" si="142"/>
        <v/>
      </c>
      <c r="PQ74" s="107" t="str">
        <f t="shared" si="143"/>
        <v/>
      </c>
      <c r="PR74" s="107" t="str">
        <f t="shared" si="144"/>
        <v/>
      </c>
      <c r="PS74" s="107" t="str">
        <f t="shared" si="145"/>
        <v/>
      </c>
      <c r="PT74" s="107" t="str">
        <f t="shared" si="146"/>
        <v/>
      </c>
      <c r="PU74" s="107" t="str">
        <f t="shared" si="147"/>
        <v/>
      </c>
      <c r="PV74" s="107" t="str">
        <f t="shared" si="148"/>
        <v/>
      </c>
      <c r="PW74" s="107" t="str">
        <f t="shared" si="149"/>
        <v/>
      </c>
      <c r="PX74" s="107" t="str">
        <f t="shared" si="150"/>
        <v/>
      </c>
      <c r="PY74" s="107" t="str">
        <f t="shared" si="151"/>
        <v/>
      </c>
      <c r="PZ74" s="108" t="str">
        <f t="shared" si="152"/>
        <v/>
      </c>
      <c r="QB74" s="124" t="str" cm="1">
        <f t="array" ref="QB74">IF(OR($QB$3="", $NI74=""), "", IFERROR(INDEX($ML74:$NE74, $QA74, MATCH($QB$3, $ML$7:$NE$7, 0)), ""))</f>
        <v/>
      </c>
      <c r="QD74" s="101" t="e" cm="1">
        <f t="array" ref="QD74">IF(OR($NI74="", $QB$3=""), NA(), IFERROR(INDEX($NO74:$OH74, $QC74, MATCH($QB$3, $NO$7:$OH$7, 0)), NA()))</f>
        <v>#N/A</v>
      </c>
      <c r="QF74" s="10">
        <f t="shared" si="242"/>
        <v>-20</v>
      </c>
    </row>
    <row r="75" spans="88:448" ht="15" hidden="1" customHeight="1" x14ac:dyDescent="0.25">
      <c r="CJ75" s="7"/>
      <c r="CK75" s="10">
        <v>67</v>
      </c>
      <c r="CL75" s="60">
        <v>23</v>
      </c>
      <c r="CM75" s="7">
        <v>32</v>
      </c>
      <c r="CN75" s="7">
        <v>94</v>
      </c>
      <c r="CO75" s="7">
        <v>25</v>
      </c>
      <c r="CP75" s="7">
        <v>66</v>
      </c>
      <c r="CQ75" s="7">
        <v>92</v>
      </c>
      <c r="CR75" s="7">
        <v>90</v>
      </c>
      <c r="CS75" s="7">
        <v>22</v>
      </c>
      <c r="CT75" s="7">
        <v>69</v>
      </c>
      <c r="CU75" s="7">
        <v>80</v>
      </c>
      <c r="CV75" s="7">
        <v>85</v>
      </c>
      <c r="CW75" s="7">
        <v>93</v>
      </c>
      <c r="CX75" s="7">
        <v>10</v>
      </c>
      <c r="CY75" s="7">
        <v>11</v>
      </c>
      <c r="CZ75" s="7">
        <v>44</v>
      </c>
      <c r="DA75" s="7">
        <v>54</v>
      </c>
      <c r="DB75" s="7">
        <v>20</v>
      </c>
      <c r="DC75" s="7">
        <v>8</v>
      </c>
      <c r="DD75" s="7">
        <v>65</v>
      </c>
      <c r="DE75" s="7">
        <v>95</v>
      </c>
      <c r="DF75" s="7">
        <v>64</v>
      </c>
      <c r="DG75" s="7">
        <v>13</v>
      </c>
      <c r="DH75" s="7">
        <v>31</v>
      </c>
      <c r="DI75" s="61">
        <v>14</v>
      </c>
      <c r="DK75" s="10">
        <v>68</v>
      </c>
      <c r="DL75" s="60">
        <v>89</v>
      </c>
      <c r="DM75" s="7">
        <v>21</v>
      </c>
      <c r="DN75" s="7">
        <v>64</v>
      </c>
      <c r="DO75" s="7">
        <v>45</v>
      </c>
      <c r="DP75" s="7">
        <v>29</v>
      </c>
      <c r="DQ75" s="7">
        <v>6</v>
      </c>
      <c r="DR75" s="7">
        <v>16</v>
      </c>
      <c r="DS75" s="7">
        <v>32</v>
      </c>
      <c r="DT75" s="7">
        <v>28</v>
      </c>
      <c r="DU75" s="7">
        <v>46</v>
      </c>
      <c r="DV75" s="7">
        <v>74</v>
      </c>
      <c r="DW75" s="7">
        <v>52</v>
      </c>
      <c r="DX75" s="7">
        <v>15</v>
      </c>
      <c r="DY75" s="7">
        <v>56</v>
      </c>
      <c r="DZ75" s="7">
        <v>60</v>
      </c>
      <c r="EA75" s="7">
        <v>88</v>
      </c>
      <c r="EB75" s="7">
        <v>61</v>
      </c>
      <c r="EC75" s="7">
        <v>93</v>
      </c>
      <c r="ED75" s="7">
        <v>93</v>
      </c>
      <c r="EE75" s="7">
        <v>39</v>
      </c>
      <c r="EF75" s="7">
        <v>14</v>
      </c>
      <c r="EG75" s="7">
        <v>7</v>
      </c>
      <c r="EH75" s="7">
        <v>31</v>
      </c>
      <c r="EI75" s="7">
        <v>64</v>
      </c>
      <c r="EJ75" s="7">
        <v>75</v>
      </c>
      <c r="EK75" s="7">
        <v>46</v>
      </c>
      <c r="EL75" s="7">
        <v>100</v>
      </c>
      <c r="EM75" s="7">
        <v>61</v>
      </c>
      <c r="EN75" s="7">
        <v>41</v>
      </c>
      <c r="EO75" s="7">
        <v>98</v>
      </c>
      <c r="EP75" s="7">
        <v>9</v>
      </c>
      <c r="EQ75" s="7">
        <v>40</v>
      </c>
      <c r="ER75" s="7">
        <v>88</v>
      </c>
      <c r="ES75" s="7">
        <v>52</v>
      </c>
      <c r="ET75" s="7">
        <v>29</v>
      </c>
      <c r="EU75" s="7">
        <v>44</v>
      </c>
      <c r="EV75" s="7">
        <v>14</v>
      </c>
      <c r="EW75" s="7">
        <v>3</v>
      </c>
      <c r="EX75" s="7">
        <v>14</v>
      </c>
      <c r="EY75" s="7">
        <v>64</v>
      </c>
      <c r="EZ75" s="7">
        <v>36</v>
      </c>
      <c r="FA75" s="7">
        <v>39</v>
      </c>
      <c r="FB75" s="7">
        <v>62</v>
      </c>
      <c r="FC75" s="7">
        <v>16</v>
      </c>
      <c r="FD75" s="7">
        <v>32</v>
      </c>
      <c r="FE75" s="7">
        <v>90</v>
      </c>
      <c r="FF75" s="7">
        <v>54</v>
      </c>
      <c r="FG75" s="7">
        <v>12</v>
      </c>
      <c r="FH75" s="7">
        <v>11</v>
      </c>
      <c r="FI75" s="7">
        <v>71</v>
      </c>
      <c r="FJ75" s="7">
        <v>41</v>
      </c>
      <c r="FK75" s="7">
        <v>52</v>
      </c>
      <c r="FL75" s="7">
        <v>1</v>
      </c>
      <c r="FM75" s="7">
        <v>70</v>
      </c>
      <c r="FN75" s="7">
        <v>89</v>
      </c>
      <c r="FO75" s="7">
        <v>15</v>
      </c>
      <c r="FP75" s="7">
        <v>24</v>
      </c>
      <c r="FQ75" s="7">
        <v>78</v>
      </c>
      <c r="FR75" s="7">
        <v>67</v>
      </c>
      <c r="FS75" s="7">
        <v>20</v>
      </c>
      <c r="FT75" s="7">
        <v>97</v>
      </c>
      <c r="FU75" s="7">
        <v>46</v>
      </c>
      <c r="FV75" s="7">
        <v>40</v>
      </c>
      <c r="FW75" s="7">
        <v>98</v>
      </c>
      <c r="FX75" s="7">
        <v>35</v>
      </c>
      <c r="FY75" s="7">
        <v>93</v>
      </c>
      <c r="FZ75" s="7">
        <v>57</v>
      </c>
      <c r="GA75" s="7">
        <v>47</v>
      </c>
      <c r="GB75" s="7">
        <v>23</v>
      </c>
      <c r="GC75" s="7">
        <v>7</v>
      </c>
      <c r="GD75" s="7">
        <v>31</v>
      </c>
      <c r="GE75" s="7">
        <v>11</v>
      </c>
      <c r="GF75" s="7">
        <v>31</v>
      </c>
      <c r="GG75" s="7">
        <v>31</v>
      </c>
      <c r="GH75" s="7">
        <v>68</v>
      </c>
      <c r="GI75" s="7">
        <v>86</v>
      </c>
      <c r="GJ75" s="7">
        <v>5</v>
      </c>
      <c r="GK75" s="7">
        <v>42</v>
      </c>
      <c r="GL75" s="7">
        <v>76</v>
      </c>
      <c r="GM75" s="7">
        <v>45</v>
      </c>
      <c r="GN75" s="7">
        <v>39</v>
      </c>
      <c r="GO75" s="7">
        <v>22</v>
      </c>
      <c r="GP75" s="7">
        <v>54</v>
      </c>
      <c r="GQ75" s="7">
        <v>52</v>
      </c>
      <c r="GR75" s="7">
        <v>88</v>
      </c>
      <c r="GS75" s="7">
        <v>88</v>
      </c>
      <c r="GT75" s="7">
        <v>79</v>
      </c>
      <c r="GU75" s="7">
        <v>97</v>
      </c>
      <c r="GV75" s="7">
        <v>9</v>
      </c>
      <c r="GW75" s="7">
        <v>66</v>
      </c>
      <c r="GX75" s="7">
        <v>38</v>
      </c>
      <c r="GY75" s="7">
        <v>88</v>
      </c>
      <c r="GZ75" s="7">
        <v>36</v>
      </c>
      <c r="HA75" s="7">
        <v>76</v>
      </c>
      <c r="HB75" s="7">
        <v>100</v>
      </c>
      <c r="HC75" s="7">
        <v>32</v>
      </c>
      <c r="HD75" s="7">
        <v>71</v>
      </c>
      <c r="HE75" s="7">
        <v>77</v>
      </c>
      <c r="HF75" s="7">
        <v>27</v>
      </c>
      <c r="HG75" s="61">
        <v>96</v>
      </c>
      <c r="HJ75" s="52" t="e">
        <f t="shared" si="176"/>
        <v>#VALUE!</v>
      </c>
      <c r="HL75" s="49">
        <f>$CA$27</f>
        <v>0.79166666666666641</v>
      </c>
      <c r="HN75" s="10" t="e">
        <f t="shared" si="179"/>
        <v>#VALUE!</v>
      </c>
      <c r="HP75" s="10" t="e">
        <f t="shared" si="180"/>
        <v>#VALUE!</v>
      </c>
      <c r="HR75" s="10" t="e">
        <f t="shared" si="243"/>
        <v>#VALUE!</v>
      </c>
      <c r="HT75" s="60" t="e">
        <f t="shared" si="178"/>
        <v>#VALUE!</v>
      </c>
      <c r="HU75" s="7" t="e">
        <f t="shared" si="178"/>
        <v>#VALUE!</v>
      </c>
      <c r="HV75" s="7" t="e">
        <f t="shared" si="178"/>
        <v>#VALUE!</v>
      </c>
      <c r="HW75" s="7" t="e">
        <f t="shared" si="178"/>
        <v>#VALUE!</v>
      </c>
      <c r="HX75" s="7" t="e">
        <f t="shared" si="178"/>
        <v>#VALUE!</v>
      </c>
      <c r="HY75" s="7" t="e">
        <f t="shared" si="178"/>
        <v>#VALUE!</v>
      </c>
      <c r="HZ75" s="7" t="e">
        <f t="shared" si="178"/>
        <v>#VALUE!</v>
      </c>
      <c r="IA75" s="7" t="e">
        <f t="shared" si="178"/>
        <v>#VALUE!</v>
      </c>
      <c r="IB75" s="7" t="e">
        <f t="shared" si="178"/>
        <v>#VALUE!</v>
      </c>
      <c r="IC75" s="7" t="e">
        <f t="shared" si="178"/>
        <v>#VALUE!</v>
      </c>
      <c r="ID75" s="7" t="e">
        <f t="shared" si="178"/>
        <v>#VALUE!</v>
      </c>
      <c r="IE75" s="7" t="e">
        <f t="shared" si="178"/>
        <v>#VALUE!</v>
      </c>
      <c r="IF75" s="7" t="e">
        <f t="shared" si="178"/>
        <v>#VALUE!</v>
      </c>
      <c r="IG75" s="7" t="e">
        <f t="shared" si="178"/>
        <v>#VALUE!</v>
      </c>
      <c r="IH75" s="7" t="e">
        <f t="shared" si="178"/>
        <v>#VALUE!</v>
      </c>
      <c r="II75" s="7" t="e">
        <f t="shared" si="178"/>
        <v>#VALUE!</v>
      </c>
      <c r="IJ75" s="7" t="e">
        <f t="shared" si="177"/>
        <v>#VALUE!</v>
      </c>
      <c r="IK75" s="7" t="e">
        <f t="shared" si="177"/>
        <v>#VALUE!</v>
      </c>
      <c r="IL75" s="7" t="e">
        <f t="shared" si="177"/>
        <v>#VALUE!</v>
      </c>
      <c r="IM75" s="61" t="e">
        <f t="shared" si="177"/>
        <v>#VALUE!</v>
      </c>
      <c r="IT75" s="10">
        <v>68</v>
      </c>
      <c r="IU75" s="10">
        <f t="shared" si="244"/>
        <v>2</v>
      </c>
      <c r="IW75" s="10">
        <f>IFERROR(IF(COUNTIF(IW$8:IW74, IW74)&lt;=INDEX($IQ$8:$IQ$18, MATCH(IW74, $IP$8:$IP$18, 0)), IW74, IW74+$IR$5), "")</f>
        <v>2</v>
      </c>
      <c r="IX75" s="10">
        <f>IF($IW75="", "", COUNTIF(IW$8:IW75, IW75))</f>
        <v>3</v>
      </c>
      <c r="IY75" s="10">
        <f t="shared" si="245"/>
        <v>10</v>
      </c>
      <c r="JA75" s="10" t="str">
        <f t="shared" si="246"/>
        <v>X</v>
      </c>
      <c r="JB75" s="10">
        <f>IF($JA75="", "", COUNTIF(JA$8:JA75, "X"))</f>
        <v>61</v>
      </c>
      <c r="JE75" s="67" t="str">
        <f t="shared" si="247"/>
        <v/>
      </c>
      <c r="JF75" s="60" t="str">
        <f>IF(AND($IQ$5='Dev Settings'!$BU$3, COUNTIF($IP$21:$IP$25, HT75)&gt;0, COUNTIF($IP$21:$IP$25, HT74)&gt;0), MIN($ML74:$NE74)-ML74, IF(AND($IQ$6='Dev Settings'!$BU$3, COUNTIF($IQ$21:$IQ$25, HT75)&gt;0, COUNTIF($IQ$21:$IQ$25, HT74)&gt;0), MAX($ML74:$NE74)-ML74, IFERROR(INDEX($IU$8:$IU$107, MATCH(HT75, $IT$8:$IT$107, 0)), "")))</f>
        <v/>
      </c>
      <c r="JG75" s="7" t="str">
        <f>IF(AND($IQ$5='Dev Settings'!$BU$3, COUNTIF($IP$21:$IP$25, HU75)&gt;0, COUNTIF($IP$21:$IP$25, HU74)&gt;0), MIN($ML74:$NE74)-MM74, IF(AND($IQ$6='Dev Settings'!$BU$3, COUNTIF($IQ$21:$IQ$25, HU75)&gt;0, COUNTIF($IQ$21:$IQ$25, HU74)&gt;0), MAX($ML74:$NE74)-MM74, IFERROR(INDEX($IU$8:$IU$107, MATCH(HU75, $IT$8:$IT$107, 0)), "")))</f>
        <v/>
      </c>
      <c r="JH75" s="7" t="str">
        <f>IF(AND($IQ$5='Dev Settings'!$BU$3, COUNTIF($IP$21:$IP$25, HV75)&gt;0, COUNTIF($IP$21:$IP$25, HV74)&gt;0), MIN($ML74:$NE74)-MN74, IF(AND($IQ$6='Dev Settings'!$BU$3, COUNTIF($IQ$21:$IQ$25, HV75)&gt;0, COUNTIF($IQ$21:$IQ$25, HV74)&gt;0), MAX($ML74:$NE74)-MN74, IFERROR(INDEX($IU$8:$IU$107, MATCH(HV75, $IT$8:$IT$107, 0)), "")))</f>
        <v/>
      </c>
      <c r="JI75" s="7" t="str">
        <f>IF(AND($IQ$5='Dev Settings'!$BU$3, COUNTIF($IP$21:$IP$25, HW75)&gt;0, COUNTIF($IP$21:$IP$25, HW74)&gt;0), MIN($ML74:$NE74)-MO74, IF(AND($IQ$6='Dev Settings'!$BU$3, COUNTIF($IQ$21:$IQ$25, HW75)&gt;0, COUNTIF($IQ$21:$IQ$25, HW74)&gt;0), MAX($ML74:$NE74)-MO74, IFERROR(INDEX($IU$8:$IU$107, MATCH(HW75, $IT$8:$IT$107, 0)), "")))</f>
        <v/>
      </c>
      <c r="JJ75" s="7" t="str">
        <f>IF(AND($IQ$5='Dev Settings'!$BU$3, COUNTIF($IP$21:$IP$25, HX75)&gt;0, COUNTIF($IP$21:$IP$25, HX74)&gt;0), MIN($ML74:$NE74)-MP74, IF(AND($IQ$6='Dev Settings'!$BU$3, COUNTIF($IQ$21:$IQ$25, HX75)&gt;0, COUNTIF($IQ$21:$IQ$25, HX74)&gt;0), MAX($ML74:$NE74)-MP74, IFERROR(INDEX($IU$8:$IU$107, MATCH(HX75, $IT$8:$IT$107, 0)), "")))</f>
        <v/>
      </c>
      <c r="JK75" s="7" t="str">
        <f>IF(AND($IQ$5='Dev Settings'!$BU$3, COUNTIF($IP$21:$IP$25, HY75)&gt;0, COUNTIF($IP$21:$IP$25, HY74)&gt;0), MIN($ML74:$NE74)-MQ74, IF(AND($IQ$6='Dev Settings'!$BU$3, COUNTIF($IQ$21:$IQ$25, HY75)&gt;0, COUNTIF($IQ$21:$IQ$25, HY74)&gt;0), MAX($ML74:$NE74)-MQ74, IFERROR(INDEX($IU$8:$IU$107, MATCH(HY75, $IT$8:$IT$107, 0)), "")))</f>
        <v/>
      </c>
      <c r="JL75" s="7" t="str">
        <f>IF(AND($IQ$5='Dev Settings'!$BU$3, COUNTIF($IP$21:$IP$25, HZ75)&gt;0, COUNTIF($IP$21:$IP$25, HZ74)&gt;0), MIN($ML74:$NE74)-MR74, IF(AND($IQ$6='Dev Settings'!$BU$3, COUNTIF($IQ$21:$IQ$25, HZ75)&gt;0, COUNTIF($IQ$21:$IQ$25, HZ74)&gt;0), MAX($ML74:$NE74)-MR74, IFERROR(INDEX($IU$8:$IU$107, MATCH(HZ75, $IT$8:$IT$107, 0)), "")))</f>
        <v/>
      </c>
      <c r="JM75" s="7" t="str">
        <f>IF(AND($IQ$5='Dev Settings'!$BU$3, COUNTIF($IP$21:$IP$25, IA75)&gt;0, COUNTIF($IP$21:$IP$25, IA74)&gt;0), MIN($ML74:$NE74)-MS74, IF(AND($IQ$6='Dev Settings'!$BU$3, COUNTIF($IQ$21:$IQ$25, IA75)&gt;0, COUNTIF($IQ$21:$IQ$25, IA74)&gt;0), MAX($ML74:$NE74)-MS74, IFERROR(INDEX($IU$8:$IU$107, MATCH(IA75, $IT$8:$IT$107, 0)), "")))</f>
        <v/>
      </c>
      <c r="JN75" s="7" t="str">
        <f>IF(AND($IQ$5='Dev Settings'!$BU$3, COUNTIF($IP$21:$IP$25, IB75)&gt;0, COUNTIF($IP$21:$IP$25, IB74)&gt;0), MIN($ML74:$NE74)-MT74, IF(AND($IQ$6='Dev Settings'!$BU$3, COUNTIF($IQ$21:$IQ$25, IB75)&gt;0, COUNTIF($IQ$21:$IQ$25, IB74)&gt;0), MAX($ML74:$NE74)-MT74, IFERROR(INDEX($IU$8:$IU$107, MATCH(IB75, $IT$8:$IT$107, 0)), "")))</f>
        <v/>
      </c>
      <c r="JO75" s="7" t="str">
        <f>IF(AND($IQ$5='Dev Settings'!$BU$3, COUNTIF($IP$21:$IP$25, IC75)&gt;0, COUNTIF($IP$21:$IP$25, IC74)&gt;0), MIN($ML74:$NE74)-MU74, IF(AND($IQ$6='Dev Settings'!$BU$3, COUNTIF($IQ$21:$IQ$25, IC75)&gt;0, COUNTIF($IQ$21:$IQ$25, IC74)&gt;0), MAX($ML74:$NE74)-MU74, IFERROR(INDEX($IU$8:$IU$107, MATCH(IC75, $IT$8:$IT$107, 0)), "")))</f>
        <v/>
      </c>
      <c r="JP75" s="7" t="str">
        <f>IF(AND($IQ$5='Dev Settings'!$BU$3, COUNTIF($IP$21:$IP$25, ID75)&gt;0, COUNTIF($IP$21:$IP$25, ID74)&gt;0), MIN($ML74:$NE74)-MV74, IF(AND($IQ$6='Dev Settings'!$BU$3, COUNTIF($IQ$21:$IQ$25, ID75)&gt;0, COUNTIF($IQ$21:$IQ$25, ID74)&gt;0), MAX($ML74:$NE74)-MV74, IFERROR(INDEX($IU$8:$IU$107, MATCH(ID75, $IT$8:$IT$107, 0)), "")))</f>
        <v/>
      </c>
      <c r="JQ75" s="7" t="str">
        <f>IF(AND($IQ$5='Dev Settings'!$BU$3, COUNTIF($IP$21:$IP$25, IE75)&gt;0, COUNTIF($IP$21:$IP$25, IE74)&gt;0), MIN($ML74:$NE74)-MW74, IF(AND($IQ$6='Dev Settings'!$BU$3, COUNTIF($IQ$21:$IQ$25, IE75)&gt;0, COUNTIF($IQ$21:$IQ$25, IE74)&gt;0), MAX($ML74:$NE74)-MW74, IFERROR(INDEX($IU$8:$IU$107, MATCH(IE75, $IT$8:$IT$107, 0)), "")))</f>
        <v/>
      </c>
      <c r="JR75" s="7" t="str">
        <f>IF(AND($IQ$5='Dev Settings'!$BU$3, COUNTIF($IP$21:$IP$25, IF75)&gt;0, COUNTIF($IP$21:$IP$25, IF74)&gt;0), MIN($ML74:$NE74)-MX74, IF(AND($IQ$6='Dev Settings'!$BU$3, COUNTIF($IQ$21:$IQ$25, IF75)&gt;0, COUNTIF($IQ$21:$IQ$25, IF74)&gt;0), MAX($ML74:$NE74)-MX74, IFERROR(INDEX($IU$8:$IU$107, MATCH(IF75, $IT$8:$IT$107, 0)), "")))</f>
        <v/>
      </c>
      <c r="JS75" s="7" t="str">
        <f>IF(AND($IQ$5='Dev Settings'!$BU$3, COUNTIF($IP$21:$IP$25, IG75)&gt;0, COUNTIF($IP$21:$IP$25, IG74)&gt;0), MIN($ML74:$NE74)-MY74, IF(AND($IQ$6='Dev Settings'!$BU$3, COUNTIF($IQ$21:$IQ$25, IG75)&gt;0, COUNTIF($IQ$21:$IQ$25, IG74)&gt;0), MAX($ML74:$NE74)-MY74, IFERROR(INDEX($IU$8:$IU$107, MATCH(IG75, $IT$8:$IT$107, 0)), "")))</f>
        <v/>
      </c>
      <c r="JT75" s="7" t="str">
        <f>IF(AND($IQ$5='Dev Settings'!$BU$3, COUNTIF($IP$21:$IP$25, IH75)&gt;0, COUNTIF($IP$21:$IP$25, IH74)&gt;0), MIN($ML74:$NE74)-MZ74, IF(AND($IQ$6='Dev Settings'!$BU$3, COUNTIF($IQ$21:$IQ$25, IH75)&gt;0, COUNTIF($IQ$21:$IQ$25, IH74)&gt;0), MAX($ML74:$NE74)-MZ74, IFERROR(INDEX($IU$8:$IU$107, MATCH(IH75, $IT$8:$IT$107, 0)), "")))</f>
        <v/>
      </c>
      <c r="JU75" s="7" t="str">
        <f>IF(AND($IQ$5='Dev Settings'!$BU$3, COUNTIF($IP$21:$IP$25, II75)&gt;0, COUNTIF($IP$21:$IP$25, II74)&gt;0), MIN($ML74:$NE74)-NA74, IF(AND($IQ$6='Dev Settings'!$BU$3, COUNTIF($IQ$21:$IQ$25, II75)&gt;0, COUNTIF($IQ$21:$IQ$25, II74)&gt;0), MAX($ML74:$NE74)-NA74, IFERROR(INDEX($IU$8:$IU$107, MATCH(II75, $IT$8:$IT$107, 0)), "")))</f>
        <v/>
      </c>
      <c r="JV75" s="7" t="str">
        <f>IF(AND($IQ$5='Dev Settings'!$BU$3, COUNTIF($IP$21:$IP$25, IJ75)&gt;0, COUNTIF($IP$21:$IP$25, IJ74)&gt;0), MIN($ML74:$NE74)-NB74, IF(AND($IQ$6='Dev Settings'!$BU$3, COUNTIF($IQ$21:$IQ$25, IJ75)&gt;0, COUNTIF($IQ$21:$IQ$25, IJ74)&gt;0), MAX($ML74:$NE74)-NB74, IFERROR(INDEX($IU$8:$IU$107, MATCH(IJ75, $IT$8:$IT$107, 0)), "")))</f>
        <v/>
      </c>
      <c r="JW75" s="7" t="str">
        <f>IF(AND($IQ$5='Dev Settings'!$BU$3, COUNTIF($IP$21:$IP$25, IK75)&gt;0, COUNTIF($IP$21:$IP$25, IK74)&gt;0), MIN($ML74:$NE74)-NC74, IF(AND($IQ$6='Dev Settings'!$BU$3, COUNTIF($IQ$21:$IQ$25, IK75)&gt;0, COUNTIF($IQ$21:$IQ$25, IK74)&gt;0), MAX($ML74:$NE74)-NC74, IFERROR(INDEX($IU$8:$IU$107, MATCH(IK75, $IT$8:$IT$107, 0)), "")))</f>
        <v/>
      </c>
      <c r="JX75" s="7" t="str">
        <f>IF(AND($IQ$5='Dev Settings'!$BU$3, COUNTIF($IP$21:$IP$25, IL75)&gt;0, COUNTIF($IP$21:$IP$25, IL74)&gt;0), MIN($ML74:$NE74)-ND74, IF(AND($IQ$6='Dev Settings'!$BU$3, COUNTIF($IQ$21:$IQ$25, IL75)&gt;0, COUNTIF($IQ$21:$IQ$25, IL74)&gt;0), MAX($ML74:$NE74)-ND74, IFERROR(INDEX($IU$8:$IU$107, MATCH(IL75, $IT$8:$IT$107, 0)), "")))</f>
        <v/>
      </c>
      <c r="JY75" s="61" t="str">
        <f>IF(AND($IQ$5='Dev Settings'!$BU$3, COUNTIF($IP$21:$IP$25, IM75)&gt;0, COUNTIF($IP$21:$IP$25, IM74)&gt;0), MIN($ML74:$NE74)-NE74, IF(AND($IQ$6='Dev Settings'!$BU$3, COUNTIF($IQ$21:$IQ$25, IM75)&gt;0, COUNTIF($IQ$21:$IQ$25, IM74)&gt;0), MAX($ML74:$NE74)-NE74, IFERROR(INDEX($IU$8:$IU$107, MATCH(IM75, $IT$8:$IT$107, 0)), "")))</f>
        <v/>
      </c>
      <c r="KA75" s="60" t="str">
        <f t="shared" si="181"/>
        <v/>
      </c>
      <c r="KB75" s="7" t="str">
        <f t="shared" si="182"/>
        <v/>
      </c>
      <c r="KC75" s="7" t="str">
        <f t="shared" si="183"/>
        <v/>
      </c>
      <c r="KD75" s="7" t="str">
        <f t="shared" si="184"/>
        <v/>
      </c>
      <c r="KE75" s="7" t="str">
        <f t="shared" si="185"/>
        <v/>
      </c>
      <c r="KF75" s="7" t="str">
        <f t="shared" si="186"/>
        <v/>
      </c>
      <c r="KG75" s="7" t="str">
        <f t="shared" si="187"/>
        <v/>
      </c>
      <c r="KH75" s="7" t="str">
        <f t="shared" si="188"/>
        <v/>
      </c>
      <c r="KI75" s="7" t="str">
        <f t="shared" si="189"/>
        <v/>
      </c>
      <c r="KJ75" s="7" t="str">
        <f t="shared" si="190"/>
        <v/>
      </c>
      <c r="KK75" s="7" t="str">
        <f t="shared" si="191"/>
        <v/>
      </c>
      <c r="KL75" s="7" t="str">
        <f t="shared" si="192"/>
        <v/>
      </c>
      <c r="KM75" s="7" t="str">
        <f t="shared" si="193"/>
        <v/>
      </c>
      <c r="KN75" s="7" t="str">
        <f t="shared" si="194"/>
        <v/>
      </c>
      <c r="KO75" s="7" t="str">
        <f t="shared" si="195"/>
        <v/>
      </c>
      <c r="KP75" s="7" t="str">
        <f t="shared" si="196"/>
        <v/>
      </c>
      <c r="KQ75" s="7" t="str">
        <f t="shared" si="197"/>
        <v/>
      </c>
      <c r="KR75" s="7" t="str">
        <f t="shared" si="198"/>
        <v/>
      </c>
      <c r="KS75" s="7" t="str">
        <f t="shared" si="199"/>
        <v/>
      </c>
      <c r="KT75" s="61" t="str">
        <f t="shared" si="200"/>
        <v/>
      </c>
      <c r="KV75" s="60" t="e">
        <f t="shared" si="201"/>
        <v>#VALUE!</v>
      </c>
      <c r="KW75" s="7" t="e">
        <f t="shared" si="202"/>
        <v>#VALUE!</v>
      </c>
      <c r="KX75" s="7" t="e">
        <f t="shared" si="203"/>
        <v>#VALUE!</v>
      </c>
      <c r="KY75" s="7" t="e">
        <f t="shared" si="204"/>
        <v>#VALUE!</v>
      </c>
      <c r="KZ75" s="7" t="e">
        <f t="shared" si="205"/>
        <v>#VALUE!</v>
      </c>
      <c r="LA75" s="7" t="e">
        <f t="shared" si="206"/>
        <v>#VALUE!</v>
      </c>
      <c r="LB75" s="7" t="e">
        <f t="shared" si="207"/>
        <v>#VALUE!</v>
      </c>
      <c r="LC75" s="7" t="e">
        <f t="shared" si="208"/>
        <v>#VALUE!</v>
      </c>
      <c r="LD75" s="7" t="e">
        <f t="shared" si="209"/>
        <v>#VALUE!</v>
      </c>
      <c r="LE75" s="7" t="e">
        <f t="shared" si="210"/>
        <v>#VALUE!</v>
      </c>
      <c r="LF75" s="7" t="e">
        <f t="shared" si="211"/>
        <v>#VALUE!</v>
      </c>
      <c r="LG75" s="7" t="e">
        <f t="shared" si="212"/>
        <v>#VALUE!</v>
      </c>
      <c r="LH75" s="7" t="e">
        <f t="shared" si="213"/>
        <v>#VALUE!</v>
      </c>
      <c r="LI75" s="7" t="e">
        <f t="shared" si="214"/>
        <v>#VALUE!</v>
      </c>
      <c r="LJ75" s="7" t="e">
        <f t="shared" si="215"/>
        <v>#VALUE!</v>
      </c>
      <c r="LK75" s="7" t="e">
        <f t="shared" si="216"/>
        <v>#VALUE!</v>
      </c>
      <c r="LL75" s="7" t="e">
        <f t="shared" si="217"/>
        <v>#VALUE!</v>
      </c>
      <c r="LM75" s="7" t="e">
        <f t="shared" si="218"/>
        <v>#VALUE!</v>
      </c>
      <c r="LN75" s="7" t="e">
        <f t="shared" si="219"/>
        <v>#VALUE!</v>
      </c>
      <c r="LO75" s="61" t="e">
        <f t="shared" si="220"/>
        <v>#VALUE!</v>
      </c>
      <c r="LQ75" s="60" t="e">
        <f t="shared" si="221"/>
        <v>#VALUE!</v>
      </c>
      <c r="LR75" s="7" t="e">
        <f t="shared" si="222"/>
        <v>#VALUE!</v>
      </c>
      <c r="LS75" s="7" t="e">
        <f t="shared" si="223"/>
        <v>#VALUE!</v>
      </c>
      <c r="LT75" s="7" t="e">
        <f t="shared" si="224"/>
        <v>#VALUE!</v>
      </c>
      <c r="LU75" s="7" t="e">
        <f t="shared" si="225"/>
        <v>#VALUE!</v>
      </c>
      <c r="LV75" s="7" t="e">
        <f t="shared" si="226"/>
        <v>#VALUE!</v>
      </c>
      <c r="LW75" s="7" t="e">
        <f t="shared" si="227"/>
        <v>#VALUE!</v>
      </c>
      <c r="LX75" s="7" t="e">
        <f t="shared" si="228"/>
        <v>#VALUE!</v>
      </c>
      <c r="LY75" s="7" t="e">
        <f t="shared" si="229"/>
        <v>#VALUE!</v>
      </c>
      <c r="LZ75" s="7" t="e">
        <f t="shared" si="230"/>
        <v>#VALUE!</v>
      </c>
      <c r="MA75" s="7" t="e">
        <f t="shared" si="231"/>
        <v>#VALUE!</v>
      </c>
      <c r="MB75" s="7" t="e">
        <f t="shared" si="232"/>
        <v>#VALUE!</v>
      </c>
      <c r="MC75" s="7" t="e">
        <f t="shared" si="233"/>
        <v>#VALUE!</v>
      </c>
      <c r="MD75" s="7" t="e">
        <f t="shared" si="234"/>
        <v>#VALUE!</v>
      </c>
      <c r="ME75" s="7" t="e">
        <f t="shared" si="235"/>
        <v>#VALUE!</v>
      </c>
      <c r="MF75" s="7" t="e">
        <f t="shared" si="236"/>
        <v>#VALUE!</v>
      </c>
      <c r="MG75" s="7" t="e">
        <f t="shared" si="237"/>
        <v>#VALUE!</v>
      </c>
      <c r="MH75" s="7" t="e">
        <f t="shared" si="238"/>
        <v>#VALUE!</v>
      </c>
      <c r="MI75" s="7" t="e">
        <f t="shared" si="239"/>
        <v>#VALUE!</v>
      </c>
      <c r="MJ75" s="61" t="e">
        <f t="shared" si="240"/>
        <v>#VALUE!</v>
      </c>
      <c r="ML75" s="60" t="str">
        <f t="shared" si="248"/>
        <v/>
      </c>
      <c r="MM75" s="7" t="str">
        <f t="shared" si="249"/>
        <v/>
      </c>
      <c r="MN75" s="7" t="str">
        <f t="shared" si="250"/>
        <v/>
      </c>
      <c r="MO75" s="7" t="str">
        <f t="shared" si="251"/>
        <v/>
      </c>
      <c r="MP75" s="7" t="str">
        <f t="shared" si="252"/>
        <v/>
      </c>
      <c r="MQ75" s="7" t="str">
        <f t="shared" si="253"/>
        <v/>
      </c>
      <c r="MR75" s="7" t="str">
        <f t="shared" si="254"/>
        <v/>
      </c>
      <c r="MS75" s="7" t="str">
        <f t="shared" si="255"/>
        <v/>
      </c>
      <c r="MT75" s="7" t="str">
        <f t="shared" si="256"/>
        <v/>
      </c>
      <c r="MU75" s="7" t="str">
        <f t="shared" si="257"/>
        <v/>
      </c>
      <c r="MV75" s="7" t="str">
        <f t="shared" si="258"/>
        <v/>
      </c>
      <c r="MW75" s="7" t="str">
        <f t="shared" si="259"/>
        <v/>
      </c>
      <c r="MX75" s="7" t="str">
        <f t="shared" si="260"/>
        <v/>
      </c>
      <c r="MY75" s="7" t="str">
        <f t="shared" si="261"/>
        <v/>
      </c>
      <c r="MZ75" s="7" t="str">
        <f t="shared" si="262"/>
        <v/>
      </c>
      <c r="NA75" s="7" t="str">
        <f t="shared" si="263"/>
        <v/>
      </c>
      <c r="NB75" s="7" t="str">
        <f t="shared" si="264"/>
        <v/>
      </c>
      <c r="NC75" s="7" t="str">
        <f t="shared" si="265"/>
        <v/>
      </c>
      <c r="ND75" s="7" t="str">
        <f t="shared" si="266"/>
        <v/>
      </c>
      <c r="NE75" s="61" t="str">
        <f t="shared" si="267"/>
        <v/>
      </c>
      <c r="NG75" s="10" t="str">
        <f t="shared" si="268"/>
        <v/>
      </c>
      <c r="NI75" s="10" t="str">
        <f t="shared" si="269"/>
        <v/>
      </c>
      <c r="NK75" s="10" t="str">
        <f>IF(COUNTIF($NI75:$NI$176, "X")=1, "X", "")</f>
        <v/>
      </c>
      <c r="NM75" s="10" t="str">
        <f t="shared" si="241"/>
        <v/>
      </c>
      <c r="NO75" s="85" t="str" cm="1">
        <f t="array" ref="NO75">IF(OR(NO$7="", $JE75=""), "", IFERROR(NO$8+SUMPRODUCT((Trades!$CL$8:$CL$307)*(Trades!$O$8:$Q$307=NO$7)*(Trades!$R$8:$R$307&lt;$JE75))-SUMPRODUCT((Trades!$H$8:$H$307)*(Trades!$E$8:$E$307=NO$7)*(Trades!$R$8:$R$307&lt;$JE75)), ""))</f>
        <v/>
      </c>
      <c r="NP75" s="86" t="str" cm="1">
        <f t="array" ref="NP75">IF(OR(NP$7="", $JE75=""), "", IFERROR(NP$8+SUMPRODUCT((Trades!$CL$8:$CL$307)*(Trades!$O$8:$Q$307=NP$7)*(Trades!$R$8:$R$307&lt;$JE75))-SUMPRODUCT((Trades!$H$8:$H$307)*(Trades!$E$8:$E$307=NP$7)*(Trades!$R$8:$R$307&lt;$JE75)), ""))</f>
        <v/>
      </c>
      <c r="NQ75" s="86" t="str" cm="1">
        <f t="array" ref="NQ75">IF(OR(NQ$7="", $JE75=""), "", IFERROR(NQ$8+SUMPRODUCT((Trades!$CL$8:$CL$307)*(Trades!$O$8:$Q$307=NQ$7)*(Trades!$R$8:$R$307&lt;$JE75))-SUMPRODUCT((Trades!$H$8:$H$307)*(Trades!$E$8:$E$307=NQ$7)*(Trades!$R$8:$R$307&lt;$JE75)), ""))</f>
        <v/>
      </c>
      <c r="NR75" s="86" t="str" cm="1">
        <f t="array" ref="NR75">IF(OR(NR$7="", $JE75=""), "", IFERROR(NR$8+SUMPRODUCT((Trades!$CL$8:$CL$307)*(Trades!$O$8:$Q$307=NR$7)*(Trades!$R$8:$R$307&lt;$JE75))-SUMPRODUCT((Trades!$H$8:$H$307)*(Trades!$E$8:$E$307=NR$7)*(Trades!$R$8:$R$307&lt;$JE75)), ""))</f>
        <v/>
      </c>
      <c r="NS75" s="86" t="str" cm="1">
        <f t="array" ref="NS75">IF(OR(NS$7="", $JE75=""), "", IFERROR(NS$8+SUMPRODUCT((Trades!$CL$8:$CL$307)*(Trades!$O$8:$Q$307=NS$7)*(Trades!$R$8:$R$307&lt;$JE75))-SUMPRODUCT((Trades!$H$8:$H$307)*(Trades!$E$8:$E$307=NS$7)*(Trades!$R$8:$R$307&lt;$JE75)), ""))</f>
        <v/>
      </c>
      <c r="NT75" s="86" t="str" cm="1">
        <f t="array" ref="NT75">IF(OR(NT$7="", $JE75=""), "", IFERROR(NT$8+SUMPRODUCT((Trades!$CL$8:$CL$307)*(Trades!$O$8:$Q$307=NT$7)*(Trades!$R$8:$R$307&lt;$JE75))-SUMPRODUCT((Trades!$H$8:$H$307)*(Trades!$E$8:$E$307=NT$7)*(Trades!$R$8:$R$307&lt;$JE75)), ""))</f>
        <v/>
      </c>
      <c r="NU75" s="86" t="str" cm="1">
        <f t="array" ref="NU75">IF(OR(NU$7="", $JE75=""), "", IFERROR(NU$8+SUMPRODUCT((Trades!$CL$8:$CL$307)*(Trades!$O$8:$Q$307=NU$7)*(Trades!$R$8:$R$307&lt;$JE75))-SUMPRODUCT((Trades!$H$8:$H$307)*(Trades!$E$8:$E$307=NU$7)*(Trades!$R$8:$R$307&lt;$JE75)), ""))</f>
        <v/>
      </c>
      <c r="NV75" s="86" t="str" cm="1">
        <f t="array" ref="NV75">IF(OR(NV$7="", $JE75=""), "", IFERROR(NV$8+SUMPRODUCT((Trades!$CL$8:$CL$307)*(Trades!$O$8:$Q$307=NV$7)*(Trades!$R$8:$R$307&lt;$JE75))-SUMPRODUCT((Trades!$H$8:$H$307)*(Trades!$E$8:$E$307=NV$7)*(Trades!$R$8:$R$307&lt;$JE75)), ""))</f>
        <v/>
      </c>
      <c r="NW75" s="86" t="str" cm="1">
        <f t="array" ref="NW75">IF(OR(NW$7="", $JE75=""), "", IFERROR(NW$8+SUMPRODUCT((Trades!$CL$8:$CL$307)*(Trades!$O$8:$Q$307=NW$7)*(Trades!$R$8:$R$307&lt;$JE75))-SUMPRODUCT((Trades!$H$8:$H$307)*(Trades!$E$8:$E$307=NW$7)*(Trades!$R$8:$R$307&lt;$JE75)), ""))</f>
        <v/>
      </c>
      <c r="NX75" s="86" t="str" cm="1">
        <f t="array" ref="NX75">IF(OR(NX$7="", $JE75=""), "", IFERROR(NX$8+SUMPRODUCT((Trades!$CL$8:$CL$307)*(Trades!$O$8:$Q$307=NX$7)*(Trades!$R$8:$R$307&lt;$JE75))-SUMPRODUCT((Trades!$H$8:$H$307)*(Trades!$E$8:$E$307=NX$7)*(Trades!$R$8:$R$307&lt;$JE75)), ""))</f>
        <v/>
      </c>
      <c r="NY75" s="86" t="str" cm="1">
        <f t="array" ref="NY75">IF(OR(NY$7="", $JE75=""), "", IFERROR(NY$8+SUMPRODUCT((Trades!$CL$8:$CL$307)*(Trades!$O$8:$Q$307=NY$7)*(Trades!$R$8:$R$307&lt;$JE75))-SUMPRODUCT((Trades!$H$8:$H$307)*(Trades!$E$8:$E$307=NY$7)*(Trades!$R$8:$R$307&lt;$JE75)), ""))</f>
        <v/>
      </c>
      <c r="NZ75" s="86" t="str" cm="1">
        <f t="array" ref="NZ75">IF(OR(NZ$7="", $JE75=""), "", IFERROR(NZ$8+SUMPRODUCT((Trades!$CL$8:$CL$307)*(Trades!$O$8:$Q$307=NZ$7)*(Trades!$R$8:$R$307&lt;$JE75))-SUMPRODUCT((Trades!$H$8:$H$307)*(Trades!$E$8:$E$307=NZ$7)*(Trades!$R$8:$R$307&lt;$JE75)), ""))</f>
        <v/>
      </c>
      <c r="OA75" s="86" t="str" cm="1">
        <f t="array" ref="OA75">IF(OR(OA$7="", $JE75=""), "", IFERROR(OA$8+SUMPRODUCT((Trades!$CL$8:$CL$307)*(Trades!$O$8:$Q$307=OA$7)*(Trades!$R$8:$R$307&lt;$JE75))-SUMPRODUCT((Trades!$H$8:$H$307)*(Trades!$E$8:$E$307=OA$7)*(Trades!$R$8:$R$307&lt;$JE75)), ""))</f>
        <v/>
      </c>
      <c r="OB75" s="86" t="str" cm="1">
        <f t="array" ref="OB75">IF(OR(OB$7="", $JE75=""), "", IFERROR(OB$8+SUMPRODUCT((Trades!$CL$8:$CL$307)*(Trades!$O$8:$Q$307=OB$7)*(Trades!$R$8:$R$307&lt;$JE75))-SUMPRODUCT((Trades!$H$8:$H$307)*(Trades!$E$8:$E$307=OB$7)*(Trades!$R$8:$R$307&lt;$JE75)), ""))</f>
        <v/>
      </c>
      <c r="OC75" s="86" t="str" cm="1">
        <f t="array" ref="OC75">IF(OR(OC$7="", $JE75=""), "", IFERROR(OC$8+SUMPRODUCT((Trades!$CL$8:$CL$307)*(Trades!$O$8:$Q$307=OC$7)*(Trades!$R$8:$R$307&lt;$JE75))-SUMPRODUCT((Trades!$H$8:$H$307)*(Trades!$E$8:$E$307=OC$7)*(Trades!$R$8:$R$307&lt;$JE75)), ""))</f>
        <v/>
      </c>
      <c r="OD75" s="86" t="str" cm="1">
        <f t="array" ref="OD75">IF(OR(OD$7="", $JE75=""), "", IFERROR(OD$8+SUMPRODUCT((Trades!$CL$8:$CL$307)*(Trades!$O$8:$Q$307=OD$7)*(Trades!$R$8:$R$307&lt;$JE75))-SUMPRODUCT((Trades!$H$8:$H$307)*(Trades!$E$8:$E$307=OD$7)*(Trades!$R$8:$R$307&lt;$JE75)), ""))</f>
        <v/>
      </c>
      <c r="OE75" s="86" t="str" cm="1">
        <f t="array" ref="OE75">IF(OR(OE$7="", $JE75=""), "", IFERROR(OE$8+SUMPRODUCT((Trades!$CL$8:$CL$307)*(Trades!$O$8:$Q$307=OE$7)*(Trades!$R$8:$R$307&lt;$JE75))-SUMPRODUCT((Trades!$H$8:$H$307)*(Trades!$E$8:$E$307=OE$7)*(Trades!$R$8:$R$307&lt;$JE75)), ""))</f>
        <v/>
      </c>
      <c r="OF75" s="86" t="str" cm="1">
        <f t="array" ref="OF75">IF(OR(OF$7="", $JE75=""), "", IFERROR(OF$8+SUMPRODUCT((Trades!$CL$8:$CL$307)*(Trades!$O$8:$Q$307=OF$7)*(Trades!$R$8:$R$307&lt;$JE75))-SUMPRODUCT((Trades!$H$8:$H$307)*(Trades!$E$8:$E$307=OF$7)*(Trades!$R$8:$R$307&lt;$JE75)), ""))</f>
        <v/>
      </c>
      <c r="OG75" s="86" t="str" cm="1">
        <f t="array" ref="OG75">IF(OR(OG$7="", $JE75=""), "", IFERROR(OG$8+SUMPRODUCT((Trades!$CL$8:$CL$307)*(Trades!$O$8:$Q$307=OG$7)*(Trades!$R$8:$R$307&lt;$JE75))-SUMPRODUCT((Trades!$H$8:$H$307)*(Trades!$E$8:$E$307=OG$7)*(Trades!$R$8:$R$307&lt;$JE75)), ""))</f>
        <v/>
      </c>
      <c r="OH75" s="87" t="str" cm="1">
        <f t="array" ref="OH75">IF(OR(OH$7="", $JE75=""), "", IFERROR(OH$8+SUMPRODUCT((Trades!$CL$8:$CL$307)*(Trades!$O$8:$Q$307=OH$7)*(Trades!$R$8:$R$307&lt;$JE75))-SUMPRODUCT((Trades!$H$8:$H$307)*(Trades!$E$8:$E$307=OH$7)*(Trades!$R$8:$R$307&lt;$JE75)), ""))</f>
        <v/>
      </c>
      <c r="OJ75" s="94" t="str">
        <f t="shared" si="270"/>
        <v/>
      </c>
      <c r="OK75" s="95" t="str">
        <f t="shared" si="153"/>
        <v/>
      </c>
      <c r="OL75" s="95" t="str">
        <f t="shared" si="154"/>
        <v/>
      </c>
      <c r="OM75" s="95" t="str">
        <f t="shared" si="155"/>
        <v/>
      </c>
      <c r="ON75" s="95" t="str">
        <f t="shared" si="156"/>
        <v/>
      </c>
      <c r="OO75" s="95" t="str">
        <f t="shared" si="157"/>
        <v/>
      </c>
      <c r="OP75" s="95" t="str">
        <f t="shared" si="158"/>
        <v/>
      </c>
      <c r="OQ75" s="95" t="str">
        <f t="shared" si="159"/>
        <v/>
      </c>
      <c r="OR75" s="95" t="str">
        <f t="shared" si="160"/>
        <v/>
      </c>
      <c r="OS75" s="95" t="str">
        <f t="shared" si="131"/>
        <v/>
      </c>
      <c r="OT75" s="95" t="str">
        <f t="shared" si="132"/>
        <v/>
      </c>
      <c r="OU75" s="95" t="str">
        <f t="shared" si="133"/>
        <v/>
      </c>
      <c r="OV75" s="95" t="str">
        <f t="shared" si="134"/>
        <v/>
      </c>
      <c r="OW75" s="95" t="str">
        <f t="shared" si="135"/>
        <v/>
      </c>
      <c r="OX75" s="95" t="str">
        <f t="shared" si="136"/>
        <v/>
      </c>
      <c r="OY75" s="95" t="str">
        <f t="shared" si="137"/>
        <v/>
      </c>
      <c r="OZ75" s="95" t="str">
        <f t="shared" si="138"/>
        <v/>
      </c>
      <c r="PA75" s="95" t="str">
        <f t="shared" si="139"/>
        <v/>
      </c>
      <c r="PB75" s="95" t="str">
        <f t="shared" si="140"/>
        <v/>
      </c>
      <c r="PC75" s="96" t="str">
        <f t="shared" si="141"/>
        <v/>
      </c>
      <c r="PE75" s="101" t="str">
        <f t="shared" si="271"/>
        <v/>
      </c>
      <c r="PG75" s="106" t="str">
        <f t="shared" si="272"/>
        <v/>
      </c>
      <c r="PH75" s="107" t="str">
        <f t="shared" si="161"/>
        <v/>
      </c>
      <c r="PI75" s="107" t="str">
        <f t="shared" si="162"/>
        <v/>
      </c>
      <c r="PJ75" s="107" t="str">
        <f t="shared" si="163"/>
        <v/>
      </c>
      <c r="PK75" s="107" t="str">
        <f t="shared" si="164"/>
        <v/>
      </c>
      <c r="PL75" s="107" t="str">
        <f t="shared" si="165"/>
        <v/>
      </c>
      <c r="PM75" s="107" t="str">
        <f t="shared" si="166"/>
        <v/>
      </c>
      <c r="PN75" s="107" t="str">
        <f t="shared" si="167"/>
        <v/>
      </c>
      <c r="PO75" s="107" t="str">
        <f t="shared" si="168"/>
        <v/>
      </c>
      <c r="PP75" s="107" t="str">
        <f t="shared" si="142"/>
        <v/>
      </c>
      <c r="PQ75" s="107" t="str">
        <f t="shared" si="143"/>
        <v/>
      </c>
      <c r="PR75" s="107" t="str">
        <f t="shared" si="144"/>
        <v/>
      </c>
      <c r="PS75" s="107" t="str">
        <f t="shared" si="145"/>
        <v/>
      </c>
      <c r="PT75" s="107" t="str">
        <f t="shared" si="146"/>
        <v/>
      </c>
      <c r="PU75" s="107" t="str">
        <f t="shared" si="147"/>
        <v/>
      </c>
      <c r="PV75" s="107" t="str">
        <f t="shared" si="148"/>
        <v/>
      </c>
      <c r="PW75" s="107" t="str">
        <f t="shared" si="149"/>
        <v/>
      </c>
      <c r="PX75" s="107" t="str">
        <f t="shared" si="150"/>
        <v/>
      </c>
      <c r="PY75" s="107" t="str">
        <f t="shared" si="151"/>
        <v/>
      </c>
      <c r="PZ75" s="108" t="str">
        <f t="shared" si="152"/>
        <v/>
      </c>
      <c r="QB75" s="124" t="str" cm="1">
        <f t="array" ref="QB75">IF(OR($QB$3="", $NI75=""), "", IFERROR(INDEX($ML75:$NE75, $QA75, MATCH($QB$3, $ML$7:$NE$7, 0)), ""))</f>
        <v/>
      </c>
      <c r="QD75" s="101" t="e" cm="1">
        <f t="array" ref="QD75">IF(OR($NI75="", $QB$3=""), NA(), IFERROR(INDEX($NO75:$OH75, $QC75, MATCH($QB$3, $NO$7:$OH$7, 0)), NA()))</f>
        <v>#N/A</v>
      </c>
      <c r="QF75" s="10">
        <f t="shared" si="242"/>
        <v>-20</v>
      </c>
    </row>
    <row r="76" spans="88:448" ht="15" hidden="1" customHeight="1" x14ac:dyDescent="0.25">
      <c r="CJ76" s="7"/>
      <c r="CK76" s="10">
        <v>68</v>
      </c>
      <c r="CL76" s="60">
        <v>19</v>
      </c>
      <c r="CM76" s="7">
        <v>20</v>
      </c>
      <c r="CN76" s="7">
        <v>98</v>
      </c>
      <c r="CO76" s="7">
        <v>74</v>
      </c>
      <c r="CP76" s="7">
        <v>50</v>
      </c>
      <c r="CQ76" s="7">
        <v>84</v>
      </c>
      <c r="CR76" s="7">
        <v>75</v>
      </c>
      <c r="CS76" s="7">
        <v>5</v>
      </c>
      <c r="CT76" s="7">
        <v>94</v>
      </c>
      <c r="CU76" s="7">
        <v>67</v>
      </c>
      <c r="CV76" s="7">
        <v>83</v>
      </c>
      <c r="CW76" s="7">
        <v>88</v>
      </c>
      <c r="CX76" s="7">
        <v>45</v>
      </c>
      <c r="CY76" s="7">
        <v>46</v>
      </c>
      <c r="CZ76" s="7">
        <v>42</v>
      </c>
      <c r="DA76" s="7">
        <v>7</v>
      </c>
      <c r="DB76" s="7">
        <v>99</v>
      </c>
      <c r="DC76" s="7">
        <v>97</v>
      </c>
      <c r="DD76" s="7">
        <v>78</v>
      </c>
      <c r="DE76" s="7">
        <v>63</v>
      </c>
      <c r="DF76" s="7">
        <v>33</v>
      </c>
      <c r="DG76" s="7">
        <v>73</v>
      </c>
      <c r="DH76" s="7">
        <v>11</v>
      </c>
      <c r="DI76" s="61">
        <v>2</v>
      </c>
      <c r="DK76" s="10">
        <v>69</v>
      </c>
      <c r="DL76" s="60">
        <v>77</v>
      </c>
      <c r="DM76" s="7">
        <v>10</v>
      </c>
      <c r="DN76" s="7">
        <v>73</v>
      </c>
      <c r="DO76" s="7">
        <v>48</v>
      </c>
      <c r="DP76" s="7">
        <v>24</v>
      </c>
      <c r="DQ76" s="7">
        <v>11</v>
      </c>
      <c r="DR76" s="7">
        <v>6</v>
      </c>
      <c r="DS76" s="7">
        <v>47</v>
      </c>
      <c r="DT76" s="7">
        <v>38</v>
      </c>
      <c r="DU76" s="7">
        <v>2</v>
      </c>
      <c r="DV76" s="7">
        <v>12</v>
      </c>
      <c r="DW76" s="7">
        <v>45</v>
      </c>
      <c r="DX76" s="7">
        <v>47</v>
      </c>
      <c r="DY76" s="7">
        <v>19</v>
      </c>
      <c r="DZ76" s="7">
        <v>52</v>
      </c>
      <c r="EA76" s="7">
        <v>42</v>
      </c>
      <c r="EB76" s="7">
        <v>89</v>
      </c>
      <c r="EC76" s="7">
        <v>85</v>
      </c>
      <c r="ED76" s="7">
        <v>75</v>
      </c>
      <c r="EE76" s="7">
        <v>32</v>
      </c>
      <c r="EF76" s="7">
        <v>100</v>
      </c>
      <c r="EG76" s="7">
        <v>74</v>
      </c>
      <c r="EH76" s="7">
        <v>84</v>
      </c>
      <c r="EI76" s="7">
        <v>92</v>
      </c>
      <c r="EJ76" s="7">
        <v>55</v>
      </c>
      <c r="EK76" s="7">
        <v>17</v>
      </c>
      <c r="EL76" s="7">
        <v>70</v>
      </c>
      <c r="EM76" s="7">
        <v>22</v>
      </c>
      <c r="EN76" s="7">
        <v>100</v>
      </c>
      <c r="EO76" s="7">
        <v>1</v>
      </c>
      <c r="EP76" s="7">
        <v>64</v>
      </c>
      <c r="EQ76" s="7">
        <v>5</v>
      </c>
      <c r="ER76" s="7">
        <v>51</v>
      </c>
      <c r="ES76" s="7">
        <v>26</v>
      </c>
      <c r="ET76" s="7">
        <v>70</v>
      </c>
      <c r="EU76" s="7">
        <v>53</v>
      </c>
      <c r="EV76" s="7">
        <v>38</v>
      </c>
      <c r="EW76" s="7">
        <v>3</v>
      </c>
      <c r="EX76" s="7">
        <v>18</v>
      </c>
      <c r="EY76" s="7">
        <v>60</v>
      </c>
      <c r="EZ76" s="7">
        <v>80</v>
      </c>
      <c r="FA76" s="7">
        <v>58</v>
      </c>
      <c r="FB76" s="7">
        <v>39</v>
      </c>
      <c r="FC76" s="7">
        <v>8</v>
      </c>
      <c r="FD76" s="7">
        <v>10</v>
      </c>
      <c r="FE76" s="7">
        <v>39</v>
      </c>
      <c r="FF76" s="7">
        <v>71</v>
      </c>
      <c r="FG76" s="7">
        <v>55</v>
      </c>
      <c r="FH76" s="7">
        <v>5</v>
      </c>
      <c r="FI76" s="7">
        <v>97</v>
      </c>
      <c r="FJ76" s="7">
        <v>46</v>
      </c>
      <c r="FK76" s="7">
        <v>100</v>
      </c>
      <c r="FL76" s="7">
        <v>25</v>
      </c>
      <c r="FM76" s="7">
        <v>60</v>
      </c>
      <c r="FN76" s="7">
        <v>19</v>
      </c>
      <c r="FO76" s="7">
        <v>96</v>
      </c>
      <c r="FP76" s="7">
        <v>5</v>
      </c>
      <c r="FQ76" s="7">
        <v>70</v>
      </c>
      <c r="FR76" s="7">
        <v>79</v>
      </c>
      <c r="FS76" s="7">
        <v>71</v>
      </c>
      <c r="FT76" s="7">
        <v>87</v>
      </c>
      <c r="FU76" s="7">
        <v>63</v>
      </c>
      <c r="FV76" s="7">
        <v>36</v>
      </c>
      <c r="FW76" s="7">
        <v>17</v>
      </c>
      <c r="FX76" s="7">
        <v>33</v>
      </c>
      <c r="FY76" s="7">
        <v>78</v>
      </c>
      <c r="FZ76" s="7">
        <v>15</v>
      </c>
      <c r="GA76" s="7">
        <v>100</v>
      </c>
      <c r="GB76" s="7">
        <v>17</v>
      </c>
      <c r="GC76" s="7">
        <v>90</v>
      </c>
      <c r="GD76" s="7">
        <v>57</v>
      </c>
      <c r="GE76" s="7">
        <v>37</v>
      </c>
      <c r="GF76" s="7">
        <v>43</v>
      </c>
      <c r="GG76" s="7">
        <v>37</v>
      </c>
      <c r="GH76" s="7">
        <v>74</v>
      </c>
      <c r="GI76" s="7">
        <v>48</v>
      </c>
      <c r="GJ76" s="7">
        <v>44</v>
      </c>
      <c r="GK76" s="7">
        <v>52</v>
      </c>
      <c r="GL76" s="7">
        <v>55</v>
      </c>
      <c r="GM76" s="7">
        <v>54</v>
      </c>
      <c r="GN76" s="7">
        <v>8</v>
      </c>
      <c r="GO76" s="7">
        <v>49</v>
      </c>
      <c r="GP76" s="7">
        <v>78</v>
      </c>
      <c r="GQ76" s="7">
        <v>23</v>
      </c>
      <c r="GR76" s="7">
        <v>44</v>
      </c>
      <c r="GS76" s="7">
        <v>50</v>
      </c>
      <c r="GT76" s="7">
        <v>93</v>
      </c>
      <c r="GU76" s="7">
        <v>52</v>
      </c>
      <c r="GV76" s="7">
        <v>62</v>
      </c>
      <c r="GW76" s="7">
        <v>60</v>
      </c>
      <c r="GX76" s="7">
        <v>63</v>
      </c>
      <c r="GY76" s="7">
        <v>77</v>
      </c>
      <c r="GZ76" s="7">
        <v>70</v>
      </c>
      <c r="HA76" s="7">
        <v>66</v>
      </c>
      <c r="HB76" s="7">
        <v>69</v>
      </c>
      <c r="HC76" s="7">
        <v>85</v>
      </c>
      <c r="HD76" s="7">
        <v>55</v>
      </c>
      <c r="HE76" s="7">
        <v>17</v>
      </c>
      <c r="HF76" s="7">
        <v>62</v>
      </c>
      <c r="HG76" s="61">
        <v>97</v>
      </c>
      <c r="HJ76" s="52" t="e">
        <f t="shared" si="176"/>
        <v>#VALUE!</v>
      </c>
      <c r="HL76" s="49">
        <f>$CA$28</f>
        <v>0.83333333333333304</v>
      </c>
      <c r="HN76" s="10" t="e">
        <f t="shared" si="179"/>
        <v>#VALUE!</v>
      </c>
      <c r="HP76" s="10" t="e">
        <f t="shared" si="180"/>
        <v>#VALUE!</v>
      </c>
      <c r="HR76" s="10" t="e">
        <f t="shared" si="243"/>
        <v>#VALUE!</v>
      </c>
      <c r="HT76" s="60" t="e">
        <f t="shared" si="178"/>
        <v>#VALUE!</v>
      </c>
      <c r="HU76" s="7" t="e">
        <f t="shared" si="178"/>
        <v>#VALUE!</v>
      </c>
      <c r="HV76" s="7" t="e">
        <f t="shared" si="178"/>
        <v>#VALUE!</v>
      </c>
      <c r="HW76" s="7" t="e">
        <f t="shared" si="178"/>
        <v>#VALUE!</v>
      </c>
      <c r="HX76" s="7" t="e">
        <f t="shared" si="178"/>
        <v>#VALUE!</v>
      </c>
      <c r="HY76" s="7" t="e">
        <f t="shared" si="178"/>
        <v>#VALUE!</v>
      </c>
      <c r="HZ76" s="7" t="e">
        <f t="shared" si="178"/>
        <v>#VALUE!</v>
      </c>
      <c r="IA76" s="7" t="e">
        <f t="shared" si="178"/>
        <v>#VALUE!</v>
      </c>
      <c r="IB76" s="7" t="e">
        <f t="shared" si="178"/>
        <v>#VALUE!</v>
      </c>
      <c r="IC76" s="7" t="e">
        <f t="shared" si="178"/>
        <v>#VALUE!</v>
      </c>
      <c r="ID76" s="7" t="e">
        <f t="shared" si="178"/>
        <v>#VALUE!</v>
      </c>
      <c r="IE76" s="7" t="e">
        <f t="shared" si="178"/>
        <v>#VALUE!</v>
      </c>
      <c r="IF76" s="7" t="e">
        <f t="shared" si="178"/>
        <v>#VALUE!</v>
      </c>
      <c r="IG76" s="7" t="e">
        <f t="shared" si="178"/>
        <v>#VALUE!</v>
      </c>
      <c r="IH76" s="7" t="e">
        <f t="shared" si="178"/>
        <v>#VALUE!</v>
      </c>
      <c r="II76" s="7" t="e">
        <f t="shared" si="178"/>
        <v>#VALUE!</v>
      </c>
      <c r="IJ76" s="7" t="e">
        <f t="shared" si="177"/>
        <v>#VALUE!</v>
      </c>
      <c r="IK76" s="7" t="e">
        <f t="shared" si="177"/>
        <v>#VALUE!</v>
      </c>
      <c r="IL76" s="7" t="e">
        <f t="shared" si="177"/>
        <v>#VALUE!</v>
      </c>
      <c r="IM76" s="61" t="e">
        <f t="shared" si="177"/>
        <v>#VALUE!</v>
      </c>
      <c r="IT76" s="10">
        <v>69</v>
      </c>
      <c r="IU76" s="10">
        <f t="shared" si="244"/>
        <v>3</v>
      </c>
      <c r="IW76" s="10">
        <f>IFERROR(IF(COUNTIF(IW$8:IW75, IW75)&lt;=INDEX($IQ$8:$IQ$18, MATCH(IW75, $IP$8:$IP$18, 0)), IW75, IW75+$IR$5), "")</f>
        <v>2</v>
      </c>
      <c r="IX76" s="10">
        <f>IF($IW76="", "", COUNTIF(IW$8:IW76, IW76))</f>
        <v>4</v>
      </c>
      <c r="IY76" s="10">
        <f t="shared" si="245"/>
        <v>10</v>
      </c>
      <c r="JA76" s="10" t="str">
        <f t="shared" si="246"/>
        <v>X</v>
      </c>
      <c r="JB76" s="10">
        <f>IF($JA76="", "", COUNTIF(JA$8:JA76, "X"))</f>
        <v>62</v>
      </c>
      <c r="JE76" s="67" t="str">
        <f t="shared" si="247"/>
        <v/>
      </c>
      <c r="JF76" s="60" t="str">
        <f>IF(AND($IQ$5='Dev Settings'!$BU$3, COUNTIF($IP$21:$IP$25, HT76)&gt;0, COUNTIF($IP$21:$IP$25, HT75)&gt;0), MIN($ML75:$NE75)-ML75, IF(AND($IQ$6='Dev Settings'!$BU$3, COUNTIF($IQ$21:$IQ$25, HT76)&gt;0, COUNTIF($IQ$21:$IQ$25, HT75)&gt;0), MAX($ML75:$NE75)-ML75, IFERROR(INDEX($IU$8:$IU$107, MATCH(HT76, $IT$8:$IT$107, 0)), "")))</f>
        <v/>
      </c>
      <c r="JG76" s="7" t="str">
        <f>IF(AND($IQ$5='Dev Settings'!$BU$3, COUNTIF($IP$21:$IP$25, HU76)&gt;0, COUNTIF($IP$21:$IP$25, HU75)&gt;0), MIN($ML75:$NE75)-MM75, IF(AND($IQ$6='Dev Settings'!$BU$3, COUNTIF($IQ$21:$IQ$25, HU76)&gt;0, COUNTIF($IQ$21:$IQ$25, HU75)&gt;0), MAX($ML75:$NE75)-MM75, IFERROR(INDEX($IU$8:$IU$107, MATCH(HU76, $IT$8:$IT$107, 0)), "")))</f>
        <v/>
      </c>
      <c r="JH76" s="7" t="str">
        <f>IF(AND($IQ$5='Dev Settings'!$BU$3, COUNTIF($IP$21:$IP$25, HV76)&gt;0, COUNTIF($IP$21:$IP$25, HV75)&gt;0), MIN($ML75:$NE75)-MN75, IF(AND($IQ$6='Dev Settings'!$BU$3, COUNTIF($IQ$21:$IQ$25, HV76)&gt;0, COUNTIF($IQ$21:$IQ$25, HV75)&gt;0), MAX($ML75:$NE75)-MN75, IFERROR(INDEX($IU$8:$IU$107, MATCH(HV76, $IT$8:$IT$107, 0)), "")))</f>
        <v/>
      </c>
      <c r="JI76" s="7" t="str">
        <f>IF(AND($IQ$5='Dev Settings'!$BU$3, COUNTIF($IP$21:$IP$25, HW76)&gt;0, COUNTIF($IP$21:$IP$25, HW75)&gt;0), MIN($ML75:$NE75)-MO75, IF(AND($IQ$6='Dev Settings'!$BU$3, COUNTIF($IQ$21:$IQ$25, HW76)&gt;0, COUNTIF($IQ$21:$IQ$25, HW75)&gt;0), MAX($ML75:$NE75)-MO75, IFERROR(INDEX($IU$8:$IU$107, MATCH(HW76, $IT$8:$IT$107, 0)), "")))</f>
        <v/>
      </c>
      <c r="JJ76" s="7" t="str">
        <f>IF(AND($IQ$5='Dev Settings'!$BU$3, COUNTIF($IP$21:$IP$25, HX76)&gt;0, COUNTIF($IP$21:$IP$25, HX75)&gt;0), MIN($ML75:$NE75)-MP75, IF(AND($IQ$6='Dev Settings'!$BU$3, COUNTIF($IQ$21:$IQ$25, HX76)&gt;0, COUNTIF($IQ$21:$IQ$25, HX75)&gt;0), MAX($ML75:$NE75)-MP75, IFERROR(INDEX($IU$8:$IU$107, MATCH(HX76, $IT$8:$IT$107, 0)), "")))</f>
        <v/>
      </c>
      <c r="JK76" s="7" t="str">
        <f>IF(AND($IQ$5='Dev Settings'!$BU$3, COUNTIF($IP$21:$IP$25, HY76)&gt;0, COUNTIF($IP$21:$IP$25, HY75)&gt;0), MIN($ML75:$NE75)-MQ75, IF(AND($IQ$6='Dev Settings'!$BU$3, COUNTIF($IQ$21:$IQ$25, HY76)&gt;0, COUNTIF($IQ$21:$IQ$25, HY75)&gt;0), MAX($ML75:$NE75)-MQ75, IFERROR(INDEX($IU$8:$IU$107, MATCH(HY76, $IT$8:$IT$107, 0)), "")))</f>
        <v/>
      </c>
      <c r="JL76" s="7" t="str">
        <f>IF(AND($IQ$5='Dev Settings'!$BU$3, COUNTIF($IP$21:$IP$25, HZ76)&gt;0, COUNTIF($IP$21:$IP$25, HZ75)&gt;0), MIN($ML75:$NE75)-MR75, IF(AND($IQ$6='Dev Settings'!$BU$3, COUNTIF($IQ$21:$IQ$25, HZ76)&gt;0, COUNTIF($IQ$21:$IQ$25, HZ75)&gt;0), MAX($ML75:$NE75)-MR75, IFERROR(INDEX($IU$8:$IU$107, MATCH(HZ76, $IT$8:$IT$107, 0)), "")))</f>
        <v/>
      </c>
      <c r="JM76" s="7" t="str">
        <f>IF(AND($IQ$5='Dev Settings'!$BU$3, COUNTIF($IP$21:$IP$25, IA76)&gt;0, COUNTIF($IP$21:$IP$25, IA75)&gt;0), MIN($ML75:$NE75)-MS75, IF(AND($IQ$6='Dev Settings'!$BU$3, COUNTIF($IQ$21:$IQ$25, IA76)&gt;0, COUNTIF($IQ$21:$IQ$25, IA75)&gt;0), MAX($ML75:$NE75)-MS75, IFERROR(INDEX($IU$8:$IU$107, MATCH(IA76, $IT$8:$IT$107, 0)), "")))</f>
        <v/>
      </c>
      <c r="JN76" s="7" t="str">
        <f>IF(AND($IQ$5='Dev Settings'!$BU$3, COUNTIF($IP$21:$IP$25, IB76)&gt;0, COUNTIF($IP$21:$IP$25, IB75)&gt;0), MIN($ML75:$NE75)-MT75, IF(AND($IQ$6='Dev Settings'!$BU$3, COUNTIF($IQ$21:$IQ$25, IB76)&gt;0, COUNTIF($IQ$21:$IQ$25, IB75)&gt;0), MAX($ML75:$NE75)-MT75, IFERROR(INDEX($IU$8:$IU$107, MATCH(IB76, $IT$8:$IT$107, 0)), "")))</f>
        <v/>
      </c>
      <c r="JO76" s="7" t="str">
        <f>IF(AND($IQ$5='Dev Settings'!$BU$3, COUNTIF($IP$21:$IP$25, IC76)&gt;0, COUNTIF($IP$21:$IP$25, IC75)&gt;0), MIN($ML75:$NE75)-MU75, IF(AND($IQ$6='Dev Settings'!$BU$3, COUNTIF($IQ$21:$IQ$25, IC76)&gt;0, COUNTIF($IQ$21:$IQ$25, IC75)&gt;0), MAX($ML75:$NE75)-MU75, IFERROR(INDEX($IU$8:$IU$107, MATCH(IC76, $IT$8:$IT$107, 0)), "")))</f>
        <v/>
      </c>
      <c r="JP76" s="7" t="str">
        <f>IF(AND($IQ$5='Dev Settings'!$BU$3, COUNTIF($IP$21:$IP$25, ID76)&gt;0, COUNTIF($IP$21:$IP$25, ID75)&gt;0), MIN($ML75:$NE75)-MV75, IF(AND($IQ$6='Dev Settings'!$BU$3, COUNTIF($IQ$21:$IQ$25, ID76)&gt;0, COUNTIF($IQ$21:$IQ$25, ID75)&gt;0), MAX($ML75:$NE75)-MV75, IFERROR(INDEX($IU$8:$IU$107, MATCH(ID76, $IT$8:$IT$107, 0)), "")))</f>
        <v/>
      </c>
      <c r="JQ76" s="7" t="str">
        <f>IF(AND($IQ$5='Dev Settings'!$BU$3, COUNTIF($IP$21:$IP$25, IE76)&gt;0, COUNTIF($IP$21:$IP$25, IE75)&gt;0), MIN($ML75:$NE75)-MW75, IF(AND($IQ$6='Dev Settings'!$BU$3, COUNTIF($IQ$21:$IQ$25, IE76)&gt;0, COUNTIF($IQ$21:$IQ$25, IE75)&gt;0), MAX($ML75:$NE75)-MW75, IFERROR(INDEX($IU$8:$IU$107, MATCH(IE76, $IT$8:$IT$107, 0)), "")))</f>
        <v/>
      </c>
      <c r="JR76" s="7" t="str">
        <f>IF(AND($IQ$5='Dev Settings'!$BU$3, COUNTIF($IP$21:$IP$25, IF76)&gt;0, COUNTIF($IP$21:$IP$25, IF75)&gt;0), MIN($ML75:$NE75)-MX75, IF(AND($IQ$6='Dev Settings'!$BU$3, COUNTIF($IQ$21:$IQ$25, IF76)&gt;0, COUNTIF($IQ$21:$IQ$25, IF75)&gt;0), MAX($ML75:$NE75)-MX75, IFERROR(INDEX($IU$8:$IU$107, MATCH(IF76, $IT$8:$IT$107, 0)), "")))</f>
        <v/>
      </c>
      <c r="JS76" s="7" t="str">
        <f>IF(AND($IQ$5='Dev Settings'!$BU$3, COUNTIF($IP$21:$IP$25, IG76)&gt;0, COUNTIF($IP$21:$IP$25, IG75)&gt;0), MIN($ML75:$NE75)-MY75, IF(AND($IQ$6='Dev Settings'!$BU$3, COUNTIF($IQ$21:$IQ$25, IG76)&gt;0, COUNTIF($IQ$21:$IQ$25, IG75)&gt;0), MAX($ML75:$NE75)-MY75, IFERROR(INDEX($IU$8:$IU$107, MATCH(IG76, $IT$8:$IT$107, 0)), "")))</f>
        <v/>
      </c>
      <c r="JT76" s="7" t="str">
        <f>IF(AND($IQ$5='Dev Settings'!$BU$3, COUNTIF($IP$21:$IP$25, IH76)&gt;0, COUNTIF($IP$21:$IP$25, IH75)&gt;0), MIN($ML75:$NE75)-MZ75, IF(AND($IQ$6='Dev Settings'!$BU$3, COUNTIF($IQ$21:$IQ$25, IH76)&gt;0, COUNTIF($IQ$21:$IQ$25, IH75)&gt;0), MAX($ML75:$NE75)-MZ75, IFERROR(INDEX($IU$8:$IU$107, MATCH(IH76, $IT$8:$IT$107, 0)), "")))</f>
        <v/>
      </c>
      <c r="JU76" s="7" t="str">
        <f>IF(AND($IQ$5='Dev Settings'!$BU$3, COUNTIF($IP$21:$IP$25, II76)&gt;0, COUNTIF($IP$21:$IP$25, II75)&gt;0), MIN($ML75:$NE75)-NA75, IF(AND($IQ$6='Dev Settings'!$BU$3, COUNTIF($IQ$21:$IQ$25, II76)&gt;0, COUNTIF($IQ$21:$IQ$25, II75)&gt;0), MAX($ML75:$NE75)-NA75, IFERROR(INDEX($IU$8:$IU$107, MATCH(II76, $IT$8:$IT$107, 0)), "")))</f>
        <v/>
      </c>
      <c r="JV76" s="7" t="str">
        <f>IF(AND($IQ$5='Dev Settings'!$BU$3, COUNTIF($IP$21:$IP$25, IJ76)&gt;0, COUNTIF($IP$21:$IP$25, IJ75)&gt;0), MIN($ML75:$NE75)-NB75, IF(AND($IQ$6='Dev Settings'!$BU$3, COUNTIF($IQ$21:$IQ$25, IJ76)&gt;0, COUNTIF($IQ$21:$IQ$25, IJ75)&gt;0), MAX($ML75:$NE75)-NB75, IFERROR(INDEX($IU$8:$IU$107, MATCH(IJ76, $IT$8:$IT$107, 0)), "")))</f>
        <v/>
      </c>
      <c r="JW76" s="7" t="str">
        <f>IF(AND($IQ$5='Dev Settings'!$BU$3, COUNTIF($IP$21:$IP$25, IK76)&gt;0, COUNTIF($IP$21:$IP$25, IK75)&gt;0), MIN($ML75:$NE75)-NC75, IF(AND($IQ$6='Dev Settings'!$BU$3, COUNTIF($IQ$21:$IQ$25, IK76)&gt;0, COUNTIF($IQ$21:$IQ$25, IK75)&gt;0), MAX($ML75:$NE75)-NC75, IFERROR(INDEX($IU$8:$IU$107, MATCH(IK76, $IT$8:$IT$107, 0)), "")))</f>
        <v/>
      </c>
      <c r="JX76" s="7" t="str">
        <f>IF(AND($IQ$5='Dev Settings'!$BU$3, COUNTIF($IP$21:$IP$25, IL76)&gt;0, COUNTIF($IP$21:$IP$25, IL75)&gt;0), MIN($ML75:$NE75)-ND75, IF(AND($IQ$6='Dev Settings'!$BU$3, COUNTIF($IQ$21:$IQ$25, IL76)&gt;0, COUNTIF($IQ$21:$IQ$25, IL75)&gt;0), MAX($ML75:$NE75)-ND75, IFERROR(INDEX($IU$8:$IU$107, MATCH(IL76, $IT$8:$IT$107, 0)), "")))</f>
        <v/>
      </c>
      <c r="JY76" s="61" t="str">
        <f>IF(AND($IQ$5='Dev Settings'!$BU$3, COUNTIF($IP$21:$IP$25, IM76)&gt;0, COUNTIF($IP$21:$IP$25, IM75)&gt;0), MIN($ML75:$NE75)-NE75, IF(AND($IQ$6='Dev Settings'!$BU$3, COUNTIF($IQ$21:$IQ$25, IM76)&gt;0, COUNTIF($IQ$21:$IQ$25, IM75)&gt;0), MAX($ML75:$NE75)-NE75, IFERROR(INDEX($IU$8:$IU$107, MATCH(IM76, $IT$8:$IT$107, 0)), "")))</f>
        <v/>
      </c>
      <c r="KA76" s="60" t="str">
        <f t="shared" si="181"/>
        <v/>
      </c>
      <c r="KB76" s="7" t="str">
        <f t="shared" si="182"/>
        <v/>
      </c>
      <c r="KC76" s="7" t="str">
        <f t="shared" si="183"/>
        <v/>
      </c>
      <c r="KD76" s="7" t="str">
        <f t="shared" si="184"/>
        <v/>
      </c>
      <c r="KE76" s="7" t="str">
        <f t="shared" si="185"/>
        <v/>
      </c>
      <c r="KF76" s="7" t="str">
        <f t="shared" si="186"/>
        <v/>
      </c>
      <c r="KG76" s="7" t="str">
        <f t="shared" si="187"/>
        <v/>
      </c>
      <c r="KH76" s="7" t="str">
        <f t="shared" si="188"/>
        <v/>
      </c>
      <c r="KI76" s="7" t="str">
        <f t="shared" si="189"/>
        <v/>
      </c>
      <c r="KJ76" s="7" t="str">
        <f t="shared" si="190"/>
        <v/>
      </c>
      <c r="KK76" s="7" t="str">
        <f t="shared" si="191"/>
        <v/>
      </c>
      <c r="KL76" s="7" t="str">
        <f t="shared" si="192"/>
        <v/>
      </c>
      <c r="KM76" s="7" t="str">
        <f t="shared" si="193"/>
        <v/>
      </c>
      <c r="KN76" s="7" t="str">
        <f t="shared" si="194"/>
        <v/>
      </c>
      <c r="KO76" s="7" t="str">
        <f t="shared" si="195"/>
        <v/>
      </c>
      <c r="KP76" s="7" t="str">
        <f t="shared" si="196"/>
        <v/>
      </c>
      <c r="KQ76" s="7" t="str">
        <f t="shared" si="197"/>
        <v/>
      </c>
      <c r="KR76" s="7" t="str">
        <f t="shared" si="198"/>
        <v/>
      </c>
      <c r="KS76" s="7" t="str">
        <f t="shared" si="199"/>
        <v/>
      </c>
      <c r="KT76" s="61" t="str">
        <f t="shared" si="200"/>
        <v/>
      </c>
      <c r="KV76" s="60" t="e">
        <f t="shared" si="201"/>
        <v>#VALUE!</v>
      </c>
      <c r="KW76" s="7" t="e">
        <f t="shared" si="202"/>
        <v>#VALUE!</v>
      </c>
      <c r="KX76" s="7" t="e">
        <f t="shared" si="203"/>
        <v>#VALUE!</v>
      </c>
      <c r="KY76" s="7" t="e">
        <f t="shared" si="204"/>
        <v>#VALUE!</v>
      </c>
      <c r="KZ76" s="7" t="e">
        <f t="shared" si="205"/>
        <v>#VALUE!</v>
      </c>
      <c r="LA76" s="7" t="e">
        <f t="shared" si="206"/>
        <v>#VALUE!</v>
      </c>
      <c r="LB76" s="7" t="e">
        <f t="shared" si="207"/>
        <v>#VALUE!</v>
      </c>
      <c r="LC76" s="7" t="e">
        <f t="shared" si="208"/>
        <v>#VALUE!</v>
      </c>
      <c r="LD76" s="7" t="e">
        <f t="shared" si="209"/>
        <v>#VALUE!</v>
      </c>
      <c r="LE76" s="7" t="e">
        <f t="shared" si="210"/>
        <v>#VALUE!</v>
      </c>
      <c r="LF76" s="7" t="e">
        <f t="shared" si="211"/>
        <v>#VALUE!</v>
      </c>
      <c r="LG76" s="7" t="e">
        <f t="shared" si="212"/>
        <v>#VALUE!</v>
      </c>
      <c r="LH76" s="7" t="e">
        <f t="shared" si="213"/>
        <v>#VALUE!</v>
      </c>
      <c r="LI76" s="7" t="e">
        <f t="shared" si="214"/>
        <v>#VALUE!</v>
      </c>
      <c r="LJ76" s="7" t="e">
        <f t="shared" si="215"/>
        <v>#VALUE!</v>
      </c>
      <c r="LK76" s="7" t="e">
        <f t="shared" si="216"/>
        <v>#VALUE!</v>
      </c>
      <c r="LL76" s="7" t="e">
        <f t="shared" si="217"/>
        <v>#VALUE!</v>
      </c>
      <c r="LM76" s="7" t="e">
        <f t="shared" si="218"/>
        <v>#VALUE!</v>
      </c>
      <c r="LN76" s="7" t="e">
        <f t="shared" si="219"/>
        <v>#VALUE!</v>
      </c>
      <c r="LO76" s="61" t="e">
        <f t="shared" si="220"/>
        <v>#VALUE!</v>
      </c>
      <c r="LQ76" s="60" t="e">
        <f t="shared" si="221"/>
        <v>#VALUE!</v>
      </c>
      <c r="LR76" s="7" t="e">
        <f t="shared" si="222"/>
        <v>#VALUE!</v>
      </c>
      <c r="LS76" s="7" t="e">
        <f t="shared" si="223"/>
        <v>#VALUE!</v>
      </c>
      <c r="LT76" s="7" t="e">
        <f t="shared" si="224"/>
        <v>#VALUE!</v>
      </c>
      <c r="LU76" s="7" t="e">
        <f t="shared" si="225"/>
        <v>#VALUE!</v>
      </c>
      <c r="LV76" s="7" t="e">
        <f t="shared" si="226"/>
        <v>#VALUE!</v>
      </c>
      <c r="LW76" s="7" t="e">
        <f t="shared" si="227"/>
        <v>#VALUE!</v>
      </c>
      <c r="LX76" s="7" t="e">
        <f t="shared" si="228"/>
        <v>#VALUE!</v>
      </c>
      <c r="LY76" s="7" t="e">
        <f t="shared" si="229"/>
        <v>#VALUE!</v>
      </c>
      <c r="LZ76" s="7" t="e">
        <f t="shared" si="230"/>
        <v>#VALUE!</v>
      </c>
      <c r="MA76" s="7" t="e">
        <f t="shared" si="231"/>
        <v>#VALUE!</v>
      </c>
      <c r="MB76" s="7" t="e">
        <f t="shared" si="232"/>
        <v>#VALUE!</v>
      </c>
      <c r="MC76" s="7" t="e">
        <f t="shared" si="233"/>
        <v>#VALUE!</v>
      </c>
      <c r="MD76" s="7" t="e">
        <f t="shared" si="234"/>
        <v>#VALUE!</v>
      </c>
      <c r="ME76" s="7" t="e">
        <f t="shared" si="235"/>
        <v>#VALUE!</v>
      </c>
      <c r="MF76" s="7" t="e">
        <f t="shared" si="236"/>
        <v>#VALUE!</v>
      </c>
      <c r="MG76" s="7" t="e">
        <f t="shared" si="237"/>
        <v>#VALUE!</v>
      </c>
      <c r="MH76" s="7" t="e">
        <f t="shared" si="238"/>
        <v>#VALUE!</v>
      </c>
      <c r="MI76" s="7" t="e">
        <f t="shared" si="239"/>
        <v>#VALUE!</v>
      </c>
      <c r="MJ76" s="61" t="e">
        <f t="shared" si="240"/>
        <v>#VALUE!</v>
      </c>
      <c r="ML76" s="60" t="str">
        <f t="shared" si="248"/>
        <v/>
      </c>
      <c r="MM76" s="7" t="str">
        <f t="shared" si="249"/>
        <v/>
      </c>
      <c r="MN76" s="7" t="str">
        <f t="shared" si="250"/>
        <v/>
      </c>
      <c r="MO76" s="7" t="str">
        <f t="shared" si="251"/>
        <v/>
      </c>
      <c r="MP76" s="7" t="str">
        <f t="shared" si="252"/>
        <v/>
      </c>
      <c r="MQ76" s="7" t="str">
        <f t="shared" si="253"/>
        <v/>
      </c>
      <c r="MR76" s="7" t="str">
        <f t="shared" si="254"/>
        <v/>
      </c>
      <c r="MS76" s="7" t="str">
        <f t="shared" si="255"/>
        <v/>
      </c>
      <c r="MT76" s="7" t="str">
        <f t="shared" si="256"/>
        <v/>
      </c>
      <c r="MU76" s="7" t="str">
        <f t="shared" si="257"/>
        <v/>
      </c>
      <c r="MV76" s="7" t="str">
        <f t="shared" si="258"/>
        <v/>
      </c>
      <c r="MW76" s="7" t="str">
        <f t="shared" si="259"/>
        <v/>
      </c>
      <c r="MX76" s="7" t="str">
        <f t="shared" si="260"/>
        <v/>
      </c>
      <c r="MY76" s="7" t="str">
        <f t="shared" si="261"/>
        <v/>
      </c>
      <c r="MZ76" s="7" t="str">
        <f t="shared" si="262"/>
        <v/>
      </c>
      <c r="NA76" s="7" t="str">
        <f t="shared" si="263"/>
        <v/>
      </c>
      <c r="NB76" s="7" t="str">
        <f t="shared" si="264"/>
        <v/>
      </c>
      <c r="NC76" s="7" t="str">
        <f t="shared" si="265"/>
        <v/>
      </c>
      <c r="ND76" s="7" t="str">
        <f t="shared" si="266"/>
        <v/>
      </c>
      <c r="NE76" s="61" t="str">
        <f t="shared" si="267"/>
        <v/>
      </c>
      <c r="NG76" s="10" t="str">
        <f t="shared" si="268"/>
        <v/>
      </c>
      <c r="NI76" s="10" t="str">
        <f t="shared" si="269"/>
        <v/>
      </c>
      <c r="NK76" s="10" t="str">
        <f>IF(COUNTIF($NI76:$NI$176, "X")=1, "X", "")</f>
        <v/>
      </c>
      <c r="NM76" s="10" t="str">
        <f t="shared" si="241"/>
        <v/>
      </c>
      <c r="NO76" s="85" t="str" cm="1">
        <f t="array" ref="NO76">IF(OR(NO$7="", $JE76=""), "", IFERROR(NO$8+SUMPRODUCT((Trades!$CL$8:$CL$307)*(Trades!$O$8:$Q$307=NO$7)*(Trades!$R$8:$R$307&lt;$JE76))-SUMPRODUCT((Trades!$H$8:$H$307)*(Trades!$E$8:$E$307=NO$7)*(Trades!$R$8:$R$307&lt;$JE76)), ""))</f>
        <v/>
      </c>
      <c r="NP76" s="86" t="str" cm="1">
        <f t="array" ref="NP76">IF(OR(NP$7="", $JE76=""), "", IFERROR(NP$8+SUMPRODUCT((Trades!$CL$8:$CL$307)*(Trades!$O$8:$Q$307=NP$7)*(Trades!$R$8:$R$307&lt;$JE76))-SUMPRODUCT((Trades!$H$8:$H$307)*(Trades!$E$8:$E$307=NP$7)*(Trades!$R$8:$R$307&lt;$JE76)), ""))</f>
        <v/>
      </c>
      <c r="NQ76" s="86" t="str" cm="1">
        <f t="array" ref="NQ76">IF(OR(NQ$7="", $JE76=""), "", IFERROR(NQ$8+SUMPRODUCT((Trades!$CL$8:$CL$307)*(Trades!$O$8:$Q$307=NQ$7)*(Trades!$R$8:$R$307&lt;$JE76))-SUMPRODUCT((Trades!$H$8:$H$307)*(Trades!$E$8:$E$307=NQ$7)*(Trades!$R$8:$R$307&lt;$JE76)), ""))</f>
        <v/>
      </c>
      <c r="NR76" s="86" t="str" cm="1">
        <f t="array" ref="NR76">IF(OR(NR$7="", $JE76=""), "", IFERROR(NR$8+SUMPRODUCT((Trades!$CL$8:$CL$307)*(Trades!$O$8:$Q$307=NR$7)*(Trades!$R$8:$R$307&lt;$JE76))-SUMPRODUCT((Trades!$H$8:$H$307)*(Trades!$E$8:$E$307=NR$7)*(Trades!$R$8:$R$307&lt;$JE76)), ""))</f>
        <v/>
      </c>
      <c r="NS76" s="86" t="str" cm="1">
        <f t="array" ref="NS76">IF(OR(NS$7="", $JE76=""), "", IFERROR(NS$8+SUMPRODUCT((Trades!$CL$8:$CL$307)*(Trades!$O$8:$Q$307=NS$7)*(Trades!$R$8:$R$307&lt;$JE76))-SUMPRODUCT((Trades!$H$8:$H$307)*(Trades!$E$8:$E$307=NS$7)*(Trades!$R$8:$R$307&lt;$JE76)), ""))</f>
        <v/>
      </c>
      <c r="NT76" s="86" t="str" cm="1">
        <f t="array" ref="NT76">IF(OR(NT$7="", $JE76=""), "", IFERROR(NT$8+SUMPRODUCT((Trades!$CL$8:$CL$307)*(Trades!$O$8:$Q$307=NT$7)*(Trades!$R$8:$R$307&lt;$JE76))-SUMPRODUCT((Trades!$H$8:$H$307)*(Trades!$E$8:$E$307=NT$7)*(Trades!$R$8:$R$307&lt;$JE76)), ""))</f>
        <v/>
      </c>
      <c r="NU76" s="86" t="str" cm="1">
        <f t="array" ref="NU76">IF(OR(NU$7="", $JE76=""), "", IFERROR(NU$8+SUMPRODUCT((Trades!$CL$8:$CL$307)*(Trades!$O$8:$Q$307=NU$7)*(Trades!$R$8:$R$307&lt;$JE76))-SUMPRODUCT((Trades!$H$8:$H$307)*(Trades!$E$8:$E$307=NU$7)*(Trades!$R$8:$R$307&lt;$JE76)), ""))</f>
        <v/>
      </c>
      <c r="NV76" s="86" t="str" cm="1">
        <f t="array" ref="NV76">IF(OR(NV$7="", $JE76=""), "", IFERROR(NV$8+SUMPRODUCT((Trades!$CL$8:$CL$307)*(Trades!$O$8:$Q$307=NV$7)*(Trades!$R$8:$R$307&lt;$JE76))-SUMPRODUCT((Trades!$H$8:$H$307)*(Trades!$E$8:$E$307=NV$7)*(Trades!$R$8:$R$307&lt;$JE76)), ""))</f>
        <v/>
      </c>
      <c r="NW76" s="86" t="str" cm="1">
        <f t="array" ref="NW76">IF(OR(NW$7="", $JE76=""), "", IFERROR(NW$8+SUMPRODUCT((Trades!$CL$8:$CL$307)*(Trades!$O$8:$Q$307=NW$7)*(Trades!$R$8:$R$307&lt;$JE76))-SUMPRODUCT((Trades!$H$8:$H$307)*(Trades!$E$8:$E$307=NW$7)*(Trades!$R$8:$R$307&lt;$JE76)), ""))</f>
        <v/>
      </c>
      <c r="NX76" s="86" t="str" cm="1">
        <f t="array" ref="NX76">IF(OR(NX$7="", $JE76=""), "", IFERROR(NX$8+SUMPRODUCT((Trades!$CL$8:$CL$307)*(Trades!$O$8:$Q$307=NX$7)*(Trades!$R$8:$R$307&lt;$JE76))-SUMPRODUCT((Trades!$H$8:$H$307)*(Trades!$E$8:$E$307=NX$7)*(Trades!$R$8:$R$307&lt;$JE76)), ""))</f>
        <v/>
      </c>
      <c r="NY76" s="86" t="str" cm="1">
        <f t="array" ref="NY76">IF(OR(NY$7="", $JE76=""), "", IFERROR(NY$8+SUMPRODUCT((Trades!$CL$8:$CL$307)*(Trades!$O$8:$Q$307=NY$7)*(Trades!$R$8:$R$307&lt;$JE76))-SUMPRODUCT((Trades!$H$8:$H$307)*(Trades!$E$8:$E$307=NY$7)*(Trades!$R$8:$R$307&lt;$JE76)), ""))</f>
        <v/>
      </c>
      <c r="NZ76" s="86" t="str" cm="1">
        <f t="array" ref="NZ76">IF(OR(NZ$7="", $JE76=""), "", IFERROR(NZ$8+SUMPRODUCT((Trades!$CL$8:$CL$307)*(Trades!$O$8:$Q$307=NZ$7)*(Trades!$R$8:$R$307&lt;$JE76))-SUMPRODUCT((Trades!$H$8:$H$307)*(Trades!$E$8:$E$307=NZ$7)*(Trades!$R$8:$R$307&lt;$JE76)), ""))</f>
        <v/>
      </c>
      <c r="OA76" s="86" t="str" cm="1">
        <f t="array" ref="OA76">IF(OR(OA$7="", $JE76=""), "", IFERROR(OA$8+SUMPRODUCT((Trades!$CL$8:$CL$307)*(Trades!$O$8:$Q$307=OA$7)*(Trades!$R$8:$R$307&lt;$JE76))-SUMPRODUCT((Trades!$H$8:$H$307)*(Trades!$E$8:$E$307=OA$7)*(Trades!$R$8:$R$307&lt;$JE76)), ""))</f>
        <v/>
      </c>
      <c r="OB76" s="86" t="str" cm="1">
        <f t="array" ref="OB76">IF(OR(OB$7="", $JE76=""), "", IFERROR(OB$8+SUMPRODUCT((Trades!$CL$8:$CL$307)*(Trades!$O$8:$Q$307=OB$7)*(Trades!$R$8:$R$307&lt;$JE76))-SUMPRODUCT((Trades!$H$8:$H$307)*(Trades!$E$8:$E$307=OB$7)*(Trades!$R$8:$R$307&lt;$JE76)), ""))</f>
        <v/>
      </c>
      <c r="OC76" s="86" t="str" cm="1">
        <f t="array" ref="OC76">IF(OR(OC$7="", $JE76=""), "", IFERROR(OC$8+SUMPRODUCT((Trades!$CL$8:$CL$307)*(Trades!$O$8:$Q$307=OC$7)*(Trades!$R$8:$R$307&lt;$JE76))-SUMPRODUCT((Trades!$H$8:$H$307)*(Trades!$E$8:$E$307=OC$7)*(Trades!$R$8:$R$307&lt;$JE76)), ""))</f>
        <v/>
      </c>
      <c r="OD76" s="86" t="str" cm="1">
        <f t="array" ref="OD76">IF(OR(OD$7="", $JE76=""), "", IFERROR(OD$8+SUMPRODUCT((Trades!$CL$8:$CL$307)*(Trades!$O$8:$Q$307=OD$7)*(Trades!$R$8:$R$307&lt;$JE76))-SUMPRODUCT((Trades!$H$8:$H$307)*(Trades!$E$8:$E$307=OD$7)*(Trades!$R$8:$R$307&lt;$JE76)), ""))</f>
        <v/>
      </c>
      <c r="OE76" s="86" t="str" cm="1">
        <f t="array" ref="OE76">IF(OR(OE$7="", $JE76=""), "", IFERROR(OE$8+SUMPRODUCT((Trades!$CL$8:$CL$307)*(Trades!$O$8:$Q$307=OE$7)*(Trades!$R$8:$R$307&lt;$JE76))-SUMPRODUCT((Trades!$H$8:$H$307)*(Trades!$E$8:$E$307=OE$7)*(Trades!$R$8:$R$307&lt;$JE76)), ""))</f>
        <v/>
      </c>
      <c r="OF76" s="86" t="str" cm="1">
        <f t="array" ref="OF76">IF(OR(OF$7="", $JE76=""), "", IFERROR(OF$8+SUMPRODUCT((Trades!$CL$8:$CL$307)*(Trades!$O$8:$Q$307=OF$7)*(Trades!$R$8:$R$307&lt;$JE76))-SUMPRODUCT((Trades!$H$8:$H$307)*(Trades!$E$8:$E$307=OF$7)*(Trades!$R$8:$R$307&lt;$JE76)), ""))</f>
        <v/>
      </c>
      <c r="OG76" s="86" t="str" cm="1">
        <f t="array" ref="OG76">IF(OR(OG$7="", $JE76=""), "", IFERROR(OG$8+SUMPRODUCT((Trades!$CL$8:$CL$307)*(Trades!$O$8:$Q$307=OG$7)*(Trades!$R$8:$R$307&lt;$JE76))-SUMPRODUCT((Trades!$H$8:$H$307)*(Trades!$E$8:$E$307=OG$7)*(Trades!$R$8:$R$307&lt;$JE76)), ""))</f>
        <v/>
      </c>
      <c r="OH76" s="87" t="str" cm="1">
        <f t="array" ref="OH76">IF(OR(OH$7="", $JE76=""), "", IFERROR(OH$8+SUMPRODUCT((Trades!$CL$8:$CL$307)*(Trades!$O$8:$Q$307=OH$7)*(Trades!$R$8:$R$307&lt;$JE76))-SUMPRODUCT((Trades!$H$8:$H$307)*(Trades!$E$8:$E$307=OH$7)*(Trades!$R$8:$R$307&lt;$JE76)), ""))</f>
        <v/>
      </c>
      <c r="OJ76" s="94" t="str">
        <f t="shared" si="270"/>
        <v/>
      </c>
      <c r="OK76" s="95" t="str">
        <f t="shared" si="153"/>
        <v/>
      </c>
      <c r="OL76" s="95" t="str">
        <f t="shared" si="154"/>
        <v/>
      </c>
      <c r="OM76" s="95" t="str">
        <f t="shared" si="155"/>
        <v/>
      </c>
      <c r="ON76" s="95" t="str">
        <f t="shared" si="156"/>
        <v/>
      </c>
      <c r="OO76" s="95" t="str">
        <f t="shared" si="157"/>
        <v/>
      </c>
      <c r="OP76" s="95" t="str">
        <f t="shared" si="158"/>
        <v/>
      </c>
      <c r="OQ76" s="95" t="str">
        <f t="shared" si="159"/>
        <v/>
      </c>
      <c r="OR76" s="95" t="str">
        <f t="shared" si="160"/>
        <v/>
      </c>
      <c r="OS76" s="95" t="str">
        <f t="shared" si="131"/>
        <v/>
      </c>
      <c r="OT76" s="95" t="str">
        <f t="shared" si="132"/>
        <v/>
      </c>
      <c r="OU76" s="95" t="str">
        <f t="shared" si="133"/>
        <v/>
      </c>
      <c r="OV76" s="95" t="str">
        <f t="shared" si="134"/>
        <v/>
      </c>
      <c r="OW76" s="95" t="str">
        <f t="shared" si="135"/>
        <v/>
      </c>
      <c r="OX76" s="95" t="str">
        <f t="shared" si="136"/>
        <v/>
      </c>
      <c r="OY76" s="95" t="str">
        <f t="shared" si="137"/>
        <v/>
      </c>
      <c r="OZ76" s="95" t="str">
        <f t="shared" si="138"/>
        <v/>
      </c>
      <c r="PA76" s="95" t="str">
        <f t="shared" si="139"/>
        <v/>
      </c>
      <c r="PB76" s="95" t="str">
        <f t="shared" si="140"/>
        <v/>
      </c>
      <c r="PC76" s="96" t="str">
        <f t="shared" si="141"/>
        <v/>
      </c>
      <c r="PE76" s="101" t="str">
        <f t="shared" si="271"/>
        <v/>
      </c>
      <c r="PG76" s="106" t="str">
        <f t="shared" si="272"/>
        <v/>
      </c>
      <c r="PH76" s="107" t="str">
        <f t="shared" si="161"/>
        <v/>
      </c>
      <c r="PI76" s="107" t="str">
        <f t="shared" si="162"/>
        <v/>
      </c>
      <c r="PJ76" s="107" t="str">
        <f t="shared" si="163"/>
        <v/>
      </c>
      <c r="PK76" s="107" t="str">
        <f t="shared" si="164"/>
        <v/>
      </c>
      <c r="PL76" s="107" t="str">
        <f t="shared" si="165"/>
        <v/>
      </c>
      <c r="PM76" s="107" t="str">
        <f t="shared" si="166"/>
        <v/>
      </c>
      <c r="PN76" s="107" t="str">
        <f t="shared" si="167"/>
        <v/>
      </c>
      <c r="PO76" s="107" t="str">
        <f t="shared" si="168"/>
        <v/>
      </c>
      <c r="PP76" s="107" t="str">
        <f t="shared" si="142"/>
        <v/>
      </c>
      <c r="PQ76" s="107" t="str">
        <f t="shared" si="143"/>
        <v/>
      </c>
      <c r="PR76" s="107" t="str">
        <f t="shared" si="144"/>
        <v/>
      </c>
      <c r="PS76" s="107" t="str">
        <f t="shared" si="145"/>
        <v/>
      </c>
      <c r="PT76" s="107" t="str">
        <f t="shared" si="146"/>
        <v/>
      </c>
      <c r="PU76" s="107" t="str">
        <f t="shared" si="147"/>
        <v/>
      </c>
      <c r="PV76" s="107" t="str">
        <f t="shared" si="148"/>
        <v/>
      </c>
      <c r="PW76" s="107" t="str">
        <f t="shared" si="149"/>
        <v/>
      </c>
      <c r="PX76" s="107" t="str">
        <f t="shared" si="150"/>
        <v/>
      </c>
      <c r="PY76" s="107" t="str">
        <f t="shared" si="151"/>
        <v/>
      </c>
      <c r="PZ76" s="108" t="str">
        <f t="shared" si="152"/>
        <v/>
      </c>
      <c r="QB76" s="124" t="str" cm="1">
        <f t="array" ref="QB76">IF(OR($QB$3="", $NI76=""), "", IFERROR(INDEX($ML76:$NE76, $QA76, MATCH($QB$3, $ML$7:$NE$7, 0)), ""))</f>
        <v/>
      </c>
      <c r="QD76" s="101" t="e" cm="1">
        <f t="array" ref="QD76">IF(OR($NI76="", $QB$3=""), NA(), IFERROR(INDEX($NO76:$OH76, $QC76, MATCH($QB$3, $NO$7:$OH$7, 0)), NA()))</f>
        <v>#N/A</v>
      </c>
      <c r="QF76" s="10">
        <f t="shared" si="242"/>
        <v>-20</v>
      </c>
    </row>
    <row r="77" spans="88:448" ht="15" hidden="1" customHeight="1" x14ac:dyDescent="0.25">
      <c r="CJ77" s="7"/>
      <c r="CK77" s="10">
        <v>69</v>
      </c>
      <c r="CL77" s="60">
        <v>38</v>
      </c>
      <c r="CM77" s="7">
        <v>43</v>
      </c>
      <c r="CN77" s="7">
        <v>91</v>
      </c>
      <c r="CO77" s="7">
        <v>69</v>
      </c>
      <c r="CP77" s="7">
        <v>60</v>
      </c>
      <c r="CQ77" s="7">
        <v>81</v>
      </c>
      <c r="CR77" s="7">
        <v>32</v>
      </c>
      <c r="CS77" s="7">
        <v>86</v>
      </c>
      <c r="CT77" s="7">
        <v>28</v>
      </c>
      <c r="CU77" s="7">
        <v>99</v>
      </c>
      <c r="CV77" s="7">
        <v>41</v>
      </c>
      <c r="CW77" s="7">
        <v>92</v>
      </c>
      <c r="CX77" s="7">
        <v>35</v>
      </c>
      <c r="CY77" s="7">
        <v>50</v>
      </c>
      <c r="CZ77" s="7">
        <v>87</v>
      </c>
      <c r="DA77" s="7">
        <v>86</v>
      </c>
      <c r="DB77" s="7">
        <v>13</v>
      </c>
      <c r="DC77" s="7">
        <v>93</v>
      </c>
      <c r="DD77" s="7">
        <v>23</v>
      </c>
      <c r="DE77" s="7">
        <v>20</v>
      </c>
      <c r="DF77" s="7">
        <v>21</v>
      </c>
      <c r="DG77" s="7">
        <v>89</v>
      </c>
      <c r="DH77" s="7">
        <v>49</v>
      </c>
      <c r="DI77" s="61">
        <v>16</v>
      </c>
      <c r="DK77" s="10">
        <v>70</v>
      </c>
      <c r="DL77" s="60">
        <v>35</v>
      </c>
      <c r="DM77" s="7">
        <v>41</v>
      </c>
      <c r="DN77" s="7">
        <v>28</v>
      </c>
      <c r="DO77" s="7">
        <v>3</v>
      </c>
      <c r="DP77" s="7">
        <v>74</v>
      </c>
      <c r="DQ77" s="7">
        <v>51</v>
      </c>
      <c r="DR77" s="7">
        <v>34</v>
      </c>
      <c r="DS77" s="7">
        <v>51</v>
      </c>
      <c r="DT77" s="7">
        <v>38</v>
      </c>
      <c r="DU77" s="7">
        <v>85</v>
      </c>
      <c r="DV77" s="7">
        <v>36</v>
      </c>
      <c r="DW77" s="7">
        <v>45</v>
      </c>
      <c r="DX77" s="7">
        <v>55</v>
      </c>
      <c r="DY77" s="7">
        <v>22</v>
      </c>
      <c r="DZ77" s="7">
        <v>75</v>
      </c>
      <c r="EA77" s="7">
        <v>95</v>
      </c>
      <c r="EB77" s="7">
        <v>25</v>
      </c>
      <c r="EC77" s="7">
        <v>92</v>
      </c>
      <c r="ED77" s="7">
        <v>44</v>
      </c>
      <c r="EE77" s="7">
        <v>79</v>
      </c>
      <c r="EF77" s="7">
        <v>47</v>
      </c>
      <c r="EG77" s="7">
        <v>10</v>
      </c>
      <c r="EH77" s="7">
        <v>10</v>
      </c>
      <c r="EI77" s="7">
        <v>65</v>
      </c>
      <c r="EJ77" s="7">
        <v>26</v>
      </c>
      <c r="EK77" s="7">
        <v>57</v>
      </c>
      <c r="EL77" s="7">
        <v>25</v>
      </c>
      <c r="EM77" s="7">
        <v>18</v>
      </c>
      <c r="EN77" s="7">
        <v>41</v>
      </c>
      <c r="EO77" s="7">
        <v>76</v>
      </c>
      <c r="EP77" s="7">
        <v>86</v>
      </c>
      <c r="EQ77" s="7">
        <v>10</v>
      </c>
      <c r="ER77" s="7">
        <v>43</v>
      </c>
      <c r="ES77" s="7">
        <v>97</v>
      </c>
      <c r="ET77" s="7">
        <v>23</v>
      </c>
      <c r="EU77" s="7">
        <v>10</v>
      </c>
      <c r="EV77" s="7">
        <v>98</v>
      </c>
      <c r="EW77" s="7">
        <v>83</v>
      </c>
      <c r="EX77" s="7">
        <v>21</v>
      </c>
      <c r="EY77" s="7">
        <v>36</v>
      </c>
      <c r="EZ77" s="7">
        <v>43</v>
      </c>
      <c r="FA77" s="7">
        <v>42</v>
      </c>
      <c r="FB77" s="7">
        <v>31</v>
      </c>
      <c r="FC77" s="7">
        <v>11</v>
      </c>
      <c r="FD77" s="7">
        <v>50</v>
      </c>
      <c r="FE77" s="7">
        <v>64</v>
      </c>
      <c r="FF77" s="7">
        <v>53</v>
      </c>
      <c r="FG77" s="7">
        <v>53</v>
      </c>
      <c r="FH77" s="7">
        <v>84</v>
      </c>
      <c r="FI77" s="7">
        <v>68</v>
      </c>
      <c r="FJ77" s="7">
        <v>1</v>
      </c>
      <c r="FK77" s="7">
        <v>37</v>
      </c>
      <c r="FL77" s="7">
        <v>32</v>
      </c>
      <c r="FM77" s="7">
        <v>88</v>
      </c>
      <c r="FN77" s="7">
        <v>79</v>
      </c>
      <c r="FO77" s="7">
        <v>89</v>
      </c>
      <c r="FP77" s="7">
        <v>66</v>
      </c>
      <c r="FQ77" s="7">
        <v>6</v>
      </c>
      <c r="FR77" s="7">
        <v>48</v>
      </c>
      <c r="FS77" s="7">
        <v>2</v>
      </c>
      <c r="FT77" s="7">
        <v>67</v>
      </c>
      <c r="FU77" s="7">
        <v>78</v>
      </c>
      <c r="FV77" s="7">
        <v>96</v>
      </c>
      <c r="FW77" s="7">
        <v>99</v>
      </c>
      <c r="FX77" s="7">
        <v>85</v>
      </c>
      <c r="FY77" s="7">
        <v>92</v>
      </c>
      <c r="FZ77" s="7">
        <v>24</v>
      </c>
      <c r="GA77" s="7">
        <v>27</v>
      </c>
      <c r="GB77" s="7">
        <v>21</v>
      </c>
      <c r="GC77" s="7">
        <v>23</v>
      </c>
      <c r="GD77" s="7">
        <v>37</v>
      </c>
      <c r="GE77" s="7">
        <v>42</v>
      </c>
      <c r="GF77" s="7">
        <v>41</v>
      </c>
      <c r="GG77" s="7">
        <v>46</v>
      </c>
      <c r="GH77" s="7">
        <v>25</v>
      </c>
      <c r="GI77" s="7">
        <v>95</v>
      </c>
      <c r="GJ77" s="7">
        <v>91</v>
      </c>
      <c r="GK77" s="7">
        <v>31</v>
      </c>
      <c r="GL77" s="7">
        <v>33</v>
      </c>
      <c r="GM77" s="7">
        <v>37</v>
      </c>
      <c r="GN77" s="7">
        <v>60</v>
      </c>
      <c r="GO77" s="7">
        <v>88</v>
      </c>
      <c r="GP77" s="7">
        <v>44</v>
      </c>
      <c r="GQ77" s="7">
        <v>81</v>
      </c>
      <c r="GR77" s="7">
        <v>48</v>
      </c>
      <c r="GS77" s="7">
        <v>36</v>
      </c>
      <c r="GT77" s="7">
        <v>24</v>
      </c>
      <c r="GU77" s="7">
        <v>97</v>
      </c>
      <c r="GV77" s="7">
        <v>8</v>
      </c>
      <c r="GW77" s="7">
        <v>71</v>
      </c>
      <c r="GX77" s="7">
        <v>54</v>
      </c>
      <c r="GY77" s="7">
        <v>28</v>
      </c>
      <c r="GZ77" s="7">
        <v>79</v>
      </c>
      <c r="HA77" s="7">
        <v>16</v>
      </c>
      <c r="HB77" s="7">
        <v>67</v>
      </c>
      <c r="HC77" s="7">
        <v>70</v>
      </c>
      <c r="HD77" s="7">
        <v>45</v>
      </c>
      <c r="HE77" s="7">
        <v>43</v>
      </c>
      <c r="HF77" s="7">
        <v>4</v>
      </c>
      <c r="HG77" s="61">
        <v>21</v>
      </c>
      <c r="HJ77" s="52" t="e">
        <f t="shared" si="176"/>
        <v>#VALUE!</v>
      </c>
      <c r="HL77" s="49">
        <f>$CA$29</f>
        <v>0.87499999999999967</v>
      </c>
      <c r="HN77" s="10" t="e">
        <f t="shared" si="179"/>
        <v>#VALUE!</v>
      </c>
      <c r="HP77" s="10" t="e">
        <f t="shared" si="180"/>
        <v>#VALUE!</v>
      </c>
      <c r="HR77" s="10" t="e">
        <f t="shared" si="243"/>
        <v>#VALUE!</v>
      </c>
      <c r="HT77" s="60" t="e">
        <f t="shared" si="178"/>
        <v>#VALUE!</v>
      </c>
      <c r="HU77" s="7" t="e">
        <f t="shared" si="178"/>
        <v>#VALUE!</v>
      </c>
      <c r="HV77" s="7" t="e">
        <f t="shared" si="178"/>
        <v>#VALUE!</v>
      </c>
      <c r="HW77" s="7" t="e">
        <f t="shared" si="178"/>
        <v>#VALUE!</v>
      </c>
      <c r="HX77" s="7" t="e">
        <f t="shared" si="178"/>
        <v>#VALUE!</v>
      </c>
      <c r="HY77" s="7" t="e">
        <f t="shared" si="178"/>
        <v>#VALUE!</v>
      </c>
      <c r="HZ77" s="7" t="e">
        <f t="shared" si="178"/>
        <v>#VALUE!</v>
      </c>
      <c r="IA77" s="7" t="e">
        <f t="shared" si="178"/>
        <v>#VALUE!</v>
      </c>
      <c r="IB77" s="7" t="e">
        <f t="shared" si="178"/>
        <v>#VALUE!</v>
      </c>
      <c r="IC77" s="7" t="e">
        <f t="shared" si="178"/>
        <v>#VALUE!</v>
      </c>
      <c r="ID77" s="7" t="e">
        <f t="shared" si="178"/>
        <v>#VALUE!</v>
      </c>
      <c r="IE77" s="7" t="e">
        <f t="shared" si="178"/>
        <v>#VALUE!</v>
      </c>
      <c r="IF77" s="7" t="e">
        <f t="shared" si="178"/>
        <v>#VALUE!</v>
      </c>
      <c r="IG77" s="7" t="e">
        <f t="shared" si="178"/>
        <v>#VALUE!</v>
      </c>
      <c r="IH77" s="7" t="e">
        <f t="shared" si="178"/>
        <v>#VALUE!</v>
      </c>
      <c r="II77" s="7" t="e">
        <f t="shared" si="178"/>
        <v>#VALUE!</v>
      </c>
      <c r="IJ77" s="7" t="e">
        <f t="shared" si="177"/>
        <v>#VALUE!</v>
      </c>
      <c r="IK77" s="7" t="e">
        <f t="shared" si="177"/>
        <v>#VALUE!</v>
      </c>
      <c r="IL77" s="7" t="e">
        <f t="shared" si="177"/>
        <v>#VALUE!</v>
      </c>
      <c r="IM77" s="61" t="e">
        <f t="shared" si="177"/>
        <v>#VALUE!</v>
      </c>
      <c r="IT77" s="10">
        <v>70</v>
      </c>
      <c r="IU77" s="10">
        <f t="shared" si="244"/>
        <v>3</v>
      </c>
      <c r="IW77" s="10">
        <f>IFERROR(IF(COUNTIF(IW$8:IW76, IW76)&lt;=INDEX($IQ$8:$IQ$18, MATCH(IW76, $IP$8:$IP$18, 0)), IW76, IW76+$IR$5), "")</f>
        <v>2</v>
      </c>
      <c r="IX77" s="10">
        <f>IF($IW77="", "", COUNTIF(IW$8:IW77, IW77))</f>
        <v>5</v>
      </c>
      <c r="IY77" s="10">
        <f t="shared" si="245"/>
        <v>10</v>
      </c>
      <c r="JA77" s="10" t="str">
        <f t="shared" si="246"/>
        <v>X</v>
      </c>
      <c r="JB77" s="10">
        <f>IF($JA77="", "", COUNTIF(JA$8:JA77, "X"))</f>
        <v>63</v>
      </c>
      <c r="JE77" s="67" t="str">
        <f t="shared" si="247"/>
        <v/>
      </c>
      <c r="JF77" s="60" t="str">
        <f>IF(AND($IQ$5='Dev Settings'!$BU$3, COUNTIF($IP$21:$IP$25, HT77)&gt;0, COUNTIF($IP$21:$IP$25, HT76)&gt;0), MIN($ML76:$NE76)-ML76, IF(AND($IQ$6='Dev Settings'!$BU$3, COUNTIF($IQ$21:$IQ$25, HT77)&gt;0, COUNTIF($IQ$21:$IQ$25, HT76)&gt;0), MAX($ML76:$NE76)-ML76, IFERROR(INDEX($IU$8:$IU$107, MATCH(HT77, $IT$8:$IT$107, 0)), "")))</f>
        <v/>
      </c>
      <c r="JG77" s="7" t="str">
        <f>IF(AND($IQ$5='Dev Settings'!$BU$3, COUNTIF($IP$21:$IP$25, HU77)&gt;0, COUNTIF($IP$21:$IP$25, HU76)&gt;0), MIN($ML76:$NE76)-MM76, IF(AND($IQ$6='Dev Settings'!$BU$3, COUNTIF($IQ$21:$IQ$25, HU77)&gt;0, COUNTIF($IQ$21:$IQ$25, HU76)&gt;0), MAX($ML76:$NE76)-MM76, IFERROR(INDEX($IU$8:$IU$107, MATCH(HU77, $IT$8:$IT$107, 0)), "")))</f>
        <v/>
      </c>
      <c r="JH77" s="7" t="str">
        <f>IF(AND($IQ$5='Dev Settings'!$BU$3, COUNTIF($IP$21:$IP$25, HV77)&gt;0, COUNTIF($IP$21:$IP$25, HV76)&gt;0), MIN($ML76:$NE76)-MN76, IF(AND($IQ$6='Dev Settings'!$BU$3, COUNTIF($IQ$21:$IQ$25, HV77)&gt;0, COUNTIF($IQ$21:$IQ$25, HV76)&gt;0), MAX($ML76:$NE76)-MN76, IFERROR(INDEX($IU$8:$IU$107, MATCH(HV77, $IT$8:$IT$107, 0)), "")))</f>
        <v/>
      </c>
      <c r="JI77" s="7" t="str">
        <f>IF(AND($IQ$5='Dev Settings'!$BU$3, COUNTIF($IP$21:$IP$25, HW77)&gt;0, COUNTIF($IP$21:$IP$25, HW76)&gt;0), MIN($ML76:$NE76)-MO76, IF(AND($IQ$6='Dev Settings'!$BU$3, COUNTIF($IQ$21:$IQ$25, HW77)&gt;0, COUNTIF($IQ$21:$IQ$25, HW76)&gt;0), MAX($ML76:$NE76)-MO76, IFERROR(INDEX($IU$8:$IU$107, MATCH(HW77, $IT$8:$IT$107, 0)), "")))</f>
        <v/>
      </c>
      <c r="JJ77" s="7" t="str">
        <f>IF(AND($IQ$5='Dev Settings'!$BU$3, COUNTIF($IP$21:$IP$25, HX77)&gt;0, COUNTIF($IP$21:$IP$25, HX76)&gt;0), MIN($ML76:$NE76)-MP76, IF(AND($IQ$6='Dev Settings'!$BU$3, COUNTIF($IQ$21:$IQ$25, HX77)&gt;0, COUNTIF($IQ$21:$IQ$25, HX76)&gt;0), MAX($ML76:$NE76)-MP76, IFERROR(INDEX($IU$8:$IU$107, MATCH(HX77, $IT$8:$IT$107, 0)), "")))</f>
        <v/>
      </c>
      <c r="JK77" s="7" t="str">
        <f>IF(AND($IQ$5='Dev Settings'!$BU$3, COUNTIF($IP$21:$IP$25, HY77)&gt;0, COUNTIF($IP$21:$IP$25, HY76)&gt;0), MIN($ML76:$NE76)-MQ76, IF(AND($IQ$6='Dev Settings'!$BU$3, COUNTIF($IQ$21:$IQ$25, HY77)&gt;0, COUNTIF($IQ$21:$IQ$25, HY76)&gt;0), MAX($ML76:$NE76)-MQ76, IFERROR(INDEX($IU$8:$IU$107, MATCH(HY77, $IT$8:$IT$107, 0)), "")))</f>
        <v/>
      </c>
      <c r="JL77" s="7" t="str">
        <f>IF(AND($IQ$5='Dev Settings'!$BU$3, COUNTIF($IP$21:$IP$25, HZ77)&gt;0, COUNTIF($IP$21:$IP$25, HZ76)&gt;0), MIN($ML76:$NE76)-MR76, IF(AND($IQ$6='Dev Settings'!$BU$3, COUNTIF($IQ$21:$IQ$25, HZ77)&gt;0, COUNTIF($IQ$21:$IQ$25, HZ76)&gt;0), MAX($ML76:$NE76)-MR76, IFERROR(INDEX($IU$8:$IU$107, MATCH(HZ77, $IT$8:$IT$107, 0)), "")))</f>
        <v/>
      </c>
      <c r="JM77" s="7" t="str">
        <f>IF(AND($IQ$5='Dev Settings'!$BU$3, COUNTIF($IP$21:$IP$25, IA77)&gt;0, COUNTIF($IP$21:$IP$25, IA76)&gt;0), MIN($ML76:$NE76)-MS76, IF(AND($IQ$6='Dev Settings'!$BU$3, COUNTIF($IQ$21:$IQ$25, IA77)&gt;0, COUNTIF($IQ$21:$IQ$25, IA76)&gt;0), MAX($ML76:$NE76)-MS76, IFERROR(INDEX($IU$8:$IU$107, MATCH(IA77, $IT$8:$IT$107, 0)), "")))</f>
        <v/>
      </c>
      <c r="JN77" s="7" t="str">
        <f>IF(AND($IQ$5='Dev Settings'!$BU$3, COUNTIF($IP$21:$IP$25, IB77)&gt;0, COUNTIF($IP$21:$IP$25, IB76)&gt;0), MIN($ML76:$NE76)-MT76, IF(AND($IQ$6='Dev Settings'!$BU$3, COUNTIF($IQ$21:$IQ$25, IB77)&gt;0, COUNTIF($IQ$21:$IQ$25, IB76)&gt;0), MAX($ML76:$NE76)-MT76, IFERROR(INDEX($IU$8:$IU$107, MATCH(IB77, $IT$8:$IT$107, 0)), "")))</f>
        <v/>
      </c>
      <c r="JO77" s="7" t="str">
        <f>IF(AND($IQ$5='Dev Settings'!$BU$3, COUNTIF($IP$21:$IP$25, IC77)&gt;0, COUNTIF($IP$21:$IP$25, IC76)&gt;0), MIN($ML76:$NE76)-MU76, IF(AND($IQ$6='Dev Settings'!$BU$3, COUNTIF($IQ$21:$IQ$25, IC77)&gt;0, COUNTIF($IQ$21:$IQ$25, IC76)&gt;0), MAX($ML76:$NE76)-MU76, IFERROR(INDEX($IU$8:$IU$107, MATCH(IC77, $IT$8:$IT$107, 0)), "")))</f>
        <v/>
      </c>
      <c r="JP77" s="7" t="str">
        <f>IF(AND($IQ$5='Dev Settings'!$BU$3, COUNTIF($IP$21:$IP$25, ID77)&gt;0, COUNTIF($IP$21:$IP$25, ID76)&gt;0), MIN($ML76:$NE76)-MV76, IF(AND($IQ$6='Dev Settings'!$BU$3, COUNTIF($IQ$21:$IQ$25, ID77)&gt;0, COUNTIF($IQ$21:$IQ$25, ID76)&gt;0), MAX($ML76:$NE76)-MV76, IFERROR(INDEX($IU$8:$IU$107, MATCH(ID77, $IT$8:$IT$107, 0)), "")))</f>
        <v/>
      </c>
      <c r="JQ77" s="7" t="str">
        <f>IF(AND($IQ$5='Dev Settings'!$BU$3, COUNTIF($IP$21:$IP$25, IE77)&gt;0, COUNTIF($IP$21:$IP$25, IE76)&gt;0), MIN($ML76:$NE76)-MW76, IF(AND($IQ$6='Dev Settings'!$BU$3, COUNTIF($IQ$21:$IQ$25, IE77)&gt;0, COUNTIF($IQ$21:$IQ$25, IE76)&gt;0), MAX($ML76:$NE76)-MW76, IFERROR(INDEX($IU$8:$IU$107, MATCH(IE77, $IT$8:$IT$107, 0)), "")))</f>
        <v/>
      </c>
      <c r="JR77" s="7" t="str">
        <f>IF(AND($IQ$5='Dev Settings'!$BU$3, COUNTIF($IP$21:$IP$25, IF77)&gt;0, COUNTIF($IP$21:$IP$25, IF76)&gt;0), MIN($ML76:$NE76)-MX76, IF(AND($IQ$6='Dev Settings'!$BU$3, COUNTIF($IQ$21:$IQ$25, IF77)&gt;0, COUNTIF($IQ$21:$IQ$25, IF76)&gt;0), MAX($ML76:$NE76)-MX76, IFERROR(INDEX($IU$8:$IU$107, MATCH(IF77, $IT$8:$IT$107, 0)), "")))</f>
        <v/>
      </c>
      <c r="JS77" s="7" t="str">
        <f>IF(AND($IQ$5='Dev Settings'!$BU$3, COUNTIF($IP$21:$IP$25, IG77)&gt;0, COUNTIF($IP$21:$IP$25, IG76)&gt;0), MIN($ML76:$NE76)-MY76, IF(AND($IQ$6='Dev Settings'!$BU$3, COUNTIF($IQ$21:$IQ$25, IG77)&gt;0, COUNTIF($IQ$21:$IQ$25, IG76)&gt;0), MAX($ML76:$NE76)-MY76, IFERROR(INDEX($IU$8:$IU$107, MATCH(IG77, $IT$8:$IT$107, 0)), "")))</f>
        <v/>
      </c>
      <c r="JT77" s="7" t="str">
        <f>IF(AND($IQ$5='Dev Settings'!$BU$3, COUNTIF($IP$21:$IP$25, IH77)&gt;0, COUNTIF($IP$21:$IP$25, IH76)&gt;0), MIN($ML76:$NE76)-MZ76, IF(AND($IQ$6='Dev Settings'!$BU$3, COUNTIF($IQ$21:$IQ$25, IH77)&gt;0, COUNTIF($IQ$21:$IQ$25, IH76)&gt;0), MAX($ML76:$NE76)-MZ76, IFERROR(INDEX($IU$8:$IU$107, MATCH(IH77, $IT$8:$IT$107, 0)), "")))</f>
        <v/>
      </c>
      <c r="JU77" s="7" t="str">
        <f>IF(AND($IQ$5='Dev Settings'!$BU$3, COUNTIF($IP$21:$IP$25, II77)&gt;0, COUNTIF($IP$21:$IP$25, II76)&gt;0), MIN($ML76:$NE76)-NA76, IF(AND($IQ$6='Dev Settings'!$BU$3, COUNTIF($IQ$21:$IQ$25, II77)&gt;0, COUNTIF($IQ$21:$IQ$25, II76)&gt;0), MAX($ML76:$NE76)-NA76, IFERROR(INDEX($IU$8:$IU$107, MATCH(II77, $IT$8:$IT$107, 0)), "")))</f>
        <v/>
      </c>
      <c r="JV77" s="7" t="str">
        <f>IF(AND($IQ$5='Dev Settings'!$BU$3, COUNTIF($IP$21:$IP$25, IJ77)&gt;0, COUNTIF($IP$21:$IP$25, IJ76)&gt;0), MIN($ML76:$NE76)-NB76, IF(AND($IQ$6='Dev Settings'!$BU$3, COUNTIF($IQ$21:$IQ$25, IJ77)&gt;0, COUNTIF($IQ$21:$IQ$25, IJ76)&gt;0), MAX($ML76:$NE76)-NB76, IFERROR(INDEX($IU$8:$IU$107, MATCH(IJ77, $IT$8:$IT$107, 0)), "")))</f>
        <v/>
      </c>
      <c r="JW77" s="7" t="str">
        <f>IF(AND($IQ$5='Dev Settings'!$BU$3, COUNTIF($IP$21:$IP$25, IK77)&gt;0, COUNTIF($IP$21:$IP$25, IK76)&gt;0), MIN($ML76:$NE76)-NC76, IF(AND($IQ$6='Dev Settings'!$BU$3, COUNTIF($IQ$21:$IQ$25, IK77)&gt;0, COUNTIF($IQ$21:$IQ$25, IK76)&gt;0), MAX($ML76:$NE76)-NC76, IFERROR(INDEX($IU$8:$IU$107, MATCH(IK77, $IT$8:$IT$107, 0)), "")))</f>
        <v/>
      </c>
      <c r="JX77" s="7" t="str">
        <f>IF(AND($IQ$5='Dev Settings'!$BU$3, COUNTIF($IP$21:$IP$25, IL77)&gt;0, COUNTIF($IP$21:$IP$25, IL76)&gt;0), MIN($ML76:$NE76)-ND76, IF(AND($IQ$6='Dev Settings'!$BU$3, COUNTIF($IQ$21:$IQ$25, IL77)&gt;0, COUNTIF($IQ$21:$IQ$25, IL76)&gt;0), MAX($ML76:$NE76)-ND76, IFERROR(INDEX($IU$8:$IU$107, MATCH(IL77, $IT$8:$IT$107, 0)), "")))</f>
        <v/>
      </c>
      <c r="JY77" s="61" t="str">
        <f>IF(AND($IQ$5='Dev Settings'!$BU$3, COUNTIF($IP$21:$IP$25, IM77)&gt;0, COUNTIF($IP$21:$IP$25, IM76)&gt;0), MIN($ML76:$NE76)-NE76, IF(AND($IQ$6='Dev Settings'!$BU$3, COUNTIF($IQ$21:$IQ$25, IM77)&gt;0, COUNTIF($IQ$21:$IQ$25, IM76)&gt;0), MAX($ML76:$NE76)-NE76, IFERROR(INDEX($IU$8:$IU$107, MATCH(IM77, $IT$8:$IT$107, 0)), "")))</f>
        <v/>
      </c>
      <c r="KA77" s="60" t="str">
        <f t="shared" si="181"/>
        <v/>
      </c>
      <c r="KB77" s="7" t="str">
        <f t="shared" si="182"/>
        <v/>
      </c>
      <c r="KC77" s="7" t="str">
        <f t="shared" si="183"/>
        <v/>
      </c>
      <c r="KD77" s="7" t="str">
        <f t="shared" si="184"/>
        <v/>
      </c>
      <c r="KE77" s="7" t="str">
        <f t="shared" si="185"/>
        <v/>
      </c>
      <c r="KF77" s="7" t="str">
        <f t="shared" si="186"/>
        <v/>
      </c>
      <c r="KG77" s="7" t="str">
        <f t="shared" si="187"/>
        <v/>
      </c>
      <c r="KH77" s="7" t="str">
        <f t="shared" si="188"/>
        <v/>
      </c>
      <c r="KI77" s="7" t="str">
        <f t="shared" si="189"/>
        <v/>
      </c>
      <c r="KJ77" s="7" t="str">
        <f t="shared" si="190"/>
        <v/>
      </c>
      <c r="KK77" s="7" t="str">
        <f t="shared" si="191"/>
        <v/>
      </c>
      <c r="KL77" s="7" t="str">
        <f t="shared" si="192"/>
        <v/>
      </c>
      <c r="KM77" s="7" t="str">
        <f t="shared" si="193"/>
        <v/>
      </c>
      <c r="KN77" s="7" t="str">
        <f t="shared" si="194"/>
        <v/>
      </c>
      <c r="KO77" s="7" t="str">
        <f t="shared" si="195"/>
        <v/>
      </c>
      <c r="KP77" s="7" t="str">
        <f t="shared" si="196"/>
        <v/>
      </c>
      <c r="KQ77" s="7" t="str">
        <f t="shared" si="197"/>
        <v/>
      </c>
      <c r="KR77" s="7" t="str">
        <f t="shared" si="198"/>
        <v/>
      </c>
      <c r="KS77" s="7" t="str">
        <f t="shared" si="199"/>
        <v/>
      </c>
      <c r="KT77" s="61" t="str">
        <f t="shared" si="200"/>
        <v/>
      </c>
      <c r="KV77" s="60" t="e">
        <f t="shared" si="201"/>
        <v>#VALUE!</v>
      </c>
      <c r="KW77" s="7" t="e">
        <f t="shared" si="202"/>
        <v>#VALUE!</v>
      </c>
      <c r="KX77" s="7" t="e">
        <f t="shared" si="203"/>
        <v>#VALUE!</v>
      </c>
      <c r="KY77" s="7" t="e">
        <f t="shared" si="204"/>
        <v>#VALUE!</v>
      </c>
      <c r="KZ77" s="7" t="e">
        <f t="shared" si="205"/>
        <v>#VALUE!</v>
      </c>
      <c r="LA77" s="7" t="e">
        <f t="shared" si="206"/>
        <v>#VALUE!</v>
      </c>
      <c r="LB77" s="7" t="e">
        <f t="shared" si="207"/>
        <v>#VALUE!</v>
      </c>
      <c r="LC77" s="7" t="e">
        <f t="shared" si="208"/>
        <v>#VALUE!</v>
      </c>
      <c r="LD77" s="7" t="e">
        <f t="shared" si="209"/>
        <v>#VALUE!</v>
      </c>
      <c r="LE77" s="7" t="e">
        <f t="shared" si="210"/>
        <v>#VALUE!</v>
      </c>
      <c r="LF77" s="7" t="e">
        <f t="shared" si="211"/>
        <v>#VALUE!</v>
      </c>
      <c r="LG77" s="7" t="e">
        <f t="shared" si="212"/>
        <v>#VALUE!</v>
      </c>
      <c r="LH77" s="7" t="e">
        <f t="shared" si="213"/>
        <v>#VALUE!</v>
      </c>
      <c r="LI77" s="7" t="e">
        <f t="shared" si="214"/>
        <v>#VALUE!</v>
      </c>
      <c r="LJ77" s="7" t="e">
        <f t="shared" si="215"/>
        <v>#VALUE!</v>
      </c>
      <c r="LK77" s="7" t="e">
        <f t="shared" si="216"/>
        <v>#VALUE!</v>
      </c>
      <c r="LL77" s="7" t="e">
        <f t="shared" si="217"/>
        <v>#VALUE!</v>
      </c>
      <c r="LM77" s="7" t="e">
        <f t="shared" si="218"/>
        <v>#VALUE!</v>
      </c>
      <c r="LN77" s="7" t="e">
        <f t="shared" si="219"/>
        <v>#VALUE!</v>
      </c>
      <c r="LO77" s="61" t="e">
        <f t="shared" si="220"/>
        <v>#VALUE!</v>
      </c>
      <c r="LQ77" s="60" t="e">
        <f t="shared" si="221"/>
        <v>#VALUE!</v>
      </c>
      <c r="LR77" s="7" t="e">
        <f t="shared" si="222"/>
        <v>#VALUE!</v>
      </c>
      <c r="LS77" s="7" t="e">
        <f t="shared" si="223"/>
        <v>#VALUE!</v>
      </c>
      <c r="LT77" s="7" t="e">
        <f t="shared" si="224"/>
        <v>#VALUE!</v>
      </c>
      <c r="LU77" s="7" t="e">
        <f t="shared" si="225"/>
        <v>#VALUE!</v>
      </c>
      <c r="LV77" s="7" t="e">
        <f t="shared" si="226"/>
        <v>#VALUE!</v>
      </c>
      <c r="LW77" s="7" t="e">
        <f t="shared" si="227"/>
        <v>#VALUE!</v>
      </c>
      <c r="LX77" s="7" t="e">
        <f t="shared" si="228"/>
        <v>#VALUE!</v>
      </c>
      <c r="LY77" s="7" t="e">
        <f t="shared" si="229"/>
        <v>#VALUE!</v>
      </c>
      <c r="LZ77" s="7" t="e">
        <f t="shared" si="230"/>
        <v>#VALUE!</v>
      </c>
      <c r="MA77" s="7" t="e">
        <f t="shared" si="231"/>
        <v>#VALUE!</v>
      </c>
      <c r="MB77" s="7" t="e">
        <f t="shared" si="232"/>
        <v>#VALUE!</v>
      </c>
      <c r="MC77" s="7" t="e">
        <f t="shared" si="233"/>
        <v>#VALUE!</v>
      </c>
      <c r="MD77" s="7" t="e">
        <f t="shared" si="234"/>
        <v>#VALUE!</v>
      </c>
      <c r="ME77" s="7" t="e">
        <f t="shared" si="235"/>
        <v>#VALUE!</v>
      </c>
      <c r="MF77" s="7" t="e">
        <f t="shared" si="236"/>
        <v>#VALUE!</v>
      </c>
      <c r="MG77" s="7" t="e">
        <f t="shared" si="237"/>
        <v>#VALUE!</v>
      </c>
      <c r="MH77" s="7" t="e">
        <f t="shared" si="238"/>
        <v>#VALUE!</v>
      </c>
      <c r="MI77" s="7" t="e">
        <f t="shared" si="239"/>
        <v>#VALUE!</v>
      </c>
      <c r="MJ77" s="61" t="e">
        <f t="shared" si="240"/>
        <v>#VALUE!</v>
      </c>
      <c r="ML77" s="60" t="str">
        <f t="shared" si="248"/>
        <v/>
      </c>
      <c r="MM77" s="7" t="str">
        <f t="shared" si="249"/>
        <v/>
      </c>
      <c r="MN77" s="7" t="str">
        <f t="shared" si="250"/>
        <v/>
      </c>
      <c r="MO77" s="7" t="str">
        <f t="shared" si="251"/>
        <v/>
      </c>
      <c r="MP77" s="7" t="str">
        <f t="shared" si="252"/>
        <v/>
      </c>
      <c r="MQ77" s="7" t="str">
        <f t="shared" si="253"/>
        <v/>
      </c>
      <c r="MR77" s="7" t="str">
        <f t="shared" si="254"/>
        <v/>
      </c>
      <c r="MS77" s="7" t="str">
        <f t="shared" si="255"/>
        <v/>
      </c>
      <c r="MT77" s="7" t="str">
        <f t="shared" si="256"/>
        <v/>
      </c>
      <c r="MU77" s="7" t="str">
        <f t="shared" si="257"/>
        <v/>
      </c>
      <c r="MV77" s="7" t="str">
        <f t="shared" si="258"/>
        <v/>
      </c>
      <c r="MW77" s="7" t="str">
        <f t="shared" si="259"/>
        <v/>
      </c>
      <c r="MX77" s="7" t="str">
        <f t="shared" si="260"/>
        <v/>
      </c>
      <c r="MY77" s="7" t="str">
        <f t="shared" si="261"/>
        <v/>
      </c>
      <c r="MZ77" s="7" t="str">
        <f t="shared" si="262"/>
        <v/>
      </c>
      <c r="NA77" s="7" t="str">
        <f t="shared" si="263"/>
        <v/>
      </c>
      <c r="NB77" s="7" t="str">
        <f t="shared" si="264"/>
        <v/>
      </c>
      <c r="NC77" s="7" t="str">
        <f t="shared" si="265"/>
        <v/>
      </c>
      <c r="ND77" s="7" t="str">
        <f t="shared" si="266"/>
        <v/>
      </c>
      <c r="NE77" s="61" t="str">
        <f t="shared" si="267"/>
        <v/>
      </c>
      <c r="NG77" s="10" t="str">
        <f t="shared" si="268"/>
        <v/>
      </c>
      <c r="NI77" s="10" t="str">
        <f t="shared" si="269"/>
        <v/>
      </c>
      <c r="NK77" s="10" t="str">
        <f>IF(COUNTIF($NI77:$NI$176, "X")=1, "X", "")</f>
        <v/>
      </c>
      <c r="NM77" s="10" t="str">
        <f t="shared" si="241"/>
        <v/>
      </c>
      <c r="NO77" s="85" t="str" cm="1">
        <f t="array" ref="NO77">IF(OR(NO$7="", $JE77=""), "", IFERROR(NO$8+SUMPRODUCT((Trades!$CL$8:$CL$307)*(Trades!$O$8:$Q$307=NO$7)*(Trades!$R$8:$R$307&lt;$JE77))-SUMPRODUCT((Trades!$H$8:$H$307)*(Trades!$E$8:$E$307=NO$7)*(Trades!$R$8:$R$307&lt;$JE77)), ""))</f>
        <v/>
      </c>
      <c r="NP77" s="86" t="str" cm="1">
        <f t="array" ref="NP77">IF(OR(NP$7="", $JE77=""), "", IFERROR(NP$8+SUMPRODUCT((Trades!$CL$8:$CL$307)*(Trades!$O$8:$Q$307=NP$7)*(Trades!$R$8:$R$307&lt;$JE77))-SUMPRODUCT((Trades!$H$8:$H$307)*(Trades!$E$8:$E$307=NP$7)*(Trades!$R$8:$R$307&lt;$JE77)), ""))</f>
        <v/>
      </c>
      <c r="NQ77" s="86" t="str" cm="1">
        <f t="array" ref="NQ77">IF(OR(NQ$7="", $JE77=""), "", IFERROR(NQ$8+SUMPRODUCT((Trades!$CL$8:$CL$307)*(Trades!$O$8:$Q$307=NQ$7)*(Trades!$R$8:$R$307&lt;$JE77))-SUMPRODUCT((Trades!$H$8:$H$307)*(Trades!$E$8:$E$307=NQ$7)*(Trades!$R$8:$R$307&lt;$JE77)), ""))</f>
        <v/>
      </c>
      <c r="NR77" s="86" t="str" cm="1">
        <f t="array" ref="NR77">IF(OR(NR$7="", $JE77=""), "", IFERROR(NR$8+SUMPRODUCT((Trades!$CL$8:$CL$307)*(Trades!$O$8:$Q$307=NR$7)*(Trades!$R$8:$R$307&lt;$JE77))-SUMPRODUCT((Trades!$H$8:$H$307)*(Trades!$E$8:$E$307=NR$7)*(Trades!$R$8:$R$307&lt;$JE77)), ""))</f>
        <v/>
      </c>
      <c r="NS77" s="86" t="str" cm="1">
        <f t="array" ref="NS77">IF(OR(NS$7="", $JE77=""), "", IFERROR(NS$8+SUMPRODUCT((Trades!$CL$8:$CL$307)*(Trades!$O$8:$Q$307=NS$7)*(Trades!$R$8:$R$307&lt;$JE77))-SUMPRODUCT((Trades!$H$8:$H$307)*(Trades!$E$8:$E$307=NS$7)*(Trades!$R$8:$R$307&lt;$JE77)), ""))</f>
        <v/>
      </c>
      <c r="NT77" s="86" t="str" cm="1">
        <f t="array" ref="NT77">IF(OR(NT$7="", $JE77=""), "", IFERROR(NT$8+SUMPRODUCT((Trades!$CL$8:$CL$307)*(Trades!$O$8:$Q$307=NT$7)*(Trades!$R$8:$R$307&lt;$JE77))-SUMPRODUCT((Trades!$H$8:$H$307)*(Trades!$E$8:$E$307=NT$7)*(Trades!$R$8:$R$307&lt;$JE77)), ""))</f>
        <v/>
      </c>
      <c r="NU77" s="86" t="str" cm="1">
        <f t="array" ref="NU77">IF(OR(NU$7="", $JE77=""), "", IFERROR(NU$8+SUMPRODUCT((Trades!$CL$8:$CL$307)*(Trades!$O$8:$Q$307=NU$7)*(Trades!$R$8:$R$307&lt;$JE77))-SUMPRODUCT((Trades!$H$8:$H$307)*(Trades!$E$8:$E$307=NU$7)*(Trades!$R$8:$R$307&lt;$JE77)), ""))</f>
        <v/>
      </c>
      <c r="NV77" s="86" t="str" cm="1">
        <f t="array" ref="NV77">IF(OR(NV$7="", $JE77=""), "", IFERROR(NV$8+SUMPRODUCT((Trades!$CL$8:$CL$307)*(Trades!$O$8:$Q$307=NV$7)*(Trades!$R$8:$R$307&lt;$JE77))-SUMPRODUCT((Trades!$H$8:$H$307)*(Trades!$E$8:$E$307=NV$7)*(Trades!$R$8:$R$307&lt;$JE77)), ""))</f>
        <v/>
      </c>
      <c r="NW77" s="86" t="str" cm="1">
        <f t="array" ref="NW77">IF(OR(NW$7="", $JE77=""), "", IFERROR(NW$8+SUMPRODUCT((Trades!$CL$8:$CL$307)*(Trades!$O$8:$Q$307=NW$7)*(Trades!$R$8:$R$307&lt;$JE77))-SUMPRODUCT((Trades!$H$8:$H$307)*(Trades!$E$8:$E$307=NW$7)*(Trades!$R$8:$R$307&lt;$JE77)), ""))</f>
        <v/>
      </c>
      <c r="NX77" s="86" t="str" cm="1">
        <f t="array" ref="NX77">IF(OR(NX$7="", $JE77=""), "", IFERROR(NX$8+SUMPRODUCT((Trades!$CL$8:$CL$307)*(Trades!$O$8:$Q$307=NX$7)*(Trades!$R$8:$R$307&lt;$JE77))-SUMPRODUCT((Trades!$H$8:$H$307)*(Trades!$E$8:$E$307=NX$7)*(Trades!$R$8:$R$307&lt;$JE77)), ""))</f>
        <v/>
      </c>
      <c r="NY77" s="86" t="str" cm="1">
        <f t="array" ref="NY77">IF(OR(NY$7="", $JE77=""), "", IFERROR(NY$8+SUMPRODUCT((Trades!$CL$8:$CL$307)*(Trades!$O$8:$Q$307=NY$7)*(Trades!$R$8:$R$307&lt;$JE77))-SUMPRODUCT((Trades!$H$8:$H$307)*(Trades!$E$8:$E$307=NY$7)*(Trades!$R$8:$R$307&lt;$JE77)), ""))</f>
        <v/>
      </c>
      <c r="NZ77" s="86" t="str" cm="1">
        <f t="array" ref="NZ77">IF(OR(NZ$7="", $JE77=""), "", IFERROR(NZ$8+SUMPRODUCT((Trades!$CL$8:$CL$307)*(Trades!$O$8:$Q$307=NZ$7)*(Trades!$R$8:$R$307&lt;$JE77))-SUMPRODUCT((Trades!$H$8:$H$307)*(Trades!$E$8:$E$307=NZ$7)*(Trades!$R$8:$R$307&lt;$JE77)), ""))</f>
        <v/>
      </c>
      <c r="OA77" s="86" t="str" cm="1">
        <f t="array" ref="OA77">IF(OR(OA$7="", $JE77=""), "", IFERROR(OA$8+SUMPRODUCT((Trades!$CL$8:$CL$307)*(Trades!$O$8:$Q$307=OA$7)*(Trades!$R$8:$R$307&lt;$JE77))-SUMPRODUCT((Trades!$H$8:$H$307)*(Trades!$E$8:$E$307=OA$7)*(Trades!$R$8:$R$307&lt;$JE77)), ""))</f>
        <v/>
      </c>
      <c r="OB77" s="86" t="str" cm="1">
        <f t="array" ref="OB77">IF(OR(OB$7="", $JE77=""), "", IFERROR(OB$8+SUMPRODUCT((Trades!$CL$8:$CL$307)*(Trades!$O$8:$Q$307=OB$7)*(Trades!$R$8:$R$307&lt;$JE77))-SUMPRODUCT((Trades!$H$8:$H$307)*(Trades!$E$8:$E$307=OB$7)*(Trades!$R$8:$R$307&lt;$JE77)), ""))</f>
        <v/>
      </c>
      <c r="OC77" s="86" t="str" cm="1">
        <f t="array" ref="OC77">IF(OR(OC$7="", $JE77=""), "", IFERROR(OC$8+SUMPRODUCT((Trades!$CL$8:$CL$307)*(Trades!$O$8:$Q$307=OC$7)*(Trades!$R$8:$R$307&lt;$JE77))-SUMPRODUCT((Trades!$H$8:$H$307)*(Trades!$E$8:$E$307=OC$7)*(Trades!$R$8:$R$307&lt;$JE77)), ""))</f>
        <v/>
      </c>
      <c r="OD77" s="86" t="str" cm="1">
        <f t="array" ref="OD77">IF(OR(OD$7="", $JE77=""), "", IFERROR(OD$8+SUMPRODUCT((Trades!$CL$8:$CL$307)*(Trades!$O$8:$Q$307=OD$7)*(Trades!$R$8:$R$307&lt;$JE77))-SUMPRODUCT((Trades!$H$8:$H$307)*(Trades!$E$8:$E$307=OD$7)*(Trades!$R$8:$R$307&lt;$JE77)), ""))</f>
        <v/>
      </c>
      <c r="OE77" s="86" t="str" cm="1">
        <f t="array" ref="OE77">IF(OR(OE$7="", $JE77=""), "", IFERROR(OE$8+SUMPRODUCT((Trades!$CL$8:$CL$307)*(Trades!$O$8:$Q$307=OE$7)*(Trades!$R$8:$R$307&lt;$JE77))-SUMPRODUCT((Trades!$H$8:$H$307)*(Trades!$E$8:$E$307=OE$7)*(Trades!$R$8:$R$307&lt;$JE77)), ""))</f>
        <v/>
      </c>
      <c r="OF77" s="86" t="str" cm="1">
        <f t="array" ref="OF77">IF(OR(OF$7="", $JE77=""), "", IFERROR(OF$8+SUMPRODUCT((Trades!$CL$8:$CL$307)*(Trades!$O$8:$Q$307=OF$7)*(Trades!$R$8:$R$307&lt;$JE77))-SUMPRODUCT((Trades!$H$8:$H$307)*(Trades!$E$8:$E$307=OF$7)*(Trades!$R$8:$R$307&lt;$JE77)), ""))</f>
        <v/>
      </c>
      <c r="OG77" s="86" t="str" cm="1">
        <f t="array" ref="OG77">IF(OR(OG$7="", $JE77=""), "", IFERROR(OG$8+SUMPRODUCT((Trades!$CL$8:$CL$307)*(Trades!$O$8:$Q$307=OG$7)*(Trades!$R$8:$R$307&lt;$JE77))-SUMPRODUCT((Trades!$H$8:$H$307)*(Trades!$E$8:$E$307=OG$7)*(Trades!$R$8:$R$307&lt;$JE77)), ""))</f>
        <v/>
      </c>
      <c r="OH77" s="87" t="str" cm="1">
        <f t="array" ref="OH77">IF(OR(OH$7="", $JE77=""), "", IFERROR(OH$8+SUMPRODUCT((Trades!$CL$8:$CL$307)*(Trades!$O$8:$Q$307=OH$7)*(Trades!$R$8:$R$307&lt;$JE77))-SUMPRODUCT((Trades!$H$8:$H$307)*(Trades!$E$8:$E$307=OH$7)*(Trades!$R$8:$R$307&lt;$JE77)), ""))</f>
        <v/>
      </c>
      <c r="OJ77" s="94" t="str">
        <f t="shared" si="270"/>
        <v/>
      </c>
      <c r="OK77" s="95" t="str">
        <f t="shared" si="153"/>
        <v/>
      </c>
      <c r="OL77" s="95" t="str">
        <f t="shared" si="154"/>
        <v/>
      </c>
      <c r="OM77" s="95" t="str">
        <f t="shared" si="155"/>
        <v/>
      </c>
      <c r="ON77" s="95" t="str">
        <f t="shared" si="156"/>
        <v/>
      </c>
      <c r="OO77" s="95" t="str">
        <f t="shared" si="157"/>
        <v/>
      </c>
      <c r="OP77" s="95" t="str">
        <f t="shared" si="158"/>
        <v/>
      </c>
      <c r="OQ77" s="95" t="str">
        <f t="shared" si="159"/>
        <v/>
      </c>
      <c r="OR77" s="95" t="str">
        <f t="shared" si="160"/>
        <v/>
      </c>
      <c r="OS77" s="95" t="str">
        <f t="shared" si="131"/>
        <v/>
      </c>
      <c r="OT77" s="95" t="str">
        <f t="shared" si="132"/>
        <v/>
      </c>
      <c r="OU77" s="95" t="str">
        <f t="shared" si="133"/>
        <v/>
      </c>
      <c r="OV77" s="95" t="str">
        <f t="shared" si="134"/>
        <v/>
      </c>
      <c r="OW77" s="95" t="str">
        <f t="shared" si="135"/>
        <v/>
      </c>
      <c r="OX77" s="95" t="str">
        <f t="shared" si="136"/>
        <v/>
      </c>
      <c r="OY77" s="95" t="str">
        <f t="shared" si="137"/>
        <v/>
      </c>
      <c r="OZ77" s="95" t="str">
        <f t="shared" si="138"/>
        <v/>
      </c>
      <c r="PA77" s="95" t="str">
        <f t="shared" si="139"/>
        <v/>
      </c>
      <c r="PB77" s="95" t="str">
        <f t="shared" si="140"/>
        <v/>
      </c>
      <c r="PC77" s="96" t="str">
        <f t="shared" si="141"/>
        <v/>
      </c>
      <c r="PE77" s="101" t="str">
        <f t="shared" si="271"/>
        <v/>
      </c>
      <c r="PG77" s="106" t="str">
        <f t="shared" si="272"/>
        <v/>
      </c>
      <c r="PH77" s="107" t="str">
        <f t="shared" si="161"/>
        <v/>
      </c>
      <c r="PI77" s="107" t="str">
        <f t="shared" si="162"/>
        <v/>
      </c>
      <c r="PJ77" s="107" t="str">
        <f t="shared" si="163"/>
        <v/>
      </c>
      <c r="PK77" s="107" t="str">
        <f t="shared" si="164"/>
        <v/>
      </c>
      <c r="PL77" s="107" t="str">
        <f t="shared" si="165"/>
        <v/>
      </c>
      <c r="PM77" s="107" t="str">
        <f t="shared" si="166"/>
        <v/>
      </c>
      <c r="PN77" s="107" t="str">
        <f t="shared" si="167"/>
        <v/>
      </c>
      <c r="PO77" s="107" t="str">
        <f t="shared" si="168"/>
        <v/>
      </c>
      <c r="PP77" s="107" t="str">
        <f t="shared" si="142"/>
        <v/>
      </c>
      <c r="PQ77" s="107" t="str">
        <f t="shared" si="143"/>
        <v/>
      </c>
      <c r="PR77" s="107" t="str">
        <f t="shared" si="144"/>
        <v/>
      </c>
      <c r="PS77" s="107" t="str">
        <f t="shared" si="145"/>
        <v/>
      </c>
      <c r="PT77" s="107" t="str">
        <f t="shared" si="146"/>
        <v/>
      </c>
      <c r="PU77" s="107" t="str">
        <f t="shared" si="147"/>
        <v/>
      </c>
      <c r="PV77" s="107" t="str">
        <f t="shared" si="148"/>
        <v/>
      </c>
      <c r="PW77" s="107" t="str">
        <f t="shared" si="149"/>
        <v/>
      </c>
      <c r="PX77" s="107" t="str">
        <f t="shared" si="150"/>
        <v/>
      </c>
      <c r="PY77" s="107" t="str">
        <f t="shared" si="151"/>
        <v/>
      </c>
      <c r="PZ77" s="108" t="str">
        <f t="shared" si="152"/>
        <v/>
      </c>
      <c r="QB77" s="124" t="str" cm="1">
        <f t="array" ref="QB77">IF(OR($QB$3="", $NI77=""), "", IFERROR(INDEX($ML77:$NE77, $QA77, MATCH($QB$3, $ML$7:$NE$7, 0)), ""))</f>
        <v/>
      </c>
      <c r="QD77" s="101" t="e" cm="1">
        <f t="array" ref="QD77">IF(OR($NI77="", $QB$3=""), NA(), IFERROR(INDEX($NO77:$OH77, $QC77, MATCH($QB$3, $NO$7:$OH$7, 0)), NA()))</f>
        <v>#N/A</v>
      </c>
      <c r="QF77" s="10">
        <f t="shared" si="242"/>
        <v>-20</v>
      </c>
    </row>
    <row r="78" spans="88:448" ht="15" hidden="1" customHeight="1" x14ac:dyDescent="0.25">
      <c r="CJ78" s="7"/>
      <c r="CK78" s="10">
        <v>70</v>
      </c>
      <c r="CL78" s="60">
        <v>69</v>
      </c>
      <c r="CM78" s="7">
        <v>80</v>
      </c>
      <c r="CN78" s="7">
        <v>93</v>
      </c>
      <c r="CO78" s="7">
        <v>3</v>
      </c>
      <c r="CP78" s="7">
        <v>88</v>
      </c>
      <c r="CQ78" s="7">
        <v>88</v>
      </c>
      <c r="CR78" s="7">
        <v>81</v>
      </c>
      <c r="CS78" s="7">
        <v>12</v>
      </c>
      <c r="CT78" s="7">
        <v>95</v>
      </c>
      <c r="CU78" s="7">
        <v>19</v>
      </c>
      <c r="CV78" s="7">
        <v>1</v>
      </c>
      <c r="CW78" s="7">
        <v>28</v>
      </c>
      <c r="CX78" s="7">
        <v>44</v>
      </c>
      <c r="CY78" s="7">
        <v>28</v>
      </c>
      <c r="CZ78" s="7">
        <v>48</v>
      </c>
      <c r="DA78" s="7">
        <v>30</v>
      </c>
      <c r="DB78" s="7">
        <v>88</v>
      </c>
      <c r="DC78" s="7">
        <v>6</v>
      </c>
      <c r="DD78" s="7">
        <v>46</v>
      </c>
      <c r="DE78" s="7">
        <v>51</v>
      </c>
      <c r="DF78" s="7">
        <v>36</v>
      </c>
      <c r="DG78" s="7">
        <v>57</v>
      </c>
      <c r="DH78" s="7">
        <v>20</v>
      </c>
      <c r="DI78" s="61">
        <v>70</v>
      </c>
      <c r="DK78" s="10">
        <v>71</v>
      </c>
      <c r="DL78" s="60">
        <v>48</v>
      </c>
      <c r="DM78" s="7">
        <v>13</v>
      </c>
      <c r="DN78" s="7">
        <v>24</v>
      </c>
      <c r="DO78" s="7">
        <v>77</v>
      </c>
      <c r="DP78" s="7">
        <v>16</v>
      </c>
      <c r="DQ78" s="7">
        <v>6</v>
      </c>
      <c r="DR78" s="7">
        <v>81</v>
      </c>
      <c r="DS78" s="7">
        <v>70</v>
      </c>
      <c r="DT78" s="7">
        <v>25</v>
      </c>
      <c r="DU78" s="7">
        <v>99</v>
      </c>
      <c r="DV78" s="7">
        <v>30</v>
      </c>
      <c r="DW78" s="7">
        <v>32</v>
      </c>
      <c r="DX78" s="7">
        <v>75</v>
      </c>
      <c r="DY78" s="7">
        <v>33</v>
      </c>
      <c r="DZ78" s="7">
        <v>2</v>
      </c>
      <c r="EA78" s="7">
        <v>15</v>
      </c>
      <c r="EB78" s="7">
        <v>37</v>
      </c>
      <c r="EC78" s="7">
        <v>62</v>
      </c>
      <c r="ED78" s="7">
        <v>52</v>
      </c>
      <c r="EE78" s="7">
        <v>88</v>
      </c>
      <c r="EF78" s="7">
        <v>99</v>
      </c>
      <c r="EG78" s="7">
        <v>100</v>
      </c>
      <c r="EH78" s="7">
        <v>47</v>
      </c>
      <c r="EI78" s="7">
        <v>61</v>
      </c>
      <c r="EJ78" s="7">
        <v>78</v>
      </c>
      <c r="EK78" s="7">
        <v>48</v>
      </c>
      <c r="EL78" s="7">
        <v>46</v>
      </c>
      <c r="EM78" s="7">
        <v>26</v>
      </c>
      <c r="EN78" s="7">
        <v>81</v>
      </c>
      <c r="EO78" s="7">
        <v>90</v>
      </c>
      <c r="EP78" s="7">
        <v>16</v>
      </c>
      <c r="EQ78" s="7">
        <v>92</v>
      </c>
      <c r="ER78" s="7">
        <v>17</v>
      </c>
      <c r="ES78" s="7">
        <v>88</v>
      </c>
      <c r="ET78" s="7">
        <v>26</v>
      </c>
      <c r="EU78" s="7">
        <v>54</v>
      </c>
      <c r="EV78" s="7">
        <v>23</v>
      </c>
      <c r="EW78" s="7">
        <v>30</v>
      </c>
      <c r="EX78" s="7">
        <v>36</v>
      </c>
      <c r="EY78" s="7">
        <v>35</v>
      </c>
      <c r="EZ78" s="7">
        <v>53</v>
      </c>
      <c r="FA78" s="7">
        <v>16</v>
      </c>
      <c r="FB78" s="7">
        <v>98</v>
      </c>
      <c r="FC78" s="7">
        <v>45</v>
      </c>
      <c r="FD78" s="7">
        <v>75</v>
      </c>
      <c r="FE78" s="7">
        <v>51</v>
      </c>
      <c r="FF78" s="7">
        <v>76</v>
      </c>
      <c r="FG78" s="7">
        <v>66</v>
      </c>
      <c r="FH78" s="7">
        <v>94</v>
      </c>
      <c r="FI78" s="7">
        <v>69</v>
      </c>
      <c r="FJ78" s="7">
        <v>21</v>
      </c>
      <c r="FK78" s="7">
        <v>66</v>
      </c>
      <c r="FL78" s="7">
        <v>97</v>
      </c>
      <c r="FM78" s="7">
        <v>79</v>
      </c>
      <c r="FN78" s="7">
        <v>28</v>
      </c>
      <c r="FO78" s="7">
        <v>38</v>
      </c>
      <c r="FP78" s="7">
        <v>47</v>
      </c>
      <c r="FQ78" s="7">
        <v>87</v>
      </c>
      <c r="FR78" s="7">
        <v>88</v>
      </c>
      <c r="FS78" s="7">
        <v>15</v>
      </c>
      <c r="FT78" s="7">
        <v>36</v>
      </c>
      <c r="FU78" s="7">
        <v>67</v>
      </c>
      <c r="FV78" s="7">
        <v>58</v>
      </c>
      <c r="FW78" s="7">
        <v>85</v>
      </c>
      <c r="FX78" s="7">
        <v>52</v>
      </c>
      <c r="FY78" s="7">
        <v>13</v>
      </c>
      <c r="FZ78" s="7">
        <v>3</v>
      </c>
      <c r="GA78" s="7">
        <v>76</v>
      </c>
      <c r="GB78" s="7">
        <v>8</v>
      </c>
      <c r="GC78" s="7">
        <v>73</v>
      </c>
      <c r="GD78" s="7">
        <v>11</v>
      </c>
      <c r="GE78" s="7">
        <v>83</v>
      </c>
      <c r="GF78" s="7">
        <v>81</v>
      </c>
      <c r="GG78" s="7">
        <v>66</v>
      </c>
      <c r="GH78" s="7">
        <v>13</v>
      </c>
      <c r="GI78" s="7">
        <v>12</v>
      </c>
      <c r="GJ78" s="7">
        <v>18</v>
      </c>
      <c r="GK78" s="7">
        <v>66</v>
      </c>
      <c r="GL78" s="7">
        <v>21</v>
      </c>
      <c r="GM78" s="7">
        <v>94</v>
      </c>
      <c r="GN78" s="7">
        <v>94</v>
      </c>
      <c r="GO78" s="7">
        <v>19</v>
      </c>
      <c r="GP78" s="7">
        <v>94</v>
      </c>
      <c r="GQ78" s="7">
        <v>33</v>
      </c>
      <c r="GR78" s="7">
        <v>15</v>
      </c>
      <c r="GS78" s="7">
        <v>41</v>
      </c>
      <c r="GT78" s="7">
        <v>85</v>
      </c>
      <c r="GU78" s="7">
        <v>5</v>
      </c>
      <c r="GV78" s="7">
        <v>79</v>
      </c>
      <c r="GW78" s="7">
        <v>9</v>
      </c>
      <c r="GX78" s="7">
        <v>53</v>
      </c>
      <c r="GY78" s="7">
        <v>6</v>
      </c>
      <c r="GZ78" s="7">
        <v>88</v>
      </c>
      <c r="HA78" s="7">
        <v>57</v>
      </c>
      <c r="HB78" s="7">
        <v>30</v>
      </c>
      <c r="HC78" s="7">
        <v>90</v>
      </c>
      <c r="HD78" s="7">
        <v>37</v>
      </c>
      <c r="HE78" s="7">
        <v>52</v>
      </c>
      <c r="HF78" s="7">
        <v>14</v>
      </c>
      <c r="HG78" s="61">
        <v>36</v>
      </c>
      <c r="HJ78" s="52" t="e">
        <f t="shared" si="176"/>
        <v>#VALUE!</v>
      </c>
      <c r="HL78" s="49">
        <f>$CA$30</f>
        <v>0.9166666666666663</v>
      </c>
      <c r="HN78" s="10" t="e">
        <f t="shared" si="179"/>
        <v>#VALUE!</v>
      </c>
      <c r="HP78" s="10" t="e">
        <f t="shared" si="180"/>
        <v>#VALUE!</v>
      </c>
      <c r="HR78" s="10" t="e">
        <f t="shared" si="243"/>
        <v>#VALUE!</v>
      </c>
      <c r="HT78" s="60" t="e">
        <f t="shared" si="178"/>
        <v>#VALUE!</v>
      </c>
      <c r="HU78" s="7" t="e">
        <f t="shared" si="178"/>
        <v>#VALUE!</v>
      </c>
      <c r="HV78" s="7" t="e">
        <f t="shared" si="178"/>
        <v>#VALUE!</v>
      </c>
      <c r="HW78" s="7" t="e">
        <f t="shared" si="178"/>
        <v>#VALUE!</v>
      </c>
      <c r="HX78" s="7" t="e">
        <f t="shared" si="178"/>
        <v>#VALUE!</v>
      </c>
      <c r="HY78" s="7" t="e">
        <f t="shared" si="178"/>
        <v>#VALUE!</v>
      </c>
      <c r="HZ78" s="7" t="e">
        <f t="shared" si="178"/>
        <v>#VALUE!</v>
      </c>
      <c r="IA78" s="7" t="e">
        <f t="shared" si="178"/>
        <v>#VALUE!</v>
      </c>
      <c r="IB78" s="7" t="e">
        <f t="shared" si="178"/>
        <v>#VALUE!</v>
      </c>
      <c r="IC78" s="7" t="e">
        <f t="shared" si="178"/>
        <v>#VALUE!</v>
      </c>
      <c r="ID78" s="7" t="e">
        <f t="shared" si="178"/>
        <v>#VALUE!</v>
      </c>
      <c r="IE78" s="7" t="e">
        <f t="shared" si="178"/>
        <v>#VALUE!</v>
      </c>
      <c r="IF78" s="7" t="e">
        <f t="shared" si="178"/>
        <v>#VALUE!</v>
      </c>
      <c r="IG78" s="7" t="e">
        <f t="shared" si="178"/>
        <v>#VALUE!</v>
      </c>
      <c r="IH78" s="7" t="e">
        <f t="shared" si="178"/>
        <v>#VALUE!</v>
      </c>
      <c r="II78" s="7" t="e">
        <f t="shared" si="178"/>
        <v>#VALUE!</v>
      </c>
      <c r="IJ78" s="7" t="e">
        <f t="shared" si="177"/>
        <v>#VALUE!</v>
      </c>
      <c r="IK78" s="7" t="e">
        <f t="shared" si="177"/>
        <v>#VALUE!</v>
      </c>
      <c r="IL78" s="7" t="e">
        <f t="shared" si="177"/>
        <v>#VALUE!</v>
      </c>
      <c r="IM78" s="61" t="e">
        <f t="shared" si="177"/>
        <v>#VALUE!</v>
      </c>
      <c r="IT78" s="10">
        <v>71</v>
      </c>
      <c r="IU78" s="10">
        <f t="shared" si="244"/>
        <v>3</v>
      </c>
      <c r="IW78" s="10">
        <f>IFERROR(IF(COUNTIF(IW$8:IW77, IW77)&lt;=INDEX($IQ$8:$IQ$18, MATCH(IW77, $IP$8:$IP$18, 0)), IW77, IW77+$IR$5), "")</f>
        <v>2</v>
      </c>
      <c r="IX78" s="10">
        <f>IF($IW78="", "", COUNTIF(IW$8:IW78, IW78))</f>
        <v>6</v>
      </c>
      <c r="IY78" s="10">
        <f t="shared" si="245"/>
        <v>10</v>
      </c>
      <c r="JA78" s="10" t="str">
        <f t="shared" si="246"/>
        <v>X</v>
      </c>
      <c r="JB78" s="10">
        <f>IF($JA78="", "", COUNTIF(JA$8:JA78, "X"))</f>
        <v>64</v>
      </c>
      <c r="JE78" s="67" t="str">
        <f t="shared" si="247"/>
        <v/>
      </c>
      <c r="JF78" s="60" t="str">
        <f>IF(AND($IQ$5='Dev Settings'!$BU$3, COUNTIF($IP$21:$IP$25, HT78)&gt;0, COUNTIF($IP$21:$IP$25, HT77)&gt;0), MIN($ML77:$NE77)-ML77, IF(AND($IQ$6='Dev Settings'!$BU$3, COUNTIF($IQ$21:$IQ$25, HT78)&gt;0, COUNTIF($IQ$21:$IQ$25, HT77)&gt;0), MAX($ML77:$NE77)-ML77, IFERROR(INDEX($IU$8:$IU$107, MATCH(HT78, $IT$8:$IT$107, 0)), "")))</f>
        <v/>
      </c>
      <c r="JG78" s="7" t="str">
        <f>IF(AND($IQ$5='Dev Settings'!$BU$3, COUNTIF($IP$21:$IP$25, HU78)&gt;0, COUNTIF($IP$21:$IP$25, HU77)&gt;0), MIN($ML77:$NE77)-MM77, IF(AND($IQ$6='Dev Settings'!$BU$3, COUNTIF($IQ$21:$IQ$25, HU78)&gt;0, COUNTIF($IQ$21:$IQ$25, HU77)&gt;0), MAX($ML77:$NE77)-MM77, IFERROR(INDEX($IU$8:$IU$107, MATCH(HU78, $IT$8:$IT$107, 0)), "")))</f>
        <v/>
      </c>
      <c r="JH78" s="7" t="str">
        <f>IF(AND($IQ$5='Dev Settings'!$BU$3, COUNTIF($IP$21:$IP$25, HV78)&gt;0, COUNTIF($IP$21:$IP$25, HV77)&gt;0), MIN($ML77:$NE77)-MN77, IF(AND($IQ$6='Dev Settings'!$BU$3, COUNTIF($IQ$21:$IQ$25, HV78)&gt;0, COUNTIF($IQ$21:$IQ$25, HV77)&gt;0), MAX($ML77:$NE77)-MN77, IFERROR(INDEX($IU$8:$IU$107, MATCH(HV78, $IT$8:$IT$107, 0)), "")))</f>
        <v/>
      </c>
      <c r="JI78" s="7" t="str">
        <f>IF(AND($IQ$5='Dev Settings'!$BU$3, COUNTIF($IP$21:$IP$25, HW78)&gt;0, COUNTIF($IP$21:$IP$25, HW77)&gt;0), MIN($ML77:$NE77)-MO77, IF(AND($IQ$6='Dev Settings'!$BU$3, COUNTIF($IQ$21:$IQ$25, HW78)&gt;0, COUNTIF($IQ$21:$IQ$25, HW77)&gt;0), MAX($ML77:$NE77)-MO77, IFERROR(INDEX($IU$8:$IU$107, MATCH(HW78, $IT$8:$IT$107, 0)), "")))</f>
        <v/>
      </c>
      <c r="JJ78" s="7" t="str">
        <f>IF(AND($IQ$5='Dev Settings'!$BU$3, COUNTIF($IP$21:$IP$25, HX78)&gt;0, COUNTIF($IP$21:$IP$25, HX77)&gt;0), MIN($ML77:$NE77)-MP77, IF(AND($IQ$6='Dev Settings'!$BU$3, COUNTIF($IQ$21:$IQ$25, HX78)&gt;0, COUNTIF($IQ$21:$IQ$25, HX77)&gt;0), MAX($ML77:$NE77)-MP77, IFERROR(INDEX($IU$8:$IU$107, MATCH(HX78, $IT$8:$IT$107, 0)), "")))</f>
        <v/>
      </c>
      <c r="JK78" s="7" t="str">
        <f>IF(AND($IQ$5='Dev Settings'!$BU$3, COUNTIF($IP$21:$IP$25, HY78)&gt;0, COUNTIF($IP$21:$IP$25, HY77)&gt;0), MIN($ML77:$NE77)-MQ77, IF(AND($IQ$6='Dev Settings'!$BU$3, COUNTIF($IQ$21:$IQ$25, HY78)&gt;0, COUNTIF($IQ$21:$IQ$25, HY77)&gt;0), MAX($ML77:$NE77)-MQ77, IFERROR(INDEX($IU$8:$IU$107, MATCH(HY78, $IT$8:$IT$107, 0)), "")))</f>
        <v/>
      </c>
      <c r="JL78" s="7" t="str">
        <f>IF(AND($IQ$5='Dev Settings'!$BU$3, COUNTIF($IP$21:$IP$25, HZ78)&gt;0, COUNTIF($IP$21:$IP$25, HZ77)&gt;0), MIN($ML77:$NE77)-MR77, IF(AND($IQ$6='Dev Settings'!$BU$3, COUNTIF($IQ$21:$IQ$25, HZ78)&gt;0, COUNTIF($IQ$21:$IQ$25, HZ77)&gt;0), MAX($ML77:$NE77)-MR77, IFERROR(INDEX($IU$8:$IU$107, MATCH(HZ78, $IT$8:$IT$107, 0)), "")))</f>
        <v/>
      </c>
      <c r="JM78" s="7" t="str">
        <f>IF(AND($IQ$5='Dev Settings'!$BU$3, COUNTIF($IP$21:$IP$25, IA78)&gt;0, COUNTIF($IP$21:$IP$25, IA77)&gt;0), MIN($ML77:$NE77)-MS77, IF(AND($IQ$6='Dev Settings'!$BU$3, COUNTIF($IQ$21:$IQ$25, IA78)&gt;0, COUNTIF($IQ$21:$IQ$25, IA77)&gt;0), MAX($ML77:$NE77)-MS77, IFERROR(INDEX($IU$8:$IU$107, MATCH(IA78, $IT$8:$IT$107, 0)), "")))</f>
        <v/>
      </c>
      <c r="JN78" s="7" t="str">
        <f>IF(AND($IQ$5='Dev Settings'!$BU$3, COUNTIF($IP$21:$IP$25, IB78)&gt;0, COUNTIF($IP$21:$IP$25, IB77)&gt;0), MIN($ML77:$NE77)-MT77, IF(AND($IQ$6='Dev Settings'!$BU$3, COUNTIF($IQ$21:$IQ$25, IB78)&gt;0, COUNTIF($IQ$21:$IQ$25, IB77)&gt;0), MAX($ML77:$NE77)-MT77, IFERROR(INDEX($IU$8:$IU$107, MATCH(IB78, $IT$8:$IT$107, 0)), "")))</f>
        <v/>
      </c>
      <c r="JO78" s="7" t="str">
        <f>IF(AND($IQ$5='Dev Settings'!$BU$3, COUNTIF($IP$21:$IP$25, IC78)&gt;0, COUNTIF($IP$21:$IP$25, IC77)&gt;0), MIN($ML77:$NE77)-MU77, IF(AND($IQ$6='Dev Settings'!$BU$3, COUNTIF($IQ$21:$IQ$25, IC78)&gt;0, COUNTIF($IQ$21:$IQ$25, IC77)&gt;0), MAX($ML77:$NE77)-MU77, IFERROR(INDEX($IU$8:$IU$107, MATCH(IC78, $IT$8:$IT$107, 0)), "")))</f>
        <v/>
      </c>
      <c r="JP78" s="7" t="str">
        <f>IF(AND($IQ$5='Dev Settings'!$BU$3, COUNTIF($IP$21:$IP$25, ID78)&gt;0, COUNTIF($IP$21:$IP$25, ID77)&gt;0), MIN($ML77:$NE77)-MV77, IF(AND($IQ$6='Dev Settings'!$BU$3, COUNTIF($IQ$21:$IQ$25, ID78)&gt;0, COUNTIF($IQ$21:$IQ$25, ID77)&gt;0), MAX($ML77:$NE77)-MV77, IFERROR(INDEX($IU$8:$IU$107, MATCH(ID78, $IT$8:$IT$107, 0)), "")))</f>
        <v/>
      </c>
      <c r="JQ78" s="7" t="str">
        <f>IF(AND($IQ$5='Dev Settings'!$BU$3, COUNTIF($IP$21:$IP$25, IE78)&gt;0, COUNTIF($IP$21:$IP$25, IE77)&gt;0), MIN($ML77:$NE77)-MW77, IF(AND($IQ$6='Dev Settings'!$BU$3, COUNTIF($IQ$21:$IQ$25, IE78)&gt;0, COUNTIF($IQ$21:$IQ$25, IE77)&gt;0), MAX($ML77:$NE77)-MW77, IFERROR(INDEX($IU$8:$IU$107, MATCH(IE78, $IT$8:$IT$107, 0)), "")))</f>
        <v/>
      </c>
      <c r="JR78" s="7" t="str">
        <f>IF(AND($IQ$5='Dev Settings'!$BU$3, COUNTIF($IP$21:$IP$25, IF78)&gt;0, COUNTIF($IP$21:$IP$25, IF77)&gt;0), MIN($ML77:$NE77)-MX77, IF(AND($IQ$6='Dev Settings'!$BU$3, COUNTIF($IQ$21:$IQ$25, IF78)&gt;0, COUNTIF($IQ$21:$IQ$25, IF77)&gt;0), MAX($ML77:$NE77)-MX77, IFERROR(INDEX($IU$8:$IU$107, MATCH(IF78, $IT$8:$IT$107, 0)), "")))</f>
        <v/>
      </c>
      <c r="JS78" s="7" t="str">
        <f>IF(AND($IQ$5='Dev Settings'!$BU$3, COUNTIF($IP$21:$IP$25, IG78)&gt;0, COUNTIF($IP$21:$IP$25, IG77)&gt;0), MIN($ML77:$NE77)-MY77, IF(AND($IQ$6='Dev Settings'!$BU$3, COUNTIF($IQ$21:$IQ$25, IG78)&gt;0, COUNTIF($IQ$21:$IQ$25, IG77)&gt;0), MAX($ML77:$NE77)-MY77, IFERROR(INDEX($IU$8:$IU$107, MATCH(IG78, $IT$8:$IT$107, 0)), "")))</f>
        <v/>
      </c>
      <c r="JT78" s="7" t="str">
        <f>IF(AND($IQ$5='Dev Settings'!$BU$3, COUNTIF($IP$21:$IP$25, IH78)&gt;0, COUNTIF($IP$21:$IP$25, IH77)&gt;0), MIN($ML77:$NE77)-MZ77, IF(AND($IQ$6='Dev Settings'!$BU$3, COUNTIF($IQ$21:$IQ$25, IH78)&gt;0, COUNTIF($IQ$21:$IQ$25, IH77)&gt;0), MAX($ML77:$NE77)-MZ77, IFERROR(INDEX($IU$8:$IU$107, MATCH(IH78, $IT$8:$IT$107, 0)), "")))</f>
        <v/>
      </c>
      <c r="JU78" s="7" t="str">
        <f>IF(AND($IQ$5='Dev Settings'!$BU$3, COUNTIF($IP$21:$IP$25, II78)&gt;0, COUNTIF($IP$21:$IP$25, II77)&gt;0), MIN($ML77:$NE77)-NA77, IF(AND($IQ$6='Dev Settings'!$BU$3, COUNTIF($IQ$21:$IQ$25, II78)&gt;0, COUNTIF($IQ$21:$IQ$25, II77)&gt;0), MAX($ML77:$NE77)-NA77, IFERROR(INDEX($IU$8:$IU$107, MATCH(II78, $IT$8:$IT$107, 0)), "")))</f>
        <v/>
      </c>
      <c r="JV78" s="7" t="str">
        <f>IF(AND($IQ$5='Dev Settings'!$BU$3, COUNTIF($IP$21:$IP$25, IJ78)&gt;0, COUNTIF($IP$21:$IP$25, IJ77)&gt;0), MIN($ML77:$NE77)-NB77, IF(AND($IQ$6='Dev Settings'!$BU$3, COUNTIF($IQ$21:$IQ$25, IJ78)&gt;0, COUNTIF($IQ$21:$IQ$25, IJ77)&gt;0), MAX($ML77:$NE77)-NB77, IFERROR(INDEX($IU$8:$IU$107, MATCH(IJ78, $IT$8:$IT$107, 0)), "")))</f>
        <v/>
      </c>
      <c r="JW78" s="7" t="str">
        <f>IF(AND($IQ$5='Dev Settings'!$BU$3, COUNTIF($IP$21:$IP$25, IK78)&gt;0, COUNTIF($IP$21:$IP$25, IK77)&gt;0), MIN($ML77:$NE77)-NC77, IF(AND($IQ$6='Dev Settings'!$BU$3, COUNTIF($IQ$21:$IQ$25, IK78)&gt;0, COUNTIF($IQ$21:$IQ$25, IK77)&gt;0), MAX($ML77:$NE77)-NC77, IFERROR(INDEX($IU$8:$IU$107, MATCH(IK78, $IT$8:$IT$107, 0)), "")))</f>
        <v/>
      </c>
      <c r="JX78" s="7" t="str">
        <f>IF(AND($IQ$5='Dev Settings'!$BU$3, COUNTIF($IP$21:$IP$25, IL78)&gt;0, COUNTIF($IP$21:$IP$25, IL77)&gt;0), MIN($ML77:$NE77)-ND77, IF(AND($IQ$6='Dev Settings'!$BU$3, COUNTIF($IQ$21:$IQ$25, IL78)&gt;0, COUNTIF($IQ$21:$IQ$25, IL77)&gt;0), MAX($ML77:$NE77)-ND77, IFERROR(INDEX($IU$8:$IU$107, MATCH(IL78, $IT$8:$IT$107, 0)), "")))</f>
        <v/>
      </c>
      <c r="JY78" s="61" t="str">
        <f>IF(AND($IQ$5='Dev Settings'!$BU$3, COUNTIF($IP$21:$IP$25, IM78)&gt;0, COUNTIF($IP$21:$IP$25, IM77)&gt;0), MIN($ML77:$NE77)-NE77, IF(AND($IQ$6='Dev Settings'!$BU$3, COUNTIF($IQ$21:$IQ$25, IM78)&gt;0, COUNTIF($IQ$21:$IQ$25, IM77)&gt;0), MAX($ML77:$NE77)-NE77, IFERROR(INDEX($IU$8:$IU$107, MATCH(IM78, $IT$8:$IT$107, 0)), "")))</f>
        <v/>
      </c>
      <c r="KA78" s="60" t="str">
        <f t="shared" si="181"/>
        <v/>
      </c>
      <c r="KB78" s="7" t="str">
        <f t="shared" si="182"/>
        <v/>
      </c>
      <c r="KC78" s="7" t="str">
        <f t="shared" si="183"/>
        <v/>
      </c>
      <c r="KD78" s="7" t="str">
        <f t="shared" si="184"/>
        <v/>
      </c>
      <c r="KE78" s="7" t="str">
        <f t="shared" si="185"/>
        <v/>
      </c>
      <c r="KF78" s="7" t="str">
        <f t="shared" si="186"/>
        <v/>
      </c>
      <c r="KG78" s="7" t="str">
        <f t="shared" si="187"/>
        <v/>
      </c>
      <c r="KH78" s="7" t="str">
        <f t="shared" si="188"/>
        <v/>
      </c>
      <c r="KI78" s="7" t="str">
        <f t="shared" si="189"/>
        <v/>
      </c>
      <c r="KJ78" s="7" t="str">
        <f t="shared" si="190"/>
        <v/>
      </c>
      <c r="KK78" s="7" t="str">
        <f t="shared" si="191"/>
        <v/>
      </c>
      <c r="KL78" s="7" t="str">
        <f t="shared" si="192"/>
        <v/>
      </c>
      <c r="KM78" s="7" t="str">
        <f t="shared" si="193"/>
        <v/>
      </c>
      <c r="KN78" s="7" t="str">
        <f t="shared" si="194"/>
        <v/>
      </c>
      <c r="KO78" s="7" t="str">
        <f t="shared" si="195"/>
        <v/>
      </c>
      <c r="KP78" s="7" t="str">
        <f t="shared" si="196"/>
        <v/>
      </c>
      <c r="KQ78" s="7" t="str">
        <f t="shared" si="197"/>
        <v/>
      </c>
      <c r="KR78" s="7" t="str">
        <f t="shared" si="198"/>
        <v/>
      </c>
      <c r="KS78" s="7" t="str">
        <f t="shared" si="199"/>
        <v/>
      </c>
      <c r="KT78" s="61" t="str">
        <f t="shared" si="200"/>
        <v/>
      </c>
      <c r="KV78" s="60" t="e">
        <f t="shared" si="201"/>
        <v>#VALUE!</v>
      </c>
      <c r="KW78" s="7" t="e">
        <f t="shared" si="202"/>
        <v>#VALUE!</v>
      </c>
      <c r="KX78" s="7" t="e">
        <f t="shared" si="203"/>
        <v>#VALUE!</v>
      </c>
      <c r="KY78" s="7" t="e">
        <f t="shared" si="204"/>
        <v>#VALUE!</v>
      </c>
      <c r="KZ78" s="7" t="e">
        <f t="shared" si="205"/>
        <v>#VALUE!</v>
      </c>
      <c r="LA78" s="7" t="e">
        <f t="shared" si="206"/>
        <v>#VALUE!</v>
      </c>
      <c r="LB78" s="7" t="e">
        <f t="shared" si="207"/>
        <v>#VALUE!</v>
      </c>
      <c r="LC78" s="7" t="e">
        <f t="shared" si="208"/>
        <v>#VALUE!</v>
      </c>
      <c r="LD78" s="7" t="e">
        <f t="shared" si="209"/>
        <v>#VALUE!</v>
      </c>
      <c r="LE78" s="7" t="e">
        <f t="shared" si="210"/>
        <v>#VALUE!</v>
      </c>
      <c r="LF78" s="7" t="e">
        <f t="shared" si="211"/>
        <v>#VALUE!</v>
      </c>
      <c r="LG78" s="7" t="e">
        <f t="shared" si="212"/>
        <v>#VALUE!</v>
      </c>
      <c r="LH78" s="7" t="e">
        <f t="shared" si="213"/>
        <v>#VALUE!</v>
      </c>
      <c r="LI78" s="7" t="e">
        <f t="shared" si="214"/>
        <v>#VALUE!</v>
      </c>
      <c r="LJ78" s="7" t="e">
        <f t="shared" si="215"/>
        <v>#VALUE!</v>
      </c>
      <c r="LK78" s="7" t="e">
        <f t="shared" si="216"/>
        <v>#VALUE!</v>
      </c>
      <c r="LL78" s="7" t="e">
        <f t="shared" si="217"/>
        <v>#VALUE!</v>
      </c>
      <c r="LM78" s="7" t="e">
        <f t="shared" si="218"/>
        <v>#VALUE!</v>
      </c>
      <c r="LN78" s="7" t="e">
        <f t="shared" si="219"/>
        <v>#VALUE!</v>
      </c>
      <c r="LO78" s="61" t="e">
        <f t="shared" si="220"/>
        <v>#VALUE!</v>
      </c>
      <c r="LQ78" s="60" t="e">
        <f t="shared" si="221"/>
        <v>#VALUE!</v>
      </c>
      <c r="LR78" s="7" t="e">
        <f t="shared" si="222"/>
        <v>#VALUE!</v>
      </c>
      <c r="LS78" s="7" t="e">
        <f t="shared" si="223"/>
        <v>#VALUE!</v>
      </c>
      <c r="LT78" s="7" t="e">
        <f t="shared" si="224"/>
        <v>#VALUE!</v>
      </c>
      <c r="LU78" s="7" t="e">
        <f t="shared" si="225"/>
        <v>#VALUE!</v>
      </c>
      <c r="LV78" s="7" t="e">
        <f t="shared" si="226"/>
        <v>#VALUE!</v>
      </c>
      <c r="LW78" s="7" t="e">
        <f t="shared" si="227"/>
        <v>#VALUE!</v>
      </c>
      <c r="LX78" s="7" t="e">
        <f t="shared" si="228"/>
        <v>#VALUE!</v>
      </c>
      <c r="LY78" s="7" t="e">
        <f t="shared" si="229"/>
        <v>#VALUE!</v>
      </c>
      <c r="LZ78" s="7" t="e">
        <f t="shared" si="230"/>
        <v>#VALUE!</v>
      </c>
      <c r="MA78" s="7" t="e">
        <f t="shared" si="231"/>
        <v>#VALUE!</v>
      </c>
      <c r="MB78" s="7" t="e">
        <f t="shared" si="232"/>
        <v>#VALUE!</v>
      </c>
      <c r="MC78" s="7" t="e">
        <f t="shared" si="233"/>
        <v>#VALUE!</v>
      </c>
      <c r="MD78" s="7" t="e">
        <f t="shared" si="234"/>
        <v>#VALUE!</v>
      </c>
      <c r="ME78" s="7" t="e">
        <f t="shared" si="235"/>
        <v>#VALUE!</v>
      </c>
      <c r="MF78" s="7" t="e">
        <f t="shared" si="236"/>
        <v>#VALUE!</v>
      </c>
      <c r="MG78" s="7" t="e">
        <f t="shared" si="237"/>
        <v>#VALUE!</v>
      </c>
      <c r="MH78" s="7" t="e">
        <f t="shared" si="238"/>
        <v>#VALUE!</v>
      </c>
      <c r="MI78" s="7" t="e">
        <f t="shared" si="239"/>
        <v>#VALUE!</v>
      </c>
      <c r="MJ78" s="61" t="e">
        <f t="shared" si="240"/>
        <v>#VALUE!</v>
      </c>
      <c r="ML78" s="60" t="str">
        <f t="shared" si="248"/>
        <v/>
      </c>
      <c r="MM78" s="7" t="str">
        <f t="shared" si="249"/>
        <v/>
      </c>
      <c r="MN78" s="7" t="str">
        <f t="shared" si="250"/>
        <v/>
      </c>
      <c r="MO78" s="7" t="str">
        <f t="shared" si="251"/>
        <v/>
      </c>
      <c r="MP78" s="7" t="str">
        <f t="shared" si="252"/>
        <v/>
      </c>
      <c r="MQ78" s="7" t="str">
        <f t="shared" si="253"/>
        <v/>
      </c>
      <c r="MR78" s="7" t="str">
        <f t="shared" si="254"/>
        <v/>
      </c>
      <c r="MS78" s="7" t="str">
        <f t="shared" si="255"/>
        <v/>
      </c>
      <c r="MT78" s="7" t="str">
        <f t="shared" si="256"/>
        <v/>
      </c>
      <c r="MU78" s="7" t="str">
        <f t="shared" si="257"/>
        <v/>
      </c>
      <c r="MV78" s="7" t="str">
        <f t="shared" si="258"/>
        <v/>
      </c>
      <c r="MW78" s="7" t="str">
        <f t="shared" si="259"/>
        <v/>
      </c>
      <c r="MX78" s="7" t="str">
        <f t="shared" si="260"/>
        <v/>
      </c>
      <c r="MY78" s="7" t="str">
        <f t="shared" si="261"/>
        <v/>
      </c>
      <c r="MZ78" s="7" t="str">
        <f t="shared" si="262"/>
        <v/>
      </c>
      <c r="NA78" s="7" t="str">
        <f t="shared" si="263"/>
        <v/>
      </c>
      <c r="NB78" s="7" t="str">
        <f t="shared" si="264"/>
        <v/>
      </c>
      <c r="NC78" s="7" t="str">
        <f t="shared" si="265"/>
        <v/>
      </c>
      <c r="ND78" s="7" t="str">
        <f t="shared" si="266"/>
        <v/>
      </c>
      <c r="NE78" s="61" t="str">
        <f t="shared" si="267"/>
        <v/>
      </c>
      <c r="NG78" s="10" t="str">
        <f t="shared" si="268"/>
        <v/>
      </c>
      <c r="NI78" s="10" t="str">
        <f t="shared" si="269"/>
        <v/>
      </c>
      <c r="NK78" s="10" t="str">
        <f>IF(COUNTIF($NI78:$NI$176, "X")=1, "X", "")</f>
        <v/>
      </c>
      <c r="NM78" s="10" t="str">
        <f t="shared" si="241"/>
        <v/>
      </c>
      <c r="NO78" s="85" t="str" cm="1">
        <f t="array" ref="NO78">IF(OR(NO$7="", $JE78=""), "", IFERROR(NO$8+SUMPRODUCT((Trades!$CL$8:$CL$307)*(Trades!$O$8:$Q$307=NO$7)*(Trades!$R$8:$R$307&lt;$JE78))-SUMPRODUCT((Trades!$H$8:$H$307)*(Trades!$E$8:$E$307=NO$7)*(Trades!$R$8:$R$307&lt;$JE78)), ""))</f>
        <v/>
      </c>
      <c r="NP78" s="86" t="str" cm="1">
        <f t="array" ref="NP78">IF(OR(NP$7="", $JE78=""), "", IFERROR(NP$8+SUMPRODUCT((Trades!$CL$8:$CL$307)*(Trades!$O$8:$Q$307=NP$7)*(Trades!$R$8:$R$307&lt;$JE78))-SUMPRODUCT((Trades!$H$8:$H$307)*(Trades!$E$8:$E$307=NP$7)*(Trades!$R$8:$R$307&lt;$JE78)), ""))</f>
        <v/>
      </c>
      <c r="NQ78" s="86" t="str" cm="1">
        <f t="array" ref="NQ78">IF(OR(NQ$7="", $JE78=""), "", IFERROR(NQ$8+SUMPRODUCT((Trades!$CL$8:$CL$307)*(Trades!$O$8:$Q$307=NQ$7)*(Trades!$R$8:$R$307&lt;$JE78))-SUMPRODUCT((Trades!$H$8:$H$307)*(Trades!$E$8:$E$307=NQ$7)*(Trades!$R$8:$R$307&lt;$JE78)), ""))</f>
        <v/>
      </c>
      <c r="NR78" s="86" t="str" cm="1">
        <f t="array" ref="NR78">IF(OR(NR$7="", $JE78=""), "", IFERROR(NR$8+SUMPRODUCT((Trades!$CL$8:$CL$307)*(Trades!$O$8:$Q$307=NR$7)*(Trades!$R$8:$R$307&lt;$JE78))-SUMPRODUCT((Trades!$H$8:$H$307)*(Trades!$E$8:$E$307=NR$7)*(Trades!$R$8:$R$307&lt;$JE78)), ""))</f>
        <v/>
      </c>
      <c r="NS78" s="86" t="str" cm="1">
        <f t="array" ref="NS78">IF(OR(NS$7="", $JE78=""), "", IFERROR(NS$8+SUMPRODUCT((Trades!$CL$8:$CL$307)*(Trades!$O$8:$Q$307=NS$7)*(Trades!$R$8:$R$307&lt;$JE78))-SUMPRODUCT((Trades!$H$8:$H$307)*(Trades!$E$8:$E$307=NS$7)*(Trades!$R$8:$R$307&lt;$JE78)), ""))</f>
        <v/>
      </c>
      <c r="NT78" s="86" t="str" cm="1">
        <f t="array" ref="NT78">IF(OR(NT$7="", $JE78=""), "", IFERROR(NT$8+SUMPRODUCT((Trades!$CL$8:$CL$307)*(Trades!$O$8:$Q$307=NT$7)*(Trades!$R$8:$R$307&lt;$JE78))-SUMPRODUCT((Trades!$H$8:$H$307)*(Trades!$E$8:$E$307=NT$7)*(Trades!$R$8:$R$307&lt;$JE78)), ""))</f>
        <v/>
      </c>
      <c r="NU78" s="86" t="str" cm="1">
        <f t="array" ref="NU78">IF(OR(NU$7="", $JE78=""), "", IFERROR(NU$8+SUMPRODUCT((Trades!$CL$8:$CL$307)*(Trades!$O$8:$Q$307=NU$7)*(Trades!$R$8:$R$307&lt;$JE78))-SUMPRODUCT((Trades!$H$8:$H$307)*(Trades!$E$8:$E$307=NU$7)*(Trades!$R$8:$R$307&lt;$JE78)), ""))</f>
        <v/>
      </c>
      <c r="NV78" s="86" t="str" cm="1">
        <f t="array" ref="NV78">IF(OR(NV$7="", $JE78=""), "", IFERROR(NV$8+SUMPRODUCT((Trades!$CL$8:$CL$307)*(Trades!$O$8:$Q$307=NV$7)*(Trades!$R$8:$R$307&lt;$JE78))-SUMPRODUCT((Trades!$H$8:$H$307)*(Trades!$E$8:$E$307=NV$7)*(Trades!$R$8:$R$307&lt;$JE78)), ""))</f>
        <v/>
      </c>
      <c r="NW78" s="86" t="str" cm="1">
        <f t="array" ref="NW78">IF(OR(NW$7="", $JE78=""), "", IFERROR(NW$8+SUMPRODUCT((Trades!$CL$8:$CL$307)*(Trades!$O$8:$Q$307=NW$7)*(Trades!$R$8:$R$307&lt;$JE78))-SUMPRODUCT((Trades!$H$8:$H$307)*(Trades!$E$8:$E$307=NW$7)*(Trades!$R$8:$R$307&lt;$JE78)), ""))</f>
        <v/>
      </c>
      <c r="NX78" s="86" t="str" cm="1">
        <f t="array" ref="NX78">IF(OR(NX$7="", $JE78=""), "", IFERROR(NX$8+SUMPRODUCT((Trades!$CL$8:$CL$307)*(Trades!$O$8:$Q$307=NX$7)*(Trades!$R$8:$R$307&lt;$JE78))-SUMPRODUCT((Trades!$H$8:$H$307)*(Trades!$E$8:$E$307=NX$7)*(Trades!$R$8:$R$307&lt;$JE78)), ""))</f>
        <v/>
      </c>
      <c r="NY78" s="86" t="str" cm="1">
        <f t="array" ref="NY78">IF(OR(NY$7="", $JE78=""), "", IFERROR(NY$8+SUMPRODUCT((Trades!$CL$8:$CL$307)*(Trades!$O$8:$Q$307=NY$7)*(Trades!$R$8:$R$307&lt;$JE78))-SUMPRODUCT((Trades!$H$8:$H$307)*(Trades!$E$8:$E$307=NY$7)*(Trades!$R$8:$R$307&lt;$JE78)), ""))</f>
        <v/>
      </c>
      <c r="NZ78" s="86" t="str" cm="1">
        <f t="array" ref="NZ78">IF(OR(NZ$7="", $JE78=""), "", IFERROR(NZ$8+SUMPRODUCT((Trades!$CL$8:$CL$307)*(Trades!$O$8:$Q$307=NZ$7)*(Trades!$R$8:$R$307&lt;$JE78))-SUMPRODUCT((Trades!$H$8:$H$307)*(Trades!$E$8:$E$307=NZ$7)*(Trades!$R$8:$R$307&lt;$JE78)), ""))</f>
        <v/>
      </c>
      <c r="OA78" s="86" t="str" cm="1">
        <f t="array" ref="OA78">IF(OR(OA$7="", $JE78=""), "", IFERROR(OA$8+SUMPRODUCT((Trades!$CL$8:$CL$307)*(Trades!$O$8:$Q$307=OA$7)*(Trades!$R$8:$R$307&lt;$JE78))-SUMPRODUCT((Trades!$H$8:$H$307)*(Trades!$E$8:$E$307=OA$7)*(Trades!$R$8:$R$307&lt;$JE78)), ""))</f>
        <v/>
      </c>
      <c r="OB78" s="86" t="str" cm="1">
        <f t="array" ref="OB78">IF(OR(OB$7="", $JE78=""), "", IFERROR(OB$8+SUMPRODUCT((Trades!$CL$8:$CL$307)*(Trades!$O$8:$Q$307=OB$7)*(Trades!$R$8:$R$307&lt;$JE78))-SUMPRODUCT((Trades!$H$8:$H$307)*(Trades!$E$8:$E$307=OB$7)*(Trades!$R$8:$R$307&lt;$JE78)), ""))</f>
        <v/>
      </c>
      <c r="OC78" s="86" t="str" cm="1">
        <f t="array" ref="OC78">IF(OR(OC$7="", $JE78=""), "", IFERROR(OC$8+SUMPRODUCT((Trades!$CL$8:$CL$307)*(Trades!$O$8:$Q$307=OC$7)*(Trades!$R$8:$R$307&lt;$JE78))-SUMPRODUCT((Trades!$H$8:$H$307)*(Trades!$E$8:$E$307=OC$7)*(Trades!$R$8:$R$307&lt;$JE78)), ""))</f>
        <v/>
      </c>
      <c r="OD78" s="86" t="str" cm="1">
        <f t="array" ref="OD78">IF(OR(OD$7="", $JE78=""), "", IFERROR(OD$8+SUMPRODUCT((Trades!$CL$8:$CL$307)*(Trades!$O$8:$Q$307=OD$7)*(Trades!$R$8:$R$307&lt;$JE78))-SUMPRODUCT((Trades!$H$8:$H$307)*(Trades!$E$8:$E$307=OD$7)*(Trades!$R$8:$R$307&lt;$JE78)), ""))</f>
        <v/>
      </c>
      <c r="OE78" s="86" t="str" cm="1">
        <f t="array" ref="OE78">IF(OR(OE$7="", $JE78=""), "", IFERROR(OE$8+SUMPRODUCT((Trades!$CL$8:$CL$307)*(Trades!$O$8:$Q$307=OE$7)*(Trades!$R$8:$R$307&lt;$JE78))-SUMPRODUCT((Trades!$H$8:$H$307)*(Trades!$E$8:$E$307=OE$7)*(Trades!$R$8:$R$307&lt;$JE78)), ""))</f>
        <v/>
      </c>
      <c r="OF78" s="86" t="str" cm="1">
        <f t="array" ref="OF78">IF(OR(OF$7="", $JE78=""), "", IFERROR(OF$8+SUMPRODUCT((Trades!$CL$8:$CL$307)*(Trades!$O$8:$Q$307=OF$7)*(Trades!$R$8:$R$307&lt;$JE78))-SUMPRODUCT((Trades!$H$8:$H$307)*(Trades!$E$8:$E$307=OF$7)*(Trades!$R$8:$R$307&lt;$JE78)), ""))</f>
        <v/>
      </c>
      <c r="OG78" s="86" t="str" cm="1">
        <f t="array" ref="OG78">IF(OR(OG$7="", $JE78=""), "", IFERROR(OG$8+SUMPRODUCT((Trades!$CL$8:$CL$307)*(Trades!$O$8:$Q$307=OG$7)*(Trades!$R$8:$R$307&lt;$JE78))-SUMPRODUCT((Trades!$H$8:$H$307)*(Trades!$E$8:$E$307=OG$7)*(Trades!$R$8:$R$307&lt;$JE78)), ""))</f>
        <v/>
      </c>
      <c r="OH78" s="87" t="str" cm="1">
        <f t="array" ref="OH78">IF(OR(OH$7="", $JE78=""), "", IFERROR(OH$8+SUMPRODUCT((Trades!$CL$8:$CL$307)*(Trades!$O$8:$Q$307=OH$7)*(Trades!$R$8:$R$307&lt;$JE78))-SUMPRODUCT((Trades!$H$8:$H$307)*(Trades!$E$8:$E$307=OH$7)*(Trades!$R$8:$R$307&lt;$JE78)), ""))</f>
        <v/>
      </c>
      <c r="OJ78" s="94" t="str">
        <f t="shared" si="270"/>
        <v/>
      </c>
      <c r="OK78" s="95" t="str">
        <f t="shared" si="153"/>
        <v/>
      </c>
      <c r="OL78" s="95" t="str">
        <f t="shared" si="154"/>
        <v/>
      </c>
      <c r="OM78" s="95" t="str">
        <f t="shared" si="155"/>
        <v/>
      </c>
      <c r="ON78" s="95" t="str">
        <f t="shared" si="156"/>
        <v/>
      </c>
      <c r="OO78" s="95" t="str">
        <f t="shared" si="157"/>
        <v/>
      </c>
      <c r="OP78" s="95" t="str">
        <f t="shared" si="158"/>
        <v/>
      </c>
      <c r="OQ78" s="95" t="str">
        <f t="shared" si="159"/>
        <v/>
      </c>
      <c r="OR78" s="95" t="str">
        <f t="shared" si="160"/>
        <v/>
      </c>
      <c r="OS78" s="95" t="str">
        <f t="shared" si="131"/>
        <v/>
      </c>
      <c r="OT78" s="95" t="str">
        <f t="shared" si="132"/>
        <v/>
      </c>
      <c r="OU78" s="95" t="str">
        <f t="shared" si="133"/>
        <v/>
      </c>
      <c r="OV78" s="95" t="str">
        <f t="shared" si="134"/>
        <v/>
      </c>
      <c r="OW78" s="95" t="str">
        <f t="shared" si="135"/>
        <v/>
      </c>
      <c r="OX78" s="95" t="str">
        <f t="shared" si="136"/>
        <v/>
      </c>
      <c r="OY78" s="95" t="str">
        <f t="shared" si="137"/>
        <v/>
      </c>
      <c r="OZ78" s="95" t="str">
        <f t="shared" si="138"/>
        <v/>
      </c>
      <c r="PA78" s="95" t="str">
        <f t="shared" si="139"/>
        <v/>
      </c>
      <c r="PB78" s="95" t="str">
        <f t="shared" si="140"/>
        <v/>
      </c>
      <c r="PC78" s="96" t="str">
        <f t="shared" si="141"/>
        <v/>
      </c>
      <c r="PE78" s="101" t="str">
        <f t="shared" si="271"/>
        <v/>
      </c>
      <c r="PG78" s="106" t="str">
        <f t="shared" si="272"/>
        <v/>
      </c>
      <c r="PH78" s="107" t="str">
        <f t="shared" si="161"/>
        <v/>
      </c>
      <c r="PI78" s="107" t="str">
        <f t="shared" si="162"/>
        <v/>
      </c>
      <c r="PJ78" s="107" t="str">
        <f t="shared" si="163"/>
        <v/>
      </c>
      <c r="PK78" s="107" t="str">
        <f t="shared" si="164"/>
        <v/>
      </c>
      <c r="PL78" s="107" t="str">
        <f t="shared" si="165"/>
        <v/>
      </c>
      <c r="PM78" s="107" t="str">
        <f t="shared" si="166"/>
        <v/>
      </c>
      <c r="PN78" s="107" t="str">
        <f t="shared" si="167"/>
        <v/>
      </c>
      <c r="PO78" s="107" t="str">
        <f t="shared" si="168"/>
        <v/>
      </c>
      <c r="PP78" s="107" t="str">
        <f t="shared" si="142"/>
        <v/>
      </c>
      <c r="PQ78" s="107" t="str">
        <f t="shared" si="143"/>
        <v/>
      </c>
      <c r="PR78" s="107" t="str">
        <f t="shared" si="144"/>
        <v/>
      </c>
      <c r="PS78" s="107" t="str">
        <f t="shared" si="145"/>
        <v/>
      </c>
      <c r="PT78" s="107" t="str">
        <f t="shared" si="146"/>
        <v/>
      </c>
      <c r="PU78" s="107" t="str">
        <f t="shared" si="147"/>
        <v/>
      </c>
      <c r="PV78" s="107" t="str">
        <f t="shared" si="148"/>
        <v/>
      </c>
      <c r="PW78" s="107" t="str">
        <f t="shared" si="149"/>
        <v/>
      </c>
      <c r="PX78" s="107" t="str">
        <f t="shared" si="150"/>
        <v/>
      </c>
      <c r="PY78" s="107" t="str">
        <f t="shared" si="151"/>
        <v/>
      </c>
      <c r="PZ78" s="108" t="str">
        <f t="shared" si="152"/>
        <v/>
      </c>
      <c r="QB78" s="124" t="str" cm="1">
        <f t="array" ref="QB78">IF(OR($QB$3="", $NI78=""), "", IFERROR(INDEX($ML78:$NE78, $QA78, MATCH($QB$3, $ML$7:$NE$7, 0)), ""))</f>
        <v/>
      </c>
      <c r="QD78" s="101" t="e" cm="1">
        <f t="array" ref="QD78">IF(OR($NI78="", $QB$3=""), NA(), IFERROR(INDEX($NO78:$OH78, $QC78, MATCH($QB$3, $NO$7:$OH$7, 0)), NA()))</f>
        <v>#N/A</v>
      </c>
      <c r="QF78" s="10">
        <f t="shared" si="242"/>
        <v>-20</v>
      </c>
    </row>
    <row r="79" spans="88:448" ht="15" hidden="1" customHeight="1" x14ac:dyDescent="0.25">
      <c r="CJ79" s="7"/>
      <c r="CK79" s="10">
        <v>71</v>
      </c>
      <c r="CL79" s="60">
        <v>16</v>
      </c>
      <c r="CM79" s="7">
        <v>72</v>
      </c>
      <c r="CN79" s="7">
        <v>4</v>
      </c>
      <c r="CO79" s="7">
        <v>7</v>
      </c>
      <c r="CP79" s="7">
        <v>96</v>
      </c>
      <c r="CQ79" s="7">
        <v>73</v>
      </c>
      <c r="CR79" s="7">
        <v>14</v>
      </c>
      <c r="CS79" s="7">
        <v>84</v>
      </c>
      <c r="CT79" s="7">
        <v>41</v>
      </c>
      <c r="CU79" s="7">
        <v>13</v>
      </c>
      <c r="CV79" s="7">
        <v>92</v>
      </c>
      <c r="CW79" s="7">
        <v>42</v>
      </c>
      <c r="CX79" s="7">
        <v>94</v>
      </c>
      <c r="CY79" s="7">
        <v>8</v>
      </c>
      <c r="CZ79" s="7">
        <v>67</v>
      </c>
      <c r="DA79" s="7">
        <v>5</v>
      </c>
      <c r="DB79" s="7">
        <v>91</v>
      </c>
      <c r="DC79" s="7">
        <v>92</v>
      </c>
      <c r="DD79" s="7">
        <v>50</v>
      </c>
      <c r="DE79" s="7">
        <v>89</v>
      </c>
      <c r="DF79" s="7">
        <v>12</v>
      </c>
      <c r="DG79" s="7">
        <v>4</v>
      </c>
      <c r="DH79" s="7">
        <v>72</v>
      </c>
      <c r="DI79" s="61">
        <v>89</v>
      </c>
      <c r="DK79" s="10">
        <v>72</v>
      </c>
      <c r="DL79" s="60">
        <v>77</v>
      </c>
      <c r="DM79" s="7">
        <v>91</v>
      </c>
      <c r="DN79" s="7">
        <v>18</v>
      </c>
      <c r="DO79" s="7">
        <v>65</v>
      </c>
      <c r="DP79" s="7">
        <v>93</v>
      </c>
      <c r="DQ79" s="7">
        <v>56</v>
      </c>
      <c r="DR79" s="7">
        <v>44</v>
      </c>
      <c r="DS79" s="7">
        <v>54</v>
      </c>
      <c r="DT79" s="7">
        <v>32</v>
      </c>
      <c r="DU79" s="7">
        <v>11</v>
      </c>
      <c r="DV79" s="7">
        <v>32</v>
      </c>
      <c r="DW79" s="7">
        <v>77</v>
      </c>
      <c r="DX79" s="7">
        <v>31</v>
      </c>
      <c r="DY79" s="7">
        <v>54</v>
      </c>
      <c r="DZ79" s="7">
        <v>49</v>
      </c>
      <c r="EA79" s="7">
        <v>18</v>
      </c>
      <c r="EB79" s="7">
        <v>77</v>
      </c>
      <c r="EC79" s="7">
        <v>68</v>
      </c>
      <c r="ED79" s="7">
        <v>62</v>
      </c>
      <c r="EE79" s="7">
        <v>60</v>
      </c>
      <c r="EF79" s="7">
        <v>70</v>
      </c>
      <c r="EG79" s="7">
        <v>41</v>
      </c>
      <c r="EH79" s="7">
        <v>77</v>
      </c>
      <c r="EI79" s="7">
        <v>86</v>
      </c>
      <c r="EJ79" s="7">
        <v>14</v>
      </c>
      <c r="EK79" s="7">
        <v>48</v>
      </c>
      <c r="EL79" s="7">
        <v>8</v>
      </c>
      <c r="EM79" s="7">
        <v>8</v>
      </c>
      <c r="EN79" s="7">
        <v>46</v>
      </c>
      <c r="EO79" s="7">
        <v>28</v>
      </c>
      <c r="EP79" s="7">
        <v>35</v>
      </c>
      <c r="EQ79" s="7">
        <v>56</v>
      </c>
      <c r="ER79" s="7">
        <v>7</v>
      </c>
      <c r="ES79" s="7">
        <v>92</v>
      </c>
      <c r="ET79" s="7">
        <v>55</v>
      </c>
      <c r="EU79" s="7">
        <v>70</v>
      </c>
      <c r="EV79" s="7">
        <v>56</v>
      </c>
      <c r="EW79" s="7">
        <v>19</v>
      </c>
      <c r="EX79" s="7">
        <v>94</v>
      </c>
      <c r="EY79" s="7">
        <v>58</v>
      </c>
      <c r="EZ79" s="7">
        <v>4</v>
      </c>
      <c r="FA79" s="7">
        <v>43</v>
      </c>
      <c r="FB79" s="7">
        <v>70</v>
      </c>
      <c r="FC79" s="7">
        <v>71</v>
      </c>
      <c r="FD79" s="7">
        <v>82</v>
      </c>
      <c r="FE79" s="7">
        <v>25</v>
      </c>
      <c r="FF79" s="7">
        <v>69</v>
      </c>
      <c r="FG79" s="7">
        <v>18</v>
      </c>
      <c r="FH79" s="7">
        <v>20</v>
      </c>
      <c r="FI79" s="7">
        <v>74</v>
      </c>
      <c r="FJ79" s="7">
        <v>96</v>
      </c>
      <c r="FK79" s="7">
        <v>11</v>
      </c>
      <c r="FL79" s="7">
        <v>17</v>
      </c>
      <c r="FM79" s="7">
        <v>49</v>
      </c>
      <c r="FN79" s="7">
        <v>1</v>
      </c>
      <c r="FO79" s="7">
        <v>32</v>
      </c>
      <c r="FP79" s="7">
        <v>66</v>
      </c>
      <c r="FQ79" s="7">
        <v>23</v>
      </c>
      <c r="FR79" s="7">
        <v>98</v>
      </c>
      <c r="FS79" s="7">
        <v>31</v>
      </c>
      <c r="FT79" s="7">
        <v>49</v>
      </c>
      <c r="FU79" s="7">
        <v>84</v>
      </c>
      <c r="FV79" s="7">
        <v>26</v>
      </c>
      <c r="FW79" s="7">
        <v>4</v>
      </c>
      <c r="FX79" s="7">
        <v>27</v>
      </c>
      <c r="FY79" s="7">
        <v>70</v>
      </c>
      <c r="FZ79" s="7">
        <v>73</v>
      </c>
      <c r="GA79" s="7">
        <v>25</v>
      </c>
      <c r="GB79" s="7">
        <v>39</v>
      </c>
      <c r="GC79" s="7">
        <v>96</v>
      </c>
      <c r="GD79" s="7">
        <v>49</v>
      </c>
      <c r="GE79" s="7">
        <v>81</v>
      </c>
      <c r="GF79" s="7">
        <v>15</v>
      </c>
      <c r="GG79" s="7">
        <v>46</v>
      </c>
      <c r="GH79" s="7">
        <v>81</v>
      </c>
      <c r="GI79" s="7">
        <v>62</v>
      </c>
      <c r="GJ79" s="7">
        <v>54</v>
      </c>
      <c r="GK79" s="7">
        <v>41</v>
      </c>
      <c r="GL79" s="7">
        <v>26</v>
      </c>
      <c r="GM79" s="7">
        <v>94</v>
      </c>
      <c r="GN79" s="7">
        <v>15</v>
      </c>
      <c r="GO79" s="7">
        <v>73</v>
      </c>
      <c r="GP79" s="7">
        <v>70</v>
      </c>
      <c r="GQ79" s="7">
        <v>71</v>
      </c>
      <c r="GR79" s="7">
        <v>75</v>
      </c>
      <c r="GS79" s="7">
        <v>1</v>
      </c>
      <c r="GT79" s="7">
        <v>43</v>
      </c>
      <c r="GU79" s="7">
        <v>92</v>
      </c>
      <c r="GV79" s="7">
        <v>90</v>
      </c>
      <c r="GW79" s="7">
        <v>45</v>
      </c>
      <c r="GX79" s="7">
        <v>29</v>
      </c>
      <c r="GY79" s="7">
        <v>44</v>
      </c>
      <c r="GZ79" s="7">
        <v>99</v>
      </c>
      <c r="HA79" s="7">
        <v>97</v>
      </c>
      <c r="HB79" s="7">
        <v>2</v>
      </c>
      <c r="HC79" s="7">
        <v>91</v>
      </c>
      <c r="HD79" s="7">
        <v>93</v>
      </c>
      <c r="HE79" s="7">
        <v>8</v>
      </c>
      <c r="HF79" s="7">
        <v>42</v>
      </c>
      <c r="HG79" s="61">
        <v>9</v>
      </c>
      <c r="HJ79" s="53" t="e">
        <f t="shared" si="176"/>
        <v>#VALUE!</v>
      </c>
      <c r="HL79" s="50">
        <f>$CA$31</f>
        <v>0.95833333333333293</v>
      </c>
      <c r="HN79" s="10" t="e">
        <f t="shared" si="179"/>
        <v>#VALUE!</v>
      </c>
      <c r="HP79" s="10" t="e">
        <f t="shared" si="180"/>
        <v>#VALUE!</v>
      </c>
      <c r="HR79" s="10" t="e">
        <f t="shared" si="243"/>
        <v>#VALUE!</v>
      </c>
      <c r="HT79" s="60" t="e">
        <f t="shared" si="178"/>
        <v>#VALUE!</v>
      </c>
      <c r="HU79" s="7" t="e">
        <f t="shared" si="178"/>
        <v>#VALUE!</v>
      </c>
      <c r="HV79" s="7" t="e">
        <f t="shared" si="178"/>
        <v>#VALUE!</v>
      </c>
      <c r="HW79" s="7" t="e">
        <f t="shared" si="178"/>
        <v>#VALUE!</v>
      </c>
      <c r="HX79" s="7" t="e">
        <f t="shared" si="178"/>
        <v>#VALUE!</v>
      </c>
      <c r="HY79" s="7" t="e">
        <f t="shared" si="178"/>
        <v>#VALUE!</v>
      </c>
      <c r="HZ79" s="7" t="e">
        <f t="shared" si="178"/>
        <v>#VALUE!</v>
      </c>
      <c r="IA79" s="7" t="e">
        <f t="shared" si="178"/>
        <v>#VALUE!</v>
      </c>
      <c r="IB79" s="7" t="e">
        <f t="shared" si="178"/>
        <v>#VALUE!</v>
      </c>
      <c r="IC79" s="7" t="e">
        <f t="shared" si="178"/>
        <v>#VALUE!</v>
      </c>
      <c r="ID79" s="7" t="e">
        <f t="shared" si="178"/>
        <v>#VALUE!</v>
      </c>
      <c r="IE79" s="7" t="e">
        <f t="shared" si="178"/>
        <v>#VALUE!</v>
      </c>
      <c r="IF79" s="7" t="e">
        <f t="shared" si="178"/>
        <v>#VALUE!</v>
      </c>
      <c r="IG79" s="7" t="e">
        <f t="shared" si="178"/>
        <v>#VALUE!</v>
      </c>
      <c r="IH79" s="7" t="e">
        <f t="shared" si="178"/>
        <v>#VALUE!</v>
      </c>
      <c r="II79" s="7" t="e">
        <f t="shared" si="178"/>
        <v>#VALUE!</v>
      </c>
      <c r="IJ79" s="7" t="e">
        <f t="shared" si="177"/>
        <v>#VALUE!</v>
      </c>
      <c r="IK79" s="7" t="e">
        <f t="shared" si="177"/>
        <v>#VALUE!</v>
      </c>
      <c r="IL79" s="7" t="e">
        <f t="shared" si="177"/>
        <v>#VALUE!</v>
      </c>
      <c r="IM79" s="61" t="e">
        <f t="shared" si="177"/>
        <v>#VALUE!</v>
      </c>
      <c r="IT79" s="10">
        <v>72</v>
      </c>
      <c r="IU79" s="10">
        <f t="shared" si="244"/>
        <v>3</v>
      </c>
      <c r="IW79" s="10">
        <f>IFERROR(IF(COUNTIF(IW$8:IW78, IW78)&lt;=INDEX($IQ$8:$IQ$18, MATCH(IW78, $IP$8:$IP$18, 0)), IW78, IW78+$IR$5), "")</f>
        <v>2</v>
      </c>
      <c r="IX79" s="10">
        <f>IF($IW79="", "", COUNTIF(IW$8:IW79, IW79))</f>
        <v>7</v>
      </c>
      <c r="IY79" s="10">
        <f t="shared" si="245"/>
        <v>10</v>
      </c>
      <c r="JA79" s="10" t="str">
        <f t="shared" si="246"/>
        <v>X</v>
      </c>
      <c r="JB79" s="10">
        <f>IF($JA79="", "", COUNTIF(JA$8:JA79, "X"))</f>
        <v>65</v>
      </c>
      <c r="JE79" s="67" t="str">
        <f t="shared" si="247"/>
        <v/>
      </c>
      <c r="JF79" s="60" t="str">
        <f>IF(AND($IQ$5='Dev Settings'!$BU$3, COUNTIF($IP$21:$IP$25, HT79)&gt;0, COUNTIF($IP$21:$IP$25, HT78)&gt;0), MIN($ML78:$NE78)-ML78, IF(AND($IQ$6='Dev Settings'!$BU$3, COUNTIF($IQ$21:$IQ$25, HT79)&gt;0, COUNTIF($IQ$21:$IQ$25, HT78)&gt;0), MAX($ML78:$NE78)-ML78, IFERROR(INDEX($IU$8:$IU$107, MATCH(HT79, $IT$8:$IT$107, 0)), "")))</f>
        <v/>
      </c>
      <c r="JG79" s="7" t="str">
        <f>IF(AND($IQ$5='Dev Settings'!$BU$3, COUNTIF($IP$21:$IP$25, HU79)&gt;0, COUNTIF($IP$21:$IP$25, HU78)&gt;0), MIN($ML78:$NE78)-MM78, IF(AND($IQ$6='Dev Settings'!$BU$3, COUNTIF($IQ$21:$IQ$25, HU79)&gt;0, COUNTIF($IQ$21:$IQ$25, HU78)&gt;0), MAX($ML78:$NE78)-MM78, IFERROR(INDEX($IU$8:$IU$107, MATCH(HU79, $IT$8:$IT$107, 0)), "")))</f>
        <v/>
      </c>
      <c r="JH79" s="7" t="str">
        <f>IF(AND($IQ$5='Dev Settings'!$BU$3, COUNTIF($IP$21:$IP$25, HV79)&gt;0, COUNTIF($IP$21:$IP$25, HV78)&gt;0), MIN($ML78:$NE78)-MN78, IF(AND($IQ$6='Dev Settings'!$BU$3, COUNTIF($IQ$21:$IQ$25, HV79)&gt;0, COUNTIF($IQ$21:$IQ$25, HV78)&gt;0), MAX($ML78:$NE78)-MN78, IFERROR(INDEX($IU$8:$IU$107, MATCH(HV79, $IT$8:$IT$107, 0)), "")))</f>
        <v/>
      </c>
      <c r="JI79" s="7" t="str">
        <f>IF(AND($IQ$5='Dev Settings'!$BU$3, COUNTIF($IP$21:$IP$25, HW79)&gt;0, COUNTIF($IP$21:$IP$25, HW78)&gt;0), MIN($ML78:$NE78)-MO78, IF(AND($IQ$6='Dev Settings'!$BU$3, COUNTIF($IQ$21:$IQ$25, HW79)&gt;0, COUNTIF($IQ$21:$IQ$25, HW78)&gt;0), MAX($ML78:$NE78)-MO78, IFERROR(INDEX($IU$8:$IU$107, MATCH(HW79, $IT$8:$IT$107, 0)), "")))</f>
        <v/>
      </c>
      <c r="JJ79" s="7" t="str">
        <f>IF(AND($IQ$5='Dev Settings'!$BU$3, COUNTIF($IP$21:$IP$25, HX79)&gt;0, COUNTIF($IP$21:$IP$25, HX78)&gt;0), MIN($ML78:$NE78)-MP78, IF(AND($IQ$6='Dev Settings'!$BU$3, COUNTIF($IQ$21:$IQ$25, HX79)&gt;0, COUNTIF($IQ$21:$IQ$25, HX78)&gt;0), MAX($ML78:$NE78)-MP78, IFERROR(INDEX($IU$8:$IU$107, MATCH(HX79, $IT$8:$IT$107, 0)), "")))</f>
        <v/>
      </c>
      <c r="JK79" s="7" t="str">
        <f>IF(AND($IQ$5='Dev Settings'!$BU$3, COUNTIF($IP$21:$IP$25, HY79)&gt;0, COUNTIF($IP$21:$IP$25, HY78)&gt;0), MIN($ML78:$NE78)-MQ78, IF(AND($IQ$6='Dev Settings'!$BU$3, COUNTIF($IQ$21:$IQ$25, HY79)&gt;0, COUNTIF($IQ$21:$IQ$25, HY78)&gt;0), MAX($ML78:$NE78)-MQ78, IFERROR(INDEX($IU$8:$IU$107, MATCH(HY79, $IT$8:$IT$107, 0)), "")))</f>
        <v/>
      </c>
      <c r="JL79" s="7" t="str">
        <f>IF(AND($IQ$5='Dev Settings'!$BU$3, COUNTIF($IP$21:$IP$25, HZ79)&gt;0, COUNTIF($IP$21:$IP$25, HZ78)&gt;0), MIN($ML78:$NE78)-MR78, IF(AND($IQ$6='Dev Settings'!$BU$3, COUNTIF($IQ$21:$IQ$25, HZ79)&gt;0, COUNTIF($IQ$21:$IQ$25, HZ78)&gt;0), MAX($ML78:$NE78)-MR78, IFERROR(INDEX($IU$8:$IU$107, MATCH(HZ79, $IT$8:$IT$107, 0)), "")))</f>
        <v/>
      </c>
      <c r="JM79" s="7" t="str">
        <f>IF(AND($IQ$5='Dev Settings'!$BU$3, COUNTIF($IP$21:$IP$25, IA79)&gt;0, COUNTIF($IP$21:$IP$25, IA78)&gt;0), MIN($ML78:$NE78)-MS78, IF(AND($IQ$6='Dev Settings'!$BU$3, COUNTIF($IQ$21:$IQ$25, IA79)&gt;0, COUNTIF($IQ$21:$IQ$25, IA78)&gt;0), MAX($ML78:$NE78)-MS78, IFERROR(INDEX($IU$8:$IU$107, MATCH(IA79, $IT$8:$IT$107, 0)), "")))</f>
        <v/>
      </c>
      <c r="JN79" s="7" t="str">
        <f>IF(AND($IQ$5='Dev Settings'!$BU$3, COUNTIF($IP$21:$IP$25, IB79)&gt;0, COUNTIF($IP$21:$IP$25, IB78)&gt;0), MIN($ML78:$NE78)-MT78, IF(AND($IQ$6='Dev Settings'!$BU$3, COUNTIF($IQ$21:$IQ$25, IB79)&gt;0, COUNTIF($IQ$21:$IQ$25, IB78)&gt;0), MAX($ML78:$NE78)-MT78, IFERROR(INDEX($IU$8:$IU$107, MATCH(IB79, $IT$8:$IT$107, 0)), "")))</f>
        <v/>
      </c>
      <c r="JO79" s="7" t="str">
        <f>IF(AND($IQ$5='Dev Settings'!$BU$3, COUNTIF($IP$21:$IP$25, IC79)&gt;0, COUNTIF($IP$21:$IP$25, IC78)&gt;0), MIN($ML78:$NE78)-MU78, IF(AND($IQ$6='Dev Settings'!$BU$3, COUNTIF($IQ$21:$IQ$25, IC79)&gt;0, COUNTIF($IQ$21:$IQ$25, IC78)&gt;0), MAX($ML78:$NE78)-MU78, IFERROR(INDEX($IU$8:$IU$107, MATCH(IC79, $IT$8:$IT$107, 0)), "")))</f>
        <v/>
      </c>
      <c r="JP79" s="7" t="str">
        <f>IF(AND($IQ$5='Dev Settings'!$BU$3, COUNTIF($IP$21:$IP$25, ID79)&gt;0, COUNTIF($IP$21:$IP$25, ID78)&gt;0), MIN($ML78:$NE78)-MV78, IF(AND($IQ$6='Dev Settings'!$BU$3, COUNTIF($IQ$21:$IQ$25, ID79)&gt;0, COUNTIF($IQ$21:$IQ$25, ID78)&gt;0), MAX($ML78:$NE78)-MV78, IFERROR(INDEX($IU$8:$IU$107, MATCH(ID79, $IT$8:$IT$107, 0)), "")))</f>
        <v/>
      </c>
      <c r="JQ79" s="7" t="str">
        <f>IF(AND($IQ$5='Dev Settings'!$BU$3, COUNTIF($IP$21:$IP$25, IE79)&gt;0, COUNTIF($IP$21:$IP$25, IE78)&gt;0), MIN($ML78:$NE78)-MW78, IF(AND($IQ$6='Dev Settings'!$BU$3, COUNTIF($IQ$21:$IQ$25, IE79)&gt;0, COUNTIF($IQ$21:$IQ$25, IE78)&gt;0), MAX($ML78:$NE78)-MW78, IFERROR(INDEX($IU$8:$IU$107, MATCH(IE79, $IT$8:$IT$107, 0)), "")))</f>
        <v/>
      </c>
      <c r="JR79" s="7" t="str">
        <f>IF(AND($IQ$5='Dev Settings'!$BU$3, COUNTIF($IP$21:$IP$25, IF79)&gt;0, COUNTIF($IP$21:$IP$25, IF78)&gt;0), MIN($ML78:$NE78)-MX78, IF(AND($IQ$6='Dev Settings'!$BU$3, COUNTIF($IQ$21:$IQ$25, IF79)&gt;0, COUNTIF($IQ$21:$IQ$25, IF78)&gt;0), MAX($ML78:$NE78)-MX78, IFERROR(INDEX($IU$8:$IU$107, MATCH(IF79, $IT$8:$IT$107, 0)), "")))</f>
        <v/>
      </c>
      <c r="JS79" s="7" t="str">
        <f>IF(AND($IQ$5='Dev Settings'!$BU$3, COUNTIF($IP$21:$IP$25, IG79)&gt;0, COUNTIF($IP$21:$IP$25, IG78)&gt;0), MIN($ML78:$NE78)-MY78, IF(AND($IQ$6='Dev Settings'!$BU$3, COUNTIF($IQ$21:$IQ$25, IG79)&gt;0, COUNTIF($IQ$21:$IQ$25, IG78)&gt;0), MAX($ML78:$NE78)-MY78, IFERROR(INDEX($IU$8:$IU$107, MATCH(IG79, $IT$8:$IT$107, 0)), "")))</f>
        <v/>
      </c>
      <c r="JT79" s="7" t="str">
        <f>IF(AND($IQ$5='Dev Settings'!$BU$3, COUNTIF($IP$21:$IP$25, IH79)&gt;0, COUNTIF($IP$21:$IP$25, IH78)&gt;0), MIN($ML78:$NE78)-MZ78, IF(AND($IQ$6='Dev Settings'!$BU$3, COUNTIF($IQ$21:$IQ$25, IH79)&gt;0, COUNTIF($IQ$21:$IQ$25, IH78)&gt;0), MAX($ML78:$NE78)-MZ78, IFERROR(INDEX($IU$8:$IU$107, MATCH(IH79, $IT$8:$IT$107, 0)), "")))</f>
        <v/>
      </c>
      <c r="JU79" s="7" t="str">
        <f>IF(AND($IQ$5='Dev Settings'!$BU$3, COUNTIF($IP$21:$IP$25, II79)&gt;0, COUNTIF($IP$21:$IP$25, II78)&gt;0), MIN($ML78:$NE78)-NA78, IF(AND($IQ$6='Dev Settings'!$BU$3, COUNTIF($IQ$21:$IQ$25, II79)&gt;0, COUNTIF($IQ$21:$IQ$25, II78)&gt;0), MAX($ML78:$NE78)-NA78, IFERROR(INDEX($IU$8:$IU$107, MATCH(II79, $IT$8:$IT$107, 0)), "")))</f>
        <v/>
      </c>
      <c r="JV79" s="7" t="str">
        <f>IF(AND($IQ$5='Dev Settings'!$BU$3, COUNTIF($IP$21:$IP$25, IJ79)&gt;0, COUNTIF($IP$21:$IP$25, IJ78)&gt;0), MIN($ML78:$NE78)-NB78, IF(AND($IQ$6='Dev Settings'!$BU$3, COUNTIF($IQ$21:$IQ$25, IJ79)&gt;0, COUNTIF($IQ$21:$IQ$25, IJ78)&gt;0), MAX($ML78:$NE78)-NB78, IFERROR(INDEX($IU$8:$IU$107, MATCH(IJ79, $IT$8:$IT$107, 0)), "")))</f>
        <v/>
      </c>
      <c r="JW79" s="7" t="str">
        <f>IF(AND($IQ$5='Dev Settings'!$BU$3, COUNTIF($IP$21:$IP$25, IK79)&gt;0, COUNTIF($IP$21:$IP$25, IK78)&gt;0), MIN($ML78:$NE78)-NC78, IF(AND($IQ$6='Dev Settings'!$BU$3, COUNTIF($IQ$21:$IQ$25, IK79)&gt;0, COUNTIF($IQ$21:$IQ$25, IK78)&gt;0), MAX($ML78:$NE78)-NC78, IFERROR(INDEX($IU$8:$IU$107, MATCH(IK79, $IT$8:$IT$107, 0)), "")))</f>
        <v/>
      </c>
      <c r="JX79" s="7" t="str">
        <f>IF(AND($IQ$5='Dev Settings'!$BU$3, COUNTIF($IP$21:$IP$25, IL79)&gt;0, COUNTIF($IP$21:$IP$25, IL78)&gt;0), MIN($ML78:$NE78)-ND78, IF(AND($IQ$6='Dev Settings'!$BU$3, COUNTIF($IQ$21:$IQ$25, IL79)&gt;0, COUNTIF($IQ$21:$IQ$25, IL78)&gt;0), MAX($ML78:$NE78)-ND78, IFERROR(INDEX($IU$8:$IU$107, MATCH(IL79, $IT$8:$IT$107, 0)), "")))</f>
        <v/>
      </c>
      <c r="JY79" s="61" t="str">
        <f>IF(AND($IQ$5='Dev Settings'!$BU$3, COUNTIF($IP$21:$IP$25, IM79)&gt;0, COUNTIF($IP$21:$IP$25, IM78)&gt;0), MIN($ML78:$NE78)-NE78, IF(AND($IQ$6='Dev Settings'!$BU$3, COUNTIF($IQ$21:$IQ$25, IM79)&gt;0, COUNTIF($IQ$21:$IQ$25, IM78)&gt;0), MAX($ML78:$NE78)-NE78, IFERROR(INDEX($IU$8:$IU$107, MATCH(IM79, $IT$8:$IT$107, 0)), "")))</f>
        <v/>
      </c>
      <c r="KA79" s="60" t="str">
        <f t="shared" si="181"/>
        <v/>
      </c>
      <c r="KB79" s="7" t="str">
        <f t="shared" si="182"/>
        <v/>
      </c>
      <c r="KC79" s="7" t="str">
        <f t="shared" si="183"/>
        <v/>
      </c>
      <c r="KD79" s="7" t="str">
        <f t="shared" si="184"/>
        <v/>
      </c>
      <c r="KE79" s="7" t="str">
        <f t="shared" si="185"/>
        <v/>
      </c>
      <c r="KF79" s="7" t="str">
        <f t="shared" si="186"/>
        <v/>
      </c>
      <c r="KG79" s="7" t="str">
        <f t="shared" si="187"/>
        <v/>
      </c>
      <c r="KH79" s="7" t="str">
        <f t="shared" si="188"/>
        <v/>
      </c>
      <c r="KI79" s="7" t="str">
        <f t="shared" si="189"/>
        <v/>
      </c>
      <c r="KJ79" s="7" t="str">
        <f t="shared" si="190"/>
        <v/>
      </c>
      <c r="KK79" s="7" t="str">
        <f t="shared" si="191"/>
        <v/>
      </c>
      <c r="KL79" s="7" t="str">
        <f t="shared" si="192"/>
        <v/>
      </c>
      <c r="KM79" s="7" t="str">
        <f t="shared" si="193"/>
        <v/>
      </c>
      <c r="KN79" s="7" t="str">
        <f t="shared" si="194"/>
        <v/>
      </c>
      <c r="KO79" s="7" t="str">
        <f t="shared" si="195"/>
        <v/>
      </c>
      <c r="KP79" s="7" t="str">
        <f t="shared" si="196"/>
        <v/>
      </c>
      <c r="KQ79" s="7" t="str">
        <f t="shared" si="197"/>
        <v/>
      </c>
      <c r="KR79" s="7" t="str">
        <f t="shared" si="198"/>
        <v/>
      </c>
      <c r="KS79" s="7" t="str">
        <f t="shared" si="199"/>
        <v/>
      </c>
      <c r="KT79" s="61" t="str">
        <f t="shared" si="200"/>
        <v/>
      </c>
      <c r="KV79" s="60" t="e">
        <f t="shared" si="201"/>
        <v>#VALUE!</v>
      </c>
      <c r="KW79" s="7" t="e">
        <f t="shared" si="202"/>
        <v>#VALUE!</v>
      </c>
      <c r="KX79" s="7" t="e">
        <f t="shared" si="203"/>
        <v>#VALUE!</v>
      </c>
      <c r="KY79" s="7" t="e">
        <f t="shared" si="204"/>
        <v>#VALUE!</v>
      </c>
      <c r="KZ79" s="7" t="e">
        <f t="shared" si="205"/>
        <v>#VALUE!</v>
      </c>
      <c r="LA79" s="7" t="e">
        <f t="shared" si="206"/>
        <v>#VALUE!</v>
      </c>
      <c r="LB79" s="7" t="e">
        <f t="shared" si="207"/>
        <v>#VALUE!</v>
      </c>
      <c r="LC79" s="7" t="e">
        <f t="shared" si="208"/>
        <v>#VALUE!</v>
      </c>
      <c r="LD79" s="7" t="e">
        <f t="shared" si="209"/>
        <v>#VALUE!</v>
      </c>
      <c r="LE79" s="7" t="e">
        <f t="shared" si="210"/>
        <v>#VALUE!</v>
      </c>
      <c r="LF79" s="7" t="e">
        <f t="shared" si="211"/>
        <v>#VALUE!</v>
      </c>
      <c r="LG79" s="7" t="e">
        <f t="shared" si="212"/>
        <v>#VALUE!</v>
      </c>
      <c r="LH79" s="7" t="e">
        <f t="shared" si="213"/>
        <v>#VALUE!</v>
      </c>
      <c r="LI79" s="7" t="e">
        <f t="shared" si="214"/>
        <v>#VALUE!</v>
      </c>
      <c r="LJ79" s="7" t="e">
        <f t="shared" si="215"/>
        <v>#VALUE!</v>
      </c>
      <c r="LK79" s="7" t="e">
        <f t="shared" si="216"/>
        <v>#VALUE!</v>
      </c>
      <c r="LL79" s="7" t="e">
        <f t="shared" si="217"/>
        <v>#VALUE!</v>
      </c>
      <c r="LM79" s="7" t="e">
        <f t="shared" si="218"/>
        <v>#VALUE!</v>
      </c>
      <c r="LN79" s="7" t="e">
        <f t="shared" si="219"/>
        <v>#VALUE!</v>
      </c>
      <c r="LO79" s="61" t="e">
        <f t="shared" si="220"/>
        <v>#VALUE!</v>
      </c>
      <c r="LQ79" s="60" t="e">
        <f t="shared" si="221"/>
        <v>#VALUE!</v>
      </c>
      <c r="LR79" s="7" t="e">
        <f t="shared" si="222"/>
        <v>#VALUE!</v>
      </c>
      <c r="LS79" s="7" t="e">
        <f t="shared" si="223"/>
        <v>#VALUE!</v>
      </c>
      <c r="LT79" s="7" t="e">
        <f t="shared" si="224"/>
        <v>#VALUE!</v>
      </c>
      <c r="LU79" s="7" t="e">
        <f t="shared" si="225"/>
        <v>#VALUE!</v>
      </c>
      <c r="LV79" s="7" t="e">
        <f t="shared" si="226"/>
        <v>#VALUE!</v>
      </c>
      <c r="LW79" s="7" t="e">
        <f t="shared" si="227"/>
        <v>#VALUE!</v>
      </c>
      <c r="LX79" s="7" t="e">
        <f t="shared" si="228"/>
        <v>#VALUE!</v>
      </c>
      <c r="LY79" s="7" t="e">
        <f t="shared" si="229"/>
        <v>#VALUE!</v>
      </c>
      <c r="LZ79" s="7" t="e">
        <f t="shared" si="230"/>
        <v>#VALUE!</v>
      </c>
      <c r="MA79" s="7" t="e">
        <f t="shared" si="231"/>
        <v>#VALUE!</v>
      </c>
      <c r="MB79" s="7" t="e">
        <f t="shared" si="232"/>
        <v>#VALUE!</v>
      </c>
      <c r="MC79" s="7" t="e">
        <f t="shared" si="233"/>
        <v>#VALUE!</v>
      </c>
      <c r="MD79" s="7" t="e">
        <f t="shared" si="234"/>
        <v>#VALUE!</v>
      </c>
      <c r="ME79" s="7" t="e">
        <f t="shared" si="235"/>
        <v>#VALUE!</v>
      </c>
      <c r="MF79" s="7" t="e">
        <f t="shared" si="236"/>
        <v>#VALUE!</v>
      </c>
      <c r="MG79" s="7" t="e">
        <f t="shared" si="237"/>
        <v>#VALUE!</v>
      </c>
      <c r="MH79" s="7" t="e">
        <f t="shared" si="238"/>
        <v>#VALUE!</v>
      </c>
      <c r="MI79" s="7" t="e">
        <f t="shared" si="239"/>
        <v>#VALUE!</v>
      </c>
      <c r="MJ79" s="61" t="e">
        <f t="shared" si="240"/>
        <v>#VALUE!</v>
      </c>
      <c r="ML79" s="60" t="str">
        <f t="shared" si="248"/>
        <v/>
      </c>
      <c r="MM79" s="7" t="str">
        <f t="shared" si="249"/>
        <v/>
      </c>
      <c r="MN79" s="7" t="str">
        <f t="shared" si="250"/>
        <v/>
      </c>
      <c r="MO79" s="7" t="str">
        <f t="shared" si="251"/>
        <v/>
      </c>
      <c r="MP79" s="7" t="str">
        <f t="shared" si="252"/>
        <v/>
      </c>
      <c r="MQ79" s="7" t="str">
        <f t="shared" si="253"/>
        <v/>
      </c>
      <c r="MR79" s="7" t="str">
        <f t="shared" si="254"/>
        <v/>
      </c>
      <c r="MS79" s="7" t="str">
        <f t="shared" si="255"/>
        <v/>
      </c>
      <c r="MT79" s="7" t="str">
        <f t="shared" si="256"/>
        <v/>
      </c>
      <c r="MU79" s="7" t="str">
        <f t="shared" si="257"/>
        <v/>
      </c>
      <c r="MV79" s="7" t="str">
        <f t="shared" si="258"/>
        <v/>
      </c>
      <c r="MW79" s="7" t="str">
        <f t="shared" si="259"/>
        <v/>
      </c>
      <c r="MX79" s="7" t="str">
        <f t="shared" si="260"/>
        <v/>
      </c>
      <c r="MY79" s="7" t="str">
        <f t="shared" si="261"/>
        <v/>
      </c>
      <c r="MZ79" s="7" t="str">
        <f t="shared" si="262"/>
        <v/>
      </c>
      <c r="NA79" s="7" t="str">
        <f t="shared" si="263"/>
        <v/>
      </c>
      <c r="NB79" s="7" t="str">
        <f t="shared" si="264"/>
        <v/>
      </c>
      <c r="NC79" s="7" t="str">
        <f t="shared" si="265"/>
        <v/>
      </c>
      <c r="ND79" s="7" t="str">
        <f t="shared" si="266"/>
        <v/>
      </c>
      <c r="NE79" s="61" t="str">
        <f t="shared" si="267"/>
        <v/>
      </c>
      <c r="NG79" s="10" t="str">
        <f t="shared" si="268"/>
        <v/>
      </c>
      <c r="NI79" s="10" t="str">
        <f t="shared" si="269"/>
        <v/>
      </c>
      <c r="NK79" s="10" t="str">
        <f>IF(COUNTIF($NI79:$NI$176, "X")=1, "X", "")</f>
        <v/>
      </c>
      <c r="NM79" s="10" t="str">
        <f t="shared" si="241"/>
        <v/>
      </c>
      <c r="NO79" s="85" t="str" cm="1">
        <f t="array" ref="NO79">IF(OR(NO$7="", $JE79=""), "", IFERROR(NO$8+SUMPRODUCT((Trades!$CL$8:$CL$307)*(Trades!$O$8:$Q$307=NO$7)*(Trades!$R$8:$R$307&lt;$JE79))-SUMPRODUCT((Trades!$H$8:$H$307)*(Trades!$E$8:$E$307=NO$7)*(Trades!$R$8:$R$307&lt;$JE79)), ""))</f>
        <v/>
      </c>
      <c r="NP79" s="86" t="str" cm="1">
        <f t="array" ref="NP79">IF(OR(NP$7="", $JE79=""), "", IFERROR(NP$8+SUMPRODUCT((Trades!$CL$8:$CL$307)*(Trades!$O$8:$Q$307=NP$7)*(Trades!$R$8:$R$307&lt;$JE79))-SUMPRODUCT((Trades!$H$8:$H$307)*(Trades!$E$8:$E$307=NP$7)*(Trades!$R$8:$R$307&lt;$JE79)), ""))</f>
        <v/>
      </c>
      <c r="NQ79" s="86" t="str" cm="1">
        <f t="array" ref="NQ79">IF(OR(NQ$7="", $JE79=""), "", IFERROR(NQ$8+SUMPRODUCT((Trades!$CL$8:$CL$307)*(Trades!$O$8:$Q$307=NQ$7)*(Trades!$R$8:$R$307&lt;$JE79))-SUMPRODUCT((Trades!$H$8:$H$307)*(Trades!$E$8:$E$307=NQ$7)*(Trades!$R$8:$R$307&lt;$JE79)), ""))</f>
        <v/>
      </c>
      <c r="NR79" s="86" t="str" cm="1">
        <f t="array" ref="NR79">IF(OR(NR$7="", $JE79=""), "", IFERROR(NR$8+SUMPRODUCT((Trades!$CL$8:$CL$307)*(Trades!$O$8:$Q$307=NR$7)*(Trades!$R$8:$R$307&lt;$JE79))-SUMPRODUCT((Trades!$H$8:$H$307)*(Trades!$E$8:$E$307=NR$7)*(Trades!$R$8:$R$307&lt;$JE79)), ""))</f>
        <v/>
      </c>
      <c r="NS79" s="86" t="str" cm="1">
        <f t="array" ref="NS79">IF(OR(NS$7="", $JE79=""), "", IFERROR(NS$8+SUMPRODUCT((Trades!$CL$8:$CL$307)*(Trades!$O$8:$Q$307=NS$7)*(Trades!$R$8:$R$307&lt;$JE79))-SUMPRODUCT((Trades!$H$8:$H$307)*(Trades!$E$8:$E$307=NS$7)*(Trades!$R$8:$R$307&lt;$JE79)), ""))</f>
        <v/>
      </c>
      <c r="NT79" s="86" t="str" cm="1">
        <f t="array" ref="NT79">IF(OR(NT$7="", $JE79=""), "", IFERROR(NT$8+SUMPRODUCT((Trades!$CL$8:$CL$307)*(Trades!$O$8:$Q$307=NT$7)*(Trades!$R$8:$R$307&lt;$JE79))-SUMPRODUCT((Trades!$H$8:$H$307)*(Trades!$E$8:$E$307=NT$7)*(Trades!$R$8:$R$307&lt;$JE79)), ""))</f>
        <v/>
      </c>
      <c r="NU79" s="86" t="str" cm="1">
        <f t="array" ref="NU79">IF(OR(NU$7="", $JE79=""), "", IFERROR(NU$8+SUMPRODUCT((Trades!$CL$8:$CL$307)*(Trades!$O$8:$Q$307=NU$7)*(Trades!$R$8:$R$307&lt;$JE79))-SUMPRODUCT((Trades!$H$8:$H$307)*(Trades!$E$8:$E$307=NU$7)*(Trades!$R$8:$R$307&lt;$JE79)), ""))</f>
        <v/>
      </c>
      <c r="NV79" s="86" t="str" cm="1">
        <f t="array" ref="NV79">IF(OR(NV$7="", $JE79=""), "", IFERROR(NV$8+SUMPRODUCT((Trades!$CL$8:$CL$307)*(Trades!$O$8:$Q$307=NV$7)*(Trades!$R$8:$R$307&lt;$JE79))-SUMPRODUCT((Trades!$H$8:$H$307)*(Trades!$E$8:$E$307=NV$7)*(Trades!$R$8:$R$307&lt;$JE79)), ""))</f>
        <v/>
      </c>
      <c r="NW79" s="86" t="str" cm="1">
        <f t="array" ref="NW79">IF(OR(NW$7="", $JE79=""), "", IFERROR(NW$8+SUMPRODUCT((Trades!$CL$8:$CL$307)*(Trades!$O$8:$Q$307=NW$7)*(Trades!$R$8:$R$307&lt;$JE79))-SUMPRODUCT((Trades!$H$8:$H$307)*(Trades!$E$8:$E$307=NW$7)*(Trades!$R$8:$R$307&lt;$JE79)), ""))</f>
        <v/>
      </c>
      <c r="NX79" s="86" t="str" cm="1">
        <f t="array" ref="NX79">IF(OR(NX$7="", $JE79=""), "", IFERROR(NX$8+SUMPRODUCT((Trades!$CL$8:$CL$307)*(Trades!$O$8:$Q$307=NX$7)*(Trades!$R$8:$R$307&lt;$JE79))-SUMPRODUCT((Trades!$H$8:$H$307)*(Trades!$E$8:$E$307=NX$7)*(Trades!$R$8:$R$307&lt;$JE79)), ""))</f>
        <v/>
      </c>
      <c r="NY79" s="86" t="str" cm="1">
        <f t="array" ref="NY79">IF(OR(NY$7="", $JE79=""), "", IFERROR(NY$8+SUMPRODUCT((Trades!$CL$8:$CL$307)*(Trades!$O$8:$Q$307=NY$7)*(Trades!$R$8:$R$307&lt;$JE79))-SUMPRODUCT((Trades!$H$8:$H$307)*(Trades!$E$8:$E$307=NY$7)*(Trades!$R$8:$R$307&lt;$JE79)), ""))</f>
        <v/>
      </c>
      <c r="NZ79" s="86" t="str" cm="1">
        <f t="array" ref="NZ79">IF(OR(NZ$7="", $JE79=""), "", IFERROR(NZ$8+SUMPRODUCT((Trades!$CL$8:$CL$307)*(Trades!$O$8:$Q$307=NZ$7)*(Trades!$R$8:$R$307&lt;$JE79))-SUMPRODUCT((Trades!$H$8:$H$307)*(Trades!$E$8:$E$307=NZ$7)*(Trades!$R$8:$R$307&lt;$JE79)), ""))</f>
        <v/>
      </c>
      <c r="OA79" s="86" t="str" cm="1">
        <f t="array" ref="OA79">IF(OR(OA$7="", $JE79=""), "", IFERROR(OA$8+SUMPRODUCT((Trades!$CL$8:$CL$307)*(Trades!$O$8:$Q$307=OA$7)*(Trades!$R$8:$R$307&lt;$JE79))-SUMPRODUCT((Trades!$H$8:$H$307)*(Trades!$E$8:$E$307=OA$7)*(Trades!$R$8:$R$307&lt;$JE79)), ""))</f>
        <v/>
      </c>
      <c r="OB79" s="86" t="str" cm="1">
        <f t="array" ref="OB79">IF(OR(OB$7="", $JE79=""), "", IFERROR(OB$8+SUMPRODUCT((Trades!$CL$8:$CL$307)*(Trades!$O$8:$Q$307=OB$7)*(Trades!$R$8:$R$307&lt;$JE79))-SUMPRODUCT((Trades!$H$8:$H$307)*(Trades!$E$8:$E$307=OB$7)*(Trades!$R$8:$R$307&lt;$JE79)), ""))</f>
        <v/>
      </c>
      <c r="OC79" s="86" t="str" cm="1">
        <f t="array" ref="OC79">IF(OR(OC$7="", $JE79=""), "", IFERROR(OC$8+SUMPRODUCT((Trades!$CL$8:$CL$307)*(Trades!$O$8:$Q$307=OC$7)*(Trades!$R$8:$R$307&lt;$JE79))-SUMPRODUCT((Trades!$H$8:$H$307)*(Trades!$E$8:$E$307=OC$7)*(Trades!$R$8:$R$307&lt;$JE79)), ""))</f>
        <v/>
      </c>
      <c r="OD79" s="86" t="str" cm="1">
        <f t="array" ref="OD79">IF(OR(OD$7="", $JE79=""), "", IFERROR(OD$8+SUMPRODUCT((Trades!$CL$8:$CL$307)*(Trades!$O$8:$Q$307=OD$7)*(Trades!$R$8:$R$307&lt;$JE79))-SUMPRODUCT((Trades!$H$8:$H$307)*(Trades!$E$8:$E$307=OD$7)*(Trades!$R$8:$R$307&lt;$JE79)), ""))</f>
        <v/>
      </c>
      <c r="OE79" s="86" t="str" cm="1">
        <f t="array" ref="OE79">IF(OR(OE$7="", $JE79=""), "", IFERROR(OE$8+SUMPRODUCT((Trades!$CL$8:$CL$307)*(Trades!$O$8:$Q$307=OE$7)*(Trades!$R$8:$R$307&lt;$JE79))-SUMPRODUCT((Trades!$H$8:$H$307)*(Trades!$E$8:$E$307=OE$7)*(Trades!$R$8:$R$307&lt;$JE79)), ""))</f>
        <v/>
      </c>
      <c r="OF79" s="86" t="str" cm="1">
        <f t="array" ref="OF79">IF(OR(OF$7="", $JE79=""), "", IFERROR(OF$8+SUMPRODUCT((Trades!$CL$8:$CL$307)*(Trades!$O$8:$Q$307=OF$7)*(Trades!$R$8:$R$307&lt;$JE79))-SUMPRODUCT((Trades!$H$8:$H$307)*(Trades!$E$8:$E$307=OF$7)*(Trades!$R$8:$R$307&lt;$JE79)), ""))</f>
        <v/>
      </c>
      <c r="OG79" s="86" t="str" cm="1">
        <f t="array" ref="OG79">IF(OR(OG$7="", $JE79=""), "", IFERROR(OG$8+SUMPRODUCT((Trades!$CL$8:$CL$307)*(Trades!$O$8:$Q$307=OG$7)*(Trades!$R$8:$R$307&lt;$JE79))-SUMPRODUCT((Trades!$H$8:$H$307)*(Trades!$E$8:$E$307=OG$7)*(Trades!$R$8:$R$307&lt;$JE79)), ""))</f>
        <v/>
      </c>
      <c r="OH79" s="87" t="str" cm="1">
        <f t="array" ref="OH79">IF(OR(OH$7="", $JE79=""), "", IFERROR(OH$8+SUMPRODUCT((Trades!$CL$8:$CL$307)*(Trades!$O$8:$Q$307=OH$7)*(Trades!$R$8:$R$307&lt;$JE79))-SUMPRODUCT((Trades!$H$8:$H$307)*(Trades!$E$8:$E$307=OH$7)*(Trades!$R$8:$R$307&lt;$JE79)), ""))</f>
        <v/>
      </c>
      <c r="OJ79" s="94" t="str">
        <f t="shared" si="270"/>
        <v/>
      </c>
      <c r="OK79" s="95" t="str">
        <f t="shared" si="153"/>
        <v/>
      </c>
      <c r="OL79" s="95" t="str">
        <f t="shared" si="154"/>
        <v/>
      </c>
      <c r="OM79" s="95" t="str">
        <f t="shared" si="155"/>
        <v/>
      </c>
      <c r="ON79" s="95" t="str">
        <f t="shared" si="156"/>
        <v/>
      </c>
      <c r="OO79" s="95" t="str">
        <f t="shared" si="157"/>
        <v/>
      </c>
      <c r="OP79" s="95" t="str">
        <f t="shared" si="158"/>
        <v/>
      </c>
      <c r="OQ79" s="95" t="str">
        <f t="shared" si="159"/>
        <v/>
      </c>
      <c r="OR79" s="95" t="str">
        <f t="shared" si="160"/>
        <v/>
      </c>
      <c r="OS79" s="95" t="str">
        <f t="shared" si="131"/>
        <v/>
      </c>
      <c r="OT79" s="95" t="str">
        <f t="shared" si="132"/>
        <v/>
      </c>
      <c r="OU79" s="95" t="str">
        <f t="shared" si="133"/>
        <v/>
      </c>
      <c r="OV79" s="95" t="str">
        <f t="shared" si="134"/>
        <v/>
      </c>
      <c r="OW79" s="95" t="str">
        <f t="shared" si="135"/>
        <v/>
      </c>
      <c r="OX79" s="95" t="str">
        <f t="shared" si="136"/>
        <v/>
      </c>
      <c r="OY79" s="95" t="str">
        <f t="shared" si="137"/>
        <v/>
      </c>
      <c r="OZ79" s="95" t="str">
        <f t="shared" si="138"/>
        <v/>
      </c>
      <c r="PA79" s="95" t="str">
        <f t="shared" si="139"/>
        <v/>
      </c>
      <c r="PB79" s="95" t="str">
        <f t="shared" si="140"/>
        <v/>
      </c>
      <c r="PC79" s="96" t="str">
        <f t="shared" si="141"/>
        <v/>
      </c>
      <c r="PE79" s="101" t="str">
        <f t="shared" si="271"/>
        <v/>
      </c>
      <c r="PG79" s="106" t="str">
        <f t="shared" si="272"/>
        <v/>
      </c>
      <c r="PH79" s="107" t="str">
        <f t="shared" si="161"/>
        <v/>
      </c>
      <c r="PI79" s="107" t="str">
        <f t="shared" si="162"/>
        <v/>
      </c>
      <c r="PJ79" s="107" t="str">
        <f t="shared" si="163"/>
        <v/>
      </c>
      <c r="PK79" s="107" t="str">
        <f t="shared" si="164"/>
        <v/>
      </c>
      <c r="PL79" s="107" t="str">
        <f t="shared" si="165"/>
        <v/>
      </c>
      <c r="PM79" s="107" t="str">
        <f t="shared" si="166"/>
        <v/>
      </c>
      <c r="PN79" s="107" t="str">
        <f t="shared" si="167"/>
        <v/>
      </c>
      <c r="PO79" s="107" t="str">
        <f t="shared" si="168"/>
        <v/>
      </c>
      <c r="PP79" s="107" t="str">
        <f t="shared" si="142"/>
        <v/>
      </c>
      <c r="PQ79" s="107" t="str">
        <f t="shared" si="143"/>
        <v/>
      </c>
      <c r="PR79" s="107" t="str">
        <f t="shared" si="144"/>
        <v/>
      </c>
      <c r="PS79" s="107" t="str">
        <f t="shared" si="145"/>
        <v/>
      </c>
      <c r="PT79" s="107" t="str">
        <f t="shared" si="146"/>
        <v/>
      </c>
      <c r="PU79" s="107" t="str">
        <f t="shared" si="147"/>
        <v/>
      </c>
      <c r="PV79" s="107" t="str">
        <f t="shared" si="148"/>
        <v/>
      </c>
      <c r="PW79" s="107" t="str">
        <f t="shared" si="149"/>
        <v/>
      </c>
      <c r="PX79" s="107" t="str">
        <f t="shared" si="150"/>
        <v/>
      </c>
      <c r="PY79" s="107" t="str">
        <f t="shared" si="151"/>
        <v/>
      </c>
      <c r="PZ79" s="108" t="str">
        <f t="shared" si="152"/>
        <v/>
      </c>
      <c r="QB79" s="124" t="str" cm="1">
        <f t="array" ref="QB79">IF(OR($QB$3="", $NI79=""), "", IFERROR(INDEX($ML79:$NE79, $QA79, MATCH($QB$3, $ML$7:$NE$7, 0)), ""))</f>
        <v/>
      </c>
      <c r="QD79" s="101" t="e" cm="1">
        <f t="array" ref="QD79">IF(OR($NI79="", $QB$3=""), NA(), IFERROR(INDEX($NO79:$OH79, $QC79, MATCH($QB$3, $NO$7:$OH$7, 0)), NA()))</f>
        <v>#N/A</v>
      </c>
      <c r="QF79" s="10">
        <f t="shared" si="242"/>
        <v>-20</v>
      </c>
    </row>
    <row r="80" spans="88:448" ht="15" hidden="1" customHeight="1" x14ac:dyDescent="0.25">
      <c r="CJ80" s="7"/>
      <c r="CK80" s="10">
        <v>72</v>
      </c>
      <c r="CL80" s="60">
        <v>71</v>
      </c>
      <c r="CM80" s="7">
        <v>11</v>
      </c>
      <c r="CN80" s="7">
        <v>78</v>
      </c>
      <c r="CO80" s="7">
        <v>54</v>
      </c>
      <c r="CP80" s="7">
        <v>49</v>
      </c>
      <c r="CQ80" s="7">
        <v>68</v>
      </c>
      <c r="CR80" s="7">
        <v>90</v>
      </c>
      <c r="CS80" s="7">
        <v>55</v>
      </c>
      <c r="CT80" s="7">
        <v>71</v>
      </c>
      <c r="CU80" s="7">
        <v>9</v>
      </c>
      <c r="CV80" s="7">
        <v>42</v>
      </c>
      <c r="CW80" s="7">
        <v>35</v>
      </c>
      <c r="CX80" s="7">
        <v>60</v>
      </c>
      <c r="CY80" s="7">
        <v>39</v>
      </c>
      <c r="CZ80" s="7">
        <v>19</v>
      </c>
      <c r="DA80" s="7">
        <v>46</v>
      </c>
      <c r="DB80" s="7">
        <v>14</v>
      </c>
      <c r="DC80" s="7">
        <v>18</v>
      </c>
      <c r="DD80" s="7">
        <v>30</v>
      </c>
      <c r="DE80" s="7">
        <v>84</v>
      </c>
      <c r="DF80" s="7">
        <v>23</v>
      </c>
      <c r="DG80" s="7">
        <v>61</v>
      </c>
      <c r="DH80" s="7">
        <v>82</v>
      </c>
      <c r="DI80" s="61">
        <v>90</v>
      </c>
      <c r="DK80" s="10">
        <v>73</v>
      </c>
      <c r="DL80" s="60">
        <v>95</v>
      </c>
      <c r="DM80" s="7">
        <v>97</v>
      </c>
      <c r="DN80" s="7">
        <v>24</v>
      </c>
      <c r="DO80" s="7">
        <v>91</v>
      </c>
      <c r="DP80" s="7">
        <v>10</v>
      </c>
      <c r="DQ80" s="7">
        <v>90</v>
      </c>
      <c r="DR80" s="7">
        <v>52</v>
      </c>
      <c r="DS80" s="7">
        <v>15</v>
      </c>
      <c r="DT80" s="7">
        <v>3</v>
      </c>
      <c r="DU80" s="7">
        <v>5</v>
      </c>
      <c r="DV80" s="7">
        <v>29</v>
      </c>
      <c r="DW80" s="7">
        <v>79</v>
      </c>
      <c r="DX80" s="7">
        <v>14</v>
      </c>
      <c r="DY80" s="7">
        <v>74</v>
      </c>
      <c r="DZ80" s="7">
        <v>54</v>
      </c>
      <c r="EA80" s="7">
        <v>44</v>
      </c>
      <c r="EB80" s="7">
        <v>14</v>
      </c>
      <c r="EC80" s="7">
        <v>81</v>
      </c>
      <c r="ED80" s="7">
        <v>87</v>
      </c>
      <c r="EE80" s="7">
        <v>74</v>
      </c>
      <c r="EF80" s="7">
        <v>91</v>
      </c>
      <c r="EG80" s="7">
        <v>33</v>
      </c>
      <c r="EH80" s="7">
        <v>83</v>
      </c>
      <c r="EI80" s="7">
        <v>34</v>
      </c>
      <c r="EJ80" s="7">
        <v>34</v>
      </c>
      <c r="EK80" s="7">
        <v>52</v>
      </c>
      <c r="EL80" s="7">
        <v>22</v>
      </c>
      <c r="EM80" s="7">
        <v>44</v>
      </c>
      <c r="EN80" s="7">
        <v>31</v>
      </c>
      <c r="EO80" s="7">
        <v>36</v>
      </c>
      <c r="EP80" s="7">
        <v>97</v>
      </c>
      <c r="EQ80" s="7">
        <v>78</v>
      </c>
      <c r="ER80" s="7">
        <v>44</v>
      </c>
      <c r="ES80" s="7">
        <v>66</v>
      </c>
      <c r="ET80" s="7">
        <v>93</v>
      </c>
      <c r="EU80" s="7">
        <v>99</v>
      </c>
      <c r="EV80" s="7">
        <v>37</v>
      </c>
      <c r="EW80" s="7">
        <v>69</v>
      </c>
      <c r="EX80" s="7">
        <v>15</v>
      </c>
      <c r="EY80" s="7">
        <v>79</v>
      </c>
      <c r="EZ80" s="7">
        <v>95</v>
      </c>
      <c r="FA80" s="7">
        <v>3</v>
      </c>
      <c r="FB80" s="7">
        <v>86</v>
      </c>
      <c r="FC80" s="7">
        <v>83</v>
      </c>
      <c r="FD80" s="7">
        <v>10</v>
      </c>
      <c r="FE80" s="7">
        <v>90</v>
      </c>
      <c r="FF80" s="7">
        <v>35</v>
      </c>
      <c r="FG80" s="7">
        <v>48</v>
      </c>
      <c r="FH80" s="7">
        <v>27</v>
      </c>
      <c r="FI80" s="7">
        <v>43</v>
      </c>
      <c r="FJ80" s="7">
        <v>21</v>
      </c>
      <c r="FK80" s="7">
        <v>90</v>
      </c>
      <c r="FL80" s="7">
        <v>69</v>
      </c>
      <c r="FM80" s="7">
        <v>73</v>
      </c>
      <c r="FN80" s="7">
        <v>93</v>
      </c>
      <c r="FO80" s="7">
        <v>81</v>
      </c>
      <c r="FP80" s="7">
        <v>60</v>
      </c>
      <c r="FQ80" s="7">
        <v>36</v>
      </c>
      <c r="FR80" s="7">
        <v>22</v>
      </c>
      <c r="FS80" s="7">
        <v>81</v>
      </c>
      <c r="FT80" s="7">
        <v>65</v>
      </c>
      <c r="FU80" s="7">
        <v>90</v>
      </c>
      <c r="FV80" s="7">
        <v>89</v>
      </c>
      <c r="FW80" s="7">
        <v>99</v>
      </c>
      <c r="FX80" s="7">
        <v>14</v>
      </c>
      <c r="FY80" s="7">
        <v>46</v>
      </c>
      <c r="FZ80" s="7">
        <v>40</v>
      </c>
      <c r="GA80" s="7">
        <v>14</v>
      </c>
      <c r="GB80" s="7">
        <v>64</v>
      </c>
      <c r="GC80" s="7">
        <v>2</v>
      </c>
      <c r="GD80" s="7">
        <v>17</v>
      </c>
      <c r="GE80" s="7">
        <v>51</v>
      </c>
      <c r="GF80" s="7">
        <v>66</v>
      </c>
      <c r="GG80" s="7">
        <v>91</v>
      </c>
      <c r="GH80" s="7">
        <v>69</v>
      </c>
      <c r="GI80" s="7">
        <v>5</v>
      </c>
      <c r="GJ80" s="7">
        <v>44</v>
      </c>
      <c r="GK80" s="7">
        <v>69</v>
      </c>
      <c r="GL80" s="7">
        <v>89</v>
      </c>
      <c r="GM80" s="7">
        <v>54</v>
      </c>
      <c r="GN80" s="7">
        <v>96</v>
      </c>
      <c r="GO80" s="7">
        <v>63</v>
      </c>
      <c r="GP80" s="7">
        <v>49</v>
      </c>
      <c r="GQ80" s="7">
        <v>47</v>
      </c>
      <c r="GR80" s="7">
        <v>48</v>
      </c>
      <c r="GS80" s="7">
        <v>63</v>
      </c>
      <c r="GT80" s="7">
        <v>26</v>
      </c>
      <c r="GU80" s="7">
        <v>4</v>
      </c>
      <c r="GV80" s="7">
        <v>85</v>
      </c>
      <c r="GW80" s="7">
        <v>32</v>
      </c>
      <c r="GX80" s="7">
        <v>7</v>
      </c>
      <c r="GY80" s="7">
        <v>91</v>
      </c>
      <c r="GZ80" s="7">
        <v>34</v>
      </c>
      <c r="HA80" s="7">
        <v>10</v>
      </c>
      <c r="HB80" s="7">
        <v>26</v>
      </c>
      <c r="HC80" s="7">
        <v>32</v>
      </c>
      <c r="HD80" s="7">
        <v>95</v>
      </c>
      <c r="HE80" s="7">
        <v>92</v>
      </c>
      <c r="HF80" s="7">
        <v>83</v>
      </c>
      <c r="HG80" s="61">
        <v>20</v>
      </c>
      <c r="HJ80" s="51" t="e">
        <f>HJ56+1</f>
        <v>#VALUE!</v>
      </c>
      <c r="HL80" s="48">
        <f>$CA$8</f>
        <v>0</v>
      </c>
      <c r="HN80" s="10" t="e">
        <f t="shared" si="179"/>
        <v>#VALUE!</v>
      </c>
      <c r="HP80" s="10" t="e">
        <f t="shared" si="180"/>
        <v>#VALUE!</v>
      </c>
      <c r="HR80" s="10" t="e">
        <f t="shared" si="243"/>
        <v>#VALUE!</v>
      </c>
      <c r="HT80" s="60" t="e">
        <f t="shared" si="178"/>
        <v>#VALUE!</v>
      </c>
      <c r="HU80" s="7" t="e">
        <f t="shared" si="178"/>
        <v>#VALUE!</v>
      </c>
      <c r="HV80" s="7" t="e">
        <f t="shared" si="178"/>
        <v>#VALUE!</v>
      </c>
      <c r="HW80" s="7" t="e">
        <f t="shared" si="178"/>
        <v>#VALUE!</v>
      </c>
      <c r="HX80" s="7" t="e">
        <f t="shared" si="178"/>
        <v>#VALUE!</v>
      </c>
      <c r="HY80" s="7" t="e">
        <f t="shared" si="178"/>
        <v>#VALUE!</v>
      </c>
      <c r="HZ80" s="7" t="e">
        <f t="shared" si="178"/>
        <v>#VALUE!</v>
      </c>
      <c r="IA80" s="7" t="e">
        <f t="shared" si="178"/>
        <v>#VALUE!</v>
      </c>
      <c r="IB80" s="7" t="e">
        <f t="shared" si="178"/>
        <v>#VALUE!</v>
      </c>
      <c r="IC80" s="7" t="e">
        <f t="shared" si="178"/>
        <v>#VALUE!</v>
      </c>
      <c r="ID80" s="7" t="e">
        <f t="shared" si="178"/>
        <v>#VALUE!</v>
      </c>
      <c r="IE80" s="7" t="e">
        <f t="shared" si="178"/>
        <v>#VALUE!</v>
      </c>
      <c r="IF80" s="7" t="e">
        <f t="shared" si="178"/>
        <v>#VALUE!</v>
      </c>
      <c r="IG80" s="7" t="e">
        <f t="shared" si="178"/>
        <v>#VALUE!</v>
      </c>
      <c r="IH80" s="7" t="e">
        <f t="shared" si="178"/>
        <v>#VALUE!</v>
      </c>
      <c r="II80" s="7" t="e">
        <f t="shared" si="178"/>
        <v>#VALUE!</v>
      </c>
      <c r="IJ80" s="7" t="e">
        <f t="shared" si="177"/>
        <v>#VALUE!</v>
      </c>
      <c r="IK80" s="7" t="e">
        <f t="shared" si="177"/>
        <v>#VALUE!</v>
      </c>
      <c r="IL80" s="7" t="e">
        <f t="shared" si="177"/>
        <v>#VALUE!</v>
      </c>
      <c r="IM80" s="61" t="e">
        <f t="shared" si="177"/>
        <v>#VALUE!</v>
      </c>
      <c r="IT80" s="10">
        <v>73</v>
      </c>
      <c r="IU80" s="10">
        <f t="shared" si="244"/>
        <v>3</v>
      </c>
      <c r="IW80" s="10">
        <f>IFERROR(IF(COUNTIF(IW$8:IW79, IW79)&lt;=INDEX($IQ$8:$IQ$18, MATCH(IW79, $IP$8:$IP$18, 0)), IW79, IW79+$IR$5), "")</f>
        <v>2</v>
      </c>
      <c r="IX80" s="10">
        <f>IF($IW80="", "", COUNTIF(IW$8:IW80, IW80))</f>
        <v>8</v>
      </c>
      <c r="IY80" s="10">
        <f t="shared" si="245"/>
        <v>10</v>
      </c>
      <c r="JA80" s="10" t="str">
        <f t="shared" si="246"/>
        <v>X</v>
      </c>
      <c r="JB80" s="10">
        <f>IF($JA80="", "", COUNTIF(JA$8:JA80, "X"))</f>
        <v>66</v>
      </c>
      <c r="JE80" s="67" t="str">
        <f t="shared" si="247"/>
        <v/>
      </c>
      <c r="JF80" s="60" t="str">
        <f>IF(AND($IQ$5='Dev Settings'!$BU$3, COUNTIF($IP$21:$IP$25, HT80)&gt;0, COUNTIF($IP$21:$IP$25, HT79)&gt;0), MIN($ML79:$NE79)-ML79, IF(AND($IQ$6='Dev Settings'!$BU$3, COUNTIF($IQ$21:$IQ$25, HT80)&gt;0, COUNTIF($IQ$21:$IQ$25, HT79)&gt;0), MAX($ML79:$NE79)-ML79, IFERROR(INDEX($IU$8:$IU$107, MATCH(HT80, $IT$8:$IT$107, 0)), "")))</f>
        <v/>
      </c>
      <c r="JG80" s="7" t="str">
        <f>IF(AND($IQ$5='Dev Settings'!$BU$3, COUNTIF($IP$21:$IP$25, HU80)&gt;0, COUNTIF($IP$21:$IP$25, HU79)&gt;0), MIN($ML79:$NE79)-MM79, IF(AND($IQ$6='Dev Settings'!$BU$3, COUNTIF($IQ$21:$IQ$25, HU80)&gt;0, COUNTIF($IQ$21:$IQ$25, HU79)&gt;0), MAX($ML79:$NE79)-MM79, IFERROR(INDEX($IU$8:$IU$107, MATCH(HU80, $IT$8:$IT$107, 0)), "")))</f>
        <v/>
      </c>
      <c r="JH80" s="7" t="str">
        <f>IF(AND($IQ$5='Dev Settings'!$BU$3, COUNTIF($IP$21:$IP$25, HV80)&gt;0, COUNTIF($IP$21:$IP$25, HV79)&gt;0), MIN($ML79:$NE79)-MN79, IF(AND($IQ$6='Dev Settings'!$BU$3, COUNTIF($IQ$21:$IQ$25, HV80)&gt;0, COUNTIF($IQ$21:$IQ$25, HV79)&gt;0), MAX($ML79:$NE79)-MN79, IFERROR(INDEX($IU$8:$IU$107, MATCH(HV80, $IT$8:$IT$107, 0)), "")))</f>
        <v/>
      </c>
      <c r="JI80" s="7" t="str">
        <f>IF(AND($IQ$5='Dev Settings'!$BU$3, COUNTIF($IP$21:$IP$25, HW80)&gt;0, COUNTIF($IP$21:$IP$25, HW79)&gt;0), MIN($ML79:$NE79)-MO79, IF(AND($IQ$6='Dev Settings'!$BU$3, COUNTIF($IQ$21:$IQ$25, HW80)&gt;0, COUNTIF($IQ$21:$IQ$25, HW79)&gt;0), MAX($ML79:$NE79)-MO79, IFERROR(INDEX($IU$8:$IU$107, MATCH(HW80, $IT$8:$IT$107, 0)), "")))</f>
        <v/>
      </c>
      <c r="JJ80" s="7" t="str">
        <f>IF(AND($IQ$5='Dev Settings'!$BU$3, COUNTIF($IP$21:$IP$25, HX80)&gt;0, COUNTIF($IP$21:$IP$25, HX79)&gt;0), MIN($ML79:$NE79)-MP79, IF(AND($IQ$6='Dev Settings'!$BU$3, COUNTIF($IQ$21:$IQ$25, HX80)&gt;0, COUNTIF($IQ$21:$IQ$25, HX79)&gt;0), MAX($ML79:$NE79)-MP79, IFERROR(INDEX($IU$8:$IU$107, MATCH(HX80, $IT$8:$IT$107, 0)), "")))</f>
        <v/>
      </c>
      <c r="JK80" s="7" t="str">
        <f>IF(AND($IQ$5='Dev Settings'!$BU$3, COUNTIF($IP$21:$IP$25, HY80)&gt;0, COUNTIF($IP$21:$IP$25, HY79)&gt;0), MIN($ML79:$NE79)-MQ79, IF(AND($IQ$6='Dev Settings'!$BU$3, COUNTIF($IQ$21:$IQ$25, HY80)&gt;0, COUNTIF($IQ$21:$IQ$25, HY79)&gt;0), MAX($ML79:$NE79)-MQ79, IFERROR(INDEX($IU$8:$IU$107, MATCH(HY80, $IT$8:$IT$107, 0)), "")))</f>
        <v/>
      </c>
      <c r="JL80" s="7" t="str">
        <f>IF(AND($IQ$5='Dev Settings'!$BU$3, COUNTIF($IP$21:$IP$25, HZ80)&gt;0, COUNTIF($IP$21:$IP$25, HZ79)&gt;0), MIN($ML79:$NE79)-MR79, IF(AND($IQ$6='Dev Settings'!$BU$3, COUNTIF($IQ$21:$IQ$25, HZ80)&gt;0, COUNTIF($IQ$21:$IQ$25, HZ79)&gt;0), MAX($ML79:$NE79)-MR79, IFERROR(INDEX($IU$8:$IU$107, MATCH(HZ80, $IT$8:$IT$107, 0)), "")))</f>
        <v/>
      </c>
      <c r="JM80" s="7" t="str">
        <f>IF(AND($IQ$5='Dev Settings'!$BU$3, COUNTIF($IP$21:$IP$25, IA80)&gt;0, COUNTIF($IP$21:$IP$25, IA79)&gt;0), MIN($ML79:$NE79)-MS79, IF(AND($IQ$6='Dev Settings'!$BU$3, COUNTIF($IQ$21:$IQ$25, IA80)&gt;0, COUNTIF($IQ$21:$IQ$25, IA79)&gt;0), MAX($ML79:$NE79)-MS79, IFERROR(INDEX($IU$8:$IU$107, MATCH(IA80, $IT$8:$IT$107, 0)), "")))</f>
        <v/>
      </c>
      <c r="JN80" s="7" t="str">
        <f>IF(AND($IQ$5='Dev Settings'!$BU$3, COUNTIF($IP$21:$IP$25, IB80)&gt;0, COUNTIF($IP$21:$IP$25, IB79)&gt;0), MIN($ML79:$NE79)-MT79, IF(AND($IQ$6='Dev Settings'!$BU$3, COUNTIF($IQ$21:$IQ$25, IB80)&gt;0, COUNTIF($IQ$21:$IQ$25, IB79)&gt;0), MAX($ML79:$NE79)-MT79, IFERROR(INDEX($IU$8:$IU$107, MATCH(IB80, $IT$8:$IT$107, 0)), "")))</f>
        <v/>
      </c>
      <c r="JO80" s="7" t="str">
        <f>IF(AND($IQ$5='Dev Settings'!$BU$3, COUNTIF($IP$21:$IP$25, IC80)&gt;0, COUNTIF($IP$21:$IP$25, IC79)&gt;0), MIN($ML79:$NE79)-MU79, IF(AND($IQ$6='Dev Settings'!$BU$3, COUNTIF($IQ$21:$IQ$25, IC80)&gt;0, COUNTIF($IQ$21:$IQ$25, IC79)&gt;0), MAX($ML79:$NE79)-MU79, IFERROR(INDEX($IU$8:$IU$107, MATCH(IC80, $IT$8:$IT$107, 0)), "")))</f>
        <v/>
      </c>
      <c r="JP80" s="7" t="str">
        <f>IF(AND($IQ$5='Dev Settings'!$BU$3, COUNTIF($IP$21:$IP$25, ID80)&gt;0, COUNTIF($IP$21:$IP$25, ID79)&gt;0), MIN($ML79:$NE79)-MV79, IF(AND($IQ$6='Dev Settings'!$BU$3, COUNTIF($IQ$21:$IQ$25, ID80)&gt;0, COUNTIF($IQ$21:$IQ$25, ID79)&gt;0), MAX($ML79:$NE79)-MV79, IFERROR(INDEX($IU$8:$IU$107, MATCH(ID80, $IT$8:$IT$107, 0)), "")))</f>
        <v/>
      </c>
      <c r="JQ80" s="7" t="str">
        <f>IF(AND($IQ$5='Dev Settings'!$BU$3, COUNTIF($IP$21:$IP$25, IE80)&gt;0, COUNTIF($IP$21:$IP$25, IE79)&gt;0), MIN($ML79:$NE79)-MW79, IF(AND($IQ$6='Dev Settings'!$BU$3, COUNTIF($IQ$21:$IQ$25, IE80)&gt;0, COUNTIF($IQ$21:$IQ$25, IE79)&gt;0), MAX($ML79:$NE79)-MW79, IFERROR(INDEX($IU$8:$IU$107, MATCH(IE80, $IT$8:$IT$107, 0)), "")))</f>
        <v/>
      </c>
      <c r="JR80" s="7" t="str">
        <f>IF(AND($IQ$5='Dev Settings'!$BU$3, COUNTIF($IP$21:$IP$25, IF80)&gt;0, COUNTIF($IP$21:$IP$25, IF79)&gt;0), MIN($ML79:$NE79)-MX79, IF(AND($IQ$6='Dev Settings'!$BU$3, COUNTIF($IQ$21:$IQ$25, IF80)&gt;0, COUNTIF($IQ$21:$IQ$25, IF79)&gt;0), MAX($ML79:$NE79)-MX79, IFERROR(INDEX($IU$8:$IU$107, MATCH(IF80, $IT$8:$IT$107, 0)), "")))</f>
        <v/>
      </c>
      <c r="JS80" s="7" t="str">
        <f>IF(AND($IQ$5='Dev Settings'!$BU$3, COUNTIF($IP$21:$IP$25, IG80)&gt;0, COUNTIF($IP$21:$IP$25, IG79)&gt;0), MIN($ML79:$NE79)-MY79, IF(AND($IQ$6='Dev Settings'!$BU$3, COUNTIF($IQ$21:$IQ$25, IG80)&gt;0, COUNTIF($IQ$21:$IQ$25, IG79)&gt;0), MAX($ML79:$NE79)-MY79, IFERROR(INDEX($IU$8:$IU$107, MATCH(IG80, $IT$8:$IT$107, 0)), "")))</f>
        <v/>
      </c>
      <c r="JT80" s="7" t="str">
        <f>IF(AND($IQ$5='Dev Settings'!$BU$3, COUNTIF($IP$21:$IP$25, IH80)&gt;0, COUNTIF($IP$21:$IP$25, IH79)&gt;0), MIN($ML79:$NE79)-MZ79, IF(AND($IQ$6='Dev Settings'!$BU$3, COUNTIF($IQ$21:$IQ$25, IH80)&gt;0, COUNTIF($IQ$21:$IQ$25, IH79)&gt;0), MAX($ML79:$NE79)-MZ79, IFERROR(INDEX($IU$8:$IU$107, MATCH(IH80, $IT$8:$IT$107, 0)), "")))</f>
        <v/>
      </c>
      <c r="JU80" s="7" t="str">
        <f>IF(AND($IQ$5='Dev Settings'!$BU$3, COUNTIF($IP$21:$IP$25, II80)&gt;0, COUNTIF($IP$21:$IP$25, II79)&gt;0), MIN($ML79:$NE79)-NA79, IF(AND($IQ$6='Dev Settings'!$BU$3, COUNTIF($IQ$21:$IQ$25, II80)&gt;0, COUNTIF($IQ$21:$IQ$25, II79)&gt;0), MAX($ML79:$NE79)-NA79, IFERROR(INDEX($IU$8:$IU$107, MATCH(II80, $IT$8:$IT$107, 0)), "")))</f>
        <v/>
      </c>
      <c r="JV80" s="7" t="str">
        <f>IF(AND($IQ$5='Dev Settings'!$BU$3, COUNTIF($IP$21:$IP$25, IJ80)&gt;0, COUNTIF($IP$21:$IP$25, IJ79)&gt;0), MIN($ML79:$NE79)-NB79, IF(AND($IQ$6='Dev Settings'!$BU$3, COUNTIF($IQ$21:$IQ$25, IJ80)&gt;0, COUNTIF($IQ$21:$IQ$25, IJ79)&gt;0), MAX($ML79:$NE79)-NB79, IFERROR(INDEX($IU$8:$IU$107, MATCH(IJ80, $IT$8:$IT$107, 0)), "")))</f>
        <v/>
      </c>
      <c r="JW80" s="7" t="str">
        <f>IF(AND($IQ$5='Dev Settings'!$BU$3, COUNTIF($IP$21:$IP$25, IK80)&gt;0, COUNTIF($IP$21:$IP$25, IK79)&gt;0), MIN($ML79:$NE79)-NC79, IF(AND($IQ$6='Dev Settings'!$BU$3, COUNTIF($IQ$21:$IQ$25, IK80)&gt;0, COUNTIF($IQ$21:$IQ$25, IK79)&gt;0), MAX($ML79:$NE79)-NC79, IFERROR(INDEX($IU$8:$IU$107, MATCH(IK80, $IT$8:$IT$107, 0)), "")))</f>
        <v/>
      </c>
      <c r="JX80" s="7" t="str">
        <f>IF(AND($IQ$5='Dev Settings'!$BU$3, COUNTIF($IP$21:$IP$25, IL80)&gt;0, COUNTIF($IP$21:$IP$25, IL79)&gt;0), MIN($ML79:$NE79)-ND79, IF(AND($IQ$6='Dev Settings'!$BU$3, COUNTIF($IQ$21:$IQ$25, IL80)&gt;0, COUNTIF($IQ$21:$IQ$25, IL79)&gt;0), MAX($ML79:$NE79)-ND79, IFERROR(INDEX($IU$8:$IU$107, MATCH(IL80, $IT$8:$IT$107, 0)), "")))</f>
        <v/>
      </c>
      <c r="JY80" s="61" t="str">
        <f>IF(AND($IQ$5='Dev Settings'!$BU$3, COUNTIF($IP$21:$IP$25, IM80)&gt;0, COUNTIF($IP$21:$IP$25, IM79)&gt;0), MIN($ML79:$NE79)-NE79, IF(AND($IQ$6='Dev Settings'!$BU$3, COUNTIF($IQ$21:$IQ$25, IM80)&gt;0, COUNTIF($IQ$21:$IQ$25, IM79)&gt;0), MAX($ML79:$NE79)-NE79, IFERROR(INDEX($IU$8:$IU$107, MATCH(IM80, $IT$8:$IT$107, 0)), "")))</f>
        <v/>
      </c>
      <c r="KA80" s="60" t="str">
        <f t="shared" si="181"/>
        <v/>
      </c>
      <c r="KB80" s="7" t="str">
        <f t="shared" si="182"/>
        <v/>
      </c>
      <c r="KC80" s="7" t="str">
        <f t="shared" si="183"/>
        <v/>
      </c>
      <c r="KD80" s="7" t="str">
        <f t="shared" si="184"/>
        <v/>
      </c>
      <c r="KE80" s="7" t="str">
        <f t="shared" si="185"/>
        <v/>
      </c>
      <c r="KF80" s="7" t="str">
        <f t="shared" si="186"/>
        <v/>
      </c>
      <c r="KG80" s="7" t="str">
        <f t="shared" si="187"/>
        <v/>
      </c>
      <c r="KH80" s="7" t="str">
        <f t="shared" si="188"/>
        <v/>
      </c>
      <c r="KI80" s="7" t="str">
        <f t="shared" si="189"/>
        <v/>
      </c>
      <c r="KJ80" s="7" t="str">
        <f t="shared" si="190"/>
        <v/>
      </c>
      <c r="KK80" s="7" t="str">
        <f t="shared" si="191"/>
        <v/>
      </c>
      <c r="KL80" s="7" t="str">
        <f t="shared" si="192"/>
        <v/>
      </c>
      <c r="KM80" s="7" t="str">
        <f t="shared" si="193"/>
        <v/>
      </c>
      <c r="KN80" s="7" t="str">
        <f t="shared" si="194"/>
        <v/>
      </c>
      <c r="KO80" s="7" t="str">
        <f t="shared" si="195"/>
        <v/>
      </c>
      <c r="KP80" s="7" t="str">
        <f t="shared" si="196"/>
        <v/>
      </c>
      <c r="KQ80" s="7" t="str">
        <f t="shared" si="197"/>
        <v/>
      </c>
      <c r="KR80" s="7" t="str">
        <f t="shared" si="198"/>
        <v/>
      </c>
      <c r="KS80" s="7" t="str">
        <f t="shared" si="199"/>
        <v/>
      </c>
      <c r="KT80" s="61" t="str">
        <f t="shared" si="200"/>
        <v/>
      </c>
      <c r="KV80" s="60" t="e">
        <f t="shared" si="201"/>
        <v>#VALUE!</v>
      </c>
      <c r="KW80" s="7" t="e">
        <f t="shared" si="202"/>
        <v>#VALUE!</v>
      </c>
      <c r="KX80" s="7" t="e">
        <f t="shared" si="203"/>
        <v>#VALUE!</v>
      </c>
      <c r="KY80" s="7" t="e">
        <f t="shared" si="204"/>
        <v>#VALUE!</v>
      </c>
      <c r="KZ80" s="7" t="e">
        <f t="shared" si="205"/>
        <v>#VALUE!</v>
      </c>
      <c r="LA80" s="7" t="e">
        <f t="shared" si="206"/>
        <v>#VALUE!</v>
      </c>
      <c r="LB80" s="7" t="e">
        <f t="shared" si="207"/>
        <v>#VALUE!</v>
      </c>
      <c r="LC80" s="7" t="e">
        <f t="shared" si="208"/>
        <v>#VALUE!</v>
      </c>
      <c r="LD80" s="7" t="e">
        <f t="shared" si="209"/>
        <v>#VALUE!</v>
      </c>
      <c r="LE80" s="7" t="e">
        <f t="shared" si="210"/>
        <v>#VALUE!</v>
      </c>
      <c r="LF80" s="7" t="e">
        <f t="shared" si="211"/>
        <v>#VALUE!</v>
      </c>
      <c r="LG80" s="7" t="e">
        <f t="shared" si="212"/>
        <v>#VALUE!</v>
      </c>
      <c r="LH80" s="7" t="e">
        <f t="shared" si="213"/>
        <v>#VALUE!</v>
      </c>
      <c r="LI80" s="7" t="e">
        <f t="shared" si="214"/>
        <v>#VALUE!</v>
      </c>
      <c r="LJ80" s="7" t="e">
        <f t="shared" si="215"/>
        <v>#VALUE!</v>
      </c>
      <c r="LK80" s="7" t="e">
        <f t="shared" si="216"/>
        <v>#VALUE!</v>
      </c>
      <c r="LL80" s="7" t="e">
        <f t="shared" si="217"/>
        <v>#VALUE!</v>
      </c>
      <c r="LM80" s="7" t="e">
        <f t="shared" si="218"/>
        <v>#VALUE!</v>
      </c>
      <c r="LN80" s="7" t="e">
        <f t="shared" si="219"/>
        <v>#VALUE!</v>
      </c>
      <c r="LO80" s="61" t="e">
        <f t="shared" si="220"/>
        <v>#VALUE!</v>
      </c>
      <c r="LQ80" s="60" t="e">
        <f t="shared" si="221"/>
        <v>#VALUE!</v>
      </c>
      <c r="LR80" s="7" t="e">
        <f t="shared" si="222"/>
        <v>#VALUE!</v>
      </c>
      <c r="LS80" s="7" t="e">
        <f t="shared" si="223"/>
        <v>#VALUE!</v>
      </c>
      <c r="LT80" s="7" t="e">
        <f t="shared" si="224"/>
        <v>#VALUE!</v>
      </c>
      <c r="LU80" s="7" t="e">
        <f t="shared" si="225"/>
        <v>#VALUE!</v>
      </c>
      <c r="LV80" s="7" t="e">
        <f t="shared" si="226"/>
        <v>#VALUE!</v>
      </c>
      <c r="LW80" s="7" t="e">
        <f t="shared" si="227"/>
        <v>#VALUE!</v>
      </c>
      <c r="LX80" s="7" t="e">
        <f t="shared" si="228"/>
        <v>#VALUE!</v>
      </c>
      <c r="LY80" s="7" t="e">
        <f t="shared" si="229"/>
        <v>#VALUE!</v>
      </c>
      <c r="LZ80" s="7" t="e">
        <f t="shared" si="230"/>
        <v>#VALUE!</v>
      </c>
      <c r="MA80" s="7" t="e">
        <f t="shared" si="231"/>
        <v>#VALUE!</v>
      </c>
      <c r="MB80" s="7" t="e">
        <f t="shared" si="232"/>
        <v>#VALUE!</v>
      </c>
      <c r="MC80" s="7" t="e">
        <f t="shared" si="233"/>
        <v>#VALUE!</v>
      </c>
      <c r="MD80" s="7" t="e">
        <f t="shared" si="234"/>
        <v>#VALUE!</v>
      </c>
      <c r="ME80" s="7" t="e">
        <f t="shared" si="235"/>
        <v>#VALUE!</v>
      </c>
      <c r="MF80" s="7" t="e">
        <f t="shared" si="236"/>
        <v>#VALUE!</v>
      </c>
      <c r="MG80" s="7" t="e">
        <f t="shared" si="237"/>
        <v>#VALUE!</v>
      </c>
      <c r="MH80" s="7" t="e">
        <f t="shared" si="238"/>
        <v>#VALUE!</v>
      </c>
      <c r="MI80" s="7" t="e">
        <f t="shared" si="239"/>
        <v>#VALUE!</v>
      </c>
      <c r="MJ80" s="61" t="e">
        <f t="shared" si="240"/>
        <v>#VALUE!</v>
      </c>
      <c r="ML80" s="60" t="str">
        <f t="shared" si="248"/>
        <v/>
      </c>
      <c r="MM80" s="7" t="str">
        <f t="shared" si="249"/>
        <v/>
      </c>
      <c r="MN80" s="7" t="str">
        <f t="shared" si="250"/>
        <v/>
      </c>
      <c r="MO80" s="7" t="str">
        <f t="shared" si="251"/>
        <v/>
      </c>
      <c r="MP80" s="7" t="str">
        <f t="shared" si="252"/>
        <v/>
      </c>
      <c r="MQ80" s="7" t="str">
        <f t="shared" si="253"/>
        <v/>
      </c>
      <c r="MR80" s="7" t="str">
        <f t="shared" si="254"/>
        <v/>
      </c>
      <c r="MS80" s="7" t="str">
        <f t="shared" si="255"/>
        <v/>
      </c>
      <c r="MT80" s="7" t="str">
        <f t="shared" si="256"/>
        <v/>
      </c>
      <c r="MU80" s="7" t="str">
        <f t="shared" si="257"/>
        <v/>
      </c>
      <c r="MV80" s="7" t="str">
        <f t="shared" si="258"/>
        <v/>
      </c>
      <c r="MW80" s="7" t="str">
        <f t="shared" si="259"/>
        <v/>
      </c>
      <c r="MX80" s="7" t="str">
        <f t="shared" si="260"/>
        <v/>
      </c>
      <c r="MY80" s="7" t="str">
        <f t="shared" si="261"/>
        <v/>
      </c>
      <c r="MZ80" s="7" t="str">
        <f t="shared" si="262"/>
        <v/>
      </c>
      <c r="NA80" s="7" t="str">
        <f t="shared" si="263"/>
        <v/>
      </c>
      <c r="NB80" s="7" t="str">
        <f t="shared" si="264"/>
        <v/>
      </c>
      <c r="NC80" s="7" t="str">
        <f t="shared" si="265"/>
        <v/>
      </c>
      <c r="ND80" s="7" t="str">
        <f t="shared" si="266"/>
        <v/>
      </c>
      <c r="NE80" s="61" t="str">
        <f t="shared" si="267"/>
        <v/>
      </c>
      <c r="NG80" s="10" t="str">
        <f t="shared" si="268"/>
        <v/>
      </c>
      <c r="NI80" s="10" t="str">
        <f t="shared" si="269"/>
        <v/>
      </c>
      <c r="NK80" s="10" t="str">
        <f>IF(COUNTIF($NI80:$NI$176, "X")=1, "X", "")</f>
        <v/>
      </c>
      <c r="NM80" s="10" t="str">
        <f t="shared" si="241"/>
        <v/>
      </c>
      <c r="NO80" s="85" t="str" cm="1">
        <f t="array" ref="NO80">IF(OR(NO$7="", $JE80=""), "", IFERROR(NO$8+SUMPRODUCT((Trades!$CL$8:$CL$307)*(Trades!$O$8:$Q$307=NO$7)*(Trades!$R$8:$R$307&lt;$JE80))-SUMPRODUCT((Trades!$H$8:$H$307)*(Trades!$E$8:$E$307=NO$7)*(Trades!$R$8:$R$307&lt;$JE80)), ""))</f>
        <v/>
      </c>
      <c r="NP80" s="86" t="str" cm="1">
        <f t="array" ref="NP80">IF(OR(NP$7="", $JE80=""), "", IFERROR(NP$8+SUMPRODUCT((Trades!$CL$8:$CL$307)*(Trades!$O$8:$Q$307=NP$7)*(Trades!$R$8:$R$307&lt;$JE80))-SUMPRODUCT((Trades!$H$8:$H$307)*(Trades!$E$8:$E$307=NP$7)*(Trades!$R$8:$R$307&lt;$JE80)), ""))</f>
        <v/>
      </c>
      <c r="NQ80" s="86" t="str" cm="1">
        <f t="array" ref="NQ80">IF(OR(NQ$7="", $JE80=""), "", IFERROR(NQ$8+SUMPRODUCT((Trades!$CL$8:$CL$307)*(Trades!$O$8:$Q$307=NQ$7)*(Trades!$R$8:$R$307&lt;$JE80))-SUMPRODUCT((Trades!$H$8:$H$307)*(Trades!$E$8:$E$307=NQ$7)*(Trades!$R$8:$R$307&lt;$JE80)), ""))</f>
        <v/>
      </c>
      <c r="NR80" s="86" t="str" cm="1">
        <f t="array" ref="NR80">IF(OR(NR$7="", $JE80=""), "", IFERROR(NR$8+SUMPRODUCT((Trades!$CL$8:$CL$307)*(Trades!$O$8:$Q$307=NR$7)*(Trades!$R$8:$R$307&lt;$JE80))-SUMPRODUCT((Trades!$H$8:$H$307)*(Trades!$E$8:$E$307=NR$7)*(Trades!$R$8:$R$307&lt;$JE80)), ""))</f>
        <v/>
      </c>
      <c r="NS80" s="86" t="str" cm="1">
        <f t="array" ref="NS80">IF(OR(NS$7="", $JE80=""), "", IFERROR(NS$8+SUMPRODUCT((Trades!$CL$8:$CL$307)*(Trades!$O$8:$Q$307=NS$7)*(Trades!$R$8:$R$307&lt;$JE80))-SUMPRODUCT((Trades!$H$8:$H$307)*(Trades!$E$8:$E$307=NS$7)*(Trades!$R$8:$R$307&lt;$JE80)), ""))</f>
        <v/>
      </c>
      <c r="NT80" s="86" t="str" cm="1">
        <f t="array" ref="NT80">IF(OR(NT$7="", $JE80=""), "", IFERROR(NT$8+SUMPRODUCT((Trades!$CL$8:$CL$307)*(Trades!$O$8:$Q$307=NT$7)*(Trades!$R$8:$R$307&lt;$JE80))-SUMPRODUCT((Trades!$H$8:$H$307)*(Trades!$E$8:$E$307=NT$7)*(Trades!$R$8:$R$307&lt;$JE80)), ""))</f>
        <v/>
      </c>
      <c r="NU80" s="86" t="str" cm="1">
        <f t="array" ref="NU80">IF(OR(NU$7="", $JE80=""), "", IFERROR(NU$8+SUMPRODUCT((Trades!$CL$8:$CL$307)*(Trades!$O$8:$Q$307=NU$7)*(Trades!$R$8:$R$307&lt;$JE80))-SUMPRODUCT((Trades!$H$8:$H$307)*(Trades!$E$8:$E$307=NU$7)*(Trades!$R$8:$R$307&lt;$JE80)), ""))</f>
        <v/>
      </c>
      <c r="NV80" s="86" t="str" cm="1">
        <f t="array" ref="NV80">IF(OR(NV$7="", $JE80=""), "", IFERROR(NV$8+SUMPRODUCT((Trades!$CL$8:$CL$307)*(Trades!$O$8:$Q$307=NV$7)*(Trades!$R$8:$R$307&lt;$JE80))-SUMPRODUCT((Trades!$H$8:$H$307)*(Trades!$E$8:$E$307=NV$7)*(Trades!$R$8:$R$307&lt;$JE80)), ""))</f>
        <v/>
      </c>
      <c r="NW80" s="86" t="str" cm="1">
        <f t="array" ref="NW80">IF(OR(NW$7="", $JE80=""), "", IFERROR(NW$8+SUMPRODUCT((Trades!$CL$8:$CL$307)*(Trades!$O$8:$Q$307=NW$7)*(Trades!$R$8:$R$307&lt;$JE80))-SUMPRODUCT((Trades!$H$8:$H$307)*(Trades!$E$8:$E$307=NW$7)*(Trades!$R$8:$R$307&lt;$JE80)), ""))</f>
        <v/>
      </c>
      <c r="NX80" s="86" t="str" cm="1">
        <f t="array" ref="NX80">IF(OR(NX$7="", $JE80=""), "", IFERROR(NX$8+SUMPRODUCT((Trades!$CL$8:$CL$307)*(Trades!$O$8:$Q$307=NX$7)*(Trades!$R$8:$R$307&lt;$JE80))-SUMPRODUCT((Trades!$H$8:$H$307)*(Trades!$E$8:$E$307=NX$7)*(Trades!$R$8:$R$307&lt;$JE80)), ""))</f>
        <v/>
      </c>
      <c r="NY80" s="86" t="str" cm="1">
        <f t="array" ref="NY80">IF(OR(NY$7="", $JE80=""), "", IFERROR(NY$8+SUMPRODUCT((Trades!$CL$8:$CL$307)*(Trades!$O$8:$Q$307=NY$7)*(Trades!$R$8:$R$307&lt;$JE80))-SUMPRODUCT((Trades!$H$8:$H$307)*(Trades!$E$8:$E$307=NY$7)*(Trades!$R$8:$R$307&lt;$JE80)), ""))</f>
        <v/>
      </c>
      <c r="NZ80" s="86" t="str" cm="1">
        <f t="array" ref="NZ80">IF(OR(NZ$7="", $JE80=""), "", IFERROR(NZ$8+SUMPRODUCT((Trades!$CL$8:$CL$307)*(Trades!$O$8:$Q$307=NZ$7)*(Trades!$R$8:$R$307&lt;$JE80))-SUMPRODUCT((Trades!$H$8:$H$307)*(Trades!$E$8:$E$307=NZ$7)*(Trades!$R$8:$R$307&lt;$JE80)), ""))</f>
        <v/>
      </c>
      <c r="OA80" s="86" t="str" cm="1">
        <f t="array" ref="OA80">IF(OR(OA$7="", $JE80=""), "", IFERROR(OA$8+SUMPRODUCT((Trades!$CL$8:$CL$307)*(Trades!$O$8:$Q$307=OA$7)*(Trades!$R$8:$R$307&lt;$JE80))-SUMPRODUCT((Trades!$H$8:$H$307)*(Trades!$E$8:$E$307=OA$7)*(Trades!$R$8:$R$307&lt;$JE80)), ""))</f>
        <v/>
      </c>
      <c r="OB80" s="86" t="str" cm="1">
        <f t="array" ref="OB80">IF(OR(OB$7="", $JE80=""), "", IFERROR(OB$8+SUMPRODUCT((Trades!$CL$8:$CL$307)*(Trades!$O$8:$Q$307=OB$7)*(Trades!$R$8:$R$307&lt;$JE80))-SUMPRODUCT((Trades!$H$8:$H$307)*(Trades!$E$8:$E$307=OB$7)*(Trades!$R$8:$R$307&lt;$JE80)), ""))</f>
        <v/>
      </c>
      <c r="OC80" s="86" t="str" cm="1">
        <f t="array" ref="OC80">IF(OR(OC$7="", $JE80=""), "", IFERROR(OC$8+SUMPRODUCT((Trades!$CL$8:$CL$307)*(Trades!$O$8:$Q$307=OC$7)*(Trades!$R$8:$R$307&lt;$JE80))-SUMPRODUCT((Trades!$H$8:$H$307)*(Trades!$E$8:$E$307=OC$7)*(Trades!$R$8:$R$307&lt;$JE80)), ""))</f>
        <v/>
      </c>
      <c r="OD80" s="86" t="str" cm="1">
        <f t="array" ref="OD80">IF(OR(OD$7="", $JE80=""), "", IFERROR(OD$8+SUMPRODUCT((Trades!$CL$8:$CL$307)*(Trades!$O$8:$Q$307=OD$7)*(Trades!$R$8:$R$307&lt;$JE80))-SUMPRODUCT((Trades!$H$8:$H$307)*(Trades!$E$8:$E$307=OD$7)*(Trades!$R$8:$R$307&lt;$JE80)), ""))</f>
        <v/>
      </c>
      <c r="OE80" s="86" t="str" cm="1">
        <f t="array" ref="OE80">IF(OR(OE$7="", $JE80=""), "", IFERROR(OE$8+SUMPRODUCT((Trades!$CL$8:$CL$307)*(Trades!$O$8:$Q$307=OE$7)*(Trades!$R$8:$R$307&lt;$JE80))-SUMPRODUCT((Trades!$H$8:$H$307)*(Trades!$E$8:$E$307=OE$7)*(Trades!$R$8:$R$307&lt;$JE80)), ""))</f>
        <v/>
      </c>
      <c r="OF80" s="86" t="str" cm="1">
        <f t="array" ref="OF80">IF(OR(OF$7="", $JE80=""), "", IFERROR(OF$8+SUMPRODUCT((Trades!$CL$8:$CL$307)*(Trades!$O$8:$Q$307=OF$7)*(Trades!$R$8:$R$307&lt;$JE80))-SUMPRODUCT((Trades!$H$8:$H$307)*(Trades!$E$8:$E$307=OF$7)*(Trades!$R$8:$R$307&lt;$JE80)), ""))</f>
        <v/>
      </c>
      <c r="OG80" s="86" t="str" cm="1">
        <f t="array" ref="OG80">IF(OR(OG$7="", $JE80=""), "", IFERROR(OG$8+SUMPRODUCT((Trades!$CL$8:$CL$307)*(Trades!$O$8:$Q$307=OG$7)*(Trades!$R$8:$R$307&lt;$JE80))-SUMPRODUCT((Trades!$H$8:$H$307)*(Trades!$E$8:$E$307=OG$7)*(Trades!$R$8:$R$307&lt;$JE80)), ""))</f>
        <v/>
      </c>
      <c r="OH80" s="87" t="str" cm="1">
        <f t="array" ref="OH80">IF(OR(OH$7="", $JE80=""), "", IFERROR(OH$8+SUMPRODUCT((Trades!$CL$8:$CL$307)*(Trades!$O$8:$Q$307=OH$7)*(Trades!$R$8:$R$307&lt;$JE80))-SUMPRODUCT((Trades!$H$8:$H$307)*(Trades!$E$8:$E$307=OH$7)*(Trades!$R$8:$R$307&lt;$JE80)), ""))</f>
        <v/>
      </c>
      <c r="OJ80" s="94" t="str">
        <f t="shared" si="270"/>
        <v/>
      </c>
      <c r="OK80" s="95" t="str">
        <f t="shared" si="153"/>
        <v/>
      </c>
      <c r="OL80" s="95" t="str">
        <f t="shared" si="154"/>
        <v/>
      </c>
      <c r="OM80" s="95" t="str">
        <f t="shared" si="155"/>
        <v/>
      </c>
      <c r="ON80" s="95" t="str">
        <f t="shared" si="156"/>
        <v/>
      </c>
      <c r="OO80" s="95" t="str">
        <f t="shared" si="157"/>
        <v/>
      </c>
      <c r="OP80" s="95" t="str">
        <f t="shared" si="158"/>
        <v/>
      </c>
      <c r="OQ80" s="95" t="str">
        <f t="shared" si="159"/>
        <v/>
      </c>
      <c r="OR80" s="95" t="str">
        <f t="shared" si="160"/>
        <v/>
      </c>
      <c r="OS80" s="95" t="str">
        <f t="shared" si="131"/>
        <v/>
      </c>
      <c r="OT80" s="95" t="str">
        <f t="shared" si="132"/>
        <v/>
      </c>
      <c r="OU80" s="95" t="str">
        <f t="shared" si="133"/>
        <v/>
      </c>
      <c r="OV80" s="95" t="str">
        <f t="shared" si="134"/>
        <v/>
      </c>
      <c r="OW80" s="95" t="str">
        <f t="shared" si="135"/>
        <v/>
      </c>
      <c r="OX80" s="95" t="str">
        <f t="shared" si="136"/>
        <v/>
      </c>
      <c r="OY80" s="95" t="str">
        <f t="shared" si="137"/>
        <v/>
      </c>
      <c r="OZ80" s="95" t="str">
        <f t="shared" si="138"/>
        <v/>
      </c>
      <c r="PA80" s="95" t="str">
        <f t="shared" si="139"/>
        <v/>
      </c>
      <c r="PB80" s="95" t="str">
        <f t="shared" si="140"/>
        <v/>
      </c>
      <c r="PC80" s="96" t="str">
        <f t="shared" si="141"/>
        <v/>
      </c>
      <c r="PE80" s="101" t="str">
        <f t="shared" si="271"/>
        <v/>
      </c>
      <c r="PG80" s="106" t="str">
        <f t="shared" si="272"/>
        <v/>
      </c>
      <c r="PH80" s="107" t="str">
        <f t="shared" si="161"/>
        <v/>
      </c>
      <c r="PI80" s="107" t="str">
        <f t="shared" si="162"/>
        <v/>
      </c>
      <c r="PJ80" s="107" t="str">
        <f t="shared" si="163"/>
        <v/>
      </c>
      <c r="PK80" s="107" t="str">
        <f t="shared" si="164"/>
        <v/>
      </c>
      <c r="PL80" s="107" t="str">
        <f t="shared" si="165"/>
        <v/>
      </c>
      <c r="PM80" s="107" t="str">
        <f t="shared" si="166"/>
        <v/>
      </c>
      <c r="PN80" s="107" t="str">
        <f t="shared" si="167"/>
        <v/>
      </c>
      <c r="PO80" s="107" t="str">
        <f t="shared" si="168"/>
        <v/>
      </c>
      <c r="PP80" s="107" t="str">
        <f t="shared" si="142"/>
        <v/>
      </c>
      <c r="PQ80" s="107" t="str">
        <f t="shared" si="143"/>
        <v/>
      </c>
      <c r="PR80" s="107" t="str">
        <f t="shared" si="144"/>
        <v/>
      </c>
      <c r="PS80" s="107" t="str">
        <f t="shared" si="145"/>
        <v/>
      </c>
      <c r="PT80" s="107" t="str">
        <f t="shared" si="146"/>
        <v/>
      </c>
      <c r="PU80" s="107" t="str">
        <f t="shared" si="147"/>
        <v/>
      </c>
      <c r="PV80" s="107" t="str">
        <f t="shared" si="148"/>
        <v/>
      </c>
      <c r="PW80" s="107" t="str">
        <f t="shared" si="149"/>
        <v/>
      </c>
      <c r="PX80" s="107" t="str">
        <f t="shared" si="150"/>
        <v/>
      </c>
      <c r="PY80" s="107" t="str">
        <f t="shared" si="151"/>
        <v/>
      </c>
      <c r="PZ80" s="108" t="str">
        <f t="shared" si="152"/>
        <v/>
      </c>
      <c r="QB80" s="124" t="str" cm="1">
        <f t="array" ref="QB80">IF(OR($QB$3="", $NI80=""), "", IFERROR(INDEX($ML80:$NE80, $QA80, MATCH($QB$3, $ML$7:$NE$7, 0)), ""))</f>
        <v/>
      </c>
      <c r="QD80" s="101" t="e" cm="1">
        <f t="array" ref="QD80">IF(OR($NI80="", $QB$3=""), NA(), IFERROR(INDEX($NO80:$OH80, $QC80, MATCH($QB$3, $NO$7:$OH$7, 0)), NA()))</f>
        <v>#N/A</v>
      </c>
      <c r="QF80" s="10">
        <f t="shared" si="242"/>
        <v>-20</v>
      </c>
    </row>
    <row r="81" spans="88:448" ht="15" hidden="1" customHeight="1" x14ac:dyDescent="0.25">
      <c r="CJ81" s="7"/>
      <c r="CK81" s="10">
        <v>73</v>
      </c>
      <c r="CL81" s="60">
        <v>7</v>
      </c>
      <c r="CM81" s="7">
        <v>21</v>
      </c>
      <c r="CN81" s="7">
        <v>100</v>
      </c>
      <c r="CO81" s="7">
        <v>80</v>
      </c>
      <c r="CP81" s="7">
        <v>16</v>
      </c>
      <c r="CQ81" s="7">
        <v>19</v>
      </c>
      <c r="CR81" s="7">
        <v>22</v>
      </c>
      <c r="CS81" s="7">
        <v>6</v>
      </c>
      <c r="CT81" s="7">
        <v>59</v>
      </c>
      <c r="CU81" s="7">
        <v>60</v>
      </c>
      <c r="CV81" s="7">
        <v>84</v>
      </c>
      <c r="CW81" s="7">
        <v>41</v>
      </c>
      <c r="CX81" s="7">
        <v>8</v>
      </c>
      <c r="CY81" s="7">
        <v>50</v>
      </c>
      <c r="CZ81" s="7">
        <v>62</v>
      </c>
      <c r="DA81" s="7">
        <v>49</v>
      </c>
      <c r="DB81" s="7">
        <v>29</v>
      </c>
      <c r="DC81" s="7">
        <v>41</v>
      </c>
      <c r="DD81" s="7">
        <v>72</v>
      </c>
      <c r="DE81" s="7">
        <v>98</v>
      </c>
      <c r="DF81" s="7">
        <v>94</v>
      </c>
      <c r="DG81" s="7">
        <v>41</v>
      </c>
      <c r="DH81" s="7">
        <v>26</v>
      </c>
      <c r="DI81" s="61">
        <v>18</v>
      </c>
      <c r="DK81" s="10">
        <v>74</v>
      </c>
      <c r="DL81" s="60">
        <v>6</v>
      </c>
      <c r="DM81" s="7">
        <v>47</v>
      </c>
      <c r="DN81" s="7">
        <v>38</v>
      </c>
      <c r="DO81" s="7">
        <v>93</v>
      </c>
      <c r="DP81" s="7">
        <v>88</v>
      </c>
      <c r="DQ81" s="7">
        <v>34</v>
      </c>
      <c r="DR81" s="7">
        <v>11</v>
      </c>
      <c r="DS81" s="7">
        <v>28</v>
      </c>
      <c r="DT81" s="7">
        <v>18</v>
      </c>
      <c r="DU81" s="7">
        <v>44</v>
      </c>
      <c r="DV81" s="7">
        <v>24</v>
      </c>
      <c r="DW81" s="7">
        <v>70</v>
      </c>
      <c r="DX81" s="7">
        <v>73</v>
      </c>
      <c r="DY81" s="7">
        <v>47</v>
      </c>
      <c r="DZ81" s="7">
        <v>73</v>
      </c>
      <c r="EA81" s="7">
        <v>3</v>
      </c>
      <c r="EB81" s="7">
        <v>65</v>
      </c>
      <c r="EC81" s="7">
        <v>51</v>
      </c>
      <c r="ED81" s="7">
        <v>15</v>
      </c>
      <c r="EE81" s="7">
        <v>76</v>
      </c>
      <c r="EF81" s="7">
        <v>88</v>
      </c>
      <c r="EG81" s="7">
        <v>9</v>
      </c>
      <c r="EH81" s="7">
        <v>55</v>
      </c>
      <c r="EI81" s="7">
        <v>39</v>
      </c>
      <c r="EJ81" s="7">
        <v>83</v>
      </c>
      <c r="EK81" s="7">
        <v>6</v>
      </c>
      <c r="EL81" s="7">
        <v>40</v>
      </c>
      <c r="EM81" s="7">
        <v>75</v>
      </c>
      <c r="EN81" s="7">
        <v>74</v>
      </c>
      <c r="EO81" s="7">
        <v>89</v>
      </c>
      <c r="EP81" s="7">
        <v>14</v>
      </c>
      <c r="EQ81" s="7">
        <v>48</v>
      </c>
      <c r="ER81" s="7">
        <v>81</v>
      </c>
      <c r="ES81" s="7">
        <v>30</v>
      </c>
      <c r="ET81" s="7">
        <v>51</v>
      </c>
      <c r="EU81" s="7">
        <v>3</v>
      </c>
      <c r="EV81" s="7">
        <v>45</v>
      </c>
      <c r="EW81" s="7">
        <v>63</v>
      </c>
      <c r="EX81" s="7">
        <v>36</v>
      </c>
      <c r="EY81" s="7">
        <v>8</v>
      </c>
      <c r="EZ81" s="7">
        <v>69</v>
      </c>
      <c r="FA81" s="7">
        <v>5</v>
      </c>
      <c r="FB81" s="7">
        <v>9</v>
      </c>
      <c r="FC81" s="7">
        <v>53</v>
      </c>
      <c r="FD81" s="7">
        <v>55</v>
      </c>
      <c r="FE81" s="7">
        <v>16</v>
      </c>
      <c r="FF81" s="7">
        <v>52</v>
      </c>
      <c r="FG81" s="7">
        <v>11</v>
      </c>
      <c r="FH81" s="7">
        <v>58</v>
      </c>
      <c r="FI81" s="7">
        <v>94</v>
      </c>
      <c r="FJ81" s="7">
        <v>33</v>
      </c>
      <c r="FK81" s="7">
        <v>27</v>
      </c>
      <c r="FL81" s="7">
        <v>96</v>
      </c>
      <c r="FM81" s="7">
        <v>4</v>
      </c>
      <c r="FN81" s="7">
        <v>76</v>
      </c>
      <c r="FO81" s="7">
        <v>40</v>
      </c>
      <c r="FP81" s="7">
        <v>7</v>
      </c>
      <c r="FQ81" s="7">
        <v>89</v>
      </c>
      <c r="FR81" s="7">
        <v>38</v>
      </c>
      <c r="FS81" s="7">
        <v>61</v>
      </c>
      <c r="FT81" s="7">
        <v>96</v>
      </c>
      <c r="FU81" s="7">
        <v>72</v>
      </c>
      <c r="FV81" s="7">
        <v>80</v>
      </c>
      <c r="FW81" s="7">
        <v>72</v>
      </c>
      <c r="FX81" s="7">
        <v>4</v>
      </c>
      <c r="FY81" s="7">
        <v>26</v>
      </c>
      <c r="FZ81" s="7">
        <v>12</v>
      </c>
      <c r="GA81" s="7">
        <v>12</v>
      </c>
      <c r="GB81" s="7">
        <v>70</v>
      </c>
      <c r="GC81" s="7">
        <v>46</v>
      </c>
      <c r="GD81" s="7">
        <v>81</v>
      </c>
      <c r="GE81" s="7">
        <v>67</v>
      </c>
      <c r="GF81" s="7">
        <v>75</v>
      </c>
      <c r="GG81" s="7">
        <v>32</v>
      </c>
      <c r="GH81" s="7">
        <v>71</v>
      </c>
      <c r="GI81" s="7">
        <v>5</v>
      </c>
      <c r="GJ81" s="7">
        <v>49</v>
      </c>
      <c r="GK81" s="7">
        <v>1</v>
      </c>
      <c r="GL81" s="7">
        <v>70</v>
      </c>
      <c r="GM81" s="7">
        <v>15</v>
      </c>
      <c r="GN81" s="7">
        <v>21</v>
      </c>
      <c r="GO81" s="7">
        <v>22</v>
      </c>
      <c r="GP81" s="7">
        <v>56</v>
      </c>
      <c r="GQ81" s="7">
        <v>64</v>
      </c>
      <c r="GR81" s="7">
        <v>80</v>
      </c>
      <c r="GS81" s="7">
        <v>16</v>
      </c>
      <c r="GT81" s="7">
        <v>65</v>
      </c>
      <c r="GU81" s="7">
        <v>68</v>
      </c>
      <c r="GV81" s="7">
        <v>55</v>
      </c>
      <c r="GW81" s="7">
        <v>41</v>
      </c>
      <c r="GX81" s="7">
        <v>79</v>
      </c>
      <c r="GY81" s="7">
        <v>19</v>
      </c>
      <c r="GZ81" s="7">
        <v>44</v>
      </c>
      <c r="HA81" s="7">
        <v>9</v>
      </c>
      <c r="HB81" s="7">
        <v>36</v>
      </c>
      <c r="HC81" s="7">
        <v>83</v>
      </c>
      <c r="HD81" s="7">
        <v>68</v>
      </c>
      <c r="HE81" s="7">
        <v>70</v>
      </c>
      <c r="HF81" s="7">
        <v>16</v>
      </c>
      <c r="HG81" s="61">
        <v>1</v>
      </c>
      <c r="HJ81" s="51" t="e">
        <f t="shared" ref="HJ81:HJ103" si="273">$HJ80</f>
        <v>#VALUE!</v>
      </c>
      <c r="HL81" s="49">
        <f>$CA$9</f>
        <v>4.1666666666666664E-2</v>
      </c>
      <c r="HN81" s="10" t="e">
        <f t="shared" si="179"/>
        <v>#VALUE!</v>
      </c>
      <c r="HP81" s="10" t="e">
        <f t="shared" si="180"/>
        <v>#VALUE!</v>
      </c>
      <c r="HR81" s="10" t="e">
        <f t="shared" si="243"/>
        <v>#VALUE!</v>
      </c>
      <c r="HT81" s="60" t="e">
        <f t="shared" si="178"/>
        <v>#VALUE!</v>
      </c>
      <c r="HU81" s="7" t="e">
        <f t="shared" si="178"/>
        <v>#VALUE!</v>
      </c>
      <c r="HV81" s="7" t="e">
        <f t="shared" si="178"/>
        <v>#VALUE!</v>
      </c>
      <c r="HW81" s="7" t="e">
        <f t="shared" si="178"/>
        <v>#VALUE!</v>
      </c>
      <c r="HX81" s="7" t="e">
        <f t="shared" si="178"/>
        <v>#VALUE!</v>
      </c>
      <c r="HY81" s="7" t="e">
        <f t="shared" si="178"/>
        <v>#VALUE!</v>
      </c>
      <c r="HZ81" s="7" t="e">
        <f t="shared" si="178"/>
        <v>#VALUE!</v>
      </c>
      <c r="IA81" s="7" t="e">
        <f t="shared" si="178"/>
        <v>#VALUE!</v>
      </c>
      <c r="IB81" s="7" t="e">
        <f t="shared" si="178"/>
        <v>#VALUE!</v>
      </c>
      <c r="IC81" s="7" t="e">
        <f t="shared" si="178"/>
        <v>#VALUE!</v>
      </c>
      <c r="ID81" s="7" t="e">
        <f t="shared" si="178"/>
        <v>#VALUE!</v>
      </c>
      <c r="IE81" s="7" t="e">
        <f t="shared" si="178"/>
        <v>#VALUE!</v>
      </c>
      <c r="IF81" s="7" t="e">
        <f t="shared" si="178"/>
        <v>#VALUE!</v>
      </c>
      <c r="IG81" s="7" t="e">
        <f t="shared" si="178"/>
        <v>#VALUE!</v>
      </c>
      <c r="IH81" s="7" t="e">
        <f t="shared" si="178"/>
        <v>#VALUE!</v>
      </c>
      <c r="II81" s="7" t="e">
        <f t="shared" si="178"/>
        <v>#VALUE!</v>
      </c>
      <c r="IJ81" s="7" t="e">
        <f t="shared" si="177"/>
        <v>#VALUE!</v>
      </c>
      <c r="IK81" s="7" t="e">
        <f t="shared" si="177"/>
        <v>#VALUE!</v>
      </c>
      <c r="IL81" s="7" t="e">
        <f t="shared" si="177"/>
        <v>#VALUE!</v>
      </c>
      <c r="IM81" s="61" t="e">
        <f t="shared" si="177"/>
        <v>#VALUE!</v>
      </c>
      <c r="IT81" s="10">
        <v>74</v>
      </c>
      <c r="IU81" s="10">
        <f t="shared" si="244"/>
        <v>3</v>
      </c>
      <c r="IW81" s="10">
        <f>IFERROR(IF(COUNTIF(IW$8:IW80, IW80)&lt;=INDEX($IQ$8:$IQ$18, MATCH(IW80, $IP$8:$IP$18, 0)), IW80, IW80+$IR$5), "")</f>
        <v>2</v>
      </c>
      <c r="IX81" s="10">
        <f>IF($IW81="", "", COUNTIF(IW$8:IW81, IW81))</f>
        <v>9</v>
      </c>
      <c r="IY81" s="10">
        <f t="shared" si="245"/>
        <v>10</v>
      </c>
      <c r="JA81" s="10" t="str">
        <f t="shared" si="246"/>
        <v>X</v>
      </c>
      <c r="JB81" s="10">
        <f>IF($JA81="", "", COUNTIF(JA$8:JA81, "X"))</f>
        <v>67</v>
      </c>
      <c r="JE81" s="67" t="str">
        <f t="shared" si="247"/>
        <v/>
      </c>
      <c r="JF81" s="60" t="str">
        <f>IF(AND($IQ$5='Dev Settings'!$BU$3, COUNTIF($IP$21:$IP$25, HT81)&gt;0, COUNTIF($IP$21:$IP$25, HT80)&gt;0), MIN($ML80:$NE80)-ML80, IF(AND($IQ$6='Dev Settings'!$BU$3, COUNTIF($IQ$21:$IQ$25, HT81)&gt;0, COUNTIF($IQ$21:$IQ$25, HT80)&gt;0), MAX($ML80:$NE80)-ML80, IFERROR(INDEX($IU$8:$IU$107, MATCH(HT81, $IT$8:$IT$107, 0)), "")))</f>
        <v/>
      </c>
      <c r="JG81" s="7" t="str">
        <f>IF(AND($IQ$5='Dev Settings'!$BU$3, COUNTIF($IP$21:$IP$25, HU81)&gt;0, COUNTIF($IP$21:$IP$25, HU80)&gt;0), MIN($ML80:$NE80)-MM80, IF(AND($IQ$6='Dev Settings'!$BU$3, COUNTIF($IQ$21:$IQ$25, HU81)&gt;0, COUNTIF($IQ$21:$IQ$25, HU80)&gt;0), MAX($ML80:$NE80)-MM80, IFERROR(INDEX($IU$8:$IU$107, MATCH(HU81, $IT$8:$IT$107, 0)), "")))</f>
        <v/>
      </c>
      <c r="JH81" s="7" t="str">
        <f>IF(AND($IQ$5='Dev Settings'!$BU$3, COUNTIF($IP$21:$IP$25, HV81)&gt;0, COUNTIF($IP$21:$IP$25, HV80)&gt;0), MIN($ML80:$NE80)-MN80, IF(AND($IQ$6='Dev Settings'!$BU$3, COUNTIF($IQ$21:$IQ$25, HV81)&gt;0, COUNTIF($IQ$21:$IQ$25, HV80)&gt;0), MAX($ML80:$NE80)-MN80, IFERROR(INDEX($IU$8:$IU$107, MATCH(HV81, $IT$8:$IT$107, 0)), "")))</f>
        <v/>
      </c>
      <c r="JI81" s="7" t="str">
        <f>IF(AND($IQ$5='Dev Settings'!$BU$3, COUNTIF($IP$21:$IP$25, HW81)&gt;0, COUNTIF($IP$21:$IP$25, HW80)&gt;0), MIN($ML80:$NE80)-MO80, IF(AND($IQ$6='Dev Settings'!$BU$3, COUNTIF($IQ$21:$IQ$25, HW81)&gt;0, COUNTIF($IQ$21:$IQ$25, HW80)&gt;0), MAX($ML80:$NE80)-MO80, IFERROR(INDEX($IU$8:$IU$107, MATCH(HW81, $IT$8:$IT$107, 0)), "")))</f>
        <v/>
      </c>
      <c r="JJ81" s="7" t="str">
        <f>IF(AND($IQ$5='Dev Settings'!$BU$3, COUNTIF($IP$21:$IP$25, HX81)&gt;0, COUNTIF($IP$21:$IP$25, HX80)&gt;0), MIN($ML80:$NE80)-MP80, IF(AND($IQ$6='Dev Settings'!$BU$3, COUNTIF($IQ$21:$IQ$25, HX81)&gt;0, COUNTIF($IQ$21:$IQ$25, HX80)&gt;0), MAX($ML80:$NE80)-MP80, IFERROR(INDEX($IU$8:$IU$107, MATCH(HX81, $IT$8:$IT$107, 0)), "")))</f>
        <v/>
      </c>
      <c r="JK81" s="7" t="str">
        <f>IF(AND($IQ$5='Dev Settings'!$BU$3, COUNTIF($IP$21:$IP$25, HY81)&gt;0, COUNTIF($IP$21:$IP$25, HY80)&gt;0), MIN($ML80:$NE80)-MQ80, IF(AND($IQ$6='Dev Settings'!$BU$3, COUNTIF($IQ$21:$IQ$25, HY81)&gt;0, COUNTIF($IQ$21:$IQ$25, HY80)&gt;0), MAX($ML80:$NE80)-MQ80, IFERROR(INDEX($IU$8:$IU$107, MATCH(HY81, $IT$8:$IT$107, 0)), "")))</f>
        <v/>
      </c>
      <c r="JL81" s="7" t="str">
        <f>IF(AND($IQ$5='Dev Settings'!$BU$3, COUNTIF($IP$21:$IP$25, HZ81)&gt;0, COUNTIF($IP$21:$IP$25, HZ80)&gt;0), MIN($ML80:$NE80)-MR80, IF(AND($IQ$6='Dev Settings'!$BU$3, COUNTIF($IQ$21:$IQ$25, HZ81)&gt;0, COUNTIF($IQ$21:$IQ$25, HZ80)&gt;0), MAX($ML80:$NE80)-MR80, IFERROR(INDEX($IU$8:$IU$107, MATCH(HZ81, $IT$8:$IT$107, 0)), "")))</f>
        <v/>
      </c>
      <c r="JM81" s="7" t="str">
        <f>IF(AND($IQ$5='Dev Settings'!$BU$3, COUNTIF($IP$21:$IP$25, IA81)&gt;0, COUNTIF($IP$21:$IP$25, IA80)&gt;0), MIN($ML80:$NE80)-MS80, IF(AND($IQ$6='Dev Settings'!$BU$3, COUNTIF($IQ$21:$IQ$25, IA81)&gt;0, COUNTIF($IQ$21:$IQ$25, IA80)&gt;0), MAX($ML80:$NE80)-MS80, IFERROR(INDEX($IU$8:$IU$107, MATCH(IA81, $IT$8:$IT$107, 0)), "")))</f>
        <v/>
      </c>
      <c r="JN81" s="7" t="str">
        <f>IF(AND($IQ$5='Dev Settings'!$BU$3, COUNTIF($IP$21:$IP$25, IB81)&gt;0, COUNTIF($IP$21:$IP$25, IB80)&gt;0), MIN($ML80:$NE80)-MT80, IF(AND($IQ$6='Dev Settings'!$BU$3, COUNTIF($IQ$21:$IQ$25, IB81)&gt;0, COUNTIF($IQ$21:$IQ$25, IB80)&gt;0), MAX($ML80:$NE80)-MT80, IFERROR(INDEX($IU$8:$IU$107, MATCH(IB81, $IT$8:$IT$107, 0)), "")))</f>
        <v/>
      </c>
      <c r="JO81" s="7" t="str">
        <f>IF(AND($IQ$5='Dev Settings'!$BU$3, COUNTIF($IP$21:$IP$25, IC81)&gt;0, COUNTIF($IP$21:$IP$25, IC80)&gt;0), MIN($ML80:$NE80)-MU80, IF(AND($IQ$6='Dev Settings'!$BU$3, COUNTIF($IQ$21:$IQ$25, IC81)&gt;0, COUNTIF($IQ$21:$IQ$25, IC80)&gt;0), MAX($ML80:$NE80)-MU80, IFERROR(INDEX($IU$8:$IU$107, MATCH(IC81, $IT$8:$IT$107, 0)), "")))</f>
        <v/>
      </c>
      <c r="JP81" s="7" t="str">
        <f>IF(AND($IQ$5='Dev Settings'!$BU$3, COUNTIF($IP$21:$IP$25, ID81)&gt;0, COUNTIF($IP$21:$IP$25, ID80)&gt;0), MIN($ML80:$NE80)-MV80, IF(AND($IQ$6='Dev Settings'!$BU$3, COUNTIF($IQ$21:$IQ$25, ID81)&gt;0, COUNTIF($IQ$21:$IQ$25, ID80)&gt;0), MAX($ML80:$NE80)-MV80, IFERROR(INDEX($IU$8:$IU$107, MATCH(ID81, $IT$8:$IT$107, 0)), "")))</f>
        <v/>
      </c>
      <c r="JQ81" s="7" t="str">
        <f>IF(AND($IQ$5='Dev Settings'!$BU$3, COUNTIF($IP$21:$IP$25, IE81)&gt;0, COUNTIF($IP$21:$IP$25, IE80)&gt;0), MIN($ML80:$NE80)-MW80, IF(AND($IQ$6='Dev Settings'!$BU$3, COUNTIF($IQ$21:$IQ$25, IE81)&gt;0, COUNTIF($IQ$21:$IQ$25, IE80)&gt;0), MAX($ML80:$NE80)-MW80, IFERROR(INDEX($IU$8:$IU$107, MATCH(IE81, $IT$8:$IT$107, 0)), "")))</f>
        <v/>
      </c>
      <c r="JR81" s="7" t="str">
        <f>IF(AND($IQ$5='Dev Settings'!$BU$3, COUNTIF($IP$21:$IP$25, IF81)&gt;0, COUNTIF($IP$21:$IP$25, IF80)&gt;0), MIN($ML80:$NE80)-MX80, IF(AND($IQ$6='Dev Settings'!$BU$3, COUNTIF($IQ$21:$IQ$25, IF81)&gt;0, COUNTIF($IQ$21:$IQ$25, IF80)&gt;0), MAX($ML80:$NE80)-MX80, IFERROR(INDEX($IU$8:$IU$107, MATCH(IF81, $IT$8:$IT$107, 0)), "")))</f>
        <v/>
      </c>
      <c r="JS81" s="7" t="str">
        <f>IF(AND($IQ$5='Dev Settings'!$BU$3, COUNTIF($IP$21:$IP$25, IG81)&gt;0, COUNTIF($IP$21:$IP$25, IG80)&gt;0), MIN($ML80:$NE80)-MY80, IF(AND($IQ$6='Dev Settings'!$BU$3, COUNTIF($IQ$21:$IQ$25, IG81)&gt;0, COUNTIF($IQ$21:$IQ$25, IG80)&gt;0), MAX($ML80:$NE80)-MY80, IFERROR(INDEX($IU$8:$IU$107, MATCH(IG81, $IT$8:$IT$107, 0)), "")))</f>
        <v/>
      </c>
      <c r="JT81" s="7" t="str">
        <f>IF(AND($IQ$5='Dev Settings'!$BU$3, COUNTIF($IP$21:$IP$25, IH81)&gt;0, COUNTIF($IP$21:$IP$25, IH80)&gt;0), MIN($ML80:$NE80)-MZ80, IF(AND($IQ$6='Dev Settings'!$BU$3, COUNTIF($IQ$21:$IQ$25, IH81)&gt;0, COUNTIF($IQ$21:$IQ$25, IH80)&gt;0), MAX($ML80:$NE80)-MZ80, IFERROR(INDEX($IU$8:$IU$107, MATCH(IH81, $IT$8:$IT$107, 0)), "")))</f>
        <v/>
      </c>
      <c r="JU81" s="7" t="str">
        <f>IF(AND($IQ$5='Dev Settings'!$BU$3, COUNTIF($IP$21:$IP$25, II81)&gt;0, COUNTIF($IP$21:$IP$25, II80)&gt;0), MIN($ML80:$NE80)-NA80, IF(AND($IQ$6='Dev Settings'!$BU$3, COUNTIF($IQ$21:$IQ$25, II81)&gt;0, COUNTIF($IQ$21:$IQ$25, II80)&gt;0), MAX($ML80:$NE80)-NA80, IFERROR(INDEX($IU$8:$IU$107, MATCH(II81, $IT$8:$IT$107, 0)), "")))</f>
        <v/>
      </c>
      <c r="JV81" s="7" t="str">
        <f>IF(AND($IQ$5='Dev Settings'!$BU$3, COUNTIF($IP$21:$IP$25, IJ81)&gt;0, COUNTIF($IP$21:$IP$25, IJ80)&gt;0), MIN($ML80:$NE80)-NB80, IF(AND($IQ$6='Dev Settings'!$BU$3, COUNTIF($IQ$21:$IQ$25, IJ81)&gt;0, COUNTIF($IQ$21:$IQ$25, IJ80)&gt;0), MAX($ML80:$NE80)-NB80, IFERROR(INDEX($IU$8:$IU$107, MATCH(IJ81, $IT$8:$IT$107, 0)), "")))</f>
        <v/>
      </c>
      <c r="JW81" s="7" t="str">
        <f>IF(AND($IQ$5='Dev Settings'!$BU$3, COUNTIF($IP$21:$IP$25, IK81)&gt;0, COUNTIF($IP$21:$IP$25, IK80)&gt;0), MIN($ML80:$NE80)-NC80, IF(AND($IQ$6='Dev Settings'!$BU$3, COUNTIF($IQ$21:$IQ$25, IK81)&gt;0, COUNTIF($IQ$21:$IQ$25, IK80)&gt;0), MAX($ML80:$NE80)-NC80, IFERROR(INDEX($IU$8:$IU$107, MATCH(IK81, $IT$8:$IT$107, 0)), "")))</f>
        <v/>
      </c>
      <c r="JX81" s="7" t="str">
        <f>IF(AND($IQ$5='Dev Settings'!$BU$3, COUNTIF($IP$21:$IP$25, IL81)&gt;0, COUNTIF($IP$21:$IP$25, IL80)&gt;0), MIN($ML80:$NE80)-ND80, IF(AND($IQ$6='Dev Settings'!$BU$3, COUNTIF($IQ$21:$IQ$25, IL81)&gt;0, COUNTIF($IQ$21:$IQ$25, IL80)&gt;0), MAX($ML80:$NE80)-ND80, IFERROR(INDEX($IU$8:$IU$107, MATCH(IL81, $IT$8:$IT$107, 0)), "")))</f>
        <v/>
      </c>
      <c r="JY81" s="61" t="str">
        <f>IF(AND($IQ$5='Dev Settings'!$BU$3, COUNTIF($IP$21:$IP$25, IM81)&gt;0, COUNTIF($IP$21:$IP$25, IM80)&gt;0), MIN($ML80:$NE80)-NE80, IF(AND($IQ$6='Dev Settings'!$BU$3, COUNTIF($IQ$21:$IQ$25, IM81)&gt;0, COUNTIF($IQ$21:$IQ$25, IM80)&gt;0), MAX($ML80:$NE80)-NE80, IFERROR(INDEX($IU$8:$IU$107, MATCH(IM81, $IT$8:$IT$107, 0)), "")))</f>
        <v/>
      </c>
      <c r="KA81" s="60" t="str">
        <f t="shared" si="181"/>
        <v/>
      </c>
      <c r="KB81" s="7" t="str">
        <f t="shared" si="182"/>
        <v/>
      </c>
      <c r="KC81" s="7" t="str">
        <f t="shared" si="183"/>
        <v/>
      </c>
      <c r="KD81" s="7" t="str">
        <f t="shared" si="184"/>
        <v/>
      </c>
      <c r="KE81" s="7" t="str">
        <f t="shared" si="185"/>
        <v/>
      </c>
      <c r="KF81" s="7" t="str">
        <f t="shared" si="186"/>
        <v/>
      </c>
      <c r="KG81" s="7" t="str">
        <f t="shared" si="187"/>
        <v/>
      </c>
      <c r="KH81" s="7" t="str">
        <f t="shared" si="188"/>
        <v/>
      </c>
      <c r="KI81" s="7" t="str">
        <f t="shared" si="189"/>
        <v/>
      </c>
      <c r="KJ81" s="7" t="str">
        <f t="shared" si="190"/>
        <v/>
      </c>
      <c r="KK81" s="7" t="str">
        <f t="shared" si="191"/>
        <v/>
      </c>
      <c r="KL81" s="7" t="str">
        <f t="shared" si="192"/>
        <v/>
      </c>
      <c r="KM81" s="7" t="str">
        <f t="shared" si="193"/>
        <v/>
      </c>
      <c r="KN81" s="7" t="str">
        <f t="shared" si="194"/>
        <v/>
      </c>
      <c r="KO81" s="7" t="str">
        <f t="shared" si="195"/>
        <v/>
      </c>
      <c r="KP81" s="7" t="str">
        <f t="shared" si="196"/>
        <v/>
      </c>
      <c r="KQ81" s="7" t="str">
        <f t="shared" si="197"/>
        <v/>
      </c>
      <c r="KR81" s="7" t="str">
        <f t="shared" si="198"/>
        <v/>
      </c>
      <c r="KS81" s="7" t="str">
        <f t="shared" si="199"/>
        <v/>
      </c>
      <c r="KT81" s="61" t="str">
        <f t="shared" si="200"/>
        <v/>
      </c>
      <c r="KV81" s="60" t="e">
        <f t="shared" si="201"/>
        <v>#VALUE!</v>
      </c>
      <c r="KW81" s="7" t="e">
        <f t="shared" si="202"/>
        <v>#VALUE!</v>
      </c>
      <c r="KX81" s="7" t="e">
        <f t="shared" si="203"/>
        <v>#VALUE!</v>
      </c>
      <c r="KY81" s="7" t="e">
        <f t="shared" si="204"/>
        <v>#VALUE!</v>
      </c>
      <c r="KZ81" s="7" t="e">
        <f t="shared" si="205"/>
        <v>#VALUE!</v>
      </c>
      <c r="LA81" s="7" t="e">
        <f t="shared" si="206"/>
        <v>#VALUE!</v>
      </c>
      <c r="LB81" s="7" t="e">
        <f t="shared" si="207"/>
        <v>#VALUE!</v>
      </c>
      <c r="LC81" s="7" t="e">
        <f t="shared" si="208"/>
        <v>#VALUE!</v>
      </c>
      <c r="LD81" s="7" t="e">
        <f t="shared" si="209"/>
        <v>#VALUE!</v>
      </c>
      <c r="LE81" s="7" t="e">
        <f t="shared" si="210"/>
        <v>#VALUE!</v>
      </c>
      <c r="LF81" s="7" t="e">
        <f t="shared" si="211"/>
        <v>#VALUE!</v>
      </c>
      <c r="LG81" s="7" t="e">
        <f t="shared" si="212"/>
        <v>#VALUE!</v>
      </c>
      <c r="LH81" s="7" t="e">
        <f t="shared" si="213"/>
        <v>#VALUE!</v>
      </c>
      <c r="LI81" s="7" t="e">
        <f t="shared" si="214"/>
        <v>#VALUE!</v>
      </c>
      <c r="LJ81" s="7" t="e">
        <f t="shared" si="215"/>
        <v>#VALUE!</v>
      </c>
      <c r="LK81" s="7" t="e">
        <f t="shared" si="216"/>
        <v>#VALUE!</v>
      </c>
      <c r="LL81" s="7" t="e">
        <f t="shared" si="217"/>
        <v>#VALUE!</v>
      </c>
      <c r="LM81" s="7" t="e">
        <f t="shared" si="218"/>
        <v>#VALUE!</v>
      </c>
      <c r="LN81" s="7" t="e">
        <f t="shared" si="219"/>
        <v>#VALUE!</v>
      </c>
      <c r="LO81" s="61" t="e">
        <f t="shared" si="220"/>
        <v>#VALUE!</v>
      </c>
      <c r="LQ81" s="60" t="e">
        <f t="shared" si="221"/>
        <v>#VALUE!</v>
      </c>
      <c r="LR81" s="7" t="e">
        <f t="shared" si="222"/>
        <v>#VALUE!</v>
      </c>
      <c r="LS81" s="7" t="e">
        <f t="shared" si="223"/>
        <v>#VALUE!</v>
      </c>
      <c r="LT81" s="7" t="e">
        <f t="shared" si="224"/>
        <v>#VALUE!</v>
      </c>
      <c r="LU81" s="7" t="e">
        <f t="shared" si="225"/>
        <v>#VALUE!</v>
      </c>
      <c r="LV81" s="7" t="e">
        <f t="shared" si="226"/>
        <v>#VALUE!</v>
      </c>
      <c r="LW81" s="7" t="e">
        <f t="shared" si="227"/>
        <v>#VALUE!</v>
      </c>
      <c r="LX81" s="7" t="e">
        <f t="shared" si="228"/>
        <v>#VALUE!</v>
      </c>
      <c r="LY81" s="7" t="e">
        <f t="shared" si="229"/>
        <v>#VALUE!</v>
      </c>
      <c r="LZ81" s="7" t="e">
        <f t="shared" si="230"/>
        <v>#VALUE!</v>
      </c>
      <c r="MA81" s="7" t="e">
        <f t="shared" si="231"/>
        <v>#VALUE!</v>
      </c>
      <c r="MB81" s="7" t="e">
        <f t="shared" si="232"/>
        <v>#VALUE!</v>
      </c>
      <c r="MC81" s="7" t="e">
        <f t="shared" si="233"/>
        <v>#VALUE!</v>
      </c>
      <c r="MD81" s="7" t="e">
        <f t="shared" si="234"/>
        <v>#VALUE!</v>
      </c>
      <c r="ME81" s="7" t="e">
        <f t="shared" si="235"/>
        <v>#VALUE!</v>
      </c>
      <c r="MF81" s="7" t="e">
        <f t="shared" si="236"/>
        <v>#VALUE!</v>
      </c>
      <c r="MG81" s="7" t="e">
        <f t="shared" si="237"/>
        <v>#VALUE!</v>
      </c>
      <c r="MH81" s="7" t="e">
        <f t="shared" si="238"/>
        <v>#VALUE!</v>
      </c>
      <c r="MI81" s="7" t="e">
        <f t="shared" si="239"/>
        <v>#VALUE!</v>
      </c>
      <c r="MJ81" s="61" t="e">
        <f t="shared" si="240"/>
        <v>#VALUE!</v>
      </c>
      <c r="ML81" s="60" t="str">
        <f t="shared" si="248"/>
        <v/>
      </c>
      <c r="MM81" s="7" t="str">
        <f t="shared" si="249"/>
        <v/>
      </c>
      <c r="MN81" s="7" t="str">
        <f t="shared" si="250"/>
        <v/>
      </c>
      <c r="MO81" s="7" t="str">
        <f t="shared" si="251"/>
        <v/>
      </c>
      <c r="MP81" s="7" t="str">
        <f t="shared" si="252"/>
        <v/>
      </c>
      <c r="MQ81" s="7" t="str">
        <f t="shared" si="253"/>
        <v/>
      </c>
      <c r="MR81" s="7" t="str">
        <f t="shared" si="254"/>
        <v/>
      </c>
      <c r="MS81" s="7" t="str">
        <f t="shared" si="255"/>
        <v/>
      </c>
      <c r="MT81" s="7" t="str">
        <f t="shared" si="256"/>
        <v/>
      </c>
      <c r="MU81" s="7" t="str">
        <f t="shared" si="257"/>
        <v/>
      </c>
      <c r="MV81" s="7" t="str">
        <f t="shared" si="258"/>
        <v/>
      </c>
      <c r="MW81" s="7" t="str">
        <f t="shared" si="259"/>
        <v/>
      </c>
      <c r="MX81" s="7" t="str">
        <f t="shared" si="260"/>
        <v/>
      </c>
      <c r="MY81" s="7" t="str">
        <f t="shared" si="261"/>
        <v/>
      </c>
      <c r="MZ81" s="7" t="str">
        <f t="shared" si="262"/>
        <v/>
      </c>
      <c r="NA81" s="7" t="str">
        <f t="shared" si="263"/>
        <v/>
      </c>
      <c r="NB81" s="7" t="str">
        <f t="shared" si="264"/>
        <v/>
      </c>
      <c r="NC81" s="7" t="str">
        <f t="shared" si="265"/>
        <v/>
      </c>
      <c r="ND81" s="7" t="str">
        <f t="shared" si="266"/>
        <v/>
      </c>
      <c r="NE81" s="61" t="str">
        <f t="shared" si="267"/>
        <v/>
      </c>
      <c r="NG81" s="10" t="str">
        <f t="shared" si="268"/>
        <v/>
      </c>
      <c r="NI81" s="10" t="str">
        <f t="shared" si="269"/>
        <v/>
      </c>
      <c r="NK81" s="10" t="str">
        <f>IF(COUNTIF($NI81:$NI$176, "X")=1, "X", "")</f>
        <v/>
      </c>
      <c r="NM81" s="10" t="str">
        <f t="shared" si="241"/>
        <v/>
      </c>
      <c r="NO81" s="85" t="str" cm="1">
        <f t="array" ref="NO81">IF(OR(NO$7="", $JE81=""), "", IFERROR(NO$8+SUMPRODUCT((Trades!$CL$8:$CL$307)*(Trades!$O$8:$Q$307=NO$7)*(Trades!$R$8:$R$307&lt;$JE81))-SUMPRODUCT((Trades!$H$8:$H$307)*(Trades!$E$8:$E$307=NO$7)*(Trades!$R$8:$R$307&lt;$JE81)), ""))</f>
        <v/>
      </c>
      <c r="NP81" s="86" t="str" cm="1">
        <f t="array" ref="NP81">IF(OR(NP$7="", $JE81=""), "", IFERROR(NP$8+SUMPRODUCT((Trades!$CL$8:$CL$307)*(Trades!$O$8:$Q$307=NP$7)*(Trades!$R$8:$R$307&lt;$JE81))-SUMPRODUCT((Trades!$H$8:$H$307)*(Trades!$E$8:$E$307=NP$7)*(Trades!$R$8:$R$307&lt;$JE81)), ""))</f>
        <v/>
      </c>
      <c r="NQ81" s="86" t="str" cm="1">
        <f t="array" ref="NQ81">IF(OR(NQ$7="", $JE81=""), "", IFERROR(NQ$8+SUMPRODUCT((Trades!$CL$8:$CL$307)*(Trades!$O$8:$Q$307=NQ$7)*(Trades!$R$8:$R$307&lt;$JE81))-SUMPRODUCT((Trades!$H$8:$H$307)*(Trades!$E$8:$E$307=NQ$7)*(Trades!$R$8:$R$307&lt;$JE81)), ""))</f>
        <v/>
      </c>
      <c r="NR81" s="86" t="str" cm="1">
        <f t="array" ref="NR81">IF(OR(NR$7="", $JE81=""), "", IFERROR(NR$8+SUMPRODUCT((Trades!$CL$8:$CL$307)*(Trades!$O$8:$Q$307=NR$7)*(Trades!$R$8:$R$307&lt;$JE81))-SUMPRODUCT((Trades!$H$8:$H$307)*(Trades!$E$8:$E$307=NR$7)*(Trades!$R$8:$R$307&lt;$JE81)), ""))</f>
        <v/>
      </c>
      <c r="NS81" s="86" t="str" cm="1">
        <f t="array" ref="NS81">IF(OR(NS$7="", $JE81=""), "", IFERROR(NS$8+SUMPRODUCT((Trades!$CL$8:$CL$307)*(Trades!$O$8:$Q$307=NS$7)*(Trades!$R$8:$R$307&lt;$JE81))-SUMPRODUCT((Trades!$H$8:$H$307)*(Trades!$E$8:$E$307=NS$7)*(Trades!$R$8:$R$307&lt;$JE81)), ""))</f>
        <v/>
      </c>
      <c r="NT81" s="86" t="str" cm="1">
        <f t="array" ref="NT81">IF(OR(NT$7="", $JE81=""), "", IFERROR(NT$8+SUMPRODUCT((Trades!$CL$8:$CL$307)*(Trades!$O$8:$Q$307=NT$7)*(Trades!$R$8:$R$307&lt;$JE81))-SUMPRODUCT((Trades!$H$8:$H$307)*(Trades!$E$8:$E$307=NT$7)*(Trades!$R$8:$R$307&lt;$JE81)), ""))</f>
        <v/>
      </c>
      <c r="NU81" s="86" t="str" cm="1">
        <f t="array" ref="NU81">IF(OR(NU$7="", $JE81=""), "", IFERROR(NU$8+SUMPRODUCT((Trades!$CL$8:$CL$307)*(Trades!$O$8:$Q$307=NU$7)*(Trades!$R$8:$R$307&lt;$JE81))-SUMPRODUCT((Trades!$H$8:$H$307)*(Trades!$E$8:$E$307=NU$7)*(Trades!$R$8:$R$307&lt;$JE81)), ""))</f>
        <v/>
      </c>
      <c r="NV81" s="86" t="str" cm="1">
        <f t="array" ref="NV81">IF(OR(NV$7="", $JE81=""), "", IFERROR(NV$8+SUMPRODUCT((Trades!$CL$8:$CL$307)*(Trades!$O$8:$Q$307=NV$7)*(Trades!$R$8:$R$307&lt;$JE81))-SUMPRODUCT((Trades!$H$8:$H$307)*(Trades!$E$8:$E$307=NV$7)*(Trades!$R$8:$R$307&lt;$JE81)), ""))</f>
        <v/>
      </c>
      <c r="NW81" s="86" t="str" cm="1">
        <f t="array" ref="NW81">IF(OR(NW$7="", $JE81=""), "", IFERROR(NW$8+SUMPRODUCT((Trades!$CL$8:$CL$307)*(Trades!$O$8:$Q$307=NW$7)*(Trades!$R$8:$R$307&lt;$JE81))-SUMPRODUCT((Trades!$H$8:$H$307)*(Trades!$E$8:$E$307=NW$7)*(Trades!$R$8:$R$307&lt;$JE81)), ""))</f>
        <v/>
      </c>
      <c r="NX81" s="86" t="str" cm="1">
        <f t="array" ref="NX81">IF(OR(NX$7="", $JE81=""), "", IFERROR(NX$8+SUMPRODUCT((Trades!$CL$8:$CL$307)*(Trades!$O$8:$Q$307=NX$7)*(Trades!$R$8:$R$307&lt;$JE81))-SUMPRODUCT((Trades!$H$8:$H$307)*(Trades!$E$8:$E$307=NX$7)*(Trades!$R$8:$R$307&lt;$JE81)), ""))</f>
        <v/>
      </c>
      <c r="NY81" s="86" t="str" cm="1">
        <f t="array" ref="NY81">IF(OR(NY$7="", $JE81=""), "", IFERROR(NY$8+SUMPRODUCT((Trades!$CL$8:$CL$307)*(Trades!$O$8:$Q$307=NY$7)*(Trades!$R$8:$R$307&lt;$JE81))-SUMPRODUCT((Trades!$H$8:$H$307)*(Trades!$E$8:$E$307=NY$7)*(Trades!$R$8:$R$307&lt;$JE81)), ""))</f>
        <v/>
      </c>
      <c r="NZ81" s="86" t="str" cm="1">
        <f t="array" ref="NZ81">IF(OR(NZ$7="", $JE81=""), "", IFERROR(NZ$8+SUMPRODUCT((Trades!$CL$8:$CL$307)*(Trades!$O$8:$Q$307=NZ$7)*(Trades!$R$8:$R$307&lt;$JE81))-SUMPRODUCT((Trades!$H$8:$H$307)*(Trades!$E$8:$E$307=NZ$7)*(Trades!$R$8:$R$307&lt;$JE81)), ""))</f>
        <v/>
      </c>
      <c r="OA81" s="86" t="str" cm="1">
        <f t="array" ref="OA81">IF(OR(OA$7="", $JE81=""), "", IFERROR(OA$8+SUMPRODUCT((Trades!$CL$8:$CL$307)*(Trades!$O$8:$Q$307=OA$7)*(Trades!$R$8:$R$307&lt;$JE81))-SUMPRODUCT((Trades!$H$8:$H$307)*(Trades!$E$8:$E$307=OA$7)*(Trades!$R$8:$R$307&lt;$JE81)), ""))</f>
        <v/>
      </c>
      <c r="OB81" s="86" t="str" cm="1">
        <f t="array" ref="OB81">IF(OR(OB$7="", $JE81=""), "", IFERROR(OB$8+SUMPRODUCT((Trades!$CL$8:$CL$307)*(Trades!$O$8:$Q$307=OB$7)*(Trades!$R$8:$R$307&lt;$JE81))-SUMPRODUCT((Trades!$H$8:$H$307)*(Trades!$E$8:$E$307=OB$7)*(Trades!$R$8:$R$307&lt;$JE81)), ""))</f>
        <v/>
      </c>
      <c r="OC81" s="86" t="str" cm="1">
        <f t="array" ref="OC81">IF(OR(OC$7="", $JE81=""), "", IFERROR(OC$8+SUMPRODUCT((Trades!$CL$8:$CL$307)*(Trades!$O$8:$Q$307=OC$7)*(Trades!$R$8:$R$307&lt;$JE81))-SUMPRODUCT((Trades!$H$8:$H$307)*(Trades!$E$8:$E$307=OC$7)*(Trades!$R$8:$R$307&lt;$JE81)), ""))</f>
        <v/>
      </c>
      <c r="OD81" s="86" t="str" cm="1">
        <f t="array" ref="OD81">IF(OR(OD$7="", $JE81=""), "", IFERROR(OD$8+SUMPRODUCT((Trades!$CL$8:$CL$307)*(Trades!$O$8:$Q$307=OD$7)*(Trades!$R$8:$R$307&lt;$JE81))-SUMPRODUCT((Trades!$H$8:$H$307)*(Trades!$E$8:$E$307=OD$7)*(Trades!$R$8:$R$307&lt;$JE81)), ""))</f>
        <v/>
      </c>
      <c r="OE81" s="86" t="str" cm="1">
        <f t="array" ref="OE81">IF(OR(OE$7="", $JE81=""), "", IFERROR(OE$8+SUMPRODUCT((Trades!$CL$8:$CL$307)*(Trades!$O$8:$Q$307=OE$7)*(Trades!$R$8:$R$307&lt;$JE81))-SUMPRODUCT((Trades!$H$8:$H$307)*(Trades!$E$8:$E$307=OE$7)*(Trades!$R$8:$R$307&lt;$JE81)), ""))</f>
        <v/>
      </c>
      <c r="OF81" s="86" t="str" cm="1">
        <f t="array" ref="OF81">IF(OR(OF$7="", $JE81=""), "", IFERROR(OF$8+SUMPRODUCT((Trades!$CL$8:$CL$307)*(Trades!$O$8:$Q$307=OF$7)*(Trades!$R$8:$R$307&lt;$JE81))-SUMPRODUCT((Trades!$H$8:$H$307)*(Trades!$E$8:$E$307=OF$7)*(Trades!$R$8:$R$307&lt;$JE81)), ""))</f>
        <v/>
      </c>
      <c r="OG81" s="86" t="str" cm="1">
        <f t="array" ref="OG81">IF(OR(OG$7="", $JE81=""), "", IFERROR(OG$8+SUMPRODUCT((Trades!$CL$8:$CL$307)*(Trades!$O$8:$Q$307=OG$7)*(Trades!$R$8:$R$307&lt;$JE81))-SUMPRODUCT((Trades!$H$8:$H$307)*(Trades!$E$8:$E$307=OG$7)*(Trades!$R$8:$R$307&lt;$JE81)), ""))</f>
        <v/>
      </c>
      <c r="OH81" s="87" t="str" cm="1">
        <f t="array" ref="OH81">IF(OR(OH$7="", $JE81=""), "", IFERROR(OH$8+SUMPRODUCT((Trades!$CL$8:$CL$307)*(Trades!$O$8:$Q$307=OH$7)*(Trades!$R$8:$R$307&lt;$JE81))-SUMPRODUCT((Trades!$H$8:$H$307)*(Trades!$E$8:$E$307=OH$7)*(Trades!$R$8:$R$307&lt;$JE81)), ""))</f>
        <v/>
      </c>
      <c r="OJ81" s="94" t="str">
        <f t="shared" si="270"/>
        <v/>
      </c>
      <c r="OK81" s="95" t="str">
        <f t="shared" si="153"/>
        <v/>
      </c>
      <c r="OL81" s="95" t="str">
        <f t="shared" si="154"/>
        <v/>
      </c>
      <c r="OM81" s="95" t="str">
        <f t="shared" si="155"/>
        <v/>
      </c>
      <c r="ON81" s="95" t="str">
        <f t="shared" si="156"/>
        <v/>
      </c>
      <c r="OO81" s="95" t="str">
        <f t="shared" si="157"/>
        <v/>
      </c>
      <c r="OP81" s="95" t="str">
        <f t="shared" si="158"/>
        <v/>
      </c>
      <c r="OQ81" s="95" t="str">
        <f t="shared" si="159"/>
        <v/>
      </c>
      <c r="OR81" s="95" t="str">
        <f t="shared" si="160"/>
        <v/>
      </c>
      <c r="OS81" s="95" t="str">
        <f t="shared" si="131"/>
        <v/>
      </c>
      <c r="OT81" s="95" t="str">
        <f t="shared" si="132"/>
        <v/>
      </c>
      <c r="OU81" s="95" t="str">
        <f t="shared" si="133"/>
        <v/>
      </c>
      <c r="OV81" s="95" t="str">
        <f t="shared" si="134"/>
        <v/>
      </c>
      <c r="OW81" s="95" t="str">
        <f t="shared" si="135"/>
        <v/>
      </c>
      <c r="OX81" s="95" t="str">
        <f t="shared" si="136"/>
        <v/>
      </c>
      <c r="OY81" s="95" t="str">
        <f t="shared" si="137"/>
        <v/>
      </c>
      <c r="OZ81" s="95" t="str">
        <f t="shared" si="138"/>
        <v/>
      </c>
      <c r="PA81" s="95" t="str">
        <f t="shared" si="139"/>
        <v/>
      </c>
      <c r="PB81" s="95" t="str">
        <f t="shared" si="140"/>
        <v/>
      </c>
      <c r="PC81" s="96" t="str">
        <f t="shared" si="141"/>
        <v/>
      </c>
      <c r="PE81" s="101" t="str">
        <f t="shared" si="271"/>
        <v/>
      </c>
      <c r="PG81" s="106" t="str">
        <f t="shared" si="272"/>
        <v/>
      </c>
      <c r="PH81" s="107" t="str">
        <f t="shared" si="161"/>
        <v/>
      </c>
      <c r="PI81" s="107" t="str">
        <f t="shared" si="162"/>
        <v/>
      </c>
      <c r="PJ81" s="107" t="str">
        <f t="shared" si="163"/>
        <v/>
      </c>
      <c r="PK81" s="107" t="str">
        <f t="shared" si="164"/>
        <v/>
      </c>
      <c r="PL81" s="107" t="str">
        <f t="shared" si="165"/>
        <v/>
      </c>
      <c r="PM81" s="107" t="str">
        <f t="shared" si="166"/>
        <v/>
      </c>
      <c r="PN81" s="107" t="str">
        <f t="shared" si="167"/>
        <v/>
      </c>
      <c r="PO81" s="107" t="str">
        <f t="shared" si="168"/>
        <v/>
      </c>
      <c r="PP81" s="107" t="str">
        <f t="shared" si="142"/>
        <v/>
      </c>
      <c r="PQ81" s="107" t="str">
        <f t="shared" si="143"/>
        <v/>
      </c>
      <c r="PR81" s="107" t="str">
        <f t="shared" si="144"/>
        <v/>
      </c>
      <c r="PS81" s="107" t="str">
        <f t="shared" si="145"/>
        <v/>
      </c>
      <c r="PT81" s="107" t="str">
        <f t="shared" si="146"/>
        <v/>
      </c>
      <c r="PU81" s="107" t="str">
        <f t="shared" si="147"/>
        <v/>
      </c>
      <c r="PV81" s="107" t="str">
        <f t="shared" si="148"/>
        <v/>
      </c>
      <c r="PW81" s="107" t="str">
        <f t="shared" si="149"/>
        <v/>
      </c>
      <c r="PX81" s="107" t="str">
        <f t="shared" si="150"/>
        <v/>
      </c>
      <c r="PY81" s="107" t="str">
        <f t="shared" si="151"/>
        <v/>
      </c>
      <c r="PZ81" s="108" t="str">
        <f t="shared" si="152"/>
        <v/>
      </c>
      <c r="QB81" s="124" t="str" cm="1">
        <f t="array" ref="QB81">IF(OR($QB$3="", $NI81=""), "", IFERROR(INDEX($ML81:$NE81, $QA81, MATCH($QB$3, $ML$7:$NE$7, 0)), ""))</f>
        <v/>
      </c>
      <c r="QD81" s="101" t="e" cm="1">
        <f t="array" ref="QD81">IF(OR($NI81="", $QB$3=""), NA(), IFERROR(INDEX($NO81:$OH81, $QC81, MATCH($QB$3, $NO$7:$OH$7, 0)), NA()))</f>
        <v>#N/A</v>
      </c>
      <c r="QF81" s="10">
        <f t="shared" si="242"/>
        <v>-20</v>
      </c>
    </row>
    <row r="82" spans="88:448" ht="15" hidden="1" customHeight="1" x14ac:dyDescent="0.25">
      <c r="CJ82" s="7"/>
      <c r="CK82" s="10">
        <v>74</v>
      </c>
      <c r="CL82" s="60">
        <v>88</v>
      </c>
      <c r="CM82" s="7">
        <v>56</v>
      </c>
      <c r="CN82" s="7">
        <v>16</v>
      </c>
      <c r="CO82" s="7">
        <v>13</v>
      </c>
      <c r="CP82" s="7">
        <v>40</v>
      </c>
      <c r="CQ82" s="7">
        <v>24</v>
      </c>
      <c r="CR82" s="7">
        <v>74</v>
      </c>
      <c r="CS82" s="7">
        <v>35</v>
      </c>
      <c r="CT82" s="7">
        <v>76</v>
      </c>
      <c r="CU82" s="7">
        <v>39</v>
      </c>
      <c r="CV82" s="7">
        <v>62</v>
      </c>
      <c r="CW82" s="7">
        <v>86</v>
      </c>
      <c r="CX82" s="7">
        <v>27</v>
      </c>
      <c r="CY82" s="7">
        <v>63</v>
      </c>
      <c r="CZ82" s="7">
        <v>56</v>
      </c>
      <c r="DA82" s="7">
        <v>40</v>
      </c>
      <c r="DB82" s="7">
        <v>2</v>
      </c>
      <c r="DC82" s="7">
        <v>24</v>
      </c>
      <c r="DD82" s="7">
        <v>100</v>
      </c>
      <c r="DE82" s="7">
        <v>7</v>
      </c>
      <c r="DF82" s="7">
        <v>41</v>
      </c>
      <c r="DG82" s="7">
        <v>1</v>
      </c>
      <c r="DH82" s="7">
        <v>22</v>
      </c>
      <c r="DI82" s="61">
        <v>70</v>
      </c>
      <c r="DK82" s="10">
        <v>75</v>
      </c>
      <c r="DL82" s="60">
        <v>97</v>
      </c>
      <c r="DM82" s="7">
        <v>62</v>
      </c>
      <c r="DN82" s="7">
        <v>34</v>
      </c>
      <c r="DO82" s="7">
        <v>79</v>
      </c>
      <c r="DP82" s="7">
        <v>29</v>
      </c>
      <c r="DQ82" s="7">
        <v>78</v>
      </c>
      <c r="DR82" s="7">
        <v>86</v>
      </c>
      <c r="DS82" s="7">
        <v>83</v>
      </c>
      <c r="DT82" s="7">
        <v>53</v>
      </c>
      <c r="DU82" s="7">
        <v>85</v>
      </c>
      <c r="DV82" s="7">
        <v>61</v>
      </c>
      <c r="DW82" s="7">
        <v>67</v>
      </c>
      <c r="DX82" s="7">
        <v>19</v>
      </c>
      <c r="DY82" s="7">
        <v>34</v>
      </c>
      <c r="DZ82" s="7">
        <v>12</v>
      </c>
      <c r="EA82" s="7">
        <v>65</v>
      </c>
      <c r="EB82" s="7">
        <v>3</v>
      </c>
      <c r="EC82" s="7">
        <v>38</v>
      </c>
      <c r="ED82" s="7">
        <v>53</v>
      </c>
      <c r="EE82" s="7">
        <v>59</v>
      </c>
      <c r="EF82" s="7">
        <v>11</v>
      </c>
      <c r="EG82" s="7">
        <v>7</v>
      </c>
      <c r="EH82" s="7">
        <v>52</v>
      </c>
      <c r="EI82" s="7">
        <v>10</v>
      </c>
      <c r="EJ82" s="7">
        <v>56</v>
      </c>
      <c r="EK82" s="7">
        <v>94</v>
      </c>
      <c r="EL82" s="7">
        <v>48</v>
      </c>
      <c r="EM82" s="7">
        <v>75</v>
      </c>
      <c r="EN82" s="7">
        <v>29</v>
      </c>
      <c r="EO82" s="7">
        <v>16</v>
      </c>
      <c r="EP82" s="7">
        <v>91</v>
      </c>
      <c r="EQ82" s="7">
        <v>94</v>
      </c>
      <c r="ER82" s="7">
        <v>10</v>
      </c>
      <c r="ES82" s="7">
        <v>98</v>
      </c>
      <c r="ET82" s="7">
        <v>36</v>
      </c>
      <c r="EU82" s="7">
        <v>97</v>
      </c>
      <c r="EV82" s="7">
        <v>65</v>
      </c>
      <c r="EW82" s="7">
        <v>96</v>
      </c>
      <c r="EX82" s="7">
        <v>91</v>
      </c>
      <c r="EY82" s="7">
        <v>83</v>
      </c>
      <c r="EZ82" s="7">
        <v>33</v>
      </c>
      <c r="FA82" s="7">
        <v>66</v>
      </c>
      <c r="FB82" s="7">
        <v>77</v>
      </c>
      <c r="FC82" s="7">
        <v>23</v>
      </c>
      <c r="FD82" s="7">
        <v>86</v>
      </c>
      <c r="FE82" s="7">
        <v>51</v>
      </c>
      <c r="FF82" s="7">
        <v>37</v>
      </c>
      <c r="FG82" s="7">
        <v>39</v>
      </c>
      <c r="FH82" s="7">
        <v>62</v>
      </c>
      <c r="FI82" s="7">
        <v>21</v>
      </c>
      <c r="FJ82" s="7">
        <v>42</v>
      </c>
      <c r="FK82" s="7">
        <v>94</v>
      </c>
      <c r="FL82" s="7">
        <v>34</v>
      </c>
      <c r="FM82" s="7">
        <v>94</v>
      </c>
      <c r="FN82" s="7">
        <v>70</v>
      </c>
      <c r="FO82" s="7">
        <v>78</v>
      </c>
      <c r="FP82" s="7">
        <v>78</v>
      </c>
      <c r="FQ82" s="7">
        <v>28</v>
      </c>
      <c r="FR82" s="7">
        <v>24</v>
      </c>
      <c r="FS82" s="7">
        <v>20</v>
      </c>
      <c r="FT82" s="7">
        <v>12</v>
      </c>
      <c r="FU82" s="7">
        <v>98</v>
      </c>
      <c r="FV82" s="7">
        <v>13</v>
      </c>
      <c r="FW82" s="7">
        <v>74</v>
      </c>
      <c r="FX82" s="7">
        <v>15</v>
      </c>
      <c r="FY82" s="7">
        <v>37</v>
      </c>
      <c r="FZ82" s="7">
        <v>44</v>
      </c>
      <c r="GA82" s="7">
        <v>9</v>
      </c>
      <c r="GB82" s="7">
        <v>30</v>
      </c>
      <c r="GC82" s="7">
        <v>25</v>
      </c>
      <c r="GD82" s="7">
        <v>82</v>
      </c>
      <c r="GE82" s="7">
        <v>92</v>
      </c>
      <c r="GF82" s="7">
        <v>14</v>
      </c>
      <c r="GG82" s="7">
        <v>54</v>
      </c>
      <c r="GH82" s="7">
        <v>6</v>
      </c>
      <c r="GI82" s="7">
        <v>59</v>
      </c>
      <c r="GJ82" s="7">
        <v>34</v>
      </c>
      <c r="GK82" s="7">
        <v>70</v>
      </c>
      <c r="GL82" s="7">
        <v>72</v>
      </c>
      <c r="GM82" s="7">
        <v>20</v>
      </c>
      <c r="GN82" s="7">
        <v>71</v>
      </c>
      <c r="GO82" s="7">
        <v>56</v>
      </c>
      <c r="GP82" s="7">
        <v>90</v>
      </c>
      <c r="GQ82" s="7">
        <v>78</v>
      </c>
      <c r="GR82" s="7">
        <v>49</v>
      </c>
      <c r="GS82" s="7">
        <v>19</v>
      </c>
      <c r="GT82" s="7">
        <v>65</v>
      </c>
      <c r="GU82" s="7">
        <v>78</v>
      </c>
      <c r="GV82" s="7">
        <v>16</v>
      </c>
      <c r="GW82" s="7">
        <v>12</v>
      </c>
      <c r="GX82" s="7">
        <v>53</v>
      </c>
      <c r="GY82" s="7">
        <v>7</v>
      </c>
      <c r="GZ82" s="7">
        <v>6</v>
      </c>
      <c r="HA82" s="7">
        <v>66</v>
      </c>
      <c r="HB82" s="7">
        <v>73</v>
      </c>
      <c r="HC82" s="7">
        <v>27</v>
      </c>
      <c r="HD82" s="7">
        <v>63</v>
      </c>
      <c r="HE82" s="7">
        <v>58</v>
      </c>
      <c r="HF82" s="7">
        <v>29</v>
      </c>
      <c r="HG82" s="61">
        <v>13</v>
      </c>
      <c r="HJ82" s="52" t="e">
        <f t="shared" si="273"/>
        <v>#VALUE!</v>
      </c>
      <c r="HL82" s="49">
        <f>$CA$10</f>
        <v>8.3333333333333329E-2</v>
      </c>
      <c r="HN82" s="10" t="e">
        <f t="shared" si="179"/>
        <v>#VALUE!</v>
      </c>
      <c r="HP82" s="10" t="e">
        <f t="shared" si="180"/>
        <v>#VALUE!</v>
      </c>
      <c r="HR82" s="10" t="e">
        <f t="shared" si="243"/>
        <v>#VALUE!</v>
      </c>
      <c r="HT82" s="60" t="e">
        <f t="shared" si="178"/>
        <v>#VALUE!</v>
      </c>
      <c r="HU82" s="7" t="e">
        <f t="shared" si="178"/>
        <v>#VALUE!</v>
      </c>
      <c r="HV82" s="7" t="e">
        <f t="shared" si="178"/>
        <v>#VALUE!</v>
      </c>
      <c r="HW82" s="7" t="e">
        <f t="shared" si="178"/>
        <v>#VALUE!</v>
      </c>
      <c r="HX82" s="7" t="e">
        <f t="shared" si="178"/>
        <v>#VALUE!</v>
      </c>
      <c r="HY82" s="7" t="e">
        <f t="shared" si="178"/>
        <v>#VALUE!</v>
      </c>
      <c r="HZ82" s="7" t="e">
        <f t="shared" si="178"/>
        <v>#VALUE!</v>
      </c>
      <c r="IA82" s="7" t="e">
        <f t="shared" si="178"/>
        <v>#VALUE!</v>
      </c>
      <c r="IB82" s="7" t="e">
        <f t="shared" si="178"/>
        <v>#VALUE!</v>
      </c>
      <c r="IC82" s="7" t="e">
        <f t="shared" si="178"/>
        <v>#VALUE!</v>
      </c>
      <c r="ID82" s="7" t="e">
        <f t="shared" si="178"/>
        <v>#VALUE!</v>
      </c>
      <c r="IE82" s="7" t="e">
        <f t="shared" si="178"/>
        <v>#VALUE!</v>
      </c>
      <c r="IF82" s="7" t="e">
        <f t="shared" si="178"/>
        <v>#VALUE!</v>
      </c>
      <c r="IG82" s="7" t="e">
        <f t="shared" si="178"/>
        <v>#VALUE!</v>
      </c>
      <c r="IH82" s="7" t="e">
        <f t="shared" si="178"/>
        <v>#VALUE!</v>
      </c>
      <c r="II82" s="7" t="e">
        <f t="shared" si="178"/>
        <v>#VALUE!</v>
      </c>
      <c r="IJ82" s="7" t="e">
        <f t="shared" si="177"/>
        <v>#VALUE!</v>
      </c>
      <c r="IK82" s="7" t="e">
        <f t="shared" si="177"/>
        <v>#VALUE!</v>
      </c>
      <c r="IL82" s="7" t="e">
        <f t="shared" si="177"/>
        <v>#VALUE!</v>
      </c>
      <c r="IM82" s="61" t="e">
        <f t="shared" si="177"/>
        <v>#VALUE!</v>
      </c>
      <c r="IT82" s="10">
        <v>75</v>
      </c>
      <c r="IU82" s="10">
        <f t="shared" si="244"/>
        <v>3</v>
      </c>
      <c r="IW82" s="10">
        <f>IFERROR(IF(COUNTIF(IW$8:IW81, IW81)&lt;=INDEX($IQ$8:$IQ$18, MATCH(IW81, $IP$8:$IP$18, 0)), IW81, IW81+$IR$5), "")</f>
        <v>2</v>
      </c>
      <c r="IX82" s="10">
        <f>IF($IW82="", "", COUNTIF(IW$8:IW82, IW82))</f>
        <v>10</v>
      </c>
      <c r="IY82" s="10">
        <f t="shared" si="245"/>
        <v>10</v>
      </c>
      <c r="JA82" s="10" t="str">
        <f t="shared" si="246"/>
        <v>X</v>
      </c>
      <c r="JB82" s="10">
        <f>IF($JA82="", "", COUNTIF(JA$8:JA82, "X"))</f>
        <v>68</v>
      </c>
      <c r="JE82" s="67" t="str">
        <f t="shared" si="247"/>
        <v/>
      </c>
      <c r="JF82" s="60" t="str">
        <f>IF(AND($IQ$5='Dev Settings'!$BU$3, COUNTIF($IP$21:$IP$25, HT82)&gt;0, COUNTIF($IP$21:$IP$25, HT81)&gt;0), MIN($ML81:$NE81)-ML81, IF(AND($IQ$6='Dev Settings'!$BU$3, COUNTIF($IQ$21:$IQ$25, HT82)&gt;0, COUNTIF($IQ$21:$IQ$25, HT81)&gt;0), MAX($ML81:$NE81)-ML81, IFERROR(INDEX($IU$8:$IU$107, MATCH(HT82, $IT$8:$IT$107, 0)), "")))</f>
        <v/>
      </c>
      <c r="JG82" s="7" t="str">
        <f>IF(AND($IQ$5='Dev Settings'!$BU$3, COUNTIF($IP$21:$IP$25, HU82)&gt;0, COUNTIF($IP$21:$IP$25, HU81)&gt;0), MIN($ML81:$NE81)-MM81, IF(AND($IQ$6='Dev Settings'!$BU$3, COUNTIF($IQ$21:$IQ$25, HU82)&gt;0, COUNTIF($IQ$21:$IQ$25, HU81)&gt;0), MAX($ML81:$NE81)-MM81, IFERROR(INDEX($IU$8:$IU$107, MATCH(HU82, $IT$8:$IT$107, 0)), "")))</f>
        <v/>
      </c>
      <c r="JH82" s="7" t="str">
        <f>IF(AND($IQ$5='Dev Settings'!$BU$3, COUNTIF($IP$21:$IP$25, HV82)&gt;0, COUNTIF($IP$21:$IP$25, HV81)&gt;0), MIN($ML81:$NE81)-MN81, IF(AND($IQ$6='Dev Settings'!$BU$3, COUNTIF($IQ$21:$IQ$25, HV82)&gt;0, COUNTIF($IQ$21:$IQ$25, HV81)&gt;0), MAX($ML81:$NE81)-MN81, IFERROR(INDEX($IU$8:$IU$107, MATCH(HV82, $IT$8:$IT$107, 0)), "")))</f>
        <v/>
      </c>
      <c r="JI82" s="7" t="str">
        <f>IF(AND($IQ$5='Dev Settings'!$BU$3, COUNTIF($IP$21:$IP$25, HW82)&gt;0, COUNTIF($IP$21:$IP$25, HW81)&gt;0), MIN($ML81:$NE81)-MO81, IF(AND($IQ$6='Dev Settings'!$BU$3, COUNTIF($IQ$21:$IQ$25, HW82)&gt;0, COUNTIF($IQ$21:$IQ$25, HW81)&gt;0), MAX($ML81:$NE81)-MO81, IFERROR(INDEX($IU$8:$IU$107, MATCH(HW82, $IT$8:$IT$107, 0)), "")))</f>
        <v/>
      </c>
      <c r="JJ82" s="7" t="str">
        <f>IF(AND($IQ$5='Dev Settings'!$BU$3, COUNTIF($IP$21:$IP$25, HX82)&gt;0, COUNTIF($IP$21:$IP$25, HX81)&gt;0), MIN($ML81:$NE81)-MP81, IF(AND($IQ$6='Dev Settings'!$BU$3, COUNTIF($IQ$21:$IQ$25, HX82)&gt;0, COUNTIF($IQ$21:$IQ$25, HX81)&gt;0), MAX($ML81:$NE81)-MP81, IFERROR(INDEX($IU$8:$IU$107, MATCH(HX82, $IT$8:$IT$107, 0)), "")))</f>
        <v/>
      </c>
      <c r="JK82" s="7" t="str">
        <f>IF(AND($IQ$5='Dev Settings'!$BU$3, COUNTIF($IP$21:$IP$25, HY82)&gt;0, COUNTIF($IP$21:$IP$25, HY81)&gt;0), MIN($ML81:$NE81)-MQ81, IF(AND($IQ$6='Dev Settings'!$BU$3, COUNTIF($IQ$21:$IQ$25, HY82)&gt;0, COUNTIF($IQ$21:$IQ$25, HY81)&gt;0), MAX($ML81:$NE81)-MQ81, IFERROR(INDEX($IU$8:$IU$107, MATCH(HY82, $IT$8:$IT$107, 0)), "")))</f>
        <v/>
      </c>
      <c r="JL82" s="7" t="str">
        <f>IF(AND($IQ$5='Dev Settings'!$BU$3, COUNTIF($IP$21:$IP$25, HZ82)&gt;0, COUNTIF($IP$21:$IP$25, HZ81)&gt;0), MIN($ML81:$NE81)-MR81, IF(AND($IQ$6='Dev Settings'!$BU$3, COUNTIF($IQ$21:$IQ$25, HZ82)&gt;0, COUNTIF($IQ$21:$IQ$25, HZ81)&gt;0), MAX($ML81:$NE81)-MR81, IFERROR(INDEX($IU$8:$IU$107, MATCH(HZ82, $IT$8:$IT$107, 0)), "")))</f>
        <v/>
      </c>
      <c r="JM82" s="7" t="str">
        <f>IF(AND($IQ$5='Dev Settings'!$BU$3, COUNTIF($IP$21:$IP$25, IA82)&gt;0, COUNTIF($IP$21:$IP$25, IA81)&gt;0), MIN($ML81:$NE81)-MS81, IF(AND($IQ$6='Dev Settings'!$BU$3, COUNTIF($IQ$21:$IQ$25, IA82)&gt;0, COUNTIF($IQ$21:$IQ$25, IA81)&gt;0), MAX($ML81:$NE81)-MS81, IFERROR(INDEX($IU$8:$IU$107, MATCH(IA82, $IT$8:$IT$107, 0)), "")))</f>
        <v/>
      </c>
      <c r="JN82" s="7" t="str">
        <f>IF(AND($IQ$5='Dev Settings'!$BU$3, COUNTIF($IP$21:$IP$25, IB82)&gt;0, COUNTIF($IP$21:$IP$25, IB81)&gt;0), MIN($ML81:$NE81)-MT81, IF(AND($IQ$6='Dev Settings'!$BU$3, COUNTIF($IQ$21:$IQ$25, IB82)&gt;0, COUNTIF($IQ$21:$IQ$25, IB81)&gt;0), MAX($ML81:$NE81)-MT81, IFERROR(INDEX($IU$8:$IU$107, MATCH(IB82, $IT$8:$IT$107, 0)), "")))</f>
        <v/>
      </c>
      <c r="JO82" s="7" t="str">
        <f>IF(AND($IQ$5='Dev Settings'!$BU$3, COUNTIF($IP$21:$IP$25, IC82)&gt;0, COUNTIF($IP$21:$IP$25, IC81)&gt;0), MIN($ML81:$NE81)-MU81, IF(AND($IQ$6='Dev Settings'!$BU$3, COUNTIF($IQ$21:$IQ$25, IC82)&gt;0, COUNTIF($IQ$21:$IQ$25, IC81)&gt;0), MAX($ML81:$NE81)-MU81, IFERROR(INDEX($IU$8:$IU$107, MATCH(IC82, $IT$8:$IT$107, 0)), "")))</f>
        <v/>
      </c>
      <c r="JP82" s="7" t="str">
        <f>IF(AND($IQ$5='Dev Settings'!$BU$3, COUNTIF($IP$21:$IP$25, ID82)&gt;0, COUNTIF($IP$21:$IP$25, ID81)&gt;0), MIN($ML81:$NE81)-MV81, IF(AND($IQ$6='Dev Settings'!$BU$3, COUNTIF($IQ$21:$IQ$25, ID82)&gt;0, COUNTIF($IQ$21:$IQ$25, ID81)&gt;0), MAX($ML81:$NE81)-MV81, IFERROR(INDEX($IU$8:$IU$107, MATCH(ID82, $IT$8:$IT$107, 0)), "")))</f>
        <v/>
      </c>
      <c r="JQ82" s="7" t="str">
        <f>IF(AND($IQ$5='Dev Settings'!$BU$3, COUNTIF($IP$21:$IP$25, IE82)&gt;0, COUNTIF($IP$21:$IP$25, IE81)&gt;0), MIN($ML81:$NE81)-MW81, IF(AND($IQ$6='Dev Settings'!$BU$3, COUNTIF($IQ$21:$IQ$25, IE82)&gt;0, COUNTIF($IQ$21:$IQ$25, IE81)&gt;0), MAX($ML81:$NE81)-MW81, IFERROR(INDEX($IU$8:$IU$107, MATCH(IE82, $IT$8:$IT$107, 0)), "")))</f>
        <v/>
      </c>
      <c r="JR82" s="7" t="str">
        <f>IF(AND($IQ$5='Dev Settings'!$BU$3, COUNTIF($IP$21:$IP$25, IF82)&gt;0, COUNTIF($IP$21:$IP$25, IF81)&gt;0), MIN($ML81:$NE81)-MX81, IF(AND($IQ$6='Dev Settings'!$BU$3, COUNTIF($IQ$21:$IQ$25, IF82)&gt;0, COUNTIF($IQ$21:$IQ$25, IF81)&gt;0), MAX($ML81:$NE81)-MX81, IFERROR(INDEX($IU$8:$IU$107, MATCH(IF82, $IT$8:$IT$107, 0)), "")))</f>
        <v/>
      </c>
      <c r="JS82" s="7" t="str">
        <f>IF(AND($IQ$5='Dev Settings'!$BU$3, COUNTIF($IP$21:$IP$25, IG82)&gt;0, COUNTIF($IP$21:$IP$25, IG81)&gt;0), MIN($ML81:$NE81)-MY81, IF(AND($IQ$6='Dev Settings'!$BU$3, COUNTIF($IQ$21:$IQ$25, IG82)&gt;0, COUNTIF($IQ$21:$IQ$25, IG81)&gt;0), MAX($ML81:$NE81)-MY81, IFERROR(INDEX($IU$8:$IU$107, MATCH(IG82, $IT$8:$IT$107, 0)), "")))</f>
        <v/>
      </c>
      <c r="JT82" s="7" t="str">
        <f>IF(AND($IQ$5='Dev Settings'!$BU$3, COUNTIF($IP$21:$IP$25, IH82)&gt;0, COUNTIF($IP$21:$IP$25, IH81)&gt;0), MIN($ML81:$NE81)-MZ81, IF(AND($IQ$6='Dev Settings'!$BU$3, COUNTIF($IQ$21:$IQ$25, IH82)&gt;0, COUNTIF($IQ$21:$IQ$25, IH81)&gt;0), MAX($ML81:$NE81)-MZ81, IFERROR(INDEX($IU$8:$IU$107, MATCH(IH82, $IT$8:$IT$107, 0)), "")))</f>
        <v/>
      </c>
      <c r="JU82" s="7" t="str">
        <f>IF(AND($IQ$5='Dev Settings'!$BU$3, COUNTIF($IP$21:$IP$25, II82)&gt;0, COUNTIF($IP$21:$IP$25, II81)&gt;0), MIN($ML81:$NE81)-NA81, IF(AND($IQ$6='Dev Settings'!$BU$3, COUNTIF($IQ$21:$IQ$25, II82)&gt;0, COUNTIF($IQ$21:$IQ$25, II81)&gt;0), MAX($ML81:$NE81)-NA81, IFERROR(INDEX($IU$8:$IU$107, MATCH(II82, $IT$8:$IT$107, 0)), "")))</f>
        <v/>
      </c>
      <c r="JV82" s="7" t="str">
        <f>IF(AND($IQ$5='Dev Settings'!$BU$3, COUNTIF($IP$21:$IP$25, IJ82)&gt;0, COUNTIF($IP$21:$IP$25, IJ81)&gt;0), MIN($ML81:$NE81)-NB81, IF(AND($IQ$6='Dev Settings'!$BU$3, COUNTIF($IQ$21:$IQ$25, IJ82)&gt;0, COUNTIF($IQ$21:$IQ$25, IJ81)&gt;0), MAX($ML81:$NE81)-NB81, IFERROR(INDEX($IU$8:$IU$107, MATCH(IJ82, $IT$8:$IT$107, 0)), "")))</f>
        <v/>
      </c>
      <c r="JW82" s="7" t="str">
        <f>IF(AND($IQ$5='Dev Settings'!$BU$3, COUNTIF($IP$21:$IP$25, IK82)&gt;0, COUNTIF($IP$21:$IP$25, IK81)&gt;0), MIN($ML81:$NE81)-NC81, IF(AND($IQ$6='Dev Settings'!$BU$3, COUNTIF($IQ$21:$IQ$25, IK82)&gt;0, COUNTIF($IQ$21:$IQ$25, IK81)&gt;0), MAX($ML81:$NE81)-NC81, IFERROR(INDEX($IU$8:$IU$107, MATCH(IK82, $IT$8:$IT$107, 0)), "")))</f>
        <v/>
      </c>
      <c r="JX82" s="7" t="str">
        <f>IF(AND($IQ$5='Dev Settings'!$BU$3, COUNTIF($IP$21:$IP$25, IL82)&gt;0, COUNTIF($IP$21:$IP$25, IL81)&gt;0), MIN($ML81:$NE81)-ND81, IF(AND($IQ$6='Dev Settings'!$BU$3, COUNTIF($IQ$21:$IQ$25, IL82)&gt;0, COUNTIF($IQ$21:$IQ$25, IL81)&gt;0), MAX($ML81:$NE81)-ND81, IFERROR(INDEX($IU$8:$IU$107, MATCH(IL82, $IT$8:$IT$107, 0)), "")))</f>
        <v/>
      </c>
      <c r="JY82" s="61" t="str">
        <f>IF(AND($IQ$5='Dev Settings'!$BU$3, COUNTIF($IP$21:$IP$25, IM82)&gt;0, COUNTIF($IP$21:$IP$25, IM81)&gt;0), MIN($ML81:$NE81)-NE81, IF(AND($IQ$6='Dev Settings'!$BU$3, COUNTIF($IQ$21:$IQ$25, IM82)&gt;0, COUNTIF($IQ$21:$IQ$25, IM81)&gt;0), MAX($ML81:$NE81)-NE81, IFERROR(INDEX($IU$8:$IU$107, MATCH(IM82, $IT$8:$IT$107, 0)), "")))</f>
        <v/>
      </c>
      <c r="KA82" s="60" t="str">
        <f t="shared" si="181"/>
        <v/>
      </c>
      <c r="KB82" s="7" t="str">
        <f t="shared" si="182"/>
        <v/>
      </c>
      <c r="KC82" s="7" t="str">
        <f t="shared" si="183"/>
        <v/>
      </c>
      <c r="KD82" s="7" t="str">
        <f t="shared" si="184"/>
        <v/>
      </c>
      <c r="KE82" s="7" t="str">
        <f t="shared" si="185"/>
        <v/>
      </c>
      <c r="KF82" s="7" t="str">
        <f t="shared" si="186"/>
        <v/>
      </c>
      <c r="KG82" s="7" t="str">
        <f t="shared" si="187"/>
        <v/>
      </c>
      <c r="KH82" s="7" t="str">
        <f t="shared" si="188"/>
        <v/>
      </c>
      <c r="KI82" s="7" t="str">
        <f t="shared" si="189"/>
        <v/>
      </c>
      <c r="KJ82" s="7" t="str">
        <f t="shared" si="190"/>
        <v/>
      </c>
      <c r="KK82" s="7" t="str">
        <f t="shared" si="191"/>
        <v/>
      </c>
      <c r="KL82" s="7" t="str">
        <f t="shared" si="192"/>
        <v/>
      </c>
      <c r="KM82" s="7" t="str">
        <f t="shared" si="193"/>
        <v/>
      </c>
      <c r="KN82" s="7" t="str">
        <f t="shared" si="194"/>
        <v/>
      </c>
      <c r="KO82" s="7" t="str">
        <f t="shared" si="195"/>
        <v/>
      </c>
      <c r="KP82" s="7" t="str">
        <f t="shared" si="196"/>
        <v/>
      </c>
      <c r="KQ82" s="7" t="str">
        <f t="shared" si="197"/>
        <v/>
      </c>
      <c r="KR82" s="7" t="str">
        <f t="shared" si="198"/>
        <v/>
      </c>
      <c r="KS82" s="7" t="str">
        <f t="shared" si="199"/>
        <v/>
      </c>
      <c r="KT82" s="61" t="str">
        <f t="shared" si="200"/>
        <v/>
      </c>
      <c r="KV82" s="60" t="e">
        <f t="shared" si="201"/>
        <v>#VALUE!</v>
      </c>
      <c r="KW82" s="7" t="e">
        <f t="shared" si="202"/>
        <v>#VALUE!</v>
      </c>
      <c r="KX82" s="7" t="e">
        <f t="shared" si="203"/>
        <v>#VALUE!</v>
      </c>
      <c r="KY82" s="7" t="e">
        <f t="shared" si="204"/>
        <v>#VALUE!</v>
      </c>
      <c r="KZ82" s="7" t="e">
        <f t="shared" si="205"/>
        <v>#VALUE!</v>
      </c>
      <c r="LA82" s="7" t="e">
        <f t="shared" si="206"/>
        <v>#VALUE!</v>
      </c>
      <c r="LB82" s="7" t="e">
        <f t="shared" si="207"/>
        <v>#VALUE!</v>
      </c>
      <c r="LC82" s="7" t="e">
        <f t="shared" si="208"/>
        <v>#VALUE!</v>
      </c>
      <c r="LD82" s="7" t="e">
        <f t="shared" si="209"/>
        <v>#VALUE!</v>
      </c>
      <c r="LE82" s="7" t="e">
        <f t="shared" si="210"/>
        <v>#VALUE!</v>
      </c>
      <c r="LF82" s="7" t="e">
        <f t="shared" si="211"/>
        <v>#VALUE!</v>
      </c>
      <c r="LG82" s="7" t="e">
        <f t="shared" si="212"/>
        <v>#VALUE!</v>
      </c>
      <c r="LH82" s="7" t="e">
        <f t="shared" si="213"/>
        <v>#VALUE!</v>
      </c>
      <c r="LI82" s="7" t="e">
        <f t="shared" si="214"/>
        <v>#VALUE!</v>
      </c>
      <c r="LJ82" s="7" t="e">
        <f t="shared" si="215"/>
        <v>#VALUE!</v>
      </c>
      <c r="LK82" s="7" t="e">
        <f t="shared" si="216"/>
        <v>#VALUE!</v>
      </c>
      <c r="LL82" s="7" t="e">
        <f t="shared" si="217"/>
        <v>#VALUE!</v>
      </c>
      <c r="LM82" s="7" t="e">
        <f t="shared" si="218"/>
        <v>#VALUE!</v>
      </c>
      <c r="LN82" s="7" t="e">
        <f t="shared" si="219"/>
        <v>#VALUE!</v>
      </c>
      <c r="LO82" s="61" t="e">
        <f t="shared" si="220"/>
        <v>#VALUE!</v>
      </c>
      <c r="LQ82" s="60" t="e">
        <f t="shared" si="221"/>
        <v>#VALUE!</v>
      </c>
      <c r="LR82" s="7" t="e">
        <f t="shared" si="222"/>
        <v>#VALUE!</v>
      </c>
      <c r="LS82" s="7" t="e">
        <f t="shared" si="223"/>
        <v>#VALUE!</v>
      </c>
      <c r="LT82" s="7" t="e">
        <f t="shared" si="224"/>
        <v>#VALUE!</v>
      </c>
      <c r="LU82" s="7" t="e">
        <f t="shared" si="225"/>
        <v>#VALUE!</v>
      </c>
      <c r="LV82" s="7" t="e">
        <f t="shared" si="226"/>
        <v>#VALUE!</v>
      </c>
      <c r="LW82" s="7" t="e">
        <f t="shared" si="227"/>
        <v>#VALUE!</v>
      </c>
      <c r="LX82" s="7" t="e">
        <f t="shared" si="228"/>
        <v>#VALUE!</v>
      </c>
      <c r="LY82" s="7" t="e">
        <f t="shared" si="229"/>
        <v>#VALUE!</v>
      </c>
      <c r="LZ82" s="7" t="e">
        <f t="shared" si="230"/>
        <v>#VALUE!</v>
      </c>
      <c r="MA82" s="7" t="e">
        <f t="shared" si="231"/>
        <v>#VALUE!</v>
      </c>
      <c r="MB82" s="7" t="e">
        <f t="shared" si="232"/>
        <v>#VALUE!</v>
      </c>
      <c r="MC82" s="7" t="e">
        <f t="shared" si="233"/>
        <v>#VALUE!</v>
      </c>
      <c r="MD82" s="7" t="e">
        <f t="shared" si="234"/>
        <v>#VALUE!</v>
      </c>
      <c r="ME82" s="7" t="e">
        <f t="shared" si="235"/>
        <v>#VALUE!</v>
      </c>
      <c r="MF82" s="7" t="e">
        <f t="shared" si="236"/>
        <v>#VALUE!</v>
      </c>
      <c r="MG82" s="7" t="e">
        <f t="shared" si="237"/>
        <v>#VALUE!</v>
      </c>
      <c r="MH82" s="7" t="e">
        <f t="shared" si="238"/>
        <v>#VALUE!</v>
      </c>
      <c r="MI82" s="7" t="e">
        <f t="shared" si="239"/>
        <v>#VALUE!</v>
      </c>
      <c r="MJ82" s="61" t="e">
        <f t="shared" si="240"/>
        <v>#VALUE!</v>
      </c>
      <c r="ML82" s="60" t="str">
        <f t="shared" si="248"/>
        <v/>
      </c>
      <c r="MM82" s="7" t="str">
        <f t="shared" si="249"/>
        <v/>
      </c>
      <c r="MN82" s="7" t="str">
        <f t="shared" si="250"/>
        <v/>
      </c>
      <c r="MO82" s="7" t="str">
        <f t="shared" si="251"/>
        <v/>
      </c>
      <c r="MP82" s="7" t="str">
        <f t="shared" si="252"/>
        <v/>
      </c>
      <c r="MQ82" s="7" t="str">
        <f t="shared" si="253"/>
        <v/>
      </c>
      <c r="MR82" s="7" t="str">
        <f t="shared" si="254"/>
        <v/>
      </c>
      <c r="MS82" s="7" t="str">
        <f t="shared" si="255"/>
        <v/>
      </c>
      <c r="MT82" s="7" t="str">
        <f t="shared" si="256"/>
        <v/>
      </c>
      <c r="MU82" s="7" t="str">
        <f t="shared" si="257"/>
        <v/>
      </c>
      <c r="MV82" s="7" t="str">
        <f t="shared" si="258"/>
        <v/>
      </c>
      <c r="MW82" s="7" t="str">
        <f t="shared" si="259"/>
        <v/>
      </c>
      <c r="MX82" s="7" t="str">
        <f t="shared" si="260"/>
        <v/>
      </c>
      <c r="MY82" s="7" t="str">
        <f t="shared" si="261"/>
        <v/>
      </c>
      <c r="MZ82" s="7" t="str">
        <f t="shared" si="262"/>
        <v/>
      </c>
      <c r="NA82" s="7" t="str">
        <f t="shared" si="263"/>
        <v/>
      </c>
      <c r="NB82" s="7" t="str">
        <f t="shared" si="264"/>
        <v/>
      </c>
      <c r="NC82" s="7" t="str">
        <f t="shared" si="265"/>
        <v/>
      </c>
      <c r="ND82" s="7" t="str">
        <f t="shared" si="266"/>
        <v/>
      </c>
      <c r="NE82" s="61" t="str">
        <f t="shared" si="267"/>
        <v/>
      </c>
      <c r="NG82" s="10" t="str">
        <f t="shared" si="268"/>
        <v/>
      </c>
      <c r="NI82" s="10" t="str">
        <f t="shared" si="269"/>
        <v/>
      </c>
      <c r="NK82" s="10" t="str">
        <f>IF(COUNTIF($NI82:$NI$176, "X")=1, "X", "")</f>
        <v/>
      </c>
      <c r="NM82" s="10" t="str">
        <f t="shared" si="241"/>
        <v/>
      </c>
      <c r="NO82" s="85" t="str" cm="1">
        <f t="array" ref="NO82">IF(OR(NO$7="", $JE82=""), "", IFERROR(NO$8+SUMPRODUCT((Trades!$CL$8:$CL$307)*(Trades!$O$8:$Q$307=NO$7)*(Trades!$R$8:$R$307&lt;$JE82))-SUMPRODUCT((Trades!$H$8:$H$307)*(Trades!$E$8:$E$307=NO$7)*(Trades!$R$8:$R$307&lt;$JE82)), ""))</f>
        <v/>
      </c>
      <c r="NP82" s="86" t="str" cm="1">
        <f t="array" ref="NP82">IF(OR(NP$7="", $JE82=""), "", IFERROR(NP$8+SUMPRODUCT((Trades!$CL$8:$CL$307)*(Trades!$O$8:$Q$307=NP$7)*(Trades!$R$8:$R$307&lt;$JE82))-SUMPRODUCT((Trades!$H$8:$H$307)*(Trades!$E$8:$E$307=NP$7)*(Trades!$R$8:$R$307&lt;$JE82)), ""))</f>
        <v/>
      </c>
      <c r="NQ82" s="86" t="str" cm="1">
        <f t="array" ref="NQ82">IF(OR(NQ$7="", $JE82=""), "", IFERROR(NQ$8+SUMPRODUCT((Trades!$CL$8:$CL$307)*(Trades!$O$8:$Q$307=NQ$7)*(Trades!$R$8:$R$307&lt;$JE82))-SUMPRODUCT((Trades!$H$8:$H$307)*(Trades!$E$8:$E$307=NQ$7)*(Trades!$R$8:$R$307&lt;$JE82)), ""))</f>
        <v/>
      </c>
      <c r="NR82" s="86" t="str" cm="1">
        <f t="array" ref="NR82">IF(OR(NR$7="", $JE82=""), "", IFERROR(NR$8+SUMPRODUCT((Trades!$CL$8:$CL$307)*(Trades!$O$8:$Q$307=NR$7)*(Trades!$R$8:$R$307&lt;$JE82))-SUMPRODUCT((Trades!$H$8:$H$307)*(Trades!$E$8:$E$307=NR$7)*(Trades!$R$8:$R$307&lt;$JE82)), ""))</f>
        <v/>
      </c>
      <c r="NS82" s="86" t="str" cm="1">
        <f t="array" ref="NS82">IF(OR(NS$7="", $JE82=""), "", IFERROR(NS$8+SUMPRODUCT((Trades!$CL$8:$CL$307)*(Trades!$O$8:$Q$307=NS$7)*(Trades!$R$8:$R$307&lt;$JE82))-SUMPRODUCT((Trades!$H$8:$H$307)*(Trades!$E$8:$E$307=NS$7)*(Trades!$R$8:$R$307&lt;$JE82)), ""))</f>
        <v/>
      </c>
      <c r="NT82" s="86" t="str" cm="1">
        <f t="array" ref="NT82">IF(OR(NT$7="", $JE82=""), "", IFERROR(NT$8+SUMPRODUCT((Trades!$CL$8:$CL$307)*(Trades!$O$8:$Q$307=NT$7)*(Trades!$R$8:$R$307&lt;$JE82))-SUMPRODUCT((Trades!$H$8:$H$307)*(Trades!$E$8:$E$307=NT$7)*(Trades!$R$8:$R$307&lt;$JE82)), ""))</f>
        <v/>
      </c>
      <c r="NU82" s="86" t="str" cm="1">
        <f t="array" ref="NU82">IF(OR(NU$7="", $JE82=""), "", IFERROR(NU$8+SUMPRODUCT((Trades!$CL$8:$CL$307)*(Trades!$O$8:$Q$307=NU$7)*(Trades!$R$8:$R$307&lt;$JE82))-SUMPRODUCT((Trades!$H$8:$H$307)*(Trades!$E$8:$E$307=NU$7)*(Trades!$R$8:$R$307&lt;$JE82)), ""))</f>
        <v/>
      </c>
      <c r="NV82" s="86" t="str" cm="1">
        <f t="array" ref="NV82">IF(OR(NV$7="", $JE82=""), "", IFERROR(NV$8+SUMPRODUCT((Trades!$CL$8:$CL$307)*(Trades!$O$8:$Q$307=NV$7)*(Trades!$R$8:$R$307&lt;$JE82))-SUMPRODUCT((Trades!$H$8:$H$307)*(Trades!$E$8:$E$307=NV$7)*(Trades!$R$8:$R$307&lt;$JE82)), ""))</f>
        <v/>
      </c>
      <c r="NW82" s="86" t="str" cm="1">
        <f t="array" ref="NW82">IF(OR(NW$7="", $JE82=""), "", IFERROR(NW$8+SUMPRODUCT((Trades!$CL$8:$CL$307)*(Trades!$O$8:$Q$307=NW$7)*(Trades!$R$8:$R$307&lt;$JE82))-SUMPRODUCT((Trades!$H$8:$H$307)*(Trades!$E$8:$E$307=NW$7)*(Trades!$R$8:$R$307&lt;$JE82)), ""))</f>
        <v/>
      </c>
      <c r="NX82" s="86" t="str" cm="1">
        <f t="array" ref="NX82">IF(OR(NX$7="", $JE82=""), "", IFERROR(NX$8+SUMPRODUCT((Trades!$CL$8:$CL$307)*(Trades!$O$8:$Q$307=NX$7)*(Trades!$R$8:$R$307&lt;$JE82))-SUMPRODUCT((Trades!$H$8:$H$307)*(Trades!$E$8:$E$307=NX$7)*(Trades!$R$8:$R$307&lt;$JE82)), ""))</f>
        <v/>
      </c>
      <c r="NY82" s="86" t="str" cm="1">
        <f t="array" ref="NY82">IF(OR(NY$7="", $JE82=""), "", IFERROR(NY$8+SUMPRODUCT((Trades!$CL$8:$CL$307)*(Trades!$O$8:$Q$307=NY$7)*(Trades!$R$8:$R$307&lt;$JE82))-SUMPRODUCT((Trades!$H$8:$H$307)*(Trades!$E$8:$E$307=NY$7)*(Trades!$R$8:$R$307&lt;$JE82)), ""))</f>
        <v/>
      </c>
      <c r="NZ82" s="86" t="str" cm="1">
        <f t="array" ref="NZ82">IF(OR(NZ$7="", $JE82=""), "", IFERROR(NZ$8+SUMPRODUCT((Trades!$CL$8:$CL$307)*(Trades!$O$8:$Q$307=NZ$7)*(Trades!$R$8:$R$307&lt;$JE82))-SUMPRODUCT((Trades!$H$8:$H$307)*(Trades!$E$8:$E$307=NZ$7)*(Trades!$R$8:$R$307&lt;$JE82)), ""))</f>
        <v/>
      </c>
      <c r="OA82" s="86" t="str" cm="1">
        <f t="array" ref="OA82">IF(OR(OA$7="", $JE82=""), "", IFERROR(OA$8+SUMPRODUCT((Trades!$CL$8:$CL$307)*(Trades!$O$8:$Q$307=OA$7)*(Trades!$R$8:$R$307&lt;$JE82))-SUMPRODUCT((Trades!$H$8:$H$307)*(Trades!$E$8:$E$307=OA$7)*(Trades!$R$8:$R$307&lt;$JE82)), ""))</f>
        <v/>
      </c>
      <c r="OB82" s="86" t="str" cm="1">
        <f t="array" ref="OB82">IF(OR(OB$7="", $JE82=""), "", IFERROR(OB$8+SUMPRODUCT((Trades!$CL$8:$CL$307)*(Trades!$O$8:$Q$307=OB$7)*(Trades!$R$8:$R$307&lt;$JE82))-SUMPRODUCT((Trades!$H$8:$H$307)*(Trades!$E$8:$E$307=OB$7)*(Trades!$R$8:$R$307&lt;$JE82)), ""))</f>
        <v/>
      </c>
      <c r="OC82" s="86" t="str" cm="1">
        <f t="array" ref="OC82">IF(OR(OC$7="", $JE82=""), "", IFERROR(OC$8+SUMPRODUCT((Trades!$CL$8:$CL$307)*(Trades!$O$8:$Q$307=OC$7)*(Trades!$R$8:$R$307&lt;$JE82))-SUMPRODUCT((Trades!$H$8:$H$307)*(Trades!$E$8:$E$307=OC$7)*(Trades!$R$8:$R$307&lt;$JE82)), ""))</f>
        <v/>
      </c>
      <c r="OD82" s="86" t="str" cm="1">
        <f t="array" ref="OD82">IF(OR(OD$7="", $JE82=""), "", IFERROR(OD$8+SUMPRODUCT((Trades!$CL$8:$CL$307)*(Trades!$O$8:$Q$307=OD$7)*(Trades!$R$8:$R$307&lt;$JE82))-SUMPRODUCT((Trades!$H$8:$H$307)*(Trades!$E$8:$E$307=OD$7)*(Trades!$R$8:$R$307&lt;$JE82)), ""))</f>
        <v/>
      </c>
      <c r="OE82" s="86" t="str" cm="1">
        <f t="array" ref="OE82">IF(OR(OE$7="", $JE82=""), "", IFERROR(OE$8+SUMPRODUCT((Trades!$CL$8:$CL$307)*(Trades!$O$8:$Q$307=OE$7)*(Trades!$R$8:$R$307&lt;$JE82))-SUMPRODUCT((Trades!$H$8:$H$307)*(Trades!$E$8:$E$307=OE$7)*(Trades!$R$8:$R$307&lt;$JE82)), ""))</f>
        <v/>
      </c>
      <c r="OF82" s="86" t="str" cm="1">
        <f t="array" ref="OF82">IF(OR(OF$7="", $JE82=""), "", IFERROR(OF$8+SUMPRODUCT((Trades!$CL$8:$CL$307)*(Trades!$O$8:$Q$307=OF$7)*(Trades!$R$8:$R$307&lt;$JE82))-SUMPRODUCT((Trades!$H$8:$H$307)*(Trades!$E$8:$E$307=OF$7)*(Trades!$R$8:$R$307&lt;$JE82)), ""))</f>
        <v/>
      </c>
      <c r="OG82" s="86" t="str" cm="1">
        <f t="array" ref="OG82">IF(OR(OG$7="", $JE82=""), "", IFERROR(OG$8+SUMPRODUCT((Trades!$CL$8:$CL$307)*(Trades!$O$8:$Q$307=OG$7)*(Trades!$R$8:$R$307&lt;$JE82))-SUMPRODUCT((Trades!$H$8:$H$307)*(Trades!$E$8:$E$307=OG$7)*(Trades!$R$8:$R$307&lt;$JE82)), ""))</f>
        <v/>
      </c>
      <c r="OH82" s="87" t="str" cm="1">
        <f t="array" ref="OH82">IF(OR(OH$7="", $JE82=""), "", IFERROR(OH$8+SUMPRODUCT((Trades!$CL$8:$CL$307)*(Trades!$O$8:$Q$307=OH$7)*(Trades!$R$8:$R$307&lt;$JE82))-SUMPRODUCT((Trades!$H$8:$H$307)*(Trades!$E$8:$E$307=OH$7)*(Trades!$R$8:$R$307&lt;$JE82)), ""))</f>
        <v/>
      </c>
      <c r="OJ82" s="94" t="str">
        <f t="shared" si="270"/>
        <v/>
      </c>
      <c r="OK82" s="95" t="str">
        <f t="shared" si="153"/>
        <v/>
      </c>
      <c r="OL82" s="95" t="str">
        <f t="shared" si="154"/>
        <v/>
      </c>
      <c r="OM82" s="95" t="str">
        <f t="shared" si="155"/>
        <v/>
      </c>
      <c r="ON82" s="95" t="str">
        <f t="shared" si="156"/>
        <v/>
      </c>
      <c r="OO82" s="95" t="str">
        <f t="shared" si="157"/>
        <v/>
      </c>
      <c r="OP82" s="95" t="str">
        <f t="shared" si="158"/>
        <v/>
      </c>
      <c r="OQ82" s="95" t="str">
        <f t="shared" si="159"/>
        <v/>
      </c>
      <c r="OR82" s="95" t="str">
        <f t="shared" si="160"/>
        <v/>
      </c>
      <c r="OS82" s="95" t="str">
        <f t="shared" si="131"/>
        <v/>
      </c>
      <c r="OT82" s="95" t="str">
        <f t="shared" si="132"/>
        <v/>
      </c>
      <c r="OU82" s="95" t="str">
        <f t="shared" si="133"/>
        <v/>
      </c>
      <c r="OV82" s="95" t="str">
        <f t="shared" si="134"/>
        <v/>
      </c>
      <c r="OW82" s="95" t="str">
        <f t="shared" si="135"/>
        <v/>
      </c>
      <c r="OX82" s="95" t="str">
        <f t="shared" si="136"/>
        <v/>
      </c>
      <c r="OY82" s="95" t="str">
        <f t="shared" si="137"/>
        <v/>
      </c>
      <c r="OZ82" s="95" t="str">
        <f t="shared" si="138"/>
        <v/>
      </c>
      <c r="PA82" s="95" t="str">
        <f t="shared" si="139"/>
        <v/>
      </c>
      <c r="PB82" s="95" t="str">
        <f t="shared" si="140"/>
        <v/>
      </c>
      <c r="PC82" s="96" t="str">
        <f t="shared" si="141"/>
        <v/>
      </c>
      <c r="PE82" s="101" t="str">
        <f t="shared" si="271"/>
        <v/>
      </c>
      <c r="PG82" s="106" t="str">
        <f t="shared" si="272"/>
        <v/>
      </c>
      <c r="PH82" s="107" t="str">
        <f t="shared" si="161"/>
        <v/>
      </c>
      <c r="PI82" s="107" t="str">
        <f t="shared" si="162"/>
        <v/>
      </c>
      <c r="PJ82" s="107" t="str">
        <f t="shared" si="163"/>
        <v/>
      </c>
      <c r="PK82" s="107" t="str">
        <f t="shared" si="164"/>
        <v/>
      </c>
      <c r="PL82" s="107" t="str">
        <f t="shared" si="165"/>
        <v/>
      </c>
      <c r="PM82" s="107" t="str">
        <f t="shared" si="166"/>
        <v/>
      </c>
      <c r="PN82" s="107" t="str">
        <f t="shared" si="167"/>
        <v/>
      </c>
      <c r="PO82" s="107" t="str">
        <f t="shared" si="168"/>
        <v/>
      </c>
      <c r="PP82" s="107" t="str">
        <f t="shared" si="142"/>
        <v/>
      </c>
      <c r="PQ82" s="107" t="str">
        <f t="shared" si="143"/>
        <v/>
      </c>
      <c r="PR82" s="107" t="str">
        <f t="shared" si="144"/>
        <v/>
      </c>
      <c r="PS82" s="107" t="str">
        <f t="shared" si="145"/>
        <v/>
      </c>
      <c r="PT82" s="107" t="str">
        <f t="shared" si="146"/>
        <v/>
      </c>
      <c r="PU82" s="107" t="str">
        <f t="shared" si="147"/>
        <v/>
      </c>
      <c r="PV82" s="107" t="str">
        <f t="shared" si="148"/>
        <v/>
      </c>
      <c r="PW82" s="107" t="str">
        <f t="shared" si="149"/>
        <v/>
      </c>
      <c r="PX82" s="107" t="str">
        <f t="shared" si="150"/>
        <v/>
      </c>
      <c r="PY82" s="107" t="str">
        <f t="shared" si="151"/>
        <v/>
      </c>
      <c r="PZ82" s="108" t="str">
        <f t="shared" si="152"/>
        <v/>
      </c>
      <c r="QB82" s="124" t="str" cm="1">
        <f t="array" ref="QB82">IF(OR($QB$3="", $NI82=""), "", IFERROR(INDEX($ML82:$NE82, $QA82, MATCH($QB$3, $ML$7:$NE$7, 0)), ""))</f>
        <v/>
      </c>
      <c r="QD82" s="101" t="e" cm="1">
        <f t="array" ref="QD82">IF(OR($NI82="", $QB$3=""), NA(), IFERROR(INDEX($NO82:$OH82, $QC82, MATCH($QB$3, $NO$7:$OH$7, 0)), NA()))</f>
        <v>#N/A</v>
      </c>
      <c r="QF82" s="10">
        <f t="shared" si="242"/>
        <v>-20</v>
      </c>
    </row>
    <row r="83" spans="88:448" ht="15" hidden="1" customHeight="1" x14ac:dyDescent="0.25">
      <c r="CJ83" s="7"/>
      <c r="CK83" s="10">
        <v>75</v>
      </c>
      <c r="CL83" s="60">
        <v>65</v>
      </c>
      <c r="CM83" s="7">
        <v>95</v>
      </c>
      <c r="CN83" s="7">
        <v>69</v>
      </c>
      <c r="CO83" s="7">
        <v>78</v>
      </c>
      <c r="CP83" s="7">
        <v>49</v>
      </c>
      <c r="CQ83" s="7">
        <v>69</v>
      </c>
      <c r="CR83" s="7">
        <v>3</v>
      </c>
      <c r="CS83" s="7">
        <v>45</v>
      </c>
      <c r="CT83" s="7">
        <v>43</v>
      </c>
      <c r="CU83" s="7">
        <v>9</v>
      </c>
      <c r="CV83" s="7">
        <v>66</v>
      </c>
      <c r="CW83" s="7">
        <v>26</v>
      </c>
      <c r="CX83" s="7">
        <v>32</v>
      </c>
      <c r="CY83" s="7">
        <v>25</v>
      </c>
      <c r="CZ83" s="7">
        <v>66</v>
      </c>
      <c r="DA83" s="7">
        <v>76</v>
      </c>
      <c r="DB83" s="7">
        <v>50</v>
      </c>
      <c r="DC83" s="7">
        <v>8</v>
      </c>
      <c r="DD83" s="7">
        <v>65</v>
      </c>
      <c r="DE83" s="7">
        <v>72</v>
      </c>
      <c r="DF83" s="7">
        <v>9</v>
      </c>
      <c r="DG83" s="7">
        <v>51</v>
      </c>
      <c r="DH83" s="7">
        <v>27</v>
      </c>
      <c r="DI83" s="61">
        <v>35</v>
      </c>
      <c r="DK83" s="10">
        <v>76</v>
      </c>
      <c r="DL83" s="60">
        <v>2</v>
      </c>
      <c r="DM83" s="7">
        <v>20</v>
      </c>
      <c r="DN83" s="7">
        <v>60</v>
      </c>
      <c r="DO83" s="7">
        <v>1</v>
      </c>
      <c r="DP83" s="7">
        <v>46</v>
      </c>
      <c r="DQ83" s="7">
        <v>19</v>
      </c>
      <c r="DR83" s="7">
        <v>77</v>
      </c>
      <c r="DS83" s="7">
        <v>16</v>
      </c>
      <c r="DT83" s="7">
        <v>42</v>
      </c>
      <c r="DU83" s="7">
        <v>55</v>
      </c>
      <c r="DV83" s="7">
        <v>14</v>
      </c>
      <c r="DW83" s="7">
        <v>75</v>
      </c>
      <c r="DX83" s="7">
        <v>75</v>
      </c>
      <c r="DY83" s="7">
        <v>5</v>
      </c>
      <c r="DZ83" s="7">
        <v>51</v>
      </c>
      <c r="EA83" s="7">
        <v>8</v>
      </c>
      <c r="EB83" s="7">
        <v>7</v>
      </c>
      <c r="EC83" s="7">
        <v>42</v>
      </c>
      <c r="ED83" s="7">
        <v>100</v>
      </c>
      <c r="EE83" s="7">
        <v>40</v>
      </c>
      <c r="EF83" s="7">
        <v>54</v>
      </c>
      <c r="EG83" s="7">
        <v>77</v>
      </c>
      <c r="EH83" s="7">
        <v>99</v>
      </c>
      <c r="EI83" s="7">
        <v>56</v>
      </c>
      <c r="EJ83" s="7">
        <v>25</v>
      </c>
      <c r="EK83" s="7">
        <v>70</v>
      </c>
      <c r="EL83" s="7">
        <v>100</v>
      </c>
      <c r="EM83" s="7">
        <v>59</v>
      </c>
      <c r="EN83" s="7">
        <v>58</v>
      </c>
      <c r="EO83" s="7">
        <v>50</v>
      </c>
      <c r="EP83" s="7">
        <v>51</v>
      </c>
      <c r="EQ83" s="7">
        <v>24</v>
      </c>
      <c r="ER83" s="7">
        <v>67</v>
      </c>
      <c r="ES83" s="7">
        <v>31</v>
      </c>
      <c r="ET83" s="7">
        <v>100</v>
      </c>
      <c r="EU83" s="7">
        <v>7</v>
      </c>
      <c r="EV83" s="7">
        <v>99</v>
      </c>
      <c r="EW83" s="7">
        <v>78</v>
      </c>
      <c r="EX83" s="7">
        <v>91</v>
      </c>
      <c r="EY83" s="7">
        <v>45</v>
      </c>
      <c r="EZ83" s="7">
        <v>99</v>
      </c>
      <c r="FA83" s="7">
        <v>82</v>
      </c>
      <c r="FB83" s="7">
        <v>38</v>
      </c>
      <c r="FC83" s="7">
        <v>57</v>
      </c>
      <c r="FD83" s="7">
        <v>43</v>
      </c>
      <c r="FE83" s="7">
        <v>64</v>
      </c>
      <c r="FF83" s="7">
        <v>17</v>
      </c>
      <c r="FG83" s="7">
        <v>30</v>
      </c>
      <c r="FH83" s="7">
        <v>55</v>
      </c>
      <c r="FI83" s="7">
        <v>69</v>
      </c>
      <c r="FJ83" s="7">
        <v>37</v>
      </c>
      <c r="FK83" s="7">
        <v>35</v>
      </c>
      <c r="FL83" s="7">
        <v>87</v>
      </c>
      <c r="FM83" s="7">
        <v>27</v>
      </c>
      <c r="FN83" s="7">
        <v>15</v>
      </c>
      <c r="FO83" s="7">
        <v>40</v>
      </c>
      <c r="FP83" s="7">
        <v>11</v>
      </c>
      <c r="FQ83" s="7">
        <v>45</v>
      </c>
      <c r="FR83" s="7">
        <v>45</v>
      </c>
      <c r="FS83" s="7">
        <v>31</v>
      </c>
      <c r="FT83" s="7">
        <v>41</v>
      </c>
      <c r="FU83" s="7">
        <v>75</v>
      </c>
      <c r="FV83" s="7">
        <v>43</v>
      </c>
      <c r="FW83" s="7">
        <v>18</v>
      </c>
      <c r="FX83" s="7">
        <v>29</v>
      </c>
      <c r="FY83" s="7">
        <v>32</v>
      </c>
      <c r="FZ83" s="7">
        <v>6</v>
      </c>
      <c r="GA83" s="7">
        <v>76</v>
      </c>
      <c r="GB83" s="7">
        <v>48</v>
      </c>
      <c r="GC83" s="7">
        <v>25</v>
      </c>
      <c r="GD83" s="7">
        <v>3</v>
      </c>
      <c r="GE83" s="7">
        <v>52</v>
      </c>
      <c r="GF83" s="7">
        <v>50</v>
      </c>
      <c r="GG83" s="7">
        <v>45</v>
      </c>
      <c r="GH83" s="7">
        <v>72</v>
      </c>
      <c r="GI83" s="7">
        <v>7</v>
      </c>
      <c r="GJ83" s="7">
        <v>64</v>
      </c>
      <c r="GK83" s="7">
        <v>47</v>
      </c>
      <c r="GL83" s="7">
        <v>96</v>
      </c>
      <c r="GM83" s="7">
        <v>1</v>
      </c>
      <c r="GN83" s="7">
        <v>44</v>
      </c>
      <c r="GO83" s="7">
        <v>33</v>
      </c>
      <c r="GP83" s="7">
        <v>29</v>
      </c>
      <c r="GQ83" s="7">
        <v>41</v>
      </c>
      <c r="GR83" s="7">
        <v>61</v>
      </c>
      <c r="GS83" s="7">
        <v>71</v>
      </c>
      <c r="GT83" s="7">
        <v>46</v>
      </c>
      <c r="GU83" s="7">
        <v>58</v>
      </c>
      <c r="GV83" s="7">
        <v>94</v>
      </c>
      <c r="GW83" s="7">
        <v>40</v>
      </c>
      <c r="GX83" s="7">
        <v>47</v>
      </c>
      <c r="GY83" s="7">
        <v>89</v>
      </c>
      <c r="GZ83" s="7">
        <v>89</v>
      </c>
      <c r="HA83" s="7">
        <v>17</v>
      </c>
      <c r="HB83" s="7">
        <v>63</v>
      </c>
      <c r="HC83" s="7">
        <v>78</v>
      </c>
      <c r="HD83" s="7">
        <v>86</v>
      </c>
      <c r="HE83" s="7">
        <v>66</v>
      </c>
      <c r="HF83" s="7">
        <v>90</v>
      </c>
      <c r="HG83" s="61">
        <v>95</v>
      </c>
      <c r="HJ83" s="52" t="e">
        <f t="shared" si="273"/>
        <v>#VALUE!</v>
      </c>
      <c r="HL83" s="49">
        <f>$CA$11</f>
        <v>0.125</v>
      </c>
      <c r="HN83" s="10" t="e">
        <f t="shared" si="179"/>
        <v>#VALUE!</v>
      </c>
      <c r="HP83" s="10" t="e">
        <f t="shared" si="180"/>
        <v>#VALUE!</v>
      </c>
      <c r="HR83" s="10" t="e">
        <f t="shared" si="243"/>
        <v>#VALUE!</v>
      </c>
      <c r="HT83" s="60" t="e">
        <f t="shared" si="178"/>
        <v>#VALUE!</v>
      </c>
      <c r="HU83" s="7" t="e">
        <f t="shared" si="178"/>
        <v>#VALUE!</v>
      </c>
      <c r="HV83" s="7" t="e">
        <f t="shared" si="178"/>
        <v>#VALUE!</v>
      </c>
      <c r="HW83" s="7" t="e">
        <f t="shared" si="178"/>
        <v>#VALUE!</v>
      </c>
      <c r="HX83" s="7" t="e">
        <f t="shared" si="178"/>
        <v>#VALUE!</v>
      </c>
      <c r="HY83" s="7" t="e">
        <f t="shared" si="178"/>
        <v>#VALUE!</v>
      </c>
      <c r="HZ83" s="7" t="e">
        <f t="shared" si="178"/>
        <v>#VALUE!</v>
      </c>
      <c r="IA83" s="7" t="e">
        <f t="shared" si="178"/>
        <v>#VALUE!</v>
      </c>
      <c r="IB83" s="7" t="e">
        <f t="shared" si="178"/>
        <v>#VALUE!</v>
      </c>
      <c r="IC83" s="7" t="e">
        <f t="shared" si="178"/>
        <v>#VALUE!</v>
      </c>
      <c r="ID83" s="7" t="e">
        <f t="shared" si="178"/>
        <v>#VALUE!</v>
      </c>
      <c r="IE83" s="7" t="e">
        <f t="shared" si="178"/>
        <v>#VALUE!</v>
      </c>
      <c r="IF83" s="7" t="e">
        <f t="shared" si="178"/>
        <v>#VALUE!</v>
      </c>
      <c r="IG83" s="7" t="e">
        <f t="shared" si="178"/>
        <v>#VALUE!</v>
      </c>
      <c r="IH83" s="7" t="e">
        <f t="shared" si="178"/>
        <v>#VALUE!</v>
      </c>
      <c r="II83" s="7" t="e">
        <f t="shared" si="178"/>
        <v>#VALUE!</v>
      </c>
      <c r="IJ83" s="7" t="e">
        <f t="shared" si="177"/>
        <v>#VALUE!</v>
      </c>
      <c r="IK83" s="7" t="e">
        <f t="shared" si="177"/>
        <v>#VALUE!</v>
      </c>
      <c r="IL83" s="7" t="e">
        <f t="shared" si="177"/>
        <v>#VALUE!</v>
      </c>
      <c r="IM83" s="61" t="e">
        <f t="shared" si="177"/>
        <v>#VALUE!</v>
      </c>
      <c r="IT83" s="10">
        <v>76</v>
      </c>
      <c r="IU83" s="10">
        <f t="shared" si="244"/>
        <v>3</v>
      </c>
      <c r="IW83" s="10">
        <f>IFERROR(IF(COUNTIF(IW$8:IW82, IW82)&lt;=INDEX($IQ$8:$IQ$18, MATCH(IW82, $IP$8:$IP$18, 0)), IW82, IW82+$IR$5), "")</f>
        <v>2</v>
      </c>
      <c r="IX83" s="10">
        <f>IF($IW83="", "", COUNTIF(IW$8:IW83, IW83))</f>
        <v>11</v>
      </c>
      <c r="IY83" s="10">
        <f t="shared" si="245"/>
        <v>10</v>
      </c>
      <c r="JA83" s="10" t="str">
        <f t="shared" si="246"/>
        <v/>
      </c>
      <c r="JB83" s="10" t="str">
        <f>IF($JA83="", "", COUNTIF(JA$8:JA83, "X"))</f>
        <v/>
      </c>
      <c r="JE83" s="67" t="str">
        <f t="shared" si="247"/>
        <v/>
      </c>
      <c r="JF83" s="60" t="str">
        <f>IF(AND($IQ$5='Dev Settings'!$BU$3, COUNTIF($IP$21:$IP$25, HT83)&gt;0, COUNTIF($IP$21:$IP$25, HT82)&gt;0), MIN($ML82:$NE82)-ML82, IF(AND($IQ$6='Dev Settings'!$BU$3, COUNTIF($IQ$21:$IQ$25, HT83)&gt;0, COUNTIF($IQ$21:$IQ$25, HT82)&gt;0), MAX($ML82:$NE82)-ML82, IFERROR(INDEX($IU$8:$IU$107, MATCH(HT83, $IT$8:$IT$107, 0)), "")))</f>
        <v/>
      </c>
      <c r="JG83" s="7" t="str">
        <f>IF(AND($IQ$5='Dev Settings'!$BU$3, COUNTIF($IP$21:$IP$25, HU83)&gt;0, COUNTIF($IP$21:$IP$25, HU82)&gt;0), MIN($ML82:$NE82)-MM82, IF(AND($IQ$6='Dev Settings'!$BU$3, COUNTIF($IQ$21:$IQ$25, HU83)&gt;0, COUNTIF($IQ$21:$IQ$25, HU82)&gt;0), MAX($ML82:$NE82)-MM82, IFERROR(INDEX($IU$8:$IU$107, MATCH(HU83, $IT$8:$IT$107, 0)), "")))</f>
        <v/>
      </c>
      <c r="JH83" s="7" t="str">
        <f>IF(AND($IQ$5='Dev Settings'!$BU$3, COUNTIF($IP$21:$IP$25, HV83)&gt;0, COUNTIF($IP$21:$IP$25, HV82)&gt;0), MIN($ML82:$NE82)-MN82, IF(AND($IQ$6='Dev Settings'!$BU$3, COUNTIF($IQ$21:$IQ$25, HV83)&gt;0, COUNTIF($IQ$21:$IQ$25, HV82)&gt;0), MAX($ML82:$NE82)-MN82, IFERROR(INDEX($IU$8:$IU$107, MATCH(HV83, $IT$8:$IT$107, 0)), "")))</f>
        <v/>
      </c>
      <c r="JI83" s="7" t="str">
        <f>IF(AND($IQ$5='Dev Settings'!$BU$3, COUNTIF($IP$21:$IP$25, HW83)&gt;0, COUNTIF($IP$21:$IP$25, HW82)&gt;0), MIN($ML82:$NE82)-MO82, IF(AND($IQ$6='Dev Settings'!$BU$3, COUNTIF($IQ$21:$IQ$25, HW83)&gt;0, COUNTIF($IQ$21:$IQ$25, HW82)&gt;0), MAX($ML82:$NE82)-MO82, IFERROR(INDEX($IU$8:$IU$107, MATCH(HW83, $IT$8:$IT$107, 0)), "")))</f>
        <v/>
      </c>
      <c r="JJ83" s="7" t="str">
        <f>IF(AND($IQ$5='Dev Settings'!$BU$3, COUNTIF($IP$21:$IP$25, HX83)&gt;0, COUNTIF($IP$21:$IP$25, HX82)&gt;0), MIN($ML82:$NE82)-MP82, IF(AND($IQ$6='Dev Settings'!$BU$3, COUNTIF($IQ$21:$IQ$25, HX83)&gt;0, COUNTIF($IQ$21:$IQ$25, HX82)&gt;0), MAX($ML82:$NE82)-MP82, IFERROR(INDEX($IU$8:$IU$107, MATCH(HX83, $IT$8:$IT$107, 0)), "")))</f>
        <v/>
      </c>
      <c r="JK83" s="7" t="str">
        <f>IF(AND($IQ$5='Dev Settings'!$BU$3, COUNTIF($IP$21:$IP$25, HY83)&gt;0, COUNTIF($IP$21:$IP$25, HY82)&gt;0), MIN($ML82:$NE82)-MQ82, IF(AND($IQ$6='Dev Settings'!$BU$3, COUNTIF($IQ$21:$IQ$25, HY83)&gt;0, COUNTIF($IQ$21:$IQ$25, HY82)&gt;0), MAX($ML82:$NE82)-MQ82, IFERROR(INDEX($IU$8:$IU$107, MATCH(HY83, $IT$8:$IT$107, 0)), "")))</f>
        <v/>
      </c>
      <c r="JL83" s="7" t="str">
        <f>IF(AND($IQ$5='Dev Settings'!$BU$3, COUNTIF($IP$21:$IP$25, HZ83)&gt;0, COUNTIF($IP$21:$IP$25, HZ82)&gt;0), MIN($ML82:$NE82)-MR82, IF(AND($IQ$6='Dev Settings'!$BU$3, COUNTIF($IQ$21:$IQ$25, HZ83)&gt;0, COUNTIF($IQ$21:$IQ$25, HZ82)&gt;0), MAX($ML82:$NE82)-MR82, IFERROR(INDEX($IU$8:$IU$107, MATCH(HZ83, $IT$8:$IT$107, 0)), "")))</f>
        <v/>
      </c>
      <c r="JM83" s="7" t="str">
        <f>IF(AND($IQ$5='Dev Settings'!$BU$3, COUNTIF($IP$21:$IP$25, IA83)&gt;0, COUNTIF($IP$21:$IP$25, IA82)&gt;0), MIN($ML82:$NE82)-MS82, IF(AND($IQ$6='Dev Settings'!$BU$3, COUNTIF($IQ$21:$IQ$25, IA83)&gt;0, COUNTIF($IQ$21:$IQ$25, IA82)&gt;0), MAX($ML82:$NE82)-MS82, IFERROR(INDEX($IU$8:$IU$107, MATCH(IA83, $IT$8:$IT$107, 0)), "")))</f>
        <v/>
      </c>
      <c r="JN83" s="7" t="str">
        <f>IF(AND($IQ$5='Dev Settings'!$BU$3, COUNTIF($IP$21:$IP$25, IB83)&gt;0, COUNTIF($IP$21:$IP$25, IB82)&gt;0), MIN($ML82:$NE82)-MT82, IF(AND($IQ$6='Dev Settings'!$BU$3, COUNTIF($IQ$21:$IQ$25, IB83)&gt;0, COUNTIF($IQ$21:$IQ$25, IB82)&gt;0), MAX($ML82:$NE82)-MT82, IFERROR(INDEX($IU$8:$IU$107, MATCH(IB83, $IT$8:$IT$107, 0)), "")))</f>
        <v/>
      </c>
      <c r="JO83" s="7" t="str">
        <f>IF(AND($IQ$5='Dev Settings'!$BU$3, COUNTIF($IP$21:$IP$25, IC83)&gt;0, COUNTIF($IP$21:$IP$25, IC82)&gt;0), MIN($ML82:$NE82)-MU82, IF(AND($IQ$6='Dev Settings'!$BU$3, COUNTIF($IQ$21:$IQ$25, IC83)&gt;0, COUNTIF($IQ$21:$IQ$25, IC82)&gt;0), MAX($ML82:$NE82)-MU82, IFERROR(INDEX($IU$8:$IU$107, MATCH(IC83, $IT$8:$IT$107, 0)), "")))</f>
        <v/>
      </c>
      <c r="JP83" s="7" t="str">
        <f>IF(AND($IQ$5='Dev Settings'!$BU$3, COUNTIF($IP$21:$IP$25, ID83)&gt;0, COUNTIF($IP$21:$IP$25, ID82)&gt;0), MIN($ML82:$NE82)-MV82, IF(AND($IQ$6='Dev Settings'!$BU$3, COUNTIF($IQ$21:$IQ$25, ID83)&gt;0, COUNTIF($IQ$21:$IQ$25, ID82)&gt;0), MAX($ML82:$NE82)-MV82, IFERROR(INDEX($IU$8:$IU$107, MATCH(ID83, $IT$8:$IT$107, 0)), "")))</f>
        <v/>
      </c>
      <c r="JQ83" s="7" t="str">
        <f>IF(AND($IQ$5='Dev Settings'!$BU$3, COUNTIF($IP$21:$IP$25, IE83)&gt;0, COUNTIF($IP$21:$IP$25, IE82)&gt;0), MIN($ML82:$NE82)-MW82, IF(AND($IQ$6='Dev Settings'!$BU$3, COUNTIF($IQ$21:$IQ$25, IE83)&gt;0, COUNTIF($IQ$21:$IQ$25, IE82)&gt;0), MAX($ML82:$NE82)-MW82, IFERROR(INDEX($IU$8:$IU$107, MATCH(IE83, $IT$8:$IT$107, 0)), "")))</f>
        <v/>
      </c>
      <c r="JR83" s="7" t="str">
        <f>IF(AND($IQ$5='Dev Settings'!$BU$3, COUNTIF($IP$21:$IP$25, IF83)&gt;0, COUNTIF($IP$21:$IP$25, IF82)&gt;0), MIN($ML82:$NE82)-MX82, IF(AND($IQ$6='Dev Settings'!$BU$3, COUNTIF($IQ$21:$IQ$25, IF83)&gt;0, COUNTIF($IQ$21:$IQ$25, IF82)&gt;0), MAX($ML82:$NE82)-MX82, IFERROR(INDEX($IU$8:$IU$107, MATCH(IF83, $IT$8:$IT$107, 0)), "")))</f>
        <v/>
      </c>
      <c r="JS83" s="7" t="str">
        <f>IF(AND($IQ$5='Dev Settings'!$BU$3, COUNTIF($IP$21:$IP$25, IG83)&gt;0, COUNTIF($IP$21:$IP$25, IG82)&gt;0), MIN($ML82:$NE82)-MY82, IF(AND($IQ$6='Dev Settings'!$BU$3, COUNTIF($IQ$21:$IQ$25, IG83)&gt;0, COUNTIF($IQ$21:$IQ$25, IG82)&gt;0), MAX($ML82:$NE82)-MY82, IFERROR(INDEX($IU$8:$IU$107, MATCH(IG83, $IT$8:$IT$107, 0)), "")))</f>
        <v/>
      </c>
      <c r="JT83" s="7" t="str">
        <f>IF(AND($IQ$5='Dev Settings'!$BU$3, COUNTIF($IP$21:$IP$25, IH83)&gt;0, COUNTIF($IP$21:$IP$25, IH82)&gt;0), MIN($ML82:$NE82)-MZ82, IF(AND($IQ$6='Dev Settings'!$BU$3, COUNTIF($IQ$21:$IQ$25, IH83)&gt;0, COUNTIF($IQ$21:$IQ$25, IH82)&gt;0), MAX($ML82:$NE82)-MZ82, IFERROR(INDEX($IU$8:$IU$107, MATCH(IH83, $IT$8:$IT$107, 0)), "")))</f>
        <v/>
      </c>
      <c r="JU83" s="7" t="str">
        <f>IF(AND($IQ$5='Dev Settings'!$BU$3, COUNTIF($IP$21:$IP$25, II83)&gt;0, COUNTIF($IP$21:$IP$25, II82)&gt;0), MIN($ML82:$NE82)-NA82, IF(AND($IQ$6='Dev Settings'!$BU$3, COUNTIF($IQ$21:$IQ$25, II83)&gt;0, COUNTIF($IQ$21:$IQ$25, II82)&gt;0), MAX($ML82:$NE82)-NA82, IFERROR(INDEX($IU$8:$IU$107, MATCH(II83, $IT$8:$IT$107, 0)), "")))</f>
        <v/>
      </c>
      <c r="JV83" s="7" t="str">
        <f>IF(AND($IQ$5='Dev Settings'!$BU$3, COUNTIF($IP$21:$IP$25, IJ83)&gt;0, COUNTIF($IP$21:$IP$25, IJ82)&gt;0), MIN($ML82:$NE82)-NB82, IF(AND($IQ$6='Dev Settings'!$BU$3, COUNTIF($IQ$21:$IQ$25, IJ83)&gt;0, COUNTIF($IQ$21:$IQ$25, IJ82)&gt;0), MAX($ML82:$NE82)-NB82, IFERROR(INDEX($IU$8:$IU$107, MATCH(IJ83, $IT$8:$IT$107, 0)), "")))</f>
        <v/>
      </c>
      <c r="JW83" s="7" t="str">
        <f>IF(AND($IQ$5='Dev Settings'!$BU$3, COUNTIF($IP$21:$IP$25, IK83)&gt;0, COUNTIF($IP$21:$IP$25, IK82)&gt;0), MIN($ML82:$NE82)-NC82, IF(AND($IQ$6='Dev Settings'!$BU$3, COUNTIF($IQ$21:$IQ$25, IK83)&gt;0, COUNTIF($IQ$21:$IQ$25, IK82)&gt;0), MAX($ML82:$NE82)-NC82, IFERROR(INDEX($IU$8:$IU$107, MATCH(IK83, $IT$8:$IT$107, 0)), "")))</f>
        <v/>
      </c>
      <c r="JX83" s="7" t="str">
        <f>IF(AND($IQ$5='Dev Settings'!$BU$3, COUNTIF($IP$21:$IP$25, IL83)&gt;0, COUNTIF($IP$21:$IP$25, IL82)&gt;0), MIN($ML82:$NE82)-ND82, IF(AND($IQ$6='Dev Settings'!$BU$3, COUNTIF($IQ$21:$IQ$25, IL83)&gt;0, COUNTIF($IQ$21:$IQ$25, IL82)&gt;0), MAX($ML82:$NE82)-ND82, IFERROR(INDEX($IU$8:$IU$107, MATCH(IL83, $IT$8:$IT$107, 0)), "")))</f>
        <v/>
      </c>
      <c r="JY83" s="61" t="str">
        <f>IF(AND($IQ$5='Dev Settings'!$BU$3, COUNTIF($IP$21:$IP$25, IM83)&gt;0, COUNTIF($IP$21:$IP$25, IM82)&gt;0), MIN($ML82:$NE82)-NE82, IF(AND($IQ$6='Dev Settings'!$BU$3, COUNTIF($IQ$21:$IQ$25, IM83)&gt;0, COUNTIF($IQ$21:$IQ$25, IM82)&gt;0), MAX($ML82:$NE82)-NE82, IFERROR(INDEX($IU$8:$IU$107, MATCH(IM83, $IT$8:$IT$107, 0)), "")))</f>
        <v/>
      </c>
      <c r="KA83" s="60" t="str">
        <f t="shared" si="181"/>
        <v/>
      </c>
      <c r="KB83" s="7" t="str">
        <f t="shared" si="182"/>
        <v/>
      </c>
      <c r="KC83" s="7" t="str">
        <f t="shared" si="183"/>
        <v/>
      </c>
      <c r="KD83" s="7" t="str">
        <f t="shared" si="184"/>
        <v/>
      </c>
      <c r="KE83" s="7" t="str">
        <f t="shared" si="185"/>
        <v/>
      </c>
      <c r="KF83" s="7" t="str">
        <f t="shared" si="186"/>
        <v/>
      </c>
      <c r="KG83" s="7" t="str">
        <f t="shared" si="187"/>
        <v/>
      </c>
      <c r="KH83" s="7" t="str">
        <f t="shared" si="188"/>
        <v/>
      </c>
      <c r="KI83" s="7" t="str">
        <f t="shared" si="189"/>
        <v/>
      </c>
      <c r="KJ83" s="7" t="str">
        <f t="shared" si="190"/>
        <v/>
      </c>
      <c r="KK83" s="7" t="str">
        <f t="shared" si="191"/>
        <v/>
      </c>
      <c r="KL83" s="7" t="str">
        <f t="shared" si="192"/>
        <v/>
      </c>
      <c r="KM83" s="7" t="str">
        <f t="shared" si="193"/>
        <v/>
      </c>
      <c r="KN83" s="7" t="str">
        <f t="shared" si="194"/>
        <v/>
      </c>
      <c r="KO83" s="7" t="str">
        <f t="shared" si="195"/>
        <v/>
      </c>
      <c r="KP83" s="7" t="str">
        <f t="shared" si="196"/>
        <v/>
      </c>
      <c r="KQ83" s="7" t="str">
        <f t="shared" si="197"/>
        <v/>
      </c>
      <c r="KR83" s="7" t="str">
        <f t="shared" si="198"/>
        <v/>
      </c>
      <c r="KS83" s="7" t="str">
        <f t="shared" si="199"/>
        <v/>
      </c>
      <c r="KT83" s="61" t="str">
        <f t="shared" si="200"/>
        <v/>
      </c>
      <c r="KV83" s="60" t="e">
        <f t="shared" si="201"/>
        <v>#VALUE!</v>
      </c>
      <c r="KW83" s="7" t="e">
        <f t="shared" si="202"/>
        <v>#VALUE!</v>
      </c>
      <c r="KX83" s="7" t="e">
        <f t="shared" si="203"/>
        <v>#VALUE!</v>
      </c>
      <c r="KY83" s="7" t="e">
        <f t="shared" si="204"/>
        <v>#VALUE!</v>
      </c>
      <c r="KZ83" s="7" t="e">
        <f t="shared" si="205"/>
        <v>#VALUE!</v>
      </c>
      <c r="LA83" s="7" t="e">
        <f t="shared" si="206"/>
        <v>#VALUE!</v>
      </c>
      <c r="LB83" s="7" t="e">
        <f t="shared" si="207"/>
        <v>#VALUE!</v>
      </c>
      <c r="LC83" s="7" t="e">
        <f t="shared" si="208"/>
        <v>#VALUE!</v>
      </c>
      <c r="LD83" s="7" t="e">
        <f t="shared" si="209"/>
        <v>#VALUE!</v>
      </c>
      <c r="LE83" s="7" t="e">
        <f t="shared" si="210"/>
        <v>#VALUE!</v>
      </c>
      <c r="LF83" s="7" t="e">
        <f t="shared" si="211"/>
        <v>#VALUE!</v>
      </c>
      <c r="LG83" s="7" t="e">
        <f t="shared" si="212"/>
        <v>#VALUE!</v>
      </c>
      <c r="LH83" s="7" t="e">
        <f t="shared" si="213"/>
        <v>#VALUE!</v>
      </c>
      <c r="LI83" s="7" t="e">
        <f t="shared" si="214"/>
        <v>#VALUE!</v>
      </c>
      <c r="LJ83" s="7" t="e">
        <f t="shared" si="215"/>
        <v>#VALUE!</v>
      </c>
      <c r="LK83" s="7" t="e">
        <f t="shared" si="216"/>
        <v>#VALUE!</v>
      </c>
      <c r="LL83" s="7" t="e">
        <f t="shared" si="217"/>
        <v>#VALUE!</v>
      </c>
      <c r="LM83" s="7" t="e">
        <f t="shared" si="218"/>
        <v>#VALUE!</v>
      </c>
      <c r="LN83" s="7" t="e">
        <f t="shared" si="219"/>
        <v>#VALUE!</v>
      </c>
      <c r="LO83" s="61" t="e">
        <f t="shared" si="220"/>
        <v>#VALUE!</v>
      </c>
      <c r="LQ83" s="60" t="e">
        <f t="shared" si="221"/>
        <v>#VALUE!</v>
      </c>
      <c r="LR83" s="7" t="e">
        <f t="shared" si="222"/>
        <v>#VALUE!</v>
      </c>
      <c r="LS83" s="7" t="e">
        <f t="shared" si="223"/>
        <v>#VALUE!</v>
      </c>
      <c r="LT83" s="7" t="e">
        <f t="shared" si="224"/>
        <v>#VALUE!</v>
      </c>
      <c r="LU83" s="7" t="e">
        <f t="shared" si="225"/>
        <v>#VALUE!</v>
      </c>
      <c r="LV83" s="7" t="e">
        <f t="shared" si="226"/>
        <v>#VALUE!</v>
      </c>
      <c r="LW83" s="7" t="e">
        <f t="shared" si="227"/>
        <v>#VALUE!</v>
      </c>
      <c r="LX83" s="7" t="e">
        <f t="shared" si="228"/>
        <v>#VALUE!</v>
      </c>
      <c r="LY83" s="7" t="e">
        <f t="shared" si="229"/>
        <v>#VALUE!</v>
      </c>
      <c r="LZ83" s="7" t="e">
        <f t="shared" si="230"/>
        <v>#VALUE!</v>
      </c>
      <c r="MA83" s="7" t="e">
        <f t="shared" si="231"/>
        <v>#VALUE!</v>
      </c>
      <c r="MB83" s="7" t="e">
        <f t="shared" si="232"/>
        <v>#VALUE!</v>
      </c>
      <c r="MC83" s="7" t="e">
        <f t="shared" si="233"/>
        <v>#VALUE!</v>
      </c>
      <c r="MD83" s="7" t="e">
        <f t="shared" si="234"/>
        <v>#VALUE!</v>
      </c>
      <c r="ME83" s="7" t="e">
        <f t="shared" si="235"/>
        <v>#VALUE!</v>
      </c>
      <c r="MF83" s="7" t="e">
        <f t="shared" si="236"/>
        <v>#VALUE!</v>
      </c>
      <c r="MG83" s="7" t="e">
        <f t="shared" si="237"/>
        <v>#VALUE!</v>
      </c>
      <c r="MH83" s="7" t="e">
        <f t="shared" si="238"/>
        <v>#VALUE!</v>
      </c>
      <c r="MI83" s="7" t="e">
        <f t="shared" si="239"/>
        <v>#VALUE!</v>
      </c>
      <c r="MJ83" s="61" t="e">
        <f t="shared" si="240"/>
        <v>#VALUE!</v>
      </c>
      <c r="ML83" s="60" t="str">
        <f t="shared" si="248"/>
        <v/>
      </c>
      <c r="MM83" s="7" t="str">
        <f t="shared" si="249"/>
        <v/>
      </c>
      <c r="MN83" s="7" t="str">
        <f t="shared" si="250"/>
        <v/>
      </c>
      <c r="MO83" s="7" t="str">
        <f t="shared" si="251"/>
        <v/>
      </c>
      <c r="MP83" s="7" t="str">
        <f t="shared" si="252"/>
        <v/>
      </c>
      <c r="MQ83" s="7" t="str">
        <f t="shared" si="253"/>
        <v/>
      </c>
      <c r="MR83" s="7" t="str">
        <f t="shared" si="254"/>
        <v/>
      </c>
      <c r="MS83" s="7" t="str">
        <f t="shared" si="255"/>
        <v/>
      </c>
      <c r="MT83" s="7" t="str">
        <f t="shared" si="256"/>
        <v/>
      </c>
      <c r="MU83" s="7" t="str">
        <f t="shared" si="257"/>
        <v/>
      </c>
      <c r="MV83" s="7" t="str">
        <f t="shared" si="258"/>
        <v/>
      </c>
      <c r="MW83" s="7" t="str">
        <f t="shared" si="259"/>
        <v/>
      </c>
      <c r="MX83" s="7" t="str">
        <f t="shared" si="260"/>
        <v/>
      </c>
      <c r="MY83" s="7" t="str">
        <f t="shared" si="261"/>
        <v/>
      </c>
      <c r="MZ83" s="7" t="str">
        <f t="shared" si="262"/>
        <v/>
      </c>
      <c r="NA83" s="7" t="str">
        <f t="shared" si="263"/>
        <v/>
      </c>
      <c r="NB83" s="7" t="str">
        <f t="shared" si="264"/>
        <v/>
      </c>
      <c r="NC83" s="7" t="str">
        <f t="shared" si="265"/>
        <v/>
      </c>
      <c r="ND83" s="7" t="str">
        <f t="shared" si="266"/>
        <v/>
      </c>
      <c r="NE83" s="61" t="str">
        <f t="shared" si="267"/>
        <v/>
      </c>
      <c r="NG83" s="10" t="str">
        <f t="shared" si="268"/>
        <v/>
      </c>
      <c r="NI83" s="10" t="str">
        <f t="shared" si="269"/>
        <v/>
      </c>
      <c r="NK83" s="10" t="str">
        <f>IF(COUNTIF($NI83:$NI$176, "X")=1, "X", "")</f>
        <v/>
      </c>
      <c r="NM83" s="10" t="str">
        <f t="shared" si="241"/>
        <v/>
      </c>
      <c r="NO83" s="85" t="str" cm="1">
        <f t="array" ref="NO83">IF(OR(NO$7="", $JE83=""), "", IFERROR(NO$8+SUMPRODUCT((Trades!$CL$8:$CL$307)*(Trades!$O$8:$Q$307=NO$7)*(Trades!$R$8:$R$307&lt;$JE83))-SUMPRODUCT((Trades!$H$8:$H$307)*(Trades!$E$8:$E$307=NO$7)*(Trades!$R$8:$R$307&lt;$JE83)), ""))</f>
        <v/>
      </c>
      <c r="NP83" s="86" t="str" cm="1">
        <f t="array" ref="NP83">IF(OR(NP$7="", $JE83=""), "", IFERROR(NP$8+SUMPRODUCT((Trades!$CL$8:$CL$307)*(Trades!$O$8:$Q$307=NP$7)*(Trades!$R$8:$R$307&lt;$JE83))-SUMPRODUCT((Trades!$H$8:$H$307)*(Trades!$E$8:$E$307=NP$7)*(Trades!$R$8:$R$307&lt;$JE83)), ""))</f>
        <v/>
      </c>
      <c r="NQ83" s="86" t="str" cm="1">
        <f t="array" ref="NQ83">IF(OR(NQ$7="", $JE83=""), "", IFERROR(NQ$8+SUMPRODUCT((Trades!$CL$8:$CL$307)*(Trades!$O$8:$Q$307=NQ$7)*(Trades!$R$8:$R$307&lt;$JE83))-SUMPRODUCT((Trades!$H$8:$H$307)*(Trades!$E$8:$E$307=NQ$7)*(Trades!$R$8:$R$307&lt;$JE83)), ""))</f>
        <v/>
      </c>
      <c r="NR83" s="86" t="str" cm="1">
        <f t="array" ref="NR83">IF(OR(NR$7="", $JE83=""), "", IFERROR(NR$8+SUMPRODUCT((Trades!$CL$8:$CL$307)*(Trades!$O$8:$Q$307=NR$7)*(Trades!$R$8:$R$307&lt;$JE83))-SUMPRODUCT((Trades!$H$8:$H$307)*(Trades!$E$8:$E$307=NR$7)*(Trades!$R$8:$R$307&lt;$JE83)), ""))</f>
        <v/>
      </c>
      <c r="NS83" s="86" t="str" cm="1">
        <f t="array" ref="NS83">IF(OR(NS$7="", $JE83=""), "", IFERROR(NS$8+SUMPRODUCT((Trades!$CL$8:$CL$307)*(Trades!$O$8:$Q$307=NS$7)*(Trades!$R$8:$R$307&lt;$JE83))-SUMPRODUCT((Trades!$H$8:$H$307)*(Trades!$E$8:$E$307=NS$7)*(Trades!$R$8:$R$307&lt;$JE83)), ""))</f>
        <v/>
      </c>
      <c r="NT83" s="86" t="str" cm="1">
        <f t="array" ref="NT83">IF(OR(NT$7="", $JE83=""), "", IFERROR(NT$8+SUMPRODUCT((Trades!$CL$8:$CL$307)*(Trades!$O$8:$Q$307=NT$7)*(Trades!$R$8:$R$307&lt;$JE83))-SUMPRODUCT((Trades!$H$8:$H$307)*(Trades!$E$8:$E$307=NT$7)*(Trades!$R$8:$R$307&lt;$JE83)), ""))</f>
        <v/>
      </c>
      <c r="NU83" s="86" t="str" cm="1">
        <f t="array" ref="NU83">IF(OR(NU$7="", $JE83=""), "", IFERROR(NU$8+SUMPRODUCT((Trades!$CL$8:$CL$307)*(Trades!$O$8:$Q$307=NU$7)*(Trades!$R$8:$R$307&lt;$JE83))-SUMPRODUCT((Trades!$H$8:$H$307)*(Trades!$E$8:$E$307=NU$7)*(Trades!$R$8:$R$307&lt;$JE83)), ""))</f>
        <v/>
      </c>
      <c r="NV83" s="86" t="str" cm="1">
        <f t="array" ref="NV83">IF(OR(NV$7="", $JE83=""), "", IFERROR(NV$8+SUMPRODUCT((Trades!$CL$8:$CL$307)*(Trades!$O$8:$Q$307=NV$7)*(Trades!$R$8:$R$307&lt;$JE83))-SUMPRODUCT((Trades!$H$8:$H$307)*(Trades!$E$8:$E$307=NV$7)*(Trades!$R$8:$R$307&lt;$JE83)), ""))</f>
        <v/>
      </c>
      <c r="NW83" s="86" t="str" cm="1">
        <f t="array" ref="NW83">IF(OR(NW$7="", $JE83=""), "", IFERROR(NW$8+SUMPRODUCT((Trades!$CL$8:$CL$307)*(Trades!$O$8:$Q$307=NW$7)*(Trades!$R$8:$R$307&lt;$JE83))-SUMPRODUCT((Trades!$H$8:$H$307)*(Trades!$E$8:$E$307=NW$7)*(Trades!$R$8:$R$307&lt;$JE83)), ""))</f>
        <v/>
      </c>
      <c r="NX83" s="86" t="str" cm="1">
        <f t="array" ref="NX83">IF(OR(NX$7="", $JE83=""), "", IFERROR(NX$8+SUMPRODUCT((Trades!$CL$8:$CL$307)*(Trades!$O$8:$Q$307=NX$7)*(Trades!$R$8:$R$307&lt;$JE83))-SUMPRODUCT((Trades!$H$8:$H$307)*(Trades!$E$8:$E$307=NX$7)*(Trades!$R$8:$R$307&lt;$JE83)), ""))</f>
        <v/>
      </c>
      <c r="NY83" s="86" t="str" cm="1">
        <f t="array" ref="NY83">IF(OR(NY$7="", $JE83=""), "", IFERROR(NY$8+SUMPRODUCT((Trades!$CL$8:$CL$307)*(Trades!$O$8:$Q$307=NY$7)*(Trades!$R$8:$R$307&lt;$JE83))-SUMPRODUCT((Trades!$H$8:$H$307)*(Trades!$E$8:$E$307=NY$7)*(Trades!$R$8:$R$307&lt;$JE83)), ""))</f>
        <v/>
      </c>
      <c r="NZ83" s="86" t="str" cm="1">
        <f t="array" ref="NZ83">IF(OR(NZ$7="", $JE83=""), "", IFERROR(NZ$8+SUMPRODUCT((Trades!$CL$8:$CL$307)*(Trades!$O$8:$Q$307=NZ$7)*(Trades!$R$8:$R$307&lt;$JE83))-SUMPRODUCT((Trades!$H$8:$H$307)*(Trades!$E$8:$E$307=NZ$7)*(Trades!$R$8:$R$307&lt;$JE83)), ""))</f>
        <v/>
      </c>
      <c r="OA83" s="86" t="str" cm="1">
        <f t="array" ref="OA83">IF(OR(OA$7="", $JE83=""), "", IFERROR(OA$8+SUMPRODUCT((Trades!$CL$8:$CL$307)*(Trades!$O$8:$Q$307=OA$7)*(Trades!$R$8:$R$307&lt;$JE83))-SUMPRODUCT((Trades!$H$8:$H$307)*(Trades!$E$8:$E$307=OA$7)*(Trades!$R$8:$R$307&lt;$JE83)), ""))</f>
        <v/>
      </c>
      <c r="OB83" s="86" t="str" cm="1">
        <f t="array" ref="OB83">IF(OR(OB$7="", $JE83=""), "", IFERROR(OB$8+SUMPRODUCT((Trades!$CL$8:$CL$307)*(Trades!$O$8:$Q$307=OB$7)*(Trades!$R$8:$R$307&lt;$JE83))-SUMPRODUCT((Trades!$H$8:$H$307)*(Trades!$E$8:$E$307=OB$7)*(Trades!$R$8:$R$307&lt;$JE83)), ""))</f>
        <v/>
      </c>
      <c r="OC83" s="86" t="str" cm="1">
        <f t="array" ref="OC83">IF(OR(OC$7="", $JE83=""), "", IFERROR(OC$8+SUMPRODUCT((Trades!$CL$8:$CL$307)*(Trades!$O$8:$Q$307=OC$7)*(Trades!$R$8:$R$307&lt;$JE83))-SUMPRODUCT((Trades!$H$8:$H$307)*(Trades!$E$8:$E$307=OC$7)*(Trades!$R$8:$R$307&lt;$JE83)), ""))</f>
        <v/>
      </c>
      <c r="OD83" s="86" t="str" cm="1">
        <f t="array" ref="OD83">IF(OR(OD$7="", $JE83=""), "", IFERROR(OD$8+SUMPRODUCT((Trades!$CL$8:$CL$307)*(Trades!$O$8:$Q$307=OD$7)*(Trades!$R$8:$R$307&lt;$JE83))-SUMPRODUCT((Trades!$H$8:$H$307)*(Trades!$E$8:$E$307=OD$7)*(Trades!$R$8:$R$307&lt;$JE83)), ""))</f>
        <v/>
      </c>
      <c r="OE83" s="86" t="str" cm="1">
        <f t="array" ref="OE83">IF(OR(OE$7="", $JE83=""), "", IFERROR(OE$8+SUMPRODUCT((Trades!$CL$8:$CL$307)*(Trades!$O$8:$Q$307=OE$7)*(Trades!$R$8:$R$307&lt;$JE83))-SUMPRODUCT((Trades!$H$8:$H$307)*(Trades!$E$8:$E$307=OE$7)*(Trades!$R$8:$R$307&lt;$JE83)), ""))</f>
        <v/>
      </c>
      <c r="OF83" s="86" t="str" cm="1">
        <f t="array" ref="OF83">IF(OR(OF$7="", $JE83=""), "", IFERROR(OF$8+SUMPRODUCT((Trades!$CL$8:$CL$307)*(Trades!$O$8:$Q$307=OF$7)*(Trades!$R$8:$R$307&lt;$JE83))-SUMPRODUCT((Trades!$H$8:$H$307)*(Trades!$E$8:$E$307=OF$7)*(Trades!$R$8:$R$307&lt;$JE83)), ""))</f>
        <v/>
      </c>
      <c r="OG83" s="86" t="str" cm="1">
        <f t="array" ref="OG83">IF(OR(OG$7="", $JE83=""), "", IFERROR(OG$8+SUMPRODUCT((Trades!$CL$8:$CL$307)*(Trades!$O$8:$Q$307=OG$7)*(Trades!$R$8:$R$307&lt;$JE83))-SUMPRODUCT((Trades!$H$8:$H$307)*(Trades!$E$8:$E$307=OG$7)*(Trades!$R$8:$R$307&lt;$JE83)), ""))</f>
        <v/>
      </c>
      <c r="OH83" s="87" t="str" cm="1">
        <f t="array" ref="OH83">IF(OR(OH$7="", $JE83=""), "", IFERROR(OH$8+SUMPRODUCT((Trades!$CL$8:$CL$307)*(Trades!$O$8:$Q$307=OH$7)*(Trades!$R$8:$R$307&lt;$JE83))-SUMPRODUCT((Trades!$H$8:$H$307)*(Trades!$E$8:$E$307=OH$7)*(Trades!$R$8:$R$307&lt;$JE83)), ""))</f>
        <v/>
      </c>
      <c r="OJ83" s="94" t="str">
        <f t="shared" si="270"/>
        <v/>
      </c>
      <c r="OK83" s="95" t="str">
        <f t="shared" si="153"/>
        <v/>
      </c>
      <c r="OL83" s="95" t="str">
        <f t="shared" si="154"/>
        <v/>
      </c>
      <c r="OM83" s="95" t="str">
        <f t="shared" si="155"/>
        <v/>
      </c>
      <c r="ON83" s="95" t="str">
        <f t="shared" si="156"/>
        <v/>
      </c>
      <c r="OO83" s="95" t="str">
        <f t="shared" si="157"/>
        <v/>
      </c>
      <c r="OP83" s="95" t="str">
        <f t="shared" si="158"/>
        <v/>
      </c>
      <c r="OQ83" s="95" t="str">
        <f t="shared" si="159"/>
        <v/>
      </c>
      <c r="OR83" s="95" t="str">
        <f t="shared" si="160"/>
        <v/>
      </c>
      <c r="OS83" s="95" t="str">
        <f t="shared" si="131"/>
        <v/>
      </c>
      <c r="OT83" s="95" t="str">
        <f t="shared" si="132"/>
        <v/>
      </c>
      <c r="OU83" s="95" t="str">
        <f t="shared" si="133"/>
        <v/>
      </c>
      <c r="OV83" s="95" t="str">
        <f t="shared" si="134"/>
        <v/>
      </c>
      <c r="OW83" s="95" t="str">
        <f t="shared" si="135"/>
        <v/>
      </c>
      <c r="OX83" s="95" t="str">
        <f t="shared" si="136"/>
        <v/>
      </c>
      <c r="OY83" s="95" t="str">
        <f t="shared" si="137"/>
        <v/>
      </c>
      <c r="OZ83" s="95" t="str">
        <f t="shared" si="138"/>
        <v/>
      </c>
      <c r="PA83" s="95" t="str">
        <f t="shared" si="139"/>
        <v/>
      </c>
      <c r="PB83" s="95" t="str">
        <f t="shared" si="140"/>
        <v/>
      </c>
      <c r="PC83" s="96" t="str">
        <f t="shared" si="141"/>
        <v/>
      </c>
      <c r="PE83" s="101" t="str">
        <f t="shared" si="271"/>
        <v/>
      </c>
      <c r="PG83" s="106" t="str">
        <f t="shared" si="272"/>
        <v/>
      </c>
      <c r="PH83" s="107" t="str">
        <f t="shared" si="161"/>
        <v/>
      </c>
      <c r="PI83" s="107" t="str">
        <f t="shared" si="162"/>
        <v/>
      </c>
      <c r="PJ83" s="107" t="str">
        <f t="shared" si="163"/>
        <v/>
      </c>
      <c r="PK83" s="107" t="str">
        <f t="shared" si="164"/>
        <v/>
      </c>
      <c r="PL83" s="107" t="str">
        <f t="shared" si="165"/>
        <v/>
      </c>
      <c r="PM83" s="107" t="str">
        <f t="shared" si="166"/>
        <v/>
      </c>
      <c r="PN83" s="107" t="str">
        <f t="shared" si="167"/>
        <v/>
      </c>
      <c r="PO83" s="107" t="str">
        <f t="shared" si="168"/>
        <v/>
      </c>
      <c r="PP83" s="107" t="str">
        <f t="shared" si="142"/>
        <v/>
      </c>
      <c r="PQ83" s="107" t="str">
        <f t="shared" si="143"/>
        <v/>
      </c>
      <c r="PR83" s="107" t="str">
        <f t="shared" si="144"/>
        <v/>
      </c>
      <c r="PS83" s="107" t="str">
        <f t="shared" si="145"/>
        <v/>
      </c>
      <c r="PT83" s="107" t="str">
        <f t="shared" si="146"/>
        <v/>
      </c>
      <c r="PU83" s="107" t="str">
        <f t="shared" si="147"/>
        <v/>
      </c>
      <c r="PV83" s="107" t="str">
        <f t="shared" si="148"/>
        <v/>
      </c>
      <c r="PW83" s="107" t="str">
        <f t="shared" si="149"/>
        <v/>
      </c>
      <c r="PX83" s="107" t="str">
        <f t="shared" si="150"/>
        <v/>
      </c>
      <c r="PY83" s="107" t="str">
        <f t="shared" si="151"/>
        <v/>
      </c>
      <c r="PZ83" s="108" t="str">
        <f t="shared" si="152"/>
        <v/>
      </c>
      <c r="QB83" s="124" t="str" cm="1">
        <f t="array" ref="QB83">IF(OR($QB$3="", $NI83=""), "", IFERROR(INDEX($ML83:$NE83, $QA83, MATCH($QB$3, $ML$7:$NE$7, 0)), ""))</f>
        <v/>
      </c>
      <c r="QD83" s="101" t="e" cm="1">
        <f t="array" ref="QD83">IF(OR($NI83="", $QB$3=""), NA(), IFERROR(INDEX($NO83:$OH83, $QC83, MATCH($QB$3, $NO$7:$OH$7, 0)), NA()))</f>
        <v>#N/A</v>
      </c>
      <c r="QF83" s="10">
        <f t="shared" si="242"/>
        <v>-20</v>
      </c>
    </row>
    <row r="84" spans="88:448" ht="15" hidden="1" customHeight="1" x14ac:dyDescent="0.25">
      <c r="CJ84" s="7"/>
      <c r="CK84" s="10">
        <v>76</v>
      </c>
      <c r="CL84" s="60">
        <v>40</v>
      </c>
      <c r="CM84" s="7">
        <v>26</v>
      </c>
      <c r="CN84" s="7">
        <v>99</v>
      </c>
      <c r="CO84" s="7">
        <v>84</v>
      </c>
      <c r="CP84" s="7">
        <v>98</v>
      </c>
      <c r="CQ84" s="7">
        <v>28</v>
      </c>
      <c r="CR84" s="7">
        <v>70</v>
      </c>
      <c r="CS84" s="7">
        <v>41</v>
      </c>
      <c r="CT84" s="7">
        <v>39</v>
      </c>
      <c r="CU84" s="7">
        <v>84</v>
      </c>
      <c r="CV84" s="7">
        <v>77</v>
      </c>
      <c r="CW84" s="7">
        <v>22</v>
      </c>
      <c r="CX84" s="7">
        <v>87</v>
      </c>
      <c r="CY84" s="7">
        <v>96</v>
      </c>
      <c r="CZ84" s="7">
        <v>77</v>
      </c>
      <c r="DA84" s="7">
        <v>82</v>
      </c>
      <c r="DB84" s="7">
        <v>32</v>
      </c>
      <c r="DC84" s="7">
        <v>25</v>
      </c>
      <c r="DD84" s="7">
        <v>99</v>
      </c>
      <c r="DE84" s="7">
        <v>2</v>
      </c>
      <c r="DF84" s="7">
        <v>64</v>
      </c>
      <c r="DG84" s="7">
        <v>29</v>
      </c>
      <c r="DH84" s="7">
        <v>34</v>
      </c>
      <c r="DI84" s="61">
        <v>80</v>
      </c>
      <c r="DK84" s="10">
        <v>77</v>
      </c>
      <c r="DL84" s="60">
        <v>28</v>
      </c>
      <c r="DM84" s="7">
        <v>80</v>
      </c>
      <c r="DN84" s="7">
        <v>15</v>
      </c>
      <c r="DO84" s="7">
        <v>92</v>
      </c>
      <c r="DP84" s="7">
        <v>62</v>
      </c>
      <c r="DQ84" s="7">
        <v>7</v>
      </c>
      <c r="DR84" s="7">
        <v>4</v>
      </c>
      <c r="DS84" s="7">
        <v>46</v>
      </c>
      <c r="DT84" s="7">
        <v>76</v>
      </c>
      <c r="DU84" s="7">
        <v>12</v>
      </c>
      <c r="DV84" s="7">
        <v>24</v>
      </c>
      <c r="DW84" s="7">
        <v>50</v>
      </c>
      <c r="DX84" s="7">
        <v>94</v>
      </c>
      <c r="DY84" s="7">
        <v>67</v>
      </c>
      <c r="DZ84" s="7">
        <v>80</v>
      </c>
      <c r="EA84" s="7">
        <v>38</v>
      </c>
      <c r="EB84" s="7">
        <v>72</v>
      </c>
      <c r="EC84" s="7">
        <v>62</v>
      </c>
      <c r="ED84" s="7">
        <v>87</v>
      </c>
      <c r="EE84" s="7">
        <v>42</v>
      </c>
      <c r="EF84" s="7">
        <v>20</v>
      </c>
      <c r="EG84" s="7">
        <v>8</v>
      </c>
      <c r="EH84" s="7">
        <v>98</v>
      </c>
      <c r="EI84" s="7">
        <v>27</v>
      </c>
      <c r="EJ84" s="7">
        <v>16</v>
      </c>
      <c r="EK84" s="7">
        <v>44</v>
      </c>
      <c r="EL84" s="7">
        <v>82</v>
      </c>
      <c r="EM84" s="7">
        <v>27</v>
      </c>
      <c r="EN84" s="7">
        <v>52</v>
      </c>
      <c r="EO84" s="7">
        <v>40</v>
      </c>
      <c r="EP84" s="7">
        <v>5</v>
      </c>
      <c r="EQ84" s="7">
        <v>94</v>
      </c>
      <c r="ER84" s="7">
        <v>32</v>
      </c>
      <c r="ES84" s="7">
        <v>81</v>
      </c>
      <c r="ET84" s="7">
        <v>78</v>
      </c>
      <c r="EU84" s="7">
        <v>29</v>
      </c>
      <c r="EV84" s="7">
        <v>86</v>
      </c>
      <c r="EW84" s="7">
        <v>31</v>
      </c>
      <c r="EX84" s="7">
        <v>19</v>
      </c>
      <c r="EY84" s="7">
        <v>80</v>
      </c>
      <c r="EZ84" s="7">
        <v>70</v>
      </c>
      <c r="FA84" s="7">
        <v>41</v>
      </c>
      <c r="FB84" s="7">
        <v>64</v>
      </c>
      <c r="FC84" s="7">
        <v>4</v>
      </c>
      <c r="FD84" s="7">
        <v>89</v>
      </c>
      <c r="FE84" s="7">
        <v>9</v>
      </c>
      <c r="FF84" s="7">
        <v>69</v>
      </c>
      <c r="FG84" s="7">
        <v>9</v>
      </c>
      <c r="FH84" s="7">
        <v>4</v>
      </c>
      <c r="FI84" s="7">
        <v>44</v>
      </c>
      <c r="FJ84" s="7">
        <v>79</v>
      </c>
      <c r="FK84" s="7">
        <v>16</v>
      </c>
      <c r="FL84" s="7">
        <v>69</v>
      </c>
      <c r="FM84" s="7">
        <v>39</v>
      </c>
      <c r="FN84" s="7">
        <v>81</v>
      </c>
      <c r="FO84" s="7">
        <v>46</v>
      </c>
      <c r="FP84" s="7">
        <v>100</v>
      </c>
      <c r="FQ84" s="7">
        <v>94</v>
      </c>
      <c r="FR84" s="7">
        <v>7</v>
      </c>
      <c r="FS84" s="7">
        <v>37</v>
      </c>
      <c r="FT84" s="7">
        <v>50</v>
      </c>
      <c r="FU84" s="7">
        <v>24</v>
      </c>
      <c r="FV84" s="7">
        <v>13</v>
      </c>
      <c r="FW84" s="7">
        <v>35</v>
      </c>
      <c r="FX84" s="7">
        <v>32</v>
      </c>
      <c r="FY84" s="7">
        <v>66</v>
      </c>
      <c r="FZ84" s="7">
        <v>49</v>
      </c>
      <c r="GA84" s="7">
        <v>76</v>
      </c>
      <c r="GB84" s="7">
        <v>20</v>
      </c>
      <c r="GC84" s="7">
        <v>41</v>
      </c>
      <c r="GD84" s="7">
        <v>37</v>
      </c>
      <c r="GE84" s="7">
        <v>12</v>
      </c>
      <c r="GF84" s="7">
        <v>33</v>
      </c>
      <c r="GG84" s="7">
        <v>3</v>
      </c>
      <c r="GH84" s="7">
        <v>57</v>
      </c>
      <c r="GI84" s="7">
        <v>85</v>
      </c>
      <c r="GJ84" s="7">
        <v>27</v>
      </c>
      <c r="GK84" s="7">
        <v>1</v>
      </c>
      <c r="GL84" s="7">
        <v>46</v>
      </c>
      <c r="GM84" s="7">
        <v>57</v>
      </c>
      <c r="GN84" s="7">
        <v>65</v>
      </c>
      <c r="GO84" s="7">
        <v>5</v>
      </c>
      <c r="GP84" s="7">
        <v>83</v>
      </c>
      <c r="GQ84" s="7">
        <v>84</v>
      </c>
      <c r="GR84" s="7">
        <v>52</v>
      </c>
      <c r="GS84" s="7">
        <v>79</v>
      </c>
      <c r="GT84" s="7">
        <v>34</v>
      </c>
      <c r="GU84" s="7">
        <v>100</v>
      </c>
      <c r="GV84" s="7">
        <v>39</v>
      </c>
      <c r="GW84" s="7">
        <v>24</v>
      </c>
      <c r="GX84" s="7">
        <v>34</v>
      </c>
      <c r="GY84" s="7">
        <v>36</v>
      </c>
      <c r="GZ84" s="7">
        <v>27</v>
      </c>
      <c r="HA84" s="7">
        <v>81</v>
      </c>
      <c r="HB84" s="7">
        <v>19</v>
      </c>
      <c r="HC84" s="7">
        <v>28</v>
      </c>
      <c r="HD84" s="7">
        <v>4</v>
      </c>
      <c r="HE84" s="7">
        <v>27</v>
      </c>
      <c r="HF84" s="7">
        <v>83</v>
      </c>
      <c r="HG84" s="61">
        <v>12</v>
      </c>
      <c r="HJ84" s="52" t="e">
        <f t="shared" si="273"/>
        <v>#VALUE!</v>
      </c>
      <c r="HL84" s="49">
        <f>$CA$12</f>
        <v>0.16666666666666666</v>
      </c>
      <c r="HN84" s="10" t="e">
        <f t="shared" si="179"/>
        <v>#VALUE!</v>
      </c>
      <c r="HP84" s="10" t="e">
        <f t="shared" si="180"/>
        <v>#VALUE!</v>
      </c>
      <c r="HR84" s="10" t="e">
        <f t="shared" si="243"/>
        <v>#VALUE!</v>
      </c>
      <c r="HT84" s="60" t="e">
        <f t="shared" si="178"/>
        <v>#VALUE!</v>
      </c>
      <c r="HU84" s="7" t="e">
        <f t="shared" si="178"/>
        <v>#VALUE!</v>
      </c>
      <c r="HV84" s="7" t="e">
        <f t="shared" si="178"/>
        <v>#VALUE!</v>
      </c>
      <c r="HW84" s="7" t="e">
        <f t="shared" si="178"/>
        <v>#VALUE!</v>
      </c>
      <c r="HX84" s="7" t="e">
        <f t="shared" si="178"/>
        <v>#VALUE!</v>
      </c>
      <c r="HY84" s="7" t="e">
        <f t="shared" si="178"/>
        <v>#VALUE!</v>
      </c>
      <c r="HZ84" s="7" t="e">
        <f t="shared" si="178"/>
        <v>#VALUE!</v>
      </c>
      <c r="IA84" s="7" t="e">
        <f t="shared" si="178"/>
        <v>#VALUE!</v>
      </c>
      <c r="IB84" s="7" t="e">
        <f t="shared" si="178"/>
        <v>#VALUE!</v>
      </c>
      <c r="IC84" s="7" t="e">
        <f t="shared" si="178"/>
        <v>#VALUE!</v>
      </c>
      <c r="ID84" s="7" t="e">
        <f t="shared" si="178"/>
        <v>#VALUE!</v>
      </c>
      <c r="IE84" s="7" t="e">
        <f t="shared" si="178"/>
        <v>#VALUE!</v>
      </c>
      <c r="IF84" s="7" t="e">
        <f t="shared" si="178"/>
        <v>#VALUE!</v>
      </c>
      <c r="IG84" s="7" t="e">
        <f t="shared" si="178"/>
        <v>#VALUE!</v>
      </c>
      <c r="IH84" s="7" t="e">
        <f t="shared" si="178"/>
        <v>#VALUE!</v>
      </c>
      <c r="II84" s="7" t="e">
        <f t="shared" si="178"/>
        <v>#VALUE!</v>
      </c>
      <c r="IJ84" s="7" t="e">
        <f t="shared" si="177"/>
        <v>#VALUE!</v>
      </c>
      <c r="IK84" s="7" t="e">
        <f t="shared" si="177"/>
        <v>#VALUE!</v>
      </c>
      <c r="IL84" s="7" t="e">
        <f t="shared" si="177"/>
        <v>#VALUE!</v>
      </c>
      <c r="IM84" s="61" t="e">
        <f t="shared" si="177"/>
        <v>#VALUE!</v>
      </c>
      <c r="IT84" s="10">
        <v>77</v>
      </c>
      <c r="IU84" s="10">
        <f t="shared" si="244"/>
        <v>3</v>
      </c>
      <c r="IW84" s="10">
        <f>IFERROR(IF(COUNTIF(IW$8:IW83, IW83)&lt;=INDEX($IQ$8:$IQ$18, MATCH(IW83, $IP$8:$IP$18, 0)), IW83, IW83+$IR$5), "")</f>
        <v>3</v>
      </c>
      <c r="IX84" s="10">
        <f>IF($IW84="", "", COUNTIF(IW$8:IW84, IW84))</f>
        <v>1</v>
      </c>
      <c r="IY84" s="10">
        <f t="shared" si="245"/>
        <v>10</v>
      </c>
      <c r="JA84" s="10" t="str">
        <f t="shared" si="246"/>
        <v>X</v>
      </c>
      <c r="JB84" s="10">
        <f>IF($JA84="", "", COUNTIF(JA$8:JA84, "X"))</f>
        <v>69</v>
      </c>
      <c r="JE84" s="67" t="str">
        <f t="shared" si="247"/>
        <v/>
      </c>
      <c r="JF84" s="60" t="str">
        <f>IF(AND($IQ$5='Dev Settings'!$BU$3, COUNTIF($IP$21:$IP$25, HT84)&gt;0, COUNTIF($IP$21:$IP$25, HT83)&gt;0), MIN($ML83:$NE83)-ML83, IF(AND($IQ$6='Dev Settings'!$BU$3, COUNTIF($IQ$21:$IQ$25, HT84)&gt;0, COUNTIF($IQ$21:$IQ$25, HT83)&gt;0), MAX($ML83:$NE83)-ML83, IFERROR(INDEX($IU$8:$IU$107, MATCH(HT84, $IT$8:$IT$107, 0)), "")))</f>
        <v/>
      </c>
      <c r="JG84" s="7" t="str">
        <f>IF(AND($IQ$5='Dev Settings'!$BU$3, COUNTIF($IP$21:$IP$25, HU84)&gt;0, COUNTIF($IP$21:$IP$25, HU83)&gt;0), MIN($ML83:$NE83)-MM83, IF(AND($IQ$6='Dev Settings'!$BU$3, COUNTIF($IQ$21:$IQ$25, HU84)&gt;0, COUNTIF($IQ$21:$IQ$25, HU83)&gt;0), MAX($ML83:$NE83)-MM83, IFERROR(INDEX($IU$8:$IU$107, MATCH(HU84, $IT$8:$IT$107, 0)), "")))</f>
        <v/>
      </c>
      <c r="JH84" s="7" t="str">
        <f>IF(AND($IQ$5='Dev Settings'!$BU$3, COUNTIF($IP$21:$IP$25, HV84)&gt;0, COUNTIF($IP$21:$IP$25, HV83)&gt;0), MIN($ML83:$NE83)-MN83, IF(AND($IQ$6='Dev Settings'!$BU$3, COUNTIF($IQ$21:$IQ$25, HV84)&gt;0, COUNTIF($IQ$21:$IQ$25, HV83)&gt;0), MAX($ML83:$NE83)-MN83, IFERROR(INDEX($IU$8:$IU$107, MATCH(HV84, $IT$8:$IT$107, 0)), "")))</f>
        <v/>
      </c>
      <c r="JI84" s="7" t="str">
        <f>IF(AND($IQ$5='Dev Settings'!$BU$3, COUNTIF($IP$21:$IP$25, HW84)&gt;0, COUNTIF($IP$21:$IP$25, HW83)&gt;0), MIN($ML83:$NE83)-MO83, IF(AND($IQ$6='Dev Settings'!$BU$3, COUNTIF($IQ$21:$IQ$25, HW84)&gt;0, COUNTIF($IQ$21:$IQ$25, HW83)&gt;0), MAX($ML83:$NE83)-MO83, IFERROR(INDEX($IU$8:$IU$107, MATCH(HW84, $IT$8:$IT$107, 0)), "")))</f>
        <v/>
      </c>
      <c r="JJ84" s="7" t="str">
        <f>IF(AND($IQ$5='Dev Settings'!$BU$3, COUNTIF($IP$21:$IP$25, HX84)&gt;0, COUNTIF($IP$21:$IP$25, HX83)&gt;0), MIN($ML83:$NE83)-MP83, IF(AND($IQ$6='Dev Settings'!$BU$3, COUNTIF($IQ$21:$IQ$25, HX84)&gt;0, COUNTIF($IQ$21:$IQ$25, HX83)&gt;0), MAX($ML83:$NE83)-MP83, IFERROR(INDEX($IU$8:$IU$107, MATCH(HX84, $IT$8:$IT$107, 0)), "")))</f>
        <v/>
      </c>
      <c r="JK84" s="7" t="str">
        <f>IF(AND($IQ$5='Dev Settings'!$BU$3, COUNTIF($IP$21:$IP$25, HY84)&gt;0, COUNTIF($IP$21:$IP$25, HY83)&gt;0), MIN($ML83:$NE83)-MQ83, IF(AND($IQ$6='Dev Settings'!$BU$3, COUNTIF($IQ$21:$IQ$25, HY84)&gt;0, COUNTIF($IQ$21:$IQ$25, HY83)&gt;0), MAX($ML83:$NE83)-MQ83, IFERROR(INDEX($IU$8:$IU$107, MATCH(HY84, $IT$8:$IT$107, 0)), "")))</f>
        <v/>
      </c>
      <c r="JL84" s="7" t="str">
        <f>IF(AND($IQ$5='Dev Settings'!$BU$3, COUNTIF($IP$21:$IP$25, HZ84)&gt;0, COUNTIF($IP$21:$IP$25, HZ83)&gt;0), MIN($ML83:$NE83)-MR83, IF(AND($IQ$6='Dev Settings'!$BU$3, COUNTIF($IQ$21:$IQ$25, HZ84)&gt;0, COUNTIF($IQ$21:$IQ$25, HZ83)&gt;0), MAX($ML83:$NE83)-MR83, IFERROR(INDEX($IU$8:$IU$107, MATCH(HZ84, $IT$8:$IT$107, 0)), "")))</f>
        <v/>
      </c>
      <c r="JM84" s="7" t="str">
        <f>IF(AND($IQ$5='Dev Settings'!$BU$3, COUNTIF($IP$21:$IP$25, IA84)&gt;0, COUNTIF($IP$21:$IP$25, IA83)&gt;0), MIN($ML83:$NE83)-MS83, IF(AND($IQ$6='Dev Settings'!$BU$3, COUNTIF($IQ$21:$IQ$25, IA84)&gt;0, COUNTIF($IQ$21:$IQ$25, IA83)&gt;0), MAX($ML83:$NE83)-MS83, IFERROR(INDEX($IU$8:$IU$107, MATCH(IA84, $IT$8:$IT$107, 0)), "")))</f>
        <v/>
      </c>
      <c r="JN84" s="7" t="str">
        <f>IF(AND($IQ$5='Dev Settings'!$BU$3, COUNTIF($IP$21:$IP$25, IB84)&gt;0, COUNTIF($IP$21:$IP$25, IB83)&gt;0), MIN($ML83:$NE83)-MT83, IF(AND($IQ$6='Dev Settings'!$BU$3, COUNTIF($IQ$21:$IQ$25, IB84)&gt;0, COUNTIF($IQ$21:$IQ$25, IB83)&gt;0), MAX($ML83:$NE83)-MT83, IFERROR(INDEX($IU$8:$IU$107, MATCH(IB84, $IT$8:$IT$107, 0)), "")))</f>
        <v/>
      </c>
      <c r="JO84" s="7" t="str">
        <f>IF(AND($IQ$5='Dev Settings'!$BU$3, COUNTIF($IP$21:$IP$25, IC84)&gt;0, COUNTIF($IP$21:$IP$25, IC83)&gt;0), MIN($ML83:$NE83)-MU83, IF(AND($IQ$6='Dev Settings'!$BU$3, COUNTIF($IQ$21:$IQ$25, IC84)&gt;0, COUNTIF($IQ$21:$IQ$25, IC83)&gt;0), MAX($ML83:$NE83)-MU83, IFERROR(INDEX($IU$8:$IU$107, MATCH(IC84, $IT$8:$IT$107, 0)), "")))</f>
        <v/>
      </c>
      <c r="JP84" s="7" t="str">
        <f>IF(AND($IQ$5='Dev Settings'!$BU$3, COUNTIF($IP$21:$IP$25, ID84)&gt;0, COUNTIF($IP$21:$IP$25, ID83)&gt;0), MIN($ML83:$NE83)-MV83, IF(AND($IQ$6='Dev Settings'!$BU$3, COUNTIF($IQ$21:$IQ$25, ID84)&gt;0, COUNTIF($IQ$21:$IQ$25, ID83)&gt;0), MAX($ML83:$NE83)-MV83, IFERROR(INDEX($IU$8:$IU$107, MATCH(ID84, $IT$8:$IT$107, 0)), "")))</f>
        <v/>
      </c>
      <c r="JQ84" s="7" t="str">
        <f>IF(AND($IQ$5='Dev Settings'!$BU$3, COUNTIF($IP$21:$IP$25, IE84)&gt;0, COUNTIF($IP$21:$IP$25, IE83)&gt;0), MIN($ML83:$NE83)-MW83, IF(AND($IQ$6='Dev Settings'!$BU$3, COUNTIF($IQ$21:$IQ$25, IE84)&gt;0, COUNTIF($IQ$21:$IQ$25, IE83)&gt;0), MAX($ML83:$NE83)-MW83, IFERROR(INDEX($IU$8:$IU$107, MATCH(IE84, $IT$8:$IT$107, 0)), "")))</f>
        <v/>
      </c>
      <c r="JR84" s="7" t="str">
        <f>IF(AND($IQ$5='Dev Settings'!$BU$3, COUNTIF($IP$21:$IP$25, IF84)&gt;0, COUNTIF($IP$21:$IP$25, IF83)&gt;0), MIN($ML83:$NE83)-MX83, IF(AND($IQ$6='Dev Settings'!$BU$3, COUNTIF($IQ$21:$IQ$25, IF84)&gt;0, COUNTIF($IQ$21:$IQ$25, IF83)&gt;0), MAX($ML83:$NE83)-MX83, IFERROR(INDEX($IU$8:$IU$107, MATCH(IF84, $IT$8:$IT$107, 0)), "")))</f>
        <v/>
      </c>
      <c r="JS84" s="7" t="str">
        <f>IF(AND($IQ$5='Dev Settings'!$BU$3, COUNTIF($IP$21:$IP$25, IG84)&gt;0, COUNTIF($IP$21:$IP$25, IG83)&gt;0), MIN($ML83:$NE83)-MY83, IF(AND($IQ$6='Dev Settings'!$BU$3, COUNTIF($IQ$21:$IQ$25, IG84)&gt;0, COUNTIF($IQ$21:$IQ$25, IG83)&gt;0), MAX($ML83:$NE83)-MY83, IFERROR(INDEX($IU$8:$IU$107, MATCH(IG84, $IT$8:$IT$107, 0)), "")))</f>
        <v/>
      </c>
      <c r="JT84" s="7" t="str">
        <f>IF(AND($IQ$5='Dev Settings'!$BU$3, COUNTIF($IP$21:$IP$25, IH84)&gt;0, COUNTIF($IP$21:$IP$25, IH83)&gt;0), MIN($ML83:$NE83)-MZ83, IF(AND($IQ$6='Dev Settings'!$BU$3, COUNTIF($IQ$21:$IQ$25, IH84)&gt;0, COUNTIF($IQ$21:$IQ$25, IH83)&gt;0), MAX($ML83:$NE83)-MZ83, IFERROR(INDEX($IU$8:$IU$107, MATCH(IH84, $IT$8:$IT$107, 0)), "")))</f>
        <v/>
      </c>
      <c r="JU84" s="7" t="str">
        <f>IF(AND($IQ$5='Dev Settings'!$BU$3, COUNTIF($IP$21:$IP$25, II84)&gt;0, COUNTIF($IP$21:$IP$25, II83)&gt;0), MIN($ML83:$NE83)-NA83, IF(AND($IQ$6='Dev Settings'!$BU$3, COUNTIF($IQ$21:$IQ$25, II84)&gt;0, COUNTIF($IQ$21:$IQ$25, II83)&gt;0), MAX($ML83:$NE83)-NA83, IFERROR(INDEX($IU$8:$IU$107, MATCH(II84, $IT$8:$IT$107, 0)), "")))</f>
        <v/>
      </c>
      <c r="JV84" s="7" t="str">
        <f>IF(AND($IQ$5='Dev Settings'!$BU$3, COUNTIF($IP$21:$IP$25, IJ84)&gt;0, COUNTIF($IP$21:$IP$25, IJ83)&gt;0), MIN($ML83:$NE83)-NB83, IF(AND($IQ$6='Dev Settings'!$BU$3, COUNTIF($IQ$21:$IQ$25, IJ84)&gt;0, COUNTIF($IQ$21:$IQ$25, IJ83)&gt;0), MAX($ML83:$NE83)-NB83, IFERROR(INDEX($IU$8:$IU$107, MATCH(IJ84, $IT$8:$IT$107, 0)), "")))</f>
        <v/>
      </c>
      <c r="JW84" s="7" t="str">
        <f>IF(AND($IQ$5='Dev Settings'!$BU$3, COUNTIF($IP$21:$IP$25, IK84)&gt;0, COUNTIF($IP$21:$IP$25, IK83)&gt;0), MIN($ML83:$NE83)-NC83, IF(AND($IQ$6='Dev Settings'!$BU$3, COUNTIF($IQ$21:$IQ$25, IK84)&gt;0, COUNTIF($IQ$21:$IQ$25, IK83)&gt;0), MAX($ML83:$NE83)-NC83, IFERROR(INDEX($IU$8:$IU$107, MATCH(IK84, $IT$8:$IT$107, 0)), "")))</f>
        <v/>
      </c>
      <c r="JX84" s="7" t="str">
        <f>IF(AND($IQ$5='Dev Settings'!$BU$3, COUNTIF($IP$21:$IP$25, IL84)&gt;0, COUNTIF($IP$21:$IP$25, IL83)&gt;0), MIN($ML83:$NE83)-ND83, IF(AND($IQ$6='Dev Settings'!$BU$3, COUNTIF($IQ$21:$IQ$25, IL84)&gt;0, COUNTIF($IQ$21:$IQ$25, IL83)&gt;0), MAX($ML83:$NE83)-ND83, IFERROR(INDEX($IU$8:$IU$107, MATCH(IL84, $IT$8:$IT$107, 0)), "")))</f>
        <v/>
      </c>
      <c r="JY84" s="61" t="str">
        <f>IF(AND($IQ$5='Dev Settings'!$BU$3, COUNTIF($IP$21:$IP$25, IM84)&gt;0, COUNTIF($IP$21:$IP$25, IM83)&gt;0), MIN($ML83:$NE83)-NE83, IF(AND($IQ$6='Dev Settings'!$BU$3, COUNTIF($IQ$21:$IQ$25, IM84)&gt;0, COUNTIF($IQ$21:$IQ$25, IM83)&gt;0), MAX($ML83:$NE83)-NE83, IFERROR(INDEX($IU$8:$IU$107, MATCH(IM84, $IT$8:$IT$107, 0)), "")))</f>
        <v/>
      </c>
      <c r="KA84" s="60" t="str">
        <f t="shared" si="181"/>
        <v/>
      </c>
      <c r="KB84" s="7" t="str">
        <f t="shared" si="182"/>
        <v/>
      </c>
      <c r="KC84" s="7" t="str">
        <f t="shared" si="183"/>
        <v/>
      </c>
      <c r="KD84" s="7" t="str">
        <f t="shared" si="184"/>
        <v/>
      </c>
      <c r="KE84" s="7" t="str">
        <f t="shared" si="185"/>
        <v/>
      </c>
      <c r="KF84" s="7" t="str">
        <f t="shared" si="186"/>
        <v/>
      </c>
      <c r="KG84" s="7" t="str">
        <f t="shared" si="187"/>
        <v/>
      </c>
      <c r="KH84" s="7" t="str">
        <f t="shared" si="188"/>
        <v/>
      </c>
      <c r="KI84" s="7" t="str">
        <f t="shared" si="189"/>
        <v/>
      </c>
      <c r="KJ84" s="7" t="str">
        <f t="shared" si="190"/>
        <v/>
      </c>
      <c r="KK84" s="7" t="str">
        <f t="shared" si="191"/>
        <v/>
      </c>
      <c r="KL84" s="7" t="str">
        <f t="shared" si="192"/>
        <v/>
      </c>
      <c r="KM84" s="7" t="str">
        <f t="shared" si="193"/>
        <v/>
      </c>
      <c r="KN84" s="7" t="str">
        <f t="shared" si="194"/>
        <v/>
      </c>
      <c r="KO84" s="7" t="str">
        <f t="shared" si="195"/>
        <v/>
      </c>
      <c r="KP84" s="7" t="str">
        <f t="shared" si="196"/>
        <v/>
      </c>
      <c r="KQ84" s="7" t="str">
        <f t="shared" si="197"/>
        <v/>
      </c>
      <c r="KR84" s="7" t="str">
        <f t="shared" si="198"/>
        <v/>
      </c>
      <c r="KS84" s="7" t="str">
        <f t="shared" si="199"/>
        <v/>
      </c>
      <c r="KT84" s="61" t="str">
        <f t="shared" si="200"/>
        <v/>
      </c>
      <c r="KV84" s="60" t="e">
        <f t="shared" si="201"/>
        <v>#VALUE!</v>
      </c>
      <c r="KW84" s="7" t="e">
        <f t="shared" si="202"/>
        <v>#VALUE!</v>
      </c>
      <c r="KX84" s="7" t="e">
        <f t="shared" si="203"/>
        <v>#VALUE!</v>
      </c>
      <c r="KY84" s="7" t="e">
        <f t="shared" si="204"/>
        <v>#VALUE!</v>
      </c>
      <c r="KZ84" s="7" t="e">
        <f t="shared" si="205"/>
        <v>#VALUE!</v>
      </c>
      <c r="LA84" s="7" t="e">
        <f t="shared" si="206"/>
        <v>#VALUE!</v>
      </c>
      <c r="LB84" s="7" t="e">
        <f t="shared" si="207"/>
        <v>#VALUE!</v>
      </c>
      <c r="LC84" s="7" t="e">
        <f t="shared" si="208"/>
        <v>#VALUE!</v>
      </c>
      <c r="LD84" s="7" t="e">
        <f t="shared" si="209"/>
        <v>#VALUE!</v>
      </c>
      <c r="LE84" s="7" t="e">
        <f t="shared" si="210"/>
        <v>#VALUE!</v>
      </c>
      <c r="LF84" s="7" t="e">
        <f t="shared" si="211"/>
        <v>#VALUE!</v>
      </c>
      <c r="LG84" s="7" t="e">
        <f t="shared" si="212"/>
        <v>#VALUE!</v>
      </c>
      <c r="LH84" s="7" t="e">
        <f t="shared" si="213"/>
        <v>#VALUE!</v>
      </c>
      <c r="LI84" s="7" t="e">
        <f t="shared" si="214"/>
        <v>#VALUE!</v>
      </c>
      <c r="LJ84" s="7" t="e">
        <f t="shared" si="215"/>
        <v>#VALUE!</v>
      </c>
      <c r="LK84" s="7" t="e">
        <f t="shared" si="216"/>
        <v>#VALUE!</v>
      </c>
      <c r="LL84" s="7" t="e">
        <f t="shared" si="217"/>
        <v>#VALUE!</v>
      </c>
      <c r="LM84" s="7" t="e">
        <f t="shared" si="218"/>
        <v>#VALUE!</v>
      </c>
      <c r="LN84" s="7" t="e">
        <f t="shared" si="219"/>
        <v>#VALUE!</v>
      </c>
      <c r="LO84" s="61" t="e">
        <f t="shared" si="220"/>
        <v>#VALUE!</v>
      </c>
      <c r="LQ84" s="60" t="e">
        <f t="shared" si="221"/>
        <v>#VALUE!</v>
      </c>
      <c r="LR84" s="7" t="e">
        <f t="shared" si="222"/>
        <v>#VALUE!</v>
      </c>
      <c r="LS84" s="7" t="e">
        <f t="shared" si="223"/>
        <v>#VALUE!</v>
      </c>
      <c r="LT84" s="7" t="e">
        <f t="shared" si="224"/>
        <v>#VALUE!</v>
      </c>
      <c r="LU84" s="7" t="e">
        <f t="shared" si="225"/>
        <v>#VALUE!</v>
      </c>
      <c r="LV84" s="7" t="e">
        <f t="shared" si="226"/>
        <v>#VALUE!</v>
      </c>
      <c r="LW84" s="7" t="e">
        <f t="shared" si="227"/>
        <v>#VALUE!</v>
      </c>
      <c r="LX84" s="7" t="e">
        <f t="shared" si="228"/>
        <v>#VALUE!</v>
      </c>
      <c r="LY84" s="7" t="e">
        <f t="shared" si="229"/>
        <v>#VALUE!</v>
      </c>
      <c r="LZ84" s="7" t="e">
        <f t="shared" si="230"/>
        <v>#VALUE!</v>
      </c>
      <c r="MA84" s="7" t="e">
        <f t="shared" si="231"/>
        <v>#VALUE!</v>
      </c>
      <c r="MB84" s="7" t="e">
        <f t="shared" si="232"/>
        <v>#VALUE!</v>
      </c>
      <c r="MC84" s="7" t="e">
        <f t="shared" si="233"/>
        <v>#VALUE!</v>
      </c>
      <c r="MD84" s="7" t="e">
        <f t="shared" si="234"/>
        <v>#VALUE!</v>
      </c>
      <c r="ME84" s="7" t="e">
        <f t="shared" si="235"/>
        <v>#VALUE!</v>
      </c>
      <c r="MF84" s="7" t="e">
        <f t="shared" si="236"/>
        <v>#VALUE!</v>
      </c>
      <c r="MG84" s="7" t="e">
        <f t="shared" si="237"/>
        <v>#VALUE!</v>
      </c>
      <c r="MH84" s="7" t="e">
        <f t="shared" si="238"/>
        <v>#VALUE!</v>
      </c>
      <c r="MI84" s="7" t="e">
        <f t="shared" si="239"/>
        <v>#VALUE!</v>
      </c>
      <c r="MJ84" s="61" t="e">
        <f t="shared" si="240"/>
        <v>#VALUE!</v>
      </c>
      <c r="ML84" s="60" t="str">
        <f t="shared" si="248"/>
        <v/>
      </c>
      <c r="MM84" s="7" t="str">
        <f t="shared" si="249"/>
        <v/>
      </c>
      <c r="MN84" s="7" t="str">
        <f t="shared" si="250"/>
        <v/>
      </c>
      <c r="MO84" s="7" t="str">
        <f t="shared" si="251"/>
        <v/>
      </c>
      <c r="MP84" s="7" t="str">
        <f t="shared" si="252"/>
        <v/>
      </c>
      <c r="MQ84" s="7" t="str">
        <f t="shared" si="253"/>
        <v/>
      </c>
      <c r="MR84" s="7" t="str">
        <f t="shared" si="254"/>
        <v/>
      </c>
      <c r="MS84" s="7" t="str">
        <f t="shared" si="255"/>
        <v/>
      </c>
      <c r="MT84" s="7" t="str">
        <f t="shared" si="256"/>
        <v/>
      </c>
      <c r="MU84" s="7" t="str">
        <f t="shared" si="257"/>
        <v/>
      </c>
      <c r="MV84" s="7" t="str">
        <f t="shared" si="258"/>
        <v/>
      </c>
      <c r="MW84" s="7" t="str">
        <f t="shared" si="259"/>
        <v/>
      </c>
      <c r="MX84" s="7" t="str">
        <f t="shared" si="260"/>
        <v/>
      </c>
      <c r="MY84" s="7" t="str">
        <f t="shared" si="261"/>
        <v/>
      </c>
      <c r="MZ84" s="7" t="str">
        <f t="shared" si="262"/>
        <v/>
      </c>
      <c r="NA84" s="7" t="str">
        <f t="shared" si="263"/>
        <v/>
      </c>
      <c r="NB84" s="7" t="str">
        <f t="shared" si="264"/>
        <v/>
      </c>
      <c r="NC84" s="7" t="str">
        <f t="shared" si="265"/>
        <v/>
      </c>
      <c r="ND84" s="7" t="str">
        <f t="shared" si="266"/>
        <v/>
      </c>
      <c r="NE84" s="61" t="str">
        <f t="shared" si="267"/>
        <v/>
      </c>
      <c r="NG84" s="10" t="str">
        <f t="shared" si="268"/>
        <v/>
      </c>
      <c r="NI84" s="10" t="str">
        <f t="shared" si="269"/>
        <v/>
      </c>
      <c r="NK84" s="10" t="str">
        <f>IF(COUNTIF($NI84:$NI$176, "X")=1, "X", "")</f>
        <v/>
      </c>
      <c r="NM84" s="10" t="str">
        <f t="shared" si="241"/>
        <v/>
      </c>
      <c r="NO84" s="85" t="str" cm="1">
        <f t="array" ref="NO84">IF(OR(NO$7="", $JE84=""), "", IFERROR(NO$8+SUMPRODUCT((Trades!$CL$8:$CL$307)*(Trades!$O$8:$Q$307=NO$7)*(Trades!$R$8:$R$307&lt;$JE84))-SUMPRODUCT((Trades!$H$8:$H$307)*(Trades!$E$8:$E$307=NO$7)*(Trades!$R$8:$R$307&lt;$JE84)), ""))</f>
        <v/>
      </c>
      <c r="NP84" s="86" t="str" cm="1">
        <f t="array" ref="NP84">IF(OR(NP$7="", $JE84=""), "", IFERROR(NP$8+SUMPRODUCT((Trades!$CL$8:$CL$307)*(Trades!$O$8:$Q$307=NP$7)*(Trades!$R$8:$R$307&lt;$JE84))-SUMPRODUCT((Trades!$H$8:$H$307)*(Trades!$E$8:$E$307=NP$7)*(Trades!$R$8:$R$307&lt;$JE84)), ""))</f>
        <v/>
      </c>
      <c r="NQ84" s="86" t="str" cm="1">
        <f t="array" ref="NQ84">IF(OR(NQ$7="", $JE84=""), "", IFERROR(NQ$8+SUMPRODUCT((Trades!$CL$8:$CL$307)*(Trades!$O$8:$Q$307=NQ$7)*(Trades!$R$8:$R$307&lt;$JE84))-SUMPRODUCT((Trades!$H$8:$H$307)*(Trades!$E$8:$E$307=NQ$7)*(Trades!$R$8:$R$307&lt;$JE84)), ""))</f>
        <v/>
      </c>
      <c r="NR84" s="86" t="str" cm="1">
        <f t="array" ref="NR84">IF(OR(NR$7="", $JE84=""), "", IFERROR(NR$8+SUMPRODUCT((Trades!$CL$8:$CL$307)*(Trades!$O$8:$Q$307=NR$7)*(Trades!$R$8:$R$307&lt;$JE84))-SUMPRODUCT((Trades!$H$8:$H$307)*(Trades!$E$8:$E$307=NR$7)*(Trades!$R$8:$R$307&lt;$JE84)), ""))</f>
        <v/>
      </c>
      <c r="NS84" s="86" t="str" cm="1">
        <f t="array" ref="NS84">IF(OR(NS$7="", $JE84=""), "", IFERROR(NS$8+SUMPRODUCT((Trades!$CL$8:$CL$307)*(Trades!$O$8:$Q$307=NS$7)*(Trades!$R$8:$R$307&lt;$JE84))-SUMPRODUCT((Trades!$H$8:$H$307)*(Trades!$E$8:$E$307=NS$7)*(Trades!$R$8:$R$307&lt;$JE84)), ""))</f>
        <v/>
      </c>
      <c r="NT84" s="86" t="str" cm="1">
        <f t="array" ref="NT84">IF(OR(NT$7="", $JE84=""), "", IFERROR(NT$8+SUMPRODUCT((Trades!$CL$8:$CL$307)*(Trades!$O$8:$Q$307=NT$7)*(Trades!$R$8:$R$307&lt;$JE84))-SUMPRODUCT((Trades!$H$8:$H$307)*(Trades!$E$8:$E$307=NT$7)*(Trades!$R$8:$R$307&lt;$JE84)), ""))</f>
        <v/>
      </c>
      <c r="NU84" s="86" t="str" cm="1">
        <f t="array" ref="NU84">IF(OR(NU$7="", $JE84=""), "", IFERROR(NU$8+SUMPRODUCT((Trades!$CL$8:$CL$307)*(Trades!$O$8:$Q$307=NU$7)*(Trades!$R$8:$R$307&lt;$JE84))-SUMPRODUCT((Trades!$H$8:$H$307)*(Trades!$E$8:$E$307=NU$7)*(Trades!$R$8:$R$307&lt;$JE84)), ""))</f>
        <v/>
      </c>
      <c r="NV84" s="86" t="str" cm="1">
        <f t="array" ref="NV84">IF(OR(NV$7="", $JE84=""), "", IFERROR(NV$8+SUMPRODUCT((Trades!$CL$8:$CL$307)*(Trades!$O$8:$Q$307=NV$7)*(Trades!$R$8:$R$307&lt;$JE84))-SUMPRODUCT((Trades!$H$8:$H$307)*(Trades!$E$8:$E$307=NV$7)*(Trades!$R$8:$R$307&lt;$JE84)), ""))</f>
        <v/>
      </c>
      <c r="NW84" s="86" t="str" cm="1">
        <f t="array" ref="NW84">IF(OR(NW$7="", $JE84=""), "", IFERROR(NW$8+SUMPRODUCT((Trades!$CL$8:$CL$307)*(Trades!$O$8:$Q$307=NW$7)*(Trades!$R$8:$R$307&lt;$JE84))-SUMPRODUCT((Trades!$H$8:$H$307)*(Trades!$E$8:$E$307=NW$7)*(Trades!$R$8:$R$307&lt;$JE84)), ""))</f>
        <v/>
      </c>
      <c r="NX84" s="86" t="str" cm="1">
        <f t="array" ref="NX84">IF(OR(NX$7="", $JE84=""), "", IFERROR(NX$8+SUMPRODUCT((Trades!$CL$8:$CL$307)*(Trades!$O$8:$Q$307=NX$7)*(Trades!$R$8:$R$307&lt;$JE84))-SUMPRODUCT((Trades!$H$8:$H$307)*(Trades!$E$8:$E$307=NX$7)*(Trades!$R$8:$R$307&lt;$JE84)), ""))</f>
        <v/>
      </c>
      <c r="NY84" s="86" t="str" cm="1">
        <f t="array" ref="NY84">IF(OR(NY$7="", $JE84=""), "", IFERROR(NY$8+SUMPRODUCT((Trades!$CL$8:$CL$307)*(Trades!$O$8:$Q$307=NY$7)*(Trades!$R$8:$R$307&lt;$JE84))-SUMPRODUCT((Trades!$H$8:$H$307)*(Trades!$E$8:$E$307=NY$7)*(Trades!$R$8:$R$307&lt;$JE84)), ""))</f>
        <v/>
      </c>
      <c r="NZ84" s="86" t="str" cm="1">
        <f t="array" ref="NZ84">IF(OR(NZ$7="", $JE84=""), "", IFERROR(NZ$8+SUMPRODUCT((Trades!$CL$8:$CL$307)*(Trades!$O$8:$Q$307=NZ$7)*(Trades!$R$8:$R$307&lt;$JE84))-SUMPRODUCT((Trades!$H$8:$H$307)*(Trades!$E$8:$E$307=NZ$7)*(Trades!$R$8:$R$307&lt;$JE84)), ""))</f>
        <v/>
      </c>
      <c r="OA84" s="86" t="str" cm="1">
        <f t="array" ref="OA84">IF(OR(OA$7="", $JE84=""), "", IFERROR(OA$8+SUMPRODUCT((Trades!$CL$8:$CL$307)*(Trades!$O$8:$Q$307=OA$7)*(Trades!$R$8:$R$307&lt;$JE84))-SUMPRODUCT((Trades!$H$8:$H$307)*(Trades!$E$8:$E$307=OA$7)*(Trades!$R$8:$R$307&lt;$JE84)), ""))</f>
        <v/>
      </c>
      <c r="OB84" s="86" t="str" cm="1">
        <f t="array" ref="OB84">IF(OR(OB$7="", $JE84=""), "", IFERROR(OB$8+SUMPRODUCT((Trades!$CL$8:$CL$307)*(Trades!$O$8:$Q$307=OB$7)*(Trades!$R$8:$R$307&lt;$JE84))-SUMPRODUCT((Trades!$H$8:$H$307)*(Trades!$E$8:$E$307=OB$7)*(Trades!$R$8:$R$307&lt;$JE84)), ""))</f>
        <v/>
      </c>
      <c r="OC84" s="86" t="str" cm="1">
        <f t="array" ref="OC84">IF(OR(OC$7="", $JE84=""), "", IFERROR(OC$8+SUMPRODUCT((Trades!$CL$8:$CL$307)*(Trades!$O$8:$Q$307=OC$7)*(Trades!$R$8:$R$307&lt;$JE84))-SUMPRODUCT((Trades!$H$8:$H$307)*(Trades!$E$8:$E$307=OC$7)*(Trades!$R$8:$R$307&lt;$JE84)), ""))</f>
        <v/>
      </c>
      <c r="OD84" s="86" t="str" cm="1">
        <f t="array" ref="OD84">IF(OR(OD$7="", $JE84=""), "", IFERROR(OD$8+SUMPRODUCT((Trades!$CL$8:$CL$307)*(Trades!$O$8:$Q$307=OD$7)*(Trades!$R$8:$R$307&lt;$JE84))-SUMPRODUCT((Trades!$H$8:$H$307)*(Trades!$E$8:$E$307=OD$7)*(Trades!$R$8:$R$307&lt;$JE84)), ""))</f>
        <v/>
      </c>
      <c r="OE84" s="86" t="str" cm="1">
        <f t="array" ref="OE84">IF(OR(OE$7="", $JE84=""), "", IFERROR(OE$8+SUMPRODUCT((Trades!$CL$8:$CL$307)*(Trades!$O$8:$Q$307=OE$7)*(Trades!$R$8:$R$307&lt;$JE84))-SUMPRODUCT((Trades!$H$8:$H$307)*(Trades!$E$8:$E$307=OE$7)*(Trades!$R$8:$R$307&lt;$JE84)), ""))</f>
        <v/>
      </c>
      <c r="OF84" s="86" t="str" cm="1">
        <f t="array" ref="OF84">IF(OR(OF$7="", $JE84=""), "", IFERROR(OF$8+SUMPRODUCT((Trades!$CL$8:$CL$307)*(Trades!$O$8:$Q$307=OF$7)*(Trades!$R$8:$R$307&lt;$JE84))-SUMPRODUCT((Trades!$H$8:$H$307)*(Trades!$E$8:$E$307=OF$7)*(Trades!$R$8:$R$307&lt;$JE84)), ""))</f>
        <v/>
      </c>
      <c r="OG84" s="86" t="str" cm="1">
        <f t="array" ref="OG84">IF(OR(OG$7="", $JE84=""), "", IFERROR(OG$8+SUMPRODUCT((Trades!$CL$8:$CL$307)*(Trades!$O$8:$Q$307=OG$7)*(Trades!$R$8:$R$307&lt;$JE84))-SUMPRODUCT((Trades!$H$8:$H$307)*(Trades!$E$8:$E$307=OG$7)*(Trades!$R$8:$R$307&lt;$JE84)), ""))</f>
        <v/>
      </c>
      <c r="OH84" s="87" t="str" cm="1">
        <f t="array" ref="OH84">IF(OR(OH$7="", $JE84=""), "", IFERROR(OH$8+SUMPRODUCT((Trades!$CL$8:$CL$307)*(Trades!$O$8:$Q$307=OH$7)*(Trades!$R$8:$R$307&lt;$JE84))-SUMPRODUCT((Trades!$H$8:$H$307)*(Trades!$E$8:$E$307=OH$7)*(Trades!$R$8:$R$307&lt;$JE84)), ""))</f>
        <v/>
      </c>
      <c r="OJ84" s="94" t="str">
        <f t="shared" si="270"/>
        <v/>
      </c>
      <c r="OK84" s="95" t="str">
        <f t="shared" si="153"/>
        <v/>
      </c>
      <c r="OL84" s="95" t="str">
        <f t="shared" si="154"/>
        <v/>
      </c>
      <c r="OM84" s="95" t="str">
        <f t="shared" si="155"/>
        <v/>
      </c>
      <c r="ON84" s="95" t="str">
        <f t="shared" si="156"/>
        <v/>
      </c>
      <c r="OO84" s="95" t="str">
        <f t="shared" si="157"/>
        <v/>
      </c>
      <c r="OP84" s="95" t="str">
        <f t="shared" si="158"/>
        <v/>
      </c>
      <c r="OQ84" s="95" t="str">
        <f t="shared" si="159"/>
        <v/>
      </c>
      <c r="OR84" s="95" t="str">
        <f t="shared" si="160"/>
        <v/>
      </c>
      <c r="OS84" s="95" t="str">
        <f t="shared" si="131"/>
        <v/>
      </c>
      <c r="OT84" s="95" t="str">
        <f t="shared" si="132"/>
        <v/>
      </c>
      <c r="OU84" s="95" t="str">
        <f t="shared" si="133"/>
        <v/>
      </c>
      <c r="OV84" s="95" t="str">
        <f t="shared" si="134"/>
        <v/>
      </c>
      <c r="OW84" s="95" t="str">
        <f t="shared" si="135"/>
        <v/>
      </c>
      <c r="OX84" s="95" t="str">
        <f t="shared" si="136"/>
        <v/>
      </c>
      <c r="OY84" s="95" t="str">
        <f t="shared" si="137"/>
        <v/>
      </c>
      <c r="OZ84" s="95" t="str">
        <f t="shared" si="138"/>
        <v/>
      </c>
      <c r="PA84" s="95" t="str">
        <f t="shared" si="139"/>
        <v/>
      </c>
      <c r="PB84" s="95" t="str">
        <f t="shared" si="140"/>
        <v/>
      </c>
      <c r="PC84" s="96" t="str">
        <f t="shared" si="141"/>
        <v/>
      </c>
      <c r="PE84" s="101" t="str">
        <f t="shared" si="271"/>
        <v/>
      </c>
      <c r="PG84" s="106" t="str">
        <f t="shared" si="272"/>
        <v/>
      </c>
      <c r="PH84" s="107" t="str">
        <f t="shared" si="161"/>
        <v/>
      </c>
      <c r="PI84" s="107" t="str">
        <f t="shared" si="162"/>
        <v/>
      </c>
      <c r="PJ84" s="107" t="str">
        <f t="shared" si="163"/>
        <v/>
      </c>
      <c r="PK84" s="107" t="str">
        <f t="shared" si="164"/>
        <v/>
      </c>
      <c r="PL84" s="107" t="str">
        <f t="shared" si="165"/>
        <v/>
      </c>
      <c r="PM84" s="107" t="str">
        <f t="shared" si="166"/>
        <v/>
      </c>
      <c r="PN84" s="107" t="str">
        <f t="shared" si="167"/>
        <v/>
      </c>
      <c r="PO84" s="107" t="str">
        <f t="shared" si="168"/>
        <v/>
      </c>
      <c r="PP84" s="107" t="str">
        <f t="shared" si="142"/>
        <v/>
      </c>
      <c r="PQ84" s="107" t="str">
        <f t="shared" si="143"/>
        <v/>
      </c>
      <c r="PR84" s="107" t="str">
        <f t="shared" si="144"/>
        <v/>
      </c>
      <c r="PS84" s="107" t="str">
        <f t="shared" si="145"/>
        <v/>
      </c>
      <c r="PT84" s="107" t="str">
        <f t="shared" si="146"/>
        <v/>
      </c>
      <c r="PU84" s="107" t="str">
        <f t="shared" si="147"/>
        <v/>
      </c>
      <c r="PV84" s="107" t="str">
        <f t="shared" si="148"/>
        <v/>
      </c>
      <c r="PW84" s="107" t="str">
        <f t="shared" si="149"/>
        <v/>
      </c>
      <c r="PX84" s="107" t="str">
        <f t="shared" si="150"/>
        <v/>
      </c>
      <c r="PY84" s="107" t="str">
        <f t="shared" si="151"/>
        <v/>
      </c>
      <c r="PZ84" s="108" t="str">
        <f t="shared" si="152"/>
        <v/>
      </c>
      <c r="QB84" s="124" t="str" cm="1">
        <f t="array" ref="QB84">IF(OR($QB$3="", $NI84=""), "", IFERROR(INDEX($ML84:$NE84, $QA84, MATCH($QB$3, $ML$7:$NE$7, 0)), ""))</f>
        <v/>
      </c>
      <c r="QD84" s="101" t="e" cm="1">
        <f t="array" ref="QD84">IF(OR($NI84="", $QB$3=""), NA(), IFERROR(INDEX($NO84:$OH84, $QC84, MATCH($QB$3, $NO$7:$OH$7, 0)), NA()))</f>
        <v>#N/A</v>
      </c>
      <c r="QF84" s="10">
        <f t="shared" si="242"/>
        <v>-20</v>
      </c>
    </row>
    <row r="85" spans="88:448" ht="15" hidden="1" customHeight="1" x14ac:dyDescent="0.25">
      <c r="CJ85" s="7"/>
      <c r="CK85" s="10">
        <v>77</v>
      </c>
      <c r="CL85" s="60">
        <v>51</v>
      </c>
      <c r="CM85" s="7">
        <v>94</v>
      </c>
      <c r="CN85" s="7">
        <v>2</v>
      </c>
      <c r="CO85" s="7">
        <v>49</v>
      </c>
      <c r="CP85" s="7">
        <v>21</v>
      </c>
      <c r="CQ85" s="7">
        <v>7</v>
      </c>
      <c r="CR85" s="7">
        <v>19</v>
      </c>
      <c r="CS85" s="7">
        <v>30</v>
      </c>
      <c r="CT85" s="7">
        <v>99</v>
      </c>
      <c r="CU85" s="7">
        <v>32</v>
      </c>
      <c r="CV85" s="7">
        <v>39</v>
      </c>
      <c r="CW85" s="7">
        <v>53</v>
      </c>
      <c r="CX85" s="7">
        <v>73</v>
      </c>
      <c r="CY85" s="7">
        <v>50</v>
      </c>
      <c r="CZ85" s="7">
        <v>46</v>
      </c>
      <c r="DA85" s="7">
        <v>31</v>
      </c>
      <c r="DB85" s="7">
        <v>16</v>
      </c>
      <c r="DC85" s="7">
        <v>56</v>
      </c>
      <c r="DD85" s="7">
        <v>60</v>
      </c>
      <c r="DE85" s="7">
        <v>24</v>
      </c>
      <c r="DF85" s="7">
        <v>18</v>
      </c>
      <c r="DG85" s="7">
        <v>55</v>
      </c>
      <c r="DH85" s="7">
        <v>40</v>
      </c>
      <c r="DI85" s="61">
        <v>59</v>
      </c>
      <c r="DK85" s="10">
        <v>78</v>
      </c>
      <c r="DL85" s="60">
        <v>48</v>
      </c>
      <c r="DM85" s="7">
        <v>68</v>
      </c>
      <c r="DN85" s="7">
        <v>16</v>
      </c>
      <c r="DO85" s="7">
        <v>81</v>
      </c>
      <c r="DP85" s="7">
        <v>44</v>
      </c>
      <c r="DQ85" s="7">
        <v>64</v>
      </c>
      <c r="DR85" s="7">
        <v>85</v>
      </c>
      <c r="DS85" s="7">
        <v>89</v>
      </c>
      <c r="DT85" s="7">
        <v>66</v>
      </c>
      <c r="DU85" s="7">
        <v>88</v>
      </c>
      <c r="DV85" s="7">
        <v>6</v>
      </c>
      <c r="DW85" s="7">
        <v>82</v>
      </c>
      <c r="DX85" s="7">
        <v>66</v>
      </c>
      <c r="DY85" s="7">
        <v>52</v>
      </c>
      <c r="DZ85" s="7">
        <v>13</v>
      </c>
      <c r="EA85" s="7">
        <v>12</v>
      </c>
      <c r="EB85" s="7">
        <v>51</v>
      </c>
      <c r="EC85" s="7">
        <v>91</v>
      </c>
      <c r="ED85" s="7">
        <v>42</v>
      </c>
      <c r="EE85" s="7">
        <v>69</v>
      </c>
      <c r="EF85" s="7">
        <v>100</v>
      </c>
      <c r="EG85" s="7">
        <v>16</v>
      </c>
      <c r="EH85" s="7">
        <v>48</v>
      </c>
      <c r="EI85" s="7">
        <v>4</v>
      </c>
      <c r="EJ85" s="7">
        <v>26</v>
      </c>
      <c r="EK85" s="7">
        <v>43</v>
      </c>
      <c r="EL85" s="7">
        <v>68</v>
      </c>
      <c r="EM85" s="7">
        <v>91</v>
      </c>
      <c r="EN85" s="7">
        <v>33</v>
      </c>
      <c r="EO85" s="7">
        <v>44</v>
      </c>
      <c r="EP85" s="7">
        <v>95</v>
      </c>
      <c r="EQ85" s="7">
        <v>54</v>
      </c>
      <c r="ER85" s="7">
        <v>9</v>
      </c>
      <c r="ES85" s="7">
        <v>41</v>
      </c>
      <c r="ET85" s="7">
        <v>30</v>
      </c>
      <c r="EU85" s="7">
        <v>39</v>
      </c>
      <c r="EV85" s="7">
        <v>41</v>
      </c>
      <c r="EW85" s="7">
        <v>87</v>
      </c>
      <c r="EX85" s="7">
        <v>96</v>
      </c>
      <c r="EY85" s="7">
        <v>49</v>
      </c>
      <c r="EZ85" s="7">
        <v>1</v>
      </c>
      <c r="FA85" s="7">
        <v>66</v>
      </c>
      <c r="FB85" s="7">
        <v>15</v>
      </c>
      <c r="FC85" s="7">
        <v>29</v>
      </c>
      <c r="FD85" s="7">
        <v>54</v>
      </c>
      <c r="FE85" s="7">
        <v>60</v>
      </c>
      <c r="FF85" s="7">
        <v>46</v>
      </c>
      <c r="FG85" s="7">
        <v>91</v>
      </c>
      <c r="FH85" s="7">
        <v>6</v>
      </c>
      <c r="FI85" s="7">
        <v>94</v>
      </c>
      <c r="FJ85" s="7">
        <v>48</v>
      </c>
      <c r="FK85" s="7">
        <v>97</v>
      </c>
      <c r="FL85" s="7">
        <v>61</v>
      </c>
      <c r="FM85" s="7">
        <v>95</v>
      </c>
      <c r="FN85" s="7">
        <v>61</v>
      </c>
      <c r="FO85" s="7">
        <v>68</v>
      </c>
      <c r="FP85" s="7">
        <v>1</v>
      </c>
      <c r="FQ85" s="7">
        <v>74</v>
      </c>
      <c r="FR85" s="7">
        <v>49</v>
      </c>
      <c r="FS85" s="7">
        <v>53</v>
      </c>
      <c r="FT85" s="7">
        <v>26</v>
      </c>
      <c r="FU85" s="7">
        <v>73</v>
      </c>
      <c r="FV85" s="7">
        <v>17</v>
      </c>
      <c r="FW85" s="7">
        <v>59</v>
      </c>
      <c r="FX85" s="7">
        <v>95</v>
      </c>
      <c r="FY85" s="7">
        <v>81</v>
      </c>
      <c r="FZ85" s="7">
        <v>97</v>
      </c>
      <c r="GA85" s="7">
        <v>57</v>
      </c>
      <c r="GB85" s="7">
        <v>68</v>
      </c>
      <c r="GC85" s="7">
        <v>16</v>
      </c>
      <c r="GD85" s="7">
        <v>19</v>
      </c>
      <c r="GE85" s="7">
        <v>26</v>
      </c>
      <c r="GF85" s="7">
        <v>43</v>
      </c>
      <c r="GG85" s="7">
        <v>27</v>
      </c>
      <c r="GH85" s="7">
        <v>35</v>
      </c>
      <c r="GI85" s="7">
        <v>89</v>
      </c>
      <c r="GJ85" s="7">
        <v>59</v>
      </c>
      <c r="GK85" s="7">
        <v>8</v>
      </c>
      <c r="GL85" s="7">
        <v>18</v>
      </c>
      <c r="GM85" s="7">
        <v>64</v>
      </c>
      <c r="GN85" s="7">
        <v>3</v>
      </c>
      <c r="GO85" s="7">
        <v>74</v>
      </c>
      <c r="GP85" s="7">
        <v>88</v>
      </c>
      <c r="GQ85" s="7">
        <v>12</v>
      </c>
      <c r="GR85" s="7">
        <v>25</v>
      </c>
      <c r="GS85" s="7">
        <v>44</v>
      </c>
      <c r="GT85" s="7">
        <v>22</v>
      </c>
      <c r="GU85" s="7">
        <v>99</v>
      </c>
      <c r="GV85" s="7">
        <v>53</v>
      </c>
      <c r="GW85" s="7">
        <v>63</v>
      </c>
      <c r="GX85" s="7">
        <v>44</v>
      </c>
      <c r="GY85" s="7">
        <v>86</v>
      </c>
      <c r="GZ85" s="7">
        <v>70</v>
      </c>
      <c r="HA85" s="7">
        <v>57</v>
      </c>
      <c r="HB85" s="7">
        <v>50</v>
      </c>
      <c r="HC85" s="7">
        <v>8</v>
      </c>
      <c r="HD85" s="7">
        <v>82</v>
      </c>
      <c r="HE85" s="7">
        <v>97</v>
      </c>
      <c r="HF85" s="7">
        <v>84</v>
      </c>
      <c r="HG85" s="61">
        <v>86</v>
      </c>
      <c r="HJ85" s="52" t="e">
        <f t="shared" si="273"/>
        <v>#VALUE!</v>
      </c>
      <c r="HL85" s="49">
        <f>$CA$13</f>
        <v>0.20833333333333331</v>
      </c>
      <c r="HN85" s="10" t="e">
        <f t="shared" si="179"/>
        <v>#VALUE!</v>
      </c>
      <c r="HP85" s="10" t="e">
        <f t="shared" si="180"/>
        <v>#VALUE!</v>
      </c>
      <c r="HR85" s="10" t="e">
        <f t="shared" si="243"/>
        <v>#VALUE!</v>
      </c>
      <c r="HT85" s="60" t="e">
        <f t="shared" si="178"/>
        <v>#VALUE!</v>
      </c>
      <c r="HU85" s="7" t="e">
        <f t="shared" si="178"/>
        <v>#VALUE!</v>
      </c>
      <c r="HV85" s="7" t="e">
        <f t="shared" si="178"/>
        <v>#VALUE!</v>
      </c>
      <c r="HW85" s="7" t="e">
        <f t="shared" si="178"/>
        <v>#VALUE!</v>
      </c>
      <c r="HX85" s="7" t="e">
        <f t="shared" si="178"/>
        <v>#VALUE!</v>
      </c>
      <c r="HY85" s="7" t="e">
        <f t="shared" si="178"/>
        <v>#VALUE!</v>
      </c>
      <c r="HZ85" s="7" t="e">
        <f t="shared" si="178"/>
        <v>#VALUE!</v>
      </c>
      <c r="IA85" s="7" t="e">
        <f t="shared" si="178"/>
        <v>#VALUE!</v>
      </c>
      <c r="IB85" s="7" t="e">
        <f t="shared" si="178"/>
        <v>#VALUE!</v>
      </c>
      <c r="IC85" s="7" t="e">
        <f t="shared" si="178"/>
        <v>#VALUE!</v>
      </c>
      <c r="ID85" s="7" t="e">
        <f t="shared" si="178"/>
        <v>#VALUE!</v>
      </c>
      <c r="IE85" s="7" t="e">
        <f t="shared" si="178"/>
        <v>#VALUE!</v>
      </c>
      <c r="IF85" s="7" t="e">
        <f t="shared" si="178"/>
        <v>#VALUE!</v>
      </c>
      <c r="IG85" s="7" t="e">
        <f t="shared" si="178"/>
        <v>#VALUE!</v>
      </c>
      <c r="IH85" s="7" t="e">
        <f t="shared" si="178"/>
        <v>#VALUE!</v>
      </c>
      <c r="II85" s="7" t="e">
        <f t="shared" ref="II85:IM100" si="274">IF(OR($HR85="", II$5=""), "", IFERROR(INDEX($DL$8:$HG$107, MATCH($HR85, $DK$8:$DK$107, 0), MATCH(II$5, $DL$7:$HG$7, 0)), ""))</f>
        <v>#VALUE!</v>
      </c>
      <c r="IJ85" s="7" t="e">
        <f t="shared" si="274"/>
        <v>#VALUE!</v>
      </c>
      <c r="IK85" s="7" t="e">
        <f t="shared" si="274"/>
        <v>#VALUE!</v>
      </c>
      <c r="IL85" s="7" t="e">
        <f t="shared" si="274"/>
        <v>#VALUE!</v>
      </c>
      <c r="IM85" s="61" t="e">
        <f t="shared" si="274"/>
        <v>#VALUE!</v>
      </c>
      <c r="IT85" s="10">
        <v>78</v>
      </c>
      <c r="IU85" s="10">
        <f t="shared" si="244"/>
        <v>3</v>
      </c>
      <c r="IW85" s="10">
        <f>IFERROR(IF(COUNTIF(IW$8:IW84, IW84)&lt;=INDEX($IQ$8:$IQ$18, MATCH(IW84, $IP$8:$IP$18, 0)), IW84, IW84+$IR$5), "")</f>
        <v>3</v>
      </c>
      <c r="IX85" s="10">
        <f>IF($IW85="", "", COUNTIF(IW$8:IW85, IW85))</f>
        <v>2</v>
      </c>
      <c r="IY85" s="10">
        <f t="shared" si="245"/>
        <v>10</v>
      </c>
      <c r="JA85" s="10" t="str">
        <f t="shared" si="246"/>
        <v>X</v>
      </c>
      <c r="JB85" s="10">
        <f>IF($JA85="", "", COUNTIF(JA$8:JA85, "X"))</f>
        <v>70</v>
      </c>
      <c r="JE85" s="67" t="str">
        <f t="shared" si="247"/>
        <v/>
      </c>
      <c r="JF85" s="60" t="str">
        <f>IF(AND($IQ$5='Dev Settings'!$BU$3, COUNTIF($IP$21:$IP$25, HT85)&gt;0, COUNTIF($IP$21:$IP$25, HT84)&gt;0), MIN($ML84:$NE84)-ML84, IF(AND($IQ$6='Dev Settings'!$BU$3, COUNTIF($IQ$21:$IQ$25, HT85)&gt;0, COUNTIF($IQ$21:$IQ$25, HT84)&gt;0), MAX($ML84:$NE84)-ML84, IFERROR(INDEX($IU$8:$IU$107, MATCH(HT85, $IT$8:$IT$107, 0)), "")))</f>
        <v/>
      </c>
      <c r="JG85" s="7" t="str">
        <f>IF(AND($IQ$5='Dev Settings'!$BU$3, COUNTIF($IP$21:$IP$25, HU85)&gt;0, COUNTIF($IP$21:$IP$25, HU84)&gt;0), MIN($ML84:$NE84)-MM84, IF(AND($IQ$6='Dev Settings'!$BU$3, COUNTIF($IQ$21:$IQ$25, HU85)&gt;0, COUNTIF($IQ$21:$IQ$25, HU84)&gt;0), MAX($ML84:$NE84)-MM84, IFERROR(INDEX($IU$8:$IU$107, MATCH(HU85, $IT$8:$IT$107, 0)), "")))</f>
        <v/>
      </c>
      <c r="JH85" s="7" t="str">
        <f>IF(AND($IQ$5='Dev Settings'!$BU$3, COUNTIF($IP$21:$IP$25, HV85)&gt;0, COUNTIF($IP$21:$IP$25, HV84)&gt;0), MIN($ML84:$NE84)-MN84, IF(AND($IQ$6='Dev Settings'!$BU$3, COUNTIF($IQ$21:$IQ$25, HV85)&gt;0, COUNTIF($IQ$21:$IQ$25, HV84)&gt;0), MAX($ML84:$NE84)-MN84, IFERROR(INDEX($IU$8:$IU$107, MATCH(HV85, $IT$8:$IT$107, 0)), "")))</f>
        <v/>
      </c>
      <c r="JI85" s="7" t="str">
        <f>IF(AND($IQ$5='Dev Settings'!$BU$3, COUNTIF($IP$21:$IP$25, HW85)&gt;0, COUNTIF($IP$21:$IP$25, HW84)&gt;0), MIN($ML84:$NE84)-MO84, IF(AND($IQ$6='Dev Settings'!$BU$3, COUNTIF($IQ$21:$IQ$25, HW85)&gt;0, COUNTIF($IQ$21:$IQ$25, HW84)&gt;0), MAX($ML84:$NE84)-MO84, IFERROR(INDEX($IU$8:$IU$107, MATCH(HW85, $IT$8:$IT$107, 0)), "")))</f>
        <v/>
      </c>
      <c r="JJ85" s="7" t="str">
        <f>IF(AND($IQ$5='Dev Settings'!$BU$3, COUNTIF($IP$21:$IP$25, HX85)&gt;0, COUNTIF($IP$21:$IP$25, HX84)&gt;0), MIN($ML84:$NE84)-MP84, IF(AND($IQ$6='Dev Settings'!$BU$3, COUNTIF($IQ$21:$IQ$25, HX85)&gt;0, COUNTIF($IQ$21:$IQ$25, HX84)&gt;0), MAX($ML84:$NE84)-MP84, IFERROR(INDEX($IU$8:$IU$107, MATCH(HX85, $IT$8:$IT$107, 0)), "")))</f>
        <v/>
      </c>
      <c r="JK85" s="7" t="str">
        <f>IF(AND($IQ$5='Dev Settings'!$BU$3, COUNTIF($IP$21:$IP$25, HY85)&gt;0, COUNTIF($IP$21:$IP$25, HY84)&gt;0), MIN($ML84:$NE84)-MQ84, IF(AND($IQ$6='Dev Settings'!$BU$3, COUNTIF($IQ$21:$IQ$25, HY85)&gt;0, COUNTIF($IQ$21:$IQ$25, HY84)&gt;0), MAX($ML84:$NE84)-MQ84, IFERROR(INDEX($IU$8:$IU$107, MATCH(HY85, $IT$8:$IT$107, 0)), "")))</f>
        <v/>
      </c>
      <c r="JL85" s="7" t="str">
        <f>IF(AND($IQ$5='Dev Settings'!$BU$3, COUNTIF($IP$21:$IP$25, HZ85)&gt;0, COUNTIF($IP$21:$IP$25, HZ84)&gt;0), MIN($ML84:$NE84)-MR84, IF(AND($IQ$6='Dev Settings'!$BU$3, COUNTIF($IQ$21:$IQ$25, HZ85)&gt;0, COUNTIF($IQ$21:$IQ$25, HZ84)&gt;0), MAX($ML84:$NE84)-MR84, IFERROR(INDEX($IU$8:$IU$107, MATCH(HZ85, $IT$8:$IT$107, 0)), "")))</f>
        <v/>
      </c>
      <c r="JM85" s="7" t="str">
        <f>IF(AND($IQ$5='Dev Settings'!$BU$3, COUNTIF($IP$21:$IP$25, IA85)&gt;0, COUNTIF($IP$21:$IP$25, IA84)&gt;0), MIN($ML84:$NE84)-MS84, IF(AND($IQ$6='Dev Settings'!$BU$3, COUNTIF($IQ$21:$IQ$25, IA85)&gt;0, COUNTIF($IQ$21:$IQ$25, IA84)&gt;0), MAX($ML84:$NE84)-MS84, IFERROR(INDEX($IU$8:$IU$107, MATCH(IA85, $IT$8:$IT$107, 0)), "")))</f>
        <v/>
      </c>
      <c r="JN85" s="7" t="str">
        <f>IF(AND($IQ$5='Dev Settings'!$BU$3, COUNTIF($IP$21:$IP$25, IB85)&gt;0, COUNTIF($IP$21:$IP$25, IB84)&gt;0), MIN($ML84:$NE84)-MT84, IF(AND($IQ$6='Dev Settings'!$BU$3, COUNTIF($IQ$21:$IQ$25, IB85)&gt;0, COUNTIF($IQ$21:$IQ$25, IB84)&gt;0), MAX($ML84:$NE84)-MT84, IFERROR(INDEX($IU$8:$IU$107, MATCH(IB85, $IT$8:$IT$107, 0)), "")))</f>
        <v/>
      </c>
      <c r="JO85" s="7" t="str">
        <f>IF(AND($IQ$5='Dev Settings'!$BU$3, COUNTIF($IP$21:$IP$25, IC85)&gt;0, COUNTIF($IP$21:$IP$25, IC84)&gt;0), MIN($ML84:$NE84)-MU84, IF(AND($IQ$6='Dev Settings'!$BU$3, COUNTIF($IQ$21:$IQ$25, IC85)&gt;0, COUNTIF($IQ$21:$IQ$25, IC84)&gt;0), MAX($ML84:$NE84)-MU84, IFERROR(INDEX($IU$8:$IU$107, MATCH(IC85, $IT$8:$IT$107, 0)), "")))</f>
        <v/>
      </c>
      <c r="JP85" s="7" t="str">
        <f>IF(AND($IQ$5='Dev Settings'!$BU$3, COUNTIF($IP$21:$IP$25, ID85)&gt;0, COUNTIF($IP$21:$IP$25, ID84)&gt;0), MIN($ML84:$NE84)-MV84, IF(AND($IQ$6='Dev Settings'!$BU$3, COUNTIF($IQ$21:$IQ$25, ID85)&gt;0, COUNTIF($IQ$21:$IQ$25, ID84)&gt;0), MAX($ML84:$NE84)-MV84, IFERROR(INDEX($IU$8:$IU$107, MATCH(ID85, $IT$8:$IT$107, 0)), "")))</f>
        <v/>
      </c>
      <c r="JQ85" s="7" t="str">
        <f>IF(AND($IQ$5='Dev Settings'!$BU$3, COUNTIF($IP$21:$IP$25, IE85)&gt;0, COUNTIF($IP$21:$IP$25, IE84)&gt;0), MIN($ML84:$NE84)-MW84, IF(AND($IQ$6='Dev Settings'!$BU$3, COUNTIF($IQ$21:$IQ$25, IE85)&gt;0, COUNTIF($IQ$21:$IQ$25, IE84)&gt;0), MAX($ML84:$NE84)-MW84, IFERROR(INDEX($IU$8:$IU$107, MATCH(IE85, $IT$8:$IT$107, 0)), "")))</f>
        <v/>
      </c>
      <c r="JR85" s="7" t="str">
        <f>IF(AND($IQ$5='Dev Settings'!$BU$3, COUNTIF($IP$21:$IP$25, IF85)&gt;0, COUNTIF($IP$21:$IP$25, IF84)&gt;0), MIN($ML84:$NE84)-MX84, IF(AND($IQ$6='Dev Settings'!$BU$3, COUNTIF($IQ$21:$IQ$25, IF85)&gt;0, COUNTIF($IQ$21:$IQ$25, IF84)&gt;0), MAX($ML84:$NE84)-MX84, IFERROR(INDEX($IU$8:$IU$107, MATCH(IF85, $IT$8:$IT$107, 0)), "")))</f>
        <v/>
      </c>
      <c r="JS85" s="7" t="str">
        <f>IF(AND($IQ$5='Dev Settings'!$BU$3, COUNTIF($IP$21:$IP$25, IG85)&gt;0, COUNTIF($IP$21:$IP$25, IG84)&gt;0), MIN($ML84:$NE84)-MY84, IF(AND($IQ$6='Dev Settings'!$BU$3, COUNTIF($IQ$21:$IQ$25, IG85)&gt;0, COUNTIF($IQ$21:$IQ$25, IG84)&gt;0), MAX($ML84:$NE84)-MY84, IFERROR(INDEX($IU$8:$IU$107, MATCH(IG85, $IT$8:$IT$107, 0)), "")))</f>
        <v/>
      </c>
      <c r="JT85" s="7" t="str">
        <f>IF(AND($IQ$5='Dev Settings'!$BU$3, COUNTIF($IP$21:$IP$25, IH85)&gt;0, COUNTIF($IP$21:$IP$25, IH84)&gt;0), MIN($ML84:$NE84)-MZ84, IF(AND($IQ$6='Dev Settings'!$BU$3, COUNTIF($IQ$21:$IQ$25, IH85)&gt;0, COUNTIF($IQ$21:$IQ$25, IH84)&gt;0), MAX($ML84:$NE84)-MZ84, IFERROR(INDEX($IU$8:$IU$107, MATCH(IH85, $IT$8:$IT$107, 0)), "")))</f>
        <v/>
      </c>
      <c r="JU85" s="7" t="str">
        <f>IF(AND($IQ$5='Dev Settings'!$BU$3, COUNTIF($IP$21:$IP$25, II85)&gt;0, COUNTIF($IP$21:$IP$25, II84)&gt;0), MIN($ML84:$NE84)-NA84, IF(AND($IQ$6='Dev Settings'!$BU$3, COUNTIF($IQ$21:$IQ$25, II85)&gt;0, COUNTIF($IQ$21:$IQ$25, II84)&gt;0), MAX($ML84:$NE84)-NA84, IFERROR(INDEX($IU$8:$IU$107, MATCH(II85, $IT$8:$IT$107, 0)), "")))</f>
        <v/>
      </c>
      <c r="JV85" s="7" t="str">
        <f>IF(AND($IQ$5='Dev Settings'!$BU$3, COUNTIF($IP$21:$IP$25, IJ85)&gt;0, COUNTIF($IP$21:$IP$25, IJ84)&gt;0), MIN($ML84:$NE84)-NB84, IF(AND($IQ$6='Dev Settings'!$BU$3, COUNTIF($IQ$21:$IQ$25, IJ85)&gt;0, COUNTIF($IQ$21:$IQ$25, IJ84)&gt;0), MAX($ML84:$NE84)-NB84, IFERROR(INDEX($IU$8:$IU$107, MATCH(IJ85, $IT$8:$IT$107, 0)), "")))</f>
        <v/>
      </c>
      <c r="JW85" s="7" t="str">
        <f>IF(AND($IQ$5='Dev Settings'!$BU$3, COUNTIF($IP$21:$IP$25, IK85)&gt;0, COUNTIF($IP$21:$IP$25, IK84)&gt;0), MIN($ML84:$NE84)-NC84, IF(AND($IQ$6='Dev Settings'!$BU$3, COUNTIF($IQ$21:$IQ$25, IK85)&gt;0, COUNTIF($IQ$21:$IQ$25, IK84)&gt;0), MAX($ML84:$NE84)-NC84, IFERROR(INDEX($IU$8:$IU$107, MATCH(IK85, $IT$8:$IT$107, 0)), "")))</f>
        <v/>
      </c>
      <c r="JX85" s="7" t="str">
        <f>IF(AND($IQ$5='Dev Settings'!$BU$3, COUNTIF($IP$21:$IP$25, IL85)&gt;0, COUNTIF($IP$21:$IP$25, IL84)&gt;0), MIN($ML84:$NE84)-ND84, IF(AND($IQ$6='Dev Settings'!$BU$3, COUNTIF($IQ$21:$IQ$25, IL85)&gt;0, COUNTIF($IQ$21:$IQ$25, IL84)&gt;0), MAX($ML84:$NE84)-ND84, IFERROR(INDEX($IU$8:$IU$107, MATCH(IL85, $IT$8:$IT$107, 0)), "")))</f>
        <v/>
      </c>
      <c r="JY85" s="61" t="str">
        <f>IF(AND($IQ$5='Dev Settings'!$BU$3, COUNTIF($IP$21:$IP$25, IM85)&gt;0, COUNTIF($IP$21:$IP$25, IM84)&gt;0), MIN($ML84:$NE84)-NE84, IF(AND($IQ$6='Dev Settings'!$BU$3, COUNTIF($IQ$21:$IQ$25, IM85)&gt;0, COUNTIF($IQ$21:$IQ$25, IM84)&gt;0), MAX($ML84:$NE84)-NE84, IFERROR(INDEX($IU$8:$IU$107, MATCH(IM85, $IT$8:$IT$107, 0)), "")))</f>
        <v/>
      </c>
      <c r="KA85" s="60" t="str">
        <f t="shared" si="181"/>
        <v/>
      </c>
      <c r="KB85" s="7" t="str">
        <f t="shared" si="182"/>
        <v/>
      </c>
      <c r="KC85" s="7" t="str">
        <f t="shared" si="183"/>
        <v/>
      </c>
      <c r="KD85" s="7" t="str">
        <f t="shared" si="184"/>
        <v/>
      </c>
      <c r="KE85" s="7" t="str">
        <f t="shared" si="185"/>
        <v/>
      </c>
      <c r="KF85" s="7" t="str">
        <f t="shared" si="186"/>
        <v/>
      </c>
      <c r="KG85" s="7" t="str">
        <f t="shared" si="187"/>
        <v/>
      </c>
      <c r="KH85" s="7" t="str">
        <f t="shared" si="188"/>
        <v/>
      </c>
      <c r="KI85" s="7" t="str">
        <f t="shared" si="189"/>
        <v/>
      </c>
      <c r="KJ85" s="7" t="str">
        <f t="shared" si="190"/>
        <v/>
      </c>
      <c r="KK85" s="7" t="str">
        <f t="shared" si="191"/>
        <v/>
      </c>
      <c r="KL85" s="7" t="str">
        <f t="shared" si="192"/>
        <v/>
      </c>
      <c r="KM85" s="7" t="str">
        <f t="shared" si="193"/>
        <v/>
      </c>
      <c r="KN85" s="7" t="str">
        <f t="shared" si="194"/>
        <v/>
      </c>
      <c r="KO85" s="7" t="str">
        <f t="shared" si="195"/>
        <v/>
      </c>
      <c r="KP85" s="7" t="str">
        <f t="shared" si="196"/>
        <v/>
      </c>
      <c r="KQ85" s="7" t="str">
        <f t="shared" si="197"/>
        <v/>
      </c>
      <c r="KR85" s="7" t="str">
        <f t="shared" si="198"/>
        <v/>
      </c>
      <c r="KS85" s="7" t="str">
        <f t="shared" si="199"/>
        <v/>
      </c>
      <c r="KT85" s="61" t="str">
        <f t="shared" si="200"/>
        <v/>
      </c>
      <c r="KV85" s="60" t="e">
        <f t="shared" si="201"/>
        <v>#VALUE!</v>
      </c>
      <c r="KW85" s="7" t="e">
        <f t="shared" si="202"/>
        <v>#VALUE!</v>
      </c>
      <c r="KX85" s="7" t="e">
        <f t="shared" si="203"/>
        <v>#VALUE!</v>
      </c>
      <c r="KY85" s="7" t="e">
        <f t="shared" si="204"/>
        <v>#VALUE!</v>
      </c>
      <c r="KZ85" s="7" t="e">
        <f t="shared" si="205"/>
        <v>#VALUE!</v>
      </c>
      <c r="LA85" s="7" t="e">
        <f t="shared" si="206"/>
        <v>#VALUE!</v>
      </c>
      <c r="LB85" s="7" t="e">
        <f t="shared" si="207"/>
        <v>#VALUE!</v>
      </c>
      <c r="LC85" s="7" t="e">
        <f t="shared" si="208"/>
        <v>#VALUE!</v>
      </c>
      <c r="LD85" s="7" t="e">
        <f t="shared" si="209"/>
        <v>#VALUE!</v>
      </c>
      <c r="LE85" s="7" t="e">
        <f t="shared" si="210"/>
        <v>#VALUE!</v>
      </c>
      <c r="LF85" s="7" t="e">
        <f t="shared" si="211"/>
        <v>#VALUE!</v>
      </c>
      <c r="LG85" s="7" t="e">
        <f t="shared" si="212"/>
        <v>#VALUE!</v>
      </c>
      <c r="LH85" s="7" t="e">
        <f t="shared" si="213"/>
        <v>#VALUE!</v>
      </c>
      <c r="LI85" s="7" t="e">
        <f t="shared" si="214"/>
        <v>#VALUE!</v>
      </c>
      <c r="LJ85" s="7" t="e">
        <f t="shared" si="215"/>
        <v>#VALUE!</v>
      </c>
      <c r="LK85" s="7" t="e">
        <f t="shared" si="216"/>
        <v>#VALUE!</v>
      </c>
      <c r="LL85" s="7" t="e">
        <f t="shared" si="217"/>
        <v>#VALUE!</v>
      </c>
      <c r="LM85" s="7" t="e">
        <f t="shared" si="218"/>
        <v>#VALUE!</v>
      </c>
      <c r="LN85" s="7" t="e">
        <f t="shared" si="219"/>
        <v>#VALUE!</v>
      </c>
      <c r="LO85" s="61" t="e">
        <f t="shared" si="220"/>
        <v>#VALUE!</v>
      </c>
      <c r="LQ85" s="60" t="e">
        <f t="shared" si="221"/>
        <v>#VALUE!</v>
      </c>
      <c r="LR85" s="7" t="e">
        <f t="shared" si="222"/>
        <v>#VALUE!</v>
      </c>
      <c r="LS85" s="7" t="e">
        <f t="shared" si="223"/>
        <v>#VALUE!</v>
      </c>
      <c r="LT85" s="7" t="e">
        <f t="shared" si="224"/>
        <v>#VALUE!</v>
      </c>
      <c r="LU85" s="7" t="e">
        <f t="shared" si="225"/>
        <v>#VALUE!</v>
      </c>
      <c r="LV85" s="7" t="e">
        <f t="shared" si="226"/>
        <v>#VALUE!</v>
      </c>
      <c r="LW85" s="7" t="e">
        <f t="shared" si="227"/>
        <v>#VALUE!</v>
      </c>
      <c r="LX85" s="7" t="e">
        <f t="shared" si="228"/>
        <v>#VALUE!</v>
      </c>
      <c r="LY85" s="7" t="e">
        <f t="shared" si="229"/>
        <v>#VALUE!</v>
      </c>
      <c r="LZ85" s="7" t="e">
        <f t="shared" si="230"/>
        <v>#VALUE!</v>
      </c>
      <c r="MA85" s="7" t="e">
        <f t="shared" si="231"/>
        <v>#VALUE!</v>
      </c>
      <c r="MB85" s="7" t="e">
        <f t="shared" si="232"/>
        <v>#VALUE!</v>
      </c>
      <c r="MC85" s="7" t="e">
        <f t="shared" si="233"/>
        <v>#VALUE!</v>
      </c>
      <c r="MD85" s="7" t="e">
        <f t="shared" si="234"/>
        <v>#VALUE!</v>
      </c>
      <c r="ME85" s="7" t="e">
        <f t="shared" si="235"/>
        <v>#VALUE!</v>
      </c>
      <c r="MF85" s="7" t="e">
        <f t="shared" si="236"/>
        <v>#VALUE!</v>
      </c>
      <c r="MG85" s="7" t="e">
        <f t="shared" si="237"/>
        <v>#VALUE!</v>
      </c>
      <c r="MH85" s="7" t="e">
        <f t="shared" si="238"/>
        <v>#VALUE!</v>
      </c>
      <c r="MI85" s="7" t="e">
        <f t="shared" si="239"/>
        <v>#VALUE!</v>
      </c>
      <c r="MJ85" s="61" t="e">
        <f t="shared" si="240"/>
        <v>#VALUE!</v>
      </c>
      <c r="ML85" s="60" t="str">
        <f t="shared" si="248"/>
        <v/>
      </c>
      <c r="MM85" s="7" t="str">
        <f t="shared" si="249"/>
        <v/>
      </c>
      <c r="MN85" s="7" t="str">
        <f t="shared" si="250"/>
        <v/>
      </c>
      <c r="MO85" s="7" t="str">
        <f t="shared" si="251"/>
        <v/>
      </c>
      <c r="MP85" s="7" t="str">
        <f t="shared" si="252"/>
        <v/>
      </c>
      <c r="MQ85" s="7" t="str">
        <f t="shared" si="253"/>
        <v/>
      </c>
      <c r="MR85" s="7" t="str">
        <f t="shared" si="254"/>
        <v/>
      </c>
      <c r="MS85" s="7" t="str">
        <f t="shared" si="255"/>
        <v/>
      </c>
      <c r="MT85" s="7" t="str">
        <f t="shared" si="256"/>
        <v/>
      </c>
      <c r="MU85" s="7" t="str">
        <f t="shared" si="257"/>
        <v/>
      </c>
      <c r="MV85" s="7" t="str">
        <f t="shared" si="258"/>
        <v/>
      </c>
      <c r="MW85" s="7" t="str">
        <f t="shared" si="259"/>
        <v/>
      </c>
      <c r="MX85" s="7" t="str">
        <f t="shared" si="260"/>
        <v/>
      </c>
      <c r="MY85" s="7" t="str">
        <f t="shared" si="261"/>
        <v/>
      </c>
      <c r="MZ85" s="7" t="str">
        <f t="shared" si="262"/>
        <v/>
      </c>
      <c r="NA85" s="7" t="str">
        <f t="shared" si="263"/>
        <v/>
      </c>
      <c r="NB85" s="7" t="str">
        <f t="shared" si="264"/>
        <v/>
      </c>
      <c r="NC85" s="7" t="str">
        <f t="shared" si="265"/>
        <v/>
      </c>
      <c r="ND85" s="7" t="str">
        <f t="shared" si="266"/>
        <v/>
      </c>
      <c r="NE85" s="61" t="str">
        <f t="shared" si="267"/>
        <v/>
      </c>
      <c r="NG85" s="10" t="str">
        <f t="shared" si="268"/>
        <v/>
      </c>
      <c r="NI85" s="10" t="str">
        <f t="shared" si="269"/>
        <v/>
      </c>
      <c r="NK85" s="10" t="str">
        <f>IF(COUNTIF($NI85:$NI$176, "X")=1, "X", "")</f>
        <v/>
      </c>
      <c r="NM85" s="10" t="str">
        <f t="shared" si="241"/>
        <v/>
      </c>
      <c r="NO85" s="85" t="str" cm="1">
        <f t="array" ref="NO85">IF(OR(NO$7="", $JE85=""), "", IFERROR(NO$8+SUMPRODUCT((Trades!$CL$8:$CL$307)*(Trades!$O$8:$Q$307=NO$7)*(Trades!$R$8:$R$307&lt;$JE85))-SUMPRODUCT((Trades!$H$8:$H$307)*(Trades!$E$8:$E$307=NO$7)*(Trades!$R$8:$R$307&lt;$JE85)), ""))</f>
        <v/>
      </c>
      <c r="NP85" s="86" t="str" cm="1">
        <f t="array" ref="NP85">IF(OR(NP$7="", $JE85=""), "", IFERROR(NP$8+SUMPRODUCT((Trades!$CL$8:$CL$307)*(Trades!$O$8:$Q$307=NP$7)*(Trades!$R$8:$R$307&lt;$JE85))-SUMPRODUCT((Trades!$H$8:$H$307)*(Trades!$E$8:$E$307=NP$7)*(Trades!$R$8:$R$307&lt;$JE85)), ""))</f>
        <v/>
      </c>
      <c r="NQ85" s="86" t="str" cm="1">
        <f t="array" ref="NQ85">IF(OR(NQ$7="", $JE85=""), "", IFERROR(NQ$8+SUMPRODUCT((Trades!$CL$8:$CL$307)*(Trades!$O$8:$Q$307=NQ$7)*(Trades!$R$8:$R$307&lt;$JE85))-SUMPRODUCT((Trades!$H$8:$H$307)*(Trades!$E$8:$E$307=NQ$7)*(Trades!$R$8:$R$307&lt;$JE85)), ""))</f>
        <v/>
      </c>
      <c r="NR85" s="86" t="str" cm="1">
        <f t="array" ref="NR85">IF(OR(NR$7="", $JE85=""), "", IFERROR(NR$8+SUMPRODUCT((Trades!$CL$8:$CL$307)*(Trades!$O$8:$Q$307=NR$7)*(Trades!$R$8:$R$307&lt;$JE85))-SUMPRODUCT((Trades!$H$8:$H$307)*(Trades!$E$8:$E$307=NR$7)*(Trades!$R$8:$R$307&lt;$JE85)), ""))</f>
        <v/>
      </c>
      <c r="NS85" s="86" t="str" cm="1">
        <f t="array" ref="NS85">IF(OR(NS$7="", $JE85=""), "", IFERROR(NS$8+SUMPRODUCT((Trades!$CL$8:$CL$307)*(Trades!$O$8:$Q$307=NS$7)*(Trades!$R$8:$R$307&lt;$JE85))-SUMPRODUCT((Trades!$H$8:$H$307)*(Trades!$E$8:$E$307=NS$7)*(Trades!$R$8:$R$307&lt;$JE85)), ""))</f>
        <v/>
      </c>
      <c r="NT85" s="86" t="str" cm="1">
        <f t="array" ref="NT85">IF(OR(NT$7="", $JE85=""), "", IFERROR(NT$8+SUMPRODUCT((Trades!$CL$8:$CL$307)*(Trades!$O$8:$Q$307=NT$7)*(Trades!$R$8:$R$307&lt;$JE85))-SUMPRODUCT((Trades!$H$8:$H$307)*(Trades!$E$8:$E$307=NT$7)*(Trades!$R$8:$R$307&lt;$JE85)), ""))</f>
        <v/>
      </c>
      <c r="NU85" s="86" t="str" cm="1">
        <f t="array" ref="NU85">IF(OR(NU$7="", $JE85=""), "", IFERROR(NU$8+SUMPRODUCT((Trades!$CL$8:$CL$307)*(Trades!$O$8:$Q$307=NU$7)*(Trades!$R$8:$R$307&lt;$JE85))-SUMPRODUCT((Trades!$H$8:$H$307)*(Trades!$E$8:$E$307=NU$7)*(Trades!$R$8:$R$307&lt;$JE85)), ""))</f>
        <v/>
      </c>
      <c r="NV85" s="86" t="str" cm="1">
        <f t="array" ref="NV85">IF(OR(NV$7="", $JE85=""), "", IFERROR(NV$8+SUMPRODUCT((Trades!$CL$8:$CL$307)*(Trades!$O$8:$Q$307=NV$7)*(Trades!$R$8:$R$307&lt;$JE85))-SUMPRODUCT((Trades!$H$8:$H$307)*(Trades!$E$8:$E$307=NV$7)*(Trades!$R$8:$R$307&lt;$JE85)), ""))</f>
        <v/>
      </c>
      <c r="NW85" s="86" t="str" cm="1">
        <f t="array" ref="NW85">IF(OR(NW$7="", $JE85=""), "", IFERROR(NW$8+SUMPRODUCT((Trades!$CL$8:$CL$307)*(Trades!$O$8:$Q$307=NW$7)*(Trades!$R$8:$R$307&lt;$JE85))-SUMPRODUCT((Trades!$H$8:$H$307)*(Trades!$E$8:$E$307=NW$7)*(Trades!$R$8:$R$307&lt;$JE85)), ""))</f>
        <v/>
      </c>
      <c r="NX85" s="86" t="str" cm="1">
        <f t="array" ref="NX85">IF(OR(NX$7="", $JE85=""), "", IFERROR(NX$8+SUMPRODUCT((Trades!$CL$8:$CL$307)*(Trades!$O$8:$Q$307=NX$7)*(Trades!$R$8:$R$307&lt;$JE85))-SUMPRODUCT((Trades!$H$8:$H$307)*(Trades!$E$8:$E$307=NX$7)*(Trades!$R$8:$R$307&lt;$JE85)), ""))</f>
        <v/>
      </c>
      <c r="NY85" s="86" t="str" cm="1">
        <f t="array" ref="NY85">IF(OR(NY$7="", $JE85=""), "", IFERROR(NY$8+SUMPRODUCT((Trades!$CL$8:$CL$307)*(Trades!$O$8:$Q$307=NY$7)*(Trades!$R$8:$R$307&lt;$JE85))-SUMPRODUCT((Trades!$H$8:$H$307)*(Trades!$E$8:$E$307=NY$7)*(Trades!$R$8:$R$307&lt;$JE85)), ""))</f>
        <v/>
      </c>
      <c r="NZ85" s="86" t="str" cm="1">
        <f t="array" ref="NZ85">IF(OR(NZ$7="", $JE85=""), "", IFERROR(NZ$8+SUMPRODUCT((Trades!$CL$8:$CL$307)*(Trades!$O$8:$Q$307=NZ$7)*(Trades!$R$8:$R$307&lt;$JE85))-SUMPRODUCT((Trades!$H$8:$H$307)*(Trades!$E$8:$E$307=NZ$7)*(Trades!$R$8:$R$307&lt;$JE85)), ""))</f>
        <v/>
      </c>
      <c r="OA85" s="86" t="str" cm="1">
        <f t="array" ref="OA85">IF(OR(OA$7="", $JE85=""), "", IFERROR(OA$8+SUMPRODUCT((Trades!$CL$8:$CL$307)*(Trades!$O$8:$Q$307=OA$7)*(Trades!$R$8:$R$307&lt;$JE85))-SUMPRODUCT((Trades!$H$8:$H$307)*(Trades!$E$8:$E$307=OA$7)*(Trades!$R$8:$R$307&lt;$JE85)), ""))</f>
        <v/>
      </c>
      <c r="OB85" s="86" t="str" cm="1">
        <f t="array" ref="OB85">IF(OR(OB$7="", $JE85=""), "", IFERROR(OB$8+SUMPRODUCT((Trades!$CL$8:$CL$307)*(Trades!$O$8:$Q$307=OB$7)*(Trades!$R$8:$R$307&lt;$JE85))-SUMPRODUCT((Trades!$H$8:$H$307)*(Trades!$E$8:$E$307=OB$7)*(Trades!$R$8:$R$307&lt;$JE85)), ""))</f>
        <v/>
      </c>
      <c r="OC85" s="86" t="str" cm="1">
        <f t="array" ref="OC85">IF(OR(OC$7="", $JE85=""), "", IFERROR(OC$8+SUMPRODUCT((Trades!$CL$8:$CL$307)*(Trades!$O$8:$Q$307=OC$7)*(Trades!$R$8:$R$307&lt;$JE85))-SUMPRODUCT((Trades!$H$8:$H$307)*(Trades!$E$8:$E$307=OC$7)*(Trades!$R$8:$R$307&lt;$JE85)), ""))</f>
        <v/>
      </c>
      <c r="OD85" s="86" t="str" cm="1">
        <f t="array" ref="OD85">IF(OR(OD$7="", $JE85=""), "", IFERROR(OD$8+SUMPRODUCT((Trades!$CL$8:$CL$307)*(Trades!$O$8:$Q$307=OD$7)*(Trades!$R$8:$R$307&lt;$JE85))-SUMPRODUCT((Trades!$H$8:$H$307)*(Trades!$E$8:$E$307=OD$7)*(Trades!$R$8:$R$307&lt;$JE85)), ""))</f>
        <v/>
      </c>
      <c r="OE85" s="86" t="str" cm="1">
        <f t="array" ref="OE85">IF(OR(OE$7="", $JE85=""), "", IFERROR(OE$8+SUMPRODUCT((Trades!$CL$8:$CL$307)*(Trades!$O$8:$Q$307=OE$7)*(Trades!$R$8:$R$307&lt;$JE85))-SUMPRODUCT((Trades!$H$8:$H$307)*(Trades!$E$8:$E$307=OE$7)*(Trades!$R$8:$R$307&lt;$JE85)), ""))</f>
        <v/>
      </c>
      <c r="OF85" s="86" t="str" cm="1">
        <f t="array" ref="OF85">IF(OR(OF$7="", $JE85=""), "", IFERROR(OF$8+SUMPRODUCT((Trades!$CL$8:$CL$307)*(Trades!$O$8:$Q$307=OF$7)*(Trades!$R$8:$R$307&lt;$JE85))-SUMPRODUCT((Trades!$H$8:$H$307)*(Trades!$E$8:$E$307=OF$7)*(Trades!$R$8:$R$307&lt;$JE85)), ""))</f>
        <v/>
      </c>
      <c r="OG85" s="86" t="str" cm="1">
        <f t="array" ref="OG85">IF(OR(OG$7="", $JE85=""), "", IFERROR(OG$8+SUMPRODUCT((Trades!$CL$8:$CL$307)*(Trades!$O$8:$Q$307=OG$7)*(Trades!$R$8:$R$307&lt;$JE85))-SUMPRODUCT((Trades!$H$8:$H$307)*(Trades!$E$8:$E$307=OG$7)*(Trades!$R$8:$R$307&lt;$JE85)), ""))</f>
        <v/>
      </c>
      <c r="OH85" s="87" t="str" cm="1">
        <f t="array" ref="OH85">IF(OR(OH$7="", $JE85=""), "", IFERROR(OH$8+SUMPRODUCT((Trades!$CL$8:$CL$307)*(Trades!$O$8:$Q$307=OH$7)*(Trades!$R$8:$R$307&lt;$JE85))-SUMPRODUCT((Trades!$H$8:$H$307)*(Trades!$E$8:$E$307=OH$7)*(Trades!$R$8:$R$307&lt;$JE85)), ""))</f>
        <v/>
      </c>
      <c r="OJ85" s="94" t="str">
        <f t="shared" si="270"/>
        <v/>
      </c>
      <c r="OK85" s="95" t="str">
        <f t="shared" si="153"/>
        <v/>
      </c>
      <c r="OL85" s="95" t="str">
        <f t="shared" si="154"/>
        <v/>
      </c>
      <c r="OM85" s="95" t="str">
        <f t="shared" si="155"/>
        <v/>
      </c>
      <c r="ON85" s="95" t="str">
        <f t="shared" si="156"/>
        <v/>
      </c>
      <c r="OO85" s="95" t="str">
        <f t="shared" si="157"/>
        <v/>
      </c>
      <c r="OP85" s="95" t="str">
        <f t="shared" si="158"/>
        <v/>
      </c>
      <c r="OQ85" s="95" t="str">
        <f t="shared" si="159"/>
        <v/>
      </c>
      <c r="OR85" s="95" t="str">
        <f t="shared" si="160"/>
        <v/>
      </c>
      <c r="OS85" s="95" t="str">
        <f t="shared" ref="OS85:OS148" si="275">IF(OR(OS$7="", $JE85=""), "", IFERROR(ROUND(NX85*MU85/$NG85, 0), ""))</f>
        <v/>
      </c>
      <c r="OT85" s="95" t="str">
        <f t="shared" ref="OT85:OT148" si="276">IF(OR(OT$7="", $JE85=""), "", IFERROR(ROUND(NY85*MV85/$NG85, 0), ""))</f>
        <v/>
      </c>
      <c r="OU85" s="95" t="str">
        <f t="shared" ref="OU85:OU148" si="277">IF(OR(OU$7="", $JE85=""), "", IFERROR(ROUND(NZ85*MW85/$NG85, 0), ""))</f>
        <v/>
      </c>
      <c r="OV85" s="95" t="str">
        <f t="shared" ref="OV85:OV148" si="278">IF(OR(OV$7="", $JE85=""), "", IFERROR(ROUND(OA85*MX85/$NG85, 0), ""))</f>
        <v/>
      </c>
      <c r="OW85" s="95" t="str">
        <f t="shared" ref="OW85:OW148" si="279">IF(OR(OW$7="", $JE85=""), "", IFERROR(ROUND(OB85*MY85/$NG85, 0), ""))</f>
        <v/>
      </c>
      <c r="OX85" s="95" t="str">
        <f t="shared" ref="OX85:OX148" si="280">IF(OR(OX$7="", $JE85=""), "", IFERROR(ROUND(OC85*MZ85/$NG85, 0), ""))</f>
        <v/>
      </c>
      <c r="OY85" s="95" t="str">
        <f t="shared" ref="OY85:OY148" si="281">IF(OR(OY$7="", $JE85=""), "", IFERROR(ROUND(OD85*NA85/$NG85, 0), ""))</f>
        <v/>
      </c>
      <c r="OZ85" s="95" t="str">
        <f t="shared" ref="OZ85:OZ148" si="282">IF(OR(OZ$7="", $JE85=""), "", IFERROR(ROUND(OE85*NB85/$NG85, 0), ""))</f>
        <v/>
      </c>
      <c r="PA85" s="95" t="str">
        <f t="shared" ref="PA85:PA148" si="283">IF(OR(PA$7="", $JE85=""), "", IFERROR(ROUND(OF85*NC85/$NG85, 0), ""))</f>
        <v/>
      </c>
      <c r="PB85" s="95" t="str">
        <f t="shared" ref="PB85:PB148" si="284">IF(OR(PB$7="", $JE85=""), "", IFERROR(ROUND(OG85*ND85/$NG85, 0), ""))</f>
        <v/>
      </c>
      <c r="PC85" s="96" t="str">
        <f t="shared" ref="PC85:PC148" si="285">IF(OR(PC$7="", $JE85=""), "", IFERROR(ROUND(OH85*NE85/$NG85, 0), ""))</f>
        <v/>
      </c>
      <c r="PE85" s="101" t="str">
        <f t="shared" si="271"/>
        <v/>
      </c>
      <c r="PG85" s="106" t="str">
        <f t="shared" si="272"/>
        <v/>
      </c>
      <c r="PH85" s="107" t="str">
        <f t="shared" si="161"/>
        <v/>
      </c>
      <c r="PI85" s="107" t="str">
        <f t="shared" si="162"/>
        <v/>
      </c>
      <c r="PJ85" s="107" t="str">
        <f t="shared" si="163"/>
        <v/>
      </c>
      <c r="PK85" s="107" t="str">
        <f t="shared" si="164"/>
        <v/>
      </c>
      <c r="PL85" s="107" t="str">
        <f t="shared" si="165"/>
        <v/>
      </c>
      <c r="PM85" s="107" t="str">
        <f t="shared" si="166"/>
        <v/>
      </c>
      <c r="PN85" s="107" t="str">
        <f t="shared" si="167"/>
        <v/>
      </c>
      <c r="PO85" s="107" t="str">
        <f t="shared" si="168"/>
        <v/>
      </c>
      <c r="PP85" s="107" t="str">
        <f t="shared" ref="PP85:PP148" si="286">IF(OR($NG85="", PP$7=""), "", IFERROR(MU85/$NG85, ""))</f>
        <v/>
      </c>
      <c r="PQ85" s="107" t="str">
        <f t="shared" ref="PQ85:PQ148" si="287">IF(OR($NG85="", PQ$7=""), "", IFERROR(MV85/$NG85, ""))</f>
        <v/>
      </c>
      <c r="PR85" s="107" t="str">
        <f t="shared" ref="PR85:PR148" si="288">IF(OR($NG85="", PR$7=""), "", IFERROR(MW85/$NG85, ""))</f>
        <v/>
      </c>
      <c r="PS85" s="107" t="str">
        <f t="shared" ref="PS85:PS148" si="289">IF(OR($NG85="", PS$7=""), "", IFERROR(MX85/$NG85, ""))</f>
        <v/>
      </c>
      <c r="PT85" s="107" t="str">
        <f t="shared" ref="PT85:PT148" si="290">IF(OR($NG85="", PT$7=""), "", IFERROR(MY85/$NG85, ""))</f>
        <v/>
      </c>
      <c r="PU85" s="107" t="str">
        <f t="shared" ref="PU85:PU148" si="291">IF(OR($NG85="", PU$7=""), "", IFERROR(MZ85/$NG85, ""))</f>
        <v/>
      </c>
      <c r="PV85" s="107" t="str">
        <f t="shared" ref="PV85:PV148" si="292">IF(OR($NG85="", PV$7=""), "", IFERROR(NA85/$NG85, ""))</f>
        <v/>
      </c>
      <c r="PW85" s="107" t="str">
        <f t="shared" ref="PW85:PW148" si="293">IF(OR($NG85="", PW$7=""), "", IFERROR(NB85/$NG85, ""))</f>
        <v/>
      </c>
      <c r="PX85" s="107" t="str">
        <f t="shared" ref="PX85:PX148" si="294">IF(OR($NG85="", PX$7=""), "", IFERROR(NC85/$NG85, ""))</f>
        <v/>
      </c>
      <c r="PY85" s="107" t="str">
        <f t="shared" ref="PY85:PY148" si="295">IF(OR($NG85="", PY$7=""), "", IFERROR(ND85/$NG85, ""))</f>
        <v/>
      </c>
      <c r="PZ85" s="108" t="str">
        <f t="shared" ref="PZ85:PZ148" si="296">IF(OR($NG85="", PZ$7=""), "", IFERROR(NE85/$NG85, ""))</f>
        <v/>
      </c>
      <c r="QB85" s="124" t="str" cm="1">
        <f t="array" ref="QB85">IF(OR($QB$3="", $NI85=""), "", IFERROR(INDEX($ML85:$NE85, $QA85, MATCH($QB$3, $ML$7:$NE$7, 0)), ""))</f>
        <v/>
      </c>
      <c r="QD85" s="101" t="e" cm="1">
        <f t="array" ref="QD85">IF(OR($NI85="", $QB$3=""), NA(), IFERROR(INDEX($NO85:$OH85, $QC85, MATCH($QB$3, $NO$7:$OH$7, 0)), NA()))</f>
        <v>#N/A</v>
      </c>
      <c r="QF85" s="10">
        <f t="shared" si="242"/>
        <v>-20</v>
      </c>
    </row>
    <row r="86" spans="88:448" ht="15" hidden="1" customHeight="1" x14ac:dyDescent="0.25">
      <c r="CJ86" s="7"/>
      <c r="CK86" s="10">
        <v>78</v>
      </c>
      <c r="CL86" s="60">
        <v>27</v>
      </c>
      <c r="CM86" s="7">
        <v>90</v>
      </c>
      <c r="CN86" s="7">
        <v>91</v>
      </c>
      <c r="CO86" s="7">
        <v>9</v>
      </c>
      <c r="CP86" s="7">
        <v>44</v>
      </c>
      <c r="CQ86" s="7">
        <v>26</v>
      </c>
      <c r="CR86" s="7">
        <v>84</v>
      </c>
      <c r="CS86" s="7">
        <v>2</v>
      </c>
      <c r="CT86" s="7">
        <v>31</v>
      </c>
      <c r="CU86" s="7">
        <v>4</v>
      </c>
      <c r="CV86" s="7">
        <v>41</v>
      </c>
      <c r="CW86" s="7">
        <v>64</v>
      </c>
      <c r="CX86" s="7">
        <v>1</v>
      </c>
      <c r="CY86" s="7">
        <v>13</v>
      </c>
      <c r="CZ86" s="7">
        <v>25</v>
      </c>
      <c r="DA86" s="7">
        <v>56</v>
      </c>
      <c r="DB86" s="7">
        <v>39</v>
      </c>
      <c r="DC86" s="7">
        <v>27</v>
      </c>
      <c r="DD86" s="7">
        <v>89</v>
      </c>
      <c r="DE86" s="7">
        <v>79</v>
      </c>
      <c r="DF86" s="7">
        <v>88</v>
      </c>
      <c r="DG86" s="7">
        <v>64</v>
      </c>
      <c r="DH86" s="7">
        <v>83</v>
      </c>
      <c r="DI86" s="61">
        <v>53</v>
      </c>
      <c r="DK86" s="10">
        <v>79</v>
      </c>
      <c r="DL86" s="60">
        <v>86</v>
      </c>
      <c r="DM86" s="7">
        <v>30</v>
      </c>
      <c r="DN86" s="7">
        <v>34</v>
      </c>
      <c r="DO86" s="7">
        <v>71</v>
      </c>
      <c r="DP86" s="7">
        <v>31</v>
      </c>
      <c r="DQ86" s="7">
        <v>6</v>
      </c>
      <c r="DR86" s="7">
        <v>45</v>
      </c>
      <c r="DS86" s="7">
        <v>79</v>
      </c>
      <c r="DT86" s="7">
        <v>41</v>
      </c>
      <c r="DU86" s="7">
        <v>18</v>
      </c>
      <c r="DV86" s="7">
        <v>26</v>
      </c>
      <c r="DW86" s="7">
        <v>61</v>
      </c>
      <c r="DX86" s="7">
        <v>84</v>
      </c>
      <c r="DY86" s="7">
        <v>71</v>
      </c>
      <c r="DZ86" s="7">
        <v>83</v>
      </c>
      <c r="EA86" s="7">
        <v>73</v>
      </c>
      <c r="EB86" s="7">
        <v>97</v>
      </c>
      <c r="EC86" s="7">
        <v>19</v>
      </c>
      <c r="ED86" s="7">
        <v>46</v>
      </c>
      <c r="EE86" s="7">
        <v>86</v>
      </c>
      <c r="EF86" s="7">
        <v>13</v>
      </c>
      <c r="EG86" s="7">
        <v>4</v>
      </c>
      <c r="EH86" s="7">
        <v>3</v>
      </c>
      <c r="EI86" s="7">
        <v>93</v>
      </c>
      <c r="EJ86" s="7">
        <v>24</v>
      </c>
      <c r="EK86" s="7">
        <v>59</v>
      </c>
      <c r="EL86" s="7">
        <v>70</v>
      </c>
      <c r="EM86" s="7">
        <v>86</v>
      </c>
      <c r="EN86" s="7">
        <v>88</v>
      </c>
      <c r="EO86" s="7">
        <v>59</v>
      </c>
      <c r="EP86" s="7">
        <v>4</v>
      </c>
      <c r="EQ86" s="7">
        <v>84</v>
      </c>
      <c r="ER86" s="7">
        <v>47</v>
      </c>
      <c r="ES86" s="7">
        <v>84</v>
      </c>
      <c r="ET86" s="7">
        <v>8</v>
      </c>
      <c r="EU86" s="7">
        <v>71</v>
      </c>
      <c r="EV86" s="7">
        <v>48</v>
      </c>
      <c r="EW86" s="7">
        <v>24</v>
      </c>
      <c r="EX86" s="7">
        <v>44</v>
      </c>
      <c r="EY86" s="7">
        <v>14</v>
      </c>
      <c r="EZ86" s="7">
        <v>21</v>
      </c>
      <c r="FA86" s="7">
        <v>80</v>
      </c>
      <c r="FB86" s="7">
        <v>18</v>
      </c>
      <c r="FC86" s="7">
        <v>78</v>
      </c>
      <c r="FD86" s="7">
        <v>11</v>
      </c>
      <c r="FE86" s="7">
        <v>62</v>
      </c>
      <c r="FF86" s="7">
        <v>53</v>
      </c>
      <c r="FG86" s="7">
        <v>47</v>
      </c>
      <c r="FH86" s="7">
        <v>34</v>
      </c>
      <c r="FI86" s="7">
        <v>11</v>
      </c>
      <c r="FJ86" s="7">
        <v>88</v>
      </c>
      <c r="FK86" s="7">
        <v>97</v>
      </c>
      <c r="FL86" s="7">
        <v>64</v>
      </c>
      <c r="FM86" s="7">
        <v>55</v>
      </c>
      <c r="FN86" s="7">
        <v>53</v>
      </c>
      <c r="FO86" s="7">
        <v>55</v>
      </c>
      <c r="FP86" s="7">
        <v>34</v>
      </c>
      <c r="FQ86" s="7">
        <v>67</v>
      </c>
      <c r="FR86" s="7">
        <v>85</v>
      </c>
      <c r="FS86" s="7">
        <v>12</v>
      </c>
      <c r="FT86" s="7">
        <v>22</v>
      </c>
      <c r="FU86" s="7">
        <v>45</v>
      </c>
      <c r="FV86" s="7">
        <v>11</v>
      </c>
      <c r="FW86" s="7">
        <v>45</v>
      </c>
      <c r="FX86" s="7">
        <v>74</v>
      </c>
      <c r="FY86" s="7">
        <v>30</v>
      </c>
      <c r="FZ86" s="7">
        <v>34</v>
      </c>
      <c r="GA86" s="7">
        <v>13</v>
      </c>
      <c r="GB86" s="7">
        <v>31</v>
      </c>
      <c r="GC86" s="7">
        <v>27</v>
      </c>
      <c r="GD86" s="7">
        <v>25</v>
      </c>
      <c r="GE86" s="7">
        <v>57</v>
      </c>
      <c r="GF86" s="7">
        <v>52</v>
      </c>
      <c r="GG86" s="7">
        <v>82</v>
      </c>
      <c r="GH86" s="7">
        <v>82</v>
      </c>
      <c r="GI86" s="7">
        <v>22</v>
      </c>
      <c r="GJ86" s="7">
        <v>1</v>
      </c>
      <c r="GK86" s="7">
        <v>61</v>
      </c>
      <c r="GL86" s="7">
        <v>92</v>
      </c>
      <c r="GM86" s="7">
        <v>6</v>
      </c>
      <c r="GN86" s="7">
        <v>98</v>
      </c>
      <c r="GO86" s="7">
        <v>70</v>
      </c>
      <c r="GP86" s="7">
        <v>47</v>
      </c>
      <c r="GQ86" s="7">
        <v>96</v>
      </c>
      <c r="GR86" s="7">
        <v>48</v>
      </c>
      <c r="GS86" s="7">
        <v>23</v>
      </c>
      <c r="GT86" s="7">
        <v>84</v>
      </c>
      <c r="GU86" s="7">
        <v>86</v>
      </c>
      <c r="GV86" s="7">
        <v>89</v>
      </c>
      <c r="GW86" s="7">
        <v>34</v>
      </c>
      <c r="GX86" s="7">
        <v>41</v>
      </c>
      <c r="GY86" s="7">
        <v>40</v>
      </c>
      <c r="GZ86" s="7">
        <v>15</v>
      </c>
      <c r="HA86" s="7">
        <v>49</v>
      </c>
      <c r="HB86" s="7">
        <v>93</v>
      </c>
      <c r="HC86" s="7">
        <v>36</v>
      </c>
      <c r="HD86" s="7">
        <v>61</v>
      </c>
      <c r="HE86" s="7">
        <v>91</v>
      </c>
      <c r="HF86" s="7">
        <v>37</v>
      </c>
      <c r="HG86" s="61">
        <v>94</v>
      </c>
      <c r="HJ86" s="52" t="e">
        <f t="shared" si="273"/>
        <v>#VALUE!</v>
      </c>
      <c r="HL86" s="49">
        <f>$CA$14</f>
        <v>0.24999999999999997</v>
      </c>
      <c r="HN86" s="10" t="e">
        <f t="shared" si="179"/>
        <v>#VALUE!</v>
      </c>
      <c r="HP86" s="10" t="e">
        <f t="shared" si="180"/>
        <v>#VALUE!</v>
      </c>
      <c r="HR86" s="10" t="e">
        <f t="shared" si="243"/>
        <v>#VALUE!</v>
      </c>
      <c r="HT86" s="60" t="e">
        <f t="shared" ref="HT86:II101" si="297">IF(OR($HR86="", HT$5=""), "", IFERROR(INDEX($DL$8:$HG$107, MATCH($HR86, $DK$8:$DK$107, 0), MATCH(HT$5, $DL$7:$HG$7, 0)), ""))</f>
        <v>#VALUE!</v>
      </c>
      <c r="HU86" s="7" t="e">
        <f t="shared" si="297"/>
        <v>#VALUE!</v>
      </c>
      <c r="HV86" s="7" t="e">
        <f t="shared" si="297"/>
        <v>#VALUE!</v>
      </c>
      <c r="HW86" s="7" t="e">
        <f t="shared" si="297"/>
        <v>#VALUE!</v>
      </c>
      <c r="HX86" s="7" t="e">
        <f t="shared" si="297"/>
        <v>#VALUE!</v>
      </c>
      <c r="HY86" s="7" t="e">
        <f t="shared" si="297"/>
        <v>#VALUE!</v>
      </c>
      <c r="HZ86" s="7" t="e">
        <f t="shared" si="297"/>
        <v>#VALUE!</v>
      </c>
      <c r="IA86" s="7" t="e">
        <f t="shared" si="297"/>
        <v>#VALUE!</v>
      </c>
      <c r="IB86" s="7" t="e">
        <f t="shared" si="297"/>
        <v>#VALUE!</v>
      </c>
      <c r="IC86" s="7" t="e">
        <f t="shared" si="297"/>
        <v>#VALUE!</v>
      </c>
      <c r="ID86" s="7" t="e">
        <f t="shared" si="297"/>
        <v>#VALUE!</v>
      </c>
      <c r="IE86" s="7" t="e">
        <f t="shared" si="297"/>
        <v>#VALUE!</v>
      </c>
      <c r="IF86" s="7" t="e">
        <f t="shared" si="297"/>
        <v>#VALUE!</v>
      </c>
      <c r="IG86" s="7" t="e">
        <f t="shared" si="297"/>
        <v>#VALUE!</v>
      </c>
      <c r="IH86" s="7" t="e">
        <f t="shared" si="297"/>
        <v>#VALUE!</v>
      </c>
      <c r="II86" s="7" t="e">
        <f t="shared" si="297"/>
        <v>#VALUE!</v>
      </c>
      <c r="IJ86" s="7" t="e">
        <f t="shared" si="274"/>
        <v>#VALUE!</v>
      </c>
      <c r="IK86" s="7" t="e">
        <f t="shared" si="274"/>
        <v>#VALUE!</v>
      </c>
      <c r="IL86" s="7" t="e">
        <f t="shared" si="274"/>
        <v>#VALUE!</v>
      </c>
      <c r="IM86" s="61" t="e">
        <f t="shared" si="274"/>
        <v>#VALUE!</v>
      </c>
      <c r="IT86" s="10">
        <v>79</v>
      </c>
      <c r="IU86" s="10">
        <f t="shared" si="244"/>
        <v>4</v>
      </c>
      <c r="IW86" s="10">
        <f>IFERROR(IF(COUNTIF(IW$8:IW85, IW85)&lt;=INDEX($IQ$8:$IQ$18, MATCH(IW85, $IP$8:$IP$18, 0)), IW85, IW85+$IR$5), "")</f>
        <v>3</v>
      </c>
      <c r="IX86" s="10">
        <f>IF($IW86="", "", COUNTIF(IW$8:IW86, IW86))</f>
        <v>3</v>
      </c>
      <c r="IY86" s="10">
        <f t="shared" si="245"/>
        <v>10</v>
      </c>
      <c r="JA86" s="10" t="str">
        <f t="shared" si="246"/>
        <v>X</v>
      </c>
      <c r="JB86" s="10">
        <f>IF($JA86="", "", COUNTIF(JA$8:JA86, "X"))</f>
        <v>71</v>
      </c>
      <c r="JE86" s="67" t="str">
        <f t="shared" si="247"/>
        <v/>
      </c>
      <c r="JF86" s="60" t="str">
        <f>IF(AND($IQ$5='Dev Settings'!$BU$3, COUNTIF($IP$21:$IP$25, HT86)&gt;0, COUNTIF($IP$21:$IP$25, HT85)&gt;0), MIN($ML85:$NE85)-ML85, IF(AND($IQ$6='Dev Settings'!$BU$3, COUNTIF($IQ$21:$IQ$25, HT86)&gt;0, COUNTIF($IQ$21:$IQ$25, HT85)&gt;0), MAX($ML85:$NE85)-ML85, IFERROR(INDEX($IU$8:$IU$107, MATCH(HT86, $IT$8:$IT$107, 0)), "")))</f>
        <v/>
      </c>
      <c r="JG86" s="7" t="str">
        <f>IF(AND($IQ$5='Dev Settings'!$BU$3, COUNTIF($IP$21:$IP$25, HU86)&gt;0, COUNTIF($IP$21:$IP$25, HU85)&gt;0), MIN($ML85:$NE85)-MM85, IF(AND($IQ$6='Dev Settings'!$BU$3, COUNTIF($IQ$21:$IQ$25, HU86)&gt;0, COUNTIF($IQ$21:$IQ$25, HU85)&gt;0), MAX($ML85:$NE85)-MM85, IFERROR(INDEX($IU$8:$IU$107, MATCH(HU86, $IT$8:$IT$107, 0)), "")))</f>
        <v/>
      </c>
      <c r="JH86" s="7" t="str">
        <f>IF(AND($IQ$5='Dev Settings'!$BU$3, COUNTIF($IP$21:$IP$25, HV86)&gt;0, COUNTIF($IP$21:$IP$25, HV85)&gt;0), MIN($ML85:$NE85)-MN85, IF(AND($IQ$6='Dev Settings'!$BU$3, COUNTIF($IQ$21:$IQ$25, HV86)&gt;0, COUNTIF($IQ$21:$IQ$25, HV85)&gt;0), MAX($ML85:$NE85)-MN85, IFERROR(INDEX($IU$8:$IU$107, MATCH(HV86, $IT$8:$IT$107, 0)), "")))</f>
        <v/>
      </c>
      <c r="JI86" s="7" t="str">
        <f>IF(AND($IQ$5='Dev Settings'!$BU$3, COUNTIF($IP$21:$IP$25, HW86)&gt;0, COUNTIF($IP$21:$IP$25, HW85)&gt;0), MIN($ML85:$NE85)-MO85, IF(AND($IQ$6='Dev Settings'!$BU$3, COUNTIF($IQ$21:$IQ$25, HW86)&gt;0, COUNTIF($IQ$21:$IQ$25, HW85)&gt;0), MAX($ML85:$NE85)-MO85, IFERROR(INDEX($IU$8:$IU$107, MATCH(HW86, $IT$8:$IT$107, 0)), "")))</f>
        <v/>
      </c>
      <c r="JJ86" s="7" t="str">
        <f>IF(AND($IQ$5='Dev Settings'!$BU$3, COUNTIF($IP$21:$IP$25, HX86)&gt;0, COUNTIF($IP$21:$IP$25, HX85)&gt;0), MIN($ML85:$NE85)-MP85, IF(AND($IQ$6='Dev Settings'!$BU$3, COUNTIF($IQ$21:$IQ$25, HX86)&gt;0, COUNTIF($IQ$21:$IQ$25, HX85)&gt;0), MAX($ML85:$NE85)-MP85, IFERROR(INDEX($IU$8:$IU$107, MATCH(HX86, $IT$8:$IT$107, 0)), "")))</f>
        <v/>
      </c>
      <c r="JK86" s="7" t="str">
        <f>IF(AND($IQ$5='Dev Settings'!$BU$3, COUNTIF($IP$21:$IP$25, HY86)&gt;0, COUNTIF($IP$21:$IP$25, HY85)&gt;0), MIN($ML85:$NE85)-MQ85, IF(AND($IQ$6='Dev Settings'!$BU$3, COUNTIF($IQ$21:$IQ$25, HY86)&gt;0, COUNTIF($IQ$21:$IQ$25, HY85)&gt;0), MAX($ML85:$NE85)-MQ85, IFERROR(INDEX($IU$8:$IU$107, MATCH(HY86, $IT$8:$IT$107, 0)), "")))</f>
        <v/>
      </c>
      <c r="JL86" s="7" t="str">
        <f>IF(AND($IQ$5='Dev Settings'!$BU$3, COUNTIF($IP$21:$IP$25, HZ86)&gt;0, COUNTIF($IP$21:$IP$25, HZ85)&gt;0), MIN($ML85:$NE85)-MR85, IF(AND($IQ$6='Dev Settings'!$BU$3, COUNTIF($IQ$21:$IQ$25, HZ86)&gt;0, COUNTIF($IQ$21:$IQ$25, HZ85)&gt;0), MAX($ML85:$NE85)-MR85, IFERROR(INDEX($IU$8:$IU$107, MATCH(HZ86, $IT$8:$IT$107, 0)), "")))</f>
        <v/>
      </c>
      <c r="JM86" s="7" t="str">
        <f>IF(AND($IQ$5='Dev Settings'!$BU$3, COUNTIF($IP$21:$IP$25, IA86)&gt;0, COUNTIF($IP$21:$IP$25, IA85)&gt;0), MIN($ML85:$NE85)-MS85, IF(AND($IQ$6='Dev Settings'!$BU$3, COUNTIF($IQ$21:$IQ$25, IA86)&gt;0, COUNTIF($IQ$21:$IQ$25, IA85)&gt;0), MAX($ML85:$NE85)-MS85, IFERROR(INDEX($IU$8:$IU$107, MATCH(IA86, $IT$8:$IT$107, 0)), "")))</f>
        <v/>
      </c>
      <c r="JN86" s="7" t="str">
        <f>IF(AND($IQ$5='Dev Settings'!$BU$3, COUNTIF($IP$21:$IP$25, IB86)&gt;0, COUNTIF($IP$21:$IP$25, IB85)&gt;0), MIN($ML85:$NE85)-MT85, IF(AND($IQ$6='Dev Settings'!$BU$3, COUNTIF($IQ$21:$IQ$25, IB86)&gt;0, COUNTIF($IQ$21:$IQ$25, IB85)&gt;0), MAX($ML85:$NE85)-MT85, IFERROR(INDEX($IU$8:$IU$107, MATCH(IB86, $IT$8:$IT$107, 0)), "")))</f>
        <v/>
      </c>
      <c r="JO86" s="7" t="str">
        <f>IF(AND($IQ$5='Dev Settings'!$BU$3, COUNTIF($IP$21:$IP$25, IC86)&gt;0, COUNTIF($IP$21:$IP$25, IC85)&gt;0), MIN($ML85:$NE85)-MU85, IF(AND($IQ$6='Dev Settings'!$BU$3, COUNTIF($IQ$21:$IQ$25, IC86)&gt;0, COUNTIF($IQ$21:$IQ$25, IC85)&gt;0), MAX($ML85:$NE85)-MU85, IFERROR(INDEX($IU$8:$IU$107, MATCH(IC86, $IT$8:$IT$107, 0)), "")))</f>
        <v/>
      </c>
      <c r="JP86" s="7" t="str">
        <f>IF(AND($IQ$5='Dev Settings'!$BU$3, COUNTIF($IP$21:$IP$25, ID86)&gt;0, COUNTIF($IP$21:$IP$25, ID85)&gt;0), MIN($ML85:$NE85)-MV85, IF(AND($IQ$6='Dev Settings'!$BU$3, COUNTIF($IQ$21:$IQ$25, ID86)&gt;0, COUNTIF($IQ$21:$IQ$25, ID85)&gt;0), MAX($ML85:$NE85)-MV85, IFERROR(INDEX($IU$8:$IU$107, MATCH(ID86, $IT$8:$IT$107, 0)), "")))</f>
        <v/>
      </c>
      <c r="JQ86" s="7" t="str">
        <f>IF(AND($IQ$5='Dev Settings'!$BU$3, COUNTIF($IP$21:$IP$25, IE86)&gt;0, COUNTIF($IP$21:$IP$25, IE85)&gt;0), MIN($ML85:$NE85)-MW85, IF(AND($IQ$6='Dev Settings'!$BU$3, COUNTIF($IQ$21:$IQ$25, IE86)&gt;0, COUNTIF($IQ$21:$IQ$25, IE85)&gt;0), MAX($ML85:$NE85)-MW85, IFERROR(INDEX($IU$8:$IU$107, MATCH(IE86, $IT$8:$IT$107, 0)), "")))</f>
        <v/>
      </c>
      <c r="JR86" s="7" t="str">
        <f>IF(AND($IQ$5='Dev Settings'!$BU$3, COUNTIF($IP$21:$IP$25, IF86)&gt;0, COUNTIF($IP$21:$IP$25, IF85)&gt;0), MIN($ML85:$NE85)-MX85, IF(AND($IQ$6='Dev Settings'!$BU$3, COUNTIF($IQ$21:$IQ$25, IF86)&gt;0, COUNTIF($IQ$21:$IQ$25, IF85)&gt;0), MAX($ML85:$NE85)-MX85, IFERROR(INDEX($IU$8:$IU$107, MATCH(IF86, $IT$8:$IT$107, 0)), "")))</f>
        <v/>
      </c>
      <c r="JS86" s="7" t="str">
        <f>IF(AND($IQ$5='Dev Settings'!$BU$3, COUNTIF($IP$21:$IP$25, IG86)&gt;0, COUNTIF($IP$21:$IP$25, IG85)&gt;0), MIN($ML85:$NE85)-MY85, IF(AND($IQ$6='Dev Settings'!$BU$3, COUNTIF($IQ$21:$IQ$25, IG86)&gt;0, COUNTIF($IQ$21:$IQ$25, IG85)&gt;0), MAX($ML85:$NE85)-MY85, IFERROR(INDEX($IU$8:$IU$107, MATCH(IG86, $IT$8:$IT$107, 0)), "")))</f>
        <v/>
      </c>
      <c r="JT86" s="7" t="str">
        <f>IF(AND($IQ$5='Dev Settings'!$BU$3, COUNTIF($IP$21:$IP$25, IH86)&gt;0, COUNTIF($IP$21:$IP$25, IH85)&gt;0), MIN($ML85:$NE85)-MZ85, IF(AND($IQ$6='Dev Settings'!$BU$3, COUNTIF($IQ$21:$IQ$25, IH86)&gt;0, COUNTIF($IQ$21:$IQ$25, IH85)&gt;0), MAX($ML85:$NE85)-MZ85, IFERROR(INDEX($IU$8:$IU$107, MATCH(IH86, $IT$8:$IT$107, 0)), "")))</f>
        <v/>
      </c>
      <c r="JU86" s="7" t="str">
        <f>IF(AND($IQ$5='Dev Settings'!$BU$3, COUNTIF($IP$21:$IP$25, II86)&gt;0, COUNTIF($IP$21:$IP$25, II85)&gt;0), MIN($ML85:$NE85)-NA85, IF(AND($IQ$6='Dev Settings'!$BU$3, COUNTIF($IQ$21:$IQ$25, II86)&gt;0, COUNTIF($IQ$21:$IQ$25, II85)&gt;0), MAX($ML85:$NE85)-NA85, IFERROR(INDEX($IU$8:$IU$107, MATCH(II86, $IT$8:$IT$107, 0)), "")))</f>
        <v/>
      </c>
      <c r="JV86" s="7" t="str">
        <f>IF(AND($IQ$5='Dev Settings'!$BU$3, COUNTIF($IP$21:$IP$25, IJ86)&gt;0, COUNTIF($IP$21:$IP$25, IJ85)&gt;0), MIN($ML85:$NE85)-NB85, IF(AND($IQ$6='Dev Settings'!$BU$3, COUNTIF($IQ$21:$IQ$25, IJ86)&gt;0, COUNTIF($IQ$21:$IQ$25, IJ85)&gt;0), MAX($ML85:$NE85)-NB85, IFERROR(INDEX($IU$8:$IU$107, MATCH(IJ86, $IT$8:$IT$107, 0)), "")))</f>
        <v/>
      </c>
      <c r="JW86" s="7" t="str">
        <f>IF(AND($IQ$5='Dev Settings'!$BU$3, COUNTIF($IP$21:$IP$25, IK86)&gt;0, COUNTIF($IP$21:$IP$25, IK85)&gt;0), MIN($ML85:$NE85)-NC85, IF(AND($IQ$6='Dev Settings'!$BU$3, COUNTIF($IQ$21:$IQ$25, IK86)&gt;0, COUNTIF($IQ$21:$IQ$25, IK85)&gt;0), MAX($ML85:$NE85)-NC85, IFERROR(INDEX($IU$8:$IU$107, MATCH(IK86, $IT$8:$IT$107, 0)), "")))</f>
        <v/>
      </c>
      <c r="JX86" s="7" t="str">
        <f>IF(AND($IQ$5='Dev Settings'!$BU$3, COUNTIF($IP$21:$IP$25, IL86)&gt;0, COUNTIF($IP$21:$IP$25, IL85)&gt;0), MIN($ML85:$NE85)-ND85, IF(AND($IQ$6='Dev Settings'!$BU$3, COUNTIF($IQ$21:$IQ$25, IL86)&gt;0, COUNTIF($IQ$21:$IQ$25, IL85)&gt;0), MAX($ML85:$NE85)-ND85, IFERROR(INDEX($IU$8:$IU$107, MATCH(IL86, $IT$8:$IT$107, 0)), "")))</f>
        <v/>
      </c>
      <c r="JY86" s="61" t="str">
        <f>IF(AND($IQ$5='Dev Settings'!$BU$3, COUNTIF($IP$21:$IP$25, IM86)&gt;0, COUNTIF($IP$21:$IP$25, IM85)&gt;0), MIN($ML85:$NE85)-NE85, IF(AND($IQ$6='Dev Settings'!$BU$3, COUNTIF($IQ$21:$IQ$25, IM86)&gt;0, COUNTIF($IQ$21:$IQ$25, IM85)&gt;0), MAX($ML85:$NE85)-NE85, IFERROR(INDEX($IU$8:$IU$107, MATCH(IM86, $IT$8:$IT$107, 0)), "")))</f>
        <v/>
      </c>
      <c r="KA86" s="60" t="str">
        <f t="shared" si="181"/>
        <v/>
      </c>
      <c r="KB86" s="7" t="str">
        <f t="shared" si="182"/>
        <v/>
      </c>
      <c r="KC86" s="7" t="str">
        <f t="shared" si="183"/>
        <v/>
      </c>
      <c r="KD86" s="7" t="str">
        <f t="shared" si="184"/>
        <v/>
      </c>
      <c r="KE86" s="7" t="str">
        <f t="shared" si="185"/>
        <v/>
      </c>
      <c r="KF86" s="7" t="str">
        <f t="shared" si="186"/>
        <v/>
      </c>
      <c r="KG86" s="7" t="str">
        <f t="shared" si="187"/>
        <v/>
      </c>
      <c r="KH86" s="7" t="str">
        <f t="shared" si="188"/>
        <v/>
      </c>
      <c r="KI86" s="7" t="str">
        <f t="shared" si="189"/>
        <v/>
      </c>
      <c r="KJ86" s="7" t="str">
        <f t="shared" si="190"/>
        <v/>
      </c>
      <c r="KK86" s="7" t="str">
        <f t="shared" si="191"/>
        <v/>
      </c>
      <c r="KL86" s="7" t="str">
        <f t="shared" si="192"/>
        <v/>
      </c>
      <c r="KM86" s="7" t="str">
        <f t="shared" si="193"/>
        <v/>
      </c>
      <c r="KN86" s="7" t="str">
        <f t="shared" si="194"/>
        <v/>
      </c>
      <c r="KO86" s="7" t="str">
        <f t="shared" si="195"/>
        <v/>
      </c>
      <c r="KP86" s="7" t="str">
        <f t="shared" si="196"/>
        <v/>
      </c>
      <c r="KQ86" s="7" t="str">
        <f t="shared" si="197"/>
        <v/>
      </c>
      <c r="KR86" s="7" t="str">
        <f t="shared" si="198"/>
        <v/>
      </c>
      <c r="KS86" s="7" t="str">
        <f t="shared" si="199"/>
        <v/>
      </c>
      <c r="KT86" s="61" t="str">
        <f t="shared" si="200"/>
        <v/>
      </c>
      <c r="KV86" s="60" t="e">
        <f t="shared" si="201"/>
        <v>#VALUE!</v>
      </c>
      <c r="KW86" s="7" t="e">
        <f t="shared" si="202"/>
        <v>#VALUE!</v>
      </c>
      <c r="KX86" s="7" t="e">
        <f t="shared" si="203"/>
        <v>#VALUE!</v>
      </c>
      <c r="KY86" s="7" t="e">
        <f t="shared" si="204"/>
        <v>#VALUE!</v>
      </c>
      <c r="KZ86" s="7" t="e">
        <f t="shared" si="205"/>
        <v>#VALUE!</v>
      </c>
      <c r="LA86" s="7" t="e">
        <f t="shared" si="206"/>
        <v>#VALUE!</v>
      </c>
      <c r="LB86" s="7" t="e">
        <f t="shared" si="207"/>
        <v>#VALUE!</v>
      </c>
      <c r="LC86" s="7" t="e">
        <f t="shared" si="208"/>
        <v>#VALUE!</v>
      </c>
      <c r="LD86" s="7" t="e">
        <f t="shared" si="209"/>
        <v>#VALUE!</v>
      </c>
      <c r="LE86" s="7" t="e">
        <f t="shared" si="210"/>
        <v>#VALUE!</v>
      </c>
      <c r="LF86" s="7" t="e">
        <f t="shared" si="211"/>
        <v>#VALUE!</v>
      </c>
      <c r="LG86" s="7" t="e">
        <f t="shared" si="212"/>
        <v>#VALUE!</v>
      </c>
      <c r="LH86" s="7" t="e">
        <f t="shared" si="213"/>
        <v>#VALUE!</v>
      </c>
      <c r="LI86" s="7" t="e">
        <f t="shared" si="214"/>
        <v>#VALUE!</v>
      </c>
      <c r="LJ86" s="7" t="e">
        <f t="shared" si="215"/>
        <v>#VALUE!</v>
      </c>
      <c r="LK86" s="7" t="e">
        <f t="shared" si="216"/>
        <v>#VALUE!</v>
      </c>
      <c r="LL86" s="7" t="e">
        <f t="shared" si="217"/>
        <v>#VALUE!</v>
      </c>
      <c r="LM86" s="7" t="e">
        <f t="shared" si="218"/>
        <v>#VALUE!</v>
      </c>
      <c r="LN86" s="7" t="e">
        <f t="shared" si="219"/>
        <v>#VALUE!</v>
      </c>
      <c r="LO86" s="61" t="e">
        <f t="shared" si="220"/>
        <v>#VALUE!</v>
      </c>
      <c r="LQ86" s="60" t="e">
        <f t="shared" si="221"/>
        <v>#VALUE!</v>
      </c>
      <c r="LR86" s="7" t="e">
        <f t="shared" si="222"/>
        <v>#VALUE!</v>
      </c>
      <c r="LS86" s="7" t="e">
        <f t="shared" si="223"/>
        <v>#VALUE!</v>
      </c>
      <c r="LT86" s="7" t="e">
        <f t="shared" si="224"/>
        <v>#VALUE!</v>
      </c>
      <c r="LU86" s="7" t="e">
        <f t="shared" si="225"/>
        <v>#VALUE!</v>
      </c>
      <c r="LV86" s="7" t="e">
        <f t="shared" si="226"/>
        <v>#VALUE!</v>
      </c>
      <c r="LW86" s="7" t="e">
        <f t="shared" si="227"/>
        <v>#VALUE!</v>
      </c>
      <c r="LX86" s="7" t="e">
        <f t="shared" si="228"/>
        <v>#VALUE!</v>
      </c>
      <c r="LY86" s="7" t="e">
        <f t="shared" si="229"/>
        <v>#VALUE!</v>
      </c>
      <c r="LZ86" s="7" t="e">
        <f t="shared" si="230"/>
        <v>#VALUE!</v>
      </c>
      <c r="MA86" s="7" t="e">
        <f t="shared" si="231"/>
        <v>#VALUE!</v>
      </c>
      <c r="MB86" s="7" t="e">
        <f t="shared" si="232"/>
        <v>#VALUE!</v>
      </c>
      <c r="MC86" s="7" t="e">
        <f t="shared" si="233"/>
        <v>#VALUE!</v>
      </c>
      <c r="MD86" s="7" t="e">
        <f t="shared" si="234"/>
        <v>#VALUE!</v>
      </c>
      <c r="ME86" s="7" t="e">
        <f t="shared" si="235"/>
        <v>#VALUE!</v>
      </c>
      <c r="MF86" s="7" t="e">
        <f t="shared" si="236"/>
        <v>#VALUE!</v>
      </c>
      <c r="MG86" s="7" t="e">
        <f t="shared" si="237"/>
        <v>#VALUE!</v>
      </c>
      <c r="MH86" s="7" t="e">
        <f t="shared" si="238"/>
        <v>#VALUE!</v>
      </c>
      <c r="MI86" s="7" t="e">
        <f t="shared" si="239"/>
        <v>#VALUE!</v>
      </c>
      <c r="MJ86" s="61" t="e">
        <f t="shared" si="240"/>
        <v>#VALUE!</v>
      </c>
      <c r="ML86" s="60" t="str">
        <f t="shared" si="248"/>
        <v/>
      </c>
      <c r="MM86" s="7" t="str">
        <f t="shared" si="249"/>
        <v/>
      </c>
      <c r="MN86" s="7" t="str">
        <f t="shared" si="250"/>
        <v/>
      </c>
      <c r="MO86" s="7" t="str">
        <f t="shared" si="251"/>
        <v/>
      </c>
      <c r="MP86" s="7" t="str">
        <f t="shared" si="252"/>
        <v/>
      </c>
      <c r="MQ86" s="7" t="str">
        <f t="shared" si="253"/>
        <v/>
      </c>
      <c r="MR86" s="7" t="str">
        <f t="shared" si="254"/>
        <v/>
      </c>
      <c r="MS86" s="7" t="str">
        <f t="shared" si="255"/>
        <v/>
      </c>
      <c r="MT86" s="7" t="str">
        <f t="shared" si="256"/>
        <v/>
      </c>
      <c r="MU86" s="7" t="str">
        <f t="shared" si="257"/>
        <v/>
      </c>
      <c r="MV86" s="7" t="str">
        <f t="shared" si="258"/>
        <v/>
      </c>
      <c r="MW86" s="7" t="str">
        <f t="shared" si="259"/>
        <v/>
      </c>
      <c r="MX86" s="7" t="str">
        <f t="shared" si="260"/>
        <v/>
      </c>
      <c r="MY86" s="7" t="str">
        <f t="shared" si="261"/>
        <v/>
      </c>
      <c r="MZ86" s="7" t="str">
        <f t="shared" si="262"/>
        <v/>
      </c>
      <c r="NA86" s="7" t="str">
        <f t="shared" si="263"/>
        <v/>
      </c>
      <c r="NB86" s="7" t="str">
        <f t="shared" si="264"/>
        <v/>
      </c>
      <c r="NC86" s="7" t="str">
        <f t="shared" si="265"/>
        <v/>
      </c>
      <c r="ND86" s="7" t="str">
        <f t="shared" si="266"/>
        <v/>
      </c>
      <c r="NE86" s="61" t="str">
        <f t="shared" si="267"/>
        <v/>
      </c>
      <c r="NG86" s="10" t="str">
        <f t="shared" si="268"/>
        <v/>
      </c>
      <c r="NI86" s="10" t="str">
        <f t="shared" si="269"/>
        <v/>
      </c>
      <c r="NK86" s="10" t="str">
        <f>IF(COUNTIF($NI86:$NI$176, "X")=1, "X", "")</f>
        <v/>
      </c>
      <c r="NM86" s="10" t="str">
        <f t="shared" si="241"/>
        <v/>
      </c>
      <c r="NO86" s="85" t="str" cm="1">
        <f t="array" ref="NO86">IF(OR(NO$7="", $JE86=""), "", IFERROR(NO$8+SUMPRODUCT((Trades!$CL$8:$CL$307)*(Trades!$O$8:$Q$307=NO$7)*(Trades!$R$8:$R$307&lt;$JE86))-SUMPRODUCT((Trades!$H$8:$H$307)*(Trades!$E$8:$E$307=NO$7)*(Trades!$R$8:$R$307&lt;$JE86)), ""))</f>
        <v/>
      </c>
      <c r="NP86" s="86" t="str" cm="1">
        <f t="array" ref="NP86">IF(OR(NP$7="", $JE86=""), "", IFERROR(NP$8+SUMPRODUCT((Trades!$CL$8:$CL$307)*(Trades!$O$8:$Q$307=NP$7)*(Trades!$R$8:$R$307&lt;$JE86))-SUMPRODUCT((Trades!$H$8:$H$307)*(Trades!$E$8:$E$307=NP$7)*(Trades!$R$8:$R$307&lt;$JE86)), ""))</f>
        <v/>
      </c>
      <c r="NQ86" s="86" t="str" cm="1">
        <f t="array" ref="NQ86">IF(OR(NQ$7="", $JE86=""), "", IFERROR(NQ$8+SUMPRODUCT((Trades!$CL$8:$CL$307)*(Trades!$O$8:$Q$307=NQ$7)*(Trades!$R$8:$R$307&lt;$JE86))-SUMPRODUCT((Trades!$H$8:$H$307)*(Trades!$E$8:$E$307=NQ$7)*(Trades!$R$8:$R$307&lt;$JE86)), ""))</f>
        <v/>
      </c>
      <c r="NR86" s="86" t="str" cm="1">
        <f t="array" ref="NR86">IF(OR(NR$7="", $JE86=""), "", IFERROR(NR$8+SUMPRODUCT((Trades!$CL$8:$CL$307)*(Trades!$O$8:$Q$307=NR$7)*(Trades!$R$8:$R$307&lt;$JE86))-SUMPRODUCT((Trades!$H$8:$H$307)*(Trades!$E$8:$E$307=NR$7)*(Trades!$R$8:$R$307&lt;$JE86)), ""))</f>
        <v/>
      </c>
      <c r="NS86" s="86" t="str" cm="1">
        <f t="array" ref="NS86">IF(OR(NS$7="", $JE86=""), "", IFERROR(NS$8+SUMPRODUCT((Trades!$CL$8:$CL$307)*(Trades!$O$8:$Q$307=NS$7)*(Trades!$R$8:$R$307&lt;$JE86))-SUMPRODUCT((Trades!$H$8:$H$307)*(Trades!$E$8:$E$307=NS$7)*(Trades!$R$8:$R$307&lt;$JE86)), ""))</f>
        <v/>
      </c>
      <c r="NT86" s="86" t="str" cm="1">
        <f t="array" ref="NT86">IF(OR(NT$7="", $JE86=""), "", IFERROR(NT$8+SUMPRODUCT((Trades!$CL$8:$CL$307)*(Trades!$O$8:$Q$307=NT$7)*(Trades!$R$8:$R$307&lt;$JE86))-SUMPRODUCT((Trades!$H$8:$H$307)*(Trades!$E$8:$E$307=NT$7)*(Trades!$R$8:$R$307&lt;$JE86)), ""))</f>
        <v/>
      </c>
      <c r="NU86" s="86" t="str" cm="1">
        <f t="array" ref="NU86">IF(OR(NU$7="", $JE86=""), "", IFERROR(NU$8+SUMPRODUCT((Trades!$CL$8:$CL$307)*(Trades!$O$8:$Q$307=NU$7)*(Trades!$R$8:$R$307&lt;$JE86))-SUMPRODUCT((Trades!$H$8:$H$307)*(Trades!$E$8:$E$307=NU$7)*(Trades!$R$8:$R$307&lt;$JE86)), ""))</f>
        <v/>
      </c>
      <c r="NV86" s="86" t="str" cm="1">
        <f t="array" ref="NV86">IF(OR(NV$7="", $JE86=""), "", IFERROR(NV$8+SUMPRODUCT((Trades!$CL$8:$CL$307)*(Trades!$O$8:$Q$307=NV$7)*(Trades!$R$8:$R$307&lt;$JE86))-SUMPRODUCT((Trades!$H$8:$H$307)*(Trades!$E$8:$E$307=NV$7)*(Trades!$R$8:$R$307&lt;$JE86)), ""))</f>
        <v/>
      </c>
      <c r="NW86" s="86" t="str" cm="1">
        <f t="array" ref="NW86">IF(OR(NW$7="", $JE86=""), "", IFERROR(NW$8+SUMPRODUCT((Trades!$CL$8:$CL$307)*(Trades!$O$8:$Q$307=NW$7)*(Trades!$R$8:$R$307&lt;$JE86))-SUMPRODUCT((Trades!$H$8:$H$307)*(Trades!$E$8:$E$307=NW$7)*(Trades!$R$8:$R$307&lt;$JE86)), ""))</f>
        <v/>
      </c>
      <c r="NX86" s="86" t="str" cm="1">
        <f t="array" ref="NX86">IF(OR(NX$7="", $JE86=""), "", IFERROR(NX$8+SUMPRODUCT((Trades!$CL$8:$CL$307)*(Trades!$O$8:$Q$307=NX$7)*(Trades!$R$8:$R$307&lt;$JE86))-SUMPRODUCT((Trades!$H$8:$H$307)*(Trades!$E$8:$E$307=NX$7)*(Trades!$R$8:$R$307&lt;$JE86)), ""))</f>
        <v/>
      </c>
      <c r="NY86" s="86" t="str" cm="1">
        <f t="array" ref="NY86">IF(OR(NY$7="", $JE86=""), "", IFERROR(NY$8+SUMPRODUCT((Trades!$CL$8:$CL$307)*(Trades!$O$8:$Q$307=NY$7)*(Trades!$R$8:$R$307&lt;$JE86))-SUMPRODUCT((Trades!$H$8:$H$307)*(Trades!$E$8:$E$307=NY$7)*(Trades!$R$8:$R$307&lt;$JE86)), ""))</f>
        <v/>
      </c>
      <c r="NZ86" s="86" t="str" cm="1">
        <f t="array" ref="NZ86">IF(OR(NZ$7="", $JE86=""), "", IFERROR(NZ$8+SUMPRODUCT((Trades!$CL$8:$CL$307)*(Trades!$O$8:$Q$307=NZ$7)*(Trades!$R$8:$R$307&lt;$JE86))-SUMPRODUCT((Trades!$H$8:$H$307)*(Trades!$E$8:$E$307=NZ$7)*(Trades!$R$8:$R$307&lt;$JE86)), ""))</f>
        <v/>
      </c>
      <c r="OA86" s="86" t="str" cm="1">
        <f t="array" ref="OA86">IF(OR(OA$7="", $JE86=""), "", IFERROR(OA$8+SUMPRODUCT((Trades!$CL$8:$CL$307)*(Trades!$O$8:$Q$307=OA$7)*(Trades!$R$8:$R$307&lt;$JE86))-SUMPRODUCT((Trades!$H$8:$H$307)*(Trades!$E$8:$E$307=OA$7)*(Trades!$R$8:$R$307&lt;$JE86)), ""))</f>
        <v/>
      </c>
      <c r="OB86" s="86" t="str" cm="1">
        <f t="array" ref="OB86">IF(OR(OB$7="", $JE86=""), "", IFERROR(OB$8+SUMPRODUCT((Trades!$CL$8:$CL$307)*(Trades!$O$8:$Q$307=OB$7)*(Trades!$R$8:$R$307&lt;$JE86))-SUMPRODUCT((Trades!$H$8:$H$307)*(Trades!$E$8:$E$307=OB$7)*(Trades!$R$8:$R$307&lt;$JE86)), ""))</f>
        <v/>
      </c>
      <c r="OC86" s="86" t="str" cm="1">
        <f t="array" ref="OC86">IF(OR(OC$7="", $JE86=""), "", IFERROR(OC$8+SUMPRODUCT((Trades!$CL$8:$CL$307)*(Trades!$O$8:$Q$307=OC$7)*(Trades!$R$8:$R$307&lt;$JE86))-SUMPRODUCT((Trades!$H$8:$H$307)*(Trades!$E$8:$E$307=OC$7)*(Trades!$R$8:$R$307&lt;$JE86)), ""))</f>
        <v/>
      </c>
      <c r="OD86" s="86" t="str" cm="1">
        <f t="array" ref="OD86">IF(OR(OD$7="", $JE86=""), "", IFERROR(OD$8+SUMPRODUCT((Trades!$CL$8:$CL$307)*(Trades!$O$8:$Q$307=OD$7)*(Trades!$R$8:$R$307&lt;$JE86))-SUMPRODUCT((Trades!$H$8:$H$307)*(Trades!$E$8:$E$307=OD$7)*(Trades!$R$8:$R$307&lt;$JE86)), ""))</f>
        <v/>
      </c>
      <c r="OE86" s="86" t="str" cm="1">
        <f t="array" ref="OE86">IF(OR(OE$7="", $JE86=""), "", IFERROR(OE$8+SUMPRODUCT((Trades!$CL$8:$CL$307)*(Trades!$O$8:$Q$307=OE$7)*(Trades!$R$8:$R$307&lt;$JE86))-SUMPRODUCT((Trades!$H$8:$H$307)*(Trades!$E$8:$E$307=OE$7)*(Trades!$R$8:$R$307&lt;$JE86)), ""))</f>
        <v/>
      </c>
      <c r="OF86" s="86" t="str" cm="1">
        <f t="array" ref="OF86">IF(OR(OF$7="", $JE86=""), "", IFERROR(OF$8+SUMPRODUCT((Trades!$CL$8:$CL$307)*(Trades!$O$8:$Q$307=OF$7)*(Trades!$R$8:$R$307&lt;$JE86))-SUMPRODUCT((Trades!$H$8:$H$307)*(Trades!$E$8:$E$307=OF$7)*(Trades!$R$8:$R$307&lt;$JE86)), ""))</f>
        <v/>
      </c>
      <c r="OG86" s="86" t="str" cm="1">
        <f t="array" ref="OG86">IF(OR(OG$7="", $JE86=""), "", IFERROR(OG$8+SUMPRODUCT((Trades!$CL$8:$CL$307)*(Trades!$O$8:$Q$307=OG$7)*(Trades!$R$8:$R$307&lt;$JE86))-SUMPRODUCT((Trades!$H$8:$H$307)*(Trades!$E$8:$E$307=OG$7)*(Trades!$R$8:$R$307&lt;$JE86)), ""))</f>
        <v/>
      </c>
      <c r="OH86" s="87" t="str" cm="1">
        <f t="array" ref="OH86">IF(OR(OH$7="", $JE86=""), "", IFERROR(OH$8+SUMPRODUCT((Trades!$CL$8:$CL$307)*(Trades!$O$8:$Q$307=OH$7)*(Trades!$R$8:$R$307&lt;$JE86))-SUMPRODUCT((Trades!$H$8:$H$307)*(Trades!$E$8:$E$307=OH$7)*(Trades!$R$8:$R$307&lt;$JE86)), ""))</f>
        <v/>
      </c>
      <c r="OJ86" s="94" t="str">
        <f t="shared" si="270"/>
        <v/>
      </c>
      <c r="OK86" s="95" t="str">
        <f t="shared" ref="OK86:OK149" si="298">IF(OR(OK$7="", $JE86=""), "", IFERROR(ROUND(NP86*MM86/$NG86, 0), ""))</f>
        <v/>
      </c>
      <c r="OL86" s="95" t="str">
        <f t="shared" ref="OL86:OL149" si="299">IF(OR(OL$7="", $JE86=""), "", IFERROR(ROUND(NQ86*MN86/$NG86, 0), ""))</f>
        <v/>
      </c>
      <c r="OM86" s="95" t="str">
        <f t="shared" ref="OM86:OM149" si="300">IF(OR(OM$7="", $JE86=""), "", IFERROR(ROUND(NR86*MO86/$NG86, 0), ""))</f>
        <v/>
      </c>
      <c r="ON86" s="95" t="str">
        <f t="shared" ref="ON86:ON149" si="301">IF(OR(ON$7="", $JE86=""), "", IFERROR(ROUND(NS86*MP86/$NG86, 0), ""))</f>
        <v/>
      </c>
      <c r="OO86" s="95" t="str">
        <f t="shared" ref="OO86:OO149" si="302">IF(OR(OO$7="", $JE86=""), "", IFERROR(ROUND(NT86*MQ86/$NG86, 0), ""))</f>
        <v/>
      </c>
      <c r="OP86" s="95" t="str">
        <f t="shared" ref="OP86:OP149" si="303">IF(OR(OP$7="", $JE86=""), "", IFERROR(ROUND(NU86*MR86/$NG86, 0), ""))</f>
        <v/>
      </c>
      <c r="OQ86" s="95" t="str">
        <f t="shared" ref="OQ86:OQ149" si="304">IF(OR(OQ$7="", $JE86=""), "", IFERROR(ROUND(NV86*MS86/$NG86, 0), ""))</f>
        <v/>
      </c>
      <c r="OR86" s="95" t="str">
        <f t="shared" ref="OR86:OR149" si="305">IF(OR(OR$7="", $JE86=""), "", IFERROR(ROUND(NW86*MT86/$NG86, 0), ""))</f>
        <v/>
      </c>
      <c r="OS86" s="95" t="str">
        <f t="shared" si="275"/>
        <v/>
      </c>
      <c r="OT86" s="95" t="str">
        <f t="shared" si="276"/>
        <v/>
      </c>
      <c r="OU86" s="95" t="str">
        <f t="shared" si="277"/>
        <v/>
      </c>
      <c r="OV86" s="95" t="str">
        <f t="shared" si="278"/>
        <v/>
      </c>
      <c r="OW86" s="95" t="str">
        <f t="shared" si="279"/>
        <v/>
      </c>
      <c r="OX86" s="95" t="str">
        <f t="shared" si="280"/>
        <v/>
      </c>
      <c r="OY86" s="95" t="str">
        <f t="shared" si="281"/>
        <v/>
      </c>
      <c r="OZ86" s="95" t="str">
        <f t="shared" si="282"/>
        <v/>
      </c>
      <c r="PA86" s="95" t="str">
        <f t="shared" si="283"/>
        <v/>
      </c>
      <c r="PB86" s="95" t="str">
        <f t="shared" si="284"/>
        <v/>
      </c>
      <c r="PC86" s="96" t="str">
        <f t="shared" si="285"/>
        <v/>
      </c>
      <c r="PE86" s="101" t="str">
        <f t="shared" si="271"/>
        <v/>
      </c>
      <c r="PG86" s="106" t="str">
        <f t="shared" si="272"/>
        <v/>
      </c>
      <c r="PH86" s="107" t="str">
        <f t="shared" ref="PH86:PH149" si="306">IF(OR($NG86="", PH$7=""), "", IFERROR(MM86/$NG86, ""))</f>
        <v/>
      </c>
      <c r="PI86" s="107" t="str">
        <f t="shared" ref="PI86:PI149" si="307">IF(OR($NG86="", PI$7=""), "", IFERROR(MN86/$NG86, ""))</f>
        <v/>
      </c>
      <c r="PJ86" s="107" t="str">
        <f t="shared" ref="PJ86:PJ149" si="308">IF(OR($NG86="", PJ$7=""), "", IFERROR(MO86/$NG86, ""))</f>
        <v/>
      </c>
      <c r="PK86" s="107" t="str">
        <f t="shared" ref="PK86:PK149" si="309">IF(OR($NG86="", PK$7=""), "", IFERROR(MP86/$NG86, ""))</f>
        <v/>
      </c>
      <c r="PL86" s="107" t="str">
        <f t="shared" ref="PL86:PL149" si="310">IF(OR($NG86="", PL$7=""), "", IFERROR(MQ86/$NG86, ""))</f>
        <v/>
      </c>
      <c r="PM86" s="107" t="str">
        <f t="shared" ref="PM86:PM149" si="311">IF(OR($NG86="", PM$7=""), "", IFERROR(MR86/$NG86, ""))</f>
        <v/>
      </c>
      <c r="PN86" s="107" t="str">
        <f t="shared" ref="PN86:PN149" si="312">IF(OR($NG86="", PN$7=""), "", IFERROR(MS86/$NG86, ""))</f>
        <v/>
      </c>
      <c r="PO86" s="107" t="str">
        <f t="shared" ref="PO86:PO149" si="313">IF(OR($NG86="", PO$7=""), "", IFERROR(MT86/$NG86, ""))</f>
        <v/>
      </c>
      <c r="PP86" s="107" t="str">
        <f t="shared" si="286"/>
        <v/>
      </c>
      <c r="PQ86" s="107" t="str">
        <f t="shared" si="287"/>
        <v/>
      </c>
      <c r="PR86" s="107" t="str">
        <f t="shared" si="288"/>
        <v/>
      </c>
      <c r="PS86" s="107" t="str">
        <f t="shared" si="289"/>
        <v/>
      </c>
      <c r="PT86" s="107" t="str">
        <f t="shared" si="290"/>
        <v/>
      </c>
      <c r="PU86" s="107" t="str">
        <f t="shared" si="291"/>
        <v/>
      </c>
      <c r="PV86" s="107" t="str">
        <f t="shared" si="292"/>
        <v/>
      </c>
      <c r="PW86" s="107" t="str">
        <f t="shared" si="293"/>
        <v/>
      </c>
      <c r="PX86" s="107" t="str">
        <f t="shared" si="294"/>
        <v/>
      </c>
      <c r="PY86" s="107" t="str">
        <f t="shared" si="295"/>
        <v/>
      </c>
      <c r="PZ86" s="108" t="str">
        <f t="shared" si="296"/>
        <v/>
      </c>
      <c r="QB86" s="124" t="str" cm="1">
        <f t="array" ref="QB86">IF(OR($QB$3="", $NI86=""), "", IFERROR(INDEX($ML86:$NE86, $QA86, MATCH($QB$3, $ML$7:$NE$7, 0)), ""))</f>
        <v/>
      </c>
      <c r="QD86" s="101" t="e" cm="1">
        <f t="array" ref="QD86">IF(OR($NI86="", $QB$3=""), NA(), IFERROR(INDEX($NO86:$OH86, $QC86, MATCH($QB$3, $NO$7:$OH$7, 0)), NA()))</f>
        <v>#N/A</v>
      </c>
      <c r="QF86" s="10">
        <f t="shared" si="242"/>
        <v>-20</v>
      </c>
    </row>
    <row r="87" spans="88:448" ht="15" hidden="1" customHeight="1" x14ac:dyDescent="0.25">
      <c r="CJ87" s="7"/>
      <c r="CK87" s="10">
        <v>79</v>
      </c>
      <c r="CL87" s="60">
        <v>37</v>
      </c>
      <c r="CM87" s="7">
        <v>62</v>
      </c>
      <c r="CN87" s="7">
        <v>2</v>
      </c>
      <c r="CO87" s="7">
        <v>42</v>
      </c>
      <c r="CP87" s="7">
        <v>72</v>
      </c>
      <c r="CQ87" s="7">
        <v>12</v>
      </c>
      <c r="CR87" s="7">
        <v>24</v>
      </c>
      <c r="CS87" s="7">
        <v>47</v>
      </c>
      <c r="CT87" s="7">
        <v>56</v>
      </c>
      <c r="CU87" s="7">
        <v>41</v>
      </c>
      <c r="CV87" s="7">
        <v>2</v>
      </c>
      <c r="CW87" s="7">
        <v>88</v>
      </c>
      <c r="CX87" s="7">
        <v>2</v>
      </c>
      <c r="CY87" s="7">
        <v>55</v>
      </c>
      <c r="CZ87" s="7">
        <v>47</v>
      </c>
      <c r="DA87" s="7">
        <v>35</v>
      </c>
      <c r="DB87" s="7">
        <v>73</v>
      </c>
      <c r="DC87" s="7">
        <v>64</v>
      </c>
      <c r="DD87" s="7">
        <v>93</v>
      </c>
      <c r="DE87" s="7">
        <v>95</v>
      </c>
      <c r="DF87" s="7">
        <v>12</v>
      </c>
      <c r="DG87" s="7">
        <v>67</v>
      </c>
      <c r="DH87" s="7">
        <v>77</v>
      </c>
      <c r="DI87" s="61">
        <v>64</v>
      </c>
      <c r="DK87" s="10">
        <v>80</v>
      </c>
      <c r="DL87" s="60">
        <v>17</v>
      </c>
      <c r="DM87" s="7">
        <v>29</v>
      </c>
      <c r="DN87" s="7">
        <v>15</v>
      </c>
      <c r="DO87" s="7">
        <v>8</v>
      </c>
      <c r="DP87" s="7">
        <v>88</v>
      </c>
      <c r="DQ87" s="7">
        <v>47</v>
      </c>
      <c r="DR87" s="7">
        <v>48</v>
      </c>
      <c r="DS87" s="7">
        <v>68</v>
      </c>
      <c r="DT87" s="7">
        <v>62</v>
      </c>
      <c r="DU87" s="7">
        <v>57</v>
      </c>
      <c r="DV87" s="7">
        <v>35</v>
      </c>
      <c r="DW87" s="7">
        <v>13</v>
      </c>
      <c r="DX87" s="7">
        <v>6</v>
      </c>
      <c r="DY87" s="7">
        <v>90</v>
      </c>
      <c r="DZ87" s="7">
        <v>31</v>
      </c>
      <c r="EA87" s="7">
        <v>27</v>
      </c>
      <c r="EB87" s="7">
        <v>91</v>
      </c>
      <c r="EC87" s="7">
        <v>59</v>
      </c>
      <c r="ED87" s="7">
        <v>28</v>
      </c>
      <c r="EE87" s="7">
        <v>34</v>
      </c>
      <c r="EF87" s="7">
        <v>7</v>
      </c>
      <c r="EG87" s="7">
        <v>2</v>
      </c>
      <c r="EH87" s="7">
        <v>75</v>
      </c>
      <c r="EI87" s="7">
        <v>29</v>
      </c>
      <c r="EJ87" s="7">
        <v>96</v>
      </c>
      <c r="EK87" s="7">
        <v>70</v>
      </c>
      <c r="EL87" s="7">
        <v>17</v>
      </c>
      <c r="EM87" s="7">
        <v>11</v>
      </c>
      <c r="EN87" s="7">
        <v>88</v>
      </c>
      <c r="EO87" s="7">
        <v>51</v>
      </c>
      <c r="EP87" s="7">
        <v>46</v>
      </c>
      <c r="EQ87" s="7">
        <v>5</v>
      </c>
      <c r="ER87" s="7">
        <v>93</v>
      </c>
      <c r="ES87" s="7">
        <v>22</v>
      </c>
      <c r="ET87" s="7">
        <v>41</v>
      </c>
      <c r="EU87" s="7">
        <v>3</v>
      </c>
      <c r="EV87" s="7">
        <v>89</v>
      </c>
      <c r="EW87" s="7">
        <v>91</v>
      </c>
      <c r="EX87" s="7">
        <v>17</v>
      </c>
      <c r="EY87" s="7">
        <v>46</v>
      </c>
      <c r="EZ87" s="7">
        <v>33</v>
      </c>
      <c r="FA87" s="7">
        <v>35</v>
      </c>
      <c r="FB87" s="7">
        <v>1</v>
      </c>
      <c r="FC87" s="7">
        <v>11</v>
      </c>
      <c r="FD87" s="7">
        <v>22</v>
      </c>
      <c r="FE87" s="7">
        <v>68</v>
      </c>
      <c r="FF87" s="7">
        <v>36</v>
      </c>
      <c r="FG87" s="7">
        <v>20</v>
      </c>
      <c r="FH87" s="7">
        <v>31</v>
      </c>
      <c r="FI87" s="7">
        <v>50</v>
      </c>
      <c r="FJ87" s="7">
        <v>16</v>
      </c>
      <c r="FK87" s="7">
        <v>31</v>
      </c>
      <c r="FL87" s="7">
        <v>78</v>
      </c>
      <c r="FM87" s="7">
        <v>17</v>
      </c>
      <c r="FN87" s="7">
        <v>32</v>
      </c>
      <c r="FO87" s="7">
        <v>6</v>
      </c>
      <c r="FP87" s="7">
        <v>71</v>
      </c>
      <c r="FQ87" s="7">
        <v>100</v>
      </c>
      <c r="FR87" s="7">
        <v>18</v>
      </c>
      <c r="FS87" s="7">
        <v>11</v>
      </c>
      <c r="FT87" s="7">
        <v>3</v>
      </c>
      <c r="FU87" s="7">
        <v>28</v>
      </c>
      <c r="FV87" s="7">
        <v>31</v>
      </c>
      <c r="FW87" s="7">
        <v>50</v>
      </c>
      <c r="FX87" s="7">
        <v>53</v>
      </c>
      <c r="FY87" s="7">
        <v>8</v>
      </c>
      <c r="FZ87" s="7">
        <v>45</v>
      </c>
      <c r="GA87" s="7">
        <v>46</v>
      </c>
      <c r="GB87" s="7">
        <v>91</v>
      </c>
      <c r="GC87" s="7">
        <v>75</v>
      </c>
      <c r="GD87" s="7">
        <v>37</v>
      </c>
      <c r="GE87" s="7">
        <v>84</v>
      </c>
      <c r="GF87" s="7">
        <v>98</v>
      </c>
      <c r="GG87" s="7">
        <v>41</v>
      </c>
      <c r="GH87" s="7">
        <v>91</v>
      </c>
      <c r="GI87" s="7">
        <v>54</v>
      </c>
      <c r="GJ87" s="7">
        <v>73</v>
      </c>
      <c r="GK87" s="7">
        <v>68</v>
      </c>
      <c r="GL87" s="7">
        <v>65</v>
      </c>
      <c r="GM87" s="7">
        <v>74</v>
      </c>
      <c r="GN87" s="7">
        <v>24</v>
      </c>
      <c r="GO87" s="7">
        <v>12</v>
      </c>
      <c r="GP87" s="7">
        <v>20</v>
      </c>
      <c r="GQ87" s="7">
        <v>17</v>
      </c>
      <c r="GR87" s="7">
        <v>82</v>
      </c>
      <c r="GS87" s="7">
        <v>26</v>
      </c>
      <c r="GT87" s="7">
        <v>85</v>
      </c>
      <c r="GU87" s="7">
        <v>81</v>
      </c>
      <c r="GV87" s="7">
        <v>93</v>
      </c>
      <c r="GW87" s="7">
        <v>2</v>
      </c>
      <c r="GX87" s="7">
        <v>59</v>
      </c>
      <c r="GY87" s="7">
        <v>72</v>
      </c>
      <c r="GZ87" s="7">
        <v>13</v>
      </c>
      <c r="HA87" s="7">
        <v>58</v>
      </c>
      <c r="HB87" s="7">
        <v>40</v>
      </c>
      <c r="HC87" s="7">
        <v>85</v>
      </c>
      <c r="HD87" s="7">
        <v>47</v>
      </c>
      <c r="HE87" s="7">
        <v>37</v>
      </c>
      <c r="HF87" s="7">
        <v>87</v>
      </c>
      <c r="HG87" s="61">
        <v>27</v>
      </c>
      <c r="HJ87" s="52" t="e">
        <f t="shared" si="273"/>
        <v>#VALUE!</v>
      </c>
      <c r="HL87" s="49">
        <f>$CA$15</f>
        <v>0.29166666666666663</v>
      </c>
      <c r="HN87" s="10" t="e">
        <f t="shared" si="179"/>
        <v>#VALUE!</v>
      </c>
      <c r="HP87" s="10" t="e">
        <f t="shared" si="180"/>
        <v>#VALUE!</v>
      </c>
      <c r="HR87" s="10" t="e">
        <f t="shared" si="243"/>
        <v>#VALUE!</v>
      </c>
      <c r="HT87" s="60" t="e">
        <f t="shared" si="297"/>
        <v>#VALUE!</v>
      </c>
      <c r="HU87" s="7" t="e">
        <f t="shared" si="297"/>
        <v>#VALUE!</v>
      </c>
      <c r="HV87" s="7" t="e">
        <f t="shared" si="297"/>
        <v>#VALUE!</v>
      </c>
      <c r="HW87" s="7" t="e">
        <f t="shared" si="297"/>
        <v>#VALUE!</v>
      </c>
      <c r="HX87" s="7" t="e">
        <f t="shared" si="297"/>
        <v>#VALUE!</v>
      </c>
      <c r="HY87" s="7" t="e">
        <f t="shared" si="297"/>
        <v>#VALUE!</v>
      </c>
      <c r="HZ87" s="7" t="e">
        <f t="shared" si="297"/>
        <v>#VALUE!</v>
      </c>
      <c r="IA87" s="7" t="e">
        <f t="shared" si="297"/>
        <v>#VALUE!</v>
      </c>
      <c r="IB87" s="7" t="e">
        <f t="shared" si="297"/>
        <v>#VALUE!</v>
      </c>
      <c r="IC87" s="7" t="e">
        <f t="shared" si="297"/>
        <v>#VALUE!</v>
      </c>
      <c r="ID87" s="7" t="e">
        <f t="shared" si="297"/>
        <v>#VALUE!</v>
      </c>
      <c r="IE87" s="7" t="e">
        <f t="shared" si="297"/>
        <v>#VALUE!</v>
      </c>
      <c r="IF87" s="7" t="e">
        <f t="shared" si="297"/>
        <v>#VALUE!</v>
      </c>
      <c r="IG87" s="7" t="e">
        <f t="shared" si="297"/>
        <v>#VALUE!</v>
      </c>
      <c r="IH87" s="7" t="e">
        <f t="shared" si="297"/>
        <v>#VALUE!</v>
      </c>
      <c r="II87" s="7" t="e">
        <f t="shared" si="297"/>
        <v>#VALUE!</v>
      </c>
      <c r="IJ87" s="7" t="e">
        <f t="shared" si="274"/>
        <v>#VALUE!</v>
      </c>
      <c r="IK87" s="7" t="e">
        <f t="shared" si="274"/>
        <v>#VALUE!</v>
      </c>
      <c r="IL87" s="7" t="e">
        <f t="shared" si="274"/>
        <v>#VALUE!</v>
      </c>
      <c r="IM87" s="61" t="e">
        <f t="shared" si="274"/>
        <v>#VALUE!</v>
      </c>
      <c r="IT87" s="10">
        <v>80</v>
      </c>
      <c r="IU87" s="10">
        <f t="shared" si="244"/>
        <v>4</v>
      </c>
      <c r="IW87" s="10">
        <f>IFERROR(IF(COUNTIF(IW$8:IW86, IW86)&lt;=INDEX($IQ$8:$IQ$18, MATCH(IW86, $IP$8:$IP$18, 0)), IW86, IW86+$IR$5), "")</f>
        <v>3</v>
      </c>
      <c r="IX87" s="10">
        <f>IF($IW87="", "", COUNTIF(IW$8:IW87, IW87))</f>
        <v>4</v>
      </c>
      <c r="IY87" s="10">
        <f t="shared" si="245"/>
        <v>10</v>
      </c>
      <c r="JA87" s="10" t="str">
        <f t="shared" si="246"/>
        <v>X</v>
      </c>
      <c r="JB87" s="10">
        <f>IF($JA87="", "", COUNTIF(JA$8:JA87, "X"))</f>
        <v>72</v>
      </c>
      <c r="JE87" s="67" t="str">
        <f t="shared" si="247"/>
        <v/>
      </c>
      <c r="JF87" s="60" t="str">
        <f>IF(AND($IQ$5='Dev Settings'!$BU$3, COUNTIF($IP$21:$IP$25, HT87)&gt;0, COUNTIF($IP$21:$IP$25, HT86)&gt;0), MIN($ML86:$NE86)-ML86, IF(AND($IQ$6='Dev Settings'!$BU$3, COUNTIF($IQ$21:$IQ$25, HT87)&gt;0, COUNTIF($IQ$21:$IQ$25, HT86)&gt;0), MAX($ML86:$NE86)-ML86, IFERROR(INDEX($IU$8:$IU$107, MATCH(HT87, $IT$8:$IT$107, 0)), "")))</f>
        <v/>
      </c>
      <c r="JG87" s="7" t="str">
        <f>IF(AND($IQ$5='Dev Settings'!$BU$3, COUNTIF($IP$21:$IP$25, HU87)&gt;0, COUNTIF($IP$21:$IP$25, HU86)&gt;0), MIN($ML86:$NE86)-MM86, IF(AND($IQ$6='Dev Settings'!$BU$3, COUNTIF($IQ$21:$IQ$25, HU87)&gt;0, COUNTIF($IQ$21:$IQ$25, HU86)&gt;0), MAX($ML86:$NE86)-MM86, IFERROR(INDEX($IU$8:$IU$107, MATCH(HU87, $IT$8:$IT$107, 0)), "")))</f>
        <v/>
      </c>
      <c r="JH87" s="7" t="str">
        <f>IF(AND($IQ$5='Dev Settings'!$BU$3, COUNTIF($IP$21:$IP$25, HV87)&gt;0, COUNTIF($IP$21:$IP$25, HV86)&gt;0), MIN($ML86:$NE86)-MN86, IF(AND($IQ$6='Dev Settings'!$BU$3, COUNTIF($IQ$21:$IQ$25, HV87)&gt;0, COUNTIF($IQ$21:$IQ$25, HV86)&gt;0), MAX($ML86:$NE86)-MN86, IFERROR(INDEX($IU$8:$IU$107, MATCH(HV87, $IT$8:$IT$107, 0)), "")))</f>
        <v/>
      </c>
      <c r="JI87" s="7" t="str">
        <f>IF(AND($IQ$5='Dev Settings'!$BU$3, COUNTIF($IP$21:$IP$25, HW87)&gt;0, COUNTIF($IP$21:$IP$25, HW86)&gt;0), MIN($ML86:$NE86)-MO86, IF(AND($IQ$6='Dev Settings'!$BU$3, COUNTIF($IQ$21:$IQ$25, HW87)&gt;0, COUNTIF($IQ$21:$IQ$25, HW86)&gt;0), MAX($ML86:$NE86)-MO86, IFERROR(INDEX($IU$8:$IU$107, MATCH(HW87, $IT$8:$IT$107, 0)), "")))</f>
        <v/>
      </c>
      <c r="JJ87" s="7" t="str">
        <f>IF(AND($IQ$5='Dev Settings'!$BU$3, COUNTIF($IP$21:$IP$25, HX87)&gt;0, COUNTIF($IP$21:$IP$25, HX86)&gt;0), MIN($ML86:$NE86)-MP86, IF(AND($IQ$6='Dev Settings'!$BU$3, COUNTIF($IQ$21:$IQ$25, HX87)&gt;0, COUNTIF($IQ$21:$IQ$25, HX86)&gt;0), MAX($ML86:$NE86)-MP86, IFERROR(INDEX($IU$8:$IU$107, MATCH(HX87, $IT$8:$IT$107, 0)), "")))</f>
        <v/>
      </c>
      <c r="JK87" s="7" t="str">
        <f>IF(AND($IQ$5='Dev Settings'!$BU$3, COUNTIF($IP$21:$IP$25, HY87)&gt;0, COUNTIF($IP$21:$IP$25, HY86)&gt;0), MIN($ML86:$NE86)-MQ86, IF(AND($IQ$6='Dev Settings'!$BU$3, COUNTIF($IQ$21:$IQ$25, HY87)&gt;0, COUNTIF($IQ$21:$IQ$25, HY86)&gt;0), MAX($ML86:$NE86)-MQ86, IFERROR(INDEX($IU$8:$IU$107, MATCH(HY87, $IT$8:$IT$107, 0)), "")))</f>
        <v/>
      </c>
      <c r="JL87" s="7" t="str">
        <f>IF(AND($IQ$5='Dev Settings'!$BU$3, COUNTIF($IP$21:$IP$25, HZ87)&gt;0, COUNTIF($IP$21:$IP$25, HZ86)&gt;0), MIN($ML86:$NE86)-MR86, IF(AND($IQ$6='Dev Settings'!$BU$3, COUNTIF($IQ$21:$IQ$25, HZ87)&gt;0, COUNTIF($IQ$21:$IQ$25, HZ86)&gt;0), MAX($ML86:$NE86)-MR86, IFERROR(INDEX($IU$8:$IU$107, MATCH(HZ87, $IT$8:$IT$107, 0)), "")))</f>
        <v/>
      </c>
      <c r="JM87" s="7" t="str">
        <f>IF(AND($IQ$5='Dev Settings'!$BU$3, COUNTIF($IP$21:$IP$25, IA87)&gt;0, COUNTIF($IP$21:$IP$25, IA86)&gt;0), MIN($ML86:$NE86)-MS86, IF(AND($IQ$6='Dev Settings'!$BU$3, COUNTIF($IQ$21:$IQ$25, IA87)&gt;0, COUNTIF($IQ$21:$IQ$25, IA86)&gt;0), MAX($ML86:$NE86)-MS86, IFERROR(INDEX($IU$8:$IU$107, MATCH(IA87, $IT$8:$IT$107, 0)), "")))</f>
        <v/>
      </c>
      <c r="JN87" s="7" t="str">
        <f>IF(AND($IQ$5='Dev Settings'!$BU$3, COUNTIF($IP$21:$IP$25, IB87)&gt;0, COUNTIF($IP$21:$IP$25, IB86)&gt;0), MIN($ML86:$NE86)-MT86, IF(AND($IQ$6='Dev Settings'!$BU$3, COUNTIF($IQ$21:$IQ$25, IB87)&gt;0, COUNTIF($IQ$21:$IQ$25, IB86)&gt;0), MAX($ML86:$NE86)-MT86, IFERROR(INDEX($IU$8:$IU$107, MATCH(IB87, $IT$8:$IT$107, 0)), "")))</f>
        <v/>
      </c>
      <c r="JO87" s="7" t="str">
        <f>IF(AND($IQ$5='Dev Settings'!$BU$3, COUNTIF($IP$21:$IP$25, IC87)&gt;0, COUNTIF($IP$21:$IP$25, IC86)&gt;0), MIN($ML86:$NE86)-MU86, IF(AND($IQ$6='Dev Settings'!$BU$3, COUNTIF($IQ$21:$IQ$25, IC87)&gt;0, COUNTIF($IQ$21:$IQ$25, IC86)&gt;0), MAX($ML86:$NE86)-MU86, IFERROR(INDEX($IU$8:$IU$107, MATCH(IC87, $IT$8:$IT$107, 0)), "")))</f>
        <v/>
      </c>
      <c r="JP87" s="7" t="str">
        <f>IF(AND($IQ$5='Dev Settings'!$BU$3, COUNTIF($IP$21:$IP$25, ID87)&gt;0, COUNTIF($IP$21:$IP$25, ID86)&gt;0), MIN($ML86:$NE86)-MV86, IF(AND($IQ$6='Dev Settings'!$BU$3, COUNTIF($IQ$21:$IQ$25, ID87)&gt;0, COUNTIF($IQ$21:$IQ$25, ID86)&gt;0), MAX($ML86:$NE86)-MV86, IFERROR(INDEX($IU$8:$IU$107, MATCH(ID87, $IT$8:$IT$107, 0)), "")))</f>
        <v/>
      </c>
      <c r="JQ87" s="7" t="str">
        <f>IF(AND($IQ$5='Dev Settings'!$BU$3, COUNTIF($IP$21:$IP$25, IE87)&gt;0, COUNTIF($IP$21:$IP$25, IE86)&gt;0), MIN($ML86:$NE86)-MW86, IF(AND($IQ$6='Dev Settings'!$BU$3, COUNTIF($IQ$21:$IQ$25, IE87)&gt;0, COUNTIF($IQ$21:$IQ$25, IE86)&gt;0), MAX($ML86:$NE86)-MW86, IFERROR(INDEX($IU$8:$IU$107, MATCH(IE87, $IT$8:$IT$107, 0)), "")))</f>
        <v/>
      </c>
      <c r="JR87" s="7" t="str">
        <f>IF(AND($IQ$5='Dev Settings'!$BU$3, COUNTIF($IP$21:$IP$25, IF87)&gt;0, COUNTIF($IP$21:$IP$25, IF86)&gt;0), MIN($ML86:$NE86)-MX86, IF(AND($IQ$6='Dev Settings'!$BU$3, COUNTIF($IQ$21:$IQ$25, IF87)&gt;0, COUNTIF($IQ$21:$IQ$25, IF86)&gt;0), MAX($ML86:$NE86)-MX86, IFERROR(INDEX($IU$8:$IU$107, MATCH(IF87, $IT$8:$IT$107, 0)), "")))</f>
        <v/>
      </c>
      <c r="JS87" s="7" t="str">
        <f>IF(AND($IQ$5='Dev Settings'!$BU$3, COUNTIF($IP$21:$IP$25, IG87)&gt;0, COUNTIF($IP$21:$IP$25, IG86)&gt;0), MIN($ML86:$NE86)-MY86, IF(AND($IQ$6='Dev Settings'!$BU$3, COUNTIF($IQ$21:$IQ$25, IG87)&gt;0, COUNTIF($IQ$21:$IQ$25, IG86)&gt;0), MAX($ML86:$NE86)-MY86, IFERROR(INDEX($IU$8:$IU$107, MATCH(IG87, $IT$8:$IT$107, 0)), "")))</f>
        <v/>
      </c>
      <c r="JT87" s="7" t="str">
        <f>IF(AND($IQ$5='Dev Settings'!$BU$3, COUNTIF($IP$21:$IP$25, IH87)&gt;0, COUNTIF($IP$21:$IP$25, IH86)&gt;0), MIN($ML86:$NE86)-MZ86, IF(AND($IQ$6='Dev Settings'!$BU$3, COUNTIF($IQ$21:$IQ$25, IH87)&gt;0, COUNTIF($IQ$21:$IQ$25, IH86)&gt;0), MAX($ML86:$NE86)-MZ86, IFERROR(INDEX($IU$8:$IU$107, MATCH(IH87, $IT$8:$IT$107, 0)), "")))</f>
        <v/>
      </c>
      <c r="JU87" s="7" t="str">
        <f>IF(AND($IQ$5='Dev Settings'!$BU$3, COUNTIF($IP$21:$IP$25, II87)&gt;0, COUNTIF($IP$21:$IP$25, II86)&gt;0), MIN($ML86:$NE86)-NA86, IF(AND($IQ$6='Dev Settings'!$BU$3, COUNTIF($IQ$21:$IQ$25, II87)&gt;0, COUNTIF($IQ$21:$IQ$25, II86)&gt;0), MAX($ML86:$NE86)-NA86, IFERROR(INDEX($IU$8:$IU$107, MATCH(II87, $IT$8:$IT$107, 0)), "")))</f>
        <v/>
      </c>
      <c r="JV87" s="7" t="str">
        <f>IF(AND($IQ$5='Dev Settings'!$BU$3, COUNTIF($IP$21:$IP$25, IJ87)&gt;0, COUNTIF($IP$21:$IP$25, IJ86)&gt;0), MIN($ML86:$NE86)-NB86, IF(AND($IQ$6='Dev Settings'!$BU$3, COUNTIF($IQ$21:$IQ$25, IJ87)&gt;0, COUNTIF($IQ$21:$IQ$25, IJ86)&gt;0), MAX($ML86:$NE86)-NB86, IFERROR(INDEX($IU$8:$IU$107, MATCH(IJ87, $IT$8:$IT$107, 0)), "")))</f>
        <v/>
      </c>
      <c r="JW87" s="7" t="str">
        <f>IF(AND($IQ$5='Dev Settings'!$BU$3, COUNTIF($IP$21:$IP$25, IK87)&gt;0, COUNTIF($IP$21:$IP$25, IK86)&gt;0), MIN($ML86:$NE86)-NC86, IF(AND($IQ$6='Dev Settings'!$BU$3, COUNTIF($IQ$21:$IQ$25, IK87)&gt;0, COUNTIF($IQ$21:$IQ$25, IK86)&gt;0), MAX($ML86:$NE86)-NC86, IFERROR(INDEX($IU$8:$IU$107, MATCH(IK87, $IT$8:$IT$107, 0)), "")))</f>
        <v/>
      </c>
      <c r="JX87" s="7" t="str">
        <f>IF(AND($IQ$5='Dev Settings'!$BU$3, COUNTIF($IP$21:$IP$25, IL87)&gt;0, COUNTIF($IP$21:$IP$25, IL86)&gt;0), MIN($ML86:$NE86)-ND86, IF(AND($IQ$6='Dev Settings'!$BU$3, COUNTIF($IQ$21:$IQ$25, IL87)&gt;0, COUNTIF($IQ$21:$IQ$25, IL86)&gt;0), MAX($ML86:$NE86)-ND86, IFERROR(INDEX($IU$8:$IU$107, MATCH(IL87, $IT$8:$IT$107, 0)), "")))</f>
        <v/>
      </c>
      <c r="JY87" s="61" t="str">
        <f>IF(AND($IQ$5='Dev Settings'!$BU$3, COUNTIF($IP$21:$IP$25, IM87)&gt;0, COUNTIF($IP$21:$IP$25, IM86)&gt;0), MIN($ML86:$NE86)-NE86, IF(AND($IQ$6='Dev Settings'!$BU$3, COUNTIF($IQ$21:$IQ$25, IM87)&gt;0, COUNTIF($IQ$21:$IQ$25, IM86)&gt;0), MAX($ML86:$NE86)-NE86, IFERROR(INDEX($IU$8:$IU$107, MATCH(IM87, $IT$8:$IT$107, 0)), "")))</f>
        <v/>
      </c>
      <c r="KA87" s="60" t="str">
        <f t="shared" si="181"/>
        <v/>
      </c>
      <c r="KB87" s="7" t="str">
        <f t="shared" si="182"/>
        <v/>
      </c>
      <c r="KC87" s="7" t="str">
        <f t="shared" si="183"/>
        <v/>
      </c>
      <c r="KD87" s="7" t="str">
        <f t="shared" si="184"/>
        <v/>
      </c>
      <c r="KE87" s="7" t="str">
        <f t="shared" si="185"/>
        <v/>
      </c>
      <c r="KF87" s="7" t="str">
        <f t="shared" si="186"/>
        <v/>
      </c>
      <c r="KG87" s="7" t="str">
        <f t="shared" si="187"/>
        <v/>
      </c>
      <c r="KH87" s="7" t="str">
        <f t="shared" si="188"/>
        <v/>
      </c>
      <c r="KI87" s="7" t="str">
        <f t="shared" si="189"/>
        <v/>
      </c>
      <c r="KJ87" s="7" t="str">
        <f t="shared" si="190"/>
        <v/>
      </c>
      <c r="KK87" s="7" t="str">
        <f t="shared" si="191"/>
        <v/>
      </c>
      <c r="KL87" s="7" t="str">
        <f t="shared" si="192"/>
        <v/>
      </c>
      <c r="KM87" s="7" t="str">
        <f t="shared" si="193"/>
        <v/>
      </c>
      <c r="KN87" s="7" t="str">
        <f t="shared" si="194"/>
        <v/>
      </c>
      <c r="KO87" s="7" t="str">
        <f t="shared" si="195"/>
        <v/>
      </c>
      <c r="KP87" s="7" t="str">
        <f t="shared" si="196"/>
        <v/>
      </c>
      <c r="KQ87" s="7" t="str">
        <f t="shared" si="197"/>
        <v/>
      </c>
      <c r="KR87" s="7" t="str">
        <f t="shared" si="198"/>
        <v/>
      </c>
      <c r="KS87" s="7" t="str">
        <f t="shared" si="199"/>
        <v/>
      </c>
      <c r="KT87" s="61" t="str">
        <f t="shared" si="200"/>
        <v/>
      </c>
      <c r="KV87" s="60" t="e">
        <f t="shared" si="201"/>
        <v>#VALUE!</v>
      </c>
      <c r="KW87" s="7" t="e">
        <f t="shared" si="202"/>
        <v>#VALUE!</v>
      </c>
      <c r="KX87" s="7" t="e">
        <f t="shared" si="203"/>
        <v>#VALUE!</v>
      </c>
      <c r="KY87" s="7" t="e">
        <f t="shared" si="204"/>
        <v>#VALUE!</v>
      </c>
      <c r="KZ87" s="7" t="e">
        <f t="shared" si="205"/>
        <v>#VALUE!</v>
      </c>
      <c r="LA87" s="7" t="e">
        <f t="shared" si="206"/>
        <v>#VALUE!</v>
      </c>
      <c r="LB87" s="7" t="e">
        <f t="shared" si="207"/>
        <v>#VALUE!</v>
      </c>
      <c r="LC87" s="7" t="e">
        <f t="shared" si="208"/>
        <v>#VALUE!</v>
      </c>
      <c r="LD87" s="7" t="e">
        <f t="shared" si="209"/>
        <v>#VALUE!</v>
      </c>
      <c r="LE87" s="7" t="e">
        <f t="shared" si="210"/>
        <v>#VALUE!</v>
      </c>
      <c r="LF87" s="7" t="e">
        <f t="shared" si="211"/>
        <v>#VALUE!</v>
      </c>
      <c r="LG87" s="7" t="e">
        <f t="shared" si="212"/>
        <v>#VALUE!</v>
      </c>
      <c r="LH87" s="7" t="e">
        <f t="shared" si="213"/>
        <v>#VALUE!</v>
      </c>
      <c r="LI87" s="7" t="e">
        <f t="shared" si="214"/>
        <v>#VALUE!</v>
      </c>
      <c r="LJ87" s="7" t="e">
        <f t="shared" si="215"/>
        <v>#VALUE!</v>
      </c>
      <c r="LK87" s="7" t="e">
        <f t="shared" si="216"/>
        <v>#VALUE!</v>
      </c>
      <c r="LL87" s="7" t="e">
        <f t="shared" si="217"/>
        <v>#VALUE!</v>
      </c>
      <c r="LM87" s="7" t="e">
        <f t="shared" si="218"/>
        <v>#VALUE!</v>
      </c>
      <c r="LN87" s="7" t="e">
        <f t="shared" si="219"/>
        <v>#VALUE!</v>
      </c>
      <c r="LO87" s="61" t="e">
        <f t="shared" si="220"/>
        <v>#VALUE!</v>
      </c>
      <c r="LQ87" s="60" t="e">
        <f t="shared" si="221"/>
        <v>#VALUE!</v>
      </c>
      <c r="LR87" s="7" t="e">
        <f t="shared" si="222"/>
        <v>#VALUE!</v>
      </c>
      <c r="LS87" s="7" t="e">
        <f t="shared" si="223"/>
        <v>#VALUE!</v>
      </c>
      <c r="LT87" s="7" t="e">
        <f t="shared" si="224"/>
        <v>#VALUE!</v>
      </c>
      <c r="LU87" s="7" t="e">
        <f t="shared" si="225"/>
        <v>#VALUE!</v>
      </c>
      <c r="LV87" s="7" t="e">
        <f t="shared" si="226"/>
        <v>#VALUE!</v>
      </c>
      <c r="LW87" s="7" t="e">
        <f t="shared" si="227"/>
        <v>#VALUE!</v>
      </c>
      <c r="LX87" s="7" t="e">
        <f t="shared" si="228"/>
        <v>#VALUE!</v>
      </c>
      <c r="LY87" s="7" t="e">
        <f t="shared" si="229"/>
        <v>#VALUE!</v>
      </c>
      <c r="LZ87" s="7" t="e">
        <f t="shared" si="230"/>
        <v>#VALUE!</v>
      </c>
      <c r="MA87" s="7" t="e">
        <f t="shared" si="231"/>
        <v>#VALUE!</v>
      </c>
      <c r="MB87" s="7" t="e">
        <f t="shared" si="232"/>
        <v>#VALUE!</v>
      </c>
      <c r="MC87" s="7" t="e">
        <f t="shared" si="233"/>
        <v>#VALUE!</v>
      </c>
      <c r="MD87" s="7" t="e">
        <f t="shared" si="234"/>
        <v>#VALUE!</v>
      </c>
      <c r="ME87" s="7" t="e">
        <f t="shared" si="235"/>
        <v>#VALUE!</v>
      </c>
      <c r="MF87" s="7" t="e">
        <f t="shared" si="236"/>
        <v>#VALUE!</v>
      </c>
      <c r="MG87" s="7" t="e">
        <f t="shared" si="237"/>
        <v>#VALUE!</v>
      </c>
      <c r="MH87" s="7" t="e">
        <f t="shared" si="238"/>
        <v>#VALUE!</v>
      </c>
      <c r="MI87" s="7" t="e">
        <f t="shared" si="239"/>
        <v>#VALUE!</v>
      </c>
      <c r="MJ87" s="61" t="e">
        <f t="shared" si="240"/>
        <v>#VALUE!</v>
      </c>
      <c r="ML87" s="60" t="str">
        <f t="shared" si="248"/>
        <v/>
      </c>
      <c r="MM87" s="7" t="str">
        <f t="shared" si="249"/>
        <v/>
      </c>
      <c r="MN87" s="7" t="str">
        <f t="shared" si="250"/>
        <v/>
      </c>
      <c r="MO87" s="7" t="str">
        <f t="shared" si="251"/>
        <v/>
      </c>
      <c r="MP87" s="7" t="str">
        <f t="shared" si="252"/>
        <v/>
      </c>
      <c r="MQ87" s="7" t="str">
        <f t="shared" si="253"/>
        <v/>
      </c>
      <c r="MR87" s="7" t="str">
        <f t="shared" si="254"/>
        <v/>
      </c>
      <c r="MS87" s="7" t="str">
        <f t="shared" si="255"/>
        <v/>
      </c>
      <c r="MT87" s="7" t="str">
        <f t="shared" si="256"/>
        <v/>
      </c>
      <c r="MU87" s="7" t="str">
        <f t="shared" si="257"/>
        <v/>
      </c>
      <c r="MV87" s="7" t="str">
        <f t="shared" si="258"/>
        <v/>
      </c>
      <c r="MW87" s="7" t="str">
        <f t="shared" si="259"/>
        <v/>
      </c>
      <c r="MX87" s="7" t="str">
        <f t="shared" si="260"/>
        <v/>
      </c>
      <c r="MY87" s="7" t="str">
        <f t="shared" si="261"/>
        <v/>
      </c>
      <c r="MZ87" s="7" t="str">
        <f t="shared" si="262"/>
        <v/>
      </c>
      <c r="NA87" s="7" t="str">
        <f t="shared" si="263"/>
        <v/>
      </c>
      <c r="NB87" s="7" t="str">
        <f t="shared" si="264"/>
        <v/>
      </c>
      <c r="NC87" s="7" t="str">
        <f t="shared" si="265"/>
        <v/>
      </c>
      <c r="ND87" s="7" t="str">
        <f t="shared" si="266"/>
        <v/>
      </c>
      <c r="NE87" s="61" t="str">
        <f t="shared" si="267"/>
        <v/>
      </c>
      <c r="NG87" s="10" t="str">
        <f t="shared" si="268"/>
        <v/>
      </c>
      <c r="NI87" s="10" t="str">
        <f t="shared" si="269"/>
        <v/>
      </c>
      <c r="NK87" s="10" t="str">
        <f>IF(COUNTIF($NI87:$NI$176, "X")=1, "X", "")</f>
        <v/>
      </c>
      <c r="NM87" s="10" t="str">
        <f t="shared" si="241"/>
        <v/>
      </c>
      <c r="NO87" s="85" t="str" cm="1">
        <f t="array" ref="NO87">IF(OR(NO$7="", $JE87=""), "", IFERROR(NO$8+SUMPRODUCT((Trades!$CL$8:$CL$307)*(Trades!$O$8:$Q$307=NO$7)*(Trades!$R$8:$R$307&lt;$JE87))-SUMPRODUCT((Trades!$H$8:$H$307)*(Trades!$E$8:$E$307=NO$7)*(Trades!$R$8:$R$307&lt;$JE87)), ""))</f>
        <v/>
      </c>
      <c r="NP87" s="86" t="str" cm="1">
        <f t="array" ref="NP87">IF(OR(NP$7="", $JE87=""), "", IFERROR(NP$8+SUMPRODUCT((Trades!$CL$8:$CL$307)*(Trades!$O$8:$Q$307=NP$7)*(Trades!$R$8:$R$307&lt;$JE87))-SUMPRODUCT((Trades!$H$8:$H$307)*(Trades!$E$8:$E$307=NP$7)*(Trades!$R$8:$R$307&lt;$JE87)), ""))</f>
        <v/>
      </c>
      <c r="NQ87" s="86" t="str" cm="1">
        <f t="array" ref="NQ87">IF(OR(NQ$7="", $JE87=""), "", IFERROR(NQ$8+SUMPRODUCT((Trades!$CL$8:$CL$307)*(Trades!$O$8:$Q$307=NQ$7)*(Trades!$R$8:$R$307&lt;$JE87))-SUMPRODUCT((Trades!$H$8:$H$307)*(Trades!$E$8:$E$307=NQ$7)*(Trades!$R$8:$R$307&lt;$JE87)), ""))</f>
        <v/>
      </c>
      <c r="NR87" s="86" t="str" cm="1">
        <f t="array" ref="NR87">IF(OR(NR$7="", $JE87=""), "", IFERROR(NR$8+SUMPRODUCT((Trades!$CL$8:$CL$307)*(Trades!$O$8:$Q$307=NR$7)*(Trades!$R$8:$R$307&lt;$JE87))-SUMPRODUCT((Trades!$H$8:$H$307)*(Trades!$E$8:$E$307=NR$7)*(Trades!$R$8:$R$307&lt;$JE87)), ""))</f>
        <v/>
      </c>
      <c r="NS87" s="86" t="str" cm="1">
        <f t="array" ref="NS87">IF(OR(NS$7="", $JE87=""), "", IFERROR(NS$8+SUMPRODUCT((Trades!$CL$8:$CL$307)*(Trades!$O$8:$Q$307=NS$7)*(Trades!$R$8:$R$307&lt;$JE87))-SUMPRODUCT((Trades!$H$8:$H$307)*(Trades!$E$8:$E$307=NS$7)*(Trades!$R$8:$R$307&lt;$JE87)), ""))</f>
        <v/>
      </c>
      <c r="NT87" s="86" t="str" cm="1">
        <f t="array" ref="NT87">IF(OR(NT$7="", $JE87=""), "", IFERROR(NT$8+SUMPRODUCT((Trades!$CL$8:$CL$307)*(Trades!$O$8:$Q$307=NT$7)*(Trades!$R$8:$R$307&lt;$JE87))-SUMPRODUCT((Trades!$H$8:$H$307)*(Trades!$E$8:$E$307=NT$7)*(Trades!$R$8:$R$307&lt;$JE87)), ""))</f>
        <v/>
      </c>
      <c r="NU87" s="86" t="str" cm="1">
        <f t="array" ref="NU87">IF(OR(NU$7="", $JE87=""), "", IFERROR(NU$8+SUMPRODUCT((Trades!$CL$8:$CL$307)*(Trades!$O$8:$Q$307=NU$7)*(Trades!$R$8:$R$307&lt;$JE87))-SUMPRODUCT((Trades!$H$8:$H$307)*(Trades!$E$8:$E$307=NU$7)*(Trades!$R$8:$R$307&lt;$JE87)), ""))</f>
        <v/>
      </c>
      <c r="NV87" s="86" t="str" cm="1">
        <f t="array" ref="NV87">IF(OR(NV$7="", $JE87=""), "", IFERROR(NV$8+SUMPRODUCT((Trades!$CL$8:$CL$307)*(Trades!$O$8:$Q$307=NV$7)*(Trades!$R$8:$R$307&lt;$JE87))-SUMPRODUCT((Trades!$H$8:$H$307)*(Trades!$E$8:$E$307=NV$7)*(Trades!$R$8:$R$307&lt;$JE87)), ""))</f>
        <v/>
      </c>
      <c r="NW87" s="86" t="str" cm="1">
        <f t="array" ref="NW87">IF(OR(NW$7="", $JE87=""), "", IFERROR(NW$8+SUMPRODUCT((Trades!$CL$8:$CL$307)*(Trades!$O$8:$Q$307=NW$7)*(Trades!$R$8:$R$307&lt;$JE87))-SUMPRODUCT((Trades!$H$8:$H$307)*(Trades!$E$8:$E$307=NW$7)*(Trades!$R$8:$R$307&lt;$JE87)), ""))</f>
        <v/>
      </c>
      <c r="NX87" s="86" t="str" cm="1">
        <f t="array" ref="NX87">IF(OR(NX$7="", $JE87=""), "", IFERROR(NX$8+SUMPRODUCT((Trades!$CL$8:$CL$307)*(Trades!$O$8:$Q$307=NX$7)*(Trades!$R$8:$R$307&lt;$JE87))-SUMPRODUCT((Trades!$H$8:$H$307)*(Trades!$E$8:$E$307=NX$7)*(Trades!$R$8:$R$307&lt;$JE87)), ""))</f>
        <v/>
      </c>
      <c r="NY87" s="86" t="str" cm="1">
        <f t="array" ref="NY87">IF(OR(NY$7="", $JE87=""), "", IFERROR(NY$8+SUMPRODUCT((Trades!$CL$8:$CL$307)*(Trades!$O$8:$Q$307=NY$7)*(Trades!$R$8:$R$307&lt;$JE87))-SUMPRODUCT((Trades!$H$8:$H$307)*(Trades!$E$8:$E$307=NY$7)*(Trades!$R$8:$R$307&lt;$JE87)), ""))</f>
        <v/>
      </c>
      <c r="NZ87" s="86" t="str" cm="1">
        <f t="array" ref="NZ87">IF(OR(NZ$7="", $JE87=""), "", IFERROR(NZ$8+SUMPRODUCT((Trades!$CL$8:$CL$307)*(Trades!$O$8:$Q$307=NZ$7)*(Trades!$R$8:$R$307&lt;$JE87))-SUMPRODUCT((Trades!$H$8:$H$307)*(Trades!$E$8:$E$307=NZ$7)*(Trades!$R$8:$R$307&lt;$JE87)), ""))</f>
        <v/>
      </c>
      <c r="OA87" s="86" t="str" cm="1">
        <f t="array" ref="OA87">IF(OR(OA$7="", $JE87=""), "", IFERROR(OA$8+SUMPRODUCT((Trades!$CL$8:$CL$307)*(Trades!$O$8:$Q$307=OA$7)*(Trades!$R$8:$R$307&lt;$JE87))-SUMPRODUCT((Trades!$H$8:$H$307)*(Trades!$E$8:$E$307=OA$7)*(Trades!$R$8:$R$307&lt;$JE87)), ""))</f>
        <v/>
      </c>
      <c r="OB87" s="86" t="str" cm="1">
        <f t="array" ref="OB87">IF(OR(OB$7="", $JE87=""), "", IFERROR(OB$8+SUMPRODUCT((Trades!$CL$8:$CL$307)*(Trades!$O$8:$Q$307=OB$7)*(Trades!$R$8:$R$307&lt;$JE87))-SUMPRODUCT((Trades!$H$8:$H$307)*(Trades!$E$8:$E$307=OB$7)*(Trades!$R$8:$R$307&lt;$JE87)), ""))</f>
        <v/>
      </c>
      <c r="OC87" s="86" t="str" cm="1">
        <f t="array" ref="OC87">IF(OR(OC$7="", $JE87=""), "", IFERROR(OC$8+SUMPRODUCT((Trades!$CL$8:$CL$307)*(Trades!$O$8:$Q$307=OC$7)*(Trades!$R$8:$R$307&lt;$JE87))-SUMPRODUCT((Trades!$H$8:$H$307)*(Trades!$E$8:$E$307=OC$7)*(Trades!$R$8:$R$307&lt;$JE87)), ""))</f>
        <v/>
      </c>
      <c r="OD87" s="86" t="str" cm="1">
        <f t="array" ref="OD87">IF(OR(OD$7="", $JE87=""), "", IFERROR(OD$8+SUMPRODUCT((Trades!$CL$8:$CL$307)*(Trades!$O$8:$Q$307=OD$7)*(Trades!$R$8:$R$307&lt;$JE87))-SUMPRODUCT((Trades!$H$8:$H$307)*(Trades!$E$8:$E$307=OD$7)*(Trades!$R$8:$R$307&lt;$JE87)), ""))</f>
        <v/>
      </c>
      <c r="OE87" s="86" t="str" cm="1">
        <f t="array" ref="OE87">IF(OR(OE$7="", $JE87=""), "", IFERROR(OE$8+SUMPRODUCT((Trades!$CL$8:$CL$307)*(Trades!$O$8:$Q$307=OE$7)*(Trades!$R$8:$R$307&lt;$JE87))-SUMPRODUCT((Trades!$H$8:$H$307)*(Trades!$E$8:$E$307=OE$7)*(Trades!$R$8:$R$307&lt;$JE87)), ""))</f>
        <v/>
      </c>
      <c r="OF87" s="86" t="str" cm="1">
        <f t="array" ref="OF87">IF(OR(OF$7="", $JE87=""), "", IFERROR(OF$8+SUMPRODUCT((Trades!$CL$8:$CL$307)*(Trades!$O$8:$Q$307=OF$7)*(Trades!$R$8:$R$307&lt;$JE87))-SUMPRODUCT((Trades!$H$8:$H$307)*(Trades!$E$8:$E$307=OF$7)*(Trades!$R$8:$R$307&lt;$JE87)), ""))</f>
        <v/>
      </c>
      <c r="OG87" s="86" t="str" cm="1">
        <f t="array" ref="OG87">IF(OR(OG$7="", $JE87=""), "", IFERROR(OG$8+SUMPRODUCT((Trades!$CL$8:$CL$307)*(Trades!$O$8:$Q$307=OG$7)*(Trades!$R$8:$R$307&lt;$JE87))-SUMPRODUCT((Trades!$H$8:$H$307)*(Trades!$E$8:$E$307=OG$7)*(Trades!$R$8:$R$307&lt;$JE87)), ""))</f>
        <v/>
      </c>
      <c r="OH87" s="87" t="str" cm="1">
        <f t="array" ref="OH87">IF(OR(OH$7="", $JE87=""), "", IFERROR(OH$8+SUMPRODUCT((Trades!$CL$8:$CL$307)*(Trades!$O$8:$Q$307=OH$7)*(Trades!$R$8:$R$307&lt;$JE87))-SUMPRODUCT((Trades!$H$8:$H$307)*(Trades!$E$8:$E$307=OH$7)*(Trades!$R$8:$R$307&lt;$JE87)), ""))</f>
        <v/>
      </c>
      <c r="OJ87" s="94" t="str">
        <f t="shared" si="270"/>
        <v/>
      </c>
      <c r="OK87" s="95" t="str">
        <f t="shared" si="298"/>
        <v/>
      </c>
      <c r="OL87" s="95" t="str">
        <f t="shared" si="299"/>
        <v/>
      </c>
      <c r="OM87" s="95" t="str">
        <f t="shared" si="300"/>
        <v/>
      </c>
      <c r="ON87" s="95" t="str">
        <f t="shared" si="301"/>
        <v/>
      </c>
      <c r="OO87" s="95" t="str">
        <f t="shared" si="302"/>
        <v/>
      </c>
      <c r="OP87" s="95" t="str">
        <f t="shared" si="303"/>
        <v/>
      </c>
      <c r="OQ87" s="95" t="str">
        <f t="shared" si="304"/>
        <v/>
      </c>
      <c r="OR87" s="95" t="str">
        <f t="shared" si="305"/>
        <v/>
      </c>
      <c r="OS87" s="95" t="str">
        <f t="shared" si="275"/>
        <v/>
      </c>
      <c r="OT87" s="95" t="str">
        <f t="shared" si="276"/>
        <v/>
      </c>
      <c r="OU87" s="95" t="str">
        <f t="shared" si="277"/>
        <v/>
      </c>
      <c r="OV87" s="95" t="str">
        <f t="shared" si="278"/>
        <v/>
      </c>
      <c r="OW87" s="95" t="str">
        <f t="shared" si="279"/>
        <v/>
      </c>
      <c r="OX87" s="95" t="str">
        <f t="shared" si="280"/>
        <v/>
      </c>
      <c r="OY87" s="95" t="str">
        <f t="shared" si="281"/>
        <v/>
      </c>
      <c r="OZ87" s="95" t="str">
        <f t="shared" si="282"/>
        <v/>
      </c>
      <c r="PA87" s="95" t="str">
        <f t="shared" si="283"/>
        <v/>
      </c>
      <c r="PB87" s="95" t="str">
        <f t="shared" si="284"/>
        <v/>
      </c>
      <c r="PC87" s="96" t="str">
        <f t="shared" si="285"/>
        <v/>
      </c>
      <c r="PE87" s="101" t="str">
        <f t="shared" si="271"/>
        <v/>
      </c>
      <c r="PG87" s="106" t="str">
        <f t="shared" si="272"/>
        <v/>
      </c>
      <c r="PH87" s="107" t="str">
        <f t="shared" si="306"/>
        <v/>
      </c>
      <c r="PI87" s="107" t="str">
        <f t="shared" si="307"/>
        <v/>
      </c>
      <c r="PJ87" s="107" t="str">
        <f t="shared" si="308"/>
        <v/>
      </c>
      <c r="PK87" s="107" t="str">
        <f t="shared" si="309"/>
        <v/>
      </c>
      <c r="PL87" s="107" t="str">
        <f t="shared" si="310"/>
        <v/>
      </c>
      <c r="PM87" s="107" t="str">
        <f t="shared" si="311"/>
        <v/>
      </c>
      <c r="PN87" s="107" t="str">
        <f t="shared" si="312"/>
        <v/>
      </c>
      <c r="PO87" s="107" t="str">
        <f t="shared" si="313"/>
        <v/>
      </c>
      <c r="PP87" s="107" t="str">
        <f t="shared" si="286"/>
        <v/>
      </c>
      <c r="PQ87" s="107" t="str">
        <f t="shared" si="287"/>
        <v/>
      </c>
      <c r="PR87" s="107" t="str">
        <f t="shared" si="288"/>
        <v/>
      </c>
      <c r="PS87" s="107" t="str">
        <f t="shared" si="289"/>
        <v/>
      </c>
      <c r="PT87" s="107" t="str">
        <f t="shared" si="290"/>
        <v/>
      </c>
      <c r="PU87" s="107" t="str">
        <f t="shared" si="291"/>
        <v/>
      </c>
      <c r="PV87" s="107" t="str">
        <f t="shared" si="292"/>
        <v/>
      </c>
      <c r="PW87" s="107" t="str">
        <f t="shared" si="293"/>
        <v/>
      </c>
      <c r="PX87" s="107" t="str">
        <f t="shared" si="294"/>
        <v/>
      </c>
      <c r="PY87" s="107" t="str">
        <f t="shared" si="295"/>
        <v/>
      </c>
      <c r="PZ87" s="108" t="str">
        <f t="shared" si="296"/>
        <v/>
      </c>
      <c r="QB87" s="124" t="str" cm="1">
        <f t="array" ref="QB87">IF(OR($QB$3="", $NI87=""), "", IFERROR(INDEX($ML87:$NE87, $QA87, MATCH($QB$3, $ML$7:$NE$7, 0)), ""))</f>
        <v/>
      </c>
      <c r="QD87" s="101" t="e" cm="1">
        <f t="array" ref="QD87">IF(OR($NI87="", $QB$3=""), NA(), IFERROR(INDEX($NO87:$OH87, $QC87, MATCH($QB$3, $NO$7:$OH$7, 0)), NA()))</f>
        <v>#N/A</v>
      </c>
      <c r="QF87" s="10">
        <f t="shared" si="242"/>
        <v>-20</v>
      </c>
    </row>
    <row r="88" spans="88:448" ht="15" hidden="1" customHeight="1" x14ac:dyDescent="0.25">
      <c r="CJ88" s="7"/>
      <c r="CK88" s="10">
        <v>80</v>
      </c>
      <c r="CL88" s="60">
        <v>34</v>
      </c>
      <c r="CM88" s="7">
        <v>53</v>
      </c>
      <c r="CN88" s="7">
        <v>84</v>
      </c>
      <c r="CO88" s="7">
        <v>94</v>
      </c>
      <c r="CP88" s="7">
        <v>100</v>
      </c>
      <c r="CQ88" s="7">
        <v>10</v>
      </c>
      <c r="CR88" s="7">
        <v>21</v>
      </c>
      <c r="CS88" s="7">
        <v>16</v>
      </c>
      <c r="CT88" s="7">
        <v>30</v>
      </c>
      <c r="CU88" s="7">
        <v>4</v>
      </c>
      <c r="CV88" s="7">
        <v>87</v>
      </c>
      <c r="CW88" s="7">
        <v>63</v>
      </c>
      <c r="CX88" s="7">
        <v>99</v>
      </c>
      <c r="CY88" s="7">
        <v>61</v>
      </c>
      <c r="CZ88" s="7">
        <v>40</v>
      </c>
      <c r="DA88" s="7">
        <v>97</v>
      </c>
      <c r="DB88" s="7">
        <v>5</v>
      </c>
      <c r="DC88" s="7">
        <v>6</v>
      </c>
      <c r="DD88" s="7">
        <v>20</v>
      </c>
      <c r="DE88" s="7">
        <v>87</v>
      </c>
      <c r="DF88" s="7">
        <v>62</v>
      </c>
      <c r="DG88" s="7">
        <v>6</v>
      </c>
      <c r="DH88" s="7">
        <v>61</v>
      </c>
      <c r="DI88" s="61">
        <v>68</v>
      </c>
      <c r="DK88" s="10">
        <v>81</v>
      </c>
      <c r="DL88" s="60">
        <v>67</v>
      </c>
      <c r="DM88" s="7">
        <v>84</v>
      </c>
      <c r="DN88" s="7">
        <v>69</v>
      </c>
      <c r="DO88" s="7">
        <v>27</v>
      </c>
      <c r="DP88" s="7">
        <v>34</v>
      </c>
      <c r="DQ88" s="7">
        <v>42</v>
      </c>
      <c r="DR88" s="7">
        <v>89</v>
      </c>
      <c r="DS88" s="7">
        <v>88</v>
      </c>
      <c r="DT88" s="7">
        <v>78</v>
      </c>
      <c r="DU88" s="7">
        <v>93</v>
      </c>
      <c r="DV88" s="7">
        <v>52</v>
      </c>
      <c r="DW88" s="7">
        <v>9</v>
      </c>
      <c r="DX88" s="7">
        <v>20</v>
      </c>
      <c r="DY88" s="7">
        <v>88</v>
      </c>
      <c r="DZ88" s="7">
        <v>73</v>
      </c>
      <c r="EA88" s="7">
        <v>38</v>
      </c>
      <c r="EB88" s="7">
        <v>5</v>
      </c>
      <c r="EC88" s="7">
        <v>66</v>
      </c>
      <c r="ED88" s="7">
        <v>7</v>
      </c>
      <c r="EE88" s="7">
        <v>44</v>
      </c>
      <c r="EF88" s="7">
        <v>13</v>
      </c>
      <c r="EG88" s="7">
        <v>75</v>
      </c>
      <c r="EH88" s="7">
        <v>8</v>
      </c>
      <c r="EI88" s="7">
        <v>4</v>
      </c>
      <c r="EJ88" s="7">
        <v>80</v>
      </c>
      <c r="EK88" s="7">
        <v>59</v>
      </c>
      <c r="EL88" s="7">
        <v>75</v>
      </c>
      <c r="EM88" s="7">
        <v>2</v>
      </c>
      <c r="EN88" s="7">
        <v>88</v>
      </c>
      <c r="EO88" s="7">
        <v>10</v>
      </c>
      <c r="EP88" s="7">
        <v>61</v>
      </c>
      <c r="EQ88" s="7">
        <v>99</v>
      </c>
      <c r="ER88" s="7">
        <v>76</v>
      </c>
      <c r="ES88" s="7">
        <v>100</v>
      </c>
      <c r="ET88" s="7">
        <v>14</v>
      </c>
      <c r="EU88" s="7">
        <v>72</v>
      </c>
      <c r="EV88" s="7">
        <v>62</v>
      </c>
      <c r="EW88" s="7">
        <v>28</v>
      </c>
      <c r="EX88" s="7">
        <v>32</v>
      </c>
      <c r="EY88" s="7">
        <v>50</v>
      </c>
      <c r="EZ88" s="7">
        <v>6</v>
      </c>
      <c r="FA88" s="7">
        <v>27</v>
      </c>
      <c r="FB88" s="7">
        <v>65</v>
      </c>
      <c r="FC88" s="7">
        <v>71</v>
      </c>
      <c r="FD88" s="7">
        <v>42</v>
      </c>
      <c r="FE88" s="7">
        <v>41</v>
      </c>
      <c r="FF88" s="7">
        <v>14</v>
      </c>
      <c r="FG88" s="7">
        <v>99</v>
      </c>
      <c r="FH88" s="7">
        <v>16</v>
      </c>
      <c r="FI88" s="7">
        <v>41</v>
      </c>
      <c r="FJ88" s="7">
        <v>44</v>
      </c>
      <c r="FK88" s="7">
        <v>10</v>
      </c>
      <c r="FL88" s="7">
        <v>38</v>
      </c>
      <c r="FM88" s="7">
        <v>54</v>
      </c>
      <c r="FN88" s="7">
        <v>79</v>
      </c>
      <c r="FO88" s="7">
        <v>82</v>
      </c>
      <c r="FP88" s="7">
        <v>21</v>
      </c>
      <c r="FQ88" s="7">
        <v>68</v>
      </c>
      <c r="FR88" s="7">
        <v>50</v>
      </c>
      <c r="FS88" s="7">
        <v>71</v>
      </c>
      <c r="FT88" s="7">
        <v>31</v>
      </c>
      <c r="FU88" s="7">
        <v>22</v>
      </c>
      <c r="FV88" s="7">
        <v>23</v>
      </c>
      <c r="FW88" s="7">
        <v>16</v>
      </c>
      <c r="FX88" s="7">
        <v>99</v>
      </c>
      <c r="FY88" s="7">
        <v>77</v>
      </c>
      <c r="FZ88" s="7">
        <v>20</v>
      </c>
      <c r="GA88" s="7">
        <v>86</v>
      </c>
      <c r="GB88" s="7">
        <v>63</v>
      </c>
      <c r="GC88" s="7">
        <v>78</v>
      </c>
      <c r="GD88" s="7">
        <v>81</v>
      </c>
      <c r="GE88" s="7">
        <v>64</v>
      </c>
      <c r="GF88" s="7">
        <v>48</v>
      </c>
      <c r="GG88" s="7">
        <v>41</v>
      </c>
      <c r="GH88" s="7">
        <v>60</v>
      </c>
      <c r="GI88" s="7">
        <v>27</v>
      </c>
      <c r="GJ88" s="7">
        <v>22</v>
      </c>
      <c r="GK88" s="7">
        <v>84</v>
      </c>
      <c r="GL88" s="7">
        <v>58</v>
      </c>
      <c r="GM88" s="7">
        <v>21</v>
      </c>
      <c r="GN88" s="7">
        <v>91</v>
      </c>
      <c r="GO88" s="7">
        <v>99</v>
      </c>
      <c r="GP88" s="7">
        <v>52</v>
      </c>
      <c r="GQ88" s="7">
        <v>8</v>
      </c>
      <c r="GR88" s="7">
        <v>4</v>
      </c>
      <c r="GS88" s="7">
        <v>74</v>
      </c>
      <c r="GT88" s="7">
        <v>43</v>
      </c>
      <c r="GU88" s="7">
        <v>22</v>
      </c>
      <c r="GV88" s="7">
        <v>46</v>
      </c>
      <c r="GW88" s="7">
        <v>45</v>
      </c>
      <c r="GX88" s="7">
        <v>33</v>
      </c>
      <c r="GY88" s="7">
        <v>49</v>
      </c>
      <c r="GZ88" s="7">
        <v>2</v>
      </c>
      <c r="HA88" s="7">
        <v>67</v>
      </c>
      <c r="HB88" s="7">
        <v>79</v>
      </c>
      <c r="HC88" s="7">
        <v>84</v>
      </c>
      <c r="HD88" s="7">
        <v>69</v>
      </c>
      <c r="HE88" s="7">
        <v>65</v>
      </c>
      <c r="HF88" s="7">
        <v>65</v>
      </c>
      <c r="HG88" s="61">
        <v>39</v>
      </c>
      <c r="HJ88" s="52" t="e">
        <f t="shared" si="273"/>
        <v>#VALUE!</v>
      </c>
      <c r="HL88" s="49">
        <f>$CA$16</f>
        <v>0.33333333333333331</v>
      </c>
      <c r="HN88" s="10" t="e">
        <f t="shared" si="179"/>
        <v>#VALUE!</v>
      </c>
      <c r="HP88" s="10" t="e">
        <f t="shared" si="180"/>
        <v>#VALUE!</v>
      </c>
      <c r="HR88" s="10" t="e">
        <f t="shared" si="243"/>
        <v>#VALUE!</v>
      </c>
      <c r="HT88" s="60" t="e">
        <f t="shared" si="297"/>
        <v>#VALUE!</v>
      </c>
      <c r="HU88" s="7" t="e">
        <f t="shared" si="297"/>
        <v>#VALUE!</v>
      </c>
      <c r="HV88" s="7" t="e">
        <f t="shared" si="297"/>
        <v>#VALUE!</v>
      </c>
      <c r="HW88" s="7" t="e">
        <f t="shared" si="297"/>
        <v>#VALUE!</v>
      </c>
      <c r="HX88" s="7" t="e">
        <f t="shared" si="297"/>
        <v>#VALUE!</v>
      </c>
      <c r="HY88" s="7" t="e">
        <f t="shared" si="297"/>
        <v>#VALUE!</v>
      </c>
      <c r="HZ88" s="7" t="e">
        <f t="shared" si="297"/>
        <v>#VALUE!</v>
      </c>
      <c r="IA88" s="7" t="e">
        <f t="shared" si="297"/>
        <v>#VALUE!</v>
      </c>
      <c r="IB88" s="7" t="e">
        <f t="shared" si="297"/>
        <v>#VALUE!</v>
      </c>
      <c r="IC88" s="7" t="e">
        <f t="shared" si="297"/>
        <v>#VALUE!</v>
      </c>
      <c r="ID88" s="7" t="e">
        <f t="shared" si="297"/>
        <v>#VALUE!</v>
      </c>
      <c r="IE88" s="7" t="e">
        <f t="shared" si="297"/>
        <v>#VALUE!</v>
      </c>
      <c r="IF88" s="7" t="e">
        <f t="shared" si="297"/>
        <v>#VALUE!</v>
      </c>
      <c r="IG88" s="7" t="e">
        <f t="shared" si="297"/>
        <v>#VALUE!</v>
      </c>
      <c r="IH88" s="7" t="e">
        <f t="shared" si="297"/>
        <v>#VALUE!</v>
      </c>
      <c r="II88" s="7" t="e">
        <f t="shared" si="297"/>
        <v>#VALUE!</v>
      </c>
      <c r="IJ88" s="7" t="e">
        <f t="shared" si="274"/>
        <v>#VALUE!</v>
      </c>
      <c r="IK88" s="7" t="e">
        <f t="shared" si="274"/>
        <v>#VALUE!</v>
      </c>
      <c r="IL88" s="7" t="e">
        <f t="shared" si="274"/>
        <v>#VALUE!</v>
      </c>
      <c r="IM88" s="61" t="e">
        <f t="shared" si="274"/>
        <v>#VALUE!</v>
      </c>
      <c r="IT88" s="10">
        <v>81</v>
      </c>
      <c r="IU88" s="10">
        <f t="shared" si="244"/>
        <v>4</v>
      </c>
      <c r="IW88" s="10">
        <f>IFERROR(IF(COUNTIF(IW$8:IW87, IW87)&lt;=INDEX($IQ$8:$IQ$18, MATCH(IW87, $IP$8:$IP$18, 0)), IW87, IW87+$IR$5), "")</f>
        <v>3</v>
      </c>
      <c r="IX88" s="10">
        <f>IF($IW88="", "", COUNTIF(IW$8:IW88, IW88))</f>
        <v>5</v>
      </c>
      <c r="IY88" s="10">
        <f t="shared" si="245"/>
        <v>10</v>
      </c>
      <c r="JA88" s="10" t="str">
        <f t="shared" si="246"/>
        <v>X</v>
      </c>
      <c r="JB88" s="10">
        <f>IF($JA88="", "", COUNTIF(JA$8:JA88, "X"))</f>
        <v>73</v>
      </c>
      <c r="JE88" s="67" t="str">
        <f t="shared" si="247"/>
        <v/>
      </c>
      <c r="JF88" s="60" t="str">
        <f>IF(AND($IQ$5='Dev Settings'!$BU$3, COUNTIF($IP$21:$IP$25, HT88)&gt;0, COUNTIF($IP$21:$IP$25, HT87)&gt;0), MIN($ML87:$NE87)-ML87, IF(AND($IQ$6='Dev Settings'!$BU$3, COUNTIF($IQ$21:$IQ$25, HT88)&gt;0, COUNTIF($IQ$21:$IQ$25, HT87)&gt;0), MAX($ML87:$NE87)-ML87, IFERROR(INDEX($IU$8:$IU$107, MATCH(HT88, $IT$8:$IT$107, 0)), "")))</f>
        <v/>
      </c>
      <c r="JG88" s="7" t="str">
        <f>IF(AND($IQ$5='Dev Settings'!$BU$3, COUNTIF($IP$21:$IP$25, HU88)&gt;0, COUNTIF($IP$21:$IP$25, HU87)&gt;0), MIN($ML87:$NE87)-MM87, IF(AND($IQ$6='Dev Settings'!$BU$3, COUNTIF($IQ$21:$IQ$25, HU88)&gt;0, COUNTIF($IQ$21:$IQ$25, HU87)&gt;0), MAX($ML87:$NE87)-MM87, IFERROR(INDEX($IU$8:$IU$107, MATCH(HU88, $IT$8:$IT$107, 0)), "")))</f>
        <v/>
      </c>
      <c r="JH88" s="7" t="str">
        <f>IF(AND($IQ$5='Dev Settings'!$BU$3, COUNTIF($IP$21:$IP$25, HV88)&gt;0, COUNTIF($IP$21:$IP$25, HV87)&gt;0), MIN($ML87:$NE87)-MN87, IF(AND($IQ$6='Dev Settings'!$BU$3, COUNTIF($IQ$21:$IQ$25, HV88)&gt;0, COUNTIF($IQ$21:$IQ$25, HV87)&gt;0), MAX($ML87:$NE87)-MN87, IFERROR(INDEX($IU$8:$IU$107, MATCH(HV88, $IT$8:$IT$107, 0)), "")))</f>
        <v/>
      </c>
      <c r="JI88" s="7" t="str">
        <f>IF(AND($IQ$5='Dev Settings'!$BU$3, COUNTIF($IP$21:$IP$25, HW88)&gt;0, COUNTIF($IP$21:$IP$25, HW87)&gt;0), MIN($ML87:$NE87)-MO87, IF(AND($IQ$6='Dev Settings'!$BU$3, COUNTIF($IQ$21:$IQ$25, HW88)&gt;0, COUNTIF($IQ$21:$IQ$25, HW87)&gt;0), MAX($ML87:$NE87)-MO87, IFERROR(INDEX($IU$8:$IU$107, MATCH(HW88, $IT$8:$IT$107, 0)), "")))</f>
        <v/>
      </c>
      <c r="JJ88" s="7" t="str">
        <f>IF(AND($IQ$5='Dev Settings'!$BU$3, COUNTIF($IP$21:$IP$25, HX88)&gt;0, COUNTIF($IP$21:$IP$25, HX87)&gt;0), MIN($ML87:$NE87)-MP87, IF(AND($IQ$6='Dev Settings'!$BU$3, COUNTIF($IQ$21:$IQ$25, HX88)&gt;0, COUNTIF($IQ$21:$IQ$25, HX87)&gt;0), MAX($ML87:$NE87)-MP87, IFERROR(INDEX($IU$8:$IU$107, MATCH(HX88, $IT$8:$IT$107, 0)), "")))</f>
        <v/>
      </c>
      <c r="JK88" s="7" t="str">
        <f>IF(AND($IQ$5='Dev Settings'!$BU$3, COUNTIF($IP$21:$IP$25, HY88)&gt;0, COUNTIF($IP$21:$IP$25, HY87)&gt;0), MIN($ML87:$NE87)-MQ87, IF(AND($IQ$6='Dev Settings'!$BU$3, COUNTIF($IQ$21:$IQ$25, HY88)&gt;0, COUNTIF($IQ$21:$IQ$25, HY87)&gt;0), MAX($ML87:$NE87)-MQ87, IFERROR(INDEX($IU$8:$IU$107, MATCH(HY88, $IT$8:$IT$107, 0)), "")))</f>
        <v/>
      </c>
      <c r="JL88" s="7" t="str">
        <f>IF(AND($IQ$5='Dev Settings'!$BU$3, COUNTIF($IP$21:$IP$25, HZ88)&gt;0, COUNTIF($IP$21:$IP$25, HZ87)&gt;0), MIN($ML87:$NE87)-MR87, IF(AND($IQ$6='Dev Settings'!$BU$3, COUNTIF($IQ$21:$IQ$25, HZ88)&gt;0, COUNTIF($IQ$21:$IQ$25, HZ87)&gt;0), MAX($ML87:$NE87)-MR87, IFERROR(INDEX($IU$8:$IU$107, MATCH(HZ88, $IT$8:$IT$107, 0)), "")))</f>
        <v/>
      </c>
      <c r="JM88" s="7" t="str">
        <f>IF(AND($IQ$5='Dev Settings'!$BU$3, COUNTIF($IP$21:$IP$25, IA88)&gt;0, COUNTIF($IP$21:$IP$25, IA87)&gt;0), MIN($ML87:$NE87)-MS87, IF(AND($IQ$6='Dev Settings'!$BU$3, COUNTIF($IQ$21:$IQ$25, IA88)&gt;0, COUNTIF($IQ$21:$IQ$25, IA87)&gt;0), MAX($ML87:$NE87)-MS87, IFERROR(INDEX($IU$8:$IU$107, MATCH(IA88, $IT$8:$IT$107, 0)), "")))</f>
        <v/>
      </c>
      <c r="JN88" s="7" t="str">
        <f>IF(AND($IQ$5='Dev Settings'!$BU$3, COUNTIF($IP$21:$IP$25, IB88)&gt;0, COUNTIF($IP$21:$IP$25, IB87)&gt;0), MIN($ML87:$NE87)-MT87, IF(AND($IQ$6='Dev Settings'!$BU$3, COUNTIF($IQ$21:$IQ$25, IB88)&gt;0, COUNTIF($IQ$21:$IQ$25, IB87)&gt;0), MAX($ML87:$NE87)-MT87, IFERROR(INDEX($IU$8:$IU$107, MATCH(IB88, $IT$8:$IT$107, 0)), "")))</f>
        <v/>
      </c>
      <c r="JO88" s="7" t="str">
        <f>IF(AND($IQ$5='Dev Settings'!$BU$3, COUNTIF($IP$21:$IP$25, IC88)&gt;0, COUNTIF($IP$21:$IP$25, IC87)&gt;0), MIN($ML87:$NE87)-MU87, IF(AND($IQ$6='Dev Settings'!$BU$3, COUNTIF($IQ$21:$IQ$25, IC88)&gt;0, COUNTIF($IQ$21:$IQ$25, IC87)&gt;0), MAX($ML87:$NE87)-MU87, IFERROR(INDEX($IU$8:$IU$107, MATCH(IC88, $IT$8:$IT$107, 0)), "")))</f>
        <v/>
      </c>
      <c r="JP88" s="7" t="str">
        <f>IF(AND($IQ$5='Dev Settings'!$BU$3, COUNTIF($IP$21:$IP$25, ID88)&gt;0, COUNTIF($IP$21:$IP$25, ID87)&gt;0), MIN($ML87:$NE87)-MV87, IF(AND($IQ$6='Dev Settings'!$BU$3, COUNTIF($IQ$21:$IQ$25, ID88)&gt;0, COUNTIF($IQ$21:$IQ$25, ID87)&gt;0), MAX($ML87:$NE87)-MV87, IFERROR(INDEX($IU$8:$IU$107, MATCH(ID88, $IT$8:$IT$107, 0)), "")))</f>
        <v/>
      </c>
      <c r="JQ88" s="7" t="str">
        <f>IF(AND($IQ$5='Dev Settings'!$BU$3, COUNTIF($IP$21:$IP$25, IE88)&gt;0, COUNTIF($IP$21:$IP$25, IE87)&gt;0), MIN($ML87:$NE87)-MW87, IF(AND($IQ$6='Dev Settings'!$BU$3, COUNTIF($IQ$21:$IQ$25, IE88)&gt;0, COUNTIF($IQ$21:$IQ$25, IE87)&gt;0), MAX($ML87:$NE87)-MW87, IFERROR(INDEX($IU$8:$IU$107, MATCH(IE88, $IT$8:$IT$107, 0)), "")))</f>
        <v/>
      </c>
      <c r="JR88" s="7" t="str">
        <f>IF(AND($IQ$5='Dev Settings'!$BU$3, COUNTIF($IP$21:$IP$25, IF88)&gt;0, COUNTIF($IP$21:$IP$25, IF87)&gt;0), MIN($ML87:$NE87)-MX87, IF(AND($IQ$6='Dev Settings'!$BU$3, COUNTIF($IQ$21:$IQ$25, IF88)&gt;0, COUNTIF($IQ$21:$IQ$25, IF87)&gt;0), MAX($ML87:$NE87)-MX87, IFERROR(INDEX($IU$8:$IU$107, MATCH(IF88, $IT$8:$IT$107, 0)), "")))</f>
        <v/>
      </c>
      <c r="JS88" s="7" t="str">
        <f>IF(AND($IQ$5='Dev Settings'!$BU$3, COUNTIF($IP$21:$IP$25, IG88)&gt;0, COUNTIF($IP$21:$IP$25, IG87)&gt;0), MIN($ML87:$NE87)-MY87, IF(AND($IQ$6='Dev Settings'!$BU$3, COUNTIF($IQ$21:$IQ$25, IG88)&gt;0, COUNTIF($IQ$21:$IQ$25, IG87)&gt;0), MAX($ML87:$NE87)-MY87, IFERROR(INDEX($IU$8:$IU$107, MATCH(IG88, $IT$8:$IT$107, 0)), "")))</f>
        <v/>
      </c>
      <c r="JT88" s="7" t="str">
        <f>IF(AND($IQ$5='Dev Settings'!$BU$3, COUNTIF($IP$21:$IP$25, IH88)&gt;0, COUNTIF($IP$21:$IP$25, IH87)&gt;0), MIN($ML87:$NE87)-MZ87, IF(AND($IQ$6='Dev Settings'!$BU$3, COUNTIF($IQ$21:$IQ$25, IH88)&gt;0, COUNTIF($IQ$21:$IQ$25, IH87)&gt;0), MAX($ML87:$NE87)-MZ87, IFERROR(INDEX($IU$8:$IU$107, MATCH(IH88, $IT$8:$IT$107, 0)), "")))</f>
        <v/>
      </c>
      <c r="JU88" s="7" t="str">
        <f>IF(AND($IQ$5='Dev Settings'!$BU$3, COUNTIF($IP$21:$IP$25, II88)&gt;0, COUNTIF($IP$21:$IP$25, II87)&gt;0), MIN($ML87:$NE87)-NA87, IF(AND($IQ$6='Dev Settings'!$BU$3, COUNTIF($IQ$21:$IQ$25, II88)&gt;0, COUNTIF($IQ$21:$IQ$25, II87)&gt;0), MAX($ML87:$NE87)-NA87, IFERROR(INDEX($IU$8:$IU$107, MATCH(II88, $IT$8:$IT$107, 0)), "")))</f>
        <v/>
      </c>
      <c r="JV88" s="7" t="str">
        <f>IF(AND($IQ$5='Dev Settings'!$BU$3, COUNTIF($IP$21:$IP$25, IJ88)&gt;0, COUNTIF($IP$21:$IP$25, IJ87)&gt;0), MIN($ML87:$NE87)-NB87, IF(AND($IQ$6='Dev Settings'!$BU$3, COUNTIF($IQ$21:$IQ$25, IJ88)&gt;0, COUNTIF($IQ$21:$IQ$25, IJ87)&gt;0), MAX($ML87:$NE87)-NB87, IFERROR(INDEX($IU$8:$IU$107, MATCH(IJ88, $IT$8:$IT$107, 0)), "")))</f>
        <v/>
      </c>
      <c r="JW88" s="7" t="str">
        <f>IF(AND($IQ$5='Dev Settings'!$BU$3, COUNTIF($IP$21:$IP$25, IK88)&gt;0, COUNTIF($IP$21:$IP$25, IK87)&gt;0), MIN($ML87:$NE87)-NC87, IF(AND($IQ$6='Dev Settings'!$BU$3, COUNTIF($IQ$21:$IQ$25, IK88)&gt;0, COUNTIF($IQ$21:$IQ$25, IK87)&gt;0), MAX($ML87:$NE87)-NC87, IFERROR(INDEX($IU$8:$IU$107, MATCH(IK88, $IT$8:$IT$107, 0)), "")))</f>
        <v/>
      </c>
      <c r="JX88" s="7" t="str">
        <f>IF(AND($IQ$5='Dev Settings'!$BU$3, COUNTIF($IP$21:$IP$25, IL88)&gt;0, COUNTIF($IP$21:$IP$25, IL87)&gt;0), MIN($ML87:$NE87)-ND87, IF(AND($IQ$6='Dev Settings'!$BU$3, COUNTIF($IQ$21:$IQ$25, IL88)&gt;0, COUNTIF($IQ$21:$IQ$25, IL87)&gt;0), MAX($ML87:$NE87)-ND87, IFERROR(INDEX($IU$8:$IU$107, MATCH(IL88, $IT$8:$IT$107, 0)), "")))</f>
        <v/>
      </c>
      <c r="JY88" s="61" t="str">
        <f>IF(AND($IQ$5='Dev Settings'!$BU$3, COUNTIF($IP$21:$IP$25, IM88)&gt;0, COUNTIF($IP$21:$IP$25, IM87)&gt;0), MIN($ML87:$NE87)-NE87, IF(AND($IQ$6='Dev Settings'!$BU$3, COUNTIF($IQ$21:$IQ$25, IM88)&gt;0, COUNTIF($IQ$21:$IQ$25, IM87)&gt;0), MAX($ML87:$NE87)-NE87, IFERROR(INDEX($IU$8:$IU$107, MATCH(IM88, $IT$8:$IT$107, 0)), "")))</f>
        <v/>
      </c>
      <c r="KA88" s="60" t="str">
        <f t="shared" si="181"/>
        <v/>
      </c>
      <c r="KB88" s="7" t="str">
        <f t="shared" si="182"/>
        <v/>
      </c>
      <c r="KC88" s="7" t="str">
        <f t="shared" si="183"/>
        <v/>
      </c>
      <c r="KD88" s="7" t="str">
        <f t="shared" si="184"/>
        <v/>
      </c>
      <c r="KE88" s="7" t="str">
        <f t="shared" si="185"/>
        <v/>
      </c>
      <c r="KF88" s="7" t="str">
        <f t="shared" si="186"/>
        <v/>
      </c>
      <c r="KG88" s="7" t="str">
        <f t="shared" si="187"/>
        <v/>
      </c>
      <c r="KH88" s="7" t="str">
        <f t="shared" si="188"/>
        <v/>
      </c>
      <c r="KI88" s="7" t="str">
        <f t="shared" si="189"/>
        <v/>
      </c>
      <c r="KJ88" s="7" t="str">
        <f t="shared" si="190"/>
        <v/>
      </c>
      <c r="KK88" s="7" t="str">
        <f t="shared" si="191"/>
        <v/>
      </c>
      <c r="KL88" s="7" t="str">
        <f t="shared" si="192"/>
        <v/>
      </c>
      <c r="KM88" s="7" t="str">
        <f t="shared" si="193"/>
        <v/>
      </c>
      <c r="KN88" s="7" t="str">
        <f t="shared" si="194"/>
        <v/>
      </c>
      <c r="KO88" s="7" t="str">
        <f t="shared" si="195"/>
        <v/>
      </c>
      <c r="KP88" s="7" t="str">
        <f t="shared" si="196"/>
        <v/>
      </c>
      <c r="KQ88" s="7" t="str">
        <f t="shared" si="197"/>
        <v/>
      </c>
      <c r="KR88" s="7" t="str">
        <f t="shared" si="198"/>
        <v/>
      </c>
      <c r="KS88" s="7" t="str">
        <f t="shared" si="199"/>
        <v/>
      </c>
      <c r="KT88" s="61" t="str">
        <f t="shared" si="200"/>
        <v/>
      </c>
      <c r="KV88" s="60" t="e">
        <f t="shared" si="201"/>
        <v>#VALUE!</v>
      </c>
      <c r="KW88" s="7" t="e">
        <f t="shared" si="202"/>
        <v>#VALUE!</v>
      </c>
      <c r="KX88" s="7" t="e">
        <f t="shared" si="203"/>
        <v>#VALUE!</v>
      </c>
      <c r="KY88" s="7" t="e">
        <f t="shared" si="204"/>
        <v>#VALUE!</v>
      </c>
      <c r="KZ88" s="7" t="e">
        <f t="shared" si="205"/>
        <v>#VALUE!</v>
      </c>
      <c r="LA88" s="7" t="e">
        <f t="shared" si="206"/>
        <v>#VALUE!</v>
      </c>
      <c r="LB88" s="7" t="e">
        <f t="shared" si="207"/>
        <v>#VALUE!</v>
      </c>
      <c r="LC88" s="7" t="e">
        <f t="shared" si="208"/>
        <v>#VALUE!</v>
      </c>
      <c r="LD88" s="7" t="e">
        <f t="shared" si="209"/>
        <v>#VALUE!</v>
      </c>
      <c r="LE88" s="7" t="e">
        <f t="shared" si="210"/>
        <v>#VALUE!</v>
      </c>
      <c r="LF88" s="7" t="e">
        <f t="shared" si="211"/>
        <v>#VALUE!</v>
      </c>
      <c r="LG88" s="7" t="e">
        <f t="shared" si="212"/>
        <v>#VALUE!</v>
      </c>
      <c r="LH88" s="7" t="e">
        <f t="shared" si="213"/>
        <v>#VALUE!</v>
      </c>
      <c r="LI88" s="7" t="e">
        <f t="shared" si="214"/>
        <v>#VALUE!</v>
      </c>
      <c r="LJ88" s="7" t="e">
        <f t="shared" si="215"/>
        <v>#VALUE!</v>
      </c>
      <c r="LK88" s="7" t="e">
        <f t="shared" si="216"/>
        <v>#VALUE!</v>
      </c>
      <c r="LL88" s="7" t="e">
        <f t="shared" si="217"/>
        <v>#VALUE!</v>
      </c>
      <c r="LM88" s="7" t="e">
        <f t="shared" si="218"/>
        <v>#VALUE!</v>
      </c>
      <c r="LN88" s="7" t="e">
        <f t="shared" si="219"/>
        <v>#VALUE!</v>
      </c>
      <c r="LO88" s="61" t="e">
        <f t="shared" si="220"/>
        <v>#VALUE!</v>
      </c>
      <c r="LQ88" s="60" t="e">
        <f t="shared" si="221"/>
        <v>#VALUE!</v>
      </c>
      <c r="LR88" s="7" t="e">
        <f t="shared" si="222"/>
        <v>#VALUE!</v>
      </c>
      <c r="LS88" s="7" t="e">
        <f t="shared" si="223"/>
        <v>#VALUE!</v>
      </c>
      <c r="LT88" s="7" t="e">
        <f t="shared" si="224"/>
        <v>#VALUE!</v>
      </c>
      <c r="LU88" s="7" t="e">
        <f t="shared" si="225"/>
        <v>#VALUE!</v>
      </c>
      <c r="LV88" s="7" t="e">
        <f t="shared" si="226"/>
        <v>#VALUE!</v>
      </c>
      <c r="LW88" s="7" t="e">
        <f t="shared" si="227"/>
        <v>#VALUE!</v>
      </c>
      <c r="LX88" s="7" t="e">
        <f t="shared" si="228"/>
        <v>#VALUE!</v>
      </c>
      <c r="LY88" s="7" t="e">
        <f t="shared" si="229"/>
        <v>#VALUE!</v>
      </c>
      <c r="LZ88" s="7" t="e">
        <f t="shared" si="230"/>
        <v>#VALUE!</v>
      </c>
      <c r="MA88" s="7" t="e">
        <f t="shared" si="231"/>
        <v>#VALUE!</v>
      </c>
      <c r="MB88" s="7" t="e">
        <f t="shared" si="232"/>
        <v>#VALUE!</v>
      </c>
      <c r="MC88" s="7" t="e">
        <f t="shared" si="233"/>
        <v>#VALUE!</v>
      </c>
      <c r="MD88" s="7" t="e">
        <f t="shared" si="234"/>
        <v>#VALUE!</v>
      </c>
      <c r="ME88" s="7" t="e">
        <f t="shared" si="235"/>
        <v>#VALUE!</v>
      </c>
      <c r="MF88" s="7" t="e">
        <f t="shared" si="236"/>
        <v>#VALUE!</v>
      </c>
      <c r="MG88" s="7" t="e">
        <f t="shared" si="237"/>
        <v>#VALUE!</v>
      </c>
      <c r="MH88" s="7" t="e">
        <f t="shared" si="238"/>
        <v>#VALUE!</v>
      </c>
      <c r="MI88" s="7" t="e">
        <f t="shared" si="239"/>
        <v>#VALUE!</v>
      </c>
      <c r="MJ88" s="61" t="e">
        <f t="shared" si="240"/>
        <v>#VALUE!</v>
      </c>
      <c r="ML88" s="60" t="str">
        <f t="shared" si="248"/>
        <v/>
      </c>
      <c r="MM88" s="7" t="str">
        <f t="shared" si="249"/>
        <v/>
      </c>
      <c r="MN88" s="7" t="str">
        <f t="shared" si="250"/>
        <v/>
      </c>
      <c r="MO88" s="7" t="str">
        <f t="shared" si="251"/>
        <v/>
      </c>
      <c r="MP88" s="7" t="str">
        <f t="shared" si="252"/>
        <v/>
      </c>
      <c r="MQ88" s="7" t="str">
        <f t="shared" si="253"/>
        <v/>
      </c>
      <c r="MR88" s="7" t="str">
        <f t="shared" si="254"/>
        <v/>
      </c>
      <c r="MS88" s="7" t="str">
        <f t="shared" si="255"/>
        <v/>
      </c>
      <c r="MT88" s="7" t="str">
        <f t="shared" si="256"/>
        <v/>
      </c>
      <c r="MU88" s="7" t="str">
        <f t="shared" si="257"/>
        <v/>
      </c>
      <c r="MV88" s="7" t="str">
        <f t="shared" si="258"/>
        <v/>
      </c>
      <c r="MW88" s="7" t="str">
        <f t="shared" si="259"/>
        <v/>
      </c>
      <c r="MX88" s="7" t="str">
        <f t="shared" si="260"/>
        <v/>
      </c>
      <c r="MY88" s="7" t="str">
        <f t="shared" si="261"/>
        <v/>
      </c>
      <c r="MZ88" s="7" t="str">
        <f t="shared" si="262"/>
        <v/>
      </c>
      <c r="NA88" s="7" t="str">
        <f t="shared" si="263"/>
        <v/>
      </c>
      <c r="NB88" s="7" t="str">
        <f t="shared" si="264"/>
        <v/>
      </c>
      <c r="NC88" s="7" t="str">
        <f t="shared" si="265"/>
        <v/>
      </c>
      <c r="ND88" s="7" t="str">
        <f t="shared" si="266"/>
        <v/>
      </c>
      <c r="NE88" s="61" t="str">
        <f t="shared" si="267"/>
        <v/>
      </c>
      <c r="NG88" s="10" t="str">
        <f t="shared" si="268"/>
        <v/>
      </c>
      <c r="NI88" s="10" t="str">
        <f t="shared" si="269"/>
        <v/>
      </c>
      <c r="NK88" s="10" t="str">
        <f>IF(COUNTIF($NI88:$NI$176, "X")=1, "X", "")</f>
        <v/>
      </c>
      <c r="NM88" s="10" t="str">
        <f t="shared" si="241"/>
        <v/>
      </c>
      <c r="NO88" s="85" t="str" cm="1">
        <f t="array" ref="NO88">IF(OR(NO$7="", $JE88=""), "", IFERROR(NO$8+SUMPRODUCT((Trades!$CL$8:$CL$307)*(Trades!$O$8:$Q$307=NO$7)*(Trades!$R$8:$R$307&lt;$JE88))-SUMPRODUCT((Trades!$H$8:$H$307)*(Trades!$E$8:$E$307=NO$7)*(Trades!$R$8:$R$307&lt;$JE88)), ""))</f>
        <v/>
      </c>
      <c r="NP88" s="86" t="str" cm="1">
        <f t="array" ref="NP88">IF(OR(NP$7="", $JE88=""), "", IFERROR(NP$8+SUMPRODUCT((Trades!$CL$8:$CL$307)*(Trades!$O$8:$Q$307=NP$7)*(Trades!$R$8:$R$307&lt;$JE88))-SUMPRODUCT((Trades!$H$8:$H$307)*(Trades!$E$8:$E$307=NP$7)*(Trades!$R$8:$R$307&lt;$JE88)), ""))</f>
        <v/>
      </c>
      <c r="NQ88" s="86" t="str" cm="1">
        <f t="array" ref="NQ88">IF(OR(NQ$7="", $JE88=""), "", IFERROR(NQ$8+SUMPRODUCT((Trades!$CL$8:$CL$307)*(Trades!$O$8:$Q$307=NQ$7)*(Trades!$R$8:$R$307&lt;$JE88))-SUMPRODUCT((Trades!$H$8:$H$307)*(Trades!$E$8:$E$307=NQ$7)*(Trades!$R$8:$R$307&lt;$JE88)), ""))</f>
        <v/>
      </c>
      <c r="NR88" s="86" t="str" cm="1">
        <f t="array" ref="NR88">IF(OR(NR$7="", $JE88=""), "", IFERROR(NR$8+SUMPRODUCT((Trades!$CL$8:$CL$307)*(Trades!$O$8:$Q$307=NR$7)*(Trades!$R$8:$R$307&lt;$JE88))-SUMPRODUCT((Trades!$H$8:$H$307)*(Trades!$E$8:$E$307=NR$7)*(Trades!$R$8:$R$307&lt;$JE88)), ""))</f>
        <v/>
      </c>
      <c r="NS88" s="86" t="str" cm="1">
        <f t="array" ref="NS88">IF(OR(NS$7="", $JE88=""), "", IFERROR(NS$8+SUMPRODUCT((Trades!$CL$8:$CL$307)*(Trades!$O$8:$Q$307=NS$7)*(Trades!$R$8:$R$307&lt;$JE88))-SUMPRODUCT((Trades!$H$8:$H$307)*(Trades!$E$8:$E$307=NS$7)*(Trades!$R$8:$R$307&lt;$JE88)), ""))</f>
        <v/>
      </c>
      <c r="NT88" s="86" t="str" cm="1">
        <f t="array" ref="NT88">IF(OR(NT$7="", $JE88=""), "", IFERROR(NT$8+SUMPRODUCT((Trades!$CL$8:$CL$307)*(Trades!$O$8:$Q$307=NT$7)*(Trades!$R$8:$R$307&lt;$JE88))-SUMPRODUCT((Trades!$H$8:$H$307)*(Trades!$E$8:$E$307=NT$7)*(Trades!$R$8:$R$307&lt;$JE88)), ""))</f>
        <v/>
      </c>
      <c r="NU88" s="86" t="str" cm="1">
        <f t="array" ref="NU88">IF(OR(NU$7="", $JE88=""), "", IFERROR(NU$8+SUMPRODUCT((Trades!$CL$8:$CL$307)*(Trades!$O$8:$Q$307=NU$7)*(Trades!$R$8:$R$307&lt;$JE88))-SUMPRODUCT((Trades!$H$8:$H$307)*(Trades!$E$8:$E$307=NU$7)*(Trades!$R$8:$R$307&lt;$JE88)), ""))</f>
        <v/>
      </c>
      <c r="NV88" s="86" t="str" cm="1">
        <f t="array" ref="NV88">IF(OR(NV$7="", $JE88=""), "", IFERROR(NV$8+SUMPRODUCT((Trades!$CL$8:$CL$307)*(Trades!$O$8:$Q$307=NV$7)*(Trades!$R$8:$R$307&lt;$JE88))-SUMPRODUCT((Trades!$H$8:$H$307)*(Trades!$E$8:$E$307=NV$7)*(Trades!$R$8:$R$307&lt;$JE88)), ""))</f>
        <v/>
      </c>
      <c r="NW88" s="86" t="str" cm="1">
        <f t="array" ref="NW88">IF(OR(NW$7="", $JE88=""), "", IFERROR(NW$8+SUMPRODUCT((Trades!$CL$8:$CL$307)*(Trades!$O$8:$Q$307=NW$7)*(Trades!$R$8:$R$307&lt;$JE88))-SUMPRODUCT((Trades!$H$8:$H$307)*(Trades!$E$8:$E$307=NW$7)*(Trades!$R$8:$R$307&lt;$JE88)), ""))</f>
        <v/>
      </c>
      <c r="NX88" s="86" t="str" cm="1">
        <f t="array" ref="NX88">IF(OR(NX$7="", $JE88=""), "", IFERROR(NX$8+SUMPRODUCT((Trades!$CL$8:$CL$307)*(Trades!$O$8:$Q$307=NX$7)*(Trades!$R$8:$R$307&lt;$JE88))-SUMPRODUCT((Trades!$H$8:$H$307)*(Trades!$E$8:$E$307=NX$7)*(Trades!$R$8:$R$307&lt;$JE88)), ""))</f>
        <v/>
      </c>
      <c r="NY88" s="86" t="str" cm="1">
        <f t="array" ref="NY88">IF(OR(NY$7="", $JE88=""), "", IFERROR(NY$8+SUMPRODUCT((Trades!$CL$8:$CL$307)*(Trades!$O$8:$Q$307=NY$7)*(Trades!$R$8:$R$307&lt;$JE88))-SUMPRODUCT((Trades!$H$8:$H$307)*(Trades!$E$8:$E$307=NY$7)*(Trades!$R$8:$R$307&lt;$JE88)), ""))</f>
        <v/>
      </c>
      <c r="NZ88" s="86" t="str" cm="1">
        <f t="array" ref="NZ88">IF(OR(NZ$7="", $JE88=""), "", IFERROR(NZ$8+SUMPRODUCT((Trades!$CL$8:$CL$307)*(Trades!$O$8:$Q$307=NZ$7)*(Trades!$R$8:$R$307&lt;$JE88))-SUMPRODUCT((Trades!$H$8:$H$307)*(Trades!$E$8:$E$307=NZ$7)*(Trades!$R$8:$R$307&lt;$JE88)), ""))</f>
        <v/>
      </c>
      <c r="OA88" s="86" t="str" cm="1">
        <f t="array" ref="OA88">IF(OR(OA$7="", $JE88=""), "", IFERROR(OA$8+SUMPRODUCT((Trades!$CL$8:$CL$307)*(Trades!$O$8:$Q$307=OA$7)*(Trades!$R$8:$R$307&lt;$JE88))-SUMPRODUCT((Trades!$H$8:$H$307)*(Trades!$E$8:$E$307=OA$7)*(Trades!$R$8:$R$307&lt;$JE88)), ""))</f>
        <v/>
      </c>
      <c r="OB88" s="86" t="str" cm="1">
        <f t="array" ref="OB88">IF(OR(OB$7="", $JE88=""), "", IFERROR(OB$8+SUMPRODUCT((Trades!$CL$8:$CL$307)*(Trades!$O$8:$Q$307=OB$7)*(Trades!$R$8:$R$307&lt;$JE88))-SUMPRODUCT((Trades!$H$8:$H$307)*(Trades!$E$8:$E$307=OB$7)*(Trades!$R$8:$R$307&lt;$JE88)), ""))</f>
        <v/>
      </c>
      <c r="OC88" s="86" t="str" cm="1">
        <f t="array" ref="OC88">IF(OR(OC$7="", $JE88=""), "", IFERROR(OC$8+SUMPRODUCT((Trades!$CL$8:$CL$307)*(Trades!$O$8:$Q$307=OC$7)*(Trades!$R$8:$R$307&lt;$JE88))-SUMPRODUCT((Trades!$H$8:$H$307)*(Trades!$E$8:$E$307=OC$7)*(Trades!$R$8:$R$307&lt;$JE88)), ""))</f>
        <v/>
      </c>
      <c r="OD88" s="86" t="str" cm="1">
        <f t="array" ref="OD88">IF(OR(OD$7="", $JE88=""), "", IFERROR(OD$8+SUMPRODUCT((Trades!$CL$8:$CL$307)*(Trades!$O$8:$Q$307=OD$7)*(Trades!$R$8:$R$307&lt;$JE88))-SUMPRODUCT((Trades!$H$8:$H$307)*(Trades!$E$8:$E$307=OD$7)*(Trades!$R$8:$R$307&lt;$JE88)), ""))</f>
        <v/>
      </c>
      <c r="OE88" s="86" t="str" cm="1">
        <f t="array" ref="OE88">IF(OR(OE$7="", $JE88=""), "", IFERROR(OE$8+SUMPRODUCT((Trades!$CL$8:$CL$307)*(Trades!$O$8:$Q$307=OE$7)*(Trades!$R$8:$R$307&lt;$JE88))-SUMPRODUCT((Trades!$H$8:$H$307)*(Trades!$E$8:$E$307=OE$7)*(Trades!$R$8:$R$307&lt;$JE88)), ""))</f>
        <v/>
      </c>
      <c r="OF88" s="86" t="str" cm="1">
        <f t="array" ref="OF88">IF(OR(OF$7="", $JE88=""), "", IFERROR(OF$8+SUMPRODUCT((Trades!$CL$8:$CL$307)*(Trades!$O$8:$Q$307=OF$7)*(Trades!$R$8:$R$307&lt;$JE88))-SUMPRODUCT((Trades!$H$8:$H$307)*(Trades!$E$8:$E$307=OF$7)*(Trades!$R$8:$R$307&lt;$JE88)), ""))</f>
        <v/>
      </c>
      <c r="OG88" s="86" t="str" cm="1">
        <f t="array" ref="OG88">IF(OR(OG$7="", $JE88=""), "", IFERROR(OG$8+SUMPRODUCT((Trades!$CL$8:$CL$307)*(Trades!$O$8:$Q$307=OG$7)*(Trades!$R$8:$R$307&lt;$JE88))-SUMPRODUCT((Trades!$H$8:$H$307)*(Trades!$E$8:$E$307=OG$7)*(Trades!$R$8:$R$307&lt;$JE88)), ""))</f>
        <v/>
      </c>
      <c r="OH88" s="87" t="str" cm="1">
        <f t="array" ref="OH88">IF(OR(OH$7="", $JE88=""), "", IFERROR(OH$8+SUMPRODUCT((Trades!$CL$8:$CL$307)*(Trades!$O$8:$Q$307=OH$7)*(Trades!$R$8:$R$307&lt;$JE88))-SUMPRODUCT((Trades!$H$8:$H$307)*(Trades!$E$8:$E$307=OH$7)*(Trades!$R$8:$R$307&lt;$JE88)), ""))</f>
        <v/>
      </c>
      <c r="OJ88" s="94" t="str">
        <f t="shared" si="270"/>
        <v/>
      </c>
      <c r="OK88" s="95" t="str">
        <f t="shared" si="298"/>
        <v/>
      </c>
      <c r="OL88" s="95" t="str">
        <f t="shared" si="299"/>
        <v/>
      </c>
      <c r="OM88" s="95" t="str">
        <f t="shared" si="300"/>
        <v/>
      </c>
      <c r="ON88" s="95" t="str">
        <f t="shared" si="301"/>
        <v/>
      </c>
      <c r="OO88" s="95" t="str">
        <f t="shared" si="302"/>
        <v/>
      </c>
      <c r="OP88" s="95" t="str">
        <f t="shared" si="303"/>
        <v/>
      </c>
      <c r="OQ88" s="95" t="str">
        <f t="shared" si="304"/>
        <v/>
      </c>
      <c r="OR88" s="95" t="str">
        <f t="shared" si="305"/>
        <v/>
      </c>
      <c r="OS88" s="95" t="str">
        <f t="shared" si="275"/>
        <v/>
      </c>
      <c r="OT88" s="95" t="str">
        <f t="shared" si="276"/>
        <v/>
      </c>
      <c r="OU88" s="95" t="str">
        <f t="shared" si="277"/>
        <v/>
      </c>
      <c r="OV88" s="95" t="str">
        <f t="shared" si="278"/>
        <v/>
      </c>
      <c r="OW88" s="95" t="str">
        <f t="shared" si="279"/>
        <v/>
      </c>
      <c r="OX88" s="95" t="str">
        <f t="shared" si="280"/>
        <v/>
      </c>
      <c r="OY88" s="95" t="str">
        <f t="shared" si="281"/>
        <v/>
      </c>
      <c r="OZ88" s="95" t="str">
        <f t="shared" si="282"/>
        <v/>
      </c>
      <c r="PA88" s="95" t="str">
        <f t="shared" si="283"/>
        <v/>
      </c>
      <c r="PB88" s="95" t="str">
        <f t="shared" si="284"/>
        <v/>
      </c>
      <c r="PC88" s="96" t="str">
        <f t="shared" si="285"/>
        <v/>
      </c>
      <c r="PE88" s="101" t="str">
        <f t="shared" si="271"/>
        <v/>
      </c>
      <c r="PG88" s="106" t="str">
        <f t="shared" si="272"/>
        <v/>
      </c>
      <c r="PH88" s="107" t="str">
        <f t="shared" si="306"/>
        <v/>
      </c>
      <c r="PI88" s="107" t="str">
        <f t="shared" si="307"/>
        <v/>
      </c>
      <c r="PJ88" s="107" t="str">
        <f t="shared" si="308"/>
        <v/>
      </c>
      <c r="PK88" s="107" t="str">
        <f t="shared" si="309"/>
        <v/>
      </c>
      <c r="PL88" s="107" t="str">
        <f t="shared" si="310"/>
        <v/>
      </c>
      <c r="PM88" s="107" t="str">
        <f t="shared" si="311"/>
        <v/>
      </c>
      <c r="PN88" s="107" t="str">
        <f t="shared" si="312"/>
        <v/>
      </c>
      <c r="PO88" s="107" t="str">
        <f t="shared" si="313"/>
        <v/>
      </c>
      <c r="PP88" s="107" t="str">
        <f t="shared" si="286"/>
        <v/>
      </c>
      <c r="PQ88" s="107" t="str">
        <f t="shared" si="287"/>
        <v/>
      </c>
      <c r="PR88" s="107" t="str">
        <f t="shared" si="288"/>
        <v/>
      </c>
      <c r="PS88" s="107" t="str">
        <f t="shared" si="289"/>
        <v/>
      </c>
      <c r="PT88" s="107" t="str">
        <f t="shared" si="290"/>
        <v/>
      </c>
      <c r="PU88" s="107" t="str">
        <f t="shared" si="291"/>
        <v/>
      </c>
      <c r="PV88" s="107" t="str">
        <f t="shared" si="292"/>
        <v/>
      </c>
      <c r="PW88" s="107" t="str">
        <f t="shared" si="293"/>
        <v/>
      </c>
      <c r="PX88" s="107" t="str">
        <f t="shared" si="294"/>
        <v/>
      </c>
      <c r="PY88" s="107" t="str">
        <f t="shared" si="295"/>
        <v/>
      </c>
      <c r="PZ88" s="108" t="str">
        <f t="shared" si="296"/>
        <v/>
      </c>
      <c r="QB88" s="124" t="str" cm="1">
        <f t="array" ref="QB88">IF(OR($QB$3="", $NI88=""), "", IFERROR(INDEX($ML88:$NE88, $QA88, MATCH($QB$3, $ML$7:$NE$7, 0)), ""))</f>
        <v/>
      </c>
      <c r="QD88" s="101" t="e" cm="1">
        <f t="array" ref="QD88">IF(OR($NI88="", $QB$3=""), NA(), IFERROR(INDEX($NO88:$OH88, $QC88, MATCH($QB$3, $NO$7:$OH$7, 0)), NA()))</f>
        <v>#N/A</v>
      </c>
      <c r="QF88" s="10">
        <f t="shared" si="242"/>
        <v>-20</v>
      </c>
    </row>
    <row r="89" spans="88:448" ht="15" hidden="1" customHeight="1" x14ac:dyDescent="0.25">
      <c r="CJ89" s="7"/>
      <c r="CK89" s="10">
        <v>81</v>
      </c>
      <c r="CL89" s="60">
        <v>43</v>
      </c>
      <c r="CM89" s="7">
        <v>79</v>
      </c>
      <c r="CN89" s="7">
        <v>52</v>
      </c>
      <c r="CO89" s="7">
        <v>41</v>
      </c>
      <c r="CP89" s="7">
        <v>65</v>
      </c>
      <c r="CQ89" s="7">
        <v>12</v>
      </c>
      <c r="CR89" s="7">
        <v>99</v>
      </c>
      <c r="CS89" s="7">
        <v>8</v>
      </c>
      <c r="CT89" s="7">
        <v>8</v>
      </c>
      <c r="CU89" s="7">
        <v>43</v>
      </c>
      <c r="CV89" s="7">
        <v>67</v>
      </c>
      <c r="CW89" s="7">
        <v>68</v>
      </c>
      <c r="CX89" s="7">
        <v>24</v>
      </c>
      <c r="CY89" s="7">
        <v>13</v>
      </c>
      <c r="CZ89" s="7">
        <v>37</v>
      </c>
      <c r="DA89" s="7">
        <v>30</v>
      </c>
      <c r="DB89" s="7">
        <v>88</v>
      </c>
      <c r="DC89" s="7">
        <v>72</v>
      </c>
      <c r="DD89" s="7">
        <v>63</v>
      </c>
      <c r="DE89" s="7">
        <v>26</v>
      </c>
      <c r="DF89" s="7">
        <v>6</v>
      </c>
      <c r="DG89" s="7">
        <v>60</v>
      </c>
      <c r="DH89" s="7">
        <v>7</v>
      </c>
      <c r="DI89" s="61">
        <v>84</v>
      </c>
      <c r="DK89" s="10">
        <v>82</v>
      </c>
      <c r="DL89" s="60">
        <v>43</v>
      </c>
      <c r="DM89" s="7">
        <v>21</v>
      </c>
      <c r="DN89" s="7">
        <v>76</v>
      </c>
      <c r="DO89" s="7">
        <v>40</v>
      </c>
      <c r="DP89" s="7">
        <v>92</v>
      </c>
      <c r="DQ89" s="7">
        <v>20</v>
      </c>
      <c r="DR89" s="7">
        <v>9</v>
      </c>
      <c r="DS89" s="7">
        <v>60</v>
      </c>
      <c r="DT89" s="7">
        <v>69</v>
      </c>
      <c r="DU89" s="7">
        <v>11</v>
      </c>
      <c r="DV89" s="7">
        <v>72</v>
      </c>
      <c r="DW89" s="7">
        <v>4</v>
      </c>
      <c r="DX89" s="7">
        <v>100</v>
      </c>
      <c r="DY89" s="7">
        <v>87</v>
      </c>
      <c r="DZ89" s="7">
        <v>37</v>
      </c>
      <c r="EA89" s="7">
        <v>38</v>
      </c>
      <c r="EB89" s="7">
        <v>86</v>
      </c>
      <c r="EC89" s="7">
        <v>76</v>
      </c>
      <c r="ED89" s="7">
        <v>54</v>
      </c>
      <c r="EE89" s="7">
        <v>16</v>
      </c>
      <c r="EF89" s="7">
        <v>2</v>
      </c>
      <c r="EG89" s="7">
        <v>55</v>
      </c>
      <c r="EH89" s="7">
        <v>24</v>
      </c>
      <c r="EI89" s="7">
        <v>7</v>
      </c>
      <c r="EJ89" s="7">
        <v>2</v>
      </c>
      <c r="EK89" s="7">
        <v>75</v>
      </c>
      <c r="EL89" s="7">
        <v>77</v>
      </c>
      <c r="EM89" s="7">
        <v>2</v>
      </c>
      <c r="EN89" s="7">
        <v>16</v>
      </c>
      <c r="EO89" s="7">
        <v>43</v>
      </c>
      <c r="EP89" s="7">
        <v>66</v>
      </c>
      <c r="EQ89" s="7">
        <v>88</v>
      </c>
      <c r="ER89" s="7">
        <v>32</v>
      </c>
      <c r="ES89" s="7">
        <v>40</v>
      </c>
      <c r="ET89" s="7">
        <v>59</v>
      </c>
      <c r="EU89" s="7">
        <v>91</v>
      </c>
      <c r="EV89" s="7">
        <v>4</v>
      </c>
      <c r="EW89" s="7">
        <v>45</v>
      </c>
      <c r="EX89" s="7">
        <v>9</v>
      </c>
      <c r="EY89" s="7">
        <v>74</v>
      </c>
      <c r="EZ89" s="7">
        <v>25</v>
      </c>
      <c r="FA89" s="7">
        <v>37</v>
      </c>
      <c r="FB89" s="7">
        <v>47</v>
      </c>
      <c r="FC89" s="7">
        <v>16</v>
      </c>
      <c r="FD89" s="7">
        <v>25</v>
      </c>
      <c r="FE89" s="7">
        <v>83</v>
      </c>
      <c r="FF89" s="7">
        <v>70</v>
      </c>
      <c r="FG89" s="7">
        <v>15</v>
      </c>
      <c r="FH89" s="7">
        <v>29</v>
      </c>
      <c r="FI89" s="7">
        <v>89</v>
      </c>
      <c r="FJ89" s="7">
        <v>35</v>
      </c>
      <c r="FK89" s="7">
        <v>61</v>
      </c>
      <c r="FL89" s="7">
        <v>92</v>
      </c>
      <c r="FM89" s="7">
        <v>93</v>
      </c>
      <c r="FN89" s="7">
        <v>85</v>
      </c>
      <c r="FO89" s="7">
        <v>60</v>
      </c>
      <c r="FP89" s="7">
        <v>75</v>
      </c>
      <c r="FQ89" s="7">
        <v>49</v>
      </c>
      <c r="FR89" s="7">
        <v>65</v>
      </c>
      <c r="FS89" s="7">
        <v>45</v>
      </c>
      <c r="FT89" s="7">
        <v>49</v>
      </c>
      <c r="FU89" s="7">
        <v>32</v>
      </c>
      <c r="FV89" s="7">
        <v>4</v>
      </c>
      <c r="FW89" s="7">
        <v>63</v>
      </c>
      <c r="FX89" s="7">
        <v>35</v>
      </c>
      <c r="FY89" s="7">
        <v>55</v>
      </c>
      <c r="FZ89" s="7">
        <v>42</v>
      </c>
      <c r="GA89" s="7">
        <v>90</v>
      </c>
      <c r="GB89" s="7">
        <v>100</v>
      </c>
      <c r="GC89" s="7">
        <v>2</v>
      </c>
      <c r="GD89" s="7">
        <v>86</v>
      </c>
      <c r="GE89" s="7">
        <v>100</v>
      </c>
      <c r="GF89" s="7">
        <v>81</v>
      </c>
      <c r="GG89" s="7">
        <v>69</v>
      </c>
      <c r="GH89" s="7">
        <v>68</v>
      </c>
      <c r="GI89" s="7">
        <v>77</v>
      </c>
      <c r="GJ89" s="7">
        <v>45</v>
      </c>
      <c r="GK89" s="7">
        <v>86</v>
      </c>
      <c r="GL89" s="7">
        <v>10</v>
      </c>
      <c r="GM89" s="7">
        <v>40</v>
      </c>
      <c r="GN89" s="7">
        <v>89</v>
      </c>
      <c r="GO89" s="7">
        <v>1</v>
      </c>
      <c r="GP89" s="7">
        <v>64</v>
      </c>
      <c r="GQ89" s="7">
        <v>21</v>
      </c>
      <c r="GR89" s="7">
        <v>70</v>
      </c>
      <c r="GS89" s="7">
        <v>25</v>
      </c>
      <c r="GT89" s="7">
        <v>44</v>
      </c>
      <c r="GU89" s="7">
        <v>81</v>
      </c>
      <c r="GV89" s="7">
        <v>56</v>
      </c>
      <c r="GW89" s="7">
        <v>61</v>
      </c>
      <c r="GX89" s="7">
        <v>54</v>
      </c>
      <c r="GY89" s="7">
        <v>99</v>
      </c>
      <c r="GZ89" s="7">
        <v>45</v>
      </c>
      <c r="HA89" s="7">
        <v>41</v>
      </c>
      <c r="HB89" s="7">
        <v>42</v>
      </c>
      <c r="HC89" s="7">
        <v>90</v>
      </c>
      <c r="HD89" s="7">
        <v>98</v>
      </c>
      <c r="HE89" s="7">
        <v>60</v>
      </c>
      <c r="HF89" s="7">
        <v>23</v>
      </c>
      <c r="HG89" s="61">
        <v>59</v>
      </c>
      <c r="HJ89" s="52" t="e">
        <f t="shared" si="273"/>
        <v>#VALUE!</v>
      </c>
      <c r="HL89" s="49">
        <f>$CA$17</f>
        <v>0.375</v>
      </c>
      <c r="HN89" s="10" t="e">
        <f t="shared" si="179"/>
        <v>#VALUE!</v>
      </c>
      <c r="HP89" s="10" t="e">
        <f t="shared" si="180"/>
        <v>#VALUE!</v>
      </c>
      <c r="HR89" s="10" t="e">
        <f t="shared" si="243"/>
        <v>#VALUE!</v>
      </c>
      <c r="HT89" s="60" t="e">
        <f t="shared" si="297"/>
        <v>#VALUE!</v>
      </c>
      <c r="HU89" s="7" t="e">
        <f t="shared" si="297"/>
        <v>#VALUE!</v>
      </c>
      <c r="HV89" s="7" t="e">
        <f t="shared" si="297"/>
        <v>#VALUE!</v>
      </c>
      <c r="HW89" s="7" t="e">
        <f t="shared" si="297"/>
        <v>#VALUE!</v>
      </c>
      <c r="HX89" s="7" t="e">
        <f t="shared" si="297"/>
        <v>#VALUE!</v>
      </c>
      <c r="HY89" s="7" t="e">
        <f t="shared" si="297"/>
        <v>#VALUE!</v>
      </c>
      <c r="HZ89" s="7" t="e">
        <f t="shared" si="297"/>
        <v>#VALUE!</v>
      </c>
      <c r="IA89" s="7" t="e">
        <f t="shared" si="297"/>
        <v>#VALUE!</v>
      </c>
      <c r="IB89" s="7" t="e">
        <f t="shared" si="297"/>
        <v>#VALUE!</v>
      </c>
      <c r="IC89" s="7" t="e">
        <f t="shared" si="297"/>
        <v>#VALUE!</v>
      </c>
      <c r="ID89" s="7" t="e">
        <f t="shared" si="297"/>
        <v>#VALUE!</v>
      </c>
      <c r="IE89" s="7" t="e">
        <f t="shared" si="297"/>
        <v>#VALUE!</v>
      </c>
      <c r="IF89" s="7" t="e">
        <f t="shared" si="297"/>
        <v>#VALUE!</v>
      </c>
      <c r="IG89" s="7" t="e">
        <f t="shared" si="297"/>
        <v>#VALUE!</v>
      </c>
      <c r="IH89" s="7" t="e">
        <f t="shared" si="297"/>
        <v>#VALUE!</v>
      </c>
      <c r="II89" s="7" t="e">
        <f t="shared" si="297"/>
        <v>#VALUE!</v>
      </c>
      <c r="IJ89" s="7" t="e">
        <f t="shared" si="274"/>
        <v>#VALUE!</v>
      </c>
      <c r="IK89" s="7" t="e">
        <f t="shared" si="274"/>
        <v>#VALUE!</v>
      </c>
      <c r="IL89" s="7" t="e">
        <f t="shared" si="274"/>
        <v>#VALUE!</v>
      </c>
      <c r="IM89" s="61" t="e">
        <f t="shared" si="274"/>
        <v>#VALUE!</v>
      </c>
      <c r="IT89" s="10">
        <v>82</v>
      </c>
      <c r="IU89" s="10">
        <f t="shared" si="244"/>
        <v>4</v>
      </c>
      <c r="IW89" s="10">
        <f>IFERROR(IF(COUNTIF(IW$8:IW88, IW88)&lt;=INDEX($IQ$8:$IQ$18, MATCH(IW88, $IP$8:$IP$18, 0)), IW88, IW88+$IR$5), "")</f>
        <v>3</v>
      </c>
      <c r="IX89" s="10">
        <f>IF($IW89="", "", COUNTIF(IW$8:IW89, IW89))</f>
        <v>6</v>
      </c>
      <c r="IY89" s="10">
        <f t="shared" si="245"/>
        <v>10</v>
      </c>
      <c r="JA89" s="10" t="str">
        <f t="shared" si="246"/>
        <v>X</v>
      </c>
      <c r="JB89" s="10">
        <f>IF($JA89="", "", COUNTIF(JA$8:JA89, "X"))</f>
        <v>74</v>
      </c>
      <c r="JE89" s="67" t="str">
        <f t="shared" si="247"/>
        <v/>
      </c>
      <c r="JF89" s="60" t="str">
        <f>IF(AND($IQ$5='Dev Settings'!$BU$3, COUNTIF($IP$21:$IP$25, HT89)&gt;0, COUNTIF($IP$21:$IP$25, HT88)&gt;0), MIN($ML88:$NE88)-ML88, IF(AND($IQ$6='Dev Settings'!$BU$3, COUNTIF($IQ$21:$IQ$25, HT89)&gt;0, COUNTIF($IQ$21:$IQ$25, HT88)&gt;0), MAX($ML88:$NE88)-ML88, IFERROR(INDEX($IU$8:$IU$107, MATCH(HT89, $IT$8:$IT$107, 0)), "")))</f>
        <v/>
      </c>
      <c r="JG89" s="7" t="str">
        <f>IF(AND($IQ$5='Dev Settings'!$BU$3, COUNTIF($IP$21:$IP$25, HU89)&gt;0, COUNTIF($IP$21:$IP$25, HU88)&gt;0), MIN($ML88:$NE88)-MM88, IF(AND($IQ$6='Dev Settings'!$BU$3, COUNTIF($IQ$21:$IQ$25, HU89)&gt;0, COUNTIF($IQ$21:$IQ$25, HU88)&gt;0), MAX($ML88:$NE88)-MM88, IFERROR(INDEX($IU$8:$IU$107, MATCH(HU89, $IT$8:$IT$107, 0)), "")))</f>
        <v/>
      </c>
      <c r="JH89" s="7" t="str">
        <f>IF(AND($IQ$5='Dev Settings'!$BU$3, COUNTIF($IP$21:$IP$25, HV89)&gt;0, COUNTIF($IP$21:$IP$25, HV88)&gt;0), MIN($ML88:$NE88)-MN88, IF(AND($IQ$6='Dev Settings'!$BU$3, COUNTIF($IQ$21:$IQ$25, HV89)&gt;0, COUNTIF($IQ$21:$IQ$25, HV88)&gt;0), MAX($ML88:$NE88)-MN88, IFERROR(INDEX($IU$8:$IU$107, MATCH(HV89, $IT$8:$IT$107, 0)), "")))</f>
        <v/>
      </c>
      <c r="JI89" s="7" t="str">
        <f>IF(AND($IQ$5='Dev Settings'!$BU$3, COUNTIF($IP$21:$IP$25, HW89)&gt;0, COUNTIF($IP$21:$IP$25, HW88)&gt;0), MIN($ML88:$NE88)-MO88, IF(AND($IQ$6='Dev Settings'!$BU$3, COUNTIF($IQ$21:$IQ$25, HW89)&gt;0, COUNTIF($IQ$21:$IQ$25, HW88)&gt;0), MAX($ML88:$NE88)-MO88, IFERROR(INDEX($IU$8:$IU$107, MATCH(HW89, $IT$8:$IT$107, 0)), "")))</f>
        <v/>
      </c>
      <c r="JJ89" s="7" t="str">
        <f>IF(AND($IQ$5='Dev Settings'!$BU$3, COUNTIF($IP$21:$IP$25, HX89)&gt;0, COUNTIF($IP$21:$IP$25, HX88)&gt;0), MIN($ML88:$NE88)-MP88, IF(AND($IQ$6='Dev Settings'!$BU$3, COUNTIF($IQ$21:$IQ$25, HX89)&gt;0, COUNTIF($IQ$21:$IQ$25, HX88)&gt;0), MAX($ML88:$NE88)-MP88, IFERROR(INDEX($IU$8:$IU$107, MATCH(HX89, $IT$8:$IT$107, 0)), "")))</f>
        <v/>
      </c>
      <c r="JK89" s="7" t="str">
        <f>IF(AND($IQ$5='Dev Settings'!$BU$3, COUNTIF($IP$21:$IP$25, HY89)&gt;0, COUNTIF($IP$21:$IP$25, HY88)&gt;0), MIN($ML88:$NE88)-MQ88, IF(AND($IQ$6='Dev Settings'!$BU$3, COUNTIF($IQ$21:$IQ$25, HY89)&gt;0, COUNTIF($IQ$21:$IQ$25, HY88)&gt;0), MAX($ML88:$NE88)-MQ88, IFERROR(INDEX($IU$8:$IU$107, MATCH(HY89, $IT$8:$IT$107, 0)), "")))</f>
        <v/>
      </c>
      <c r="JL89" s="7" t="str">
        <f>IF(AND($IQ$5='Dev Settings'!$BU$3, COUNTIF($IP$21:$IP$25, HZ89)&gt;0, COUNTIF($IP$21:$IP$25, HZ88)&gt;0), MIN($ML88:$NE88)-MR88, IF(AND($IQ$6='Dev Settings'!$BU$3, COUNTIF($IQ$21:$IQ$25, HZ89)&gt;0, COUNTIF($IQ$21:$IQ$25, HZ88)&gt;0), MAX($ML88:$NE88)-MR88, IFERROR(INDEX($IU$8:$IU$107, MATCH(HZ89, $IT$8:$IT$107, 0)), "")))</f>
        <v/>
      </c>
      <c r="JM89" s="7" t="str">
        <f>IF(AND($IQ$5='Dev Settings'!$BU$3, COUNTIF($IP$21:$IP$25, IA89)&gt;0, COUNTIF($IP$21:$IP$25, IA88)&gt;0), MIN($ML88:$NE88)-MS88, IF(AND($IQ$6='Dev Settings'!$BU$3, COUNTIF($IQ$21:$IQ$25, IA89)&gt;0, COUNTIF($IQ$21:$IQ$25, IA88)&gt;0), MAX($ML88:$NE88)-MS88, IFERROR(INDEX($IU$8:$IU$107, MATCH(IA89, $IT$8:$IT$107, 0)), "")))</f>
        <v/>
      </c>
      <c r="JN89" s="7" t="str">
        <f>IF(AND($IQ$5='Dev Settings'!$BU$3, COUNTIF($IP$21:$IP$25, IB89)&gt;0, COUNTIF($IP$21:$IP$25, IB88)&gt;0), MIN($ML88:$NE88)-MT88, IF(AND($IQ$6='Dev Settings'!$BU$3, COUNTIF($IQ$21:$IQ$25, IB89)&gt;0, COUNTIF($IQ$21:$IQ$25, IB88)&gt;0), MAX($ML88:$NE88)-MT88, IFERROR(INDEX($IU$8:$IU$107, MATCH(IB89, $IT$8:$IT$107, 0)), "")))</f>
        <v/>
      </c>
      <c r="JO89" s="7" t="str">
        <f>IF(AND($IQ$5='Dev Settings'!$BU$3, COUNTIF($IP$21:$IP$25, IC89)&gt;0, COUNTIF($IP$21:$IP$25, IC88)&gt;0), MIN($ML88:$NE88)-MU88, IF(AND($IQ$6='Dev Settings'!$BU$3, COUNTIF($IQ$21:$IQ$25, IC89)&gt;0, COUNTIF($IQ$21:$IQ$25, IC88)&gt;0), MAX($ML88:$NE88)-MU88, IFERROR(INDEX($IU$8:$IU$107, MATCH(IC89, $IT$8:$IT$107, 0)), "")))</f>
        <v/>
      </c>
      <c r="JP89" s="7" t="str">
        <f>IF(AND($IQ$5='Dev Settings'!$BU$3, COUNTIF($IP$21:$IP$25, ID89)&gt;0, COUNTIF($IP$21:$IP$25, ID88)&gt;0), MIN($ML88:$NE88)-MV88, IF(AND($IQ$6='Dev Settings'!$BU$3, COUNTIF($IQ$21:$IQ$25, ID89)&gt;0, COUNTIF($IQ$21:$IQ$25, ID88)&gt;0), MAX($ML88:$NE88)-MV88, IFERROR(INDEX($IU$8:$IU$107, MATCH(ID89, $IT$8:$IT$107, 0)), "")))</f>
        <v/>
      </c>
      <c r="JQ89" s="7" t="str">
        <f>IF(AND($IQ$5='Dev Settings'!$BU$3, COUNTIF($IP$21:$IP$25, IE89)&gt;0, COUNTIF($IP$21:$IP$25, IE88)&gt;0), MIN($ML88:$NE88)-MW88, IF(AND($IQ$6='Dev Settings'!$BU$3, COUNTIF($IQ$21:$IQ$25, IE89)&gt;0, COUNTIF($IQ$21:$IQ$25, IE88)&gt;0), MAX($ML88:$NE88)-MW88, IFERROR(INDEX($IU$8:$IU$107, MATCH(IE89, $IT$8:$IT$107, 0)), "")))</f>
        <v/>
      </c>
      <c r="JR89" s="7" t="str">
        <f>IF(AND($IQ$5='Dev Settings'!$BU$3, COUNTIF($IP$21:$IP$25, IF89)&gt;0, COUNTIF($IP$21:$IP$25, IF88)&gt;0), MIN($ML88:$NE88)-MX88, IF(AND($IQ$6='Dev Settings'!$BU$3, COUNTIF($IQ$21:$IQ$25, IF89)&gt;0, COUNTIF($IQ$21:$IQ$25, IF88)&gt;0), MAX($ML88:$NE88)-MX88, IFERROR(INDEX($IU$8:$IU$107, MATCH(IF89, $IT$8:$IT$107, 0)), "")))</f>
        <v/>
      </c>
      <c r="JS89" s="7" t="str">
        <f>IF(AND($IQ$5='Dev Settings'!$BU$3, COUNTIF($IP$21:$IP$25, IG89)&gt;0, COUNTIF($IP$21:$IP$25, IG88)&gt;0), MIN($ML88:$NE88)-MY88, IF(AND($IQ$6='Dev Settings'!$BU$3, COUNTIF($IQ$21:$IQ$25, IG89)&gt;0, COUNTIF($IQ$21:$IQ$25, IG88)&gt;0), MAX($ML88:$NE88)-MY88, IFERROR(INDEX($IU$8:$IU$107, MATCH(IG89, $IT$8:$IT$107, 0)), "")))</f>
        <v/>
      </c>
      <c r="JT89" s="7" t="str">
        <f>IF(AND($IQ$5='Dev Settings'!$BU$3, COUNTIF($IP$21:$IP$25, IH89)&gt;0, COUNTIF($IP$21:$IP$25, IH88)&gt;0), MIN($ML88:$NE88)-MZ88, IF(AND($IQ$6='Dev Settings'!$BU$3, COUNTIF($IQ$21:$IQ$25, IH89)&gt;0, COUNTIF($IQ$21:$IQ$25, IH88)&gt;0), MAX($ML88:$NE88)-MZ88, IFERROR(INDEX($IU$8:$IU$107, MATCH(IH89, $IT$8:$IT$107, 0)), "")))</f>
        <v/>
      </c>
      <c r="JU89" s="7" t="str">
        <f>IF(AND($IQ$5='Dev Settings'!$BU$3, COUNTIF($IP$21:$IP$25, II89)&gt;0, COUNTIF($IP$21:$IP$25, II88)&gt;0), MIN($ML88:$NE88)-NA88, IF(AND($IQ$6='Dev Settings'!$BU$3, COUNTIF($IQ$21:$IQ$25, II89)&gt;0, COUNTIF($IQ$21:$IQ$25, II88)&gt;0), MAX($ML88:$NE88)-NA88, IFERROR(INDEX($IU$8:$IU$107, MATCH(II89, $IT$8:$IT$107, 0)), "")))</f>
        <v/>
      </c>
      <c r="JV89" s="7" t="str">
        <f>IF(AND($IQ$5='Dev Settings'!$BU$3, COUNTIF($IP$21:$IP$25, IJ89)&gt;0, COUNTIF($IP$21:$IP$25, IJ88)&gt;0), MIN($ML88:$NE88)-NB88, IF(AND($IQ$6='Dev Settings'!$BU$3, COUNTIF($IQ$21:$IQ$25, IJ89)&gt;0, COUNTIF($IQ$21:$IQ$25, IJ88)&gt;0), MAX($ML88:$NE88)-NB88, IFERROR(INDEX($IU$8:$IU$107, MATCH(IJ89, $IT$8:$IT$107, 0)), "")))</f>
        <v/>
      </c>
      <c r="JW89" s="7" t="str">
        <f>IF(AND($IQ$5='Dev Settings'!$BU$3, COUNTIF($IP$21:$IP$25, IK89)&gt;0, COUNTIF($IP$21:$IP$25, IK88)&gt;0), MIN($ML88:$NE88)-NC88, IF(AND($IQ$6='Dev Settings'!$BU$3, COUNTIF($IQ$21:$IQ$25, IK89)&gt;0, COUNTIF($IQ$21:$IQ$25, IK88)&gt;0), MAX($ML88:$NE88)-NC88, IFERROR(INDEX($IU$8:$IU$107, MATCH(IK89, $IT$8:$IT$107, 0)), "")))</f>
        <v/>
      </c>
      <c r="JX89" s="7" t="str">
        <f>IF(AND($IQ$5='Dev Settings'!$BU$3, COUNTIF($IP$21:$IP$25, IL89)&gt;0, COUNTIF($IP$21:$IP$25, IL88)&gt;0), MIN($ML88:$NE88)-ND88, IF(AND($IQ$6='Dev Settings'!$BU$3, COUNTIF($IQ$21:$IQ$25, IL89)&gt;0, COUNTIF($IQ$21:$IQ$25, IL88)&gt;0), MAX($ML88:$NE88)-ND88, IFERROR(INDEX($IU$8:$IU$107, MATCH(IL89, $IT$8:$IT$107, 0)), "")))</f>
        <v/>
      </c>
      <c r="JY89" s="61" t="str">
        <f>IF(AND($IQ$5='Dev Settings'!$BU$3, COUNTIF($IP$21:$IP$25, IM89)&gt;0, COUNTIF($IP$21:$IP$25, IM88)&gt;0), MIN($ML88:$NE88)-NE88, IF(AND($IQ$6='Dev Settings'!$BU$3, COUNTIF($IQ$21:$IQ$25, IM89)&gt;0, COUNTIF($IQ$21:$IQ$25, IM88)&gt;0), MAX($ML88:$NE88)-NE88, IFERROR(INDEX($IU$8:$IU$107, MATCH(IM89, $IT$8:$IT$107, 0)), "")))</f>
        <v/>
      </c>
      <c r="KA89" s="60" t="str">
        <f t="shared" si="181"/>
        <v/>
      </c>
      <c r="KB89" s="7" t="str">
        <f t="shared" si="182"/>
        <v/>
      </c>
      <c r="KC89" s="7" t="str">
        <f t="shared" si="183"/>
        <v/>
      </c>
      <c r="KD89" s="7" t="str">
        <f t="shared" si="184"/>
        <v/>
      </c>
      <c r="KE89" s="7" t="str">
        <f t="shared" si="185"/>
        <v/>
      </c>
      <c r="KF89" s="7" t="str">
        <f t="shared" si="186"/>
        <v/>
      </c>
      <c r="KG89" s="7" t="str">
        <f t="shared" si="187"/>
        <v/>
      </c>
      <c r="KH89" s="7" t="str">
        <f t="shared" si="188"/>
        <v/>
      </c>
      <c r="KI89" s="7" t="str">
        <f t="shared" si="189"/>
        <v/>
      </c>
      <c r="KJ89" s="7" t="str">
        <f t="shared" si="190"/>
        <v/>
      </c>
      <c r="KK89" s="7" t="str">
        <f t="shared" si="191"/>
        <v/>
      </c>
      <c r="KL89" s="7" t="str">
        <f t="shared" si="192"/>
        <v/>
      </c>
      <c r="KM89" s="7" t="str">
        <f t="shared" si="193"/>
        <v/>
      </c>
      <c r="KN89" s="7" t="str">
        <f t="shared" si="194"/>
        <v/>
      </c>
      <c r="KO89" s="7" t="str">
        <f t="shared" si="195"/>
        <v/>
      </c>
      <c r="KP89" s="7" t="str">
        <f t="shared" si="196"/>
        <v/>
      </c>
      <c r="KQ89" s="7" t="str">
        <f t="shared" si="197"/>
        <v/>
      </c>
      <c r="KR89" s="7" t="str">
        <f t="shared" si="198"/>
        <v/>
      </c>
      <c r="KS89" s="7" t="str">
        <f t="shared" si="199"/>
        <v/>
      </c>
      <c r="KT89" s="61" t="str">
        <f t="shared" si="200"/>
        <v/>
      </c>
      <c r="KV89" s="60" t="e">
        <f t="shared" si="201"/>
        <v>#VALUE!</v>
      </c>
      <c r="KW89" s="7" t="e">
        <f t="shared" si="202"/>
        <v>#VALUE!</v>
      </c>
      <c r="KX89" s="7" t="e">
        <f t="shared" si="203"/>
        <v>#VALUE!</v>
      </c>
      <c r="KY89" s="7" t="e">
        <f t="shared" si="204"/>
        <v>#VALUE!</v>
      </c>
      <c r="KZ89" s="7" t="e">
        <f t="shared" si="205"/>
        <v>#VALUE!</v>
      </c>
      <c r="LA89" s="7" t="e">
        <f t="shared" si="206"/>
        <v>#VALUE!</v>
      </c>
      <c r="LB89" s="7" t="e">
        <f t="shared" si="207"/>
        <v>#VALUE!</v>
      </c>
      <c r="LC89" s="7" t="e">
        <f t="shared" si="208"/>
        <v>#VALUE!</v>
      </c>
      <c r="LD89" s="7" t="e">
        <f t="shared" si="209"/>
        <v>#VALUE!</v>
      </c>
      <c r="LE89" s="7" t="e">
        <f t="shared" si="210"/>
        <v>#VALUE!</v>
      </c>
      <c r="LF89" s="7" t="e">
        <f t="shared" si="211"/>
        <v>#VALUE!</v>
      </c>
      <c r="LG89" s="7" t="e">
        <f t="shared" si="212"/>
        <v>#VALUE!</v>
      </c>
      <c r="LH89" s="7" t="e">
        <f t="shared" si="213"/>
        <v>#VALUE!</v>
      </c>
      <c r="LI89" s="7" t="e">
        <f t="shared" si="214"/>
        <v>#VALUE!</v>
      </c>
      <c r="LJ89" s="7" t="e">
        <f t="shared" si="215"/>
        <v>#VALUE!</v>
      </c>
      <c r="LK89" s="7" t="e">
        <f t="shared" si="216"/>
        <v>#VALUE!</v>
      </c>
      <c r="LL89" s="7" t="e">
        <f t="shared" si="217"/>
        <v>#VALUE!</v>
      </c>
      <c r="LM89" s="7" t="e">
        <f t="shared" si="218"/>
        <v>#VALUE!</v>
      </c>
      <c r="LN89" s="7" t="e">
        <f t="shared" si="219"/>
        <v>#VALUE!</v>
      </c>
      <c r="LO89" s="61" t="e">
        <f t="shared" si="220"/>
        <v>#VALUE!</v>
      </c>
      <c r="LQ89" s="60" t="e">
        <f t="shared" si="221"/>
        <v>#VALUE!</v>
      </c>
      <c r="LR89" s="7" t="e">
        <f t="shared" si="222"/>
        <v>#VALUE!</v>
      </c>
      <c r="LS89" s="7" t="e">
        <f t="shared" si="223"/>
        <v>#VALUE!</v>
      </c>
      <c r="LT89" s="7" t="e">
        <f t="shared" si="224"/>
        <v>#VALUE!</v>
      </c>
      <c r="LU89" s="7" t="e">
        <f t="shared" si="225"/>
        <v>#VALUE!</v>
      </c>
      <c r="LV89" s="7" t="e">
        <f t="shared" si="226"/>
        <v>#VALUE!</v>
      </c>
      <c r="LW89" s="7" t="e">
        <f t="shared" si="227"/>
        <v>#VALUE!</v>
      </c>
      <c r="LX89" s="7" t="e">
        <f t="shared" si="228"/>
        <v>#VALUE!</v>
      </c>
      <c r="LY89" s="7" t="e">
        <f t="shared" si="229"/>
        <v>#VALUE!</v>
      </c>
      <c r="LZ89" s="7" t="e">
        <f t="shared" si="230"/>
        <v>#VALUE!</v>
      </c>
      <c r="MA89" s="7" t="e">
        <f t="shared" si="231"/>
        <v>#VALUE!</v>
      </c>
      <c r="MB89" s="7" t="e">
        <f t="shared" si="232"/>
        <v>#VALUE!</v>
      </c>
      <c r="MC89" s="7" t="e">
        <f t="shared" si="233"/>
        <v>#VALUE!</v>
      </c>
      <c r="MD89" s="7" t="e">
        <f t="shared" si="234"/>
        <v>#VALUE!</v>
      </c>
      <c r="ME89" s="7" t="e">
        <f t="shared" si="235"/>
        <v>#VALUE!</v>
      </c>
      <c r="MF89" s="7" t="e">
        <f t="shared" si="236"/>
        <v>#VALUE!</v>
      </c>
      <c r="MG89" s="7" t="e">
        <f t="shared" si="237"/>
        <v>#VALUE!</v>
      </c>
      <c r="MH89" s="7" t="e">
        <f t="shared" si="238"/>
        <v>#VALUE!</v>
      </c>
      <c r="MI89" s="7" t="e">
        <f t="shared" si="239"/>
        <v>#VALUE!</v>
      </c>
      <c r="MJ89" s="61" t="e">
        <f t="shared" si="240"/>
        <v>#VALUE!</v>
      </c>
      <c r="ML89" s="60" t="str">
        <f t="shared" si="248"/>
        <v/>
      </c>
      <c r="MM89" s="7" t="str">
        <f t="shared" si="249"/>
        <v/>
      </c>
      <c r="MN89" s="7" t="str">
        <f t="shared" si="250"/>
        <v/>
      </c>
      <c r="MO89" s="7" t="str">
        <f t="shared" si="251"/>
        <v/>
      </c>
      <c r="MP89" s="7" t="str">
        <f t="shared" si="252"/>
        <v/>
      </c>
      <c r="MQ89" s="7" t="str">
        <f t="shared" si="253"/>
        <v/>
      </c>
      <c r="MR89" s="7" t="str">
        <f t="shared" si="254"/>
        <v/>
      </c>
      <c r="MS89" s="7" t="str">
        <f t="shared" si="255"/>
        <v/>
      </c>
      <c r="MT89" s="7" t="str">
        <f t="shared" si="256"/>
        <v/>
      </c>
      <c r="MU89" s="7" t="str">
        <f t="shared" si="257"/>
        <v/>
      </c>
      <c r="MV89" s="7" t="str">
        <f t="shared" si="258"/>
        <v/>
      </c>
      <c r="MW89" s="7" t="str">
        <f t="shared" si="259"/>
        <v/>
      </c>
      <c r="MX89" s="7" t="str">
        <f t="shared" si="260"/>
        <v/>
      </c>
      <c r="MY89" s="7" t="str">
        <f t="shared" si="261"/>
        <v/>
      </c>
      <c r="MZ89" s="7" t="str">
        <f t="shared" si="262"/>
        <v/>
      </c>
      <c r="NA89" s="7" t="str">
        <f t="shared" si="263"/>
        <v/>
      </c>
      <c r="NB89" s="7" t="str">
        <f t="shared" si="264"/>
        <v/>
      </c>
      <c r="NC89" s="7" t="str">
        <f t="shared" si="265"/>
        <v/>
      </c>
      <c r="ND89" s="7" t="str">
        <f t="shared" si="266"/>
        <v/>
      </c>
      <c r="NE89" s="61" t="str">
        <f t="shared" si="267"/>
        <v/>
      </c>
      <c r="NG89" s="10" t="str">
        <f t="shared" si="268"/>
        <v/>
      </c>
      <c r="NI89" s="10" t="str">
        <f t="shared" si="269"/>
        <v/>
      </c>
      <c r="NK89" s="10" t="str">
        <f>IF(COUNTIF($NI89:$NI$176, "X")=1, "X", "")</f>
        <v/>
      </c>
      <c r="NM89" s="10" t="str">
        <f t="shared" si="241"/>
        <v/>
      </c>
      <c r="NO89" s="85" t="str" cm="1">
        <f t="array" ref="NO89">IF(OR(NO$7="", $JE89=""), "", IFERROR(NO$8+SUMPRODUCT((Trades!$CL$8:$CL$307)*(Trades!$O$8:$Q$307=NO$7)*(Trades!$R$8:$R$307&lt;$JE89))-SUMPRODUCT((Trades!$H$8:$H$307)*(Trades!$E$8:$E$307=NO$7)*(Trades!$R$8:$R$307&lt;$JE89)), ""))</f>
        <v/>
      </c>
      <c r="NP89" s="86" t="str" cm="1">
        <f t="array" ref="NP89">IF(OR(NP$7="", $JE89=""), "", IFERROR(NP$8+SUMPRODUCT((Trades!$CL$8:$CL$307)*(Trades!$O$8:$Q$307=NP$7)*(Trades!$R$8:$R$307&lt;$JE89))-SUMPRODUCT((Trades!$H$8:$H$307)*(Trades!$E$8:$E$307=NP$7)*(Trades!$R$8:$R$307&lt;$JE89)), ""))</f>
        <v/>
      </c>
      <c r="NQ89" s="86" t="str" cm="1">
        <f t="array" ref="NQ89">IF(OR(NQ$7="", $JE89=""), "", IFERROR(NQ$8+SUMPRODUCT((Trades!$CL$8:$CL$307)*(Trades!$O$8:$Q$307=NQ$7)*(Trades!$R$8:$R$307&lt;$JE89))-SUMPRODUCT((Trades!$H$8:$H$307)*(Trades!$E$8:$E$307=NQ$7)*(Trades!$R$8:$R$307&lt;$JE89)), ""))</f>
        <v/>
      </c>
      <c r="NR89" s="86" t="str" cm="1">
        <f t="array" ref="NR89">IF(OR(NR$7="", $JE89=""), "", IFERROR(NR$8+SUMPRODUCT((Trades!$CL$8:$CL$307)*(Trades!$O$8:$Q$307=NR$7)*(Trades!$R$8:$R$307&lt;$JE89))-SUMPRODUCT((Trades!$H$8:$H$307)*(Trades!$E$8:$E$307=NR$7)*(Trades!$R$8:$R$307&lt;$JE89)), ""))</f>
        <v/>
      </c>
      <c r="NS89" s="86" t="str" cm="1">
        <f t="array" ref="NS89">IF(OR(NS$7="", $JE89=""), "", IFERROR(NS$8+SUMPRODUCT((Trades!$CL$8:$CL$307)*(Trades!$O$8:$Q$307=NS$7)*(Trades!$R$8:$R$307&lt;$JE89))-SUMPRODUCT((Trades!$H$8:$H$307)*(Trades!$E$8:$E$307=NS$7)*(Trades!$R$8:$R$307&lt;$JE89)), ""))</f>
        <v/>
      </c>
      <c r="NT89" s="86" t="str" cm="1">
        <f t="array" ref="NT89">IF(OR(NT$7="", $JE89=""), "", IFERROR(NT$8+SUMPRODUCT((Trades!$CL$8:$CL$307)*(Trades!$O$8:$Q$307=NT$7)*(Trades!$R$8:$R$307&lt;$JE89))-SUMPRODUCT((Trades!$H$8:$H$307)*(Trades!$E$8:$E$307=NT$7)*(Trades!$R$8:$R$307&lt;$JE89)), ""))</f>
        <v/>
      </c>
      <c r="NU89" s="86" t="str" cm="1">
        <f t="array" ref="NU89">IF(OR(NU$7="", $JE89=""), "", IFERROR(NU$8+SUMPRODUCT((Trades!$CL$8:$CL$307)*(Trades!$O$8:$Q$307=NU$7)*(Trades!$R$8:$R$307&lt;$JE89))-SUMPRODUCT((Trades!$H$8:$H$307)*(Trades!$E$8:$E$307=NU$7)*(Trades!$R$8:$R$307&lt;$JE89)), ""))</f>
        <v/>
      </c>
      <c r="NV89" s="86" t="str" cm="1">
        <f t="array" ref="NV89">IF(OR(NV$7="", $JE89=""), "", IFERROR(NV$8+SUMPRODUCT((Trades!$CL$8:$CL$307)*(Trades!$O$8:$Q$307=NV$7)*(Trades!$R$8:$R$307&lt;$JE89))-SUMPRODUCT((Trades!$H$8:$H$307)*(Trades!$E$8:$E$307=NV$7)*(Trades!$R$8:$R$307&lt;$JE89)), ""))</f>
        <v/>
      </c>
      <c r="NW89" s="86" t="str" cm="1">
        <f t="array" ref="NW89">IF(OR(NW$7="", $JE89=""), "", IFERROR(NW$8+SUMPRODUCT((Trades!$CL$8:$CL$307)*(Trades!$O$8:$Q$307=NW$7)*(Trades!$R$8:$R$307&lt;$JE89))-SUMPRODUCT((Trades!$H$8:$H$307)*(Trades!$E$8:$E$307=NW$7)*(Trades!$R$8:$R$307&lt;$JE89)), ""))</f>
        <v/>
      </c>
      <c r="NX89" s="86" t="str" cm="1">
        <f t="array" ref="NX89">IF(OR(NX$7="", $JE89=""), "", IFERROR(NX$8+SUMPRODUCT((Trades!$CL$8:$CL$307)*(Trades!$O$8:$Q$307=NX$7)*(Trades!$R$8:$R$307&lt;$JE89))-SUMPRODUCT((Trades!$H$8:$H$307)*(Trades!$E$8:$E$307=NX$7)*(Trades!$R$8:$R$307&lt;$JE89)), ""))</f>
        <v/>
      </c>
      <c r="NY89" s="86" t="str" cm="1">
        <f t="array" ref="NY89">IF(OR(NY$7="", $JE89=""), "", IFERROR(NY$8+SUMPRODUCT((Trades!$CL$8:$CL$307)*(Trades!$O$8:$Q$307=NY$7)*(Trades!$R$8:$R$307&lt;$JE89))-SUMPRODUCT((Trades!$H$8:$H$307)*(Trades!$E$8:$E$307=NY$7)*(Trades!$R$8:$R$307&lt;$JE89)), ""))</f>
        <v/>
      </c>
      <c r="NZ89" s="86" t="str" cm="1">
        <f t="array" ref="NZ89">IF(OR(NZ$7="", $JE89=""), "", IFERROR(NZ$8+SUMPRODUCT((Trades!$CL$8:$CL$307)*(Trades!$O$8:$Q$307=NZ$7)*(Trades!$R$8:$R$307&lt;$JE89))-SUMPRODUCT((Trades!$H$8:$H$307)*(Trades!$E$8:$E$307=NZ$7)*(Trades!$R$8:$R$307&lt;$JE89)), ""))</f>
        <v/>
      </c>
      <c r="OA89" s="86" t="str" cm="1">
        <f t="array" ref="OA89">IF(OR(OA$7="", $JE89=""), "", IFERROR(OA$8+SUMPRODUCT((Trades!$CL$8:$CL$307)*(Trades!$O$8:$Q$307=OA$7)*(Trades!$R$8:$R$307&lt;$JE89))-SUMPRODUCT((Trades!$H$8:$H$307)*(Trades!$E$8:$E$307=OA$7)*(Trades!$R$8:$R$307&lt;$JE89)), ""))</f>
        <v/>
      </c>
      <c r="OB89" s="86" t="str" cm="1">
        <f t="array" ref="OB89">IF(OR(OB$7="", $JE89=""), "", IFERROR(OB$8+SUMPRODUCT((Trades!$CL$8:$CL$307)*(Trades!$O$8:$Q$307=OB$7)*(Trades!$R$8:$R$307&lt;$JE89))-SUMPRODUCT((Trades!$H$8:$H$307)*(Trades!$E$8:$E$307=OB$7)*(Trades!$R$8:$R$307&lt;$JE89)), ""))</f>
        <v/>
      </c>
      <c r="OC89" s="86" t="str" cm="1">
        <f t="array" ref="OC89">IF(OR(OC$7="", $JE89=""), "", IFERROR(OC$8+SUMPRODUCT((Trades!$CL$8:$CL$307)*(Trades!$O$8:$Q$307=OC$7)*(Trades!$R$8:$R$307&lt;$JE89))-SUMPRODUCT((Trades!$H$8:$H$307)*(Trades!$E$8:$E$307=OC$7)*(Trades!$R$8:$R$307&lt;$JE89)), ""))</f>
        <v/>
      </c>
      <c r="OD89" s="86" t="str" cm="1">
        <f t="array" ref="OD89">IF(OR(OD$7="", $JE89=""), "", IFERROR(OD$8+SUMPRODUCT((Trades!$CL$8:$CL$307)*(Trades!$O$8:$Q$307=OD$7)*(Trades!$R$8:$R$307&lt;$JE89))-SUMPRODUCT((Trades!$H$8:$H$307)*(Trades!$E$8:$E$307=OD$7)*(Trades!$R$8:$R$307&lt;$JE89)), ""))</f>
        <v/>
      </c>
      <c r="OE89" s="86" t="str" cm="1">
        <f t="array" ref="OE89">IF(OR(OE$7="", $JE89=""), "", IFERROR(OE$8+SUMPRODUCT((Trades!$CL$8:$CL$307)*(Trades!$O$8:$Q$307=OE$7)*(Trades!$R$8:$R$307&lt;$JE89))-SUMPRODUCT((Trades!$H$8:$H$307)*(Trades!$E$8:$E$307=OE$7)*(Trades!$R$8:$R$307&lt;$JE89)), ""))</f>
        <v/>
      </c>
      <c r="OF89" s="86" t="str" cm="1">
        <f t="array" ref="OF89">IF(OR(OF$7="", $JE89=""), "", IFERROR(OF$8+SUMPRODUCT((Trades!$CL$8:$CL$307)*(Trades!$O$8:$Q$307=OF$7)*(Trades!$R$8:$R$307&lt;$JE89))-SUMPRODUCT((Trades!$H$8:$H$307)*(Trades!$E$8:$E$307=OF$7)*(Trades!$R$8:$R$307&lt;$JE89)), ""))</f>
        <v/>
      </c>
      <c r="OG89" s="86" t="str" cm="1">
        <f t="array" ref="OG89">IF(OR(OG$7="", $JE89=""), "", IFERROR(OG$8+SUMPRODUCT((Trades!$CL$8:$CL$307)*(Trades!$O$8:$Q$307=OG$7)*(Trades!$R$8:$R$307&lt;$JE89))-SUMPRODUCT((Trades!$H$8:$H$307)*(Trades!$E$8:$E$307=OG$7)*(Trades!$R$8:$R$307&lt;$JE89)), ""))</f>
        <v/>
      </c>
      <c r="OH89" s="87" t="str" cm="1">
        <f t="array" ref="OH89">IF(OR(OH$7="", $JE89=""), "", IFERROR(OH$8+SUMPRODUCT((Trades!$CL$8:$CL$307)*(Trades!$O$8:$Q$307=OH$7)*(Trades!$R$8:$R$307&lt;$JE89))-SUMPRODUCT((Trades!$H$8:$H$307)*(Trades!$E$8:$E$307=OH$7)*(Trades!$R$8:$R$307&lt;$JE89)), ""))</f>
        <v/>
      </c>
      <c r="OJ89" s="94" t="str">
        <f t="shared" si="270"/>
        <v/>
      </c>
      <c r="OK89" s="95" t="str">
        <f t="shared" si="298"/>
        <v/>
      </c>
      <c r="OL89" s="95" t="str">
        <f t="shared" si="299"/>
        <v/>
      </c>
      <c r="OM89" s="95" t="str">
        <f t="shared" si="300"/>
        <v/>
      </c>
      <c r="ON89" s="95" t="str">
        <f t="shared" si="301"/>
        <v/>
      </c>
      <c r="OO89" s="95" t="str">
        <f t="shared" si="302"/>
        <v/>
      </c>
      <c r="OP89" s="95" t="str">
        <f t="shared" si="303"/>
        <v/>
      </c>
      <c r="OQ89" s="95" t="str">
        <f t="shared" si="304"/>
        <v/>
      </c>
      <c r="OR89" s="95" t="str">
        <f t="shared" si="305"/>
        <v/>
      </c>
      <c r="OS89" s="95" t="str">
        <f t="shared" si="275"/>
        <v/>
      </c>
      <c r="OT89" s="95" t="str">
        <f t="shared" si="276"/>
        <v/>
      </c>
      <c r="OU89" s="95" t="str">
        <f t="shared" si="277"/>
        <v/>
      </c>
      <c r="OV89" s="95" t="str">
        <f t="shared" si="278"/>
        <v/>
      </c>
      <c r="OW89" s="95" t="str">
        <f t="shared" si="279"/>
        <v/>
      </c>
      <c r="OX89" s="95" t="str">
        <f t="shared" si="280"/>
        <v/>
      </c>
      <c r="OY89" s="95" t="str">
        <f t="shared" si="281"/>
        <v/>
      </c>
      <c r="OZ89" s="95" t="str">
        <f t="shared" si="282"/>
        <v/>
      </c>
      <c r="PA89" s="95" t="str">
        <f t="shared" si="283"/>
        <v/>
      </c>
      <c r="PB89" s="95" t="str">
        <f t="shared" si="284"/>
        <v/>
      </c>
      <c r="PC89" s="96" t="str">
        <f t="shared" si="285"/>
        <v/>
      </c>
      <c r="PE89" s="101" t="str">
        <f t="shared" si="271"/>
        <v/>
      </c>
      <c r="PG89" s="106" t="str">
        <f t="shared" si="272"/>
        <v/>
      </c>
      <c r="PH89" s="107" t="str">
        <f t="shared" si="306"/>
        <v/>
      </c>
      <c r="PI89" s="107" t="str">
        <f t="shared" si="307"/>
        <v/>
      </c>
      <c r="PJ89" s="107" t="str">
        <f t="shared" si="308"/>
        <v/>
      </c>
      <c r="PK89" s="107" t="str">
        <f t="shared" si="309"/>
        <v/>
      </c>
      <c r="PL89" s="107" t="str">
        <f t="shared" si="310"/>
        <v/>
      </c>
      <c r="PM89" s="107" t="str">
        <f t="shared" si="311"/>
        <v/>
      </c>
      <c r="PN89" s="107" t="str">
        <f t="shared" si="312"/>
        <v/>
      </c>
      <c r="PO89" s="107" t="str">
        <f t="shared" si="313"/>
        <v/>
      </c>
      <c r="PP89" s="107" t="str">
        <f t="shared" si="286"/>
        <v/>
      </c>
      <c r="PQ89" s="107" t="str">
        <f t="shared" si="287"/>
        <v/>
      </c>
      <c r="PR89" s="107" t="str">
        <f t="shared" si="288"/>
        <v/>
      </c>
      <c r="PS89" s="107" t="str">
        <f t="shared" si="289"/>
        <v/>
      </c>
      <c r="PT89" s="107" t="str">
        <f t="shared" si="290"/>
        <v/>
      </c>
      <c r="PU89" s="107" t="str">
        <f t="shared" si="291"/>
        <v/>
      </c>
      <c r="PV89" s="107" t="str">
        <f t="shared" si="292"/>
        <v/>
      </c>
      <c r="PW89" s="107" t="str">
        <f t="shared" si="293"/>
        <v/>
      </c>
      <c r="PX89" s="107" t="str">
        <f t="shared" si="294"/>
        <v/>
      </c>
      <c r="PY89" s="107" t="str">
        <f t="shared" si="295"/>
        <v/>
      </c>
      <c r="PZ89" s="108" t="str">
        <f t="shared" si="296"/>
        <v/>
      </c>
      <c r="QB89" s="124" t="str" cm="1">
        <f t="array" ref="QB89">IF(OR($QB$3="", $NI89=""), "", IFERROR(INDEX($ML89:$NE89, $QA89, MATCH($QB$3, $ML$7:$NE$7, 0)), ""))</f>
        <v/>
      </c>
      <c r="QD89" s="101" t="e" cm="1">
        <f t="array" ref="QD89">IF(OR($NI89="", $QB$3=""), NA(), IFERROR(INDEX($NO89:$OH89, $QC89, MATCH($QB$3, $NO$7:$OH$7, 0)), NA()))</f>
        <v>#N/A</v>
      </c>
      <c r="QF89" s="10">
        <f t="shared" si="242"/>
        <v>-20</v>
      </c>
    </row>
    <row r="90" spans="88:448" ht="15" hidden="1" customHeight="1" x14ac:dyDescent="0.25">
      <c r="CJ90" s="7"/>
      <c r="CK90" s="10">
        <v>82</v>
      </c>
      <c r="CL90" s="60">
        <v>59</v>
      </c>
      <c r="CM90" s="7">
        <v>89</v>
      </c>
      <c r="CN90" s="7">
        <v>90</v>
      </c>
      <c r="CO90" s="7">
        <v>39</v>
      </c>
      <c r="CP90" s="7">
        <v>54</v>
      </c>
      <c r="CQ90" s="7">
        <v>17</v>
      </c>
      <c r="CR90" s="7">
        <v>91</v>
      </c>
      <c r="CS90" s="7">
        <v>51</v>
      </c>
      <c r="CT90" s="7">
        <v>1</v>
      </c>
      <c r="CU90" s="7">
        <v>85</v>
      </c>
      <c r="CV90" s="7">
        <v>8</v>
      </c>
      <c r="CW90" s="7">
        <v>12</v>
      </c>
      <c r="CX90" s="7">
        <v>97</v>
      </c>
      <c r="CY90" s="7">
        <v>47</v>
      </c>
      <c r="CZ90" s="7">
        <v>3</v>
      </c>
      <c r="DA90" s="7">
        <v>21</v>
      </c>
      <c r="DB90" s="7">
        <v>17</v>
      </c>
      <c r="DC90" s="7">
        <v>6</v>
      </c>
      <c r="DD90" s="7">
        <v>38</v>
      </c>
      <c r="DE90" s="7">
        <v>37</v>
      </c>
      <c r="DF90" s="7">
        <v>13</v>
      </c>
      <c r="DG90" s="7">
        <v>54</v>
      </c>
      <c r="DH90" s="7">
        <v>17</v>
      </c>
      <c r="DI90" s="61">
        <v>17</v>
      </c>
      <c r="DK90" s="10">
        <v>83</v>
      </c>
      <c r="DL90" s="60">
        <v>75</v>
      </c>
      <c r="DM90" s="7">
        <v>9</v>
      </c>
      <c r="DN90" s="7">
        <v>97</v>
      </c>
      <c r="DO90" s="7">
        <v>96</v>
      </c>
      <c r="DP90" s="7">
        <v>50</v>
      </c>
      <c r="DQ90" s="7">
        <v>88</v>
      </c>
      <c r="DR90" s="7">
        <v>66</v>
      </c>
      <c r="DS90" s="7">
        <v>67</v>
      </c>
      <c r="DT90" s="7">
        <v>34</v>
      </c>
      <c r="DU90" s="7">
        <v>87</v>
      </c>
      <c r="DV90" s="7">
        <v>27</v>
      </c>
      <c r="DW90" s="7">
        <v>45</v>
      </c>
      <c r="DX90" s="7">
        <v>77</v>
      </c>
      <c r="DY90" s="7">
        <v>56</v>
      </c>
      <c r="DZ90" s="7">
        <v>8</v>
      </c>
      <c r="EA90" s="7">
        <v>59</v>
      </c>
      <c r="EB90" s="7">
        <v>19</v>
      </c>
      <c r="EC90" s="7">
        <v>34</v>
      </c>
      <c r="ED90" s="7">
        <v>83</v>
      </c>
      <c r="EE90" s="7">
        <v>75</v>
      </c>
      <c r="EF90" s="7">
        <v>35</v>
      </c>
      <c r="EG90" s="7">
        <v>75</v>
      </c>
      <c r="EH90" s="7">
        <v>96</v>
      </c>
      <c r="EI90" s="7">
        <v>63</v>
      </c>
      <c r="EJ90" s="7">
        <v>29</v>
      </c>
      <c r="EK90" s="7">
        <v>92</v>
      </c>
      <c r="EL90" s="7">
        <v>69</v>
      </c>
      <c r="EM90" s="7">
        <v>28</v>
      </c>
      <c r="EN90" s="7">
        <v>45</v>
      </c>
      <c r="EO90" s="7">
        <v>98</v>
      </c>
      <c r="EP90" s="7">
        <v>1</v>
      </c>
      <c r="EQ90" s="7">
        <v>48</v>
      </c>
      <c r="ER90" s="7">
        <v>18</v>
      </c>
      <c r="ES90" s="7">
        <v>65</v>
      </c>
      <c r="ET90" s="7">
        <v>89</v>
      </c>
      <c r="EU90" s="7">
        <v>65</v>
      </c>
      <c r="EV90" s="7">
        <v>75</v>
      </c>
      <c r="EW90" s="7">
        <v>94</v>
      </c>
      <c r="EX90" s="7">
        <v>5</v>
      </c>
      <c r="EY90" s="7">
        <v>47</v>
      </c>
      <c r="EZ90" s="7">
        <v>28</v>
      </c>
      <c r="FA90" s="7">
        <v>67</v>
      </c>
      <c r="FB90" s="7">
        <v>87</v>
      </c>
      <c r="FC90" s="7">
        <v>95</v>
      </c>
      <c r="FD90" s="7">
        <v>79</v>
      </c>
      <c r="FE90" s="7">
        <v>78</v>
      </c>
      <c r="FF90" s="7">
        <v>36</v>
      </c>
      <c r="FG90" s="7">
        <v>9</v>
      </c>
      <c r="FH90" s="7">
        <v>38</v>
      </c>
      <c r="FI90" s="7">
        <v>62</v>
      </c>
      <c r="FJ90" s="7">
        <v>31</v>
      </c>
      <c r="FK90" s="7">
        <v>62</v>
      </c>
      <c r="FL90" s="7">
        <v>84</v>
      </c>
      <c r="FM90" s="7">
        <v>99</v>
      </c>
      <c r="FN90" s="7">
        <v>94</v>
      </c>
      <c r="FO90" s="7">
        <v>76</v>
      </c>
      <c r="FP90" s="7">
        <v>43</v>
      </c>
      <c r="FQ90" s="7">
        <v>14</v>
      </c>
      <c r="FR90" s="7">
        <v>77</v>
      </c>
      <c r="FS90" s="7">
        <v>93</v>
      </c>
      <c r="FT90" s="7">
        <v>2</v>
      </c>
      <c r="FU90" s="7">
        <v>52</v>
      </c>
      <c r="FV90" s="7">
        <v>12</v>
      </c>
      <c r="FW90" s="7">
        <v>29</v>
      </c>
      <c r="FX90" s="7">
        <v>1</v>
      </c>
      <c r="FY90" s="7">
        <v>28</v>
      </c>
      <c r="FZ90" s="7">
        <v>16</v>
      </c>
      <c r="GA90" s="7">
        <v>85</v>
      </c>
      <c r="GB90" s="7">
        <v>60</v>
      </c>
      <c r="GC90" s="7">
        <v>93</v>
      </c>
      <c r="GD90" s="7">
        <v>99</v>
      </c>
      <c r="GE90" s="7">
        <v>31</v>
      </c>
      <c r="GF90" s="7">
        <v>38</v>
      </c>
      <c r="GG90" s="7">
        <v>76</v>
      </c>
      <c r="GH90" s="7">
        <v>57</v>
      </c>
      <c r="GI90" s="7">
        <v>36</v>
      </c>
      <c r="GJ90" s="7">
        <v>47</v>
      </c>
      <c r="GK90" s="7">
        <v>43</v>
      </c>
      <c r="GL90" s="7">
        <v>67</v>
      </c>
      <c r="GM90" s="7">
        <v>9</v>
      </c>
      <c r="GN90" s="7">
        <v>67</v>
      </c>
      <c r="GO90" s="7">
        <v>23</v>
      </c>
      <c r="GP90" s="7">
        <v>9</v>
      </c>
      <c r="GQ90" s="7">
        <v>1</v>
      </c>
      <c r="GR90" s="7">
        <v>15</v>
      </c>
      <c r="GS90" s="7">
        <v>92</v>
      </c>
      <c r="GT90" s="7">
        <v>64</v>
      </c>
      <c r="GU90" s="7">
        <v>17</v>
      </c>
      <c r="GV90" s="7">
        <v>91</v>
      </c>
      <c r="GW90" s="7">
        <v>26</v>
      </c>
      <c r="GX90" s="7">
        <v>8</v>
      </c>
      <c r="GY90" s="7">
        <v>63</v>
      </c>
      <c r="GZ90" s="7">
        <v>46</v>
      </c>
      <c r="HA90" s="7">
        <v>100</v>
      </c>
      <c r="HB90" s="7">
        <v>82</v>
      </c>
      <c r="HC90" s="7">
        <v>36</v>
      </c>
      <c r="HD90" s="7">
        <v>18</v>
      </c>
      <c r="HE90" s="7">
        <v>64</v>
      </c>
      <c r="HF90" s="7">
        <v>83</v>
      </c>
      <c r="HG90" s="61">
        <v>30</v>
      </c>
      <c r="HJ90" s="52" t="e">
        <f t="shared" si="273"/>
        <v>#VALUE!</v>
      </c>
      <c r="HL90" s="49">
        <f>$CA$18</f>
        <v>0.41666666666666669</v>
      </c>
      <c r="HN90" s="10" t="e">
        <f t="shared" si="179"/>
        <v>#VALUE!</v>
      </c>
      <c r="HP90" s="10" t="e">
        <f t="shared" si="180"/>
        <v>#VALUE!</v>
      </c>
      <c r="HR90" s="10" t="e">
        <f t="shared" si="243"/>
        <v>#VALUE!</v>
      </c>
      <c r="HT90" s="60" t="e">
        <f t="shared" si="297"/>
        <v>#VALUE!</v>
      </c>
      <c r="HU90" s="7" t="e">
        <f t="shared" si="297"/>
        <v>#VALUE!</v>
      </c>
      <c r="HV90" s="7" t="e">
        <f t="shared" si="297"/>
        <v>#VALUE!</v>
      </c>
      <c r="HW90" s="7" t="e">
        <f t="shared" si="297"/>
        <v>#VALUE!</v>
      </c>
      <c r="HX90" s="7" t="e">
        <f t="shared" si="297"/>
        <v>#VALUE!</v>
      </c>
      <c r="HY90" s="7" t="e">
        <f t="shared" si="297"/>
        <v>#VALUE!</v>
      </c>
      <c r="HZ90" s="7" t="e">
        <f t="shared" si="297"/>
        <v>#VALUE!</v>
      </c>
      <c r="IA90" s="7" t="e">
        <f t="shared" si="297"/>
        <v>#VALUE!</v>
      </c>
      <c r="IB90" s="7" t="e">
        <f t="shared" si="297"/>
        <v>#VALUE!</v>
      </c>
      <c r="IC90" s="7" t="e">
        <f t="shared" si="297"/>
        <v>#VALUE!</v>
      </c>
      <c r="ID90" s="7" t="e">
        <f t="shared" si="297"/>
        <v>#VALUE!</v>
      </c>
      <c r="IE90" s="7" t="e">
        <f t="shared" si="297"/>
        <v>#VALUE!</v>
      </c>
      <c r="IF90" s="7" t="e">
        <f t="shared" si="297"/>
        <v>#VALUE!</v>
      </c>
      <c r="IG90" s="7" t="e">
        <f t="shared" si="297"/>
        <v>#VALUE!</v>
      </c>
      <c r="IH90" s="7" t="e">
        <f t="shared" si="297"/>
        <v>#VALUE!</v>
      </c>
      <c r="II90" s="7" t="e">
        <f t="shared" si="297"/>
        <v>#VALUE!</v>
      </c>
      <c r="IJ90" s="7" t="e">
        <f t="shared" si="274"/>
        <v>#VALUE!</v>
      </c>
      <c r="IK90" s="7" t="e">
        <f t="shared" si="274"/>
        <v>#VALUE!</v>
      </c>
      <c r="IL90" s="7" t="e">
        <f t="shared" si="274"/>
        <v>#VALUE!</v>
      </c>
      <c r="IM90" s="61" t="e">
        <f t="shared" si="274"/>
        <v>#VALUE!</v>
      </c>
      <c r="IT90" s="10">
        <v>83</v>
      </c>
      <c r="IU90" s="10">
        <f t="shared" si="244"/>
        <v>4</v>
      </c>
      <c r="IW90" s="10">
        <f>IFERROR(IF(COUNTIF(IW$8:IW89, IW89)&lt;=INDEX($IQ$8:$IQ$18, MATCH(IW89, $IP$8:$IP$18, 0)), IW89, IW89+$IR$5), "")</f>
        <v>3</v>
      </c>
      <c r="IX90" s="10">
        <f>IF($IW90="", "", COUNTIF(IW$8:IW90, IW90))</f>
        <v>7</v>
      </c>
      <c r="IY90" s="10">
        <f t="shared" si="245"/>
        <v>10</v>
      </c>
      <c r="JA90" s="10" t="str">
        <f t="shared" si="246"/>
        <v>X</v>
      </c>
      <c r="JB90" s="10">
        <f>IF($JA90="", "", COUNTIF(JA$8:JA90, "X"))</f>
        <v>75</v>
      </c>
      <c r="JE90" s="67" t="str">
        <f t="shared" si="247"/>
        <v/>
      </c>
      <c r="JF90" s="60" t="str">
        <f>IF(AND($IQ$5='Dev Settings'!$BU$3, COUNTIF($IP$21:$IP$25, HT90)&gt;0, COUNTIF($IP$21:$IP$25, HT89)&gt;0), MIN($ML89:$NE89)-ML89, IF(AND($IQ$6='Dev Settings'!$BU$3, COUNTIF($IQ$21:$IQ$25, HT90)&gt;0, COUNTIF($IQ$21:$IQ$25, HT89)&gt;0), MAX($ML89:$NE89)-ML89, IFERROR(INDEX($IU$8:$IU$107, MATCH(HT90, $IT$8:$IT$107, 0)), "")))</f>
        <v/>
      </c>
      <c r="JG90" s="7" t="str">
        <f>IF(AND($IQ$5='Dev Settings'!$BU$3, COUNTIF($IP$21:$IP$25, HU90)&gt;0, COUNTIF($IP$21:$IP$25, HU89)&gt;0), MIN($ML89:$NE89)-MM89, IF(AND($IQ$6='Dev Settings'!$BU$3, COUNTIF($IQ$21:$IQ$25, HU90)&gt;0, COUNTIF($IQ$21:$IQ$25, HU89)&gt;0), MAX($ML89:$NE89)-MM89, IFERROR(INDEX($IU$8:$IU$107, MATCH(HU90, $IT$8:$IT$107, 0)), "")))</f>
        <v/>
      </c>
      <c r="JH90" s="7" t="str">
        <f>IF(AND($IQ$5='Dev Settings'!$BU$3, COUNTIF($IP$21:$IP$25, HV90)&gt;0, COUNTIF($IP$21:$IP$25, HV89)&gt;0), MIN($ML89:$NE89)-MN89, IF(AND($IQ$6='Dev Settings'!$BU$3, COUNTIF($IQ$21:$IQ$25, HV90)&gt;0, COUNTIF($IQ$21:$IQ$25, HV89)&gt;0), MAX($ML89:$NE89)-MN89, IFERROR(INDEX($IU$8:$IU$107, MATCH(HV90, $IT$8:$IT$107, 0)), "")))</f>
        <v/>
      </c>
      <c r="JI90" s="7" t="str">
        <f>IF(AND($IQ$5='Dev Settings'!$BU$3, COUNTIF($IP$21:$IP$25, HW90)&gt;0, COUNTIF($IP$21:$IP$25, HW89)&gt;0), MIN($ML89:$NE89)-MO89, IF(AND($IQ$6='Dev Settings'!$BU$3, COUNTIF($IQ$21:$IQ$25, HW90)&gt;0, COUNTIF($IQ$21:$IQ$25, HW89)&gt;0), MAX($ML89:$NE89)-MO89, IFERROR(INDEX($IU$8:$IU$107, MATCH(HW90, $IT$8:$IT$107, 0)), "")))</f>
        <v/>
      </c>
      <c r="JJ90" s="7" t="str">
        <f>IF(AND($IQ$5='Dev Settings'!$BU$3, COUNTIF($IP$21:$IP$25, HX90)&gt;0, COUNTIF($IP$21:$IP$25, HX89)&gt;0), MIN($ML89:$NE89)-MP89, IF(AND($IQ$6='Dev Settings'!$BU$3, COUNTIF($IQ$21:$IQ$25, HX90)&gt;0, COUNTIF($IQ$21:$IQ$25, HX89)&gt;0), MAX($ML89:$NE89)-MP89, IFERROR(INDEX($IU$8:$IU$107, MATCH(HX90, $IT$8:$IT$107, 0)), "")))</f>
        <v/>
      </c>
      <c r="JK90" s="7" t="str">
        <f>IF(AND($IQ$5='Dev Settings'!$BU$3, COUNTIF($IP$21:$IP$25, HY90)&gt;0, COUNTIF($IP$21:$IP$25, HY89)&gt;0), MIN($ML89:$NE89)-MQ89, IF(AND($IQ$6='Dev Settings'!$BU$3, COUNTIF($IQ$21:$IQ$25, HY90)&gt;0, COUNTIF($IQ$21:$IQ$25, HY89)&gt;0), MAX($ML89:$NE89)-MQ89, IFERROR(INDEX($IU$8:$IU$107, MATCH(HY90, $IT$8:$IT$107, 0)), "")))</f>
        <v/>
      </c>
      <c r="JL90" s="7" t="str">
        <f>IF(AND($IQ$5='Dev Settings'!$BU$3, COUNTIF($IP$21:$IP$25, HZ90)&gt;0, COUNTIF($IP$21:$IP$25, HZ89)&gt;0), MIN($ML89:$NE89)-MR89, IF(AND($IQ$6='Dev Settings'!$BU$3, COUNTIF($IQ$21:$IQ$25, HZ90)&gt;0, COUNTIF($IQ$21:$IQ$25, HZ89)&gt;0), MAX($ML89:$NE89)-MR89, IFERROR(INDEX($IU$8:$IU$107, MATCH(HZ90, $IT$8:$IT$107, 0)), "")))</f>
        <v/>
      </c>
      <c r="JM90" s="7" t="str">
        <f>IF(AND($IQ$5='Dev Settings'!$BU$3, COUNTIF($IP$21:$IP$25, IA90)&gt;0, COUNTIF($IP$21:$IP$25, IA89)&gt;0), MIN($ML89:$NE89)-MS89, IF(AND($IQ$6='Dev Settings'!$BU$3, COUNTIF($IQ$21:$IQ$25, IA90)&gt;0, COUNTIF($IQ$21:$IQ$25, IA89)&gt;0), MAX($ML89:$NE89)-MS89, IFERROR(INDEX($IU$8:$IU$107, MATCH(IA90, $IT$8:$IT$107, 0)), "")))</f>
        <v/>
      </c>
      <c r="JN90" s="7" t="str">
        <f>IF(AND($IQ$5='Dev Settings'!$BU$3, COUNTIF($IP$21:$IP$25, IB90)&gt;0, COUNTIF($IP$21:$IP$25, IB89)&gt;0), MIN($ML89:$NE89)-MT89, IF(AND($IQ$6='Dev Settings'!$BU$3, COUNTIF($IQ$21:$IQ$25, IB90)&gt;0, COUNTIF($IQ$21:$IQ$25, IB89)&gt;0), MAX($ML89:$NE89)-MT89, IFERROR(INDEX($IU$8:$IU$107, MATCH(IB90, $IT$8:$IT$107, 0)), "")))</f>
        <v/>
      </c>
      <c r="JO90" s="7" t="str">
        <f>IF(AND($IQ$5='Dev Settings'!$BU$3, COUNTIF($IP$21:$IP$25, IC90)&gt;0, COUNTIF($IP$21:$IP$25, IC89)&gt;0), MIN($ML89:$NE89)-MU89, IF(AND($IQ$6='Dev Settings'!$BU$3, COUNTIF($IQ$21:$IQ$25, IC90)&gt;0, COUNTIF($IQ$21:$IQ$25, IC89)&gt;0), MAX($ML89:$NE89)-MU89, IFERROR(INDEX($IU$8:$IU$107, MATCH(IC90, $IT$8:$IT$107, 0)), "")))</f>
        <v/>
      </c>
      <c r="JP90" s="7" t="str">
        <f>IF(AND($IQ$5='Dev Settings'!$BU$3, COUNTIF($IP$21:$IP$25, ID90)&gt;0, COUNTIF($IP$21:$IP$25, ID89)&gt;0), MIN($ML89:$NE89)-MV89, IF(AND($IQ$6='Dev Settings'!$BU$3, COUNTIF($IQ$21:$IQ$25, ID90)&gt;0, COUNTIF($IQ$21:$IQ$25, ID89)&gt;0), MAX($ML89:$NE89)-MV89, IFERROR(INDEX($IU$8:$IU$107, MATCH(ID90, $IT$8:$IT$107, 0)), "")))</f>
        <v/>
      </c>
      <c r="JQ90" s="7" t="str">
        <f>IF(AND($IQ$5='Dev Settings'!$BU$3, COUNTIF($IP$21:$IP$25, IE90)&gt;0, COUNTIF($IP$21:$IP$25, IE89)&gt;0), MIN($ML89:$NE89)-MW89, IF(AND($IQ$6='Dev Settings'!$BU$3, COUNTIF($IQ$21:$IQ$25, IE90)&gt;0, COUNTIF($IQ$21:$IQ$25, IE89)&gt;0), MAX($ML89:$NE89)-MW89, IFERROR(INDEX($IU$8:$IU$107, MATCH(IE90, $IT$8:$IT$107, 0)), "")))</f>
        <v/>
      </c>
      <c r="JR90" s="7" t="str">
        <f>IF(AND($IQ$5='Dev Settings'!$BU$3, COUNTIF($IP$21:$IP$25, IF90)&gt;0, COUNTIF($IP$21:$IP$25, IF89)&gt;0), MIN($ML89:$NE89)-MX89, IF(AND($IQ$6='Dev Settings'!$BU$3, COUNTIF($IQ$21:$IQ$25, IF90)&gt;0, COUNTIF($IQ$21:$IQ$25, IF89)&gt;0), MAX($ML89:$NE89)-MX89, IFERROR(INDEX($IU$8:$IU$107, MATCH(IF90, $IT$8:$IT$107, 0)), "")))</f>
        <v/>
      </c>
      <c r="JS90" s="7" t="str">
        <f>IF(AND($IQ$5='Dev Settings'!$BU$3, COUNTIF($IP$21:$IP$25, IG90)&gt;0, COUNTIF($IP$21:$IP$25, IG89)&gt;0), MIN($ML89:$NE89)-MY89, IF(AND($IQ$6='Dev Settings'!$BU$3, COUNTIF($IQ$21:$IQ$25, IG90)&gt;0, COUNTIF($IQ$21:$IQ$25, IG89)&gt;0), MAX($ML89:$NE89)-MY89, IFERROR(INDEX($IU$8:$IU$107, MATCH(IG90, $IT$8:$IT$107, 0)), "")))</f>
        <v/>
      </c>
      <c r="JT90" s="7" t="str">
        <f>IF(AND($IQ$5='Dev Settings'!$BU$3, COUNTIF($IP$21:$IP$25, IH90)&gt;0, COUNTIF($IP$21:$IP$25, IH89)&gt;0), MIN($ML89:$NE89)-MZ89, IF(AND($IQ$6='Dev Settings'!$BU$3, COUNTIF($IQ$21:$IQ$25, IH90)&gt;0, COUNTIF($IQ$21:$IQ$25, IH89)&gt;0), MAX($ML89:$NE89)-MZ89, IFERROR(INDEX($IU$8:$IU$107, MATCH(IH90, $IT$8:$IT$107, 0)), "")))</f>
        <v/>
      </c>
      <c r="JU90" s="7" t="str">
        <f>IF(AND($IQ$5='Dev Settings'!$BU$3, COUNTIF($IP$21:$IP$25, II90)&gt;0, COUNTIF($IP$21:$IP$25, II89)&gt;0), MIN($ML89:$NE89)-NA89, IF(AND($IQ$6='Dev Settings'!$BU$3, COUNTIF($IQ$21:$IQ$25, II90)&gt;0, COUNTIF($IQ$21:$IQ$25, II89)&gt;0), MAX($ML89:$NE89)-NA89, IFERROR(INDEX($IU$8:$IU$107, MATCH(II90, $IT$8:$IT$107, 0)), "")))</f>
        <v/>
      </c>
      <c r="JV90" s="7" t="str">
        <f>IF(AND($IQ$5='Dev Settings'!$BU$3, COUNTIF($IP$21:$IP$25, IJ90)&gt;0, COUNTIF($IP$21:$IP$25, IJ89)&gt;0), MIN($ML89:$NE89)-NB89, IF(AND($IQ$6='Dev Settings'!$BU$3, COUNTIF($IQ$21:$IQ$25, IJ90)&gt;0, COUNTIF($IQ$21:$IQ$25, IJ89)&gt;0), MAX($ML89:$NE89)-NB89, IFERROR(INDEX($IU$8:$IU$107, MATCH(IJ90, $IT$8:$IT$107, 0)), "")))</f>
        <v/>
      </c>
      <c r="JW90" s="7" t="str">
        <f>IF(AND($IQ$5='Dev Settings'!$BU$3, COUNTIF($IP$21:$IP$25, IK90)&gt;0, COUNTIF($IP$21:$IP$25, IK89)&gt;0), MIN($ML89:$NE89)-NC89, IF(AND($IQ$6='Dev Settings'!$BU$3, COUNTIF($IQ$21:$IQ$25, IK90)&gt;0, COUNTIF($IQ$21:$IQ$25, IK89)&gt;0), MAX($ML89:$NE89)-NC89, IFERROR(INDEX($IU$8:$IU$107, MATCH(IK90, $IT$8:$IT$107, 0)), "")))</f>
        <v/>
      </c>
      <c r="JX90" s="7" t="str">
        <f>IF(AND($IQ$5='Dev Settings'!$BU$3, COUNTIF($IP$21:$IP$25, IL90)&gt;0, COUNTIF($IP$21:$IP$25, IL89)&gt;0), MIN($ML89:$NE89)-ND89, IF(AND($IQ$6='Dev Settings'!$BU$3, COUNTIF($IQ$21:$IQ$25, IL90)&gt;0, COUNTIF($IQ$21:$IQ$25, IL89)&gt;0), MAX($ML89:$NE89)-ND89, IFERROR(INDEX($IU$8:$IU$107, MATCH(IL90, $IT$8:$IT$107, 0)), "")))</f>
        <v/>
      </c>
      <c r="JY90" s="61" t="str">
        <f>IF(AND($IQ$5='Dev Settings'!$BU$3, COUNTIF($IP$21:$IP$25, IM90)&gt;0, COUNTIF($IP$21:$IP$25, IM89)&gt;0), MIN($ML89:$NE89)-NE89, IF(AND($IQ$6='Dev Settings'!$BU$3, COUNTIF($IQ$21:$IQ$25, IM90)&gt;0, COUNTIF($IQ$21:$IQ$25, IM89)&gt;0), MAX($ML89:$NE89)-NE89, IFERROR(INDEX($IU$8:$IU$107, MATCH(IM90, $IT$8:$IT$107, 0)), "")))</f>
        <v/>
      </c>
      <c r="KA90" s="60" t="str">
        <f t="shared" si="181"/>
        <v/>
      </c>
      <c r="KB90" s="7" t="str">
        <f t="shared" si="182"/>
        <v/>
      </c>
      <c r="KC90" s="7" t="str">
        <f t="shared" si="183"/>
        <v/>
      </c>
      <c r="KD90" s="7" t="str">
        <f t="shared" si="184"/>
        <v/>
      </c>
      <c r="KE90" s="7" t="str">
        <f t="shared" si="185"/>
        <v/>
      </c>
      <c r="KF90" s="7" t="str">
        <f t="shared" si="186"/>
        <v/>
      </c>
      <c r="KG90" s="7" t="str">
        <f t="shared" si="187"/>
        <v/>
      </c>
      <c r="KH90" s="7" t="str">
        <f t="shared" si="188"/>
        <v/>
      </c>
      <c r="KI90" s="7" t="str">
        <f t="shared" si="189"/>
        <v/>
      </c>
      <c r="KJ90" s="7" t="str">
        <f t="shared" si="190"/>
        <v/>
      </c>
      <c r="KK90" s="7" t="str">
        <f t="shared" si="191"/>
        <v/>
      </c>
      <c r="KL90" s="7" t="str">
        <f t="shared" si="192"/>
        <v/>
      </c>
      <c r="KM90" s="7" t="str">
        <f t="shared" si="193"/>
        <v/>
      </c>
      <c r="KN90" s="7" t="str">
        <f t="shared" si="194"/>
        <v/>
      </c>
      <c r="KO90" s="7" t="str">
        <f t="shared" si="195"/>
        <v/>
      </c>
      <c r="KP90" s="7" t="str">
        <f t="shared" si="196"/>
        <v/>
      </c>
      <c r="KQ90" s="7" t="str">
        <f t="shared" si="197"/>
        <v/>
      </c>
      <c r="KR90" s="7" t="str">
        <f t="shared" si="198"/>
        <v/>
      </c>
      <c r="KS90" s="7" t="str">
        <f t="shared" si="199"/>
        <v/>
      </c>
      <c r="KT90" s="61" t="str">
        <f t="shared" si="200"/>
        <v/>
      </c>
      <c r="KV90" s="60" t="e">
        <f t="shared" si="201"/>
        <v>#VALUE!</v>
      </c>
      <c r="KW90" s="7" t="e">
        <f t="shared" si="202"/>
        <v>#VALUE!</v>
      </c>
      <c r="KX90" s="7" t="e">
        <f t="shared" si="203"/>
        <v>#VALUE!</v>
      </c>
      <c r="KY90" s="7" t="e">
        <f t="shared" si="204"/>
        <v>#VALUE!</v>
      </c>
      <c r="KZ90" s="7" t="e">
        <f t="shared" si="205"/>
        <v>#VALUE!</v>
      </c>
      <c r="LA90" s="7" t="e">
        <f t="shared" si="206"/>
        <v>#VALUE!</v>
      </c>
      <c r="LB90" s="7" t="e">
        <f t="shared" si="207"/>
        <v>#VALUE!</v>
      </c>
      <c r="LC90" s="7" t="e">
        <f t="shared" si="208"/>
        <v>#VALUE!</v>
      </c>
      <c r="LD90" s="7" t="e">
        <f t="shared" si="209"/>
        <v>#VALUE!</v>
      </c>
      <c r="LE90" s="7" t="e">
        <f t="shared" si="210"/>
        <v>#VALUE!</v>
      </c>
      <c r="LF90" s="7" t="e">
        <f t="shared" si="211"/>
        <v>#VALUE!</v>
      </c>
      <c r="LG90" s="7" t="e">
        <f t="shared" si="212"/>
        <v>#VALUE!</v>
      </c>
      <c r="LH90" s="7" t="e">
        <f t="shared" si="213"/>
        <v>#VALUE!</v>
      </c>
      <c r="LI90" s="7" t="e">
        <f t="shared" si="214"/>
        <v>#VALUE!</v>
      </c>
      <c r="LJ90" s="7" t="e">
        <f t="shared" si="215"/>
        <v>#VALUE!</v>
      </c>
      <c r="LK90" s="7" t="e">
        <f t="shared" si="216"/>
        <v>#VALUE!</v>
      </c>
      <c r="LL90" s="7" t="e">
        <f t="shared" si="217"/>
        <v>#VALUE!</v>
      </c>
      <c r="LM90" s="7" t="e">
        <f t="shared" si="218"/>
        <v>#VALUE!</v>
      </c>
      <c r="LN90" s="7" t="e">
        <f t="shared" si="219"/>
        <v>#VALUE!</v>
      </c>
      <c r="LO90" s="61" t="e">
        <f t="shared" si="220"/>
        <v>#VALUE!</v>
      </c>
      <c r="LQ90" s="60" t="e">
        <f t="shared" si="221"/>
        <v>#VALUE!</v>
      </c>
      <c r="LR90" s="7" t="e">
        <f t="shared" si="222"/>
        <v>#VALUE!</v>
      </c>
      <c r="LS90" s="7" t="e">
        <f t="shared" si="223"/>
        <v>#VALUE!</v>
      </c>
      <c r="LT90" s="7" t="e">
        <f t="shared" si="224"/>
        <v>#VALUE!</v>
      </c>
      <c r="LU90" s="7" t="e">
        <f t="shared" si="225"/>
        <v>#VALUE!</v>
      </c>
      <c r="LV90" s="7" t="e">
        <f t="shared" si="226"/>
        <v>#VALUE!</v>
      </c>
      <c r="LW90" s="7" t="e">
        <f t="shared" si="227"/>
        <v>#VALUE!</v>
      </c>
      <c r="LX90" s="7" t="e">
        <f t="shared" si="228"/>
        <v>#VALUE!</v>
      </c>
      <c r="LY90" s="7" t="e">
        <f t="shared" si="229"/>
        <v>#VALUE!</v>
      </c>
      <c r="LZ90" s="7" t="e">
        <f t="shared" si="230"/>
        <v>#VALUE!</v>
      </c>
      <c r="MA90" s="7" t="e">
        <f t="shared" si="231"/>
        <v>#VALUE!</v>
      </c>
      <c r="MB90" s="7" t="e">
        <f t="shared" si="232"/>
        <v>#VALUE!</v>
      </c>
      <c r="MC90" s="7" t="e">
        <f t="shared" si="233"/>
        <v>#VALUE!</v>
      </c>
      <c r="MD90" s="7" t="e">
        <f t="shared" si="234"/>
        <v>#VALUE!</v>
      </c>
      <c r="ME90" s="7" t="e">
        <f t="shared" si="235"/>
        <v>#VALUE!</v>
      </c>
      <c r="MF90" s="7" t="e">
        <f t="shared" si="236"/>
        <v>#VALUE!</v>
      </c>
      <c r="MG90" s="7" t="e">
        <f t="shared" si="237"/>
        <v>#VALUE!</v>
      </c>
      <c r="MH90" s="7" t="e">
        <f t="shared" si="238"/>
        <v>#VALUE!</v>
      </c>
      <c r="MI90" s="7" t="e">
        <f t="shared" si="239"/>
        <v>#VALUE!</v>
      </c>
      <c r="MJ90" s="61" t="e">
        <f t="shared" si="240"/>
        <v>#VALUE!</v>
      </c>
      <c r="ML90" s="60" t="str">
        <f t="shared" si="248"/>
        <v/>
      </c>
      <c r="MM90" s="7" t="str">
        <f t="shared" si="249"/>
        <v/>
      </c>
      <c r="MN90" s="7" t="str">
        <f t="shared" si="250"/>
        <v/>
      </c>
      <c r="MO90" s="7" t="str">
        <f t="shared" si="251"/>
        <v/>
      </c>
      <c r="MP90" s="7" t="str">
        <f t="shared" si="252"/>
        <v/>
      </c>
      <c r="MQ90" s="7" t="str">
        <f t="shared" si="253"/>
        <v/>
      </c>
      <c r="MR90" s="7" t="str">
        <f t="shared" si="254"/>
        <v/>
      </c>
      <c r="MS90" s="7" t="str">
        <f t="shared" si="255"/>
        <v/>
      </c>
      <c r="MT90" s="7" t="str">
        <f t="shared" si="256"/>
        <v/>
      </c>
      <c r="MU90" s="7" t="str">
        <f t="shared" si="257"/>
        <v/>
      </c>
      <c r="MV90" s="7" t="str">
        <f t="shared" si="258"/>
        <v/>
      </c>
      <c r="MW90" s="7" t="str">
        <f t="shared" si="259"/>
        <v/>
      </c>
      <c r="MX90" s="7" t="str">
        <f t="shared" si="260"/>
        <v/>
      </c>
      <c r="MY90" s="7" t="str">
        <f t="shared" si="261"/>
        <v/>
      </c>
      <c r="MZ90" s="7" t="str">
        <f t="shared" si="262"/>
        <v/>
      </c>
      <c r="NA90" s="7" t="str">
        <f t="shared" si="263"/>
        <v/>
      </c>
      <c r="NB90" s="7" t="str">
        <f t="shared" si="264"/>
        <v/>
      </c>
      <c r="NC90" s="7" t="str">
        <f t="shared" si="265"/>
        <v/>
      </c>
      <c r="ND90" s="7" t="str">
        <f t="shared" si="266"/>
        <v/>
      </c>
      <c r="NE90" s="61" t="str">
        <f t="shared" si="267"/>
        <v/>
      </c>
      <c r="NG90" s="10" t="str">
        <f t="shared" si="268"/>
        <v/>
      </c>
      <c r="NI90" s="10" t="str">
        <f t="shared" si="269"/>
        <v/>
      </c>
      <c r="NK90" s="10" t="str">
        <f>IF(COUNTIF($NI90:$NI$176, "X")=1, "X", "")</f>
        <v/>
      </c>
      <c r="NM90" s="10" t="str">
        <f t="shared" si="241"/>
        <v/>
      </c>
      <c r="NO90" s="85" t="str" cm="1">
        <f t="array" ref="NO90">IF(OR(NO$7="", $JE90=""), "", IFERROR(NO$8+SUMPRODUCT((Trades!$CL$8:$CL$307)*(Trades!$O$8:$Q$307=NO$7)*(Trades!$R$8:$R$307&lt;$JE90))-SUMPRODUCT((Trades!$H$8:$H$307)*(Trades!$E$8:$E$307=NO$7)*(Trades!$R$8:$R$307&lt;$JE90)), ""))</f>
        <v/>
      </c>
      <c r="NP90" s="86" t="str" cm="1">
        <f t="array" ref="NP90">IF(OR(NP$7="", $JE90=""), "", IFERROR(NP$8+SUMPRODUCT((Trades!$CL$8:$CL$307)*(Trades!$O$8:$Q$307=NP$7)*(Trades!$R$8:$R$307&lt;$JE90))-SUMPRODUCT((Trades!$H$8:$H$307)*(Trades!$E$8:$E$307=NP$7)*(Trades!$R$8:$R$307&lt;$JE90)), ""))</f>
        <v/>
      </c>
      <c r="NQ90" s="86" t="str" cm="1">
        <f t="array" ref="NQ90">IF(OR(NQ$7="", $JE90=""), "", IFERROR(NQ$8+SUMPRODUCT((Trades!$CL$8:$CL$307)*(Trades!$O$8:$Q$307=NQ$7)*(Trades!$R$8:$R$307&lt;$JE90))-SUMPRODUCT((Trades!$H$8:$H$307)*(Trades!$E$8:$E$307=NQ$7)*(Trades!$R$8:$R$307&lt;$JE90)), ""))</f>
        <v/>
      </c>
      <c r="NR90" s="86" t="str" cm="1">
        <f t="array" ref="NR90">IF(OR(NR$7="", $JE90=""), "", IFERROR(NR$8+SUMPRODUCT((Trades!$CL$8:$CL$307)*(Trades!$O$8:$Q$307=NR$7)*(Trades!$R$8:$R$307&lt;$JE90))-SUMPRODUCT((Trades!$H$8:$H$307)*(Trades!$E$8:$E$307=NR$7)*(Trades!$R$8:$R$307&lt;$JE90)), ""))</f>
        <v/>
      </c>
      <c r="NS90" s="86" t="str" cm="1">
        <f t="array" ref="NS90">IF(OR(NS$7="", $JE90=""), "", IFERROR(NS$8+SUMPRODUCT((Trades!$CL$8:$CL$307)*(Trades!$O$8:$Q$307=NS$7)*(Trades!$R$8:$R$307&lt;$JE90))-SUMPRODUCT((Trades!$H$8:$H$307)*(Trades!$E$8:$E$307=NS$7)*(Trades!$R$8:$R$307&lt;$JE90)), ""))</f>
        <v/>
      </c>
      <c r="NT90" s="86" t="str" cm="1">
        <f t="array" ref="NT90">IF(OR(NT$7="", $JE90=""), "", IFERROR(NT$8+SUMPRODUCT((Trades!$CL$8:$CL$307)*(Trades!$O$8:$Q$307=NT$7)*(Trades!$R$8:$R$307&lt;$JE90))-SUMPRODUCT((Trades!$H$8:$H$307)*(Trades!$E$8:$E$307=NT$7)*(Trades!$R$8:$R$307&lt;$JE90)), ""))</f>
        <v/>
      </c>
      <c r="NU90" s="86" t="str" cm="1">
        <f t="array" ref="NU90">IF(OR(NU$7="", $JE90=""), "", IFERROR(NU$8+SUMPRODUCT((Trades!$CL$8:$CL$307)*(Trades!$O$8:$Q$307=NU$7)*(Trades!$R$8:$R$307&lt;$JE90))-SUMPRODUCT((Trades!$H$8:$H$307)*(Trades!$E$8:$E$307=NU$7)*(Trades!$R$8:$R$307&lt;$JE90)), ""))</f>
        <v/>
      </c>
      <c r="NV90" s="86" t="str" cm="1">
        <f t="array" ref="NV90">IF(OR(NV$7="", $JE90=""), "", IFERROR(NV$8+SUMPRODUCT((Trades!$CL$8:$CL$307)*(Trades!$O$8:$Q$307=NV$7)*(Trades!$R$8:$R$307&lt;$JE90))-SUMPRODUCT((Trades!$H$8:$H$307)*(Trades!$E$8:$E$307=NV$7)*(Trades!$R$8:$R$307&lt;$JE90)), ""))</f>
        <v/>
      </c>
      <c r="NW90" s="86" t="str" cm="1">
        <f t="array" ref="NW90">IF(OR(NW$7="", $JE90=""), "", IFERROR(NW$8+SUMPRODUCT((Trades!$CL$8:$CL$307)*(Trades!$O$8:$Q$307=NW$7)*(Trades!$R$8:$R$307&lt;$JE90))-SUMPRODUCT((Trades!$H$8:$H$307)*(Trades!$E$8:$E$307=NW$7)*(Trades!$R$8:$R$307&lt;$JE90)), ""))</f>
        <v/>
      </c>
      <c r="NX90" s="86" t="str" cm="1">
        <f t="array" ref="NX90">IF(OR(NX$7="", $JE90=""), "", IFERROR(NX$8+SUMPRODUCT((Trades!$CL$8:$CL$307)*(Trades!$O$8:$Q$307=NX$7)*(Trades!$R$8:$R$307&lt;$JE90))-SUMPRODUCT((Trades!$H$8:$H$307)*(Trades!$E$8:$E$307=NX$7)*(Trades!$R$8:$R$307&lt;$JE90)), ""))</f>
        <v/>
      </c>
      <c r="NY90" s="86" t="str" cm="1">
        <f t="array" ref="NY90">IF(OR(NY$7="", $JE90=""), "", IFERROR(NY$8+SUMPRODUCT((Trades!$CL$8:$CL$307)*(Trades!$O$8:$Q$307=NY$7)*(Trades!$R$8:$R$307&lt;$JE90))-SUMPRODUCT((Trades!$H$8:$H$307)*(Trades!$E$8:$E$307=NY$7)*(Trades!$R$8:$R$307&lt;$JE90)), ""))</f>
        <v/>
      </c>
      <c r="NZ90" s="86" t="str" cm="1">
        <f t="array" ref="NZ90">IF(OR(NZ$7="", $JE90=""), "", IFERROR(NZ$8+SUMPRODUCT((Trades!$CL$8:$CL$307)*(Trades!$O$8:$Q$307=NZ$7)*(Trades!$R$8:$R$307&lt;$JE90))-SUMPRODUCT((Trades!$H$8:$H$307)*(Trades!$E$8:$E$307=NZ$7)*(Trades!$R$8:$R$307&lt;$JE90)), ""))</f>
        <v/>
      </c>
      <c r="OA90" s="86" t="str" cm="1">
        <f t="array" ref="OA90">IF(OR(OA$7="", $JE90=""), "", IFERROR(OA$8+SUMPRODUCT((Trades!$CL$8:$CL$307)*(Trades!$O$8:$Q$307=OA$7)*(Trades!$R$8:$R$307&lt;$JE90))-SUMPRODUCT((Trades!$H$8:$H$307)*(Trades!$E$8:$E$307=OA$7)*(Trades!$R$8:$R$307&lt;$JE90)), ""))</f>
        <v/>
      </c>
      <c r="OB90" s="86" t="str" cm="1">
        <f t="array" ref="OB90">IF(OR(OB$7="", $JE90=""), "", IFERROR(OB$8+SUMPRODUCT((Trades!$CL$8:$CL$307)*(Trades!$O$8:$Q$307=OB$7)*(Trades!$R$8:$R$307&lt;$JE90))-SUMPRODUCT((Trades!$H$8:$H$307)*(Trades!$E$8:$E$307=OB$7)*(Trades!$R$8:$R$307&lt;$JE90)), ""))</f>
        <v/>
      </c>
      <c r="OC90" s="86" t="str" cm="1">
        <f t="array" ref="OC90">IF(OR(OC$7="", $JE90=""), "", IFERROR(OC$8+SUMPRODUCT((Trades!$CL$8:$CL$307)*(Trades!$O$8:$Q$307=OC$7)*(Trades!$R$8:$R$307&lt;$JE90))-SUMPRODUCT((Trades!$H$8:$H$307)*(Trades!$E$8:$E$307=OC$7)*(Trades!$R$8:$R$307&lt;$JE90)), ""))</f>
        <v/>
      </c>
      <c r="OD90" s="86" t="str" cm="1">
        <f t="array" ref="OD90">IF(OR(OD$7="", $JE90=""), "", IFERROR(OD$8+SUMPRODUCT((Trades!$CL$8:$CL$307)*(Trades!$O$8:$Q$307=OD$7)*(Trades!$R$8:$R$307&lt;$JE90))-SUMPRODUCT((Trades!$H$8:$H$307)*(Trades!$E$8:$E$307=OD$7)*(Trades!$R$8:$R$307&lt;$JE90)), ""))</f>
        <v/>
      </c>
      <c r="OE90" s="86" t="str" cm="1">
        <f t="array" ref="OE90">IF(OR(OE$7="", $JE90=""), "", IFERROR(OE$8+SUMPRODUCT((Trades!$CL$8:$CL$307)*(Trades!$O$8:$Q$307=OE$7)*(Trades!$R$8:$R$307&lt;$JE90))-SUMPRODUCT((Trades!$H$8:$H$307)*(Trades!$E$8:$E$307=OE$7)*(Trades!$R$8:$R$307&lt;$JE90)), ""))</f>
        <v/>
      </c>
      <c r="OF90" s="86" t="str" cm="1">
        <f t="array" ref="OF90">IF(OR(OF$7="", $JE90=""), "", IFERROR(OF$8+SUMPRODUCT((Trades!$CL$8:$CL$307)*(Trades!$O$8:$Q$307=OF$7)*(Trades!$R$8:$R$307&lt;$JE90))-SUMPRODUCT((Trades!$H$8:$H$307)*(Trades!$E$8:$E$307=OF$7)*(Trades!$R$8:$R$307&lt;$JE90)), ""))</f>
        <v/>
      </c>
      <c r="OG90" s="86" t="str" cm="1">
        <f t="array" ref="OG90">IF(OR(OG$7="", $JE90=""), "", IFERROR(OG$8+SUMPRODUCT((Trades!$CL$8:$CL$307)*(Trades!$O$8:$Q$307=OG$7)*(Trades!$R$8:$R$307&lt;$JE90))-SUMPRODUCT((Trades!$H$8:$H$307)*(Trades!$E$8:$E$307=OG$7)*(Trades!$R$8:$R$307&lt;$JE90)), ""))</f>
        <v/>
      </c>
      <c r="OH90" s="87" t="str" cm="1">
        <f t="array" ref="OH90">IF(OR(OH$7="", $JE90=""), "", IFERROR(OH$8+SUMPRODUCT((Trades!$CL$8:$CL$307)*(Trades!$O$8:$Q$307=OH$7)*(Trades!$R$8:$R$307&lt;$JE90))-SUMPRODUCT((Trades!$H$8:$H$307)*(Trades!$E$8:$E$307=OH$7)*(Trades!$R$8:$R$307&lt;$JE90)), ""))</f>
        <v/>
      </c>
      <c r="OJ90" s="94" t="str">
        <f t="shared" si="270"/>
        <v/>
      </c>
      <c r="OK90" s="95" t="str">
        <f t="shared" si="298"/>
        <v/>
      </c>
      <c r="OL90" s="95" t="str">
        <f t="shared" si="299"/>
        <v/>
      </c>
      <c r="OM90" s="95" t="str">
        <f t="shared" si="300"/>
        <v/>
      </c>
      <c r="ON90" s="95" t="str">
        <f t="shared" si="301"/>
        <v/>
      </c>
      <c r="OO90" s="95" t="str">
        <f t="shared" si="302"/>
        <v/>
      </c>
      <c r="OP90" s="95" t="str">
        <f t="shared" si="303"/>
        <v/>
      </c>
      <c r="OQ90" s="95" t="str">
        <f t="shared" si="304"/>
        <v/>
      </c>
      <c r="OR90" s="95" t="str">
        <f t="shared" si="305"/>
        <v/>
      </c>
      <c r="OS90" s="95" t="str">
        <f t="shared" si="275"/>
        <v/>
      </c>
      <c r="OT90" s="95" t="str">
        <f t="shared" si="276"/>
        <v/>
      </c>
      <c r="OU90" s="95" t="str">
        <f t="shared" si="277"/>
        <v/>
      </c>
      <c r="OV90" s="95" t="str">
        <f t="shared" si="278"/>
        <v/>
      </c>
      <c r="OW90" s="95" t="str">
        <f t="shared" si="279"/>
        <v/>
      </c>
      <c r="OX90" s="95" t="str">
        <f t="shared" si="280"/>
        <v/>
      </c>
      <c r="OY90" s="95" t="str">
        <f t="shared" si="281"/>
        <v/>
      </c>
      <c r="OZ90" s="95" t="str">
        <f t="shared" si="282"/>
        <v/>
      </c>
      <c r="PA90" s="95" t="str">
        <f t="shared" si="283"/>
        <v/>
      </c>
      <c r="PB90" s="95" t="str">
        <f t="shared" si="284"/>
        <v/>
      </c>
      <c r="PC90" s="96" t="str">
        <f t="shared" si="285"/>
        <v/>
      </c>
      <c r="PE90" s="101" t="str">
        <f t="shared" si="271"/>
        <v/>
      </c>
      <c r="PG90" s="106" t="str">
        <f t="shared" si="272"/>
        <v/>
      </c>
      <c r="PH90" s="107" t="str">
        <f t="shared" si="306"/>
        <v/>
      </c>
      <c r="PI90" s="107" t="str">
        <f t="shared" si="307"/>
        <v/>
      </c>
      <c r="PJ90" s="107" t="str">
        <f t="shared" si="308"/>
        <v/>
      </c>
      <c r="PK90" s="107" t="str">
        <f t="shared" si="309"/>
        <v/>
      </c>
      <c r="PL90" s="107" t="str">
        <f t="shared" si="310"/>
        <v/>
      </c>
      <c r="PM90" s="107" t="str">
        <f t="shared" si="311"/>
        <v/>
      </c>
      <c r="PN90" s="107" t="str">
        <f t="shared" si="312"/>
        <v/>
      </c>
      <c r="PO90" s="107" t="str">
        <f t="shared" si="313"/>
        <v/>
      </c>
      <c r="PP90" s="107" t="str">
        <f t="shared" si="286"/>
        <v/>
      </c>
      <c r="PQ90" s="107" t="str">
        <f t="shared" si="287"/>
        <v/>
      </c>
      <c r="PR90" s="107" t="str">
        <f t="shared" si="288"/>
        <v/>
      </c>
      <c r="PS90" s="107" t="str">
        <f t="shared" si="289"/>
        <v/>
      </c>
      <c r="PT90" s="107" t="str">
        <f t="shared" si="290"/>
        <v/>
      </c>
      <c r="PU90" s="107" t="str">
        <f t="shared" si="291"/>
        <v/>
      </c>
      <c r="PV90" s="107" t="str">
        <f t="shared" si="292"/>
        <v/>
      </c>
      <c r="PW90" s="107" t="str">
        <f t="shared" si="293"/>
        <v/>
      </c>
      <c r="PX90" s="107" t="str">
        <f t="shared" si="294"/>
        <v/>
      </c>
      <c r="PY90" s="107" t="str">
        <f t="shared" si="295"/>
        <v/>
      </c>
      <c r="PZ90" s="108" t="str">
        <f t="shared" si="296"/>
        <v/>
      </c>
      <c r="QB90" s="124" t="str" cm="1">
        <f t="array" ref="QB90">IF(OR($QB$3="", $NI90=""), "", IFERROR(INDEX($ML90:$NE90, $QA90, MATCH($QB$3, $ML$7:$NE$7, 0)), ""))</f>
        <v/>
      </c>
      <c r="QD90" s="101" t="e" cm="1">
        <f t="array" ref="QD90">IF(OR($NI90="", $QB$3=""), NA(), IFERROR(INDEX($NO90:$OH90, $QC90, MATCH($QB$3, $NO$7:$OH$7, 0)), NA()))</f>
        <v>#N/A</v>
      </c>
      <c r="QF90" s="10">
        <f t="shared" si="242"/>
        <v>-20</v>
      </c>
    </row>
    <row r="91" spans="88:448" ht="15" hidden="1" customHeight="1" x14ac:dyDescent="0.25">
      <c r="CJ91" s="7"/>
      <c r="CK91" s="10">
        <v>83</v>
      </c>
      <c r="CL91" s="60">
        <v>38</v>
      </c>
      <c r="CM91" s="7">
        <v>92</v>
      </c>
      <c r="CN91" s="7">
        <v>14</v>
      </c>
      <c r="CO91" s="7">
        <v>42</v>
      </c>
      <c r="CP91" s="7">
        <v>96</v>
      </c>
      <c r="CQ91" s="7">
        <v>100</v>
      </c>
      <c r="CR91" s="7">
        <v>98</v>
      </c>
      <c r="CS91" s="7">
        <v>58</v>
      </c>
      <c r="CT91" s="7">
        <v>60</v>
      </c>
      <c r="CU91" s="7">
        <v>91</v>
      </c>
      <c r="CV91" s="7">
        <v>6</v>
      </c>
      <c r="CW91" s="7">
        <v>44</v>
      </c>
      <c r="CX91" s="7">
        <v>69</v>
      </c>
      <c r="CY91" s="7">
        <v>42</v>
      </c>
      <c r="CZ91" s="7">
        <v>59</v>
      </c>
      <c r="DA91" s="7">
        <v>58</v>
      </c>
      <c r="DB91" s="7">
        <v>92</v>
      </c>
      <c r="DC91" s="7">
        <v>71</v>
      </c>
      <c r="DD91" s="7">
        <v>62</v>
      </c>
      <c r="DE91" s="7">
        <v>37</v>
      </c>
      <c r="DF91" s="7">
        <v>54</v>
      </c>
      <c r="DG91" s="7">
        <v>1</v>
      </c>
      <c r="DH91" s="7">
        <v>6</v>
      </c>
      <c r="DI91" s="61">
        <v>64</v>
      </c>
      <c r="DK91" s="10">
        <v>84</v>
      </c>
      <c r="DL91" s="60">
        <v>55</v>
      </c>
      <c r="DM91" s="7">
        <v>87</v>
      </c>
      <c r="DN91" s="7">
        <v>98</v>
      </c>
      <c r="DO91" s="7">
        <v>42</v>
      </c>
      <c r="DP91" s="7">
        <v>97</v>
      </c>
      <c r="DQ91" s="7">
        <v>7</v>
      </c>
      <c r="DR91" s="7">
        <v>66</v>
      </c>
      <c r="DS91" s="7">
        <v>79</v>
      </c>
      <c r="DT91" s="7">
        <v>21</v>
      </c>
      <c r="DU91" s="7">
        <v>64</v>
      </c>
      <c r="DV91" s="7">
        <v>70</v>
      </c>
      <c r="DW91" s="7">
        <v>69</v>
      </c>
      <c r="DX91" s="7">
        <v>100</v>
      </c>
      <c r="DY91" s="7">
        <v>15</v>
      </c>
      <c r="DZ91" s="7">
        <v>87</v>
      </c>
      <c r="EA91" s="7">
        <v>32</v>
      </c>
      <c r="EB91" s="7">
        <v>10</v>
      </c>
      <c r="EC91" s="7">
        <v>41</v>
      </c>
      <c r="ED91" s="7">
        <v>8</v>
      </c>
      <c r="EE91" s="7">
        <v>10</v>
      </c>
      <c r="EF91" s="7">
        <v>29</v>
      </c>
      <c r="EG91" s="7">
        <v>98</v>
      </c>
      <c r="EH91" s="7">
        <v>85</v>
      </c>
      <c r="EI91" s="7">
        <v>67</v>
      </c>
      <c r="EJ91" s="7">
        <v>54</v>
      </c>
      <c r="EK91" s="7">
        <v>35</v>
      </c>
      <c r="EL91" s="7">
        <v>23</v>
      </c>
      <c r="EM91" s="7">
        <v>67</v>
      </c>
      <c r="EN91" s="7">
        <v>52</v>
      </c>
      <c r="EO91" s="7">
        <v>96</v>
      </c>
      <c r="EP91" s="7">
        <v>37</v>
      </c>
      <c r="EQ91" s="7">
        <v>38</v>
      </c>
      <c r="ER91" s="7">
        <v>87</v>
      </c>
      <c r="ES91" s="7">
        <v>53</v>
      </c>
      <c r="ET91" s="7">
        <v>43</v>
      </c>
      <c r="EU91" s="7">
        <v>18</v>
      </c>
      <c r="EV91" s="7">
        <v>98</v>
      </c>
      <c r="EW91" s="7">
        <v>87</v>
      </c>
      <c r="EX91" s="7">
        <v>56</v>
      </c>
      <c r="EY91" s="7">
        <v>7</v>
      </c>
      <c r="EZ91" s="7">
        <v>86</v>
      </c>
      <c r="FA91" s="7">
        <v>90</v>
      </c>
      <c r="FB91" s="7">
        <v>84</v>
      </c>
      <c r="FC91" s="7">
        <v>33</v>
      </c>
      <c r="FD91" s="7">
        <v>81</v>
      </c>
      <c r="FE91" s="7">
        <v>92</v>
      </c>
      <c r="FF91" s="7">
        <v>92</v>
      </c>
      <c r="FG91" s="7">
        <v>27</v>
      </c>
      <c r="FH91" s="7">
        <v>30</v>
      </c>
      <c r="FI91" s="7">
        <v>90</v>
      </c>
      <c r="FJ91" s="7">
        <v>34</v>
      </c>
      <c r="FK91" s="7">
        <v>99</v>
      </c>
      <c r="FL91" s="7">
        <v>83</v>
      </c>
      <c r="FM91" s="7">
        <v>52</v>
      </c>
      <c r="FN91" s="7">
        <v>78</v>
      </c>
      <c r="FO91" s="7">
        <v>23</v>
      </c>
      <c r="FP91" s="7">
        <v>12</v>
      </c>
      <c r="FQ91" s="7">
        <v>42</v>
      </c>
      <c r="FR91" s="7">
        <v>80</v>
      </c>
      <c r="FS91" s="7">
        <v>84</v>
      </c>
      <c r="FT91" s="7">
        <v>46</v>
      </c>
      <c r="FU91" s="7">
        <v>17</v>
      </c>
      <c r="FV91" s="7">
        <v>23</v>
      </c>
      <c r="FW91" s="7">
        <v>26</v>
      </c>
      <c r="FX91" s="7">
        <v>58</v>
      </c>
      <c r="FY91" s="7">
        <v>43</v>
      </c>
      <c r="FZ91" s="7">
        <v>45</v>
      </c>
      <c r="GA91" s="7">
        <v>94</v>
      </c>
      <c r="GB91" s="7">
        <v>85</v>
      </c>
      <c r="GC91" s="7">
        <v>50</v>
      </c>
      <c r="GD91" s="7">
        <v>35</v>
      </c>
      <c r="GE91" s="7">
        <v>3</v>
      </c>
      <c r="GF91" s="7">
        <v>11</v>
      </c>
      <c r="GG91" s="7">
        <v>62</v>
      </c>
      <c r="GH91" s="7">
        <v>82</v>
      </c>
      <c r="GI91" s="7">
        <v>11</v>
      </c>
      <c r="GJ91" s="7">
        <v>60</v>
      </c>
      <c r="GK91" s="7">
        <v>35</v>
      </c>
      <c r="GL91" s="7">
        <v>22</v>
      </c>
      <c r="GM91" s="7">
        <v>64</v>
      </c>
      <c r="GN91" s="7">
        <v>20</v>
      </c>
      <c r="GO91" s="7">
        <v>7</v>
      </c>
      <c r="GP91" s="7">
        <v>37</v>
      </c>
      <c r="GQ91" s="7">
        <v>14</v>
      </c>
      <c r="GR91" s="7">
        <v>41</v>
      </c>
      <c r="GS91" s="7">
        <v>86</v>
      </c>
      <c r="GT91" s="7">
        <v>90</v>
      </c>
      <c r="GU91" s="7">
        <v>20</v>
      </c>
      <c r="GV91" s="7">
        <v>6</v>
      </c>
      <c r="GW91" s="7">
        <v>57</v>
      </c>
      <c r="GX91" s="7">
        <v>74</v>
      </c>
      <c r="GY91" s="7">
        <v>65</v>
      </c>
      <c r="GZ91" s="7">
        <v>7</v>
      </c>
      <c r="HA91" s="7">
        <v>21</v>
      </c>
      <c r="HB91" s="7">
        <v>90</v>
      </c>
      <c r="HC91" s="7">
        <v>20</v>
      </c>
      <c r="HD91" s="7">
        <v>41</v>
      </c>
      <c r="HE91" s="7">
        <v>7</v>
      </c>
      <c r="HF91" s="7">
        <v>96</v>
      </c>
      <c r="HG91" s="61">
        <v>74</v>
      </c>
      <c r="HJ91" s="52" t="e">
        <f t="shared" si="273"/>
        <v>#VALUE!</v>
      </c>
      <c r="HL91" s="49">
        <f>$CA$19</f>
        <v>0.45833333333333337</v>
      </c>
      <c r="HN91" s="10" t="e">
        <f t="shared" si="179"/>
        <v>#VALUE!</v>
      </c>
      <c r="HP91" s="10" t="e">
        <f t="shared" si="180"/>
        <v>#VALUE!</v>
      </c>
      <c r="HR91" s="10" t="e">
        <f t="shared" si="243"/>
        <v>#VALUE!</v>
      </c>
      <c r="HT91" s="60" t="e">
        <f t="shared" si="297"/>
        <v>#VALUE!</v>
      </c>
      <c r="HU91" s="7" t="e">
        <f t="shared" si="297"/>
        <v>#VALUE!</v>
      </c>
      <c r="HV91" s="7" t="e">
        <f t="shared" si="297"/>
        <v>#VALUE!</v>
      </c>
      <c r="HW91" s="7" t="e">
        <f t="shared" si="297"/>
        <v>#VALUE!</v>
      </c>
      <c r="HX91" s="7" t="e">
        <f t="shared" si="297"/>
        <v>#VALUE!</v>
      </c>
      <c r="HY91" s="7" t="e">
        <f t="shared" si="297"/>
        <v>#VALUE!</v>
      </c>
      <c r="HZ91" s="7" t="e">
        <f t="shared" si="297"/>
        <v>#VALUE!</v>
      </c>
      <c r="IA91" s="7" t="e">
        <f t="shared" si="297"/>
        <v>#VALUE!</v>
      </c>
      <c r="IB91" s="7" t="e">
        <f t="shared" si="297"/>
        <v>#VALUE!</v>
      </c>
      <c r="IC91" s="7" t="e">
        <f t="shared" si="297"/>
        <v>#VALUE!</v>
      </c>
      <c r="ID91" s="7" t="e">
        <f t="shared" si="297"/>
        <v>#VALUE!</v>
      </c>
      <c r="IE91" s="7" t="e">
        <f t="shared" si="297"/>
        <v>#VALUE!</v>
      </c>
      <c r="IF91" s="7" t="e">
        <f t="shared" si="297"/>
        <v>#VALUE!</v>
      </c>
      <c r="IG91" s="7" t="e">
        <f t="shared" si="297"/>
        <v>#VALUE!</v>
      </c>
      <c r="IH91" s="7" t="e">
        <f t="shared" si="297"/>
        <v>#VALUE!</v>
      </c>
      <c r="II91" s="7" t="e">
        <f t="shared" si="297"/>
        <v>#VALUE!</v>
      </c>
      <c r="IJ91" s="7" t="e">
        <f t="shared" si="274"/>
        <v>#VALUE!</v>
      </c>
      <c r="IK91" s="7" t="e">
        <f t="shared" si="274"/>
        <v>#VALUE!</v>
      </c>
      <c r="IL91" s="7" t="e">
        <f t="shared" si="274"/>
        <v>#VALUE!</v>
      </c>
      <c r="IM91" s="61" t="e">
        <f t="shared" si="274"/>
        <v>#VALUE!</v>
      </c>
      <c r="IT91" s="10">
        <v>84</v>
      </c>
      <c r="IU91" s="10">
        <f t="shared" si="244"/>
        <v>4</v>
      </c>
      <c r="IW91" s="10">
        <f>IFERROR(IF(COUNTIF(IW$8:IW90, IW90)&lt;=INDEX($IQ$8:$IQ$18, MATCH(IW90, $IP$8:$IP$18, 0)), IW90, IW90+$IR$5), "")</f>
        <v>3</v>
      </c>
      <c r="IX91" s="10">
        <f>IF($IW91="", "", COUNTIF(IW$8:IW91, IW91))</f>
        <v>8</v>
      </c>
      <c r="IY91" s="10">
        <f t="shared" si="245"/>
        <v>10</v>
      </c>
      <c r="JA91" s="10" t="str">
        <f t="shared" si="246"/>
        <v>X</v>
      </c>
      <c r="JB91" s="10">
        <f>IF($JA91="", "", COUNTIF(JA$8:JA91, "X"))</f>
        <v>76</v>
      </c>
      <c r="JE91" s="67" t="str">
        <f t="shared" si="247"/>
        <v/>
      </c>
      <c r="JF91" s="60" t="str">
        <f>IF(AND($IQ$5='Dev Settings'!$BU$3, COUNTIF($IP$21:$IP$25, HT91)&gt;0, COUNTIF($IP$21:$IP$25, HT90)&gt;0), MIN($ML90:$NE90)-ML90, IF(AND($IQ$6='Dev Settings'!$BU$3, COUNTIF($IQ$21:$IQ$25, HT91)&gt;0, COUNTIF($IQ$21:$IQ$25, HT90)&gt;0), MAX($ML90:$NE90)-ML90, IFERROR(INDEX($IU$8:$IU$107, MATCH(HT91, $IT$8:$IT$107, 0)), "")))</f>
        <v/>
      </c>
      <c r="JG91" s="7" t="str">
        <f>IF(AND($IQ$5='Dev Settings'!$BU$3, COUNTIF($IP$21:$IP$25, HU91)&gt;0, COUNTIF($IP$21:$IP$25, HU90)&gt;0), MIN($ML90:$NE90)-MM90, IF(AND($IQ$6='Dev Settings'!$BU$3, COUNTIF($IQ$21:$IQ$25, HU91)&gt;0, COUNTIF($IQ$21:$IQ$25, HU90)&gt;0), MAX($ML90:$NE90)-MM90, IFERROR(INDEX($IU$8:$IU$107, MATCH(HU91, $IT$8:$IT$107, 0)), "")))</f>
        <v/>
      </c>
      <c r="JH91" s="7" t="str">
        <f>IF(AND($IQ$5='Dev Settings'!$BU$3, COUNTIF($IP$21:$IP$25, HV91)&gt;0, COUNTIF($IP$21:$IP$25, HV90)&gt;0), MIN($ML90:$NE90)-MN90, IF(AND($IQ$6='Dev Settings'!$BU$3, COUNTIF($IQ$21:$IQ$25, HV91)&gt;0, COUNTIF($IQ$21:$IQ$25, HV90)&gt;0), MAX($ML90:$NE90)-MN90, IFERROR(INDEX($IU$8:$IU$107, MATCH(HV91, $IT$8:$IT$107, 0)), "")))</f>
        <v/>
      </c>
      <c r="JI91" s="7" t="str">
        <f>IF(AND($IQ$5='Dev Settings'!$BU$3, COUNTIF($IP$21:$IP$25, HW91)&gt;0, COUNTIF($IP$21:$IP$25, HW90)&gt;0), MIN($ML90:$NE90)-MO90, IF(AND($IQ$6='Dev Settings'!$BU$3, COUNTIF($IQ$21:$IQ$25, HW91)&gt;0, COUNTIF($IQ$21:$IQ$25, HW90)&gt;0), MAX($ML90:$NE90)-MO90, IFERROR(INDEX($IU$8:$IU$107, MATCH(HW91, $IT$8:$IT$107, 0)), "")))</f>
        <v/>
      </c>
      <c r="JJ91" s="7" t="str">
        <f>IF(AND($IQ$5='Dev Settings'!$BU$3, COUNTIF($IP$21:$IP$25, HX91)&gt;0, COUNTIF($IP$21:$IP$25, HX90)&gt;0), MIN($ML90:$NE90)-MP90, IF(AND($IQ$6='Dev Settings'!$BU$3, COUNTIF($IQ$21:$IQ$25, HX91)&gt;0, COUNTIF($IQ$21:$IQ$25, HX90)&gt;0), MAX($ML90:$NE90)-MP90, IFERROR(INDEX($IU$8:$IU$107, MATCH(HX91, $IT$8:$IT$107, 0)), "")))</f>
        <v/>
      </c>
      <c r="JK91" s="7" t="str">
        <f>IF(AND($IQ$5='Dev Settings'!$BU$3, COUNTIF($IP$21:$IP$25, HY91)&gt;0, COUNTIF($IP$21:$IP$25, HY90)&gt;0), MIN($ML90:$NE90)-MQ90, IF(AND($IQ$6='Dev Settings'!$BU$3, COUNTIF($IQ$21:$IQ$25, HY91)&gt;0, COUNTIF($IQ$21:$IQ$25, HY90)&gt;0), MAX($ML90:$NE90)-MQ90, IFERROR(INDEX($IU$8:$IU$107, MATCH(HY91, $IT$8:$IT$107, 0)), "")))</f>
        <v/>
      </c>
      <c r="JL91" s="7" t="str">
        <f>IF(AND($IQ$5='Dev Settings'!$BU$3, COUNTIF($IP$21:$IP$25, HZ91)&gt;0, COUNTIF($IP$21:$IP$25, HZ90)&gt;0), MIN($ML90:$NE90)-MR90, IF(AND($IQ$6='Dev Settings'!$BU$3, COUNTIF($IQ$21:$IQ$25, HZ91)&gt;0, COUNTIF($IQ$21:$IQ$25, HZ90)&gt;0), MAX($ML90:$NE90)-MR90, IFERROR(INDEX($IU$8:$IU$107, MATCH(HZ91, $IT$8:$IT$107, 0)), "")))</f>
        <v/>
      </c>
      <c r="JM91" s="7" t="str">
        <f>IF(AND($IQ$5='Dev Settings'!$BU$3, COUNTIF($IP$21:$IP$25, IA91)&gt;0, COUNTIF($IP$21:$IP$25, IA90)&gt;0), MIN($ML90:$NE90)-MS90, IF(AND($IQ$6='Dev Settings'!$BU$3, COUNTIF($IQ$21:$IQ$25, IA91)&gt;0, COUNTIF($IQ$21:$IQ$25, IA90)&gt;0), MAX($ML90:$NE90)-MS90, IFERROR(INDEX($IU$8:$IU$107, MATCH(IA91, $IT$8:$IT$107, 0)), "")))</f>
        <v/>
      </c>
      <c r="JN91" s="7" t="str">
        <f>IF(AND($IQ$5='Dev Settings'!$BU$3, COUNTIF($IP$21:$IP$25, IB91)&gt;0, COUNTIF($IP$21:$IP$25, IB90)&gt;0), MIN($ML90:$NE90)-MT90, IF(AND($IQ$6='Dev Settings'!$BU$3, COUNTIF($IQ$21:$IQ$25, IB91)&gt;0, COUNTIF($IQ$21:$IQ$25, IB90)&gt;0), MAX($ML90:$NE90)-MT90, IFERROR(INDEX($IU$8:$IU$107, MATCH(IB91, $IT$8:$IT$107, 0)), "")))</f>
        <v/>
      </c>
      <c r="JO91" s="7" t="str">
        <f>IF(AND($IQ$5='Dev Settings'!$BU$3, COUNTIF($IP$21:$IP$25, IC91)&gt;0, COUNTIF($IP$21:$IP$25, IC90)&gt;0), MIN($ML90:$NE90)-MU90, IF(AND($IQ$6='Dev Settings'!$BU$3, COUNTIF($IQ$21:$IQ$25, IC91)&gt;0, COUNTIF($IQ$21:$IQ$25, IC90)&gt;0), MAX($ML90:$NE90)-MU90, IFERROR(INDEX($IU$8:$IU$107, MATCH(IC91, $IT$8:$IT$107, 0)), "")))</f>
        <v/>
      </c>
      <c r="JP91" s="7" t="str">
        <f>IF(AND($IQ$5='Dev Settings'!$BU$3, COUNTIF($IP$21:$IP$25, ID91)&gt;0, COUNTIF($IP$21:$IP$25, ID90)&gt;0), MIN($ML90:$NE90)-MV90, IF(AND($IQ$6='Dev Settings'!$BU$3, COUNTIF($IQ$21:$IQ$25, ID91)&gt;0, COUNTIF($IQ$21:$IQ$25, ID90)&gt;0), MAX($ML90:$NE90)-MV90, IFERROR(INDEX($IU$8:$IU$107, MATCH(ID91, $IT$8:$IT$107, 0)), "")))</f>
        <v/>
      </c>
      <c r="JQ91" s="7" t="str">
        <f>IF(AND($IQ$5='Dev Settings'!$BU$3, COUNTIF($IP$21:$IP$25, IE91)&gt;0, COUNTIF($IP$21:$IP$25, IE90)&gt;0), MIN($ML90:$NE90)-MW90, IF(AND($IQ$6='Dev Settings'!$BU$3, COUNTIF($IQ$21:$IQ$25, IE91)&gt;0, COUNTIF($IQ$21:$IQ$25, IE90)&gt;0), MAX($ML90:$NE90)-MW90, IFERROR(INDEX($IU$8:$IU$107, MATCH(IE91, $IT$8:$IT$107, 0)), "")))</f>
        <v/>
      </c>
      <c r="JR91" s="7" t="str">
        <f>IF(AND($IQ$5='Dev Settings'!$BU$3, COUNTIF($IP$21:$IP$25, IF91)&gt;0, COUNTIF($IP$21:$IP$25, IF90)&gt;0), MIN($ML90:$NE90)-MX90, IF(AND($IQ$6='Dev Settings'!$BU$3, COUNTIF($IQ$21:$IQ$25, IF91)&gt;0, COUNTIF($IQ$21:$IQ$25, IF90)&gt;0), MAX($ML90:$NE90)-MX90, IFERROR(INDEX($IU$8:$IU$107, MATCH(IF91, $IT$8:$IT$107, 0)), "")))</f>
        <v/>
      </c>
      <c r="JS91" s="7" t="str">
        <f>IF(AND($IQ$5='Dev Settings'!$BU$3, COUNTIF($IP$21:$IP$25, IG91)&gt;0, COUNTIF($IP$21:$IP$25, IG90)&gt;0), MIN($ML90:$NE90)-MY90, IF(AND($IQ$6='Dev Settings'!$BU$3, COUNTIF($IQ$21:$IQ$25, IG91)&gt;0, COUNTIF($IQ$21:$IQ$25, IG90)&gt;0), MAX($ML90:$NE90)-MY90, IFERROR(INDEX($IU$8:$IU$107, MATCH(IG91, $IT$8:$IT$107, 0)), "")))</f>
        <v/>
      </c>
      <c r="JT91" s="7" t="str">
        <f>IF(AND($IQ$5='Dev Settings'!$BU$3, COUNTIF($IP$21:$IP$25, IH91)&gt;0, COUNTIF($IP$21:$IP$25, IH90)&gt;0), MIN($ML90:$NE90)-MZ90, IF(AND($IQ$6='Dev Settings'!$BU$3, COUNTIF($IQ$21:$IQ$25, IH91)&gt;0, COUNTIF($IQ$21:$IQ$25, IH90)&gt;0), MAX($ML90:$NE90)-MZ90, IFERROR(INDEX($IU$8:$IU$107, MATCH(IH91, $IT$8:$IT$107, 0)), "")))</f>
        <v/>
      </c>
      <c r="JU91" s="7" t="str">
        <f>IF(AND($IQ$5='Dev Settings'!$BU$3, COUNTIF($IP$21:$IP$25, II91)&gt;0, COUNTIF($IP$21:$IP$25, II90)&gt;0), MIN($ML90:$NE90)-NA90, IF(AND($IQ$6='Dev Settings'!$BU$3, COUNTIF($IQ$21:$IQ$25, II91)&gt;0, COUNTIF($IQ$21:$IQ$25, II90)&gt;0), MAX($ML90:$NE90)-NA90, IFERROR(INDEX($IU$8:$IU$107, MATCH(II91, $IT$8:$IT$107, 0)), "")))</f>
        <v/>
      </c>
      <c r="JV91" s="7" t="str">
        <f>IF(AND($IQ$5='Dev Settings'!$BU$3, COUNTIF($IP$21:$IP$25, IJ91)&gt;0, COUNTIF($IP$21:$IP$25, IJ90)&gt;0), MIN($ML90:$NE90)-NB90, IF(AND($IQ$6='Dev Settings'!$BU$3, COUNTIF($IQ$21:$IQ$25, IJ91)&gt;0, COUNTIF($IQ$21:$IQ$25, IJ90)&gt;0), MAX($ML90:$NE90)-NB90, IFERROR(INDEX($IU$8:$IU$107, MATCH(IJ91, $IT$8:$IT$107, 0)), "")))</f>
        <v/>
      </c>
      <c r="JW91" s="7" t="str">
        <f>IF(AND($IQ$5='Dev Settings'!$BU$3, COUNTIF($IP$21:$IP$25, IK91)&gt;0, COUNTIF($IP$21:$IP$25, IK90)&gt;0), MIN($ML90:$NE90)-NC90, IF(AND($IQ$6='Dev Settings'!$BU$3, COUNTIF($IQ$21:$IQ$25, IK91)&gt;0, COUNTIF($IQ$21:$IQ$25, IK90)&gt;0), MAX($ML90:$NE90)-NC90, IFERROR(INDEX($IU$8:$IU$107, MATCH(IK91, $IT$8:$IT$107, 0)), "")))</f>
        <v/>
      </c>
      <c r="JX91" s="7" t="str">
        <f>IF(AND($IQ$5='Dev Settings'!$BU$3, COUNTIF($IP$21:$IP$25, IL91)&gt;0, COUNTIF($IP$21:$IP$25, IL90)&gt;0), MIN($ML90:$NE90)-ND90, IF(AND($IQ$6='Dev Settings'!$BU$3, COUNTIF($IQ$21:$IQ$25, IL91)&gt;0, COUNTIF($IQ$21:$IQ$25, IL90)&gt;0), MAX($ML90:$NE90)-ND90, IFERROR(INDEX($IU$8:$IU$107, MATCH(IL91, $IT$8:$IT$107, 0)), "")))</f>
        <v/>
      </c>
      <c r="JY91" s="61" t="str">
        <f>IF(AND($IQ$5='Dev Settings'!$BU$3, COUNTIF($IP$21:$IP$25, IM91)&gt;0, COUNTIF($IP$21:$IP$25, IM90)&gt;0), MIN($ML90:$NE90)-NE90, IF(AND($IQ$6='Dev Settings'!$BU$3, COUNTIF($IQ$21:$IQ$25, IM91)&gt;0, COUNTIF($IQ$21:$IQ$25, IM90)&gt;0), MAX($ML90:$NE90)-NE90, IFERROR(INDEX($IU$8:$IU$107, MATCH(IM91, $IT$8:$IT$107, 0)), "")))</f>
        <v/>
      </c>
      <c r="KA91" s="60" t="str">
        <f t="shared" si="181"/>
        <v/>
      </c>
      <c r="KB91" s="7" t="str">
        <f t="shared" si="182"/>
        <v/>
      </c>
      <c r="KC91" s="7" t="str">
        <f t="shared" si="183"/>
        <v/>
      </c>
      <c r="KD91" s="7" t="str">
        <f t="shared" si="184"/>
        <v/>
      </c>
      <c r="KE91" s="7" t="str">
        <f t="shared" si="185"/>
        <v/>
      </c>
      <c r="KF91" s="7" t="str">
        <f t="shared" si="186"/>
        <v/>
      </c>
      <c r="KG91" s="7" t="str">
        <f t="shared" si="187"/>
        <v/>
      </c>
      <c r="KH91" s="7" t="str">
        <f t="shared" si="188"/>
        <v/>
      </c>
      <c r="KI91" s="7" t="str">
        <f t="shared" si="189"/>
        <v/>
      </c>
      <c r="KJ91" s="7" t="str">
        <f t="shared" si="190"/>
        <v/>
      </c>
      <c r="KK91" s="7" t="str">
        <f t="shared" si="191"/>
        <v/>
      </c>
      <c r="KL91" s="7" t="str">
        <f t="shared" si="192"/>
        <v/>
      </c>
      <c r="KM91" s="7" t="str">
        <f t="shared" si="193"/>
        <v/>
      </c>
      <c r="KN91" s="7" t="str">
        <f t="shared" si="194"/>
        <v/>
      </c>
      <c r="KO91" s="7" t="str">
        <f t="shared" si="195"/>
        <v/>
      </c>
      <c r="KP91" s="7" t="str">
        <f t="shared" si="196"/>
        <v/>
      </c>
      <c r="KQ91" s="7" t="str">
        <f t="shared" si="197"/>
        <v/>
      </c>
      <c r="KR91" s="7" t="str">
        <f t="shared" si="198"/>
        <v/>
      </c>
      <c r="KS91" s="7" t="str">
        <f t="shared" si="199"/>
        <v/>
      </c>
      <c r="KT91" s="61" t="str">
        <f t="shared" si="200"/>
        <v/>
      </c>
      <c r="KV91" s="60" t="e">
        <f t="shared" si="201"/>
        <v>#VALUE!</v>
      </c>
      <c r="KW91" s="7" t="e">
        <f t="shared" si="202"/>
        <v>#VALUE!</v>
      </c>
      <c r="KX91" s="7" t="e">
        <f t="shared" si="203"/>
        <v>#VALUE!</v>
      </c>
      <c r="KY91" s="7" t="e">
        <f t="shared" si="204"/>
        <v>#VALUE!</v>
      </c>
      <c r="KZ91" s="7" t="e">
        <f t="shared" si="205"/>
        <v>#VALUE!</v>
      </c>
      <c r="LA91" s="7" t="e">
        <f t="shared" si="206"/>
        <v>#VALUE!</v>
      </c>
      <c r="LB91" s="7" t="e">
        <f t="shared" si="207"/>
        <v>#VALUE!</v>
      </c>
      <c r="LC91" s="7" t="e">
        <f t="shared" si="208"/>
        <v>#VALUE!</v>
      </c>
      <c r="LD91" s="7" t="e">
        <f t="shared" si="209"/>
        <v>#VALUE!</v>
      </c>
      <c r="LE91" s="7" t="e">
        <f t="shared" si="210"/>
        <v>#VALUE!</v>
      </c>
      <c r="LF91" s="7" t="e">
        <f t="shared" si="211"/>
        <v>#VALUE!</v>
      </c>
      <c r="LG91" s="7" t="e">
        <f t="shared" si="212"/>
        <v>#VALUE!</v>
      </c>
      <c r="LH91" s="7" t="e">
        <f t="shared" si="213"/>
        <v>#VALUE!</v>
      </c>
      <c r="LI91" s="7" t="e">
        <f t="shared" si="214"/>
        <v>#VALUE!</v>
      </c>
      <c r="LJ91" s="7" t="e">
        <f t="shared" si="215"/>
        <v>#VALUE!</v>
      </c>
      <c r="LK91" s="7" t="e">
        <f t="shared" si="216"/>
        <v>#VALUE!</v>
      </c>
      <c r="LL91" s="7" t="e">
        <f t="shared" si="217"/>
        <v>#VALUE!</v>
      </c>
      <c r="LM91" s="7" t="e">
        <f t="shared" si="218"/>
        <v>#VALUE!</v>
      </c>
      <c r="LN91" s="7" t="e">
        <f t="shared" si="219"/>
        <v>#VALUE!</v>
      </c>
      <c r="LO91" s="61" t="e">
        <f t="shared" si="220"/>
        <v>#VALUE!</v>
      </c>
      <c r="LQ91" s="60" t="e">
        <f t="shared" si="221"/>
        <v>#VALUE!</v>
      </c>
      <c r="LR91" s="7" t="e">
        <f t="shared" si="222"/>
        <v>#VALUE!</v>
      </c>
      <c r="LS91" s="7" t="e">
        <f t="shared" si="223"/>
        <v>#VALUE!</v>
      </c>
      <c r="LT91" s="7" t="e">
        <f t="shared" si="224"/>
        <v>#VALUE!</v>
      </c>
      <c r="LU91" s="7" t="e">
        <f t="shared" si="225"/>
        <v>#VALUE!</v>
      </c>
      <c r="LV91" s="7" t="e">
        <f t="shared" si="226"/>
        <v>#VALUE!</v>
      </c>
      <c r="LW91" s="7" t="e">
        <f t="shared" si="227"/>
        <v>#VALUE!</v>
      </c>
      <c r="LX91" s="7" t="e">
        <f t="shared" si="228"/>
        <v>#VALUE!</v>
      </c>
      <c r="LY91" s="7" t="e">
        <f t="shared" si="229"/>
        <v>#VALUE!</v>
      </c>
      <c r="LZ91" s="7" t="e">
        <f t="shared" si="230"/>
        <v>#VALUE!</v>
      </c>
      <c r="MA91" s="7" t="e">
        <f t="shared" si="231"/>
        <v>#VALUE!</v>
      </c>
      <c r="MB91" s="7" t="e">
        <f t="shared" si="232"/>
        <v>#VALUE!</v>
      </c>
      <c r="MC91" s="7" t="e">
        <f t="shared" si="233"/>
        <v>#VALUE!</v>
      </c>
      <c r="MD91" s="7" t="e">
        <f t="shared" si="234"/>
        <v>#VALUE!</v>
      </c>
      <c r="ME91" s="7" t="e">
        <f t="shared" si="235"/>
        <v>#VALUE!</v>
      </c>
      <c r="MF91" s="7" t="e">
        <f t="shared" si="236"/>
        <v>#VALUE!</v>
      </c>
      <c r="MG91" s="7" t="e">
        <f t="shared" si="237"/>
        <v>#VALUE!</v>
      </c>
      <c r="MH91" s="7" t="e">
        <f t="shared" si="238"/>
        <v>#VALUE!</v>
      </c>
      <c r="MI91" s="7" t="e">
        <f t="shared" si="239"/>
        <v>#VALUE!</v>
      </c>
      <c r="MJ91" s="61" t="e">
        <f t="shared" si="240"/>
        <v>#VALUE!</v>
      </c>
      <c r="ML91" s="60" t="str">
        <f t="shared" si="248"/>
        <v/>
      </c>
      <c r="MM91" s="7" t="str">
        <f t="shared" si="249"/>
        <v/>
      </c>
      <c r="MN91" s="7" t="str">
        <f t="shared" si="250"/>
        <v/>
      </c>
      <c r="MO91" s="7" t="str">
        <f t="shared" si="251"/>
        <v/>
      </c>
      <c r="MP91" s="7" t="str">
        <f t="shared" si="252"/>
        <v/>
      </c>
      <c r="MQ91" s="7" t="str">
        <f t="shared" si="253"/>
        <v/>
      </c>
      <c r="MR91" s="7" t="str">
        <f t="shared" si="254"/>
        <v/>
      </c>
      <c r="MS91" s="7" t="str">
        <f t="shared" si="255"/>
        <v/>
      </c>
      <c r="MT91" s="7" t="str">
        <f t="shared" si="256"/>
        <v/>
      </c>
      <c r="MU91" s="7" t="str">
        <f t="shared" si="257"/>
        <v/>
      </c>
      <c r="MV91" s="7" t="str">
        <f t="shared" si="258"/>
        <v/>
      </c>
      <c r="MW91" s="7" t="str">
        <f t="shared" si="259"/>
        <v/>
      </c>
      <c r="MX91" s="7" t="str">
        <f t="shared" si="260"/>
        <v/>
      </c>
      <c r="MY91" s="7" t="str">
        <f t="shared" si="261"/>
        <v/>
      </c>
      <c r="MZ91" s="7" t="str">
        <f t="shared" si="262"/>
        <v/>
      </c>
      <c r="NA91" s="7" t="str">
        <f t="shared" si="263"/>
        <v/>
      </c>
      <c r="NB91" s="7" t="str">
        <f t="shared" si="264"/>
        <v/>
      </c>
      <c r="NC91" s="7" t="str">
        <f t="shared" si="265"/>
        <v/>
      </c>
      <c r="ND91" s="7" t="str">
        <f t="shared" si="266"/>
        <v/>
      </c>
      <c r="NE91" s="61" t="str">
        <f t="shared" si="267"/>
        <v/>
      </c>
      <c r="NG91" s="10" t="str">
        <f t="shared" si="268"/>
        <v/>
      </c>
      <c r="NI91" s="10" t="str">
        <f t="shared" si="269"/>
        <v/>
      </c>
      <c r="NK91" s="10" t="str">
        <f>IF(COUNTIF($NI91:$NI$176, "X")=1, "X", "")</f>
        <v/>
      </c>
      <c r="NM91" s="10" t="str">
        <f t="shared" si="241"/>
        <v/>
      </c>
      <c r="NO91" s="85" t="str" cm="1">
        <f t="array" ref="NO91">IF(OR(NO$7="", $JE91=""), "", IFERROR(NO$8+SUMPRODUCT((Trades!$CL$8:$CL$307)*(Trades!$O$8:$Q$307=NO$7)*(Trades!$R$8:$R$307&lt;$JE91))-SUMPRODUCT((Trades!$H$8:$H$307)*(Trades!$E$8:$E$307=NO$7)*(Trades!$R$8:$R$307&lt;$JE91)), ""))</f>
        <v/>
      </c>
      <c r="NP91" s="86" t="str" cm="1">
        <f t="array" ref="NP91">IF(OR(NP$7="", $JE91=""), "", IFERROR(NP$8+SUMPRODUCT((Trades!$CL$8:$CL$307)*(Trades!$O$8:$Q$307=NP$7)*(Trades!$R$8:$R$307&lt;$JE91))-SUMPRODUCT((Trades!$H$8:$H$307)*(Trades!$E$8:$E$307=NP$7)*(Trades!$R$8:$R$307&lt;$JE91)), ""))</f>
        <v/>
      </c>
      <c r="NQ91" s="86" t="str" cm="1">
        <f t="array" ref="NQ91">IF(OR(NQ$7="", $JE91=""), "", IFERROR(NQ$8+SUMPRODUCT((Trades!$CL$8:$CL$307)*(Trades!$O$8:$Q$307=NQ$7)*(Trades!$R$8:$R$307&lt;$JE91))-SUMPRODUCT((Trades!$H$8:$H$307)*(Trades!$E$8:$E$307=NQ$7)*(Trades!$R$8:$R$307&lt;$JE91)), ""))</f>
        <v/>
      </c>
      <c r="NR91" s="86" t="str" cm="1">
        <f t="array" ref="NR91">IF(OR(NR$7="", $JE91=""), "", IFERROR(NR$8+SUMPRODUCT((Trades!$CL$8:$CL$307)*(Trades!$O$8:$Q$307=NR$7)*(Trades!$R$8:$R$307&lt;$JE91))-SUMPRODUCT((Trades!$H$8:$H$307)*(Trades!$E$8:$E$307=NR$7)*(Trades!$R$8:$R$307&lt;$JE91)), ""))</f>
        <v/>
      </c>
      <c r="NS91" s="86" t="str" cm="1">
        <f t="array" ref="NS91">IF(OR(NS$7="", $JE91=""), "", IFERROR(NS$8+SUMPRODUCT((Trades!$CL$8:$CL$307)*(Trades!$O$8:$Q$307=NS$7)*(Trades!$R$8:$R$307&lt;$JE91))-SUMPRODUCT((Trades!$H$8:$H$307)*(Trades!$E$8:$E$307=NS$7)*(Trades!$R$8:$R$307&lt;$JE91)), ""))</f>
        <v/>
      </c>
      <c r="NT91" s="86" t="str" cm="1">
        <f t="array" ref="NT91">IF(OR(NT$7="", $JE91=""), "", IFERROR(NT$8+SUMPRODUCT((Trades!$CL$8:$CL$307)*(Trades!$O$8:$Q$307=NT$7)*(Trades!$R$8:$R$307&lt;$JE91))-SUMPRODUCT((Trades!$H$8:$H$307)*(Trades!$E$8:$E$307=NT$7)*(Trades!$R$8:$R$307&lt;$JE91)), ""))</f>
        <v/>
      </c>
      <c r="NU91" s="86" t="str" cm="1">
        <f t="array" ref="NU91">IF(OR(NU$7="", $JE91=""), "", IFERROR(NU$8+SUMPRODUCT((Trades!$CL$8:$CL$307)*(Trades!$O$8:$Q$307=NU$7)*(Trades!$R$8:$R$307&lt;$JE91))-SUMPRODUCT((Trades!$H$8:$H$307)*(Trades!$E$8:$E$307=NU$7)*(Trades!$R$8:$R$307&lt;$JE91)), ""))</f>
        <v/>
      </c>
      <c r="NV91" s="86" t="str" cm="1">
        <f t="array" ref="NV91">IF(OR(NV$7="", $JE91=""), "", IFERROR(NV$8+SUMPRODUCT((Trades!$CL$8:$CL$307)*(Trades!$O$8:$Q$307=NV$7)*(Trades!$R$8:$R$307&lt;$JE91))-SUMPRODUCT((Trades!$H$8:$H$307)*(Trades!$E$8:$E$307=NV$7)*(Trades!$R$8:$R$307&lt;$JE91)), ""))</f>
        <v/>
      </c>
      <c r="NW91" s="86" t="str" cm="1">
        <f t="array" ref="NW91">IF(OR(NW$7="", $JE91=""), "", IFERROR(NW$8+SUMPRODUCT((Trades!$CL$8:$CL$307)*(Trades!$O$8:$Q$307=NW$7)*(Trades!$R$8:$R$307&lt;$JE91))-SUMPRODUCT((Trades!$H$8:$H$307)*(Trades!$E$8:$E$307=NW$7)*(Trades!$R$8:$R$307&lt;$JE91)), ""))</f>
        <v/>
      </c>
      <c r="NX91" s="86" t="str" cm="1">
        <f t="array" ref="NX91">IF(OR(NX$7="", $JE91=""), "", IFERROR(NX$8+SUMPRODUCT((Trades!$CL$8:$CL$307)*(Trades!$O$8:$Q$307=NX$7)*(Trades!$R$8:$R$307&lt;$JE91))-SUMPRODUCT((Trades!$H$8:$H$307)*(Trades!$E$8:$E$307=NX$7)*(Trades!$R$8:$R$307&lt;$JE91)), ""))</f>
        <v/>
      </c>
      <c r="NY91" s="86" t="str" cm="1">
        <f t="array" ref="NY91">IF(OR(NY$7="", $JE91=""), "", IFERROR(NY$8+SUMPRODUCT((Trades!$CL$8:$CL$307)*(Trades!$O$8:$Q$307=NY$7)*(Trades!$R$8:$R$307&lt;$JE91))-SUMPRODUCT((Trades!$H$8:$H$307)*(Trades!$E$8:$E$307=NY$7)*(Trades!$R$8:$R$307&lt;$JE91)), ""))</f>
        <v/>
      </c>
      <c r="NZ91" s="86" t="str" cm="1">
        <f t="array" ref="NZ91">IF(OR(NZ$7="", $JE91=""), "", IFERROR(NZ$8+SUMPRODUCT((Trades!$CL$8:$CL$307)*(Trades!$O$8:$Q$307=NZ$7)*(Trades!$R$8:$R$307&lt;$JE91))-SUMPRODUCT((Trades!$H$8:$H$307)*(Trades!$E$8:$E$307=NZ$7)*(Trades!$R$8:$R$307&lt;$JE91)), ""))</f>
        <v/>
      </c>
      <c r="OA91" s="86" t="str" cm="1">
        <f t="array" ref="OA91">IF(OR(OA$7="", $JE91=""), "", IFERROR(OA$8+SUMPRODUCT((Trades!$CL$8:$CL$307)*(Trades!$O$8:$Q$307=OA$7)*(Trades!$R$8:$R$307&lt;$JE91))-SUMPRODUCT((Trades!$H$8:$H$307)*(Trades!$E$8:$E$307=OA$7)*(Trades!$R$8:$R$307&lt;$JE91)), ""))</f>
        <v/>
      </c>
      <c r="OB91" s="86" t="str" cm="1">
        <f t="array" ref="OB91">IF(OR(OB$7="", $JE91=""), "", IFERROR(OB$8+SUMPRODUCT((Trades!$CL$8:$CL$307)*(Trades!$O$8:$Q$307=OB$7)*(Trades!$R$8:$R$307&lt;$JE91))-SUMPRODUCT((Trades!$H$8:$H$307)*(Trades!$E$8:$E$307=OB$7)*(Trades!$R$8:$R$307&lt;$JE91)), ""))</f>
        <v/>
      </c>
      <c r="OC91" s="86" t="str" cm="1">
        <f t="array" ref="OC91">IF(OR(OC$7="", $JE91=""), "", IFERROR(OC$8+SUMPRODUCT((Trades!$CL$8:$CL$307)*(Trades!$O$8:$Q$307=OC$7)*(Trades!$R$8:$R$307&lt;$JE91))-SUMPRODUCT((Trades!$H$8:$H$307)*(Trades!$E$8:$E$307=OC$7)*(Trades!$R$8:$R$307&lt;$JE91)), ""))</f>
        <v/>
      </c>
      <c r="OD91" s="86" t="str" cm="1">
        <f t="array" ref="OD91">IF(OR(OD$7="", $JE91=""), "", IFERROR(OD$8+SUMPRODUCT((Trades!$CL$8:$CL$307)*(Trades!$O$8:$Q$307=OD$7)*(Trades!$R$8:$R$307&lt;$JE91))-SUMPRODUCT((Trades!$H$8:$H$307)*(Trades!$E$8:$E$307=OD$7)*(Trades!$R$8:$R$307&lt;$JE91)), ""))</f>
        <v/>
      </c>
      <c r="OE91" s="86" t="str" cm="1">
        <f t="array" ref="OE91">IF(OR(OE$7="", $JE91=""), "", IFERROR(OE$8+SUMPRODUCT((Trades!$CL$8:$CL$307)*(Trades!$O$8:$Q$307=OE$7)*(Trades!$R$8:$R$307&lt;$JE91))-SUMPRODUCT((Trades!$H$8:$H$307)*(Trades!$E$8:$E$307=OE$7)*(Trades!$R$8:$R$307&lt;$JE91)), ""))</f>
        <v/>
      </c>
      <c r="OF91" s="86" t="str" cm="1">
        <f t="array" ref="OF91">IF(OR(OF$7="", $JE91=""), "", IFERROR(OF$8+SUMPRODUCT((Trades!$CL$8:$CL$307)*(Trades!$O$8:$Q$307=OF$7)*(Trades!$R$8:$R$307&lt;$JE91))-SUMPRODUCT((Trades!$H$8:$H$307)*(Trades!$E$8:$E$307=OF$7)*(Trades!$R$8:$R$307&lt;$JE91)), ""))</f>
        <v/>
      </c>
      <c r="OG91" s="86" t="str" cm="1">
        <f t="array" ref="OG91">IF(OR(OG$7="", $JE91=""), "", IFERROR(OG$8+SUMPRODUCT((Trades!$CL$8:$CL$307)*(Trades!$O$8:$Q$307=OG$7)*(Trades!$R$8:$R$307&lt;$JE91))-SUMPRODUCT((Trades!$H$8:$H$307)*(Trades!$E$8:$E$307=OG$7)*(Trades!$R$8:$R$307&lt;$JE91)), ""))</f>
        <v/>
      </c>
      <c r="OH91" s="87" t="str" cm="1">
        <f t="array" ref="OH91">IF(OR(OH$7="", $JE91=""), "", IFERROR(OH$8+SUMPRODUCT((Trades!$CL$8:$CL$307)*(Trades!$O$8:$Q$307=OH$7)*(Trades!$R$8:$R$307&lt;$JE91))-SUMPRODUCT((Trades!$H$8:$H$307)*(Trades!$E$8:$E$307=OH$7)*(Trades!$R$8:$R$307&lt;$JE91)), ""))</f>
        <v/>
      </c>
      <c r="OJ91" s="94" t="str">
        <f t="shared" si="270"/>
        <v/>
      </c>
      <c r="OK91" s="95" t="str">
        <f t="shared" si="298"/>
        <v/>
      </c>
      <c r="OL91" s="95" t="str">
        <f t="shared" si="299"/>
        <v/>
      </c>
      <c r="OM91" s="95" t="str">
        <f t="shared" si="300"/>
        <v/>
      </c>
      <c r="ON91" s="95" t="str">
        <f t="shared" si="301"/>
        <v/>
      </c>
      <c r="OO91" s="95" t="str">
        <f t="shared" si="302"/>
        <v/>
      </c>
      <c r="OP91" s="95" t="str">
        <f t="shared" si="303"/>
        <v/>
      </c>
      <c r="OQ91" s="95" t="str">
        <f t="shared" si="304"/>
        <v/>
      </c>
      <c r="OR91" s="95" t="str">
        <f t="shared" si="305"/>
        <v/>
      </c>
      <c r="OS91" s="95" t="str">
        <f t="shared" si="275"/>
        <v/>
      </c>
      <c r="OT91" s="95" t="str">
        <f t="shared" si="276"/>
        <v/>
      </c>
      <c r="OU91" s="95" t="str">
        <f t="shared" si="277"/>
        <v/>
      </c>
      <c r="OV91" s="95" t="str">
        <f t="shared" si="278"/>
        <v/>
      </c>
      <c r="OW91" s="95" t="str">
        <f t="shared" si="279"/>
        <v/>
      </c>
      <c r="OX91" s="95" t="str">
        <f t="shared" si="280"/>
        <v/>
      </c>
      <c r="OY91" s="95" t="str">
        <f t="shared" si="281"/>
        <v/>
      </c>
      <c r="OZ91" s="95" t="str">
        <f t="shared" si="282"/>
        <v/>
      </c>
      <c r="PA91" s="95" t="str">
        <f t="shared" si="283"/>
        <v/>
      </c>
      <c r="PB91" s="95" t="str">
        <f t="shared" si="284"/>
        <v/>
      </c>
      <c r="PC91" s="96" t="str">
        <f t="shared" si="285"/>
        <v/>
      </c>
      <c r="PE91" s="101" t="str">
        <f t="shared" si="271"/>
        <v/>
      </c>
      <c r="PG91" s="106" t="str">
        <f t="shared" si="272"/>
        <v/>
      </c>
      <c r="PH91" s="107" t="str">
        <f t="shared" si="306"/>
        <v/>
      </c>
      <c r="PI91" s="107" t="str">
        <f t="shared" si="307"/>
        <v/>
      </c>
      <c r="PJ91" s="107" t="str">
        <f t="shared" si="308"/>
        <v/>
      </c>
      <c r="PK91" s="107" t="str">
        <f t="shared" si="309"/>
        <v/>
      </c>
      <c r="PL91" s="107" t="str">
        <f t="shared" si="310"/>
        <v/>
      </c>
      <c r="PM91" s="107" t="str">
        <f t="shared" si="311"/>
        <v/>
      </c>
      <c r="PN91" s="107" t="str">
        <f t="shared" si="312"/>
        <v/>
      </c>
      <c r="PO91" s="107" t="str">
        <f t="shared" si="313"/>
        <v/>
      </c>
      <c r="PP91" s="107" t="str">
        <f t="shared" si="286"/>
        <v/>
      </c>
      <c r="PQ91" s="107" t="str">
        <f t="shared" si="287"/>
        <v/>
      </c>
      <c r="PR91" s="107" t="str">
        <f t="shared" si="288"/>
        <v/>
      </c>
      <c r="PS91" s="107" t="str">
        <f t="shared" si="289"/>
        <v/>
      </c>
      <c r="PT91" s="107" t="str">
        <f t="shared" si="290"/>
        <v/>
      </c>
      <c r="PU91" s="107" t="str">
        <f t="shared" si="291"/>
        <v/>
      </c>
      <c r="PV91" s="107" t="str">
        <f t="shared" si="292"/>
        <v/>
      </c>
      <c r="PW91" s="107" t="str">
        <f t="shared" si="293"/>
        <v/>
      </c>
      <c r="PX91" s="107" t="str">
        <f t="shared" si="294"/>
        <v/>
      </c>
      <c r="PY91" s="107" t="str">
        <f t="shared" si="295"/>
        <v/>
      </c>
      <c r="PZ91" s="108" t="str">
        <f t="shared" si="296"/>
        <v/>
      </c>
      <c r="QB91" s="124" t="str" cm="1">
        <f t="array" ref="QB91">IF(OR($QB$3="", $NI91=""), "", IFERROR(INDEX($ML91:$NE91, $QA91, MATCH($QB$3, $ML$7:$NE$7, 0)), ""))</f>
        <v/>
      </c>
      <c r="QD91" s="101" t="e" cm="1">
        <f t="array" ref="QD91">IF(OR($NI91="", $QB$3=""), NA(), IFERROR(INDEX($NO91:$OH91, $QC91, MATCH($QB$3, $NO$7:$OH$7, 0)), NA()))</f>
        <v>#N/A</v>
      </c>
      <c r="QF91" s="10">
        <f t="shared" si="242"/>
        <v>-20</v>
      </c>
    </row>
    <row r="92" spans="88:448" ht="15" hidden="1" customHeight="1" x14ac:dyDescent="0.25">
      <c r="CJ92" s="7"/>
      <c r="CK92" s="10">
        <v>84</v>
      </c>
      <c r="CL92" s="60">
        <v>26</v>
      </c>
      <c r="CM92" s="7">
        <v>30</v>
      </c>
      <c r="CN92" s="7">
        <v>12</v>
      </c>
      <c r="CO92" s="7">
        <v>5</v>
      </c>
      <c r="CP92" s="7">
        <v>9</v>
      </c>
      <c r="CQ92" s="7">
        <v>15</v>
      </c>
      <c r="CR92" s="7">
        <v>74</v>
      </c>
      <c r="CS92" s="7">
        <v>6</v>
      </c>
      <c r="CT92" s="7">
        <v>76</v>
      </c>
      <c r="CU92" s="7">
        <v>39</v>
      </c>
      <c r="CV92" s="7">
        <v>29</v>
      </c>
      <c r="CW92" s="7">
        <v>10</v>
      </c>
      <c r="CX92" s="7">
        <v>29</v>
      </c>
      <c r="CY92" s="7">
        <v>9</v>
      </c>
      <c r="CZ92" s="7">
        <v>63</v>
      </c>
      <c r="DA92" s="7">
        <v>59</v>
      </c>
      <c r="DB92" s="7">
        <v>96</v>
      </c>
      <c r="DC92" s="7">
        <v>26</v>
      </c>
      <c r="DD92" s="7">
        <v>95</v>
      </c>
      <c r="DE92" s="7">
        <v>25</v>
      </c>
      <c r="DF92" s="7">
        <v>87</v>
      </c>
      <c r="DG92" s="7">
        <v>27</v>
      </c>
      <c r="DH92" s="7">
        <v>80</v>
      </c>
      <c r="DI92" s="61">
        <v>36</v>
      </c>
      <c r="DK92" s="10">
        <v>85</v>
      </c>
      <c r="DL92" s="60">
        <v>10</v>
      </c>
      <c r="DM92" s="7">
        <v>9</v>
      </c>
      <c r="DN92" s="7">
        <v>17</v>
      </c>
      <c r="DO92" s="7">
        <v>44</v>
      </c>
      <c r="DP92" s="7">
        <v>48</v>
      </c>
      <c r="DQ92" s="7">
        <v>49</v>
      </c>
      <c r="DR92" s="7">
        <v>94</v>
      </c>
      <c r="DS92" s="7">
        <v>87</v>
      </c>
      <c r="DT92" s="7">
        <v>56</v>
      </c>
      <c r="DU92" s="7">
        <v>65</v>
      </c>
      <c r="DV92" s="7">
        <v>33</v>
      </c>
      <c r="DW92" s="7">
        <v>4</v>
      </c>
      <c r="DX92" s="7">
        <v>38</v>
      </c>
      <c r="DY92" s="7">
        <v>10</v>
      </c>
      <c r="DZ92" s="7">
        <v>96</v>
      </c>
      <c r="EA92" s="7">
        <v>67</v>
      </c>
      <c r="EB92" s="7">
        <v>11</v>
      </c>
      <c r="EC92" s="7">
        <v>34</v>
      </c>
      <c r="ED92" s="7">
        <v>41</v>
      </c>
      <c r="EE92" s="7">
        <v>13</v>
      </c>
      <c r="EF92" s="7">
        <v>96</v>
      </c>
      <c r="EG92" s="7">
        <v>91</v>
      </c>
      <c r="EH92" s="7">
        <v>85</v>
      </c>
      <c r="EI92" s="7">
        <v>37</v>
      </c>
      <c r="EJ92" s="7">
        <v>87</v>
      </c>
      <c r="EK92" s="7">
        <v>23</v>
      </c>
      <c r="EL92" s="7">
        <v>75</v>
      </c>
      <c r="EM92" s="7">
        <v>18</v>
      </c>
      <c r="EN92" s="7">
        <v>80</v>
      </c>
      <c r="EO92" s="7">
        <v>25</v>
      </c>
      <c r="EP92" s="7">
        <v>87</v>
      </c>
      <c r="EQ92" s="7">
        <v>37</v>
      </c>
      <c r="ER92" s="7">
        <v>84</v>
      </c>
      <c r="ES92" s="7">
        <v>84</v>
      </c>
      <c r="ET92" s="7">
        <v>18</v>
      </c>
      <c r="EU92" s="7">
        <v>14</v>
      </c>
      <c r="EV92" s="7">
        <v>47</v>
      </c>
      <c r="EW92" s="7">
        <v>22</v>
      </c>
      <c r="EX92" s="7">
        <v>6</v>
      </c>
      <c r="EY92" s="7">
        <v>93</v>
      </c>
      <c r="EZ92" s="7">
        <v>50</v>
      </c>
      <c r="FA92" s="7">
        <v>92</v>
      </c>
      <c r="FB92" s="7">
        <v>23</v>
      </c>
      <c r="FC92" s="7">
        <v>30</v>
      </c>
      <c r="FD92" s="7">
        <v>1</v>
      </c>
      <c r="FE92" s="7">
        <v>80</v>
      </c>
      <c r="FF92" s="7">
        <v>91</v>
      </c>
      <c r="FG92" s="7">
        <v>46</v>
      </c>
      <c r="FH92" s="7">
        <v>36</v>
      </c>
      <c r="FI92" s="7">
        <v>2</v>
      </c>
      <c r="FJ92" s="7">
        <v>52</v>
      </c>
      <c r="FK92" s="7">
        <v>42</v>
      </c>
      <c r="FL92" s="7">
        <v>51</v>
      </c>
      <c r="FM92" s="7">
        <v>72</v>
      </c>
      <c r="FN92" s="7">
        <v>15</v>
      </c>
      <c r="FO92" s="7">
        <v>22</v>
      </c>
      <c r="FP92" s="7">
        <v>60</v>
      </c>
      <c r="FQ92" s="7">
        <v>77</v>
      </c>
      <c r="FR92" s="7">
        <v>77</v>
      </c>
      <c r="FS92" s="7">
        <v>86</v>
      </c>
      <c r="FT92" s="7">
        <v>98</v>
      </c>
      <c r="FU92" s="7">
        <v>96</v>
      </c>
      <c r="FV92" s="7">
        <v>17</v>
      </c>
      <c r="FW92" s="7">
        <v>60</v>
      </c>
      <c r="FX92" s="7">
        <v>10</v>
      </c>
      <c r="FY92" s="7">
        <v>56</v>
      </c>
      <c r="FZ92" s="7">
        <v>26</v>
      </c>
      <c r="GA92" s="7">
        <v>71</v>
      </c>
      <c r="GB92" s="7">
        <v>57</v>
      </c>
      <c r="GC92" s="7">
        <v>63</v>
      </c>
      <c r="GD92" s="7">
        <v>3</v>
      </c>
      <c r="GE92" s="7">
        <v>18</v>
      </c>
      <c r="GF92" s="7">
        <v>87</v>
      </c>
      <c r="GG92" s="7">
        <v>70</v>
      </c>
      <c r="GH92" s="7">
        <v>40</v>
      </c>
      <c r="GI92" s="7">
        <v>91</v>
      </c>
      <c r="GJ92" s="7">
        <v>71</v>
      </c>
      <c r="GK92" s="7">
        <v>32</v>
      </c>
      <c r="GL92" s="7">
        <v>46</v>
      </c>
      <c r="GM92" s="7">
        <v>44</v>
      </c>
      <c r="GN92" s="7">
        <v>70</v>
      </c>
      <c r="GO92" s="7">
        <v>52</v>
      </c>
      <c r="GP92" s="7">
        <v>34</v>
      </c>
      <c r="GQ92" s="7">
        <v>7</v>
      </c>
      <c r="GR92" s="7">
        <v>35</v>
      </c>
      <c r="GS92" s="7">
        <v>53</v>
      </c>
      <c r="GT92" s="7">
        <v>76</v>
      </c>
      <c r="GU92" s="7">
        <v>85</v>
      </c>
      <c r="GV92" s="7">
        <v>2</v>
      </c>
      <c r="GW92" s="7">
        <v>46</v>
      </c>
      <c r="GX92" s="7">
        <v>39</v>
      </c>
      <c r="GY92" s="7">
        <v>69</v>
      </c>
      <c r="GZ92" s="7">
        <v>79</v>
      </c>
      <c r="HA92" s="7">
        <v>18</v>
      </c>
      <c r="HB92" s="7">
        <v>39</v>
      </c>
      <c r="HC92" s="7">
        <v>13</v>
      </c>
      <c r="HD92" s="7">
        <v>25</v>
      </c>
      <c r="HE92" s="7">
        <v>58</v>
      </c>
      <c r="HF92" s="7">
        <v>5</v>
      </c>
      <c r="HG92" s="61">
        <v>45</v>
      </c>
      <c r="HJ92" s="52" t="e">
        <f t="shared" si="273"/>
        <v>#VALUE!</v>
      </c>
      <c r="HL92" s="49">
        <f>$CA$20</f>
        <v>0.5</v>
      </c>
      <c r="HN92" s="10" t="e">
        <f t="shared" si="179"/>
        <v>#VALUE!</v>
      </c>
      <c r="HP92" s="10" t="e">
        <f t="shared" si="180"/>
        <v>#VALUE!</v>
      </c>
      <c r="HR92" s="10" t="e">
        <f t="shared" si="243"/>
        <v>#VALUE!</v>
      </c>
      <c r="HT92" s="60" t="e">
        <f t="shared" si="297"/>
        <v>#VALUE!</v>
      </c>
      <c r="HU92" s="7" t="e">
        <f t="shared" si="297"/>
        <v>#VALUE!</v>
      </c>
      <c r="HV92" s="7" t="e">
        <f t="shared" si="297"/>
        <v>#VALUE!</v>
      </c>
      <c r="HW92" s="7" t="e">
        <f t="shared" si="297"/>
        <v>#VALUE!</v>
      </c>
      <c r="HX92" s="7" t="e">
        <f t="shared" si="297"/>
        <v>#VALUE!</v>
      </c>
      <c r="HY92" s="7" t="e">
        <f t="shared" si="297"/>
        <v>#VALUE!</v>
      </c>
      <c r="HZ92" s="7" t="e">
        <f t="shared" si="297"/>
        <v>#VALUE!</v>
      </c>
      <c r="IA92" s="7" t="e">
        <f t="shared" si="297"/>
        <v>#VALUE!</v>
      </c>
      <c r="IB92" s="7" t="e">
        <f t="shared" si="297"/>
        <v>#VALUE!</v>
      </c>
      <c r="IC92" s="7" t="e">
        <f t="shared" si="297"/>
        <v>#VALUE!</v>
      </c>
      <c r="ID92" s="7" t="e">
        <f t="shared" si="297"/>
        <v>#VALUE!</v>
      </c>
      <c r="IE92" s="7" t="e">
        <f t="shared" si="297"/>
        <v>#VALUE!</v>
      </c>
      <c r="IF92" s="7" t="e">
        <f t="shared" si="297"/>
        <v>#VALUE!</v>
      </c>
      <c r="IG92" s="7" t="e">
        <f t="shared" si="297"/>
        <v>#VALUE!</v>
      </c>
      <c r="IH92" s="7" t="e">
        <f t="shared" si="297"/>
        <v>#VALUE!</v>
      </c>
      <c r="II92" s="7" t="e">
        <f t="shared" si="297"/>
        <v>#VALUE!</v>
      </c>
      <c r="IJ92" s="7" t="e">
        <f t="shared" si="274"/>
        <v>#VALUE!</v>
      </c>
      <c r="IK92" s="7" t="e">
        <f t="shared" si="274"/>
        <v>#VALUE!</v>
      </c>
      <c r="IL92" s="7" t="e">
        <f t="shared" si="274"/>
        <v>#VALUE!</v>
      </c>
      <c r="IM92" s="61" t="e">
        <f t="shared" si="274"/>
        <v>#VALUE!</v>
      </c>
      <c r="IT92" s="10">
        <v>85</v>
      </c>
      <c r="IU92" s="10">
        <f t="shared" si="244"/>
        <v>4</v>
      </c>
      <c r="IW92" s="10">
        <f>IFERROR(IF(COUNTIF(IW$8:IW91, IW91)&lt;=INDEX($IQ$8:$IQ$18, MATCH(IW91, $IP$8:$IP$18, 0)), IW91, IW91+$IR$5), "")</f>
        <v>3</v>
      </c>
      <c r="IX92" s="10">
        <f>IF($IW92="", "", COUNTIF(IW$8:IW92, IW92))</f>
        <v>9</v>
      </c>
      <c r="IY92" s="10">
        <f t="shared" si="245"/>
        <v>10</v>
      </c>
      <c r="JA92" s="10" t="str">
        <f t="shared" si="246"/>
        <v>X</v>
      </c>
      <c r="JB92" s="10">
        <f>IF($JA92="", "", COUNTIF(JA$8:JA92, "X"))</f>
        <v>77</v>
      </c>
      <c r="JE92" s="67" t="str">
        <f t="shared" si="247"/>
        <v/>
      </c>
      <c r="JF92" s="60" t="str">
        <f>IF(AND($IQ$5='Dev Settings'!$BU$3, COUNTIF($IP$21:$IP$25, HT92)&gt;0, COUNTIF($IP$21:$IP$25, HT91)&gt;0), MIN($ML91:$NE91)-ML91, IF(AND($IQ$6='Dev Settings'!$BU$3, COUNTIF($IQ$21:$IQ$25, HT92)&gt;0, COUNTIF($IQ$21:$IQ$25, HT91)&gt;0), MAX($ML91:$NE91)-ML91, IFERROR(INDEX($IU$8:$IU$107, MATCH(HT92, $IT$8:$IT$107, 0)), "")))</f>
        <v/>
      </c>
      <c r="JG92" s="7" t="str">
        <f>IF(AND($IQ$5='Dev Settings'!$BU$3, COUNTIF($IP$21:$IP$25, HU92)&gt;0, COUNTIF($IP$21:$IP$25, HU91)&gt;0), MIN($ML91:$NE91)-MM91, IF(AND($IQ$6='Dev Settings'!$BU$3, COUNTIF($IQ$21:$IQ$25, HU92)&gt;0, COUNTIF($IQ$21:$IQ$25, HU91)&gt;0), MAX($ML91:$NE91)-MM91, IFERROR(INDEX($IU$8:$IU$107, MATCH(HU92, $IT$8:$IT$107, 0)), "")))</f>
        <v/>
      </c>
      <c r="JH92" s="7" t="str">
        <f>IF(AND($IQ$5='Dev Settings'!$BU$3, COUNTIF($IP$21:$IP$25, HV92)&gt;0, COUNTIF($IP$21:$IP$25, HV91)&gt;0), MIN($ML91:$NE91)-MN91, IF(AND($IQ$6='Dev Settings'!$BU$3, COUNTIF($IQ$21:$IQ$25, HV92)&gt;0, COUNTIF($IQ$21:$IQ$25, HV91)&gt;0), MAX($ML91:$NE91)-MN91, IFERROR(INDEX($IU$8:$IU$107, MATCH(HV92, $IT$8:$IT$107, 0)), "")))</f>
        <v/>
      </c>
      <c r="JI92" s="7" t="str">
        <f>IF(AND($IQ$5='Dev Settings'!$BU$3, COUNTIF($IP$21:$IP$25, HW92)&gt;0, COUNTIF($IP$21:$IP$25, HW91)&gt;0), MIN($ML91:$NE91)-MO91, IF(AND($IQ$6='Dev Settings'!$BU$3, COUNTIF($IQ$21:$IQ$25, HW92)&gt;0, COUNTIF($IQ$21:$IQ$25, HW91)&gt;0), MAX($ML91:$NE91)-MO91, IFERROR(INDEX($IU$8:$IU$107, MATCH(HW92, $IT$8:$IT$107, 0)), "")))</f>
        <v/>
      </c>
      <c r="JJ92" s="7" t="str">
        <f>IF(AND($IQ$5='Dev Settings'!$BU$3, COUNTIF($IP$21:$IP$25, HX92)&gt;0, COUNTIF($IP$21:$IP$25, HX91)&gt;0), MIN($ML91:$NE91)-MP91, IF(AND($IQ$6='Dev Settings'!$BU$3, COUNTIF($IQ$21:$IQ$25, HX92)&gt;0, COUNTIF($IQ$21:$IQ$25, HX91)&gt;0), MAX($ML91:$NE91)-MP91, IFERROR(INDEX($IU$8:$IU$107, MATCH(HX92, $IT$8:$IT$107, 0)), "")))</f>
        <v/>
      </c>
      <c r="JK92" s="7" t="str">
        <f>IF(AND($IQ$5='Dev Settings'!$BU$3, COUNTIF($IP$21:$IP$25, HY92)&gt;0, COUNTIF($IP$21:$IP$25, HY91)&gt;0), MIN($ML91:$NE91)-MQ91, IF(AND($IQ$6='Dev Settings'!$BU$3, COUNTIF($IQ$21:$IQ$25, HY92)&gt;0, COUNTIF($IQ$21:$IQ$25, HY91)&gt;0), MAX($ML91:$NE91)-MQ91, IFERROR(INDEX($IU$8:$IU$107, MATCH(HY92, $IT$8:$IT$107, 0)), "")))</f>
        <v/>
      </c>
      <c r="JL92" s="7" t="str">
        <f>IF(AND($IQ$5='Dev Settings'!$BU$3, COUNTIF($IP$21:$IP$25, HZ92)&gt;0, COUNTIF($IP$21:$IP$25, HZ91)&gt;0), MIN($ML91:$NE91)-MR91, IF(AND($IQ$6='Dev Settings'!$BU$3, COUNTIF($IQ$21:$IQ$25, HZ92)&gt;0, COUNTIF($IQ$21:$IQ$25, HZ91)&gt;0), MAX($ML91:$NE91)-MR91, IFERROR(INDEX($IU$8:$IU$107, MATCH(HZ92, $IT$8:$IT$107, 0)), "")))</f>
        <v/>
      </c>
      <c r="JM92" s="7" t="str">
        <f>IF(AND($IQ$5='Dev Settings'!$BU$3, COUNTIF($IP$21:$IP$25, IA92)&gt;0, COUNTIF($IP$21:$IP$25, IA91)&gt;0), MIN($ML91:$NE91)-MS91, IF(AND($IQ$6='Dev Settings'!$BU$3, COUNTIF($IQ$21:$IQ$25, IA92)&gt;0, COUNTIF($IQ$21:$IQ$25, IA91)&gt;0), MAX($ML91:$NE91)-MS91, IFERROR(INDEX($IU$8:$IU$107, MATCH(IA92, $IT$8:$IT$107, 0)), "")))</f>
        <v/>
      </c>
      <c r="JN92" s="7" t="str">
        <f>IF(AND($IQ$5='Dev Settings'!$BU$3, COUNTIF($IP$21:$IP$25, IB92)&gt;0, COUNTIF($IP$21:$IP$25, IB91)&gt;0), MIN($ML91:$NE91)-MT91, IF(AND($IQ$6='Dev Settings'!$BU$3, COUNTIF($IQ$21:$IQ$25, IB92)&gt;0, COUNTIF($IQ$21:$IQ$25, IB91)&gt;0), MAX($ML91:$NE91)-MT91, IFERROR(INDEX($IU$8:$IU$107, MATCH(IB92, $IT$8:$IT$107, 0)), "")))</f>
        <v/>
      </c>
      <c r="JO92" s="7" t="str">
        <f>IF(AND($IQ$5='Dev Settings'!$BU$3, COUNTIF($IP$21:$IP$25, IC92)&gt;0, COUNTIF($IP$21:$IP$25, IC91)&gt;0), MIN($ML91:$NE91)-MU91, IF(AND($IQ$6='Dev Settings'!$BU$3, COUNTIF($IQ$21:$IQ$25, IC92)&gt;0, COUNTIF($IQ$21:$IQ$25, IC91)&gt;0), MAX($ML91:$NE91)-MU91, IFERROR(INDEX($IU$8:$IU$107, MATCH(IC92, $IT$8:$IT$107, 0)), "")))</f>
        <v/>
      </c>
      <c r="JP92" s="7" t="str">
        <f>IF(AND($IQ$5='Dev Settings'!$BU$3, COUNTIF($IP$21:$IP$25, ID92)&gt;0, COUNTIF($IP$21:$IP$25, ID91)&gt;0), MIN($ML91:$NE91)-MV91, IF(AND($IQ$6='Dev Settings'!$BU$3, COUNTIF($IQ$21:$IQ$25, ID92)&gt;0, COUNTIF($IQ$21:$IQ$25, ID91)&gt;0), MAX($ML91:$NE91)-MV91, IFERROR(INDEX($IU$8:$IU$107, MATCH(ID92, $IT$8:$IT$107, 0)), "")))</f>
        <v/>
      </c>
      <c r="JQ92" s="7" t="str">
        <f>IF(AND($IQ$5='Dev Settings'!$BU$3, COUNTIF($IP$21:$IP$25, IE92)&gt;0, COUNTIF($IP$21:$IP$25, IE91)&gt;0), MIN($ML91:$NE91)-MW91, IF(AND($IQ$6='Dev Settings'!$BU$3, COUNTIF($IQ$21:$IQ$25, IE92)&gt;0, COUNTIF($IQ$21:$IQ$25, IE91)&gt;0), MAX($ML91:$NE91)-MW91, IFERROR(INDEX($IU$8:$IU$107, MATCH(IE92, $IT$8:$IT$107, 0)), "")))</f>
        <v/>
      </c>
      <c r="JR92" s="7" t="str">
        <f>IF(AND($IQ$5='Dev Settings'!$BU$3, COUNTIF($IP$21:$IP$25, IF92)&gt;0, COUNTIF($IP$21:$IP$25, IF91)&gt;0), MIN($ML91:$NE91)-MX91, IF(AND($IQ$6='Dev Settings'!$BU$3, COUNTIF($IQ$21:$IQ$25, IF92)&gt;0, COUNTIF($IQ$21:$IQ$25, IF91)&gt;0), MAX($ML91:$NE91)-MX91, IFERROR(INDEX($IU$8:$IU$107, MATCH(IF92, $IT$8:$IT$107, 0)), "")))</f>
        <v/>
      </c>
      <c r="JS92" s="7" t="str">
        <f>IF(AND($IQ$5='Dev Settings'!$BU$3, COUNTIF($IP$21:$IP$25, IG92)&gt;0, COUNTIF($IP$21:$IP$25, IG91)&gt;0), MIN($ML91:$NE91)-MY91, IF(AND($IQ$6='Dev Settings'!$BU$3, COUNTIF($IQ$21:$IQ$25, IG92)&gt;0, COUNTIF($IQ$21:$IQ$25, IG91)&gt;0), MAX($ML91:$NE91)-MY91, IFERROR(INDEX($IU$8:$IU$107, MATCH(IG92, $IT$8:$IT$107, 0)), "")))</f>
        <v/>
      </c>
      <c r="JT92" s="7" t="str">
        <f>IF(AND($IQ$5='Dev Settings'!$BU$3, COUNTIF($IP$21:$IP$25, IH92)&gt;0, COUNTIF($IP$21:$IP$25, IH91)&gt;0), MIN($ML91:$NE91)-MZ91, IF(AND($IQ$6='Dev Settings'!$BU$3, COUNTIF($IQ$21:$IQ$25, IH92)&gt;0, COUNTIF($IQ$21:$IQ$25, IH91)&gt;0), MAX($ML91:$NE91)-MZ91, IFERROR(INDEX($IU$8:$IU$107, MATCH(IH92, $IT$8:$IT$107, 0)), "")))</f>
        <v/>
      </c>
      <c r="JU92" s="7" t="str">
        <f>IF(AND($IQ$5='Dev Settings'!$BU$3, COUNTIF($IP$21:$IP$25, II92)&gt;0, COUNTIF($IP$21:$IP$25, II91)&gt;0), MIN($ML91:$NE91)-NA91, IF(AND($IQ$6='Dev Settings'!$BU$3, COUNTIF($IQ$21:$IQ$25, II92)&gt;0, COUNTIF($IQ$21:$IQ$25, II91)&gt;0), MAX($ML91:$NE91)-NA91, IFERROR(INDEX($IU$8:$IU$107, MATCH(II92, $IT$8:$IT$107, 0)), "")))</f>
        <v/>
      </c>
      <c r="JV92" s="7" t="str">
        <f>IF(AND($IQ$5='Dev Settings'!$BU$3, COUNTIF($IP$21:$IP$25, IJ92)&gt;0, COUNTIF($IP$21:$IP$25, IJ91)&gt;0), MIN($ML91:$NE91)-NB91, IF(AND($IQ$6='Dev Settings'!$BU$3, COUNTIF($IQ$21:$IQ$25, IJ92)&gt;0, COUNTIF($IQ$21:$IQ$25, IJ91)&gt;0), MAX($ML91:$NE91)-NB91, IFERROR(INDEX($IU$8:$IU$107, MATCH(IJ92, $IT$8:$IT$107, 0)), "")))</f>
        <v/>
      </c>
      <c r="JW92" s="7" t="str">
        <f>IF(AND($IQ$5='Dev Settings'!$BU$3, COUNTIF($IP$21:$IP$25, IK92)&gt;0, COUNTIF($IP$21:$IP$25, IK91)&gt;0), MIN($ML91:$NE91)-NC91, IF(AND($IQ$6='Dev Settings'!$BU$3, COUNTIF($IQ$21:$IQ$25, IK92)&gt;0, COUNTIF($IQ$21:$IQ$25, IK91)&gt;0), MAX($ML91:$NE91)-NC91, IFERROR(INDEX($IU$8:$IU$107, MATCH(IK92, $IT$8:$IT$107, 0)), "")))</f>
        <v/>
      </c>
      <c r="JX92" s="7" t="str">
        <f>IF(AND($IQ$5='Dev Settings'!$BU$3, COUNTIF($IP$21:$IP$25, IL92)&gt;0, COUNTIF($IP$21:$IP$25, IL91)&gt;0), MIN($ML91:$NE91)-ND91, IF(AND($IQ$6='Dev Settings'!$BU$3, COUNTIF($IQ$21:$IQ$25, IL92)&gt;0, COUNTIF($IQ$21:$IQ$25, IL91)&gt;0), MAX($ML91:$NE91)-ND91, IFERROR(INDEX($IU$8:$IU$107, MATCH(IL92, $IT$8:$IT$107, 0)), "")))</f>
        <v/>
      </c>
      <c r="JY92" s="61" t="str">
        <f>IF(AND($IQ$5='Dev Settings'!$BU$3, COUNTIF($IP$21:$IP$25, IM92)&gt;0, COUNTIF($IP$21:$IP$25, IM91)&gt;0), MIN($ML91:$NE91)-NE91, IF(AND($IQ$6='Dev Settings'!$BU$3, COUNTIF($IQ$21:$IQ$25, IM92)&gt;0, COUNTIF($IQ$21:$IQ$25, IM91)&gt;0), MAX($ML91:$NE91)-NE91, IFERROR(INDEX($IU$8:$IU$107, MATCH(IM92, $IT$8:$IT$107, 0)), "")))</f>
        <v/>
      </c>
      <c r="KA92" s="60" t="str">
        <f t="shared" si="181"/>
        <v/>
      </c>
      <c r="KB92" s="7" t="str">
        <f t="shared" si="182"/>
        <v/>
      </c>
      <c r="KC92" s="7" t="str">
        <f t="shared" si="183"/>
        <v/>
      </c>
      <c r="KD92" s="7" t="str">
        <f t="shared" si="184"/>
        <v/>
      </c>
      <c r="KE92" s="7" t="str">
        <f t="shared" si="185"/>
        <v/>
      </c>
      <c r="KF92" s="7" t="str">
        <f t="shared" si="186"/>
        <v/>
      </c>
      <c r="KG92" s="7" t="str">
        <f t="shared" si="187"/>
        <v/>
      </c>
      <c r="KH92" s="7" t="str">
        <f t="shared" si="188"/>
        <v/>
      </c>
      <c r="KI92" s="7" t="str">
        <f t="shared" si="189"/>
        <v/>
      </c>
      <c r="KJ92" s="7" t="str">
        <f t="shared" si="190"/>
        <v/>
      </c>
      <c r="KK92" s="7" t="str">
        <f t="shared" si="191"/>
        <v/>
      </c>
      <c r="KL92" s="7" t="str">
        <f t="shared" si="192"/>
        <v/>
      </c>
      <c r="KM92" s="7" t="str">
        <f t="shared" si="193"/>
        <v/>
      </c>
      <c r="KN92" s="7" t="str">
        <f t="shared" si="194"/>
        <v/>
      </c>
      <c r="KO92" s="7" t="str">
        <f t="shared" si="195"/>
        <v/>
      </c>
      <c r="KP92" s="7" t="str">
        <f t="shared" si="196"/>
        <v/>
      </c>
      <c r="KQ92" s="7" t="str">
        <f t="shared" si="197"/>
        <v/>
      </c>
      <c r="KR92" s="7" t="str">
        <f t="shared" si="198"/>
        <v/>
      </c>
      <c r="KS92" s="7" t="str">
        <f t="shared" si="199"/>
        <v/>
      </c>
      <c r="KT92" s="61" t="str">
        <f t="shared" si="200"/>
        <v/>
      </c>
      <c r="KV92" s="60" t="e">
        <f t="shared" si="201"/>
        <v>#VALUE!</v>
      </c>
      <c r="KW92" s="7" t="e">
        <f t="shared" si="202"/>
        <v>#VALUE!</v>
      </c>
      <c r="KX92" s="7" t="e">
        <f t="shared" si="203"/>
        <v>#VALUE!</v>
      </c>
      <c r="KY92" s="7" t="e">
        <f t="shared" si="204"/>
        <v>#VALUE!</v>
      </c>
      <c r="KZ92" s="7" t="e">
        <f t="shared" si="205"/>
        <v>#VALUE!</v>
      </c>
      <c r="LA92" s="7" t="e">
        <f t="shared" si="206"/>
        <v>#VALUE!</v>
      </c>
      <c r="LB92" s="7" t="e">
        <f t="shared" si="207"/>
        <v>#VALUE!</v>
      </c>
      <c r="LC92" s="7" t="e">
        <f t="shared" si="208"/>
        <v>#VALUE!</v>
      </c>
      <c r="LD92" s="7" t="e">
        <f t="shared" si="209"/>
        <v>#VALUE!</v>
      </c>
      <c r="LE92" s="7" t="e">
        <f t="shared" si="210"/>
        <v>#VALUE!</v>
      </c>
      <c r="LF92" s="7" t="e">
        <f t="shared" si="211"/>
        <v>#VALUE!</v>
      </c>
      <c r="LG92" s="7" t="e">
        <f t="shared" si="212"/>
        <v>#VALUE!</v>
      </c>
      <c r="LH92" s="7" t="e">
        <f t="shared" si="213"/>
        <v>#VALUE!</v>
      </c>
      <c r="LI92" s="7" t="e">
        <f t="shared" si="214"/>
        <v>#VALUE!</v>
      </c>
      <c r="LJ92" s="7" t="e">
        <f t="shared" si="215"/>
        <v>#VALUE!</v>
      </c>
      <c r="LK92" s="7" t="e">
        <f t="shared" si="216"/>
        <v>#VALUE!</v>
      </c>
      <c r="LL92" s="7" t="e">
        <f t="shared" si="217"/>
        <v>#VALUE!</v>
      </c>
      <c r="LM92" s="7" t="e">
        <f t="shared" si="218"/>
        <v>#VALUE!</v>
      </c>
      <c r="LN92" s="7" t="e">
        <f t="shared" si="219"/>
        <v>#VALUE!</v>
      </c>
      <c r="LO92" s="61" t="e">
        <f t="shared" si="220"/>
        <v>#VALUE!</v>
      </c>
      <c r="LQ92" s="60" t="e">
        <f t="shared" si="221"/>
        <v>#VALUE!</v>
      </c>
      <c r="LR92" s="7" t="e">
        <f t="shared" si="222"/>
        <v>#VALUE!</v>
      </c>
      <c r="LS92" s="7" t="e">
        <f t="shared" si="223"/>
        <v>#VALUE!</v>
      </c>
      <c r="LT92" s="7" t="e">
        <f t="shared" si="224"/>
        <v>#VALUE!</v>
      </c>
      <c r="LU92" s="7" t="e">
        <f t="shared" si="225"/>
        <v>#VALUE!</v>
      </c>
      <c r="LV92" s="7" t="e">
        <f t="shared" si="226"/>
        <v>#VALUE!</v>
      </c>
      <c r="LW92" s="7" t="e">
        <f t="shared" si="227"/>
        <v>#VALUE!</v>
      </c>
      <c r="LX92" s="7" t="e">
        <f t="shared" si="228"/>
        <v>#VALUE!</v>
      </c>
      <c r="LY92" s="7" t="e">
        <f t="shared" si="229"/>
        <v>#VALUE!</v>
      </c>
      <c r="LZ92" s="7" t="e">
        <f t="shared" si="230"/>
        <v>#VALUE!</v>
      </c>
      <c r="MA92" s="7" t="e">
        <f t="shared" si="231"/>
        <v>#VALUE!</v>
      </c>
      <c r="MB92" s="7" t="e">
        <f t="shared" si="232"/>
        <v>#VALUE!</v>
      </c>
      <c r="MC92" s="7" t="e">
        <f t="shared" si="233"/>
        <v>#VALUE!</v>
      </c>
      <c r="MD92" s="7" t="e">
        <f t="shared" si="234"/>
        <v>#VALUE!</v>
      </c>
      <c r="ME92" s="7" t="e">
        <f t="shared" si="235"/>
        <v>#VALUE!</v>
      </c>
      <c r="MF92" s="7" t="e">
        <f t="shared" si="236"/>
        <v>#VALUE!</v>
      </c>
      <c r="MG92" s="7" t="e">
        <f t="shared" si="237"/>
        <v>#VALUE!</v>
      </c>
      <c r="MH92" s="7" t="e">
        <f t="shared" si="238"/>
        <v>#VALUE!</v>
      </c>
      <c r="MI92" s="7" t="e">
        <f t="shared" si="239"/>
        <v>#VALUE!</v>
      </c>
      <c r="MJ92" s="61" t="e">
        <f t="shared" si="240"/>
        <v>#VALUE!</v>
      </c>
      <c r="ML92" s="60" t="str">
        <f t="shared" si="248"/>
        <v/>
      </c>
      <c r="MM92" s="7" t="str">
        <f t="shared" si="249"/>
        <v/>
      </c>
      <c r="MN92" s="7" t="str">
        <f t="shared" si="250"/>
        <v/>
      </c>
      <c r="MO92" s="7" t="str">
        <f t="shared" si="251"/>
        <v/>
      </c>
      <c r="MP92" s="7" t="str">
        <f t="shared" si="252"/>
        <v/>
      </c>
      <c r="MQ92" s="7" t="str">
        <f t="shared" si="253"/>
        <v/>
      </c>
      <c r="MR92" s="7" t="str">
        <f t="shared" si="254"/>
        <v/>
      </c>
      <c r="MS92" s="7" t="str">
        <f t="shared" si="255"/>
        <v/>
      </c>
      <c r="MT92" s="7" t="str">
        <f t="shared" si="256"/>
        <v/>
      </c>
      <c r="MU92" s="7" t="str">
        <f t="shared" si="257"/>
        <v/>
      </c>
      <c r="MV92" s="7" t="str">
        <f t="shared" si="258"/>
        <v/>
      </c>
      <c r="MW92" s="7" t="str">
        <f t="shared" si="259"/>
        <v/>
      </c>
      <c r="MX92" s="7" t="str">
        <f t="shared" si="260"/>
        <v/>
      </c>
      <c r="MY92" s="7" t="str">
        <f t="shared" si="261"/>
        <v/>
      </c>
      <c r="MZ92" s="7" t="str">
        <f t="shared" si="262"/>
        <v/>
      </c>
      <c r="NA92" s="7" t="str">
        <f t="shared" si="263"/>
        <v/>
      </c>
      <c r="NB92" s="7" t="str">
        <f t="shared" si="264"/>
        <v/>
      </c>
      <c r="NC92" s="7" t="str">
        <f t="shared" si="265"/>
        <v/>
      </c>
      <c r="ND92" s="7" t="str">
        <f t="shared" si="266"/>
        <v/>
      </c>
      <c r="NE92" s="61" t="str">
        <f t="shared" si="267"/>
        <v/>
      </c>
      <c r="NG92" s="10" t="str">
        <f t="shared" si="268"/>
        <v/>
      </c>
      <c r="NI92" s="10" t="str">
        <f t="shared" si="269"/>
        <v/>
      </c>
      <c r="NK92" s="10" t="str">
        <f>IF(COUNTIF($NI92:$NI$176, "X")=1, "X", "")</f>
        <v/>
      </c>
      <c r="NM92" s="10" t="str">
        <f t="shared" si="241"/>
        <v/>
      </c>
      <c r="NO92" s="85" t="str" cm="1">
        <f t="array" ref="NO92">IF(OR(NO$7="", $JE92=""), "", IFERROR(NO$8+SUMPRODUCT((Trades!$CL$8:$CL$307)*(Trades!$O$8:$Q$307=NO$7)*(Trades!$R$8:$R$307&lt;$JE92))-SUMPRODUCT((Trades!$H$8:$H$307)*(Trades!$E$8:$E$307=NO$7)*(Trades!$R$8:$R$307&lt;$JE92)), ""))</f>
        <v/>
      </c>
      <c r="NP92" s="86" t="str" cm="1">
        <f t="array" ref="NP92">IF(OR(NP$7="", $JE92=""), "", IFERROR(NP$8+SUMPRODUCT((Trades!$CL$8:$CL$307)*(Trades!$O$8:$Q$307=NP$7)*(Trades!$R$8:$R$307&lt;$JE92))-SUMPRODUCT((Trades!$H$8:$H$307)*(Trades!$E$8:$E$307=NP$7)*(Trades!$R$8:$R$307&lt;$JE92)), ""))</f>
        <v/>
      </c>
      <c r="NQ92" s="86" t="str" cm="1">
        <f t="array" ref="NQ92">IF(OR(NQ$7="", $JE92=""), "", IFERROR(NQ$8+SUMPRODUCT((Trades!$CL$8:$CL$307)*(Trades!$O$8:$Q$307=NQ$7)*(Trades!$R$8:$R$307&lt;$JE92))-SUMPRODUCT((Trades!$H$8:$H$307)*(Trades!$E$8:$E$307=NQ$7)*(Trades!$R$8:$R$307&lt;$JE92)), ""))</f>
        <v/>
      </c>
      <c r="NR92" s="86" t="str" cm="1">
        <f t="array" ref="NR92">IF(OR(NR$7="", $JE92=""), "", IFERROR(NR$8+SUMPRODUCT((Trades!$CL$8:$CL$307)*(Trades!$O$8:$Q$307=NR$7)*(Trades!$R$8:$R$307&lt;$JE92))-SUMPRODUCT((Trades!$H$8:$H$307)*(Trades!$E$8:$E$307=NR$7)*(Trades!$R$8:$R$307&lt;$JE92)), ""))</f>
        <v/>
      </c>
      <c r="NS92" s="86" t="str" cm="1">
        <f t="array" ref="NS92">IF(OR(NS$7="", $JE92=""), "", IFERROR(NS$8+SUMPRODUCT((Trades!$CL$8:$CL$307)*(Trades!$O$8:$Q$307=NS$7)*(Trades!$R$8:$R$307&lt;$JE92))-SUMPRODUCT((Trades!$H$8:$H$307)*(Trades!$E$8:$E$307=NS$7)*(Trades!$R$8:$R$307&lt;$JE92)), ""))</f>
        <v/>
      </c>
      <c r="NT92" s="86" t="str" cm="1">
        <f t="array" ref="NT92">IF(OR(NT$7="", $JE92=""), "", IFERROR(NT$8+SUMPRODUCT((Trades!$CL$8:$CL$307)*(Trades!$O$8:$Q$307=NT$7)*(Trades!$R$8:$R$307&lt;$JE92))-SUMPRODUCT((Trades!$H$8:$H$307)*(Trades!$E$8:$E$307=NT$7)*(Trades!$R$8:$R$307&lt;$JE92)), ""))</f>
        <v/>
      </c>
      <c r="NU92" s="86" t="str" cm="1">
        <f t="array" ref="NU92">IF(OR(NU$7="", $JE92=""), "", IFERROR(NU$8+SUMPRODUCT((Trades!$CL$8:$CL$307)*(Trades!$O$8:$Q$307=NU$7)*(Trades!$R$8:$R$307&lt;$JE92))-SUMPRODUCT((Trades!$H$8:$H$307)*(Trades!$E$8:$E$307=NU$7)*(Trades!$R$8:$R$307&lt;$JE92)), ""))</f>
        <v/>
      </c>
      <c r="NV92" s="86" t="str" cm="1">
        <f t="array" ref="NV92">IF(OR(NV$7="", $JE92=""), "", IFERROR(NV$8+SUMPRODUCT((Trades!$CL$8:$CL$307)*(Trades!$O$8:$Q$307=NV$7)*(Trades!$R$8:$R$307&lt;$JE92))-SUMPRODUCT((Trades!$H$8:$H$307)*(Trades!$E$8:$E$307=NV$7)*(Trades!$R$8:$R$307&lt;$JE92)), ""))</f>
        <v/>
      </c>
      <c r="NW92" s="86" t="str" cm="1">
        <f t="array" ref="NW92">IF(OR(NW$7="", $JE92=""), "", IFERROR(NW$8+SUMPRODUCT((Trades!$CL$8:$CL$307)*(Trades!$O$8:$Q$307=NW$7)*(Trades!$R$8:$R$307&lt;$JE92))-SUMPRODUCT((Trades!$H$8:$H$307)*(Trades!$E$8:$E$307=NW$7)*(Trades!$R$8:$R$307&lt;$JE92)), ""))</f>
        <v/>
      </c>
      <c r="NX92" s="86" t="str" cm="1">
        <f t="array" ref="NX92">IF(OR(NX$7="", $JE92=""), "", IFERROR(NX$8+SUMPRODUCT((Trades!$CL$8:$CL$307)*(Trades!$O$8:$Q$307=NX$7)*(Trades!$R$8:$R$307&lt;$JE92))-SUMPRODUCT((Trades!$H$8:$H$307)*(Trades!$E$8:$E$307=NX$7)*(Trades!$R$8:$R$307&lt;$JE92)), ""))</f>
        <v/>
      </c>
      <c r="NY92" s="86" t="str" cm="1">
        <f t="array" ref="NY92">IF(OR(NY$7="", $JE92=""), "", IFERROR(NY$8+SUMPRODUCT((Trades!$CL$8:$CL$307)*(Trades!$O$8:$Q$307=NY$7)*(Trades!$R$8:$R$307&lt;$JE92))-SUMPRODUCT((Trades!$H$8:$H$307)*(Trades!$E$8:$E$307=NY$7)*(Trades!$R$8:$R$307&lt;$JE92)), ""))</f>
        <v/>
      </c>
      <c r="NZ92" s="86" t="str" cm="1">
        <f t="array" ref="NZ92">IF(OR(NZ$7="", $JE92=""), "", IFERROR(NZ$8+SUMPRODUCT((Trades!$CL$8:$CL$307)*(Trades!$O$8:$Q$307=NZ$7)*(Trades!$R$8:$R$307&lt;$JE92))-SUMPRODUCT((Trades!$H$8:$H$307)*(Trades!$E$8:$E$307=NZ$7)*(Trades!$R$8:$R$307&lt;$JE92)), ""))</f>
        <v/>
      </c>
      <c r="OA92" s="86" t="str" cm="1">
        <f t="array" ref="OA92">IF(OR(OA$7="", $JE92=""), "", IFERROR(OA$8+SUMPRODUCT((Trades!$CL$8:$CL$307)*(Trades!$O$8:$Q$307=OA$7)*(Trades!$R$8:$R$307&lt;$JE92))-SUMPRODUCT((Trades!$H$8:$H$307)*(Trades!$E$8:$E$307=OA$7)*(Trades!$R$8:$R$307&lt;$JE92)), ""))</f>
        <v/>
      </c>
      <c r="OB92" s="86" t="str" cm="1">
        <f t="array" ref="OB92">IF(OR(OB$7="", $JE92=""), "", IFERROR(OB$8+SUMPRODUCT((Trades!$CL$8:$CL$307)*(Trades!$O$8:$Q$307=OB$7)*(Trades!$R$8:$R$307&lt;$JE92))-SUMPRODUCT((Trades!$H$8:$H$307)*(Trades!$E$8:$E$307=OB$7)*(Trades!$R$8:$R$307&lt;$JE92)), ""))</f>
        <v/>
      </c>
      <c r="OC92" s="86" t="str" cm="1">
        <f t="array" ref="OC92">IF(OR(OC$7="", $JE92=""), "", IFERROR(OC$8+SUMPRODUCT((Trades!$CL$8:$CL$307)*(Trades!$O$8:$Q$307=OC$7)*(Trades!$R$8:$R$307&lt;$JE92))-SUMPRODUCT((Trades!$H$8:$H$307)*(Trades!$E$8:$E$307=OC$7)*(Trades!$R$8:$R$307&lt;$JE92)), ""))</f>
        <v/>
      </c>
      <c r="OD92" s="86" t="str" cm="1">
        <f t="array" ref="OD92">IF(OR(OD$7="", $JE92=""), "", IFERROR(OD$8+SUMPRODUCT((Trades!$CL$8:$CL$307)*(Trades!$O$8:$Q$307=OD$7)*(Trades!$R$8:$R$307&lt;$JE92))-SUMPRODUCT((Trades!$H$8:$H$307)*(Trades!$E$8:$E$307=OD$7)*(Trades!$R$8:$R$307&lt;$JE92)), ""))</f>
        <v/>
      </c>
      <c r="OE92" s="86" t="str" cm="1">
        <f t="array" ref="OE92">IF(OR(OE$7="", $JE92=""), "", IFERROR(OE$8+SUMPRODUCT((Trades!$CL$8:$CL$307)*(Trades!$O$8:$Q$307=OE$7)*(Trades!$R$8:$R$307&lt;$JE92))-SUMPRODUCT((Trades!$H$8:$H$307)*(Trades!$E$8:$E$307=OE$7)*(Trades!$R$8:$R$307&lt;$JE92)), ""))</f>
        <v/>
      </c>
      <c r="OF92" s="86" t="str" cm="1">
        <f t="array" ref="OF92">IF(OR(OF$7="", $JE92=""), "", IFERROR(OF$8+SUMPRODUCT((Trades!$CL$8:$CL$307)*(Trades!$O$8:$Q$307=OF$7)*(Trades!$R$8:$R$307&lt;$JE92))-SUMPRODUCT((Trades!$H$8:$H$307)*(Trades!$E$8:$E$307=OF$7)*(Trades!$R$8:$R$307&lt;$JE92)), ""))</f>
        <v/>
      </c>
      <c r="OG92" s="86" t="str" cm="1">
        <f t="array" ref="OG92">IF(OR(OG$7="", $JE92=""), "", IFERROR(OG$8+SUMPRODUCT((Trades!$CL$8:$CL$307)*(Trades!$O$8:$Q$307=OG$7)*(Trades!$R$8:$R$307&lt;$JE92))-SUMPRODUCT((Trades!$H$8:$H$307)*(Trades!$E$8:$E$307=OG$7)*(Trades!$R$8:$R$307&lt;$JE92)), ""))</f>
        <v/>
      </c>
      <c r="OH92" s="87" t="str" cm="1">
        <f t="array" ref="OH92">IF(OR(OH$7="", $JE92=""), "", IFERROR(OH$8+SUMPRODUCT((Trades!$CL$8:$CL$307)*(Trades!$O$8:$Q$307=OH$7)*(Trades!$R$8:$R$307&lt;$JE92))-SUMPRODUCT((Trades!$H$8:$H$307)*(Trades!$E$8:$E$307=OH$7)*(Trades!$R$8:$R$307&lt;$JE92)), ""))</f>
        <v/>
      </c>
      <c r="OJ92" s="94" t="str">
        <f t="shared" si="270"/>
        <v/>
      </c>
      <c r="OK92" s="95" t="str">
        <f t="shared" si="298"/>
        <v/>
      </c>
      <c r="OL92" s="95" t="str">
        <f t="shared" si="299"/>
        <v/>
      </c>
      <c r="OM92" s="95" t="str">
        <f t="shared" si="300"/>
        <v/>
      </c>
      <c r="ON92" s="95" t="str">
        <f t="shared" si="301"/>
        <v/>
      </c>
      <c r="OO92" s="95" t="str">
        <f t="shared" si="302"/>
        <v/>
      </c>
      <c r="OP92" s="95" t="str">
        <f t="shared" si="303"/>
        <v/>
      </c>
      <c r="OQ92" s="95" t="str">
        <f t="shared" si="304"/>
        <v/>
      </c>
      <c r="OR92" s="95" t="str">
        <f t="shared" si="305"/>
        <v/>
      </c>
      <c r="OS92" s="95" t="str">
        <f t="shared" si="275"/>
        <v/>
      </c>
      <c r="OT92" s="95" t="str">
        <f t="shared" si="276"/>
        <v/>
      </c>
      <c r="OU92" s="95" t="str">
        <f t="shared" si="277"/>
        <v/>
      </c>
      <c r="OV92" s="95" t="str">
        <f t="shared" si="278"/>
        <v/>
      </c>
      <c r="OW92" s="95" t="str">
        <f t="shared" si="279"/>
        <v/>
      </c>
      <c r="OX92" s="95" t="str">
        <f t="shared" si="280"/>
        <v/>
      </c>
      <c r="OY92" s="95" t="str">
        <f t="shared" si="281"/>
        <v/>
      </c>
      <c r="OZ92" s="95" t="str">
        <f t="shared" si="282"/>
        <v/>
      </c>
      <c r="PA92" s="95" t="str">
        <f t="shared" si="283"/>
        <v/>
      </c>
      <c r="PB92" s="95" t="str">
        <f t="shared" si="284"/>
        <v/>
      </c>
      <c r="PC92" s="96" t="str">
        <f t="shared" si="285"/>
        <v/>
      </c>
      <c r="PE92" s="101" t="str">
        <f t="shared" si="271"/>
        <v/>
      </c>
      <c r="PG92" s="106" t="str">
        <f t="shared" si="272"/>
        <v/>
      </c>
      <c r="PH92" s="107" t="str">
        <f t="shared" si="306"/>
        <v/>
      </c>
      <c r="PI92" s="107" t="str">
        <f t="shared" si="307"/>
        <v/>
      </c>
      <c r="PJ92" s="107" t="str">
        <f t="shared" si="308"/>
        <v/>
      </c>
      <c r="PK92" s="107" t="str">
        <f t="shared" si="309"/>
        <v/>
      </c>
      <c r="PL92" s="107" t="str">
        <f t="shared" si="310"/>
        <v/>
      </c>
      <c r="PM92" s="107" t="str">
        <f t="shared" si="311"/>
        <v/>
      </c>
      <c r="PN92" s="107" t="str">
        <f t="shared" si="312"/>
        <v/>
      </c>
      <c r="PO92" s="107" t="str">
        <f t="shared" si="313"/>
        <v/>
      </c>
      <c r="PP92" s="107" t="str">
        <f t="shared" si="286"/>
        <v/>
      </c>
      <c r="PQ92" s="107" t="str">
        <f t="shared" si="287"/>
        <v/>
      </c>
      <c r="PR92" s="107" t="str">
        <f t="shared" si="288"/>
        <v/>
      </c>
      <c r="PS92" s="107" t="str">
        <f t="shared" si="289"/>
        <v/>
      </c>
      <c r="PT92" s="107" t="str">
        <f t="shared" si="290"/>
        <v/>
      </c>
      <c r="PU92" s="107" t="str">
        <f t="shared" si="291"/>
        <v/>
      </c>
      <c r="PV92" s="107" t="str">
        <f t="shared" si="292"/>
        <v/>
      </c>
      <c r="PW92" s="107" t="str">
        <f t="shared" si="293"/>
        <v/>
      </c>
      <c r="PX92" s="107" t="str">
        <f t="shared" si="294"/>
        <v/>
      </c>
      <c r="PY92" s="107" t="str">
        <f t="shared" si="295"/>
        <v/>
      </c>
      <c r="PZ92" s="108" t="str">
        <f t="shared" si="296"/>
        <v/>
      </c>
      <c r="QB92" s="124" t="str" cm="1">
        <f t="array" ref="QB92">IF(OR($QB$3="", $NI92=""), "", IFERROR(INDEX($ML92:$NE92, $QA92, MATCH($QB$3, $ML$7:$NE$7, 0)), ""))</f>
        <v/>
      </c>
      <c r="QD92" s="101" t="e" cm="1">
        <f t="array" ref="QD92">IF(OR($NI92="", $QB$3=""), NA(), IFERROR(INDEX($NO92:$OH92, $QC92, MATCH($QB$3, $NO$7:$OH$7, 0)), NA()))</f>
        <v>#N/A</v>
      </c>
      <c r="QF92" s="10">
        <f t="shared" si="242"/>
        <v>-20</v>
      </c>
    </row>
    <row r="93" spans="88:448" ht="15" hidden="1" customHeight="1" x14ac:dyDescent="0.25">
      <c r="CJ93" s="7"/>
      <c r="CK93" s="10">
        <v>85</v>
      </c>
      <c r="CL93" s="60">
        <v>51</v>
      </c>
      <c r="CM93" s="7">
        <v>88</v>
      </c>
      <c r="CN93" s="7">
        <v>79</v>
      </c>
      <c r="CO93" s="7">
        <v>51</v>
      </c>
      <c r="CP93" s="7">
        <v>74</v>
      </c>
      <c r="CQ93" s="7">
        <v>40</v>
      </c>
      <c r="CR93" s="7">
        <v>3</v>
      </c>
      <c r="CS93" s="7">
        <v>81</v>
      </c>
      <c r="CT93" s="7">
        <v>67</v>
      </c>
      <c r="CU93" s="7">
        <v>58</v>
      </c>
      <c r="CV93" s="7">
        <v>36</v>
      </c>
      <c r="CW93" s="7">
        <v>44</v>
      </c>
      <c r="CX93" s="7">
        <v>54</v>
      </c>
      <c r="CY93" s="7">
        <v>78</v>
      </c>
      <c r="CZ93" s="7">
        <v>32</v>
      </c>
      <c r="DA93" s="7">
        <v>9</v>
      </c>
      <c r="DB93" s="7">
        <v>15</v>
      </c>
      <c r="DC93" s="7">
        <v>18</v>
      </c>
      <c r="DD93" s="7">
        <v>11</v>
      </c>
      <c r="DE93" s="7">
        <v>44</v>
      </c>
      <c r="DF93" s="7">
        <v>79</v>
      </c>
      <c r="DG93" s="7">
        <v>58</v>
      </c>
      <c r="DH93" s="7">
        <v>57</v>
      </c>
      <c r="DI93" s="61">
        <v>67</v>
      </c>
      <c r="DK93" s="10">
        <v>86</v>
      </c>
      <c r="DL93" s="60">
        <v>20</v>
      </c>
      <c r="DM93" s="7">
        <v>5</v>
      </c>
      <c r="DN93" s="7">
        <v>34</v>
      </c>
      <c r="DO93" s="7">
        <v>12</v>
      </c>
      <c r="DP93" s="7">
        <v>90</v>
      </c>
      <c r="DQ93" s="7">
        <v>13</v>
      </c>
      <c r="DR93" s="7">
        <v>59</v>
      </c>
      <c r="DS93" s="7">
        <v>35</v>
      </c>
      <c r="DT93" s="7">
        <v>75</v>
      </c>
      <c r="DU93" s="7">
        <v>100</v>
      </c>
      <c r="DV93" s="7">
        <v>38</v>
      </c>
      <c r="DW93" s="7">
        <v>43</v>
      </c>
      <c r="DX93" s="7">
        <v>66</v>
      </c>
      <c r="DY93" s="7">
        <v>3</v>
      </c>
      <c r="DZ93" s="7">
        <v>56</v>
      </c>
      <c r="EA93" s="7">
        <v>91</v>
      </c>
      <c r="EB93" s="7">
        <v>10</v>
      </c>
      <c r="EC93" s="7">
        <v>31</v>
      </c>
      <c r="ED93" s="7">
        <v>23</v>
      </c>
      <c r="EE93" s="7">
        <v>61</v>
      </c>
      <c r="EF93" s="7">
        <v>5</v>
      </c>
      <c r="EG93" s="7">
        <v>14</v>
      </c>
      <c r="EH93" s="7">
        <v>28</v>
      </c>
      <c r="EI93" s="7">
        <v>72</v>
      </c>
      <c r="EJ93" s="7">
        <v>56</v>
      </c>
      <c r="EK93" s="7">
        <v>19</v>
      </c>
      <c r="EL93" s="7">
        <v>62</v>
      </c>
      <c r="EM93" s="7">
        <v>61</v>
      </c>
      <c r="EN93" s="7">
        <v>31</v>
      </c>
      <c r="EO93" s="7">
        <v>34</v>
      </c>
      <c r="EP93" s="7">
        <v>69</v>
      </c>
      <c r="EQ93" s="7">
        <v>86</v>
      </c>
      <c r="ER93" s="7">
        <v>88</v>
      </c>
      <c r="ES93" s="7">
        <v>47</v>
      </c>
      <c r="ET93" s="7">
        <v>52</v>
      </c>
      <c r="EU93" s="7">
        <v>6</v>
      </c>
      <c r="EV93" s="7">
        <v>83</v>
      </c>
      <c r="EW93" s="7">
        <v>44</v>
      </c>
      <c r="EX93" s="7">
        <v>36</v>
      </c>
      <c r="EY93" s="7">
        <v>95</v>
      </c>
      <c r="EZ93" s="7">
        <v>79</v>
      </c>
      <c r="FA93" s="7">
        <v>53</v>
      </c>
      <c r="FB93" s="7">
        <v>26</v>
      </c>
      <c r="FC93" s="7">
        <v>3</v>
      </c>
      <c r="FD93" s="7">
        <v>73</v>
      </c>
      <c r="FE93" s="7">
        <v>31</v>
      </c>
      <c r="FF93" s="7">
        <v>60</v>
      </c>
      <c r="FG93" s="7">
        <v>40</v>
      </c>
      <c r="FH93" s="7">
        <v>60</v>
      </c>
      <c r="FI93" s="7">
        <v>38</v>
      </c>
      <c r="FJ93" s="7">
        <v>89</v>
      </c>
      <c r="FK93" s="7">
        <v>50</v>
      </c>
      <c r="FL93" s="7">
        <v>70</v>
      </c>
      <c r="FM93" s="7">
        <v>19</v>
      </c>
      <c r="FN93" s="7">
        <v>56</v>
      </c>
      <c r="FO93" s="7">
        <v>46</v>
      </c>
      <c r="FP93" s="7">
        <v>63</v>
      </c>
      <c r="FQ93" s="7">
        <v>39</v>
      </c>
      <c r="FR93" s="7">
        <v>95</v>
      </c>
      <c r="FS93" s="7">
        <v>48</v>
      </c>
      <c r="FT93" s="7">
        <v>43</v>
      </c>
      <c r="FU93" s="7">
        <v>86</v>
      </c>
      <c r="FV93" s="7">
        <v>72</v>
      </c>
      <c r="FW93" s="7">
        <v>81</v>
      </c>
      <c r="FX93" s="7">
        <v>57</v>
      </c>
      <c r="FY93" s="7">
        <v>48</v>
      </c>
      <c r="FZ93" s="7">
        <v>3</v>
      </c>
      <c r="GA93" s="7">
        <v>72</v>
      </c>
      <c r="GB93" s="7">
        <v>33</v>
      </c>
      <c r="GC93" s="7">
        <v>67</v>
      </c>
      <c r="GD93" s="7">
        <v>23</v>
      </c>
      <c r="GE93" s="7">
        <v>70</v>
      </c>
      <c r="GF93" s="7">
        <v>55</v>
      </c>
      <c r="GG93" s="7">
        <v>40</v>
      </c>
      <c r="GH93" s="7">
        <v>26</v>
      </c>
      <c r="GI93" s="7">
        <v>35</v>
      </c>
      <c r="GJ93" s="7">
        <v>52</v>
      </c>
      <c r="GK93" s="7">
        <v>67</v>
      </c>
      <c r="GL93" s="7">
        <v>9</v>
      </c>
      <c r="GM93" s="7">
        <v>11</v>
      </c>
      <c r="GN93" s="7">
        <v>12</v>
      </c>
      <c r="GO93" s="7">
        <v>82</v>
      </c>
      <c r="GP93" s="7">
        <v>49</v>
      </c>
      <c r="GQ93" s="7">
        <v>13</v>
      </c>
      <c r="GR93" s="7">
        <v>17</v>
      </c>
      <c r="GS93" s="7">
        <v>18</v>
      </c>
      <c r="GT93" s="7">
        <v>95</v>
      </c>
      <c r="GU93" s="7">
        <v>98</v>
      </c>
      <c r="GV93" s="7">
        <v>64</v>
      </c>
      <c r="GW93" s="7">
        <v>20</v>
      </c>
      <c r="GX93" s="7">
        <v>57</v>
      </c>
      <c r="GY93" s="7">
        <v>35</v>
      </c>
      <c r="GZ93" s="7">
        <v>20</v>
      </c>
      <c r="HA93" s="7">
        <v>21</v>
      </c>
      <c r="HB93" s="7">
        <v>14</v>
      </c>
      <c r="HC93" s="7">
        <v>84</v>
      </c>
      <c r="HD93" s="7">
        <v>43</v>
      </c>
      <c r="HE93" s="7">
        <v>20</v>
      </c>
      <c r="HF93" s="7">
        <v>89</v>
      </c>
      <c r="HG93" s="61">
        <v>41</v>
      </c>
      <c r="HJ93" s="52" t="e">
        <f t="shared" si="273"/>
        <v>#VALUE!</v>
      </c>
      <c r="HL93" s="49">
        <f>$CA$21</f>
        <v>0.54166666666666663</v>
      </c>
      <c r="HN93" s="10" t="e">
        <f t="shared" si="179"/>
        <v>#VALUE!</v>
      </c>
      <c r="HP93" s="10" t="e">
        <f t="shared" si="180"/>
        <v>#VALUE!</v>
      </c>
      <c r="HR93" s="10" t="e">
        <f t="shared" si="243"/>
        <v>#VALUE!</v>
      </c>
      <c r="HT93" s="60" t="e">
        <f t="shared" si="297"/>
        <v>#VALUE!</v>
      </c>
      <c r="HU93" s="7" t="e">
        <f t="shared" si="297"/>
        <v>#VALUE!</v>
      </c>
      <c r="HV93" s="7" t="e">
        <f t="shared" si="297"/>
        <v>#VALUE!</v>
      </c>
      <c r="HW93" s="7" t="e">
        <f t="shared" si="297"/>
        <v>#VALUE!</v>
      </c>
      <c r="HX93" s="7" t="e">
        <f t="shared" si="297"/>
        <v>#VALUE!</v>
      </c>
      <c r="HY93" s="7" t="e">
        <f t="shared" si="297"/>
        <v>#VALUE!</v>
      </c>
      <c r="HZ93" s="7" t="e">
        <f t="shared" si="297"/>
        <v>#VALUE!</v>
      </c>
      <c r="IA93" s="7" t="e">
        <f t="shared" si="297"/>
        <v>#VALUE!</v>
      </c>
      <c r="IB93" s="7" t="e">
        <f t="shared" si="297"/>
        <v>#VALUE!</v>
      </c>
      <c r="IC93" s="7" t="e">
        <f t="shared" si="297"/>
        <v>#VALUE!</v>
      </c>
      <c r="ID93" s="7" t="e">
        <f t="shared" si="297"/>
        <v>#VALUE!</v>
      </c>
      <c r="IE93" s="7" t="e">
        <f t="shared" si="297"/>
        <v>#VALUE!</v>
      </c>
      <c r="IF93" s="7" t="e">
        <f t="shared" si="297"/>
        <v>#VALUE!</v>
      </c>
      <c r="IG93" s="7" t="e">
        <f t="shared" si="297"/>
        <v>#VALUE!</v>
      </c>
      <c r="IH93" s="7" t="e">
        <f t="shared" si="297"/>
        <v>#VALUE!</v>
      </c>
      <c r="II93" s="7" t="e">
        <f t="shared" si="297"/>
        <v>#VALUE!</v>
      </c>
      <c r="IJ93" s="7" t="e">
        <f t="shared" si="274"/>
        <v>#VALUE!</v>
      </c>
      <c r="IK93" s="7" t="e">
        <f t="shared" si="274"/>
        <v>#VALUE!</v>
      </c>
      <c r="IL93" s="7" t="e">
        <f t="shared" si="274"/>
        <v>#VALUE!</v>
      </c>
      <c r="IM93" s="61" t="e">
        <f t="shared" si="274"/>
        <v>#VALUE!</v>
      </c>
      <c r="IT93" s="10">
        <v>86</v>
      </c>
      <c r="IU93" s="10">
        <f t="shared" si="244"/>
        <v>4</v>
      </c>
      <c r="IW93" s="10">
        <f>IFERROR(IF(COUNTIF(IW$8:IW92, IW92)&lt;=INDEX($IQ$8:$IQ$18, MATCH(IW92, $IP$8:$IP$18, 0)), IW92, IW92+$IR$5), "")</f>
        <v>3</v>
      </c>
      <c r="IX93" s="10">
        <f>IF($IW93="", "", COUNTIF(IW$8:IW93, IW93))</f>
        <v>10</v>
      </c>
      <c r="IY93" s="10">
        <f t="shared" si="245"/>
        <v>10</v>
      </c>
      <c r="JA93" s="10" t="str">
        <f t="shared" si="246"/>
        <v>X</v>
      </c>
      <c r="JB93" s="10">
        <f>IF($JA93="", "", COUNTIF(JA$8:JA93, "X"))</f>
        <v>78</v>
      </c>
      <c r="JE93" s="67" t="str">
        <f t="shared" si="247"/>
        <v/>
      </c>
      <c r="JF93" s="60" t="str">
        <f>IF(AND($IQ$5='Dev Settings'!$BU$3, COUNTIF($IP$21:$IP$25, HT93)&gt;0, COUNTIF($IP$21:$IP$25, HT92)&gt;0), MIN($ML92:$NE92)-ML92, IF(AND($IQ$6='Dev Settings'!$BU$3, COUNTIF($IQ$21:$IQ$25, HT93)&gt;0, COUNTIF($IQ$21:$IQ$25, HT92)&gt;0), MAX($ML92:$NE92)-ML92, IFERROR(INDEX($IU$8:$IU$107, MATCH(HT93, $IT$8:$IT$107, 0)), "")))</f>
        <v/>
      </c>
      <c r="JG93" s="7" t="str">
        <f>IF(AND($IQ$5='Dev Settings'!$BU$3, COUNTIF($IP$21:$IP$25, HU93)&gt;0, COUNTIF($IP$21:$IP$25, HU92)&gt;0), MIN($ML92:$NE92)-MM92, IF(AND($IQ$6='Dev Settings'!$BU$3, COUNTIF($IQ$21:$IQ$25, HU93)&gt;0, COUNTIF($IQ$21:$IQ$25, HU92)&gt;0), MAX($ML92:$NE92)-MM92, IFERROR(INDEX($IU$8:$IU$107, MATCH(HU93, $IT$8:$IT$107, 0)), "")))</f>
        <v/>
      </c>
      <c r="JH93" s="7" t="str">
        <f>IF(AND($IQ$5='Dev Settings'!$BU$3, COUNTIF($IP$21:$IP$25, HV93)&gt;0, COUNTIF($IP$21:$IP$25, HV92)&gt;0), MIN($ML92:$NE92)-MN92, IF(AND($IQ$6='Dev Settings'!$BU$3, COUNTIF($IQ$21:$IQ$25, HV93)&gt;0, COUNTIF($IQ$21:$IQ$25, HV92)&gt;0), MAX($ML92:$NE92)-MN92, IFERROR(INDEX($IU$8:$IU$107, MATCH(HV93, $IT$8:$IT$107, 0)), "")))</f>
        <v/>
      </c>
      <c r="JI93" s="7" t="str">
        <f>IF(AND($IQ$5='Dev Settings'!$BU$3, COUNTIF($IP$21:$IP$25, HW93)&gt;0, COUNTIF($IP$21:$IP$25, HW92)&gt;0), MIN($ML92:$NE92)-MO92, IF(AND($IQ$6='Dev Settings'!$BU$3, COUNTIF($IQ$21:$IQ$25, HW93)&gt;0, COUNTIF($IQ$21:$IQ$25, HW92)&gt;0), MAX($ML92:$NE92)-MO92, IFERROR(INDEX($IU$8:$IU$107, MATCH(HW93, $IT$8:$IT$107, 0)), "")))</f>
        <v/>
      </c>
      <c r="JJ93" s="7" t="str">
        <f>IF(AND($IQ$5='Dev Settings'!$BU$3, COUNTIF($IP$21:$IP$25, HX93)&gt;0, COUNTIF($IP$21:$IP$25, HX92)&gt;0), MIN($ML92:$NE92)-MP92, IF(AND($IQ$6='Dev Settings'!$BU$3, COUNTIF($IQ$21:$IQ$25, HX93)&gt;0, COUNTIF($IQ$21:$IQ$25, HX92)&gt;0), MAX($ML92:$NE92)-MP92, IFERROR(INDEX($IU$8:$IU$107, MATCH(HX93, $IT$8:$IT$107, 0)), "")))</f>
        <v/>
      </c>
      <c r="JK93" s="7" t="str">
        <f>IF(AND($IQ$5='Dev Settings'!$BU$3, COUNTIF($IP$21:$IP$25, HY93)&gt;0, COUNTIF($IP$21:$IP$25, HY92)&gt;0), MIN($ML92:$NE92)-MQ92, IF(AND($IQ$6='Dev Settings'!$BU$3, COUNTIF($IQ$21:$IQ$25, HY93)&gt;0, COUNTIF($IQ$21:$IQ$25, HY92)&gt;0), MAX($ML92:$NE92)-MQ92, IFERROR(INDEX($IU$8:$IU$107, MATCH(HY93, $IT$8:$IT$107, 0)), "")))</f>
        <v/>
      </c>
      <c r="JL93" s="7" t="str">
        <f>IF(AND($IQ$5='Dev Settings'!$BU$3, COUNTIF($IP$21:$IP$25, HZ93)&gt;0, COUNTIF($IP$21:$IP$25, HZ92)&gt;0), MIN($ML92:$NE92)-MR92, IF(AND($IQ$6='Dev Settings'!$BU$3, COUNTIF($IQ$21:$IQ$25, HZ93)&gt;0, COUNTIF($IQ$21:$IQ$25, HZ92)&gt;0), MAX($ML92:$NE92)-MR92, IFERROR(INDEX($IU$8:$IU$107, MATCH(HZ93, $IT$8:$IT$107, 0)), "")))</f>
        <v/>
      </c>
      <c r="JM93" s="7" t="str">
        <f>IF(AND($IQ$5='Dev Settings'!$BU$3, COUNTIF($IP$21:$IP$25, IA93)&gt;0, COUNTIF($IP$21:$IP$25, IA92)&gt;0), MIN($ML92:$NE92)-MS92, IF(AND($IQ$6='Dev Settings'!$BU$3, COUNTIF($IQ$21:$IQ$25, IA93)&gt;0, COUNTIF($IQ$21:$IQ$25, IA92)&gt;0), MAX($ML92:$NE92)-MS92, IFERROR(INDEX($IU$8:$IU$107, MATCH(IA93, $IT$8:$IT$107, 0)), "")))</f>
        <v/>
      </c>
      <c r="JN93" s="7" t="str">
        <f>IF(AND($IQ$5='Dev Settings'!$BU$3, COUNTIF($IP$21:$IP$25, IB93)&gt;0, COUNTIF($IP$21:$IP$25, IB92)&gt;0), MIN($ML92:$NE92)-MT92, IF(AND($IQ$6='Dev Settings'!$BU$3, COUNTIF($IQ$21:$IQ$25, IB93)&gt;0, COUNTIF($IQ$21:$IQ$25, IB92)&gt;0), MAX($ML92:$NE92)-MT92, IFERROR(INDEX($IU$8:$IU$107, MATCH(IB93, $IT$8:$IT$107, 0)), "")))</f>
        <v/>
      </c>
      <c r="JO93" s="7" t="str">
        <f>IF(AND($IQ$5='Dev Settings'!$BU$3, COUNTIF($IP$21:$IP$25, IC93)&gt;0, COUNTIF($IP$21:$IP$25, IC92)&gt;0), MIN($ML92:$NE92)-MU92, IF(AND($IQ$6='Dev Settings'!$BU$3, COUNTIF($IQ$21:$IQ$25, IC93)&gt;0, COUNTIF($IQ$21:$IQ$25, IC92)&gt;0), MAX($ML92:$NE92)-MU92, IFERROR(INDEX($IU$8:$IU$107, MATCH(IC93, $IT$8:$IT$107, 0)), "")))</f>
        <v/>
      </c>
      <c r="JP93" s="7" t="str">
        <f>IF(AND($IQ$5='Dev Settings'!$BU$3, COUNTIF($IP$21:$IP$25, ID93)&gt;0, COUNTIF($IP$21:$IP$25, ID92)&gt;0), MIN($ML92:$NE92)-MV92, IF(AND($IQ$6='Dev Settings'!$BU$3, COUNTIF($IQ$21:$IQ$25, ID93)&gt;0, COUNTIF($IQ$21:$IQ$25, ID92)&gt;0), MAX($ML92:$NE92)-MV92, IFERROR(INDEX($IU$8:$IU$107, MATCH(ID93, $IT$8:$IT$107, 0)), "")))</f>
        <v/>
      </c>
      <c r="JQ93" s="7" t="str">
        <f>IF(AND($IQ$5='Dev Settings'!$BU$3, COUNTIF($IP$21:$IP$25, IE93)&gt;0, COUNTIF($IP$21:$IP$25, IE92)&gt;0), MIN($ML92:$NE92)-MW92, IF(AND($IQ$6='Dev Settings'!$BU$3, COUNTIF($IQ$21:$IQ$25, IE93)&gt;0, COUNTIF($IQ$21:$IQ$25, IE92)&gt;0), MAX($ML92:$NE92)-MW92, IFERROR(INDEX($IU$8:$IU$107, MATCH(IE93, $IT$8:$IT$107, 0)), "")))</f>
        <v/>
      </c>
      <c r="JR93" s="7" t="str">
        <f>IF(AND($IQ$5='Dev Settings'!$BU$3, COUNTIF($IP$21:$IP$25, IF93)&gt;0, COUNTIF($IP$21:$IP$25, IF92)&gt;0), MIN($ML92:$NE92)-MX92, IF(AND($IQ$6='Dev Settings'!$BU$3, COUNTIF($IQ$21:$IQ$25, IF93)&gt;0, COUNTIF($IQ$21:$IQ$25, IF92)&gt;0), MAX($ML92:$NE92)-MX92, IFERROR(INDEX($IU$8:$IU$107, MATCH(IF93, $IT$8:$IT$107, 0)), "")))</f>
        <v/>
      </c>
      <c r="JS93" s="7" t="str">
        <f>IF(AND($IQ$5='Dev Settings'!$BU$3, COUNTIF($IP$21:$IP$25, IG93)&gt;0, COUNTIF($IP$21:$IP$25, IG92)&gt;0), MIN($ML92:$NE92)-MY92, IF(AND($IQ$6='Dev Settings'!$BU$3, COUNTIF($IQ$21:$IQ$25, IG93)&gt;0, COUNTIF($IQ$21:$IQ$25, IG92)&gt;0), MAX($ML92:$NE92)-MY92, IFERROR(INDEX($IU$8:$IU$107, MATCH(IG93, $IT$8:$IT$107, 0)), "")))</f>
        <v/>
      </c>
      <c r="JT93" s="7" t="str">
        <f>IF(AND($IQ$5='Dev Settings'!$BU$3, COUNTIF($IP$21:$IP$25, IH93)&gt;0, COUNTIF($IP$21:$IP$25, IH92)&gt;0), MIN($ML92:$NE92)-MZ92, IF(AND($IQ$6='Dev Settings'!$BU$3, COUNTIF($IQ$21:$IQ$25, IH93)&gt;0, COUNTIF($IQ$21:$IQ$25, IH92)&gt;0), MAX($ML92:$NE92)-MZ92, IFERROR(INDEX($IU$8:$IU$107, MATCH(IH93, $IT$8:$IT$107, 0)), "")))</f>
        <v/>
      </c>
      <c r="JU93" s="7" t="str">
        <f>IF(AND($IQ$5='Dev Settings'!$BU$3, COUNTIF($IP$21:$IP$25, II93)&gt;0, COUNTIF($IP$21:$IP$25, II92)&gt;0), MIN($ML92:$NE92)-NA92, IF(AND($IQ$6='Dev Settings'!$BU$3, COUNTIF($IQ$21:$IQ$25, II93)&gt;0, COUNTIF($IQ$21:$IQ$25, II92)&gt;0), MAX($ML92:$NE92)-NA92, IFERROR(INDEX($IU$8:$IU$107, MATCH(II93, $IT$8:$IT$107, 0)), "")))</f>
        <v/>
      </c>
      <c r="JV93" s="7" t="str">
        <f>IF(AND($IQ$5='Dev Settings'!$BU$3, COUNTIF($IP$21:$IP$25, IJ93)&gt;0, COUNTIF($IP$21:$IP$25, IJ92)&gt;0), MIN($ML92:$NE92)-NB92, IF(AND($IQ$6='Dev Settings'!$BU$3, COUNTIF($IQ$21:$IQ$25, IJ93)&gt;0, COUNTIF($IQ$21:$IQ$25, IJ92)&gt;0), MAX($ML92:$NE92)-NB92, IFERROR(INDEX($IU$8:$IU$107, MATCH(IJ93, $IT$8:$IT$107, 0)), "")))</f>
        <v/>
      </c>
      <c r="JW93" s="7" t="str">
        <f>IF(AND($IQ$5='Dev Settings'!$BU$3, COUNTIF($IP$21:$IP$25, IK93)&gt;0, COUNTIF($IP$21:$IP$25, IK92)&gt;0), MIN($ML92:$NE92)-NC92, IF(AND($IQ$6='Dev Settings'!$BU$3, COUNTIF($IQ$21:$IQ$25, IK93)&gt;0, COUNTIF($IQ$21:$IQ$25, IK92)&gt;0), MAX($ML92:$NE92)-NC92, IFERROR(INDEX($IU$8:$IU$107, MATCH(IK93, $IT$8:$IT$107, 0)), "")))</f>
        <v/>
      </c>
      <c r="JX93" s="7" t="str">
        <f>IF(AND($IQ$5='Dev Settings'!$BU$3, COUNTIF($IP$21:$IP$25, IL93)&gt;0, COUNTIF($IP$21:$IP$25, IL92)&gt;0), MIN($ML92:$NE92)-ND92, IF(AND($IQ$6='Dev Settings'!$BU$3, COUNTIF($IQ$21:$IQ$25, IL93)&gt;0, COUNTIF($IQ$21:$IQ$25, IL92)&gt;0), MAX($ML92:$NE92)-ND92, IFERROR(INDEX($IU$8:$IU$107, MATCH(IL93, $IT$8:$IT$107, 0)), "")))</f>
        <v/>
      </c>
      <c r="JY93" s="61" t="str">
        <f>IF(AND($IQ$5='Dev Settings'!$BU$3, COUNTIF($IP$21:$IP$25, IM93)&gt;0, COUNTIF($IP$21:$IP$25, IM92)&gt;0), MIN($ML92:$NE92)-NE92, IF(AND($IQ$6='Dev Settings'!$BU$3, COUNTIF($IQ$21:$IQ$25, IM93)&gt;0, COUNTIF($IQ$21:$IQ$25, IM92)&gt;0), MAX($ML92:$NE92)-NE92, IFERROR(INDEX($IU$8:$IU$107, MATCH(IM93, $IT$8:$IT$107, 0)), "")))</f>
        <v/>
      </c>
      <c r="KA93" s="60" t="str">
        <f t="shared" si="181"/>
        <v/>
      </c>
      <c r="KB93" s="7" t="str">
        <f t="shared" si="182"/>
        <v/>
      </c>
      <c r="KC93" s="7" t="str">
        <f t="shared" si="183"/>
        <v/>
      </c>
      <c r="KD93" s="7" t="str">
        <f t="shared" si="184"/>
        <v/>
      </c>
      <c r="KE93" s="7" t="str">
        <f t="shared" si="185"/>
        <v/>
      </c>
      <c r="KF93" s="7" t="str">
        <f t="shared" si="186"/>
        <v/>
      </c>
      <c r="KG93" s="7" t="str">
        <f t="shared" si="187"/>
        <v/>
      </c>
      <c r="KH93" s="7" t="str">
        <f t="shared" si="188"/>
        <v/>
      </c>
      <c r="KI93" s="7" t="str">
        <f t="shared" si="189"/>
        <v/>
      </c>
      <c r="KJ93" s="7" t="str">
        <f t="shared" si="190"/>
        <v/>
      </c>
      <c r="KK93" s="7" t="str">
        <f t="shared" si="191"/>
        <v/>
      </c>
      <c r="KL93" s="7" t="str">
        <f t="shared" si="192"/>
        <v/>
      </c>
      <c r="KM93" s="7" t="str">
        <f t="shared" si="193"/>
        <v/>
      </c>
      <c r="KN93" s="7" t="str">
        <f t="shared" si="194"/>
        <v/>
      </c>
      <c r="KO93" s="7" t="str">
        <f t="shared" si="195"/>
        <v/>
      </c>
      <c r="KP93" s="7" t="str">
        <f t="shared" si="196"/>
        <v/>
      </c>
      <c r="KQ93" s="7" t="str">
        <f t="shared" si="197"/>
        <v/>
      </c>
      <c r="KR93" s="7" t="str">
        <f t="shared" si="198"/>
        <v/>
      </c>
      <c r="KS93" s="7" t="str">
        <f t="shared" si="199"/>
        <v/>
      </c>
      <c r="KT93" s="61" t="str">
        <f t="shared" si="200"/>
        <v/>
      </c>
      <c r="KV93" s="60" t="e">
        <f t="shared" si="201"/>
        <v>#VALUE!</v>
      </c>
      <c r="KW93" s="7" t="e">
        <f t="shared" si="202"/>
        <v>#VALUE!</v>
      </c>
      <c r="KX93" s="7" t="e">
        <f t="shared" si="203"/>
        <v>#VALUE!</v>
      </c>
      <c r="KY93" s="7" t="e">
        <f t="shared" si="204"/>
        <v>#VALUE!</v>
      </c>
      <c r="KZ93" s="7" t="e">
        <f t="shared" si="205"/>
        <v>#VALUE!</v>
      </c>
      <c r="LA93" s="7" t="e">
        <f t="shared" si="206"/>
        <v>#VALUE!</v>
      </c>
      <c r="LB93" s="7" t="e">
        <f t="shared" si="207"/>
        <v>#VALUE!</v>
      </c>
      <c r="LC93" s="7" t="e">
        <f t="shared" si="208"/>
        <v>#VALUE!</v>
      </c>
      <c r="LD93" s="7" t="e">
        <f t="shared" si="209"/>
        <v>#VALUE!</v>
      </c>
      <c r="LE93" s="7" t="e">
        <f t="shared" si="210"/>
        <v>#VALUE!</v>
      </c>
      <c r="LF93" s="7" t="e">
        <f t="shared" si="211"/>
        <v>#VALUE!</v>
      </c>
      <c r="LG93" s="7" t="e">
        <f t="shared" si="212"/>
        <v>#VALUE!</v>
      </c>
      <c r="LH93" s="7" t="e">
        <f t="shared" si="213"/>
        <v>#VALUE!</v>
      </c>
      <c r="LI93" s="7" t="e">
        <f t="shared" si="214"/>
        <v>#VALUE!</v>
      </c>
      <c r="LJ93" s="7" t="e">
        <f t="shared" si="215"/>
        <v>#VALUE!</v>
      </c>
      <c r="LK93" s="7" t="e">
        <f t="shared" si="216"/>
        <v>#VALUE!</v>
      </c>
      <c r="LL93" s="7" t="e">
        <f t="shared" si="217"/>
        <v>#VALUE!</v>
      </c>
      <c r="LM93" s="7" t="e">
        <f t="shared" si="218"/>
        <v>#VALUE!</v>
      </c>
      <c r="LN93" s="7" t="e">
        <f t="shared" si="219"/>
        <v>#VALUE!</v>
      </c>
      <c r="LO93" s="61" t="e">
        <f t="shared" si="220"/>
        <v>#VALUE!</v>
      </c>
      <c r="LQ93" s="60" t="e">
        <f t="shared" si="221"/>
        <v>#VALUE!</v>
      </c>
      <c r="LR93" s="7" t="e">
        <f t="shared" si="222"/>
        <v>#VALUE!</v>
      </c>
      <c r="LS93" s="7" t="e">
        <f t="shared" si="223"/>
        <v>#VALUE!</v>
      </c>
      <c r="LT93" s="7" t="e">
        <f t="shared" si="224"/>
        <v>#VALUE!</v>
      </c>
      <c r="LU93" s="7" t="e">
        <f t="shared" si="225"/>
        <v>#VALUE!</v>
      </c>
      <c r="LV93" s="7" t="e">
        <f t="shared" si="226"/>
        <v>#VALUE!</v>
      </c>
      <c r="LW93" s="7" t="e">
        <f t="shared" si="227"/>
        <v>#VALUE!</v>
      </c>
      <c r="LX93" s="7" t="e">
        <f t="shared" si="228"/>
        <v>#VALUE!</v>
      </c>
      <c r="LY93" s="7" t="e">
        <f t="shared" si="229"/>
        <v>#VALUE!</v>
      </c>
      <c r="LZ93" s="7" t="e">
        <f t="shared" si="230"/>
        <v>#VALUE!</v>
      </c>
      <c r="MA93" s="7" t="e">
        <f t="shared" si="231"/>
        <v>#VALUE!</v>
      </c>
      <c r="MB93" s="7" t="e">
        <f t="shared" si="232"/>
        <v>#VALUE!</v>
      </c>
      <c r="MC93" s="7" t="e">
        <f t="shared" si="233"/>
        <v>#VALUE!</v>
      </c>
      <c r="MD93" s="7" t="e">
        <f t="shared" si="234"/>
        <v>#VALUE!</v>
      </c>
      <c r="ME93" s="7" t="e">
        <f t="shared" si="235"/>
        <v>#VALUE!</v>
      </c>
      <c r="MF93" s="7" t="e">
        <f t="shared" si="236"/>
        <v>#VALUE!</v>
      </c>
      <c r="MG93" s="7" t="e">
        <f t="shared" si="237"/>
        <v>#VALUE!</v>
      </c>
      <c r="MH93" s="7" t="e">
        <f t="shared" si="238"/>
        <v>#VALUE!</v>
      </c>
      <c r="MI93" s="7" t="e">
        <f t="shared" si="239"/>
        <v>#VALUE!</v>
      </c>
      <c r="MJ93" s="61" t="e">
        <f t="shared" si="240"/>
        <v>#VALUE!</v>
      </c>
      <c r="ML93" s="60" t="str">
        <f t="shared" si="248"/>
        <v/>
      </c>
      <c r="MM93" s="7" t="str">
        <f t="shared" si="249"/>
        <v/>
      </c>
      <c r="MN93" s="7" t="str">
        <f t="shared" si="250"/>
        <v/>
      </c>
      <c r="MO93" s="7" t="str">
        <f t="shared" si="251"/>
        <v/>
      </c>
      <c r="MP93" s="7" t="str">
        <f t="shared" si="252"/>
        <v/>
      </c>
      <c r="MQ93" s="7" t="str">
        <f t="shared" si="253"/>
        <v/>
      </c>
      <c r="MR93" s="7" t="str">
        <f t="shared" si="254"/>
        <v/>
      </c>
      <c r="MS93" s="7" t="str">
        <f t="shared" si="255"/>
        <v/>
      </c>
      <c r="MT93" s="7" t="str">
        <f t="shared" si="256"/>
        <v/>
      </c>
      <c r="MU93" s="7" t="str">
        <f t="shared" si="257"/>
        <v/>
      </c>
      <c r="MV93" s="7" t="str">
        <f t="shared" si="258"/>
        <v/>
      </c>
      <c r="MW93" s="7" t="str">
        <f t="shared" si="259"/>
        <v/>
      </c>
      <c r="MX93" s="7" t="str">
        <f t="shared" si="260"/>
        <v/>
      </c>
      <c r="MY93" s="7" t="str">
        <f t="shared" si="261"/>
        <v/>
      </c>
      <c r="MZ93" s="7" t="str">
        <f t="shared" si="262"/>
        <v/>
      </c>
      <c r="NA93" s="7" t="str">
        <f t="shared" si="263"/>
        <v/>
      </c>
      <c r="NB93" s="7" t="str">
        <f t="shared" si="264"/>
        <v/>
      </c>
      <c r="NC93" s="7" t="str">
        <f t="shared" si="265"/>
        <v/>
      </c>
      <c r="ND93" s="7" t="str">
        <f t="shared" si="266"/>
        <v/>
      </c>
      <c r="NE93" s="61" t="str">
        <f t="shared" si="267"/>
        <v/>
      </c>
      <c r="NG93" s="10" t="str">
        <f t="shared" si="268"/>
        <v/>
      </c>
      <c r="NI93" s="10" t="str">
        <f t="shared" si="269"/>
        <v/>
      </c>
      <c r="NK93" s="10" t="str">
        <f>IF(COUNTIF($NI93:$NI$176, "X")=1, "X", "")</f>
        <v/>
      </c>
      <c r="NM93" s="10" t="str">
        <f t="shared" si="241"/>
        <v/>
      </c>
      <c r="NO93" s="85" t="str" cm="1">
        <f t="array" ref="NO93">IF(OR(NO$7="", $JE93=""), "", IFERROR(NO$8+SUMPRODUCT((Trades!$CL$8:$CL$307)*(Trades!$O$8:$Q$307=NO$7)*(Trades!$R$8:$R$307&lt;$JE93))-SUMPRODUCT((Trades!$H$8:$H$307)*(Trades!$E$8:$E$307=NO$7)*(Trades!$R$8:$R$307&lt;$JE93)), ""))</f>
        <v/>
      </c>
      <c r="NP93" s="86" t="str" cm="1">
        <f t="array" ref="NP93">IF(OR(NP$7="", $JE93=""), "", IFERROR(NP$8+SUMPRODUCT((Trades!$CL$8:$CL$307)*(Trades!$O$8:$Q$307=NP$7)*(Trades!$R$8:$R$307&lt;$JE93))-SUMPRODUCT((Trades!$H$8:$H$307)*(Trades!$E$8:$E$307=NP$7)*(Trades!$R$8:$R$307&lt;$JE93)), ""))</f>
        <v/>
      </c>
      <c r="NQ93" s="86" t="str" cm="1">
        <f t="array" ref="NQ93">IF(OR(NQ$7="", $JE93=""), "", IFERROR(NQ$8+SUMPRODUCT((Trades!$CL$8:$CL$307)*(Trades!$O$8:$Q$307=NQ$7)*(Trades!$R$8:$R$307&lt;$JE93))-SUMPRODUCT((Trades!$H$8:$H$307)*(Trades!$E$8:$E$307=NQ$7)*(Trades!$R$8:$R$307&lt;$JE93)), ""))</f>
        <v/>
      </c>
      <c r="NR93" s="86" t="str" cm="1">
        <f t="array" ref="NR93">IF(OR(NR$7="", $JE93=""), "", IFERROR(NR$8+SUMPRODUCT((Trades!$CL$8:$CL$307)*(Trades!$O$8:$Q$307=NR$7)*(Trades!$R$8:$R$307&lt;$JE93))-SUMPRODUCT((Trades!$H$8:$H$307)*(Trades!$E$8:$E$307=NR$7)*(Trades!$R$8:$R$307&lt;$JE93)), ""))</f>
        <v/>
      </c>
      <c r="NS93" s="86" t="str" cm="1">
        <f t="array" ref="NS93">IF(OR(NS$7="", $JE93=""), "", IFERROR(NS$8+SUMPRODUCT((Trades!$CL$8:$CL$307)*(Trades!$O$8:$Q$307=NS$7)*(Trades!$R$8:$R$307&lt;$JE93))-SUMPRODUCT((Trades!$H$8:$H$307)*(Trades!$E$8:$E$307=NS$7)*(Trades!$R$8:$R$307&lt;$JE93)), ""))</f>
        <v/>
      </c>
      <c r="NT93" s="86" t="str" cm="1">
        <f t="array" ref="NT93">IF(OR(NT$7="", $JE93=""), "", IFERROR(NT$8+SUMPRODUCT((Trades!$CL$8:$CL$307)*(Trades!$O$8:$Q$307=NT$7)*(Trades!$R$8:$R$307&lt;$JE93))-SUMPRODUCT((Trades!$H$8:$H$307)*(Trades!$E$8:$E$307=NT$7)*(Trades!$R$8:$R$307&lt;$JE93)), ""))</f>
        <v/>
      </c>
      <c r="NU93" s="86" t="str" cm="1">
        <f t="array" ref="NU93">IF(OR(NU$7="", $JE93=""), "", IFERROR(NU$8+SUMPRODUCT((Trades!$CL$8:$CL$307)*(Trades!$O$8:$Q$307=NU$7)*(Trades!$R$8:$R$307&lt;$JE93))-SUMPRODUCT((Trades!$H$8:$H$307)*(Trades!$E$8:$E$307=NU$7)*(Trades!$R$8:$R$307&lt;$JE93)), ""))</f>
        <v/>
      </c>
      <c r="NV93" s="86" t="str" cm="1">
        <f t="array" ref="NV93">IF(OR(NV$7="", $JE93=""), "", IFERROR(NV$8+SUMPRODUCT((Trades!$CL$8:$CL$307)*(Trades!$O$8:$Q$307=NV$7)*(Trades!$R$8:$R$307&lt;$JE93))-SUMPRODUCT((Trades!$H$8:$H$307)*(Trades!$E$8:$E$307=NV$7)*(Trades!$R$8:$R$307&lt;$JE93)), ""))</f>
        <v/>
      </c>
      <c r="NW93" s="86" t="str" cm="1">
        <f t="array" ref="NW93">IF(OR(NW$7="", $JE93=""), "", IFERROR(NW$8+SUMPRODUCT((Trades!$CL$8:$CL$307)*(Trades!$O$8:$Q$307=NW$7)*(Trades!$R$8:$R$307&lt;$JE93))-SUMPRODUCT((Trades!$H$8:$H$307)*(Trades!$E$8:$E$307=NW$7)*(Trades!$R$8:$R$307&lt;$JE93)), ""))</f>
        <v/>
      </c>
      <c r="NX93" s="86" t="str" cm="1">
        <f t="array" ref="NX93">IF(OR(NX$7="", $JE93=""), "", IFERROR(NX$8+SUMPRODUCT((Trades!$CL$8:$CL$307)*(Trades!$O$8:$Q$307=NX$7)*(Trades!$R$8:$R$307&lt;$JE93))-SUMPRODUCT((Trades!$H$8:$H$307)*(Trades!$E$8:$E$307=NX$7)*(Trades!$R$8:$R$307&lt;$JE93)), ""))</f>
        <v/>
      </c>
      <c r="NY93" s="86" t="str" cm="1">
        <f t="array" ref="NY93">IF(OR(NY$7="", $JE93=""), "", IFERROR(NY$8+SUMPRODUCT((Trades!$CL$8:$CL$307)*(Trades!$O$8:$Q$307=NY$7)*(Trades!$R$8:$R$307&lt;$JE93))-SUMPRODUCT((Trades!$H$8:$H$307)*(Trades!$E$8:$E$307=NY$7)*(Trades!$R$8:$R$307&lt;$JE93)), ""))</f>
        <v/>
      </c>
      <c r="NZ93" s="86" t="str" cm="1">
        <f t="array" ref="NZ93">IF(OR(NZ$7="", $JE93=""), "", IFERROR(NZ$8+SUMPRODUCT((Trades!$CL$8:$CL$307)*(Trades!$O$8:$Q$307=NZ$7)*(Trades!$R$8:$R$307&lt;$JE93))-SUMPRODUCT((Trades!$H$8:$H$307)*(Trades!$E$8:$E$307=NZ$7)*(Trades!$R$8:$R$307&lt;$JE93)), ""))</f>
        <v/>
      </c>
      <c r="OA93" s="86" t="str" cm="1">
        <f t="array" ref="OA93">IF(OR(OA$7="", $JE93=""), "", IFERROR(OA$8+SUMPRODUCT((Trades!$CL$8:$CL$307)*(Trades!$O$8:$Q$307=OA$7)*(Trades!$R$8:$R$307&lt;$JE93))-SUMPRODUCT((Trades!$H$8:$H$307)*(Trades!$E$8:$E$307=OA$7)*(Trades!$R$8:$R$307&lt;$JE93)), ""))</f>
        <v/>
      </c>
      <c r="OB93" s="86" t="str" cm="1">
        <f t="array" ref="OB93">IF(OR(OB$7="", $JE93=""), "", IFERROR(OB$8+SUMPRODUCT((Trades!$CL$8:$CL$307)*(Trades!$O$8:$Q$307=OB$7)*(Trades!$R$8:$R$307&lt;$JE93))-SUMPRODUCT((Trades!$H$8:$H$307)*(Trades!$E$8:$E$307=OB$7)*(Trades!$R$8:$R$307&lt;$JE93)), ""))</f>
        <v/>
      </c>
      <c r="OC93" s="86" t="str" cm="1">
        <f t="array" ref="OC93">IF(OR(OC$7="", $JE93=""), "", IFERROR(OC$8+SUMPRODUCT((Trades!$CL$8:$CL$307)*(Trades!$O$8:$Q$307=OC$7)*(Trades!$R$8:$R$307&lt;$JE93))-SUMPRODUCT((Trades!$H$8:$H$307)*(Trades!$E$8:$E$307=OC$7)*(Trades!$R$8:$R$307&lt;$JE93)), ""))</f>
        <v/>
      </c>
      <c r="OD93" s="86" t="str" cm="1">
        <f t="array" ref="OD93">IF(OR(OD$7="", $JE93=""), "", IFERROR(OD$8+SUMPRODUCT((Trades!$CL$8:$CL$307)*(Trades!$O$8:$Q$307=OD$7)*(Trades!$R$8:$R$307&lt;$JE93))-SUMPRODUCT((Trades!$H$8:$H$307)*(Trades!$E$8:$E$307=OD$7)*(Trades!$R$8:$R$307&lt;$JE93)), ""))</f>
        <v/>
      </c>
      <c r="OE93" s="86" t="str" cm="1">
        <f t="array" ref="OE93">IF(OR(OE$7="", $JE93=""), "", IFERROR(OE$8+SUMPRODUCT((Trades!$CL$8:$CL$307)*(Trades!$O$8:$Q$307=OE$7)*(Trades!$R$8:$R$307&lt;$JE93))-SUMPRODUCT((Trades!$H$8:$H$307)*(Trades!$E$8:$E$307=OE$7)*(Trades!$R$8:$R$307&lt;$JE93)), ""))</f>
        <v/>
      </c>
      <c r="OF93" s="86" t="str" cm="1">
        <f t="array" ref="OF93">IF(OR(OF$7="", $JE93=""), "", IFERROR(OF$8+SUMPRODUCT((Trades!$CL$8:$CL$307)*(Trades!$O$8:$Q$307=OF$7)*(Trades!$R$8:$R$307&lt;$JE93))-SUMPRODUCT((Trades!$H$8:$H$307)*(Trades!$E$8:$E$307=OF$7)*(Trades!$R$8:$R$307&lt;$JE93)), ""))</f>
        <v/>
      </c>
      <c r="OG93" s="86" t="str" cm="1">
        <f t="array" ref="OG93">IF(OR(OG$7="", $JE93=""), "", IFERROR(OG$8+SUMPRODUCT((Trades!$CL$8:$CL$307)*(Trades!$O$8:$Q$307=OG$7)*(Trades!$R$8:$R$307&lt;$JE93))-SUMPRODUCT((Trades!$H$8:$H$307)*(Trades!$E$8:$E$307=OG$7)*(Trades!$R$8:$R$307&lt;$JE93)), ""))</f>
        <v/>
      </c>
      <c r="OH93" s="87" t="str" cm="1">
        <f t="array" ref="OH93">IF(OR(OH$7="", $JE93=""), "", IFERROR(OH$8+SUMPRODUCT((Trades!$CL$8:$CL$307)*(Trades!$O$8:$Q$307=OH$7)*(Trades!$R$8:$R$307&lt;$JE93))-SUMPRODUCT((Trades!$H$8:$H$307)*(Trades!$E$8:$E$307=OH$7)*(Trades!$R$8:$R$307&lt;$JE93)), ""))</f>
        <v/>
      </c>
      <c r="OJ93" s="94" t="str">
        <f t="shared" si="270"/>
        <v/>
      </c>
      <c r="OK93" s="95" t="str">
        <f t="shared" si="298"/>
        <v/>
      </c>
      <c r="OL93" s="95" t="str">
        <f t="shared" si="299"/>
        <v/>
      </c>
      <c r="OM93" s="95" t="str">
        <f t="shared" si="300"/>
        <v/>
      </c>
      <c r="ON93" s="95" t="str">
        <f t="shared" si="301"/>
        <v/>
      </c>
      <c r="OO93" s="95" t="str">
        <f t="shared" si="302"/>
        <v/>
      </c>
      <c r="OP93" s="95" t="str">
        <f t="shared" si="303"/>
        <v/>
      </c>
      <c r="OQ93" s="95" t="str">
        <f t="shared" si="304"/>
        <v/>
      </c>
      <c r="OR93" s="95" t="str">
        <f t="shared" si="305"/>
        <v/>
      </c>
      <c r="OS93" s="95" t="str">
        <f t="shared" si="275"/>
        <v/>
      </c>
      <c r="OT93" s="95" t="str">
        <f t="shared" si="276"/>
        <v/>
      </c>
      <c r="OU93" s="95" t="str">
        <f t="shared" si="277"/>
        <v/>
      </c>
      <c r="OV93" s="95" t="str">
        <f t="shared" si="278"/>
        <v/>
      </c>
      <c r="OW93" s="95" t="str">
        <f t="shared" si="279"/>
        <v/>
      </c>
      <c r="OX93" s="95" t="str">
        <f t="shared" si="280"/>
        <v/>
      </c>
      <c r="OY93" s="95" t="str">
        <f t="shared" si="281"/>
        <v/>
      </c>
      <c r="OZ93" s="95" t="str">
        <f t="shared" si="282"/>
        <v/>
      </c>
      <c r="PA93" s="95" t="str">
        <f t="shared" si="283"/>
        <v/>
      </c>
      <c r="PB93" s="95" t="str">
        <f t="shared" si="284"/>
        <v/>
      </c>
      <c r="PC93" s="96" t="str">
        <f t="shared" si="285"/>
        <v/>
      </c>
      <c r="PE93" s="101" t="str">
        <f t="shared" si="271"/>
        <v/>
      </c>
      <c r="PG93" s="106" t="str">
        <f t="shared" si="272"/>
        <v/>
      </c>
      <c r="PH93" s="107" t="str">
        <f t="shared" si="306"/>
        <v/>
      </c>
      <c r="PI93" s="107" t="str">
        <f t="shared" si="307"/>
        <v/>
      </c>
      <c r="PJ93" s="107" t="str">
        <f t="shared" si="308"/>
        <v/>
      </c>
      <c r="PK93" s="107" t="str">
        <f t="shared" si="309"/>
        <v/>
      </c>
      <c r="PL93" s="107" t="str">
        <f t="shared" si="310"/>
        <v/>
      </c>
      <c r="PM93" s="107" t="str">
        <f t="shared" si="311"/>
        <v/>
      </c>
      <c r="PN93" s="107" t="str">
        <f t="shared" si="312"/>
        <v/>
      </c>
      <c r="PO93" s="107" t="str">
        <f t="shared" si="313"/>
        <v/>
      </c>
      <c r="PP93" s="107" t="str">
        <f t="shared" si="286"/>
        <v/>
      </c>
      <c r="PQ93" s="107" t="str">
        <f t="shared" si="287"/>
        <v/>
      </c>
      <c r="PR93" s="107" t="str">
        <f t="shared" si="288"/>
        <v/>
      </c>
      <c r="PS93" s="107" t="str">
        <f t="shared" si="289"/>
        <v/>
      </c>
      <c r="PT93" s="107" t="str">
        <f t="shared" si="290"/>
        <v/>
      </c>
      <c r="PU93" s="107" t="str">
        <f t="shared" si="291"/>
        <v/>
      </c>
      <c r="PV93" s="107" t="str">
        <f t="shared" si="292"/>
        <v/>
      </c>
      <c r="PW93" s="107" t="str">
        <f t="shared" si="293"/>
        <v/>
      </c>
      <c r="PX93" s="107" t="str">
        <f t="shared" si="294"/>
        <v/>
      </c>
      <c r="PY93" s="107" t="str">
        <f t="shared" si="295"/>
        <v/>
      </c>
      <c r="PZ93" s="108" t="str">
        <f t="shared" si="296"/>
        <v/>
      </c>
      <c r="QB93" s="124" t="str" cm="1">
        <f t="array" ref="QB93">IF(OR($QB$3="", $NI93=""), "", IFERROR(INDEX($ML93:$NE93, $QA93, MATCH($QB$3, $ML$7:$NE$7, 0)), ""))</f>
        <v/>
      </c>
      <c r="QD93" s="101" t="e" cm="1">
        <f t="array" ref="QD93">IF(OR($NI93="", $QB$3=""), NA(), IFERROR(INDEX($NO93:$OH93, $QC93, MATCH($QB$3, $NO$7:$OH$7, 0)), NA()))</f>
        <v>#N/A</v>
      </c>
      <c r="QF93" s="10">
        <f t="shared" si="242"/>
        <v>-20</v>
      </c>
    </row>
    <row r="94" spans="88:448" ht="15" hidden="1" customHeight="1" x14ac:dyDescent="0.25">
      <c r="CJ94" s="7"/>
      <c r="CK94" s="10">
        <v>86</v>
      </c>
      <c r="CL94" s="60">
        <v>18</v>
      </c>
      <c r="CM94" s="7">
        <v>82</v>
      </c>
      <c r="CN94" s="7">
        <v>66</v>
      </c>
      <c r="CO94" s="7">
        <v>35</v>
      </c>
      <c r="CP94" s="7">
        <v>48</v>
      </c>
      <c r="CQ94" s="7">
        <v>100</v>
      </c>
      <c r="CR94" s="7">
        <v>63</v>
      </c>
      <c r="CS94" s="7">
        <v>1</v>
      </c>
      <c r="CT94" s="7">
        <v>68</v>
      </c>
      <c r="CU94" s="7">
        <v>56</v>
      </c>
      <c r="CV94" s="7">
        <v>94</v>
      </c>
      <c r="CW94" s="7">
        <v>21</v>
      </c>
      <c r="CX94" s="7">
        <v>64</v>
      </c>
      <c r="CY94" s="7">
        <v>88</v>
      </c>
      <c r="CZ94" s="7">
        <v>74</v>
      </c>
      <c r="DA94" s="7">
        <v>7</v>
      </c>
      <c r="DB94" s="7">
        <v>62</v>
      </c>
      <c r="DC94" s="7">
        <v>4</v>
      </c>
      <c r="DD94" s="7">
        <v>56</v>
      </c>
      <c r="DE94" s="7">
        <v>18</v>
      </c>
      <c r="DF94" s="7">
        <v>34</v>
      </c>
      <c r="DG94" s="7">
        <v>49</v>
      </c>
      <c r="DH94" s="7">
        <v>10</v>
      </c>
      <c r="DI94" s="61">
        <v>24</v>
      </c>
      <c r="DK94" s="10">
        <v>87</v>
      </c>
      <c r="DL94" s="60">
        <v>100</v>
      </c>
      <c r="DM94" s="7">
        <v>1</v>
      </c>
      <c r="DN94" s="7">
        <v>4</v>
      </c>
      <c r="DO94" s="7">
        <v>62</v>
      </c>
      <c r="DP94" s="7">
        <v>33</v>
      </c>
      <c r="DQ94" s="7">
        <v>88</v>
      </c>
      <c r="DR94" s="7">
        <v>31</v>
      </c>
      <c r="DS94" s="7">
        <v>2</v>
      </c>
      <c r="DT94" s="7">
        <v>88</v>
      </c>
      <c r="DU94" s="7">
        <v>32</v>
      </c>
      <c r="DV94" s="7">
        <v>63</v>
      </c>
      <c r="DW94" s="7">
        <v>62</v>
      </c>
      <c r="DX94" s="7">
        <v>24</v>
      </c>
      <c r="DY94" s="7">
        <v>78</v>
      </c>
      <c r="DZ94" s="7">
        <v>77</v>
      </c>
      <c r="EA94" s="7">
        <v>98</v>
      </c>
      <c r="EB94" s="7">
        <v>77</v>
      </c>
      <c r="EC94" s="7">
        <v>38</v>
      </c>
      <c r="ED94" s="7">
        <v>55</v>
      </c>
      <c r="EE94" s="7">
        <v>47</v>
      </c>
      <c r="EF94" s="7">
        <v>49</v>
      </c>
      <c r="EG94" s="7">
        <v>36</v>
      </c>
      <c r="EH94" s="7">
        <v>62</v>
      </c>
      <c r="EI94" s="7">
        <v>66</v>
      </c>
      <c r="EJ94" s="7">
        <v>21</v>
      </c>
      <c r="EK94" s="7">
        <v>92</v>
      </c>
      <c r="EL94" s="7">
        <v>83</v>
      </c>
      <c r="EM94" s="7">
        <v>25</v>
      </c>
      <c r="EN94" s="7">
        <v>61</v>
      </c>
      <c r="EO94" s="7">
        <v>71</v>
      </c>
      <c r="EP94" s="7">
        <v>29</v>
      </c>
      <c r="EQ94" s="7">
        <v>100</v>
      </c>
      <c r="ER94" s="7">
        <v>90</v>
      </c>
      <c r="ES94" s="7">
        <v>58</v>
      </c>
      <c r="ET94" s="7">
        <v>2</v>
      </c>
      <c r="EU94" s="7">
        <v>94</v>
      </c>
      <c r="EV94" s="7">
        <v>35</v>
      </c>
      <c r="EW94" s="7">
        <v>66</v>
      </c>
      <c r="EX94" s="7">
        <v>37</v>
      </c>
      <c r="EY94" s="7">
        <v>16</v>
      </c>
      <c r="EZ94" s="7">
        <v>70</v>
      </c>
      <c r="FA94" s="7">
        <v>25</v>
      </c>
      <c r="FB94" s="7">
        <v>89</v>
      </c>
      <c r="FC94" s="7">
        <v>29</v>
      </c>
      <c r="FD94" s="7">
        <v>55</v>
      </c>
      <c r="FE94" s="7">
        <v>41</v>
      </c>
      <c r="FF94" s="7">
        <v>97</v>
      </c>
      <c r="FG94" s="7">
        <v>88</v>
      </c>
      <c r="FH94" s="7">
        <v>59</v>
      </c>
      <c r="FI94" s="7">
        <v>29</v>
      </c>
      <c r="FJ94" s="7">
        <v>15</v>
      </c>
      <c r="FK94" s="7">
        <v>83</v>
      </c>
      <c r="FL94" s="7">
        <v>84</v>
      </c>
      <c r="FM94" s="7">
        <v>82</v>
      </c>
      <c r="FN94" s="7">
        <v>77</v>
      </c>
      <c r="FO94" s="7">
        <v>57</v>
      </c>
      <c r="FP94" s="7">
        <v>64</v>
      </c>
      <c r="FQ94" s="7">
        <v>31</v>
      </c>
      <c r="FR94" s="7">
        <v>34</v>
      </c>
      <c r="FS94" s="7">
        <v>92</v>
      </c>
      <c r="FT94" s="7">
        <v>32</v>
      </c>
      <c r="FU94" s="7">
        <v>67</v>
      </c>
      <c r="FV94" s="7">
        <v>30</v>
      </c>
      <c r="FW94" s="7">
        <v>41</v>
      </c>
      <c r="FX94" s="7">
        <v>62</v>
      </c>
      <c r="FY94" s="7">
        <v>98</v>
      </c>
      <c r="FZ94" s="7">
        <v>52</v>
      </c>
      <c r="GA94" s="7">
        <v>41</v>
      </c>
      <c r="GB94" s="7">
        <v>25</v>
      </c>
      <c r="GC94" s="7">
        <v>88</v>
      </c>
      <c r="GD94" s="7">
        <v>51</v>
      </c>
      <c r="GE94" s="7">
        <v>68</v>
      </c>
      <c r="GF94" s="7">
        <v>81</v>
      </c>
      <c r="GG94" s="7">
        <v>29</v>
      </c>
      <c r="GH94" s="7">
        <v>38</v>
      </c>
      <c r="GI94" s="7">
        <v>72</v>
      </c>
      <c r="GJ94" s="7">
        <v>14</v>
      </c>
      <c r="GK94" s="7">
        <v>77</v>
      </c>
      <c r="GL94" s="7">
        <v>27</v>
      </c>
      <c r="GM94" s="7">
        <v>48</v>
      </c>
      <c r="GN94" s="7">
        <v>67</v>
      </c>
      <c r="GO94" s="7">
        <v>78</v>
      </c>
      <c r="GP94" s="7">
        <v>36</v>
      </c>
      <c r="GQ94" s="7">
        <v>47</v>
      </c>
      <c r="GR94" s="7">
        <v>96</v>
      </c>
      <c r="GS94" s="7">
        <v>61</v>
      </c>
      <c r="GT94" s="7">
        <v>84</v>
      </c>
      <c r="GU94" s="7">
        <v>19</v>
      </c>
      <c r="GV94" s="7">
        <v>9</v>
      </c>
      <c r="GW94" s="7">
        <v>98</v>
      </c>
      <c r="GX94" s="7">
        <v>84</v>
      </c>
      <c r="GY94" s="7">
        <v>36</v>
      </c>
      <c r="GZ94" s="7">
        <v>96</v>
      </c>
      <c r="HA94" s="7">
        <v>32</v>
      </c>
      <c r="HB94" s="7">
        <v>84</v>
      </c>
      <c r="HC94" s="7">
        <v>17</v>
      </c>
      <c r="HD94" s="7">
        <v>39</v>
      </c>
      <c r="HE94" s="7">
        <v>66</v>
      </c>
      <c r="HF94" s="7">
        <v>2</v>
      </c>
      <c r="HG94" s="61">
        <v>5</v>
      </c>
      <c r="HJ94" s="52" t="e">
        <f t="shared" si="273"/>
        <v>#VALUE!</v>
      </c>
      <c r="HL94" s="49">
        <f>$CA$22</f>
        <v>0.58333333333333326</v>
      </c>
      <c r="HN94" s="10" t="e">
        <f t="shared" si="179"/>
        <v>#VALUE!</v>
      </c>
      <c r="HP94" s="10" t="e">
        <f t="shared" si="180"/>
        <v>#VALUE!</v>
      </c>
      <c r="HR94" s="10" t="e">
        <f t="shared" si="243"/>
        <v>#VALUE!</v>
      </c>
      <c r="HT94" s="60" t="e">
        <f t="shared" si="297"/>
        <v>#VALUE!</v>
      </c>
      <c r="HU94" s="7" t="e">
        <f t="shared" si="297"/>
        <v>#VALUE!</v>
      </c>
      <c r="HV94" s="7" t="e">
        <f t="shared" si="297"/>
        <v>#VALUE!</v>
      </c>
      <c r="HW94" s="7" t="e">
        <f t="shared" si="297"/>
        <v>#VALUE!</v>
      </c>
      <c r="HX94" s="7" t="e">
        <f t="shared" si="297"/>
        <v>#VALUE!</v>
      </c>
      <c r="HY94" s="7" t="e">
        <f t="shared" si="297"/>
        <v>#VALUE!</v>
      </c>
      <c r="HZ94" s="7" t="e">
        <f t="shared" si="297"/>
        <v>#VALUE!</v>
      </c>
      <c r="IA94" s="7" t="e">
        <f t="shared" si="297"/>
        <v>#VALUE!</v>
      </c>
      <c r="IB94" s="7" t="e">
        <f t="shared" si="297"/>
        <v>#VALUE!</v>
      </c>
      <c r="IC94" s="7" t="e">
        <f t="shared" si="297"/>
        <v>#VALUE!</v>
      </c>
      <c r="ID94" s="7" t="e">
        <f t="shared" si="297"/>
        <v>#VALUE!</v>
      </c>
      <c r="IE94" s="7" t="e">
        <f t="shared" si="297"/>
        <v>#VALUE!</v>
      </c>
      <c r="IF94" s="7" t="e">
        <f t="shared" si="297"/>
        <v>#VALUE!</v>
      </c>
      <c r="IG94" s="7" t="e">
        <f t="shared" si="297"/>
        <v>#VALUE!</v>
      </c>
      <c r="IH94" s="7" t="e">
        <f t="shared" si="297"/>
        <v>#VALUE!</v>
      </c>
      <c r="II94" s="7" t="e">
        <f t="shared" si="297"/>
        <v>#VALUE!</v>
      </c>
      <c r="IJ94" s="7" t="e">
        <f t="shared" si="274"/>
        <v>#VALUE!</v>
      </c>
      <c r="IK94" s="7" t="e">
        <f t="shared" si="274"/>
        <v>#VALUE!</v>
      </c>
      <c r="IL94" s="7" t="e">
        <f t="shared" si="274"/>
        <v>#VALUE!</v>
      </c>
      <c r="IM94" s="61" t="e">
        <f t="shared" si="274"/>
        <v>#VALUE!</v>
      </c>
      <c r="IT94" s="10">
        <v>87</v>
      </c>
      <c r="IU94" s="10">
        <f t="shared" si="244"/>
        <v>4</v>
      </c>
      <c r="IW94" s="10">
        <f>IFERROR(IF(COUNTIF(IW$8:IW93, IW93)&lt;=INDEX($IQ$8:$IQ$18, MATCH(IW93, $IP$8:$IP$18, 0)), IW93, IW93+$IR$5), "")</f>
        <v>3</v>
      </c>
      <c r="IX94" s="10">
        <f>IF($IW94="", "", COUNTIF(IW$8:IW94, IW94))</f>
        <v>11</v>
      </c>
      <c r="IY94" s="10">
        <f t="shared" si="245"/>
        <v>10</v>
      </c>
      <c r="JA94" s="10" t="str">
        <f t="shared" si="246"/>
        <v/>
      </c>
      <c r="JB94" s="10" t="str">
        <f>IF($JA94="", "", COUNTIF(JA$8:JA94, "X"))</f>
        <v/>
      </c>
      <c r="JE94" s="67" t="str">
        <f t="shared" si="247"/>
        <v/>
      </c>
      <c r="JF94" s="60" t="str">
        <f>IF(AND($IQ$5='Dev Settings'!$BU$3, COUNTIF($IP$21:$IP$25, HT94)&gt;0, COUNTIF($IP$21:$IP$25, HT93)&gt;0), MIN($ML93:$NE93)-ML93, IF(AND($IQ$6='Dev Settings'!$BU$3, COUNTIF($IQ$21:$IQ$25, HT94)&gt;0, COUNTIF($IQ$21:$IQ$25, HT93)&gt;0), MAX($ML93:$NE93)-ML93, IFERROR(INDEX($IU$8:$IU$107, MATCH(HT94, $IT$8:$IT$107, 0)), "")))</f>
        <v/>
      </c>
      <c r="JG94" s="7" t="str">
        <f>IF(AND($IQ$5='Dev Settings'!$BU$3, COUNTIF($IP$21:$IP$25, HU94)&gt;0, COUNTIF($IP$21:$IP$25, HU93)&gt;0), MIN($ML93:$NE93)-MM93, IF(AND($IQ$6='Dev Settings'!$BU$3, COUNTIF($IQ$21:$IQ$25, HU94)&gt;0, COUNTIF($IQ$21:$IQ$25, HU93)&gt;0), MAX($ML93:$NE93)-MM93, IFERROR(INDEX($IU$8:$IU$107, MATCH(HU94, $IT$8:$IT$107, 0)), "")))</f>
        <v/>
      </c>
      <c r="JH94" s="7" t="str">
        <f>IF(AND($IQ$5='Dev Settings'!$BU$3, COUNTIF($IP$21:$IP$25, HV94)&gt;0, COUNTIF($IP$21:$IP$25, HV93)&gt;0), MIN($ML93:$NE93)-MN93, IF(AND($IQ$6='Dev Settings'!$BU$3, COUNTIF($IQ$21:$IQ$25, HV94)&gt;0, COUNTIF($IQ$21:$IQ$25, HV93)&gt;0), MAX($ML93:$NE93)-MN93, IFERROR(INDEX($IU$8:$IU$107, MATCH(HV94, $IT$8:$IT$107, 0)), "")))</f>
        <v/>
      </c>
      <c r="JI94" s="7" t="str">
        <f>IF(AND($IQ$5='Dev Settings'!$BU$3, COUNTIF($IP$21:$IP$25, HW94)&gt;0, COUNTIF($IP$21:$IP$25, HW93)&gt;0), MIN($ML93:$NE93)-MO93, IF(AND($IQ$6='Dev Settings'!$BU$3, COUNTIF($IQ$21:$IQ$25, HW94)&gt;0, COUNTIF($IQ$21:$IQ$25, HW93)&gt;0), MAX($ML93:$NE93)-MO93, IFERROR(INDEX($IU$8:$IU$107, MATCH(HW94, $IT$8:$IT$107, 0)), "")))</f>
        <v/>
      </c>
      <c r="JJ94" s="7" t="str">
        <f>IF(AND($IQ$5='Dev Settings'!$BU$3, COUNTIF($IP$21:$IP$25, HX94)&gt;0, COUNTIF($IP$21:$IP$25, HX93)&gt;0), MIN($ML93:$NE93)-MP93, IF(AND($IQ$6='Dev Settings'!$BU$3, COUNTIF($IQ$21:$IQ$25, HX94)&gt;0, COUNTIF($IQ$21:$IQ$25, HX93)&gt;0), MAX($ML93:$NE93)-MP93, IFERROR(INDEX($IU$8:$IU$107, MATCH(HX94, $IT$8:$IT$107, 0)), "")))</f>
        <v/>
      </c>
      <c r="JK94" s="7" t="str">
        <f>IF(AND($IQ$5='Dev Settings'!$BU$3, COUNTIF($IP$21:$IP$25, HY94)&gt;0, COUNTIF($IP$21:$IP$25, HY93)&gt;0), MIN($ML93:$NE93)-MQ93, IF(AND($IQ$6='Dev Settings'!$BU$3, COUNTIF($IQ$21:$IQ$25, HY94)&gt;0, COUNTIF($IQ$21:$IQ$25, HY93)&gt;0), MAX($ML93:$NE93)-MQ93, IFERROR(INDEX($IU$8:$IU$107, MATCH(HY94, $IT$8:$IT$107, 0)), "")))</f>
        <v/>
      </c>
      <c r="JL94" s="7" t="str">
        <f>IF(AND($IQ$5='Dev Settings'!$BU$3, COUNTIF($IP$21:$IP$25, HZ94)&gt;0, COUNTIF($IP$21:$IP$25, HZ93)&gt;0), MIN($ML93:$NE93)-MR93, IF(AND($IQ$6='Dev Settings'!$BU$3, COUNTIF($IQ$21:$IQ$25, HZ94)&gt;0, COUNTIF($IQ$21:$IQ$25, HZ93)&gt;0), MAX($ML93:$NE93)-MR93, IFERROR(INDEX($IU$8:$IU$107, MATCH(HZ94, $IT$8:$IT$107, 0)), "")))</f>
        <v/>
      </c>
      <c r="JM94" s="7" t="str">
        <f>IF(AND($IQ$5='Dev Settings'!$BU$3, COUNTIF($IP$21:$IP$25, IA94)&gt;0, COUNTIF($IP$21:$IP$25, IA93)&gt;0), MIN($ML93:$NE93)-MS93, IF(AND($IQ$6='Dev Settings'!$BU$3, COUNTIF($IQ$21:$IQ$25, IA94)&gt;0, COUNTIF($IQ$21:$IQ$25, IA93)&gt;0), MAX($ML93:$NE93)-MS93, IFERROR(INDEX($IU$8:$IU$107, MATCH(IA94, $IT$8:$IT$107, 0)), "")))</f>
        <v/>
      </c>
      <c r="JN94" s="7" t="str">
        <f>IF(AND($IQ$5='Dev Settings'!$BU$3, COUNTIF($IP$21:$IP$25, IB94)&gt;0, COUNTIF($IP$21:$IP$25, IB93)&gt;0), MIN($ML93:$NE93)-MT93, IF(AND($IQ$6='Dev Settings'!$BU$3, COUNTIF($IQ$21:$IQ$25, IB94)&gt;0, COUNTIF($IQ$21:$IQ$25, IB93)&gt;0), MAX($ML93:$NE93)-MT93, IFERROR(INDEX($IU$8:$IU$107, MATCH(IB94, $IT$8:$IT$107, 0)), "")))</f>
        <v/>
      </c>
      <c r="JO94" s="7" t="str">
        <f>IF(AND($IQ$5='Dev Settings'!$BU$3, COUNTIF($IP$21:$IP$25, IC94)&gt;0, COUNTIF($IP$21:$IP$25, IC93)&gt;0), MIN($ML93:$NE93)-MU93, IF(AND($IQ$6='Dev Settings'!$BU$3, COUNTIF($IQ$21:$IQ$25, IC94)&gt;0, COUNTIF($IQ$21:$IQ$25, IC93)&gt;0), MAX($ML93:$NE93)-MU93, IFERROR(INDEX($IU$8:$IU$107, MATCH(IC94, $IT$8:$IT$107, 0)), "")))</f>
        <v/>
      </c>
      <c r="JP94" s="7" t="str">
        <f>IF(AND($IQ$5='Dev Settings'!$BU$3, COUNTIF($IP$21:$IP$25, ID94)&gt;0, COUNTIF($IP$21:$IP$25, ID93)&gt;0), MIN($ML93:$NE93)-MV93, IF(AND($IQ$6='Dev Settings'!$BU$3, COUNTIF($IQ$21:$IQ$25, ID94)&gt;0, COUNTIF($IQ$21:$IQ$25, ID93)&gt;0), MAX($ML93:$NE93)-MV93, IFERROR(INDEX($IU$8:$IU$107, MATCH(ID94, $IT$8:$IT$107, 0)), "")))</f>
        <v/>
      </c>
      <c r="JQ94" s="7" t="str">
        <f>IF(AND($IQ$5='Dev Settings'!$BU$3, COUNTIF($IP$21:$IP$25, IE94)&gt;0, COUNTIF($IP$21:$IP$25, IE93)&gt;0), MIN($ML93:$NE93)-MW93, IF(AND($IQ$6='Dev Settings'!$BU$3, COUNTIF($IQ$21:$IQ$25, IE94)&gt;0, COUNTIF($IQ$21:$IQ$25, IE93)&gt;0), MAX($ML93:$NE93)-MW93, IFERROR(INDEX($IU$8:$IU$107, MATCH(IE94, $IT$8:$IT$107, 0)), "")))</f>
        <v/>
      </c>
      <c r="JR94" s="7" t="str">
        <f>IF(AND($IQ$5='Dev Settings'!$BU$3, COUNTIF($IP$21:$IP$25, IF94)&gt;0, COUNTIF($IP$21:$IP$25, IF93)&gt;0), MIN($ML93:$NE93)-MX93, IF(AND($IQ$6='Dev Settings'!$BU$3, COUNTIF($IQ$21:$IQ$25, IF94)&gt;0, COUNTIF($IQ$21:$IQ$25, IF93)&gt;0), MAX($ML93:$NE93)-MX93, IFERROR(INDEX($IU$8:$IU$107, MATCH(IF94, $IT$8:$IT$107, 0)), "")))</f>
        <v/>
      </c>
      <c r="JS94" s="7" t="str">
        <f>IF(AND($IQ$5='Dev Settings'!$BU$3, COUNTIF($IP$21:$IP$25, IG94)&gt;0, COUNTIF($IP$21:$IP$25, IG93)&gt;0), MIN($ML93:$NE93)-MY93, IF(AND($IQ$6='Dev Settings'!$BU$3, COUNTIF($IQ$21:$IQ$25, IG94)&gt;0, COUNTIF($IQ$21:$IQ$25, IG93)&gt;0), MAX($ML93:$NE93)-MY93, IFERROR(INDEX($IU$8:$IU$107, MATCH(IG94, $IT$8:$IT$107, 0)), "")))</f>
        <v/>
      </c>
      <c r="JT94" s="7" t="str">
        <f>IF(AND($IQ$5='Dev Settings'!$BU$3, COUNTIF($IP$21:$IP$25, IH94)&gt;0, COUNTIF($IP$21:$IP$25, IH93)&gt;0), MIN($ML93:$NE93)-MZ93, IF(AND($IQ$6='Dev Settings'!$BU$3, COUNTIF($IQ$21:$IQ$25, IH94)&gt;0, COUNTIF($IQ$21:$IQ$25, IH93)&gt;0), MAX($ML93:$NE93)-MZ93, IFERROR(INDEX($IU$8:$IU$107, MATCH(IH94, $IT$8:$IT$107, 0)), "")))</f>
        <v/>
      </c>
      <c r="JU94" s="7" t="str">
        <f>IF(AND($IQ$5='Dev Settings'!$BU$3, COUNTIF($IP$21:$IP$25, II94)&gt;0, COUNTIF($IP$21:$IP$25, II93)&gt;0), MIN($ML93:$NE93)-NA93, IF(AND($IQ$6='Dev Settings'!$BU$3, COUNTIF($IQ$21:$IQ$25, II94)&gt;0, COUNTIF($IQ$21:$IQ$25, II93)&gt;0), MAX($ML93:$NE93)-NA93, IFERROR(INDEX($IU$8:$IU$107, MATCH(II94, $IT$8:$IT$107, 0)), "")))</f>
        <v/>
      </c>
      <c r="JV94" s="7" t="str">
        <f>IF(AND($IQ$5='Dev Settings'!$BU$3, COUNTIF($IP$21:$IP$25, IJ94)&gt;0, COUNTIF($IP$21:$IP$25, IJ93)&gt;0), MIN($ML93:$NE93)-NB93, IF(AND($IQ$6='Dev Settings'!$BU$3, COUNTIF($IQ$21:$IQ$25, IJ94)&gt;0, COUNTIF($IQ$21:$IQ$25, IJ93)&gt;0), MAX($ML93:$NE93)-NB93, IFERROR(INDEX($IU$8:$IU$107, MATCH(IJ94, $IT$8:$IT$107, 0)), "")))</f>
        <v/>
      </c>
      <c r="JW94" s="7" t="str">
        <f>IF(AND($IQ$5='Dev Settings'!$BU$3, COUNTIF($IP$21:$IP$25, IK94)&gt;0, COUNTIF($IP$21:$IP$25, IK93)&gt;0), MIN($ML93:$NE93)-NC93, IF(AND($IQ$6='Dev Settings'!$BU$3, COUNTIF($IQ$21:$IQ$25, IK94)&gt;0, COUNTIF($IQ$21:$IQ$25, IK93)&gt;0), MAX($ML93:$NE93)-NC93, IFERROR(INDEX($IU$8:$IU$107, MATCH(IK94, $IT$8:$IT$107, 0)), "")))</f>
        <v/>
      </c>
      <c r="JX94" s="7" t="str">
        <f>IF(AND($IQ$5='Dev Settings'!$BU$3, COUNTIF($IP$21:$IP$25, IL94)&gt;0, COUNTIF($IP$21:$IP$25, IL93)&gt;0), MIN($ML93:$NE93)-ND93, IF(AND($IQ$6='Dev Settings'!$BU$3, COUNTIF($IQ$21:$IQ$25, IL94)&gt;0, COUNTIF($IQ$21:$IQ$25, IL93)&gt;0), MAX($ML93:$NE93)-ND93, IFERROR(INDEX($IU$8:$IU$107, MATCH(IL94, $IT$8:$IT$107, 0)), "")))</f>
        <v/>
      </c>
      <c r="JY94" s="61" t="str">
        <f>IF(AND($IQ$5='Dev Settings'!$BU$3, COUNTIF($IP$21:$IP$25, IM94)&gt;0, COUNTIF($IP$21:$IP$25, IM93)&gt;0), MIN($ML93:$NE93)-NE93, IF(AND($IQ$6='Dev Settings'!$BU$3, COUNTIF($IQ$21:$IQ$25, IM94)&gt;0, COUNTIF($IQ$21:$IQ$25, IM93)&gt;0), MAX($ML93:$NE93)-NE93, IFERROR(INDEX($IU$8:$IU$107, MATCH(IM94, $IT$8:$IT$107, 0)), "")))</f>
        <v/>
      </c>
      <c r="KA94" s="60" t="str">
        <f t="shared" si="181"/>
        <v/>
      </c>
      <c r="KB94" s="7" t="str">
        <f t="shared" si="182"/>
        <v/>
      </c>
      <c r="KC94" s="7" t="str">
        <f t="shared" si="183"/>
        <v/>
      </c>
      <c r="KD94" s="7" t="str">
        <f t="shared" si="184"/>
        <v/>
      </c>
      <c r="KE94" s="7" t="str">
        <f t="shared" si="185"/>
        <v/>
      </c>
      <c r="KF94" s="7" t="str">
        <f t="shared" si="186"/>
        <v/>
      </c>
      <c r="KG94" s="7" t="str">
        <f t="shared" si="187"/>
        <v/>
      </c>
      <c r="KH94" s="7" t="str">
        <f t="shared" si="188"/>
        <v/>
      </c>
      <c r="KI94" s="7" t="str">
        <f t="shared" si="189"/>
        <v/>
      </c>
      <c r="KJ94" s="7" t="str">
        <f t="shared" si="190"/>
        <v/>
      </c>
      <c r="KK94" s="7" t="str">
        <f t="shared" si="191"/>
        <v/>
      </c>
      <c r="KL94" s="7" t="str">
        <f t="shared" si="192"/>
        <v/>
      </c>
      <c r="KM94" s="7" t="str">
        <f t="shared" si="193"/>
        <v/>
      </c>
      <c r="KN94" s="7" t="str">
        <f t="shared" si="194"/>
        <v/>
      </c>
      <c r="KO94" s="7" t="str">
        <f t="shared" si="195"/>
        <v/>
      </c>
      <c r="KP94" s="7" t="str">
        <f t="shared" si="196"/>
        <v/>
      </c>
      <c r="KQ94" s="7" t="str">
        <f t="shared" si="197"/>
        <v/>
      </c>
      <c r="KR94" s="7" t="str">
        <f t="shared" si="198"/>
        <v/>
      </c>
      <c r="KS94" s="7" t="str">
        <f t="shared" si="199"/>
        <v/>
      </c>
      <c r="KT94" s="61" t="str">
        <f t="shared" si="200"/>
        <v/>
      </c>
      <c r="KV94" s="60" t="e">
        <f t="shared" si="201"/>
        <v>#VALUE!</v>
      </c>
      <c r="KW94" s="7" t="e">
        <f t="shared" si="202"/>
        <v>#VALUE!</v>
      </c>
      <c r="KX94" s="7" t="e">
        <f t="shared" si="203"/>
        <v>#VALUE!</v>
      </c>
      <c r="KY94" s="7" t="e">
        <f t="shared" si="204"/>
        <v>#VALUE!</v>
      </c>
      <c r="KZ94" s="7" t="e">
        <f t="shared" si="205"/>
        <v>#VALUE!</v>
      </c>
      <c r="LA94" s="7" t="e">
        <f t="shared" si="206"/>
        <v>#VALUE!</v>
      </c>
      <c r="LB94" s="7" t="e">
        <f t="shared" si="207"/>
        <v>#VALUE!</v>
      </c>
      <c r="LC94" s="7" t="e">
        <f t="shared" si="208"/>
        <v>#VALUE!</v>
      </c>
      <c r="LD94" s="7" t="e">
        <f t="shared" si="209"/>
        <v>#VALUE!</v>
      </c>
      <c r="LE94" s="7" t="e">
        <f t="shared" si="210"/>
        <v>#VALUE!</v>
      </c>
      <c r="LF94" s="7" t="e">
        <f t="shared" si="211"/>
        <v>#VALUE!</v>
      </c>
      <c r="LG94" s="7" t="e">
        <f t="shared" si="212"/>
        <v>#VALUE!</v>
      </c>
      <c r="LH94" s="7" t="e">
        <f t="shared" si="213"/>
        <v>#VALUE!</v>
      </c>
      <c r="LI94" s="7" t="e">
        <f t="shared" si="214"/>
        <v>#VALUE!</v>
      </c>
      <c r="LJ94" s="7" t="e">
        <f t="shared" si="215"/>
        <v>#VALUE!</v>
      </c>
      <c r="LK94" s="7" t="e">
        <f t="shared" si="216"/>
        <v>#VALUE!</v>
      </c>
      <c r="LL94" s="7" t="e">
        <f t="shared" si="217"/>
        <v>#VALUE!</v>
      </c>
      <c r="LM94" s="7" t="e">
        <f t="shared" si="218"/>
        <v>#VALUE!</v>
      </c>
      <c r="LN94" s="7" t="e">
        <f t="shared" si="219"/>
        <v>#VALUE!</v>
      </c>
      <c r="LO94" s="61" t="e">
        <f t="shared" si="220"/>
        <v>#VALUE!</v>
      </c>
      <c r="LQ94" s="60" t="e">
        <f t="shared" si="221"/>
        <v>#VALUE!</v>
      </c>
      <c r="LR94" s="7" t="e">
        <f t="shared" si="222"/>
        <v>#VALUE!</v>
      </c>
      <c r="LS94" s="7" t="e">
        <f t="shared" si="223"/>
        <v>#VALUE!</v>
      </c>
      <c r="LT94" s="7" t="e">
        <f t="shared" si="224"/>
        <v>#VALUE!</v>
      </c>
      <c r="LU94" s="7" t="e">
        <f t="shared" si="225"/>
        <v>#VALUE!</v>
      </c>
      <c r="LV94" s="7" t="e">
        <f t="shared" si="226"/>
        <v>#VALUE!</v>
      </c>
      <c r="LW94" s="7" t="e">
        <f t="shared" si="227"/>
        <v>#VALUE!</v>
      </c>
      <c r="LX94" s="7" t="e">
        <f t="shared" si="228"/>
        <v>#VALUE!</v>
      </c>
      <c r="LY94" s="7" t="e">
        <f t="shared" si="229"/>
        <v>#VALUE!</v>
      </c>
      <c r="LZ94" s="7" t="e">
        <f t="shared" si="230"/>
        <v>#VALUE!</v>
      </c>
      <c r="MA94" s="7" t="e">
        <f t="shared" si="231"/>
        <v>#VALUE!</v>
      </c>
      <c r="MB94" s="7" t="e">
        <f t="shared" si="232"/>
        <v>#VALUE!</v>
      </c>
      <c r="MC94" s="7" t="e">
        <f t="shared" si="233"/>
        <v>#VALUE!</v>
      </c>
      <c r="MD94" s="7" t="e">
        <f t="shared" si="234"/>
        <v>#VALUE!</v>
      </c>
      <c r="ME94" s="7" t="e">
        <f t="shared" si="235"/>
        <v>#VALUE!</v>
      </c>
      <c r="MF94" s="7" t="e">
        <f t="shared" si="236"/>
        <v>#VALUE!</v>
      </c>
      <c r="MG94" s="7" t="e">
        <f t="shared" si="237"/>
        <v>#VALUE!</v>
      </c>
      <c r="MH94" s="7" t="e">
        <f t="shared" si="238"/>
        <v>#VALUE!</v>
      </c>
      <c r="MI94" s="7" t="e">
        <f t="shared" si="239"/>
        <v>#VALUE!</v>
      </c>
      <c r="MJ94" s="61" t="e">
        <f t="shared" si="240"/>
        <v>#VALUE!</v>
      </c>
      <c r="ML94" s="60" t="str">
        <f t="shared" si="248"/>
        <v/>
      </c>
      <c r="MM94" s="7" t="str">
        <f t="shared" si="249"/>
        <v/>
      </c>
      <c r="MN94" s="7" t="str">
        <f t="shared" si="250"/>
        <v/>
      </c>
      <c r="MO94" s="7" t="str">
        <f t="shared" si="251"/>
        <v/>
      </c>
      <c r="MP94" s="7" t="str">
        <f t="shared" si="252"/>
        <v/>
      </c>
      <c r="MQ94" s="7" t="str">
        <f t="shared" si="253"/>
        <v/>
      </c>
      <c r="MR94" s="7" t="str">
        <f t="shared" si="254"/>
        <v/>
      </c>
      <c r="MS94" s="7" t="str">
        <f t="shared" si="255"/>
        <v/>
      </c>
      <c r="MT94" s="7" t="str">
        <f t="shared" si="256"/>
        <v/>
      </c>
      <c r="MU94" s="7" t="str">
        <f t="shared" si="257"/>
        <v/>
      </c>
      <c r="MV94" s="7" t="str">
        <f t="shared" si="258"/>
        <v/>
      </c>
      <c r="MW94" s="7" t="str">
        <f t="shared" si="259"/>
        <v/>
      </c>
      <c r="MX94" s="7" t="str">
        <f t="shared" si="260"/>
        <v/>
      </c>
      <c r="MY94" s="7" t="str">
        <f t="shared" si="261"/>
        <v/>
      </c>
      <c r="MZ94" s="7" t="str">
        <f t="shared" si="262"/>
        <v/>
      </c>
      <c r="NA94" s="7" t="str">
        <f t="shared" si="263"/>
        <v/>
      </c>
      <c r="NB94" s="7" t="str">
        <f t="shared" si="264"/>
        <v/>
      </c>
      <c r="NC94" s="7" t="str">
        <f t="shared" si="265"/>
        <v/>
      </c>
      <c r="ND94" s="7" t="str">
        <f t="shared" si="266"/>
        <v/>
      </c>
      <c r="NE94" s="61" t="str">
        <f t="shared" si="267"/>
        <v/>
      </c>
      <c r="NG94" s="10" t="str">
        <f t="shared" si="268"/>
        <v/>
      </c>
      <c r="NI94" s="10" t="str">
        <f t="shared" si="269"/>
        <v/>
      </c>
      <c r="NK94" s="10" t="str">
        <f>IF(COUNTIF($NI94:$NI$176, "X")=1, "X", "")</f>
        <v/>
      </c>
      <c r="NM94" s="10" t="str">
        <f t="shared" si="241"/>
        <v/>
      </c>
      <c r="NO94" s="85" t="str" cm="1">
        <f t="array" ref="NO94">IF(OR(NO$7="", $JE94=""), "", IFERROR(NO$8+SUMPRODUCT((Trades!$CL$8:$CL$307)*(Trades!$O$8:$Q$307=NO$7)*(Trades!$R$8:$R$307&lt;$JE94))-SUMPRODUCT((Trades!$H$8:$H$307)*(Trades!$E$8:$E$307=NO$7)*(Trades!$R$8:$R$307&lt;$JE94)), ""))</f>
        <v/>
      </c>
      <c r="NP94" s="86" t="str" cm="1">
        <f t="array" ref="NP94">IF(OR(NP$7="", $JE94=""), "", IFERROR(NP$8+SUMPRODUCT((Trades!$CL$8:$CL$307)*(Trades!$O$8:$Q$307=NP$7)*(Trades!$R$8:$R$307&lt;$JE94))-SUMPRODUCT((Trades!$H$8:$H$307)*(Trades!$E$8:$E$307=NP$7)*(Trades!$R$8:$R$307&lt;$JE94)), ""))</f>
        <v/>
      </c>
      <c r="NQ94" s="86" t="str" cm="1">
        <f t="array" ref="NQ94">IF(OR(NQ$7="", $JE94=""), "", IFERROR(NQ$8+SUMPRODUCT((Trades!$CL$8:$CL$307)*(Trades!$O$8:$Q$307=NQ$7)*(Trades!$R$8:$R$307&lt;$JE94))-SUMPRODUCT((Trades!$H$8:$H$307)*(Trades!$E$8:$E$307=NQ$7)*(Trades!$R$8:$R$307&lt;$JE94)), ""))</f>
        <v/>
      </c>
      <c r="NR94" s="86" t="str" cm="1">
        <f t="array" ref="NR94">IF(OR(NR$7="", $JE94=""), "", IFERROR(NR$8+SUMPRODUCT((Trades!$CL$8:$CL$307)*(Trades!$O$8:$Q$307=NR$7)*(Trades!$R$8:$R$307&lt;$JE94))-SUMPRODUCT((Trades!$H$8:$H$307)*(Trades!$E$8:$E$307=NR$7)*(Trades!$R$8:$R$307&lt;$JE94)), ""))</f>
        <v/>
      </c>
      <c r="NS94" s="86" t="str" cm="1">
        <f t="array" ref="NS94">IF(OR(NS$7="", $JE94=""), "", IFERROR(NS$8+SUMPRODUCT((Trades!$CL$8:$CL$307)*(Trades!$O$8:$Q$307=NS$7)*(Trades!$R$8:$R$307&lt;$JE94))-SUMPRODUCT((Trades!$H$8:$H$307)*(Trades!$E$8:$E$307=NS$7)*(Trades!$R$8:$R$307&lt;$JE94)), ""))</f>
        <v/>
      </c>
      <c r="NT94" s="86" t="str" cm="1">
        <f t="array" ref="NT94">IF(OR(NT$7="", $JE94=""), "", IFERROR(NT$8+SUMPRODUCT((Trades!$CL$8:$CL$307)*(Trades!$O$8:$Q$307=NT$7)*(Trades!$R$8:$R$307&lt;$JE94))-SUMPRODUCT((Trades!$H$8:$H$307)*(Trades!$E$8:$E$307=NT$7)*(Trades!$R$8:$R$307&lt;$JE94)), ""))</f>
        <v/>
      </c>
      <c r="NU94" s="86" t="str" cm="1">
        <f t="array" ref="NU94">IF(OR(NU$7="", $JE94=""), "", IFERROR(NU$8+SUMPRODUCT((Trades!$CL$8:$CL$307)*(Trades!$O$8:$Q$307=NU$7)*(Trades!$R$8:$R$307&lt;$JE94))-SUMPRODUCT((Trades!$H$8:$H$307)*(Trades!$E$8:$E$307=NU$7)*(Trades!$R$8:$R$307&lt;$JE94)), ""))</f>
        <v/>
      </c>
      <c r="NV94" s="86" t="str" cm="1">
        <f t="array" ref="NV94">IF(OR(NV$7="", $JE94=""), "", IFERROR(NV$8+SUMPRODUCT((Trades!$CL$8:$CL$307)*(Trades!$O$8:$Q$307=NV$7)*(Trades!$R$8:$R$307&lt;$JE94))-SUMPRODUCT((Trades!$H$8:$H$307)*(Trades!$E$8:$E$307=NV$7)*(Trades!$R$8:$R$307&lt;$JE94)), ""))</f>
        <v/>
      </c>
      <c r="NW94" s="86" t="str" cm="1">
        <f t="array" ref="NW94">IF(OR(NW$7="", $JE94=""), "", IFERROR(NW$8+SUMPRODUCT((Trades!$CL$8:$CL$307)*(Trades!$O$8:$Q$307=NW$7)*(Trades!$R$8:$R$307&lt;$JE94))-SUMPRODUCT((Trades!$H$8:$H$307)*(Trades!$E$8:$E$307=NW$7)*(Trades!$R$8:$R$307&lt;$JE94)), ""))</f>
        <v/>
      </c>
      <c r="NX94" s="86" t="str" cm="1">
        <f t="array" ref="NX94">IF(OR(NX$7="", $JE94=""), "", IFERROR(NX$8+SUMPRODUCT((Trades!$CL$8:$CL$307)*(Trades!$O$8:$Q$307=NX$7)*(Trades!$R$8:$R$307&lt;$JE94))-SUMPRODUCT((Trades!$H$8:$H$307)*(Trades!$E$8:$E$307=NX$7)*(Trades!$R$8:$R$307&lt;$JE94)), ""))</f>
        <v/>
      </c>
      <c r="NY94" s="86" t="str" cm="1">
        <f t="array" ref="NY94">IF(OR(NY$7="", $JE94=""), "", IFERROR(NY$8+SUMPRODUCT((Trades!$CL$8:$CL$307)*(Trades!$O$8:$Q$307=NY$7)*(Trades!$R$8:$R$307&lt;$JE94))-SUMPRODUCT((Trades!$H$8:$H$307)*(Trades!$E$8:$E$307=NY$7)*(Trades!$R$8:$R$307&lt;$JE94)), ""))</f>
        <v/>
      </c>
      <c r="NZ94" s="86" t="str" cm="1">
        <f t="array" ref="NZ94">IF(OR(NZ$7="", $JE94=""), "", IFERROR(NZ$8+SUMPRODUCT((Trades!$CL$8:$CL$307)*(Trades!$O$8:$Q$307=NZ$7)*(Trades!$R$8:$R$307&lt;$JE94))-SUMPRODUCT((Trades!$H$8:$H$307)*(Trades!$E$8:$E$307=NZ$7)*(Trades!$R$8:$R$307&lt;$JE94)), ""))</f>
        <v/>
      </c>
      <c r="OA94" s="86" t="str" cm="1">
        <f t="array" ref="OA94">IF(OR(OA$7="", $JE94=""), "", IFERROR(OA$8+SUMPRODUCT((Trades!$CL$8:$CL$307)*(Trades!$O$8:$Q$307=OA$7)*(Trades!$R$8:$R$307&lt;$JE94))-SUMPRODUCT((Trades!$H$8:$H$307)*(Trades!$E$8:$E$307=OA$7)*(Trades!$R$8:$R$307&lt;$JE94)), ""))</f>
        <v/>
      </c>
      <c r="OB94" s="86" t="str" cm="1">
        <f t="array" ref="OB94">IF(OR(OB$7="", $JE94=""), "", IFERROR(OB$8+SUMPRODUCT((Trades!$CL$8:$CL$307)*(Trades!$O$8:$Q$307=OB$7)*(Trades!$R$8:$R$307&lt;$JE94))-SUMPRODUCT((Trades!$H$8:$H$307)*(Trades!$E$8:$E$307=OB$7)*(Trades!$R$8:$R$307&lt;$JE94)), ""))</f>
        <v/>
      </c>
      <c r="OC94" s="86" t="str" cm="1">
        <f t="array" ref="OC94">IF(OR(OC$7="", $JE94=""), "", IFERROR(OC$8+SUMPRODUCT((Trades!$CL$8:$CL$307)*(Trades!$O$8:$Q$307=OC$7)*(Trades!$R$8:$R$307&lt;$JE94))-SUMPRODUCT((Trades!$H$8:$H$307)*(Trades!$E$8:$E$307=OC$7)*(Trades!$R$8:$R$307&lt;$JE94)), ""))</f>
        <v/>
      </c>
      <c r="OD94" s="86" t="str" cm="1">
        <f t="array" ref="OD94">IF(OR(OD$7="", $JE94=""), "", IFERROR(OD$8+SUMPRODUCT((Trades!$CL$8:$CL$307)*(Trades!$O$8:$Q$307=OD$7)*(Trades!$R$8:$R$307&lt;$JE94))-SUMPRODUCT((Trades!$H$8:$H$307)*(Trades!$E$8:$E$307=OD$7)*(Trades!$R$8:$R$307&lt;$JE94)), ""))</f>
        <v/>
      </c>
      <c r="OE94" s="86" t="str" cm="1">
        <f t="array" ref="OE94">IF(OR(OE$7="", $JE94=""), "", IFERROR(OE$8+SUMPRODUCT((Trades!$CL$8:$CL$307)*(Trades!$O$8:$Q$307=OE$7)*(Trades!$R$8:$R$307&lt;$JE94))-SUMPRODUCT((Trades!$H$8:$H$307)*(Trades!$E$8:$E$307=OE$7)*(Trades!$R$8:$R$307&lt;$JE94)), ""))</f>
        <v/>
      </c>
      <c r="OF94" s="86" t="str" cm="1">
        <f t="array" ref="OF94">IF(OR(OF$7="", $JE94=""), "", IFERROR(OF$8+SUMPRODUCT((Trades!$CL$8:$CL$307)*(Trades!$O$8:$Q$307=OF$7)*(Trades!$R$8:$R$307&lt;$JE94))-SUMPRODUCT((Trades!$H$8:$H$307)*(Trades!$E$8:$E$307=OF$7)*(Trades!$R$8:$R$307&lt;$JE94)), ""))</f>
        <v/>
      </c>
      <c r="OG94" s="86" t="str" cm="1">
        <f t="array" ref="OG94">IF(OR(OG$7="", $JE94=""), "", IFERROR(OG$8+SUMPRODUCT((Trades!$CL$8:$CL$307)*(Trades!$O$8:$Q$307=OG$7)*(Trades!$R$8:$R$307&lt;$JE94))-SUMPRODUCT((Trades!$H$8:$H$307)*(Trades!$E$8:$E$307=OG$7)*(Trades!$R$8:$R$307&lt;$JE94)), ""))</f>
        <v/>
      </c>
      <c r="OH94" s="87" t="str" cm="1">
        <f t="array" ref="OH94">IF(OR(OH$7="", $JE94=""), "", IFERROR(OH$8+SUMPRODUCT((Trades!$CL$8:$CL$307)*(Trades!$O$8:$Q$307=OH$7)*(Trades!$R$8:$R$307&lt;$JE94))-SUMPRODUCT((Trades!$H$8:$H$307)*(Trades!$E$8:$E$307=OH$7)*(Trades!$R$8:$R$307&lt;$JE94)), ""))</f>
        <v/>
      </c>
      <c r="OJ94" s="94" t="str">
        <f t="shared" si="270"/>
        <v/>
      </c>
      <c r="OK94" s="95" t="str">
        <f t="shared" si="298"/>
        <v/>
      </c>
      <c r="OL94" s="95" t="str">
        <f t="shared" si="299"/>
        <v/>
      </c>
      <c r="OM94" s="95" t="str">
        <f t="shared" si="300"/>
        <v/>
      </c>
      <c r="ON94" s="95" t="str">
        <f t="shared" si="301"/>
        <v/>
      </c>
      <c r="OO94" s="95" t="str">
        <f t="shared" si="302"/>
        <v/>
      </c>
      <c r="OP94" s="95" t="str">
        <f t="shared" si="303"/>
        <v/>
      </c>
      <c r="OQ94" s="95" t="str">
        <f t="shared" si="304"/>
        <v/>
      </c>
      <c r="OR94" s="95" t="str">
        <f t="shared" si="305"/>
        <v/>
      </c>
      <c r="OS94" s="95" t="str">
        <f t="shared" si="275"/>
        <v/>
      </c>
      <c r="OT94" s="95" t="str">
        <f t="shared" si="276"/>
        <v/>
      </c>
      <c r="OU94" s="95" t="str">
        <f t="shared" si="277"/>
        <v/>
      </c>
      <c r="OV94" s="95" t="str">
        <f t="shared" si="278"/>
        <v/>
      </c>
      <c r="OW94" s="95" t="str">
        <f t="shared" si="279"/>
        <v/>
      </c>
      <c r="OX94" s="95" t="str">
        <f t="shared" si="280"/>
        <v/>
      </c>
      <c r="OY94" s="95" t="str">
        <f t="shared" si="281"/>
        <v/>
      </c>
      <c r="OZ94" s="95" t="str">
        <f t="shared" si="282"/>
        <v/>
      </c>
      <c r="PA94" s="95" t="str">
        <f t="shared" si="283"/>
        <v/>
      </c>
      <c r="PB94" s="95" t="str">
        <f t="shared" si="284"/>
        <v/>
      </c>
      <c r="PC94" s="96" t="str">
        <f t="shared" si="285"/>
        <v/>
      </c>
      <c r="PE94" s="101" t="str">
        <f t="shared" si="271"/>
        <v/>
      </c>
      <c r="PG94" s="106" t="str">
        <f t="shared" si="272"/>
        <v/>
      </c>
      <c r="PH94" s="107" t="str">
        <f t="shared" si="306"/>
        <v/>
      </c>
      <c r="PI94" s="107" t="str">
        <f t="shared" si="307"/>
        <v/>
      </c>
      <c r="PJ94" s="107" t="str">
        <f t="shared" si="308"/>
        <v/>
      </c>
      <c r="PK94" s="107" t="str">
        <f t="shared" si="309"/>
        <v/>
      </c>
      <c r="PL94" s="107" t="str">
        <f t="shared" si="310"/>
        <v/>
      </c>
      <c r="PM94" s="107" t="str">
        <f t="shared" si="311"/>
        <v/>
      </c>
      <c r="PN94" s="107" t="str">
        <f t="shared" si="312"/>
        <v/>
      </c>
      <c r="PO94" s="107" t="str">
        <f t="shared" si="313"/>
        <v/>
      </c>
      <c r="PP94" s="107" t="str">
        <f t="shared" si="286"/>
        <v/>
      </c>
      <c r="PQ94" s="107" t="str">
        <f t="shared" si="287"/>
        <v/>
      </c>
      <c r="PR94" s="107" t="str">
        <f t="shared" si="288"/>
        <v/>
      </c>
      <c r="PS94" s="107" t="str">
        <f t="shared" si="289"/>
        <v/>
      </c>
      <c r="PT94" s="107" t="str">
        <f t="shared" si="290"/>
        <v/>
      </c>
      <c r="PU94" s="107" t="str">
        <f t="shared" si="291"/>
        <v/>
      </c>
      <c r="PV94" s="107" t="str">
        <f t="shared" si="292"/>
        <v/>
      </c>
      <c r="PW94" s="107" t="str">
        <f t="shared" si="293"/>
        <v/>
      </c>
      <c r="PX94" s="107" t="str">
        <f t="shared" si="294"/>
        <v/>
      </c>
      <c r="PY94" s="107" t="str">
        <f t="shared" si="295"/>
        <v/>
      </c>
      <c r="PZ94" s="108" t="str">
        <f t="shared" si="296"/>
        <v/>
      </c>
      <c r="QB94" s="124" t="str" cm="1">
        <f t="array" ref="QB94">IF(OR($QB$3="", $NI94=""), "", IFERROR(INDEX($ML94:$NE94, $QA94, MATCH($QB$3, $ML$7:$NE$7, 0)), ""))</f>
        <v/>
      </c>
      <c r="QD94" s="101" t="e" cm="1">
        <f t="array" ref="QD94">IF(OR($NI94="", $QB$3=""), NA(), IFERROR(INDEX($NO94:$OH94, $QC94, MATCH($QB$3, $NO$7:$OH$7, 0)), NA()))</f>
        <v>#N/A</v>
      </c>
      <c r="QF94" s="10">
        <f t="shared" si="242"/>
        <v>-20</v>
      </c>
    </row>
    <row r="95" spans="88:448" ht="15" hidden="1" customHeight="1" x14ac:dyDescent="0.25">
      <c r="CJ95" s="7"/>
      <c r="CK95" s="10">
        <v>87</v>
      </c>
      <c r="CL95" s="60">
        <v>43</v>
      </c>
      <c r="CM95" s="7">
        <v>65</v>
      </c>
      <c r="CN95" s="7">
        <v>92</v>
      </c>
      <c r="CO95" s="7">
        <v>97</v>
      </c>
      <c r="CP95" s="7">
        <v>3</v>
      </c>
      <c r="CQ95" s="7">
        <v>65</v>
      </c>
      <c r="CR95" s="7">
        <v>70</v>
      </c>
      <c r="CS95" s="7">
        <v>18</v>
      </c>
      <c r="CT95" s="7">
        <v>47</v>
      </c>
      <c r="CU95" s="7">
        <v>13</v>
      </c>
      <c r="CV95" s="7">
        <v>83</v>
      </c>
      <c r="CW95" s="7">
        <v>12</v>
      </c>
      <c r="CX95" s="7">
        <v>66</v>
      </c>
      <c r="CY95" s="7">
        <v>70</v>
      </c>
      <c r="CZ95" s="7">
        <v>86</v>
      </c>
      <c r="DA95" s="7">
        <v>15</v>
      </c>
      <c r="DB95" s="7">
        <v>32</v>
      </c>
      <c r="DC95" s="7">
        <v>49</v>
      </c>
      <c r="DD95" s="7">
        <v>76</v>
      </c>
      <c r="DE95" s="7">
        <v>48</v>
      </c>
      <c r="DF95" s="7">
        <v>74</v>
      </c>
      <c r="DG95" s="7">
        <v>68</v>
      </c>
      <c r="DH95" s="7">
        <v>11</v>
      </c>
      <c r="DI95" s="61">
        <v>75</v>
      </c>
      <c r="DK95" s="10">
        <v>88</v>
      </c>
      <c r="DL95" s="60">
        <v>38</v>
      </c>
      <c r="DM95" s="7">
        <v>72</v>
      </c>
      <c r="DN95" s="7">
        <v>18</v>
      </c>
      <c r="DO95" s="7">
        <v>5</v>
      </c>
      <c r="DP95" s="7">
        <v>22</v>
      </c>
      <c r="DQ95" s="7">
        <v>55</v>
      </c>
      <c r="DR95" s="7">
        <v>3</v>
      </c>
      <c r="DS95" s="7">
        <v>73</v>
      </c>
      <c r="DT95" s="7">
        <v>92</v>
      </c>
      <c r="DU95" s="7">
        <v>87</v>
      </c>
      <c r="DV95" s="7">
        <v>15</v>
      </c>
      <c r="DW95" s="7">
        <v>49</v>
      </c>
      <c r="DX95" s="7">
        <v>5</v>
      </c>
      <c r="DY95" s="7">
        <v>91</v>
      </c>
      <c r="DZ95" s="7">
        <v>79</v>
      </c>
      <c r="EA95" s="7">
        <v>36</v>
      </c>
      <c r="EB95" s="7">
        <v>58</v>
      </c>
      <c r="EC95" s="7">
        <v>74</v>
      </c>
      <c r="ED95" s="7">
        <v>17</v>
      </c>
      <c r="EE95" s="7">
        <v>7</v>
      </c>
      <c r="EF95" s="7">
        <v>74</v>
      </c>
      <c r="EG95" s="7">
        <v>20</v>
      </c>
      <c r="EH95" s="7">
        <v>91</v>
      </c>
      <c r="EI95" s="7">
        <v>53</v>
      </c>
      <c r="EJ95" s="7">
        <v>85</v>
      </c>
      <c r="EK95" s="7">
        <v>55</v>
      </c>
      <c r="EL95" s="7">
        <v>18</v>
      </c>
      <c r="EM95" s="7">
        <v>7</v>
      </c>
      <c r="EN95" s="7">
        <v>70</v>
      </c>
      <c r="EO95" s="7">
        <v>58</v>
      </c>
      <c r="EP95" s="7">
        <v>25</v>
      </c>
      <c r="EQ95" s="7">
        <v>91</v>
      </c>
      <c r="ER95" s="7">
        <v>73</v>
      </c>
      <c r="ES95" s="7">
        <v>73</v>
      </c>
      <c r="ET95" s="7">
        <v>56</v>
      </c>
      <c r="EU95" s="7">
        <v>91</v>
      </c>
      <c r="EV95" s="7">
        <v>17</v>
      </c>
      <c r="EW95" s="7">
        <v>75</v>
      </c>
      <c r="EX95" s="7">
        <v>18</v>
      </c>
      <c r="EY95" s="7">
        <v>27</v>
      </c>
      <c r="EZ95" s="7">
        <v>96</v>
      </c>
      <c r="FA95" s="7">
        <v>17</v>
      </c>
      <c r="FB95" s="7">
        <v>12</v>
      </c>
      <c r="FC95" s="7">
        <v>47</v>
      </c>
      <c r="FD95" s="7">
        <v>47</v>
      </c>
      <c r="FE95" s="7">
        <v>89</v>
      </c>
      <c r="FF95" s="7">
        <v>29</v>
      </c>
      <c r="FG95" s="7">
        <v>15</v>
      </c>
      <c r="FH95" s="7">
        <v>34</v>
      </c>
      <c r="FI95" s="7">
        <v>4</v>
      </c>
      <c r="FJ95" s="7">
        <v>84</v>
      </c>
      <c r="FK95" s="7">
        <v>94</v>
      </c>
      <c r="FL95" s="7">
        <v>99</v>
      </c>
      <c r="FM95" s="7">
        <v>4</v>
      </c>
      <c r="FN95" s="7">
        <v>32</v>
      </c>
      <c r="FO95" s="7">
        <v>59</v>
      </c>
      <c r="FP95" s="7">
        <v>55</v>
      </c>
      <c r="FQ95" s="7">
        <v>59</v>
      </c>
      <c r="FR95" s="7">
        <v>74</v>
      </c>
      <c r="FS95" s="7">
        <v>37</v>
      </c>
      <c r="FT95" s="7">
        <v>22</v>
      </c>
      <c r="FU95" s="7">
        <v>15</v>
      </c>
      <c r="FV95" s="7">
        <v>5</v>
      </c>
      <c r="FW95" s="7">
        <v>42</v>
      </c>
      <c r="FX95" s="7">
        <v>53</v>
      </c>
      <c r="FY95" s="7">
        <v>39</v>
      </c>
      <c r="FZ95" s="7">
        <v>95</v>
      </c>
      <c r="GA95" s="7">
        <v>1</v>
      </c>
      <c r="GB95" s="7">
        <v>98</v>
      </c>
      <c r="GC95" s="7">
        <v>58</v>
      </c>
      <c r="GD95" s="7">
        <v>92</v>
      </c>
      <c r="GE95" s="7">
        <v>26</v>
      </c>
      <c r="GF95" s="7">
        <v>53</v>
      </c>
      <c r="GG95" s="7">
        <v>72</v>
      </c>
      <c r="GH95" s="7">
        <v>70</v>
      </c>
      <c r="GI95" s="7">
        <v>91</v>
      </c>
      <c r="GJ95" s="7">
        <v>1</v>
      </c>
      <c r="GK95" s="7">
        <v>65</v>
      </c>
      <c r="GL95" s="7">
        <v>67</v>
      </c>
      <c r="GM95" s="7">
        <v>29</v>
      </c>
      <c r="GN95" s="7">
        <v>95</v>
      </c>
      <c r="GO95" s="7">
        <v>21</v>
      </c>
      <c r="GP95" s="7">
        <v>66</v>
      </c>
      <c r="GQ95" s="7">
        <v>26</v>
      </c>
      <c r="GR95" s="7">
        <v>24</v>
      </c>
      <c r="GS95" s="7">
        <v>35</v>
      </c>
      <c r="GT95" s="7">
        <v>70</v>
      </c>
      <c r="GU95" s="7">
        <v>21</v>
      </c>
      <c r="GV95" s="7">
        <v>11</v>
      </c>
      <c r="GW95" s="7">
        <v>26</v>
      </c>
      <c r="GX95" s="7">
        <v>98</v>
      </c>
      <c r="GY95" s="7">
        <v>31</v>
      </c>
      <c r="GZ95" s="7">
        <v>50</v>
      </c>
      <c r="HA95" s="7">
        <v>34</v>
      </c>
      <c r="HB95" s="7">
        <v>18</v>
      </c>
      <c r="HC95" s="7">
        <v>90</v>
      </c>
      <c r="HD95" s="7">
        <v>74</v>
      </c>
      <c r="HE95" s="7">
        <v>79</v>
      </c>
      <c r="HF95" s="7">
        <v>32</v>
      </c>
      <c r="HG95" s="61">
        <v>66</v>
      </c>
      <c r="HJ95" s="52" t="e">
        <f t="shared" si="273"/>
        <v>#VALUE!</v>
      </c>
      <c r="HL95" s="49">
        <f>$CA$23</f>
        <v>0.62499999999999989</v>
      </c>
      <c r="HN95" s="10" t="e">
        <f t="shared" si="179"/>
        <v>#VALUE!</v>
      </c>
      <c r="HP95" s="10" t="e">
        <f t="shared" si="180"/>
        <v>#VALUE!</v>
      </c>
      <c r="HR95" s="10" t="e">
        <f t="shared" si="243"/>
        <v>#VALUE!</v>
      </c>
      <c r="HT95" s="60" t="e">
        <f t="shared" si="297"/>
        <v>#VALUE!</v>
      </c>
      <c r="HU95" s="7" t="e">
        <f t="shared" si="297"/>
        <v>#VALUE!</v>
      </c>
      <c r="HV95" s="7" t="e">
        <f t="shared" si="297"/>
        <v>#VALUE!</v>
      </c>
      <c r="HW95" s="7" t="e">
        <f t="shared" si="297"/>
        <v>#VALUE!</v>
      </c>
      <c r="HX95" s="7" t="e">
        <f t="shared" si="297"/>
        <v>#VALUE!</v>
      </c>
      <c r="HY95" s="7" t="e">
        <f t="shared" si="297"/>
        <v>#VALUE!</v>
      </c>
      <c r="HZ95" s="7" t="e">
        <f t="shared" si="297"/>
        <v>#VALUE!</v>
      </c>
      <c r="IA95" s="7" t="e">
        <f t="shared" si="297"/>
        <v>#VALUE!</v>
      </c>
      <c r="IB95" s="7" t="e">
        <f t="shared" si="297"/>
        <v>#VALUE!</v>
      </c>
      <c r="IC95" s="7" t="e">
        <f t="shared" si="297"/>
        <v>#VALUE!</v>
      </c>
      <c r="ID95" s="7" t="e">
        <f t="shared" si="297"/>
        <v>#VALUE!</v>
      </c>
      <c r="IE95" s="7" t="e">
        <f t="shared" si="297"/>
        <v>#VALUE!</v>
      </c>
      <c r="IF95" s="7" t="e">
        <f t="shared" si="297"/>
        <v>#VALUE!</v>
      </c>
      <c r="IG95" s="7" t="e">
        <f t="shared" si="297"/>
        <v>#VALUE!</v>
      </c>
      <c r="IH95" s="7" t="e">
        <f t="shared" si="297"/>
        <v>#VALUE!</v>
      </c>
      <c r="II95" s="7" t="e">
        <f t="shared" si="297"/>
        <v>#VALUE!</v>
      </c>
      <c r="IJ95" s="7" t="e">
        <f t="shared" si="274"/>
        <v>#VALUE!</v>
      </c>
      <c r="IK95" s="7" t="e">
        <f t="shared" si="274"/>
        <v>#VALUE!</v>
      </c>
      <c r="IL95" s="7" t="e">
        <f t="shared" si="274"/>
        <v>#VALUE!</v>
      </c>
      <c r="IM95" s="61" t="e">
        <f t="shared" si="274"/>
        <v>#VALUE!</v>
      </c>
      <c r="IT95" s="10">
        <v>88</v>
      </c>
      <c r="IU95" s="10">
        <f t="shared" si="244"/>
        <v>4</v>
      </c>
      <c r="IW95" s="10">
        <f>IFERROR(IF(COUNTIF(IW$8:IW94, IW94)&lt;=INDEX($IQ$8:$IQ$18, MATCH(IW94, $IP$8:$IP$18, 0)), IW94, IW94+$IR$5), "")</f>
        <v>4</v>
      </c>
      <c r="IX95" s="10">
        <f>IF($IW95="", "", COUNTIF(IW$8:IW95, IW95))</f>
        <v>1</v>
      </c>
      <c r="IY95" s="10">
        <f t="shared" si="245"/>
        <v>12</v>
      </c>
      <c r="JA95" s="10" t="str">
        <f t="shared" si="246"/>
        <v>X</v>
      </c>
      <c r="JB95" s="10">
        <f>IF($JA95="", "", COUNTIF(JA$8:JA95, "X"))</f>
        <v>79</v>
      </c>
      <c r="JE95" s="67" t="str">
        <f t="shared" si="247"/>
        <v/>
      </c>
      <c r="JF95" s="60" t="str">
        <f>IF(AND($IQ$5='Dev Settings'!$BU$3, COUNTIF($IP$21:$IP$25, HT95)&gt;0, COUNTIF($IP$21:$IP$25, HT94)&gt;0), MIN($ML94:$NE94)-ML94, IF(AND($IQ$6='Dev Settings'!$BU$3, COUNTIF($IQ$21:$IQ$25, HT95)&gt;0, COUNTIF($IQ$21:$IQ$25, HT94)&gt;0), MAX($ML94:$NE94)-ML94, IFERROR(INDEX($IU$8:$IU$107, MATCH(HT95, $IT$8:$IT$107, 0)), "")))</f>
        <v/>
      </c>
      <c r="JG95" s="7" t="str">
        <f>IF(AND($IQ$5='Dev Settings'!$BU$3, COUNTIF($IP$21:$IP$25, HU95)&gt;0, COUNTIF($IP$21:$IP$25, HU94)&gt;0), MIN($ML94:$NE94)-MM94, IF(AND($IQ$6='Dev Settings'!$BU$3, COUNTIF($IQ$21:$IQ$25, HU95)&gt;0, COUNTIF($IQ$21:$IQ$25, HU94)&gt;0), MAX($ML94:$NE94)-MM94, IFERROR(INDEX($IU$8:$IU$107, MATCH(HU95, $IT$8:$IT$107, 0)), "")))</f>
        <v/>
      </c>
      <c r="JH95" s="7" t="str">
        <f>IF(AND($IQ$5='Dev Settings'!$BU$3, COUNTIF($IP$21:$IP$25, HV95)&gt;0, COUNTIF($IP$21:$IP$25, HV94)&gt;0), MIN($ML94:$NE94)-MN94, IF(AND($IQ$6='Dev Settings'!$BU$3, COUNTIF($IQ$21:$IQ$25, HV95)&gt;0, COUNTIF($IQ$21:$IQ$25, HV94)&gt;0), MAX($ML94:$NE94)-MN94, IFERROR(INDEX($IU$8:$IU$107, MATCH(HV95, $IT$8:$IT$107, 0)), "")))</f>
        <v/>
      </c>
      <c r="JI95" s="7" t="str">
        <f>IF(AND($IQ$5='Dev Settings'!$BU$3, COUNTIF($IP$21:$IP$25, HW95)&gt;0, COUNTIF($IP$21:$IP$25, HW94)&gt;0), MIN($ML94:$NE94)-MO94, IF(AND($IQ$6='Dev Settings'!$BU$3, COUNTIF($IQ$21:$IQ$25, HW95)&gt;0, COUNTIF($IQ$21:$IQ$25, HW94)&gt;0), MAX($ML94:$NE94)-MO94, IFERROR(INDEX($IU$8:$IU$107, MATCH(HW95, $IT$8:$IT$107, 0)), "")))</f>
        <v/>
      </c>
      <c r="JJ95" s="7" t="str">
        <f>IF(AND($IQ$5='Dev Settings'!$BU$3, COUNTIF($IP$21:$IP$25, HX95)&gt;0, COUNTIF($IP$21:$IP$25, HX94)&gt;0), MIN($ML94:$NE94)-MP94, IF(AND($IQ$6='Dev Settings'!$BU$3, COUNTIF($IQ$21:$IQ$25, HX95)&gt;0, COUNTIF($IQ$21:$IQ$25, HX94)&gt;0), MAX($ML94:$NE94)-MP94, IFERROR(INDEX($IU$8:$IU$107, MATCH(HX95, $IT$8:$IT$107, 0)), "")))</f>
        <v/>
      </c>
      <c r="JK95" s="7" t="str">
        <f>IF(AND($IQ$5='Dev Settings'!$BU$3, COUNTIF($IP$21:$IP$25, HY95)&gt;0, COUNTIF($IP$21:$IP$25, HY94)&gt;0), MIN($ML94:$NE94)-MQ94, IF(AND($IQ$6='Dev Settings'!$BU$3, COUNTIF($IQ$21:$IQ$25, HY95)&gt;0, COUNTIF($IQ$21:$IQ$25, HY94)&gt;0), MAX($ML94:$NE94)-MQ94, IFERROR(INDEX($IU$8:$IU$107, MATCH(HY95, $IT$8:$IT$107, 0)), "")))</f>
        <v/>
      </c>
      <c r="JL95" s="7" t="str">
        <f>IF(AND($IQ$5='Dev Settings'!$BU$3, COUNTIF($IP$21:$IP$25, HZ95)&gt;0, COUNTIF($IP$21:$IP$25, HZ94)&gt;0), MIN($ML94:$NE94)-MR94, IF(AND($IQ$6='Dev Settings'!$BU$3, COUNTIF($IQ$21:$IQ$25, HZ95)&gt;0, COUNTIF($IQ$21:$IQ$25, HZ94)&gt;0), MAX($ML94:$NE94)-MR94, IFERROR(INDEX($IU$8:$IU$107, MATCH(HZ95, $IT$8:$IT$107, 0)), "")))</f>
        <v/>
      </c>
      <c r="JM95" s="7" t="str">
        <f>IF(AND($IQ$5='Dev Settings'!$BU$3, COUNTIF($IP$21:$IP$25, IA95)&gt;0, COUNTIF($IP$21:$IP$25, IA94)&gt;0), MIN($ML94:$NE94)-MS94, IF(AND($IQ$6='Dev Settings'!$BU$3, COUNTIF($IQ$21:$IQ$25, IA95)&gt;0, COUNTIF($IQ$21:$IQ$25, IA94)&gt;0), MAX($ML94:$NE94)-MS94, IFERROR(INDEX($IU$8:$IU$107, MATCH(IA95, $IT$8:$IT$107, 0)), "")))</f>
        <v/>
      </c>
      <c r="JN95" s="7" t="str">
        <f>IF(AND($IQ$5='Dev Settings'!$BU$3, COUNTIF($IP$21:$IP$25, IB95)&gt;0, COUNTIF($IP$21:$IP$25, IB94)&gt;0), MIN($ML94:$NE94)-MT94, IF(AND($IQ$6='Dev Settings'!$BU$3, COUNTIF($IQ$21:$IQ$25, IB95)&gt;0, COUNTIF($IQ$21:$IQ$25, IB94)&gt;0), MAX($ML94:$NE94)-MT94, IFERROR(INDEX($IU$8:$IU$107, MATCH(IB95, $IT$8:$IT$107, 0)), "")))</f>
        <v/>
      </c>
      <c r="JO95" s="7" t="str">
        <f>IF(AND($IQ$5='Dev Settings'!$BU$3, COUNTIF($IP$21:$IP$25, IC95)&gt;0, COUNTIF($IP$21:$IP$25, IC94)&gt;0), MIN($ML94:$NE94)-MU94, IF(AND($IQ$6='Dev Settings'!$BU$3, COUNTIF($IQ$21:$IQ$25, IC95)&gt;0, COUNTIF($IQ$21:$IQ$25, IC94)&gt;0), MAX($ML94:$NE94)-MU94, IFERROR(INDEX($IU$8:$IU$107, MATCH(IC95, $IT$8:$IT$107, 0)), "")))</f>
        <v/>
      </c>
      <c r="JP95" s="7" t="str">
        <f>IF(AND($IQ$5='Dev Settings'!$BU$3, COUNTIF($IP$21:$IP$25, ID95)&gt;0, COUNTIF($IP$21:$IP$25, ID94)&gt;0), MIN($ML94:$NE94)-MV94, IF(AND($IQ$6='Dev Settings'!$BU$3, COUNTIF($IQ$21:$IQ$25, ID95)&gt;0, COUNTIF($IQ$21:$IQ$25, ID94)&gt;0), MAX($ML94:$NE94)-MV94, IFERROR(INDEX($IU$8:$IU$107, MATCH(ID95, $IT$8:$IT$107, 0)), "")))</f>
        <v/>
      </c>
      <c r="JQ95" s="7" t="str">
        <f>IF(AND($IQ$5='Dev Settings'!$BU$3, COUNTIF($IP$21:$IP$25, IE95)&gt;0, COUNTIF($IP$21:$IP$25, IE94)&gt;0), MIN($ML94:$NE94)-MW94, IF(AND($IQ$6='Dev Settings'!$BU$3, COUNTIF($IQ$21:$IQ$25, IE95)&gt;0, COUNTIF($IQ$21:$IQ$25, IE94)&gt;0), MAX($ML94:$NE94)-MW94, IFERROR(INDEX($IU$8:$IU$107, MATCH(IE95, $IT$8:$IT$107, 0)), "")))</f>
        <v/>
      </c>
      <c r="JR95" s="7" t="str">
        <f>IF(AND($IQ$5='Dev Settings'!$BU$3, COUNTIF($IP$21:$IP$25, IF95)&gt;0, COUNTIF($IP$21:$IP$25, IF94)&gt;0), MIN($ML94:$NE94)-MX94, IF(AND($IQ$6='Dev Settings'!$BU$3, COUNTIF($IQ$21:$IQ$25, IF95)&gt;0, COUNTIF($IQ$21:$IQ$25, IF94)&gt;0), MAX($ML94:$NE94)-MX94, IFERROR(INDEX($IU$8:$IU$107, MATCH(IF95, $IT$8:$IT$107, 0)), "")))</f>
        <v/>
      </c>
      <c r="JS95" s="7" t="str">
        <f>IF(AND($IQ$5='Dev Settings'!$BU$3, COUNTIF($IP$21:$IP$25, IG95)&gt;0, COUNTIF($IP$21:$IP$25, IG94)&gt;0), MIN($ML94:$NE94)-MY94, IF(AND($IQ$6='Dev Settings'!$BU$3, COUNTIF($IQ$21:$IQ$25, IG95)&gt;0, COUNTIF($IQ$21:$IQ$25, IG94)&gt;0), MAX($ML94:$NE94)-MY94, IFERROR(INDEX($IU$8:$IU$107, MATCH(IG95, $IT$8:$IT$107, 0)), "")))</f>
        <v/>
      </c>
      <c r="JT95" s="7" t="str">
        <f>IF(AND($IQ$5='Dev Settings'!$BU$3, COUNTIF($IP$21:$IP$25, IH95)&gt;0, COUNTIF($IP$21:$IP$25, IH94)&gt;0), MIN($ML94:$NE94)-MZ94, IF(AND($IQ$6='Dev Settings'!$BU$3, COUNTIF($IQ$21:$IQ$25, IH95)&gt;0, COUNTIF($IQ$21:$IQ$25, IH94)&gt;0), MAX($ML94:$NE94)-MZ94, IFERROR(INDEX($IU$8:$IU$107, MATCH(IH95, $IT$8:$IT$107, 0)), "")))</f>
        <v/>
      </c>
      <c r="JU95" s="7" t="str">
        <f>IF(AND($IQ$5='Dev Settings'!$BU$3, COUNTIF($IP$21:$IP$25, II95)&gt;0, COUNTIF($IP$21:$IP$25, II94)&gt;0), MIN($ML94:$NE94)-NA94, IF(AND($IQ$6='Dev Settings'!$BU$3, COUNTIF($IQ$21:$IQ$25, II95)&gt;0, COUNTIF($IQ$21:$IQ$25, II94)&gt;0), MAX($ML94:$NE94)-NA94, IFERROR(INDEX($IU$8:$IU$107, MATCH(II95, $IT$8:$IT$107, 0)), "")))</f>
        <v/>
      </c>
      <c r="JV95" s="7" t="str">
        <f>IF(AND($IQ$5='Dev Settings'!$BU$3, COUNTIF($IP$21:$IP$25, IJ95)&gt;0, COUNTIF($IP$21:$IP$25, IJ94)&gt;0), MIN($ML94:$NE94)-NB94, IF(AND($IQ$6='Dev Settings'!$BU$3, COUNTIF($IQ$21:$IQ$25, IJ95)&gt;0, COUNTIF($IQ$21:$IQ$25, IJ94)&gt;0), MAX($ML94:$NE94)-NB94, IFERROR(INDEX($IU$8:$IU$107, MATCH(IJ95, $IT$8:$IT$107, 0)), "")))</f>
        <v/>
      </c>
      <c r="JW95" s="7" t="str">
        <f>IF(AND($IQ$5='Dev Settings'!$BU$3, COUNTIF($IP$21:$IP$25, IK95)&gt;0, COUNTIF($IP$21:$IP$25, IK94)&gt;0), MIN($ML94:$NE94)-NC94, IF(AND($IQ$6='Dev Settings'!$BU$3, COUNTIF($IQ$21:$IQ$25, IK95)&gt;0, COUNTIF($IQ$21:$IQ$25, IK94)&gt;0), MAX($ML94:$NE94)-NC94, IFERROR(INDEX($IU$8:$IU$107, MATCH(IK95, $IT$8:$IT$107, 0)), "")))</f>
        <v/>
      </c>
      <c r="JX95" s="7" t="str">
        <f>IF(AND($IQ$5='Dev Settings'!$BU$3, COUNTIF($IP$21:$IP$25, IL95)&gt;0, COUNTIF($IP$21:$IP$25, IL94)&gt;0), MIN($ML94:$NE94)-ND94, IF(AND($IQ$6='Dev Settings'!$BU$3, COUNTIF($IQ$21:$IQ$25, IL95)&gt;0, COUNTIF($IQ$21:$IQ$25, IL94)&gt;0), MAX($ML94:$NE94)-ND94, IFERROR(INDEX($IU$8:$IU$107, MATCH(IL95, $IT$8:$IT$107, 0)), "")))</f>
        <v/>
      </c>
      <c r="JY95" s="61" t="str">
        <f>IF(AND($IQ$5='Dev Settings'!$BU$3, COUNTIF($IP$21:$IP$25, IM95)&gt;0, COUNTIF($IP$21:$IP$25, IM94)&gt;0), MIN($ML94:$NE94)-NE94, IF(AND($IQ$6='Dev Settings'!$BU$3, COUNTIF($IQ$21:$IQ$25, IM95)&gt;0, COUNTIF($IQ$21:$IQ$25, IM94)&gt;0), MAX($ML94:$NE94)-NE94, IFERROR(INDEX($IU$8:$IU$107, MATCH(IM95, $IT$8:$IT$107, 0)), "")))</f>
        <v/>
      </c>
      <c r="KA95" s="60" t="str">
        <f t="shared" si="181"/>
        <v/>
      </c>
      <c r="KB95" s="7" t="str">
        <f t="shared" si="182"/>
        <v/>
      </c>
      <c r="KC95" s="7" t="str">
        <f t="shared" si="183"/>
        <v/>
      </c>
      <c r="KD95" s="7" t="str">
        <f t="shared" si="184"/>
        <v/>
      </c>
      <c r="KE95" s="7" t="str">
        <f t="shared" si="185"/>
        <v/>
      </c>
      <c r="KF95" s="7" t="str">
        <f t="shared" si="186"/>
        <v/>
      </c>
      <c r="KG95" s="7" t="str">
        <f t="shared" si="187"/>
        <v/>
      </c>
      <c r="KH95" s="7" t="str">
        <f t="shared" si="188"/>
        <v/>
      </c>
      <c r="KI95" s="7" t="str">
        <f t="shared" si="189"/>
        <v/>
      </c>
      <c r="KJ95" s="7" t="str">
        <f t="shared" si="190"/>
        <v/>
      </c>
      <c r="KK95" s="7" t="str">
        <f t="shared" si="191"/>
        <v/>
      </c>
      <c r="KL95" s="7" t="str">
        <f t="shared" si="192"/>
        <v/>
      </c>
      <c r="KM95" s="7" t="str">
        <f t="shared" si="193"/>
        <v/>
      </c>
      <c r="KN95" s="7" t="str">
        <f t="shared" si="194"/>
        <v/>
      </c>
      <c r="KO95" s="7" t="str">
        <f t="shared" si="195"/>
        <v/>
      </c>
      <c r="KP95" s="7" t="str">
        <f t="shared" si="196"/>
        <v/>
      </c>
      <c r="KQ95" s="7" t="str">
        <f t="shared" si="197"/>
        <v/>
      </c>
      <c r="KR95" s="7" t="str">
        <f t="shared" si="198"/>
        <v/>
      </c>
      <c r="KS95" s="7" t="str">
        <f t="shared" si="199"/>
        <v/>
      </c>
      <c r="KT95" s="61" t="str">
        <f t="shared" si="200"/>
        <v/>
      </c>
      <c r="KV95" s="60" t="e">
        <f t="shared" si="201"/>
        <v>#VALUE!</v>
      </c>
      <c r="KW95" s="7" t="e">
        <f t="shared" si="202"/>
        <v>#VALUE!</v>
      </c>
      <c r="KX95" s="7" t="e">
        <f t="shared" si="203"/>
        <v>#VALUE!</v>
      </c>
      <c r="KY95" s="7" t="e">
        <f t="shared" si="204"/>
        <v>#VALUE!</v>
      </c>
      <c r="KZ95" s="7" t="e">
        <f t="shared" si="205"/>
        <v>#VALUE!</v>
      </c>
      <c r="LA95" s="7" t="e">
        <f t="shared" si="206"/>
        <v>#VALUE!</v>
      </c>
      <c r="LB95" s="7" t="e">
        <f t="shared" si="207"/>
        <v>#VALUE!</v>
      </c>
      <c r="LC95" s="7" t="e">
        <f t="shared" si="208"/>
        <v>#VALUE!</v>
      </c>
      <c r="LD95" s="7" t="e">
        <f t="shared" si="209"/>
        <v>#VALUE!</v>
      </c>
      <c r="LE95" s="7" t="e">
        <f t="shared" si="210"/>
        <v>#VALUE!</v>
      </c>
      <c r="LF95" s="7" t="e">
        <f t="shared" si="211"/>
        <v>#VALUE!</v>
      </c>
      <c r="LG95" s="7" t="e">
        <f t="shared" si="212"/>
        <v>#VALUE!</v>
      </c>
      <c r="LH95" s="7" t="e">
        <f t="shared" si="213"/>
        <v>#VALUE!</v>
      </c>
      <c r="LI95" s="7" t="e">
        <f t="shared" si="214"/>
        <v>#VALUE!</v>
      </c>
      <c r="LJ95" s="7" t="e">
        <f t="shared" si="215"/>
        <v>#VALUE!</v>
      </c>
      <c r="LK95" s="7" t="e">
        <f t="shared" si="216"/>
        <v>#VALUE!</v>
      </c>
      <c r="LL95" s="7" t="e">
        <f t="shared" si="217"/>
        <v>#VALUE!</v>
      </c>
      <c r="LM95" s="7" t="e">
        <f t="shared" si="218"/>
        <v>#VALUE!</v>
      </c>
      <c r="LN95" s="7" t="e">
        <f t="shared" si="219"/>
        <v>#VALUE!</v>
      </c>
      <c r="LO95" s="61" t="e">
        <f t="shared" si="220"/>
        <v>#VALUE!</v>
      </c>
      <c r="LQ95" s="60" t="e">
        <f t="shared" si="221"/>
        <v>#VALUE!</v>
      </c>
      <c r="LR95" s="7" t="e">
        <f t="shared" si="222"/>
        <v>#VALUE!</v>
      </c>
      <c r="LS95" s="7" t="e">
        <f t="shared" si="223"/>
        <v>#VALUE!</v>
      </c>
      <c r="LT95" s="7" t="e">
        <f t="shared" si="224"/>
        <v>#VALUE!</v>
      </c>
      <c r="LU95" s="7" t="e">
        <f t="shared" si="225"/>
        <v>#VALUE!</v>
      </c>
      <c r="LV95" s="7" t="e">
        <f t="shared" si="226"/>
        <v>#VALUE!</v>
      </c>
      <c r="LW95" s="7" t="e">
        <f t="shared" si="227"/>
        <v>#VALUE!</v>
      </c>
      <c r="LX95" s="7" t="e">
        <f t="shared" si="228"/>
        <v>#VALUE!</v>
      </c>
      <c r="LY95" s="7" t="e">
        <f t="shared" si="229"/>
        <v>#VALUE!</v>
      </c>
      <c r="LZ95" s="7" t="e">
        <f t="shared" si="230"/>
        <v>#VALUE!</v>
      </c>
      <c r="MA95" s="7" t="e">
        <f t="shared" si="231"/>
        <v>#VALUE!</v>
      </c>
      <c r="MB95" s="7" t="e">
        <f t="shared" si="232"/>
        <v>#VALUE!</v>
      </c>
      <c r="MC95" s="7" t="e">
        <f t="shared" si="233"/>
        <v>#VALUE!</v>
      </c>
      <c r="MD95" s="7" t="e">
        <f t="shared" si="234"/>
        <v>#VALUE!</v>
      </c>
      <c r="ME95" s="7" t="e">
        <f t="shared" si="235"/>
        <v>#VALUE!</v>
      </c>
      <c r="MF95" s="7" t="e">
        <f t="shared" si="236"/>
        <v>#VALUE!</v>
      </c>
      <c r="MG95" s="7" t="e">
        <f t="shared" si="237"/>
        <v>#VALUE!</v>
      </c>
      <c r="MH95" s="7" t="e">
        <f t="shared" si="238"/>
        <v>#VALUE!</v>
      </c>
      <c r="MI95" s="7" t="e">
        <f t="shared" si="239"/>
        <v>#VALUE!</v>
      </c>
      <c r="MJ95" s="61" t="e">
        <f t="shared" si="240"/>
        <v>#VALUE!</v>
      </c>
      <c r="ML95" s="60" t="str">
        <f t="shared" si="248"/>
        <v/>
      </c>
      <c r="MM95" s="7" t="str">
        <f t="shared" si="249"/>
        <v/>
      </c>
      <c r="MN95" s="7" t="str">
        <f t="shared" si="250"/>
        <v/>
      </c>
      <c r="MO95" s="7" t="str">
        <f t="shared" si="251"/>
        <v/>
      </c>
      <c r="MP95" s="7" t="str">
        <f t="shared" si="252"/>
        <v/>
      </c>
      <c r="MQ95" s="7" t="str">
        <f t="shared" si="253"/>
        <v/>
      </c>
      <c r="MR95" s="7" t="str">
        <f t="shared" si="254"/>
        <v/>
      </c>
      <c r="MS95" s="7" t="str">
        <f t="shared" si="255"/>
        <v/>
      </c>
      <c r="MT95" s="7" t="str">
        <f t="shared" si="256"/>
        <v/>
      </c>
      <c r="MU95" s="7" t="str">
        <f t="shared" si="257"/>
        <v/>
      </c>
      <c r="MV95" s="7" t="str">
        <f t="shared" si="258"/>
        <v/>
      </c>
      <c r="MW95" s="7" t="str">
        <f t="shared" si="259"/>
        <v/>
      </c>
      <c r="MX95" s="7" t="str">
        <f t="shared" si="260"/>
        <v/>
      </c>
      <c r="MY95" s="7" t="str">
        <f t="shared" si="261"/>
        <v/>
      </c>
      <c r="MZ95" s="7" t="str">
        <f t="shared" si="262"/>
        <v/>
      </c>
      <c r="NA95" s="7" t="str">
        <f t="shared" si="263"/>
        <v/>
      </c>
      <c r="NB95" s="7" t="str">
        <f t="shared" si="264"/>
        <v/>
      </c>
      <c r="NC95" s="7" t="str">
        <f t="shared" si="265"/>
        <v/>
      </c>
      <c r="ND95" s="7" t="str">
        <f t="shared" si="266"/>
        <v/>
      </c>
      <c r="NE95" s="61" t="str">
        <f t="shared" si="267"/>
        <v/>
      </c>
      <c r="NG95" s="10" t="str">
        <f t="shared" si="268"/>
        <v/>
      </c>
      <c r="NI95" s="10" t="str">
        <f t="shared" si="269"/>
        <v/>
      </c>
      <c r="NK95" s="10" t="str">
        <f>IF(COUNTIF($NI95:$NI$176, "X")=1, "X", "")</f>
        <v/>
      </c>
      <c r="NM95" s="10" t="str">
        <f t="shared" si="241"/>
        <v/>
      </c>
      <c r="NO95" s="85" t="str" cm="1">
        <f t="array" ref="NO95">IF(OR(NO$7="", $JE95=""), "", IFERROR(NO$8+SUMPRODUCT((Trades!$CL$8:$CL$307)*(Trades!$O$8:$Q$307=NO$7)*(Trades!$R$8:$R$307&lt;$JE95))-SUMPRODUCT((Trades!$H$8:$H$307)*(Trades!$E$8:$E$307=NO$7)*(Trades!$R$8:$R$307&lt;$JE95)), ""))</f>
        <v/>
      </c>
      <c r="NP95" s="86" t="str" cm="1">
        <f t="array" ref="NP95">IF(OR(NP$7="", $JE95=""), "", IFERROR(NP$8+SUMPRODUCT((Trades!$CL$8:$CL$307)*(Trades!$O$8:$Q$307=NP$7)*(Trades!$R$8:$R$307&lt;$JE95))-SUMPRODUCT((Trades!$H$8:$H$307)*(Trades!$E$8:$E$307=NP$7)*(Trades!$R$8:$R$307&lt;$JE95)), ""))</f>
        <v/>
      </c>
      <c r="NQ95" s="86" t="str" cm="1">
        <f t="array" ref="NQ95">IF(OR(NQ$7="", $JE95=""), "", IFERROR(NQ$8+SUMPRODUCT((Trades!$CL$8:$CL$307)*(Trades!$O$8:$Q$307=NQ$7)*(Trades!$R$8:$R$307&lt;$JE95))-SUMPRODUCT((Trades!$H$8:$H$307)*(Trades!$E$8:$E$307=NQ$7)*(Trades!$R$8:$R$307&lt;$JE95)), ""))</f>
        <v/>
      </c>
      <c r="NR95" s="86" t="str" cm="1">
        <f t="array" ref="NR95">IF(OR(NR$7="", $JE95=""), "", IFERROR(NR$8+SUMPRODUCT((Trades!$CL$8:$CL$307)*(Trades!$O$8:$Q$307=NR$7)*(Trades!$R$8:$R$307&lt;$JE95))-SUMPRODUCT((Trades!$H$8:$H$307)*(Trades!$E$8:$E$307=NR$7)*(Trades!$R$8:$R$307&lt;$JE95)), ""))</f>
        <v/>
      </c>
      <c r="NS95" s="86" t="str" cm="1">
        <f t="array" ref="NS95">IF(OR(NS$7="", $JE95=""), "", IFERROR(NS$8+SUMPRODUCT((Trades!$CL$8:$CL$307)*(Trades!$O$8:$Q$307=NS$7)*(Trades!$R$8:$R$307&lt;$JE95))-SUMPRODUCT((Trades!$H$8:$H$307)*(Trades!$E$8:$E$307=NS$7)*(Trades!$R$8:$R$307&lt;$JE95)), ""))</f>
        <v/>
      </c>
      <c r="NT95" s="86" t="str" cm="1">
        <f t="array" ref="NT95">IF(OR(NT$7="", $JE95=""), "", IFERROR(NT$8+SUMPRODUCT((Trades!$CL$8:$CL$307)*(Trades!$O$8:$Q$307=NT$7)*(Trades!$R$8:$R$307&lt;$JE95))-SUMPRODUCT((Trades!$H$8:$H$307)*(Trades!$E$8:$E$307=NT$7)*(Trades!$R$8:$R$307&lt;$JE95)), ""))</f>
        <v/>
      </c>
      <c r="NU95" s="86" t="str" cm="1">
        <f t="array" ref="NU95">IF(OR(NU$7="", $JE95=""), "", IFERROR(NU$8+SUMPRODUCT((Trades!$CL$8:$CL$307)*(Trades!$O$8:$Q$307=NU$7)*(Trades!$R$8:$R$307&lt;$JE95))-SUMPRODUCT((Trades!$H$8:$H$307)*(Trades!$E$8:$E$307=NU$7)*(Trades!$R$8:$R$307&lt;$JE95)), ""))</f>
        <v/>
      </c>
      <c r="NV95" s="86" t="str" cm="1">
        <f t="array" ref="NV95">IF(OR(NV$7="", $JE95=""), "", IFERROR(NV$8+SUMPRODUCT((Trades!$CL$8:$CL$307)*(Trades!$O$8:$Q$307=NV$7)*(Trades!$R$8:$R$307&lt;$JE95))-SUMPRODUCT((Trades!$H$8:$H$307)*(Trades!$E$8:$E$307=NV$7)*(Trades!$R$8:$R$307&lt;$JE95)), ""))</f>
        <v/>
      </c>
      <c r="NW95" s="86" t="str" cm="1">
        <f t="array" ref="NW95">IF(OR(NW$7="", $JE95=""), "", IFERROR(NW$8+SUMPRODUCT((Trades!$CL$8:$CL$307)*(Trades!$O$8:$Q$307=NW$7)*(Trades!$R$8:$R$307&lt;$JE95))-SUMPRODUCT((Trades!$H$8:$H$307)*(Trades!$E$8:$E$307=NW$7)*(Trades!$R$8:$R$307&lt;$JE95)), ""))</f>
        <v/>
      </c>
      <c r="NX95" s="86" t="str" cm="1">
        <f t="array" ref="NX95">IF(OR(NX$7="", $JE95=""), "", IFERROR(NX$8+SUMPRODUCT((Trades!$CL$8:$CL$307)*(Trades!$O$8:$Q$307=NX$7)*(Trades!$R$8:$R$307&lt;$JE95))-SUMPRODUCT((Trades!$H$8:$H$307)*(Trades!$E$8:$E$307=NX$7)*(Trades!$R$8:$R$307&lt;$JE95)), ""))</f>
        <v/>
      </c>
      <c r="NY95" s="86" t="str" cm="1">
        <f t="array" ref="NY95">IF(OR(NY$7="", $JE95=""), "", IFERROR(NY$8+SUMPRODUCT((Trades!$CL$8:$CL$307)*(Trades!$O$8:$Q$307=NY$7)*(Trades!$R$8:$R$307&lt;$JE95))-SUMPRODUCT((Trades!$H$8:$H$307)*(Trades!$E$8:$E$307=NY$7)*(Trades!$R$8:$R$307&lt;$JE95)), ""))</f>
        <v/>
      </c>
      <c r="NZ95" s="86" t="str" cm="1">
        <f t="array" ref="NZ95">IF(OR(NZ$7="", $JE95=""), "", IFERROR(NZ$8+SUMPRODUCT((Trades!$CL$8:$CL$307)*(Trades!$O$8:$Q$307=NZ$7)*(Trades!$R$8:$R$307&lt;$JE95))-SUMPRODUCT((Trades!$H$8:$H$307)*(Trades!$E$8:$E$307=NZ$7)*(Trades!$R$8:$R$307&lt;$JE95)), ""))</f>
        <v/>
      </c>
      <c r="OA95" s="86" t="str" cm="1">
        <f t="array" ref="OA95">IF(OR(OA$7="", $JE95=""), "", IFERROR(OA$8+SUMPRODUCT((Trades!$CL$8:$CL$307)*(Trades!$O$8:$Q$307=OA$7)*(Trades!$R$8:$R$307&lt;$JE95))-SUMPRODUCT((Trades!$H$8:$H$307)*(Trades!$E$8:$E$307=OA$7)*(Trades!$R$8:$R$307&lt;$JE95)), ""))</f>
        <v/>
      </c>
      <c r="OB95" s="86" t="str" cm="1">
        <f t="array" ref="OB95">IF(OR(OB$7="", $JE95=""), "", IFERROR(OB$8+SUMPRODUCT((Trades!$CL$8:$CL$307)*(Trades!$O$8:$Q$307=OB$7)*(Trades!$R$8:$R$307&lt;$JE95))-SUMPRODUCT((Trades!$H$8:$H$307)*(Trades!$E$8:$E$307=OB$7)*(Trades!$R$8:$R$307&lt;$JE95)), ""))</f>
        <v/>
      </c>
      <c r="OC95" s="86" t="str" cm="1">
        <f t="array" ref="OC95">IF(OR(OC$7="", $JE95=""), "", IFERROR(OC$8+SUMPRODUCT((Trades!$CL$8:$CL$307)*(Trades!$O$8:$Q$307=OC$7)*(Trades!$R$8:$R$307&lt;$JE95))-SUMPRODUCT((Trades!$H$8:$H$307)*(Trades!$E$8:$E$307=OC$7)*(Trades!$R$8:$R$307&lt;$JE95)), ""))</f>
        <v/>
      </c>
      <c r="OD95" s="86" t="str" cm="1">
        <f t="array" ref="OD95">IF(OR(OD$7="", $JE95=""), "", IFERROR(OD$8+SUMPRODUCT((Trades!$CL$8:$CL$307)*(Trades!$O$8:$Q$307=OD$7)*(Trades!$R$8:$R$307&lt;$JE95))-SUMPRODUCT((Trades!$H$8:$H$307)*(Trades!$E$8:$E$307=OD$7)*(Trades!$R$8:$R$307&lt;$JE95)), ""))</f>
        <v/>
      </c>
      <c r="OE95" s="86" t="str" cm="1">
        <f t="array" ref="OE95">IF(OR(OE$7="", $JE95=""), "", IFERROR(OE$8+SUMPRODUCT((Trades!$CL$8:$CL$307)*(Trades!$O$8:$Q$307=OE$7)*(Trades!$R$8:$R$307&lt;$JE95))-SUMPRODUCT((Trades!$H$8:$H$307)*(Trades!$E$8:$E$307=OE$7)*(Trades!$R$8:$R$307&lt;$JE95)), ""))</f>
        <v/>
      </c>
      <c r="OF95" s="86" t="str" cm="1">
        <f t="array" ref="OF95">IF(OR(OF$7="", $JE95=""), "", IFERROR(OF$8+SUMPRODUCT((Trades!$CL$8:$CL$307)*(Trades!$O$8:$Q$307=OF$7)*(Trades!$R$8:$R$307&lt;$JE95))-SUMPRODUCT((Trades!$H$8:$H$307)*(Trades!$E$8:$E$307=OF$7)*(Trades!$R$8:$R$307&lt;$JE95)), ""))</f>
        <v/>
      </c>
      <c r="OG95" s="86" t="str" cm="1">
        <f t="array" ref="OG95">IF(OR(OG$7="", $JE95=""), "", IFERROR(OG$8+SUMPRODUCT((Trades!$CL$8:$CL$307)*(Trades!$O$8:$Q$307=OG$7)*(Trades!$R$8:$R$307&lt;$JE95))-SUMPRODUCT((Trades!$H$8:$H$307)*(Trades!$E$8:$E$307=OG$7)*(Trades!$R$8:$R$307&lt;$JE95)), ""))</f>
        <v/>
      </c>
      <c r="OH95" s="87" t="str" cm="1">
        <f t="array" ref="OH95">IF(OR(OH$7="", $JE95=""), "", IFERROR(OH$8+SUMPRODUCT((Trades!$CL$8:$CL$307)*(Trades!$O$8:$Q$307=OH$7)*(Trades!$R$8:$R$307&lt;$JE95))-SUMPRODUCT((Trades!$H$8:$H$307)*(Trades!$E$8:$E$307=OH$7)*(Trades!$R$8:$R$307&lt;$JE95)), ""))</f>
        <v/>
      </c>
      <c r="OJ95" s="94" t="str">
        <f t="shared" si="270"/>
        <v/>
      </c>
      <c r="OK95" s="95" t="str">
        <f t="shared" si="298"/>
        <v/>
      </c>
      <c r="OL95" s="95" t="str">
        <f t="shared" si="299"/>
        <v/>
      </c>
      <c r="OM95" s="95" t="str">
        <f t="shared" si="300"/>
        <v/>
      </c>
      <c r="ON95" s="95" t="str">
        <f t="shared" si="301"/>
        <v/>
      </c>
      <c r="OO95" s="95" t="str">
        <f t="shared" si="302"/>
        <v/>
      </c>
      <c r="OP95" s="95" t="str">
        <f t="shared" si="303"/>
        <v/>
      </c>
      <c r="OQ95" s="95" t="str">
        <f t="shared" si="304"/>
        <v/>
      </c>
      <c r="OR95" s="95" t="str">
        <f t="shared" si="305"/>
        <v/>
      </c>
      <c r="OS95" s="95" t="str">
        <f t="shared" si="275"/>
        <v/>
      </c>
      <c r="OT95" s="95" t="str">
        <f t="shared" si="276"/>
        <v/>
      </c>
      <c r="OU95" s="95" t="str">
        <f t="shared" si="277"/>
        <v/>
      </c>
      <c r="OV95" s="95" t="str">
        <f t="shared" si="278"/>
        <v/>
      </c>
      <c r="OW95" s="95" t="str">
        <f t="shared" si="279"/>
        <v/>
      </c>
      <c r="OX95" s="95" t="str">
        <f t="shared" si="280"/>
        <v/>
      </c>
      <c r="OY95" s="95" t="str">
        <f t="shared" si="281"/>
        <v/>
      </c>
      <c r="OZ95" s="95" t="str">
        <f t="shared" si="282"/>
        <v/>
      </c>
      <c r="PA95" s="95" t="str">
        <f t="shared" si="283"/>
        <v/>
      </c>
      <c r="PB95" s="95" t="str">
        <f t="shared" si="284"/>
        <v/>
      </c>
      <c r="PC95" s="96" t="str">
        <f t="shared" si="285"/>
        <v/>
      </c>
      <c r="PE95" s="101" t="str">
        <f t="shared" si="271"/>
        <v/>
      </c>
      <c r="PG95" s="106" t="str">
        <f t="shared" si="272"/>
        <v/>
      </c>
      <c r="PH95" s="107" t="str">
        <f t="shared" si="306"/>
        <v/>
      </c>
      <c r="PI95" s="107" t="str">
        <f t="shared" si="307"/>
        <v/>
      </c>
      <c r="PJ95" s="107" t="str">
        <f t="shared" si="308"/>
        <v/>
      </c>
      <c r="PK95" s="107" t="str">
        <f t="shared" si="309"/>
        <v/>
      </c>
      <c r="PL95" s="107" t="str">
        <f t="shared" si="310"/>
        <v/>
      </c>
      <c r="PM95" s="107" t="str">
        <f t="shared" si="311"/>
        <v/>
      </c>
      <c r="PN95" s="107" t="str">
        <f t="shared" si="312"/>
        <v/>
      </c>
      <c r="PO95" s="107" t="str">
        <f t="shared" si="313"/>
        <v/>
      </c>
      <c r="PP95" s="107" t="str">
        <f t="shared" si="286"/>
        <v/>
      </c>
      <c r="PQ95" s="107" t="str">
        <f t="shared" si="287"/>
        <v/>
      </c>
      <c r="PR95" s="107" t="str">
        <f t="shared" si="288"/>
        <v/>
      </c>
      <c r="PS95" s="107" t="str">
        <f t="shared" si="289"/>
        <v/>
      </c>
      <c r="PT95" s="107" t="str">
        <f t="shared" si="290"/>
        <v/>
      </c>
      <c r="PU95" s="107" t="str">
        <f t="shared" si="291"/>
        <v/>
      </c>
      <c r="PV95" s="107" t="str">
        <f t="shared" si="292"/>
        <v/>
      </c>
      <c r="PW95" s="107" t="str">
        <f t="shared" si="293"/>
        <v/>
      </c>
      <c r="PX95" s="107" t="str">
        <f t="shared" si="294"/>
        <v/>
      </c>
      <c r="PY95" s="107" t="str">
        <f t="shared" si="295"/>
        <v/>
      </c>
      <c r="PZ95" s="108" t="str">
        <f t="shared" si="296"/>
        <v/>
      </c>
      <c r="QB95" s="124" t="str" cm="1">
        <f t="array" ref="QB95">IF(OR($QB$3="", $NI95=""), "", IFERROR(INDEX($ML95:$NE95, $QA95, MATCH($QB$3, $ML$7:$NE$7, 0)), ""))</f>
        <v/>
      </c>
      <c r="QD95" s="101" t="e" cm="1">
        <f t="array" ref="QD95">IF(OR($NI95="", $QB$3=""), NA(), IFERROR(INDEX($NO95:$OH95, $QC95, MATCH($QB$3, $NO$7:$OH$7, 0)), NA()))</f>
        <v>#N/A</v>
      </c>
      <c r="QF95" s="10">
        <f t="shared" si="242"/>
        <v>-20</v>
      </c>
    </row>
    <row r="96" spans="88:448" ht="15" hidden="1" customHeight="1" x14ac:dyDescent="0.25">
      <c r="CJ96" s="7"/>
      <c r="CK96" s="10">
        <v>88</v>
      </c>
      <c r="CL96" s="60">
        <v>51</v>
      </c>
      <c r="CM96" s="7">
        <v>93</v>
      </c>
      <c r="CN96" s="7">
        <v>24</v>
      </c>
      <c r="CO96" s="7">
        <v>84</v>
      </c>
      <c r="CP96" s="7">
        <v>95</v>
      </c>
      <c r="CQ96" s="7">
        <v>85</v>
      </c>
      <c r="CR96" s="7">
        <v>75</v>
      </c>
      <c r="CS96" s="7">
        <v>31</v>
      </c>
      <c r="CT96" s="7">
        <v>37</v>
      </c>
      <c r="CU96" s="7">
        <v>90</v>
      </c>
      <c r="CV96" s="7">
        <v>74</v>
      </c>
      <c r="CW96" s="7">
        <v>82</v>
      </c>
      <c r="CX96" s="7">
        <v>93</v>
      </c>
      <c r="CY96" s="7">
        <v>38</v>
      </c>
      <c r="CZ96" s="7">
        <v>98</v>
      </c>
      <c r="DA96" s="7">
        <v>49</v>
      </c>
      <c r="DB96" s="7">
        <v>88</v>
      </c>
      <c r="DC96" s="7">
        <v>3</v>
      </c>
      <c r="DD96" s="7">
        <v>56</v>
      </c>
      <c r="DE96" s="7">
        <v>35</v>
      </c>
      <c r="DF96" s="7">
        <v>4</v>
      </c>
      <c r="DG96" s="7">
        <v>36</v>
      </c>
      <c r="DH96" s="7">
        <v>100</v>
      </c>
      <c r="DI96" s="61">
        <v>16</v>
      </c>
      <c r="DK96" s="10">
        <v>89</v>
      </c>
      <c r="DL96" s="60">
        <v>87</v>
      </c>
      <c r="DM96" s="7">
        <v>7</v>
      </c>
      <c r="DN96" s="7">
        <v>73</v>
      </c>
      <c r="DO96" s="7">
        <v>17</v>
      </c>
      <c r="DP96" s="7">
        <v>61</v>
      </c>
      <c r="DQ96" s="7">
        <v>53</v>
      </c>
      <c r="DR96" s="7">
        <v>55</v>
      </c>
      <c r="DS96" s="7">
        <v>97</v>
      </c>
      <c r="DT96" s="7">
        <v>38</v>
      </c>
      <c r="DU96" s="7">
        <v>40</v>
      </c>
      <c r="DV96" s="7">
        <v>84</v>
      </c>
      <c r="DW96" s="7">
        <v>44</v>
      </c>
      <c r="DX96" s="7">
        <v>3</v>
      </c>
      <c r="DY96" s="7">
        <v>31</v>
      </c>
      <c r="DZ96" s="7">
        <v>100</v>
      </c>
      <c r="EA96" s="7">
        <v>52</v>
      </c>
      <c r="EB96" s="7">
        <v>43</v>
      </c>
      <c r="EC96" s="7">
        <v>4</v>
      </c>
      <c r="ED96" s="7">
        <v>30</v>
      </c>
      <c r="EE96" s="7">
        <v>58</v>
      </c>
      <c r="EF96" s="7">
        <v>3</v>
      </c>
      <c r="EG96" s="7">
        <v>29</v>
      </c>
      <c r="EH96" s="7">
        <v>16</v>
      </c>
      <c r="EI96" s="7">
        <v>72</v>
      </c>
      <c r="EJ96" s="7">
        <v>53</v>
      </c>
      <c r="EK96" s="7">
        <v>18</v>
      </c>
      <c r="EL96" s="7">
        <v>7</v>
      </c>
      <c r="EM96" s="7">
        <v>77</v>
      </c>
      <c r="EN96" s="7">
        <v>58</v>
      </c>
      <c r="EO96" s="7">
        <v>76</v>
      </c>
      <c r="EP96" s="7">
        <v>23</v>
      </c>
      <c r="EQ96" s="7">
        <v>73</v>
      </c>
      <c r="ER96" s="7">
        <v>28</v>
      </c>
      <c r="ES96" s="7">
        <v>37</v>
      </c>
      <c r="ET96" s="7">
        <v>84</v>
      </c>
      <c r="EU96" s="7">
        <v>36</v>
      </c>
      <c r="EV96" s="7">
        <v>7</v>
      </c>
      <c r="EW96" s="7">
        <v>35</v>
      </c>
      <c r="EX96" s="7">
        <v>19</v>
      </c>
      <c r="EY96" s="7">
        <v>51</v>
      </c>
      <c r="EZ96" s="7">
        <v>48</v>
      </c>
      <c r="FA96" s="7">
        <v>47</v>
      </c>
      <c r="FB96" s="7">
        <v>35</v>
      </c>
      <c r="FC96" s="7">
        <v>98</v>
      </c>
      <c r="FD96" s="7">
        <v>94</v>
      </c>
      <c r="FE96" s="7">
        <v>9</v>
      </c>
      <c r="FF96" s="7">
        <v>10</v>
      </c>
      <c r="FG96" s="7">
        <v>72</v>
      </c>
      <c r="FH96" s="7">
        <v>100</v>
      </c>
      <c r="FI96" s="7">
        <v>56</v>
      </c>
      <c r="FJ96" s="7">
        <v>62</v>
      </c>
      <c r="FK96" s="7">
        <v>11</v>
      </c>
      <c r="FL96" s="7">
        <v>12</v>
      </c>
      <c r="FM96" s="7">
        <v>74</v>
      </c>
      <c r="FN96" s="7">
        <v>63</v>
      </c>
      <c r="FO96" s="7">
        <v>82</v>
      </c>
      <c r="FP96" s="7">
        <v>49</v>
      </c>
      <c r="FQ96" s="7">
        <v>4</v>
      </c>
      <c r="FR96" s="7">
        <v>30</v>
      </c>
      <c r="FS96" s="7">
        <v>21</v>
      </c>
      <c r="FT96" s="7">
        <v>42</v>
      </c>
      <c r="FU96" s="7">
        <v>8</v>
      </c>
      <c r="FV96" s="7">
        <v>10</v>
      </c>
      <c r="FW96" s="7">
        <v>100</v>
      </c>
      <c r="FX96" s="7">
        <v>12</v>
      </c>
      <c r="FY96" s="7">
        <v>43</v>
      </c>
      <c r="FZ96" s="7">
        <v>64</v>
      </c>
      <c r="GA96" s="7">
        <v>48</v>
      </c>
      <c r="GB96" s="7">
        <v>18</v>
      </c>
      <c r="GC96" s="7">
        <v>79</v>
      </c>
      <c r="GD96" s="7">
        <v>88</v>
      </c>
      <c r="GE96" s="7">
        <v>25</v>
      </c>
      <c r="GF96" s="7">
        <v>94</v>
      </c>
      <c r="GG96" s="7">
        <v>2</v>
      </c>
      <c r="GH96" s="7">
        <v>40</v>
      </c>
      <c r="GI96" s="7">
        <v>71</v>
      </c>
      <c r="GJ96" s="7">
        <v>91</v>
      </c>
      <c r="GK96" s="7">
        <v>47</v>
      </c>
      <c r="GL96" s="7">
        <v>38</v>
      </c>
      <c r="GM96" s="7">
        <v>31</v>
      </c>
      <c r="GN96" s="7">
        <v>81</v>
      </c>
      <c r="GO96" s="7">
        <v>93</v>
      </c>
      <c r="GP96" s="7">
        <v>43</v>
      </c>
      <c r="GQ96" s="7">
        <v>23</v>
      </c>
      <c r="GR96" s="7">
        <v>71</v>
      </c>
      <c r="GS96" s="7">
        <v>44</v>
      </c>
      <c r="GT96" s="7">
        <v>76</v>
      </c>
      <c r="GU96" s="7">
        <v>97</v>
      </c>
      <c r="GV96" s="7">
        <v>45</v>
      </c>
      <c r="GW96" s="7">
        <v>45</v>
      </c>
      <c r="GX96" s="7">
        <v>85</v>
      </c>
      <c r="GY96" s="7">
        <v>47</v>
      </c>
      <c r="GZ96" s="7">
        <v>68</v>
      </c>
      <c r="HA96" s="7">
        <v>22</v>
      </c>
      <c r="HB96" s="7">
        <v>20</v>
      </c>
      <c r="HC96" s="7">
        <v>92</v>
      </c>
      <c r="HD96" s="7">
        <v>3</v>
      </c>
      <c r="HE96" s="7">
        <v>47</v>
      </c>
      <c r="HF96" s="7">
        <v>81</v>
      </c>
      <c r="HG96" s="61">
        <v>29</v>
      </c>
      <c r="HJ96" s="52" t="e">
        <f t="shared" si="273"/>
        <v>#VALUE!</v>
      </c>
      <c r="HL96" s="49">
        <f>$CA$24</f>
        <v>0.66666666666666652</v>
      </c>
      <c r="HN96" s="10" t="e">
        <f t="shared" si="179"/>
        <v>#VALUE!</v>
      </c>
      <c r="HP96" s="10" t="e">
        <f t="shared" si="180"/>
        <v>#VALUE!</v>
      </c>
      <c r="HR96" s="10" t="e">
        <f t="shared" si="243"/>
        <v>#VALUE!</v>
      </c>
      <c r="HT96" s="60" t="e">
        <f t="shared" si="297"/>
        <v>#VALUE!</v>
      </c>
      <c r="HU96" s="7" t="e">
        <f t="shared" si="297"/>
        <v>#VALUE!</v>
      </c>
      <c r="HV96" s="7" t="e">
        <f t="shared" si="297"/>
        <v>#VALUE!</v>
      </c>
      <c r="HW96" s="7" t="e">
        <f t="shared" si="297"/>
        <v>#VALUE!</v>
      </c>
      <c r="HX96" s="7" t="e">
        <f t="shared" si="297"/>
        <v>#VALUE!</v>
      </c>
      <c r="HY96" s="7" t="e">
        <f t="shared" si="297"/>
        <v>#VALUE!</v>
      </c>
      <c r="HZ96" s="7" t="e">
        <f t="shared" si="297"/>
        <v>#VALUE!</v>
      </c>
      <c r="IA96" s="7" t="e">
        <f t="shared" si="297"/>
        <v>#VALUE!</v>
      </c>
      <c r="IB96" s="7" t="e">
        <f t="shared" si="297"/>
        <v>#VALUE!</v>
      </c>
      <c r="IC96" s="7" t="e">
        <f t="shared" si="297"/>
        <v>#VALUE!</v>
      </c>
      <c r="ID96" s="7" t="e">
        <f t="shared" si="297"/>
        <v>#VALUE!</v>
      </c>
      <c r="IE96" s="7" t="e">
        <f t="shared" si="297"/>
        <v>#VALUE!</v>
      </c>
      <c r="IF96" s="7" t="e">
        <f t="shared" si="297"/>
        <v>#VALUE!</v>
      </c>
      <c r="IG96" s="7" t="e">
        <f t="shared" si="297"/>
        <v>#VALUE!</v>
      </c>
      <c r="IH96" s="7" t="e">
        <f t="shared" si="297"/>
        <v>#VALUE!</v>
      </c>
      <c r="II96" s="7" t="e">
        <f t="shared" si="297"/>
        <v>#VALUE!</v>
      </c>
      <c r="IJ96" s="7" t="e">
        <f t="shared" si="274"/>
        <v>#VALUE!</v>
      </c>
      <c r="IK96" s="7" t="e">
        <f t="shared" si="274"/>
        <v>#VALUE!</v>
      </c>
      <c r="IL96" s="7" t="e">
        <f t="shared" si="274"/>
        <v>#VALUE!</v>
      </c>
      <c r="IM96" s="61" t="e">
        <f t="shared" si="274"/>
        <v>#VALUE!</v>
      </c>
      <c r="IT96" s="10">
        <v>89</v>
      </c>
      <c r="IU96" s="10">
        <f t="shared" si="244"/>
        <v>4</v>
      </c>
      <c r="IW96" s="10">
        <f>IFERROR(IF(COUNTIF(IW$8:IW95, IW95)&lt;=INDEX($IQ$8:$IQ$18, MATCH(IW95, $IP$8:$IP$18, 0)), IW95, IW95+$IR$5), "")</f>
        <v>4</v>
      </c>
      <c r="IX96" s="10">
        <f>IF($IW96="", "", COUNTIF(IW$8:IW96, IW96))</f>
        <v>2</v>
      </c>
      <c r="IY96" s="10">
        <f t="shared" si="245"/>
        <v>12</v>
      </c>
      <c r="JA96" s="10" t="str">
        <f t="shared" si="246"/>
        <v>X</v>
      </c>
      <c r="JB96" s="10">
        <f>IF($JA96="", "", COUNTIF(JA$8:JA96, "X"))</f>
        <v>80</v>
      </c>
      <c r="JE96" s="67" t="str">
        <f t="shared" si="247"/>
        <v/>
      </c>
      <c r="JF96" s="60" t="str">
        <f>IF(AND($IQ$5='Dev Settings'!$BU$3, COUNTIF($IP$21:$IP$25, HT96)&gt;0, COUNTIF($IP$21:$IP$25, HT95)&gt;0), MIN($ML95:$NE95)-ML95, IF(AND($IQ$6='Dev Settings'!$BU$3, COUNTIF($IQ$21:$IQ$25, HT96)&gt;0, COUNTIF($IQ$21:$IQ$25, HT95)&gt;0), MAX($ML95:$NE95)-ML95, IFERROR(INDEX($IU$8:$IU$107, MATCH(HT96, $IT$8:$IT$107, 0)), "")))</f>
        <v/>
      </c>
      <c r="JG96" s="7" t="str">
        <f>IF(AND($IQ$5='Dev Settings'!$BU$3, COUNTIF($IP$21:$IP$25, HU96)&gt;0, COUNTIF($IP$21:$IP$25, HU95)&gt;0), MIN($ML95:$NE95)-MM95, IF(AND($IQ$6='Dev Settings'!$BU$3, COUNTIF($IQ$21:$IQ$25, HU96)&gt;0, COUNTIF($IQ$21:$IQ$25, HU95)&gt;0), MAX($ML95:$NE95)-MM95, IFERROR(INDEX($IU$8:$IU$107, MATCH(HU96, $IT$8:$IT$107, 0)), "")))</f>
        <v/>
      </c>
      <c r="JH96" s="7" t="str">
        <f>IF(AND($IQ$5='Dev Settings'!$BU$3, COUNTIF($IP$21:$IP$25, HV96)&gt;0, COUNTIF($IP$21:$IP$25, HV95)&gt;0), MIN($ML95:$NE95)-MN95, IF(AND($IQ$6='Dev Settings'!$BU$3, COUNTIF($IQ$21:$IQ$25, HV96)&gt;0, COUNTIF($IQ$21:$IQ$25, HV95)&gt;0), MAX($ML95:$NE95)-MN95, IFERROR(INDEX($IU$8:$IU$107, MATCH(HV96, $IT$8:$IT$107, 0)), "")))</f>
        <v/>
      </c>
      <c r="JI96" s="7" t="str">
        <f>IF(AND($IQ$5='Dev Settings'!$BU$3, COUNTIF($IP$21:$IP$25, HW96)&gt;0, COUNTIF($IP$21:$IP$25, HW95)&gt;0), MIN($ML95:$NE95)-MO95, IF(AND($IQ$6='Dev Settings'!$BU$3, COUNTIF($IQ$21:$IQ$25, HW96)&gt;0, COUNTIF($IQ$21:$IQ$25, HW95)&gt;0), MAX($ML95:$NE95)-MO95, IFERROR(INDEX($IU$8:$IU$107, MATCH(HW96, $IT$8:$IT$107, 0)), "")))</f>
        <v/>
      </c>
      <c r="JJ96" s="7" t="str">
        <f>IF(AND($IQ$5='Dev Settings'!$BU$3, COUNTIF($IP$21:$IP$25, HX96)&gt;0, COUNTIF($IP$21:$IP$25, HX95)&gt;0), MIN($ML95:$NE95)-MP95, IF(AND($IQ$6='Dev Settings'!$BU$3, COUNTIF($IQ$21:$IQ$25, HX96)&gt;0, COUNTIF($IQ$21:$IQ$25, HX95)&gt;0), MAX($ML95:$NE95)-MP95, IFERROR(INDEX($IU$8:$IU$107, MATCH(HX96, $IT$8:$IT$107, 0)), "")))</f>
        <v/>
      </c>
      <c r="JK96" s="7" t="str">
        <f>IF(AND($IQ$5='Dev Settings'!$BU$3, COUNTIF($IP$21:$IP$25, HY96)&gt;0, COUNTIF($IP$21:$IP$25, HY95)&gt;0), MIN($ML95:$NE95)-MQ95, IF(AND($IQ$6='Dev Settings'!$BU$3, COUNTIF($IQ$21:$IQ$25, HY96)&gt;0, COUNTIF($IQ$21:$IQ$25, HY95)&gt;0), MAX($ML95:$NE95)-MQ95, IFERROR(INDEX($IU$8:$IU$107, MATCH(HY96, $IT$8:$IT$107, 0)), "")))</f>
        <v/>
      </c>
      <c r="JL96" s="7" t="str">
        <f>IF(AND($IQ$5='Dev Settings'!$BU$3, COUNTIF($IP$21:$IP$25, HZ96)&gt;0, COUNTIF($IP$21:$IP$25, HZ95)&gt;0), MIN($ML95:$NE95)-MR95, IF(AND($IQ$6='Dev Settings'!$BU$3, COUNTIF($IQ$21:$IQ$25, HZ96)&gt;0, COUNTIF($IQ$21:$IQ$25, HZ95)&gt;0), MAX($ML95:$NE95)-MR95, IFERROR(INDEX($IU$8:$IU$107, MATCH(HZ96, $IT$8:$IT$107, 0)), "")))</f>
        <v/>
      </c>
      <c r="JM96" s="7" t="str">
        <f>IF(AND($IQ$5='Dev Settings'!$BU$3, COUNTIF($IP$21:$IP$25, IA96)&gt;0, COUNTIF($IP$21:$IP$25, IA95)&gt;0), MIN($ML95:$NE95)-MS95, IF(AND($IQ$6='Dev Settings'!$BU$3, COUNTIF($IQ$21:$IQ$25, IA96)&gt;0, COUNTIF($IQ$21:$IQ$25, IA95)&gt;0), MAX($ML95:$NE95)-MS95, IFERROR(INDEX($IU$8:$IU$107, MATCH(IA96, $IT$8:$IT$107, 0)), "")))</f>
        <v/>
      </c>
      <c r="JN96" s="7" t="str">
        <f>IF(AND($IQ$5='Dev Settings'!$BU$3, COUNTIF($IP$21:$IP$25, IB96)&gt;0, COUNTIF($IP$21:$IP$25, IB95)&gt;0), MIN($ML95:$NE95)-MT95, IF(AND($IQ$6='Dev Settings'!$BU$3, COUNTIF($IQ$21:$IQ$25, IB96)&gt;0, COUNTIF($IQ$21:$IQ$25, IB95)&gt;0), MAX($ML95:$NE95)-MT95, IFERROR(INDEX($IU$8:$IU$107, MATCH(IB96, $IT$8:$IT$107, 0)), "")))</f>
        <v/>
      </c>
      <c r="JO96" s="7" t="str">
        <f>IF(AND($IQ$5='Dev Settings'!$BU$3, COUNTIF($IP$21:$IP$25, IC96)&gt;0, COUNTIF($IP$21:$IP$25, IC95)&gt;0), MIN($ML95:$NE95)-MU95, IF(AND($IQ$6='Dev Settings'!$BU$3, COUNTIF($IQ$21:$IQ$25, IC96)&gt;0, COUNTIF($IQ$21:$IQ$25, IC95)&gt;0), MAX($ML95:$NE95)-MU95, IFERROR(INDEX($IU$8:$IU$107, MATCH(IC96, $IT$8:$IT$107, 0)), "")))</f>
        <v/>
      </c>
      <c r="JP96" s="7" t="str">
        <f>IF(AND($IQ$5='Dev Settings'!$BU$3, COUNTIF($IP$21:$IP$25, ID96)&gt;0, COUNTIF($IP$21:$IP$25, ID95)&gt;0), MIN($ML95:$NE95)-MV95, IF(AND($IQ$6='Dev Settings'!$BU$3, COUNTIF($IQ$21:$IQ$25, ID96)&gt;0, COUNTIF($IQ$21:$IQ$25, ID95)&gt;0), MAX($ML95:$NE95)-MV95, IFERROR(INDEX($IU$8:$IU$107, MATCH(ID96, $IT$8:$IT$107, 0)), "")))</f>
        <v/>
      </c>
      <c r="JQ96" s="7" t="str">
        <f>IF(AND($IQ$5='Dev Settings'!$BU$3, COUNTIF($IP$21:$IP$25, IE96)&gt;0, COUNTIF($IP$21:$IP$25, IE95)&gt;0), MIN($ML95:$NE95)-MW95, IF(AND($IQ$6='Dev Settings'!$BU$3, COUNTIF($IQ$21:$IQ$25, IE96)&gt;0, COUNTIF($IQ$21:$IQ$25, IE95)&gt;0), MAX($ML95:$NE95)-MW95, IFERROR(INDEX($IU$8:$IU$107, MATCH(IE96, $IT$8:$IT$107, 0)), "")))</f>
        <v/>
      </c>
      <c r="JR96" s="7" t="str">
        <f>IF(AND($IQ$5='Dev Settings'!$BU$3, COUNTIF($IP$21:$IP$25, IF96)&gt;0, COUNTIF($IP$21:$IP$25, IF95)&gt;0), MIN($ML95:$NE95)-MX95, IF(AND($IQ$6='Dev Settings'!$BU$3, COUNTIF($IQ$21:$IQ$25, IF96)&gt;0, COUNTIF($IQ$21:$IQ$25, IF95)&gt;0), MAX($ML95:$NE95)-MX95, IFERROR(INDEX($IU$8:$IU$107, MATCH(IF96, $IT$8:$IT$107, 0)), "")))</f>
        <v/>
      </c>
      <c r="JS96" s="7" t="str">
        <f>IF(AND($IQ$5='Dev Settings'!$BU$3, COUNTIF($IP$21:$IP$25, IG96)&gt;0, COUNTIF($IP$21:$IP$25, IG95)&gt;0), MIN($ML95:$NE95)-MY95, IF(AND($IQ$6='Dev Settings'!$BU$3, COUNTIF($IQ$21:$IQ$25, IG96)&gt;0, COUNTIF($IQ$21:$IQ$25, IG95)&gt;0), MAX($ML95:$NE95)-MY95, IFERROR(INDEX($IU$8:$IU$107, MATCH(IG96, $IT$8:$IT$107, 0)), "")))</f>
        <v/>
      </c>
      <c r="JT96" s="7" t="str">
        <f>IF(AND($IQ$5='Dev Settings'!$BU$3, COUNTIF($IP$21:$IP$25, IH96)&gt;0, COUNTIF($IP$21:$IP$25, IH95)&gt;0), MIN($ML95:$NE95)-MZ95, IF(AND($IQ$6='Dev Settings'!$BU$3, COUNTIF($IQ$21:$IQ$25, IH96)&gt;0, COUNTIF($IQ$21:$IQ$25, IH95)&gt;0), MAX($ML95:$NE95)-MZ95, IFERROR(INDEX($IU$8:$IU$107, MATCH(IH96, $IT$8:$IT$107, 0)), "")))</f>
        <v/>
      </c>
      <c r="JU96" s="7" t="str">
        <f>IF(AND($IQ$5='Dev Settings'!$BU$3, COUNTIF($IP$21:$IP$25, II96)&gt;0, COUNTIF($IP$21:$IP$25, II95)&gt;0), MIN($ML95:$NE95)-NA95, IF(AND($IQ$6='Dev Settings'!$BU$3, COUNTIF($IQ$21:$IQ$25, II96)&gt;0, COUNTIF($IQ$21:$IQ$25, II95)&gt;0), MAX($ML95:$NE95)-NA95, IFERROR(INDEX($IU$8:$IU$107, MATCH(II96, $IT$8:$IT$107, 0)), "")))</f>
        <v/>
      </c>
      <c r="JV96" s="7" t="str">
        <f>IF(AND($IQ$5='Dev Settings'!$BU$3, COUNTIF($IP$21:$IP$25, IJ96)&gt;0, COUNTIF($IP$21:$IP$25, IJ95)&gt;0), MIN($ML95:$NE95)-NB95, IF(AND($IQ$6='Dev Settings'!$BU$3, COUNTIF($IQ$21:$IQ$25, IJ96)&gt;0, COUNTIF($IQ$21:$IQ$25, IJ95)&gt;0), MAX($ML95:$NE95)-NB95, IFERROR(INDEX($IU$8:$IU$107, MATCH(IJ96, $IT$8:$IT$107, 0)), "")))</f>
        <v/>
      </c>
      <c r="JW96" s="7" t="str">
        <f>IF(AND($IQ$5='Dev Settings'!$BU$3, COUNTIF($IP$21:$IP$25, IK96)&gt;0, COUNTIF($IP$21:$IP$25, IK95)&gt;0), MIN($ML95:$NE95)-NC95, IF(AND($IQ$6='Dev Settings'!$BU$3, COUNTIF($IQ$21:$IQ$25, IK96)&gt;0, COUNTIF($IQ$21:$IQ$25, IK95)&gt;0), MAX($ML95:$NE95)-NC95, IFERROR(INDEX($IU$8:$IU$107, MATCH(IK96, $IT$8:$IT$107, 0)), "")))</f>
        <v/>
      </c>
      <c r="JX96" s="7" t="str">
        <f>IF(AND($IQ$5='Dev Settings'!$BU$3, COUNTIF($IP$21:$IP$25, IL96)&gt;0, COUNTIF($IP$21:$IP$25, IL95)&gt;0), MIN($ML95:$NE95)-ND95, IF(AND($IQ$6='Dev Settings'!$BU$3, COUNTIF($IQ$21:$IQ$25, IL96)&gt;0, COUNTIF($IQ$21:$IQ$25, IL95)&gt;0), MAX($ML95:$NE95)-ND95, IFERROR(INDEX($IU$8:$IU$107, MATCH(IL96, $IT$8:$IT$107, 0)), "")))</f>
        <v/>
      </c>
      <c r="JY96" s="61" t="str">
        <f>IF(AND($IQ$5='Dev Settings'!$BU$3, COUNTIF($IP$21:$IP$25, IM96)&gt;0, COUNTIF($IP$21:$IP$25, IM95)&gt;0), MIN($ML95:$NE95)-NE95, IF(AND($IQ$6='Dev Settings'!$BU$3, COUNTIF($IQ$21:$IQ$25, IM96)&gt;0, COUNTIF($IQ$21:$IQ$25, IM95)&gt;0), MAX($ML95:$NE95)-NE95, IFERROR(INDEX($IU$8:$IU$107, MATCH(IM96, $IT$8:$IT$107, 0)), "")))</f>
        <v/>
      </c>
      <c r="KA96" s="60" t="str">
        <f t="shared" si="181"/>
        <v/>
      </c>
      <c r="KB96" s="7" t="str">
        <f t="shared" si="182"/>
        <v/>
      </c>
      <c r="KC96" s="7" t="str">
        <f t="shared" si="183"/>
        <v/>
      </c>
      <c r="KD96" s="7" t="str">
        <f t="shared" si="184"/>
        <v/>
      </c>
      <c r="KE96" s="7" t="str">
        <f t="shared" si="185"/>
        <v/>
      </c>
      <c r="KF96" s="7" t="str">
        <f t="shared" si="186"/>
        <v/>
      </c>
      <c r="KG96" s="7" t="str">
        <f t="shared" si="187"/>
        <v/>
      </c>
      <c r="KH96" s="7" t="str">
        <f t="shared" si="188"/>
        <v/>
      </c>
      <c r="KI96" s="7" t="str">
        <f t="shared" si="189"/>
        <v/>
      </c>
      <c r="KJ96" s="7" t="str">
        <f t="shared" si="190"/>
        <v/>
      </c>
      <c r="KK96" s="7" t="str">
        <f t="shared" si="191"/>
        <v/>
      </c>
      <c r="KL96" s="7" t="str">
        <f t="shared" si="192"/>
        <v/>
      </c>
      <c r="KM96" s="7" t="str">
        <f t="shared" si="193"/>
        <v/>
      </c>
      <c r="KN96" s="7" t="str">
        <f t="shared" si="194"/>
        <v/>
      </c>
      <c r="KO96" s="7" t="str">
        <f t="shared" si="195"/>
        <v/>
      </c>
      <c r="KP96" s="7" t="str">
        <f t="shared" si="196"/>
        <v/>
      </c>
      <c r="KQ96" s="7" t="str">
        <f t="shared" si="197"/>
        <v/>
      </c>
      <c r="KR96" s="7" t="str">
        <f t="shared" si="198"/>
        <v/>
      </c>
      <c r="KS96" s="7" t="str">
        <f t="shared" si="199"/>
        <v/>
      </c>
      <c r="KT96" s="61" t="str">
        <f t="shared" si="200"/>
        <v/>
      </c>
      <c r="KV96" s="60" t="e">
        <f t="shared" si="201"/>
        <v>#VALUE!</v>
      </c>
      <c r="KW96" s="7" t="e">
        <f t="shared" si="202"/>
        <v>#VALUE!</v>
      </c>
      <c r="KX96" s="7" t="e">
        <f t="shared" si="203"/>
        <v>#VALUE!</v>
      </c>
      <c r="KY96" s="7" t="e">
        <f t="shared" si="204"/>
        <v>#VALUE!</v>
      </c>
      <c r="KZ96" s="7" t="e">
        <f t="shared" si="205"/>
        <v>#VALUE!</v>
      </c>
      <c r="LA96" s="7" t="e">
        <f t="shared" si="206"/>
        <v>#VALUE!</v>
      </c>
      <c r="LB96" s="7" t="e">
        <f t="shared" si="207"/>
        <v>#VALUE!</v>
      </c>
      <c r="LC96" s="7" t="e">
        <f t="shared" si="208"/>
        <v>#VALUE!</v>
      </c>
      <c r="LD96" s="7" t="e">
        <f t="shared" si="209"/>
        <v>#VALUE!</v>
      </c>
      <c r="LE96" s="7" t="e">
        <f t="shared" si="210"/>
        <v>#VALUE!</v>
      </c>
      <c r="LF96" s="7" t="e">
        <f t="shared" si="211"/>
        <v>#VALUE!</v>
      </c>
      <c r="LG96" s="7" t="e">
        <f t="shared" si="212"/>
        <v>#VALUE!</v>
      </c>
      <c r="LH96" s="7" t="e">
        <f t="shared" si="213"/>
        <v>#VALUE!</v>
      </c>
      <c r="LI96" s="7" t="e">
        <f t="shared" si="214"/>
        <v>#VALUE!</v>
      </c>
      <c r="LJ96" s="7" t="e">
        <f t="shared" si="215"/>
        <v>#VALUE!</v>
      </c>
      <c r="LK96" s="7" t="e">
        <f t="shared" si="216"/>
        <v>#VALUE!</v>
      </c>
      <c r="LL96" s="7" t="e">
        <f t="shared" si="217"/>
        <v>#VALUE!</v>
      </c>
      <c r="LM96" s="7" t="e">
        <f t="shared" si="218"/>
        <v>#VALUE!</v>
      </c>
      <c r="LN96" s="7" t="e">
        <f t="shared" si="219"/>
        <v>#VALUE!</v>
      </c>
      <c r="LO96" s="61" t="e">
        <f t="shared" si="220"/>
        <v>#VALUE!</v>
      </c>
      <c r="LQ96" s="60" t="e">
        <f t="shared" si="221"/>
        <v>#VALUE!</v>
      </c>
      <c r="LR96" s="7" t="e">
        <f t="shared" si="222"/>
        <v>#VALUE!</v>
      </c>
      <c r="LS96" s="7" t="e">
        <f t="shared" si="223"/>
        <v>#VALUE!</v>
      </c>
      <c r="LT96" s="7" t="e">
        <f t="shared" si="224"/>
        <v>#VALUE!</v>
      </c>
      <c r="LU96" s="7" t="e">
        <f t="shared" si="225"/>
        <v>#VALUE!</v>
      </c>
      <c r="LV96" s="7" t="e">
        <f t="shared" si="226"/>
        <v>#VALUE!</v>
      </c>
      <c r="LW96" s="7" t="e">
        <f t="shared" si="227"/>
        <v>#VALUE!</v>
      </c>
      <c r="LX96" s="7" t="e">
        <f t="shared" si="228"/>
        <v>#VALUE!</v>
      </c>
      <c r="LY96" s="7" t="e">
        <f t="shared" si="229"/>
        <v>#VALUE!</v>
      </c>
      <c r="LZ96" s="7" t="e">
        <f t="shared" si="230"/>
        <v>#VALUE!</v>
      </c>
      <c r="MA96" s="7" t="e">
        <f t="shared" si="231"/>
        <v>#VALUE!</v>
      </c>
      <c r="MB96" s="7" t="e">
        <f t="shared" si="232"/>
        <v>#VALUE!</v>
      </c>
      <c r="MC96" s="7" t="e">
        <f t="shared" si="233"/>
        <v>#VALUE!</v>
      </c>
      <c r="MD96" s="7" t="e">
        <f t="shared" si="234"/>
        <v>#VALUE!</v>
      </c>
      <c r="ME96" s="7" t="e">
        <f t="shared" si="235"/>
        <v>#VALUE!</v>
      </c>
      <c r="MF96" s="7" t="e">
        <f t="shared" si="236"/>
        <v>#VALUE!</v>
      </c>
      <c r="MG96" s="7" t="e">
        <f t="shared" si="237"/>
        <v>#VALUE!</v>
      </c>
      <c r="MH96" s="7" t="e">
        <f t="shared" si="238"/>
        <v>#VALUE!</v>
      </c>
      <c r="MI96" s="7" t="e">
        <f t="shared" si="239"/>
        <v>#VALUE!</v>
      </c>
      <c r="MJ96" s="61" t="e">
        <f t="shared" si="240"/>
        <v>#VALUE!</v>
      </c>
      <c r="ML96" s="60" t="str">
        <f t="shared" si="248"/>
        <v/>
      </c>
      <c r="MM96" s="7" t="str">
        <f t="shared" si="249"/>
        <v/>
      </c>
      <c r="MN96" s="7" t="str">
        <f t="shared" si="250"/>
        <v/>
      </c>
      <c r="MO96" s="7" t="str">
        <f t="shared" si="251"/>
        <v/>
      </c>
      <c r="MP96" s="7" t="str">
        <f t="shared" si="252"/>
        <v/>
      </c>
      <c r="MQ96" s="7" t="str">
        <f t="shared" si="253"/>
        <v/>
      </c>
      <c r="MR96" s="7" t="str">
        <f t="shared" si="254"/>
        <v/>
      </c>
      <c r="MS96" s="7" t="str">
        <f t="shared" si="255"/>
        <v/>
      </c>
      <c r="MT96" s="7" t="str">
        <f t="shared" si="256"/>
        <v/>
      </c>
      <c r="MU96" s="7" t="str">
        <f t="shared" si="257"/>
        <v/>
      </c>
      <c r="MV96" s="7" t="str">
        <f t="shared" si="258"/>
        <v/>
      </c>
      <c r="MW96" s="7" t="str">
        <f t="shared" si="259"/>
        <v/>
      </c>
      <c r="MX96" s="7" t="str">
        <f t="shared" si="260"/>
        <v/>
      </c>
      <c r="MY96" s="7" t="str">
        <f t="shared" si="261"/>
        <v/>
      </c>
      <c r="MZ96" s="7" t="str">
        <f t="shared" si="262"/>
        <v/>
      </c>
      <c r="NA96" s="7" t="str">
        <f t="shared" si="263"/>
        <v/>
      </c>
      <c r="NB96" s="7" t="str">
        <f t="shared" si="264"/>
        <v/>
      </c>
      <c r="NC96" s="7" t="str">
        <f t="shared" si="265"/>
        <v/>
      </c>
      <c r="ND96" s="7" t="str">
        <f t="shared" si="266"/>
        <v/>
      </c>
      <c r="NE96" s="61" t="str">
        <f t="shared" si="267"/>
        <v/>
      </c>
      <c r="NG96" s="10" t="str">
        <f t="shared" si="268"/>
        <v/>
      </c>
      <c r="NI96" s="10" t="str">
        <f t="shared" si="269"/>
        <v/>
      </c>
      <c r="NK96" s="10" t="str">
        <f>IF(COUNTIF($NI96:$NI$176, "X")=1, "X", "")</f>
        <v/>
      </c>
      <c r="NM96" s="10" t="str">
        <f t="shared" si="241"/>
        <v/>
      </c>
      <c r="NO96" s="85" t="str" cm="1">
        <f t="array" ref="NO96">IF(OR(NO$7="", $JE96=""), "", IFERROR(NO$8+SUMPRODUCT((Trades!$CL$8:$CL$307)*(Trades!$O$8:$Q$307=NO$7)*(Trades!$R$8:$R$307&lt;$JE96))-SUMPRODUCT((Trades!$H$8:$H$307)*(Trades!$E$8:$E$307=NO$7)*(Trades!$R$8:$R$307&lt;$JE96)), ""))</f>
        <v/>
      </c>
      <c r="NP96" s="86" t="str" cm="1">
        <f t="array" ref="NP96">IF(OR(NP$7="", $JE96=""), "", IFERROR(NP$8+SUMPRODUCT((Trades!$CL$8:$CL$307)*(Trades!$O$8:$Q$307=NP$7)*(Trades!$R$8:$R$307&lt;$JE96))-SUMPRODUCT((Trades!$H$8:$H$307)*(Trades!$E$8:$E$307=NP$7)*(Trades!$R$8:$R$307&lt;$JE96)), ""))</f>
        <v/>
      </c>
      <c r="NQ96" s="86" t="str" cm="1">
        <f t="array" ref="NQ96">IF(OR(NQ$7="", $JE96=""), "", IFERROR(NQ$8+SUMPRODUCT((Trades!$CL$8:$CL$307)*(Trades!$O$8:$Q$307=NQ$7)*(Trades!$R$8:$R$307&lt;$JE96))-SUMPRODUCT((Trades!$H$8:$H$307)*(Trades!$E$8:$E$307=NQ$7)*(Trades!$R$8:$R$307&lt;$JE96)), ""))</f>
        <v/>
      </c>
      <c r="NR96" s="86" t="str" cm="1">
        <f t="array" ref="NR96">IF(OR(NR$7="", $JE96=""), "", IFERROR(NR$8+SUMPRODUCT((Trades!$CL$8:$CL$307)*(Trades!$O$8:$Q$307=NR$7)*(Trades!$R$8:$R$307&lt;$JE96))-SUMPRODUCT((Trades!$H$8:$H$307)*(Trades!$E$8:$E$307=NR$7)*(Trades!$R$8:$R$307&lt;$JE96)), ""))</f>
        <v/>
      </c>
      <c r="NS96" s="86" t="str" cm="1">
        <f t="array" ref="NS96">IF(OR(NS$7="", $JE96=""), "", IFERROR(NS$8+SUMPRODUCT((Trades!$CL$8:$CL$307)*(Trades!$O$8:$Q$307=NS$7)*(Trades!$R$8:$R$307&lt;$JE96))-SUMPRODUCT((Trades!$H$8:$H$307)*(Trades!$E$8:$E$307=NS$7)*(Trades!$R$8:$R$307&lt;$JE96)), ""))</f>
        <v/>
      </c>
      <c r="NT96" s="86" t="str" cm="1">
        <f t="array" ref="NT96">IF(OR(NT$7="", $JE96=""), "", IFERROR(NT$8+SUMPRODUCT((Trades!$CL$8:$CL$307)*(Trades!$O$8:$Q$307=NT$7)*(Trades!$R$8:$R$307&lt;$JE96))-SUMPRODUCT((Trades!$H$8:$H$307)*(Trades!$E$8:$E$307=NT$7)*(Trades!$R$8:$R$307&lt;$JE96)), ""))</f>
        <v/>
      </c>
      <c r="NU96" s="86" t="str" cm="1">
        <f t="array" ref="NU96">IF(OR(NU$7="", $JE96=""), "", IFERROR(NU$8+SUMPRODUCT((Trades!$CL$8:$CL$307)*(Trades!$O$8:$Q$307=NU$7)*(Trades!$R$8:$R$307&lt;$JE96))-SUMPRODUCT((Trades!$H$8:$H$307)*(Trades!$E$8:$E$307=NU$7)*(Trades!$R$8:$R$307&lt;$JE96)), ""))</f>
        <v/>
      </c>
      <c r="NV96" s="86" t="str" cm="1">
        <f t="array" ref="NV96">IF(OR(NV$7="", $JE96=""), "", IFERROR(NV$8+SUMPRODUCT((Trades!$CL$8:$CL$307)*(Trades!$O$8:$Q$307=NV$7)*(Trades!$R$8:$R$307&lt;$JE96))-SUMPRODUCT((Trades!$H$8:$H$307)*(Trades!$E$8:$E$307=NV$7)*(Trades!$R$8:$R$307&lt;$JE96)), ""))</f>
        <v/>
      </c>
      <c r="NW96" s="86" t="str" cm="1">
        <f t="array" ref="NW96">IF(OR(NW$7="", $JE96=""), "", IFERROR(NW$8+SUMPRODUCT((Trades!$CL$8:$CL$307)*(Trades!$O$8:$Q$307=NW$7)*(Trades!$R$8:$R$307&lt;$JE96))-SUMPRODUCT((Trades!$H$8:$H$307)*(Trades!$E$8:$E$307=NW$7)*(Trades!$R$8:$R$307&lt;$JE96)), ""))</f>
        <v/>
      </c>
      <c r="NX96" s="86" t="str" cm="1">
        <f t="array" ref="NX96">IF(OR(NX$7="", $JE96=""), "", IFERROR(NX$8+SUMPRODUCT((Trades!$CL$8:$CL$307)*(Trades!$O$8:$Q$307=NX$7)*(Trades!$R$8:$R$307&lt;$JE96))-SUMPRODUCT((Trades!$H$8:$H$307)*(Trades!$E$8:$E$307=NX$7)*(Trades!$R$8:$R$307&lt;$JE96)), ""))</f>
        <v/>
      </c>
      <c r="NY96" s="86" t="str" cm="1">
        <f t="array" ref="NY96">IF(OR(NY$7="", $JE96=""), "", IFERROR(NY$8+SUMPRODUCT((Trades!$CL$8:$CL$307)*(Trades!$O$8:$Q$307=NY$7)*(Trades!$R$8:$R$307&lt;$JE96))-SUMPRODUCT((Trades!$H$8:$H$307)*(Trades!$E$8:$E$307=NY$7)*(Trades!$R$8:$R$307&lt;$JE96)), ""))</f>
        <v/>
      </c>
      <c r="NZ96" s="86" t="str" cm="1">
        <f t="array" ref="NZ96">IF(OR(NZ$7="", $JE96=""), "", IFERROR(NZ$8+SUMPRODUCT((Trades!$CL$8:$CL$307)*(Trades!$O$8:$Q$307=NZ$7)*(Trades!$R$8:$R$307&lt;$JE96))-SUMPRODUCT((Trades!$H$8:$H$307)*(Trades!$E$8:$E$307=NZ$7)*(Trades!$R$8:$R$307&lt;$JE96)), ""))</f>
        <v/>
      </c>
      <c r="OA96" s="86" t="str" cm="1">
        <f t="array" ref="OA96">IF(OR(OA$7="", $JE96=""), "", IFERROR(OA$8+SUMPRODUCT((Trades!$CL$8:$CL$307)*(Trades!$O$8:$Q$307=OA$7)*(Trades!$R$8:$R$307&lt;$JE96))-SUMPRODUCT((Trades!$H$8:$H$307)*(Trades!$E$8:$E$307=OA$7)*(Trades!$R$8:$R$307&lt;$JE96)), ""))</f>
        <v/>
      </c>
      <c r="OB96" s="86" t="str" cm="1">
        <f t="array" ref="OB96">IF(OR(OB$7="", $JE96=""), "", IFERROR(OB$8+SUMPRODUCT((Trades!$CL$8:$CL$307)*(Trades!$O$8:$Q$307=OB$7)*(Trades!$R$8:$R$307&lt;$JE96))-SUMPRODUCT((Trades!$H$8:$H$307)*(Trades!$E$8:$E$307=OB$7)*(Trades!$R$8:$R$307&lt;$JE96)), ""))</f>
        <v/>
      </c>
      <c r="OC96" s="86" t="str" cm="1">
        <f t="array" ref="OC96">IF(OR(OC$7="", $JE96=""), "", IFERROR(OC$8+SUMPRODUCT((Trades!$CL$8:$CL$307)*(Trades!$O$8:$Q$307=OC$7)*(Trades!$R$8:$R$307&lt;$JE96))-SUMPRODUCT((Trades!$H$8:$H$307)*(Trades!$E$8:$E$307=OC$7)*(Trades!$R$8:$R$307&lt;$JE96)), ""))</f>
        <v/>
      </c>
      <c r="OD96" s="86" t="str" cm="1">
        <f t="array" ref="OD96">IF(OR(OD$7="", $JE96=""), "", IFERROR(OD$8+SUMPRODUCT((Trades!$CL$8:$CL$307)*(Trades!$O$8:$Q$307=OD$7)*(Trades!$R$8:$R$307&lt;$JE96))-SUMPRODUCT((Trades!$H$8:$H$307)*(Trades!$E$8:$E$307=OD$7)*(Trades!$R$8:$R$307&lt;$JE96)), ""))</f>
        <v/>
      </c>
      <c r="OE96" s="86" t="str" cm="1">
        <f t="array" ref="OE96">IF(OR(OE$7="", $JE96=""), "", IFERROR(OE$8+SUMPRODUCT((Trades!$CL$8:$CL$307)*(Trades!$O$8:$Q$307=OE$7)*(Trades!$R$8:$R$307&lt;$JE96))-SUMPRODUCT((Trades!$H$8:$H$307)*(Trades!$E$8:$E$307=OE$7)*(Trades!$R$8:$R$307&lt;$JE96)), ""))</f>
        <v/>
      </c>
      <c r="OF96" s="86" t="str" cm="1">
        <f t="array" ref="OF96">IF(OR(OF$7="", $JE96=""), "", IFERROR(OF$8+SUMPRODUCT((Trades!$CL$8:$CL$307)*(Trades!$O$8:$Q$307=OF$7)*(Trades!$R$8:$R$307&lt;$JE96))-SUMPRODUCT((Trades!$H$8:$H$307)*(Trades!$E$8:$E$307=OF$7)*(Trades!$R$8:$R$307&lt;$JE96)), ""))</f>
        <v/>
      </c>
      <c r="OG96" s="86" t="str" cm="1">
        <f t="array" ref="OG96">IF(OR(OG$7="", $JE96=""), "", IFERROR(OG$8+SUMPRODUCT((Trades!$CL$8:$CL$307)*(Trades!$O$8:$Q$307=OG$7)*(Trades!$R$8:$R$307&lt;$JE96))-SUMPRODUCT((Trades!$H$8:$H$307)*(Trades!$E$8:$E$307=OG$7)*(Trades!$R$8:$R$307&lt;$JE96)), ""))</f>
        <v/>
      </c>
      <c r="OH96" s="87" t="str" cm="1">
        <f t="array" ref="OH96">IF(OR(OH$7="", $JE96=""), "", IFERROR(OH$8+SUMPRODUCT((Trades!$CL$8:$CL$307)*(Trades!$O$8:$Q$307=OH$7)*(Trades!$R$8:$R$307&lt;$JE96))-SUMPRODUCT((Trades!$H$8:$H$307)*(Trades!$E$8:$E$307=OH$7)*(Trades!$R$8:$R$307&lt;$JE96)), ""))</f>
        <v/>
      </c>
      <c r="OJ96" s="94" t="str">
        <f t="shared" si="270"/>
        <v/>
      </c>
      <c r="OK96" s="95" t="str">
        <f t="shared" si="298"/>
        <v/>
      </c>
      <c r="OL96" s="95" t="str">
        <f t="shared" si="299"/>
        <v/>
      </c>
      <c r="OM96" s="95" t="str">
        <f t="shared" si="300"/>
        <v/>
      </c>
      <c r="ON96" s="95" t="str">
        <f t="shared" si="301"/>
        <v/>
      </c>
      <c r="OO96" s="95" t="str">
        <f t="shared" si="302"/>
        <v/>
      </c>
      <c r="OP96" s="95" t="str">
        <f t="shared" si="303"/>
        <v/>
      </c>
      <c r="OQ96" s="95" t="str">
        <f t="shared" si="304"/>
        <v/>
      </c>
      <c r="OR96" s="95" t="str">
        <f t="shared" si="305"/>
        <v/>
      </c>
      <c r="OS96" s="95" t="str">
        <f t="shared" si="275"/>
        <v/>
      </c>
      <c r="OT96" s="95" t="str">
        <f t="shared" si="276"/>
        <v/>
      </c>
      <c r="OU96" s="95" t="str">
        <f t="shared" si="277"/>
        <v/>
      </c>
      <c r="OV96" s="95" t="str">
        <f t="shared" si="278"/>
        <v/>
      </c>
      <c r="OW96" s="95" t="str">
        <f t="shared" si="279"/>
        <v/>
      </c>
      <c r="OX96" s="95" t="str">
        <f t="shared" si="280"/>
        <v/>
      </c>
      <c r="OY96" s="95" t="str">
        <f t="shared" si="281"/>
        <v/>
      </c>
      <c r="OZ96" s="95" t="str">
        <f t="shared" si="282"/>
        <v/>
      </c>
      <c r="PA96" s="95" t="str">
        <f t="shared" si="283"/>
        <v/>
      </c>
      <c r="PB96" s="95" t="str">
        <f t="shared" si="284"/>
        <v/>
      </c>
      <c r="PC96" s="96" t="str">
        <f t="shared" si="285"/>
        <v/>
      </c>
      <c r="PE96" s="101" t="str">
        <f t="shared" si="271"/>
        <v/>
      </c>
      <c r="PG96" s="106" t="str">
        <f t="shared" si="272"/>
        <v/>
      </c>
      <c r="PH96" s="107" t="str">
        <f t="shared" si="306"/>
        <v/>
      </c>
      <c r="PI96" s="107" t="str">
        <f t="shared" si="307"/>
        <v/>
      </c>
      <c r="PJ96" s="107" t="str">
        <f t="shared" si="308"/>
        <v/>
      </c>
      <c r="PK96" s="107" t="str">
        <f t="shared" si="309"/>
        <v/>
      </c>
      <c r="PL96" s="107" t="str">
        <f t="shared" si="310"/>
        <v/>
      </c>
      <c r="PM96" s="107" t="str">
        <f t="shared" si="311"/>
        <v/>
      </c>
      <c r="PN96" s="107" t="str">
        <f t="shared" si="312"/>
        <v/>
      </c>
      <c r="PO96" s="107" t="str">
        <f t="shared" si="313"/>
        <v/>
      </c>
      <c r="PP96" s="107" t="str">
        <f t="shared" si="286"/>
        <v/>
      </c>
      <c r="PQ96" s="107" t="str">
        <f t="shared" si="287"/>
        <v/>
      </c>
      <c r="PR96" s="107" t="str">
        <f t="shared" si="288"/>
        <v/>
      </c>
      <c r="PS96" s="107" t="str">
        <f t="shared" si="289"/>
        <v/>
      </c>
      <c r="PT96" s="107" t="str">
        <f t="shared" si="290"/>
        <v/>
      </c>
      <c r="PU96" s="107" t="str">
        <f t="shared" si="291"/>
        <v/>
      </c>
      <c r="PV96" s="107" t="str">
        <f t="shared" si="292"/>
        <v/>
      </c>
      <c r="PW96" s="107" t="str">
        <f t="shared" si="293"/>
        <v/>
      </c>
      <c r="PX96" s="107" t="str">
        <f t="shared" si="294"/>
        <v/>
      </c>
      <c r="PY96" s="107" t="str">
        <f t="shared" si="295"/>
        <v/>
      </c>
      <c r="PZ96" s="108" t="str">
        <f t="shared" si="296"/>
        <v/>
      </c>
      <c r="QB96" s="124" t="str" cm="1">
        <f t="array" ref="QB96">IF(OR($QB$3="", $NI96=""), "", IFERROR(INDEX($ML96:$NE96, $QA96, MATCH($QB$3, $ML$7:$NE$7, 0)), ""))</f>
        <v/>
      </c>
      <c r="QD96" s="101" t="e" cm="1">
        <f t="array" ref="QD96">IF(OR($NI96="", $QB$3=""), NA(), IFERROR(INDEX($NO96:$OH96, $QC96, MATCH($QB$3, $NO$7:$OH$7, 0)), NA()))</f>
        <v>#N/A</v>
      </c>
      <c r="QF96" s="10">
        <f t="shared" si="242"/>
        <v>-20</v>
      </c>
    </row>
    <row r="97" spans="88:448" ht="15" hidden="1" customHeight="1" x14ac:dyDescent="0.25">
      <c r="CJ97" s="7"/>
      <c r="CK97" s="10">
        <v>89</v>
      </c>
      <c r="CL97" s="60">
        <v>54</v>
      </c>
      <c r="CM97" s="7">
        <v>9</v>
      </c>
      <c r="CN97" s="7">
        <v>70</v>
      </c>
      <c r="CO97" s="7">
        <v>53</v>
      </c>
      <c r="CP97" s="7">
        <v>34</v>
      </c>
      <c r="CQ97" s="7">
        <v>72</v>
      </c>
      <c r="CR97" s="7">
        <v>74</v>
      </c>
      <c r="CS97" s="7">
        <v>29</v>
      </c>
      <c r="CT97" s="7">
        <v>38</v>
      </c>
      <c r="CU97" s="7">
        <v>37</v>
      </c>
      <c r="CV97" s="7">
        <v>24</v>
      </c>
      <c r="CW97" s="7">
        <v>26</v>
      </c>
      <c r="CX97" s="7">
        <v>90</v>
      </c>
      <c r="CY97" s="7">
        <v>58</v>
      </c>
      <c r="CZ97" s="7">
        <v>82</v>
      </c>
      <c r="DA97" s="7">
        <v>7</v>
      </c>
      <c r="DB97" s="7">
        <v>25</v>
      </c>
      <c r="DC97" s="7">
        <v>66</v>
      </c>
      <c r="DD97" s="7">
        <v>70</v>
      </c>
      <c r="DE97" s="7">
        <v>47</v>
      </c>
      <c r="DF97" s="7">
        <v>3</v>
      </c>
      <c r="DG97" s="7">
        <v>96</v>
      </c>
      <c r="DH97" s="7">
        <v>70</v>
      </c>
      <c r="DI97" s="61">
        <v>56</v>
      </c>
      <c r="DK97" s="10">
        <v>90</v>
      </c>
      <c r="DL97" s="60">
        <v>46</v>
      </c>
      <c r="DM97" s="7">
        <v>34</v>
      </c>
      <c r="DN97" s="7">
        <v>77</v>
      </c>
      <c r="DO97" s="7">
        <v>63</v>
      </c>
      <c r="DP97" s="7">
        <v>100</v>
      </c>
      <c r="DQ97" s="7">
        <v>59</v>
      </c>
      <c r="DR97" s="7">
        <v>96</v>
      </c>
      <c r="DS97" s="7">
        <v>76</v>
      </c>
      <c r="DT97" s="7">
        <v>37</v>
      </c>
      <c r="DU97" s="7">
        <v>20</v>
      </c>
      <c r="DV97" s="7">
        <v>40</v>
      </c>
      <c r="DW97" s="7">
        <v>43</v>
      </c>
      <c r="DX97" s="7">
        <v>18</v>
      </c>
      <c r="DY97" s="7">
        <v>71</v>
      </c>
      <c r="DZ97" s="7">
        <v>42</v>
      </c>
      <c r="EA97" s="7">
        <v>57</v>
      </c>
      <c r="EB97" s="7">
        <v>21</v>
      </c>
      <c r="EC97" s="7">
        <v>35</v>
      </c>
      <c r="ED97" s="7">
        <v>94</v>
      </c>
      <c r="EE97" s="7">
        <v>19</v>
      </c>
      <c r="EF97" s="7">
        <v>26</v>
      </c>
      <c r="EG97" s="7">
        <v>66</v>
      </c>
      <c r="EH97" s="7">
        <v>56</v>
      </c>
      <c r="EI97" s="7">
        <v>85</v>
      </c>
      <c r="EJ97" s="7">
        <v>68</v>
      </c>
      <c r="EK97" s="7">
        <v>45</v>
      </c>
      <c r="EL97" s="7">
        <v>48</v>
      </c>
      <c r="EM97" s="7">
        <v>36</v>
      </c>
      <c r="EN97" s="7">
        <v>50</v>
      </c>
      <c r="EO97" s="7">
        <v>50</v>
      </c>
      <c r="EP97" s="7">
        <v>60</v>
      </c>
      <c r="EQ97" s="7">
        <v>2</v>
      </c>
      <c r="ER97" s="7">
        <v>75</v>
      </c>
      <c r="ES97" s="7">
        <v>61</v>
      </c>
      <c r="ET97" s="7">
        <v>72</v>
      </c>
      <c r="EU97" s="7">
        <v>76</v>
      </c>
      <c r="EV97" s="7">
        <v>97</v>
      </c>
      <c r="EW97" s="7">
        <v>75</v>
      </c>
      <c r="EX97" s="7">
        <v>96</v>
      </c>
      <c r="EY97" s="7">
        <v>8</v>
      </c>
      <c r="EZ97" s="7">
        <v>52</v>
      </c>
      <c r="FA97" s="7">
        <v>44</v>
      </c>
      <c r="FB97" s="7">
        <v>84</v>
      </c>
      <c r="FC97" s="7">
        <v>90</v>
      </c>
      <c r="FD97" s="7">
        <v>22</v>
      </c>
      <c r="FE97" s="7">
        <v>59</v>
      </c>
      <c r="FF97" s="7">
        <v>1</v>
      </c>
      <c r="FG97" s="7">
        <v>51</v>
      </c>
      <c r="FH97" s="7">
        <v>38</v>
      </c>
      <c r="FI97" s="7">
        <v>5</v>
      </c>
      <c r="FJ97" s="7">
        <v>52</v>
      </c>
      <c r="FK97" s="7">
        <v>96</v>
      </c>
      <c r="FL97" s="7">
        <v>93</v>
      </c>
      <c r="FM97" s="7">
        <v>29</v>
      </c>
      <c r="FN97" s="7">
        <v>59</v>
      </c>
      <c r="FO97" s="7">
        <v>9</v>
      </c>
      <c r="FP97" s="7">
        <v>2</v>
      </c>
      <c r="FQ97" s="7">
        <v>64</v>
      </c>
      <c r="FR97" s="7">
        <v>80</v>
      </c>
      <c r="FS97" s="7">
        <v>17</v>
      </c>
      <c r="FT97" s="7">
        <v>21</v>
      </c>
      <c r="FU97" s="7">
        <v>14</v>
      </c>
      <c r="FV97" s="7">
        <v>94</v>
      </c>
      <c r="FW97" s="7">
        <v>71</v>
      </c>
      <c r="FX97" s="7">
        <v>37</v>
      </c>
      <c r="FY97" s="7">
        <v>15</v>
      </c>
      <c r="FZ97" s="7">
        <v>88</v>
      </c>
      <c r="GA97" s="7">
        <v>19</v>
      </c>
      <c r="GB97" s="7">
        <v>39</v>
      </c>
      <c r="GC97" s="7">
        <v>26</v>
      </c>
      <c r="GD97" s="7">
        <v>94</v>
      </c>
      <c r="GE97" s="7">
        <v>52</v>
      </c>
      <c r="GF97" s="7">
        <v>91</v>
      </c>
      <c r="GG97" s="7">
        <v>44</v>
      </c>
      <c r="GH97" s="7">
        <v>63</v>
      </c>
      <c r="GI97" s="7">
        <v>10</v>
      </c>
      <c r="GJ97" s="7">
        <v>53</v>
      </c>
      <c r="GK97" s="7">
        <v>92</v>
      </c>
      <c r="GL97" s="7">
        <v>21</v>
      </c>
      <c r="GM97" s="7">
        <v>52</v>
      </c>
      <c r="GN97" s="7">
        <v>69</v>
      </c>
      <c r="GO97" s="7">
        <v>16</v>
      </c>
      <c r="GP97" s="7">
        <v>8</v>
      </c>
      <c r="GQ97" s="7">
        <v>90</v>
      </c>
      <c r="GR97" s="7">
        <v>38</v>
      </c>
      <c r="GS97" s="7">
        <v>31</v>
      </c>
      <c r="GT97" s="7">
        <v>64</v>
      </c>
      <c r="GU97" s="7">
        <v>59</v>
      </c>
      <c r="GV97" s="7">
        <v>60</v>
      </c>
      <c r="GW97" s="7">
        <v>92</v>
      </c>
      <c r="GX97" s="7">
        <v>51</v>
      </c>
      <c r="GY97" s="7">
        <v>56</v>
      </c>
      <c r="GZ97" s="7">
        <v>50</v>
      </c>
      <c r="HA97" s="7">
        <v>85</v>
      </c>
      <c r="HB97" s="7">
        <v>33</v>
      </c>
      <c r="HC97" s="7">
        <v>97</v>
      </c>
      <c r="HD97" s="7">
        <v>40</v>
      </c>
      <c r="HE97" s="7">
        <v>21</v>
      </c>
      <c r="HF97" s="7">
        <v>55</v>
      </c>
      <c r="HG97" s="61">
        <v>81</v>
      </c>
      <c r="HJ97" s="52" t="e">
        <f t="shared" si="273"/>
        <v>#VALUE!</v>
      </c>
      <c r="HL97" s="49">
        <f>$CA$25</f>
        <v>0.70833333333333315</v>
      </c>
      <c r="HN97" s="10" t="e">
        <f t="shared" si="179"/>
        <v>#VALUE!</v>
      </c>
      <c r="HP97" s="10" t="e">
        <f t="shared" si="180"/>
        <v>#VALUE!</v>
      </c>
      <c r="HR97" s="10" t="e">
        <f t="shared" si="243"/>
        <v>#VALUE!</v>
      </c>
      <c r="HT97" s="60" t="e">
        <f t="shared" si="297"/>
        <v>#VALUE!</v>
      </c>
      <c r="HU97" s="7" t="e">
        <f t="shared" si="297"/>
        <v>#VALUE!</v>
      </c>
      <c r="HV97" s="7" t="e">
        <f t="shared" si="297"/>
        <v>#VALUE!</v>
      </c>
      <c r="HW97" s="7" t="e">
        <f t="shared" si="297"/>
        <v>#VALUE!</v>
      </c>
      <c r="HX97" s="7" t="e">
        <f t="shared" si="297"/>
        <v>#VALUE!</v>
      </c>
      <c r="HY97" s="7" t="e">
        <f t="shared" si="297"/>
        <v>#VALUE!</v>
      </c>
      <c r="HZ97" s="7" t="e">
        <f t="shared" si="297"/>
        <v>#VALUE!</v>
      </c>
      <c r="IA97" s="7" t="e">
        <f t="shared" si="297"/>
        <v>#VALUE!</v>
      </c>
      <c r="IB97" s="7" t="e">
        <f t="shared" si="297"/>
        <v>#VALUE!</v>
      </c>
      <c r="IC97" s="7" t="e">
        <f t="shared" si="297"/>
        <v>#VALUE!</v>
      </c>
      <c r="ID97" s="7" t="e">
        <f t="shared" si="297"/>
        <v>#VALUE!</v>
      </c>
      <c r="IE97" s="7" t="e">
        <f t="shared" si="297"/>
        <v>#VALUE!</v>
      </c>
      <c r="IF97" s="7" t="e">
        <f t="shared" si="297"/>
        <v>#VALUE!</v>
      </c>
      <c r="IG97" s="7" t="e">
        <f t="shared" si="297"/>
        <v>#VALUE!</v>
      </c>
      <c r="IH97" s="7" t="e">
        <f t="shared" si="297"/>
        <v>#VALUE!</v>
      </c>
      <c r="II97" s="7" t="e">
        <f t="shared" si="297"/>
        <v>#VALUE!</v>
      </c>
      <c r="IJ97" s="7" t="e">
        <f t="shared" si="274"/>
        <v>#VALUE!</v>
      </c>
      <c r="IK97" s="7" t="e">
        <f t="shared" si="274"/>
        <v>#VALUE!</v>
      </c>
      <c r="IL97" s="7" t="e">
        <f t="shared" si="274"/>
        <v>#VALUE!</v>
      </c>
      <c r="IM97" s="61" t="e">
        <f t="shared" si="274"/>
        <v>#VALUE!</v>
      </c>
      <c r="IT97" s="10">
        <v>90</v>
      </c>
      <c r="IU97" s="10">
        <f t="shared" si="244"/>
        <v>4</v>
      </c>
      <c r="IW97" s="10">
        <f>IFERROR(IF(COUNTIF(IW$8:IW96, IW96)&lt;=INDEX($IQ$8:$IQ$18, MATCH(IW96, $IP$8:$IP$18, 0)), IW96, IW96+$IR$5), "")</f>
        <v>4</v>
      </c>
      <c r="IX97" s="10">
        <f>IF($IW97="", "", COUNTIF(IW$8:IW97, IW97))</f>
        <v>3</v>
      </c>
      <c r="IY97" s="10">
        <f t="shared" si="245"/>
        <v>12</v>
      </c>
      <c r="JA97" s="10" t="str">
        <f t="shared" si="246"/>
        <v>X</v>
      </c>
      <c r="JB97" s="10">
        <f>IF($JA97="", "", COUNTIF(JA$8:JA97, "X"))</f>
        <v>81</v>
      </c>
      <c r="JE97" s="67" t="str">
        <f t="shared" si="247"/>
        <v/>
      </c>
      <c r="JF97" s="60" t="str">
        <f>IF(AND($IQ$5='Dev Settings'!$BU$3, COUNTIF($IP$21:$IP$25, HT97)&gt;0, COUNTIF($IP$21:$IP$25, HT96)&gt;0), MIN($ML96:$NE96)-ML96, IF(AND($IQ$6='Dev Settings'!$BU$3, COUNTIF($IQ$21:$IQ$25, HT97)&gt;0, COUNTIF($IQ$21:$IQ$25, HT96)&gt;0), MAX($ML96:$NE96)-ML96, IFERROR(INDEX($IU$8:$IU$107, MATCH(HT97, $IT$8:$IT$107, 0)), "")))</f>
        <v/>
      </c>
      <c r="JG97" s="7" t="str">
        <f>IF(AND($IQ$5='Dev Settings'!$BU$3, COUNTIF($IP$21:$IP$25, HU97)&gt;0, COUNTIF($IP$21:$IP$25, HU96)&gt;0), MIN($ML96:$NE96)-MM96, IF(AND($IQ$6='Dev Settings'!$BU$3, COUNTIF($IQ$21:$IQ$25, HU97)&gt;0, COUNTIF($IQ$21:$IQ$25, HU96)&gt;0), MAX($ML96:$NE96)-MM96, IFERROR(INDEX($IU$8:$IU$107, MATCH(HU97, $IT$8:$IT$107, 0)), "")))</f>
        <v/>
      </c>
      <c r="JH97" s="7" t="str">
        <f>IF(AND($IQ$5='Dev Settings'!$BU$3, COUNTIF($IP$21:$IP$25, HV97)&gt;0, COUNTIF($IP$21:$IP$25, HV96)&gt;0), MIN($ML96:$NE96)-MN96, IF(AND($IQ$6='Dev Settings'!$BU$3, COUNTIF($IQ$21:$IQ$25, HV97)&gt;0, COUNTIF($IQ$21:$IQ$25, HV96)&gt;0), MAX($ML96:$NE96)-MN96, IFERROR(INDEX($IU$8:$IU$107, MATCH(HV97, $IT$8:$IT$107, 0)), "")))</f>
        <v/>
      </c>
      <c r="JI97" s="7" t="str">
        <f>IF(AND($IQ$5='Dev Settings'!$BU$3, COUNTIF($IP$21:$IP$25, HW97)&gt;0, COUNTIF($IP$21:$IP$25, HW96)&gt;0), MIN($ML96:$NE96)-MO96, IF(AND($IQ$6='Dev Settings'!$BU$3, COUNTIF($IQ$21:$IQ$25, HW97)&gt;0, COUNTIF($IQ$21:$IQ$25, HW96)&gt;0), MAX($ML96:$NE96)-MO96, IFERROR(INDEX($IU$8:$IU$107, MATCH(HW97, $IT$8:$IT$107, 0)), "")))</f>
        <v/>
      </c>
      <c r="JJ97" s="7" t="str">
        <f>IF(AND($IQ$5='Dev Settings'!$BU$3, COUNTIF($IP$21:$IP$25, HX97)&gt;0, COUNTIF($IP$21:$IP$25, HX96)&gt;0), MIN($ML96:$NE96)-MP96, IF(AND($IQ$6='Dev Settings'!$BU$3, COUNTIF($IQ$21:$IQ$25, HX97)&gt;0, COUNTIF($IQ$21:$IQ$25, HX96)&gt;0), MAX($ML96:$NE96)-MP96, IFERROR(INDEX($IU$8:$IU$107, MATCH(HX97, $IT$8:$IT$107, 0)), "")))</f>
        <v/>
      </c>
      <c r="JK97" s="7" t="str">
        <f>IF(AND($IQ$5='Dev Settings'!$BU$3, COUNTIF($IP$21:$IP$25, HY97)&gt;0, COUNTIF($IP$21:$IP$25, HY96)&gt;0), MIN($ML96:$NE96)-MQ96, IF(AND($IQ$6='Dev Settings'!$BU$3, COUNTIF($IQ$21:$IQ$25, HY97)&gt;0, COUNTIF($IQ$21:$IQ$25, HY96)&gt;0), MAX($ML96:$NE96)-MQ96, IFERROR(INDEX($IU$8:$IU$107, MATCH(HY97, $IT$8:$IT$107, 0)), "")))</f>
        <v/>
      </c>
      <c r="JL97" s="7" t="str">
        <f>IF(AND($IQ$5='Dev Settings'!$BU$3, COUNTIF($IP$21:$IP$25, HZ97)&gt;0, COUNTIF($IP$21:$IP$25, HZ96)&gt;0), MIN($ML96:$NE96)-MR96, IF(AND($IQ$6='Dev Settings'!$BU$3, COUNTIF($IQ$21:$IQ$25, HZ97)&gt;0, COUNTIF($IQ$21:$IQ$25, HZ96)&gt;0), MAX($ML96:$NE96)-MR96, IFERROR(INDEX($IU$8:$IU$107, MATCH(HZ97, $IT$8:$IT$107, 0)), "")))</f>
        <v/>
      </c>
      <c r="JM97" s="7" t="str">
        <f>IF(AND($IQ$5='Dev Settings'!$BU$3, COUNTIF($IP$21:$IP$25, IA97)&gt;0, COUNTIF($IP$21:$IP$25, IA96)&gt;0), MIN($ML96:$NE96)-MS96, IF(AND($IQ$6='Dev Settings'!$BU$3, COUNTIF($IQ$21:$IQ$25, IA97)&gt;0, COUNTIF($IQ$21:$IQ$25, IA96)&gt;0), MAX($ML96:$NE96)-MS96, IFERROR(INDEX($IU$8:$IU$107, MATCH(IA97, $IT$8:$IT$107, 0)), "")))</f>
        <v/>
      </c>
      <c r="JN97" s="7" t="str">
        <f>IF(AND($IQ$5='Dev Settings'!$BU$3, COUNTIF($IP$21:$IP$25, IB97)&gt;0, COUNTIF($IP$21:$IP$25, IB96)&gt;0), MIN($ML96:$NE96)-MT96, IF(AND($IQ$6='Dev Settings'!$BU$3, COUNTIF($IQ$21:$IQ$25, IB97)&gt;0, COUNTIF($IQ$21:$IQ$25, IB96)&gt;0), MAX($ML96:$NE96)-MT96, IFERROR(INDEX($IU$8:$IU$107, MATCH(IB97, $IT$8:$IT$107, 0)), "")))</f>
        <v/>
      </c>
      <c r="JO97" s="7" t="str">
        <f>IF(AND($IQ$5='Dev Settings'!$BU$3, COUNTIF($IP$21:$IP$25, IC97)&gt;0, COUNTIF($IP$21:$IP$25, IC96)&gt;0), MIN($ML96:$NE96)-MU96, IF(AND($IQ$6='Dev Settings'!$BU$3, COUNTIF($IQ$21:$IQ$25, IC97)&gt;0, COUNTIF($IQ$21:$IQ$25, IC96)&gt;0), MAX($ML96:$NE96)-MU96, IFERROR(INDEX($IU$8:$IU$107, MATCH(IC97, $IT$8:$IT$107, 0)), "")))</f>
        <v/>
      </c>
      <c r="JP97" s="7" t="str">
        <f>IF(AND($IQ$5='Dev Settings'!$BU$3, COUNTIF($IP$21:$IP$25, ID97)&gt;0, COUNTIF($IP$21:$IP$25, ID96)&gt;0), MIN($ML96:$NE96)-MV96, IF(AND($IQ$6='Dev Settings'!$BU$3, COUNTIF($IQ$21:$IQ$25, ID97)&gt;0, COUNTIF($IQ$21:$IQ$25, ID96)&gt;0), MAX($ML96:$NE96)-MV96, IFERROR(INDEX($IU$8:$IU$107, MATCH(ID97, $IT$8:$IT$107, 0)), "")))</f>
        <v/>
      </c>
      <c r="JQ97" s="7" t="str">
        <f>IF(AND($IQ$5='Dev Settings'!$BU$3, COUNTIF($IP$21:$IP$25, IE97)&gt;0, COUNTIF($IP$21:$IP$25, IE96)&gt;0), MIN($ML96:$NE96)-MW96, IF(AND($IQ$6='Dev Settings'!$BU$3, COUNTIF($IQ$21:$IQ$25, IE97)&gt;0, COUNTIF($IQ$21:$IQ$25, IE96)&gt;0), MAX($ML96:$NE96)-MW96, IFERROR(INDEX($IU$8:$IU$107, MATCH(IE97, $IT$8:$IT$107, 0)), "")))</f>
        <v/>
      </c>
      <c r="JR97" s="7" t="str">
        <f>IF(AND($IQ$5='Dev Settings'!$BU$3, COUNTIF($IP$21:$IP$25, IF97)&gt;0, COUNTIF($IP$21:$IP$25, IF96)&gt;0), MIN($ML96:$NE96)-MX96, IF(AND($IQ$6='Dev Settings'!$BU$3, COUNTIF($IQ$21:$IQ$25, IF97)&gt;0, COUNTIF($IQ$21:$IQ$25, IF96)&gt;0), MAX($ML96:$NE96)-MX96, IFERROR(INDEX($IU$8:$IU$107, MATCH(IF97, $IT$8:$IT$107, 0)), "")))</f>
        <v/>
      </c>
      <c r="JS97" s="7" t="str">
        <f>IF(AND($IQ$5='Dev Settings'!$BU$3, COUNTIF($IP$21:$IP$25, IG97)&gt;0, COUNTIF($IP$21:$IP$25, IG96)&gt;0), MIN($ML96:$NE96)-MY96, IF(AND($IQ$6='Dev Settings'!$BU$3, COUNTIF($IQ$21:$IQ$25, IG97)&gt;0, COUNTIF($IQ$21:$IQ$25, IG96)&gt;0), MAX($ML96:$NE96)-MY96, IFERROR(INDEX($IU$8:$IU$107, MATCH(IG97, $IT$8:$IT$107, 0)), "")))</f>
        <v/>
      </c>
      <c r="JT97" s="7" t="str">
        <f>IF(AND($IQ$5='Dev Settings'!$BU$3, COUNTIF($IP$21:$IP$25, IH97)&gt;0, COUNTIF($IP$21:$IP$25, IH96)&gt;0), MIN($ML96:$NE96)-MZ96, IF(AND($IQ$6='Dev Settings'!$BU$3, COUNTIF($IQ$21:$IQ$25, IH97)&gt;0, COUNTIF($IQ$21:$IQ$25, IH96)&gt;0), MAX($ML96:$NE96)-MZ96, IFERROR(INDEX($IU$8:$IU$107, MATCH(IH97, $IT$8:$IT$107, 0)), "")))</f>
        <v/>
      </c>
      <c r="JU97" s="7" t="str">
        <f>IF(AND($IQ$5='Dev Settings'!$BU$3, COUNTIF($IP$21:$IP$25, II97)&gt;0, COUNTIF($IP$21:$IP$25, II96)&gt;0), MIN($ML96:$NE96)-NA96, IF(AND($IQ$6='Dev Settings'!$BU$3, COUNTIF($IQ$21:$IQ$25, II97)&gt;0, COUNTIF($IQ$21:$IQ$25, II96)&gt;0), MAX($ML96:$NE96)-NA96, IFERROR(INDEX($IU$8:$IU$107, MATCH(II97, $IT$8:$IT$107, 0)), "")))</f>
        <v/>
      </c>
      <c r="JV97" s="7" t="str">
        <f>IF(AND($IQ$5='Dev Settings'!$BU$3, COUNTIF($IP$21:$IP$25, IJ97)&gt;0, COUNTIF($IP$21:$IP$25, IJ96)&gt;0), MIN($ML96:$NE96)-NB96, IF(AND($IQ$6='Dev Settings'!$BU$3, COUNTIF($IQ$21:$IQ$25, IJ97)&gt;0, COUNTIF($IQ$21:$IQ$25, IJ96)&gt;0), MAX($ML96:$NE96)-NB96, IFERROR(INDEX($IU$8:$IU$107, MATCH(IJ97, $IT$8:$IT$107, 0)), "")))</f>
        <v/>
      </c>
      <c r="JW97" s="7" t="str">
        <f>IF(AND($IQ$5='Dev Settings'!$BU$3, COUNTIF($IP$21:$IP$25, IK97)&gt;0, COUNTIF($IP$21:$IP$25, IK96)&gt;0), MIN($ML96:$NE96)-NC96, IF(AND($IQ$6='Dev Settings'!$BU$3, COUNTIF($IQ$21:$IQ$25, IK97)&gt;0, COUNTIF($IQ$21:$IQ$25, IK96)&gt;0), MAX($ML96:$NE96)-NC96, IFERROR(INDEX($IU$8:$IU$107, MATCH(IK97, $IT$8:$IT$107, 0)), "")))</f>
        <v/>
      </c>
      <c r="JX97" s="7" t="str">
        <f>IF(AND($IQ$5='Dev Settings'!$BU$3, COUNTIF($IP$21:$IP$25, IL97)&gt;0, COUNTIF($IP$21:$IP$25, IL96)&gt;0), MIN($ML96:$NE96)-ND96, IF(AND($IQ$6='Dev Settings'!$BU$3, COUNTIF($IQ$21:$IQ$25, IL97)&gt;0, COUNTIF($IQ$21:$IQ$25, IL96)&gt;0), MAX($ML96:$NE96)-ND96, IFERROR(INDEX($IU$8:$IU$107, MATCH(IL97, $IT$8:$IT$107, 0)), "")))</f>
        <v/>
      </c>
      <c r="JY97" s="61" t="str">
        <f>IF(AND($IQ$5='Dev Settings'!$BU$3, COUNTIF($IP$21:$IP$25, IM97)&gt;0, COUNTIF($IP$21:$IP$25, IM96)&gt;0), MIN($ML96:$NE96)-NE96, IF(AND($IQ$6='Dev Settings'!$BU$3, COUNTIF($IQ$21:$IQ$25, IM97)&gt;0, COUNTIF($IQ$21:$IQ$25, IM96)&gt;0), MAX($ML96:$NE96)-NE96, IFERROR(INDEX($IU$8:$IU$107, MATCH(IM97, $IT$8:$IT$107, 0)), "")))</f>
        <v/>
      </c>
      <c r="KA97" s="60" t="str">
        <f t="shared" si="181"/>
        <v/>
      </c>
      <c r="KB97" s="7" t="str">
        <f t="shared" si="182"/>
        <v/>
      </c>
      <c r="KC97" s="7" t="str">
        <f t="shared" si="183"/>
        <v/>
      </c>
      <c r="KD97" s="7" t="str">
        <f t="shared" si="184"/>
        <v/>
      </c>
      <c r="KE97" s="7" t="str">
        <f t="shared" si="185"/>
        <v/>
      </c>
      <c r="KF97" s="7" t="str">
        <f t="shared" si="186"/>
        <v/>
      </c>
      <c r="KG97" s="7" t="str">
        <f t="shared" si="187"/>
        <v/>
      </c>
      <c r="KH97" s="7" t="str">
        <f t="shared" si="188"/>
        <v/>
      </c>
      <c r="KI97" s="7" t="str">
        <f t="shared" si="189"/>
        <v/>
      </c>
      <c r="KJ97" s="7" t="str">
        <f t="shared" si="190"/>
        <v/>
      </c>
      <c r="KK97" s="7" t="str">
        <f t="shared" si="191"/>
        <v/>
      </c>
      <c r="KL97" s="7" t="str">
        <f t="shared" si="192"/>
        <v/>
      </c>
      <c r="KM97" s="7" t="str">
        <f t="shared" si="193"/>
        <v/>
      </c>
      <c r="KN97" s="7" t="str">
        <f t="shared" si="194"/>
        <v/>
      </c>
      <c r="KO97" s="7" t="str">
        <f t="shared" si="195"/>
        <v/>
      </c>
      <c r="KP97" s="7" t="str">
        <f t="shared" si="196"/>
        <v/>
      </c>
      <c r="KQ97" s="7" t="str">
        <f t="shared" si="197"/>
        <v/>
      </c>
      <c r="KR97" s="7" t="str">
        <f t="shared" si="198"/>
        <v/>
      </c>
      <c r="KS97" s="7" t="str">
        <f t="shared" si="199"/>
        <v/>
      </c>
      <c r="KT97" s="61" t="str">
        <f t="shared" si="200"/>
        <v/>
      </c>
      <c r="KV97" s="60" t="e">
        <f t="shared" si="201"/>
        <v>#VALUE!</v>
      </c>
      <c r="KW97" s="7" t="e">
        <f t="shared" si="202"/>
        <v>#VALUE!</v>
      </c>
      <c r="KX97" s="7" t="e">
        <f t="shared" si="203"/>
        <v>#VALUE!</v>
      </c>
      <c r="KY97" s="7" t="e">
        <f t="shared" si="204"/>
        <v>#VALUE!</v>
      </c>
      <c r="KZ97" s="7" t="e">
        <f t="shared" si="205"/>
        <v>#VALUE!</v>
      </c>
      <c r="LA97" s="7" t="e">
        <f t="shared" si="206"/>
        <v>#VALUE!</v>
      </c>
      <c r="LB97" s="7" t="e">
        <f t="shared" si="207"/>
        <v>#VALUE!</v>
      </c>
      <c r="LC97" s="7" t="e">
        <f t="shared" si="208"/>
        <v>#VALUE!</v>
      </c>
      <c r="LD97" s="7" t="e">
        <f t="shared" si="209"/>
        <v>#VALUE!</v>
      </c>
      <c r="LE97" s="7" t="e">
        <f t="shared" si="210"/>
        <v>#VALUE!</v>
      </c>
      <c r="LF97" s="7" t="e">
        <f t="shared" si="211"/>
        <v>#VALUE!</v>
      </c>
      <c r="LG97" s="7" t="e">
        <f t="shared" si="212"/>
        <v>#VALUE!</v>
      </c>
      <c r="LH97" s="7" t="e">
        <f t="shared" si="213"/>
        <v>#VALUE!</v>
      </c>
      <c r="LI97" s="7" t="e">
        <f t="shared" si="214"/>
        <v>#VALUE!</v>
      </c>
      <c r="LJ97" s="7" t="e">
        <f t="shared" si="215"/>
        <v>#VALUE!</v>
      </c>
      <c r="LK97" s="7" t="e">
        <f t="shared" si="216"/>
        <v>#VALUE!</v>
      </c>
      <c r="LL97" s="7" t="e">
        <f t="shared" si="217"/>
        <v>#VALUE!</v>
      </c>
      <c r="LM97" s="7" t="e">
        <f t="shared" si="218"/>
        <v>#VALUE!</v>
      </c>
      <c r="LN97" s="7" t="e">
        <f t="shared" si="219"/>
        <v>#VALUE!</v>
      </c>
      <c r="LO97" s="61" t="e">
        <f t="shared" si="220"/>
        <v>#VALUE!</v>
      </c>
      <c r="LQ97" s="60" t="e">
        <f t="shared" si="221"/>
        <v>#VALUE!</v>
      </c>
      <c r="LR97" s="7" t="e">
        <f t="shared" si="222"/>
        <v>#VALUE!</v>
      </c>
      <c r="LS97" s="7" t="e">
        <f t="shared" si="223"/>
        <v>#VALUE!</v>
      </c>
      <c r="LT97" s="7" t="e">
        <f t="shared" si="224"/>
        <v>#VALUE!</v>
      </c>
      <c r="LU97" s="7" t="e">
        <f t="shared" si="225"/>
        <v>#VALUE!</v>
      </c>
      <c r="LV97" s="7" t="e">
        <f t="shared" si="226"/>
        <v>#VALUE!</v>
      </c>
      <c r="LW97" s="7" t="e">
        <f t="shared" si="227"/>
        <v>#VALUE!</v>
      </c>
      <c r="LX97" s="7" t="e">
        <f t="shared" si="228"/>
        <v>#VALUE!</v>
      </c>
      <c r="LY97" s="7" t="e">
        <f t="shared" si="229"/>
        <v>#VALUE!</v>
      </c>
      <c r="LZ97" s="7" t="e">
        <f t="shared" si="230"/>
        <v>#VALUE!</v>
      </c>
      <c r="MA97" s="7" t="e">
        <f t="shared" si="231"/>
        <v>#VALUE!</v>
      </c>
      <c r="MB97" s="7" t="e">
        <f t="shared" si="232"/>
        <v>#VALUE!</v>
      </c>
      <c r="MC97" s="7" t="e">
        <f t="shared" si="233"/>
        <v>#VALUE!</v>
      </c>
      <c r="MD97" s="7" t="e">
        <f t="shared" si="234"/>
        <v>#VALUE!</v>
      </c>
      <c r="ME97" s="7" t="e">
        <f t="shared" si="235"/>
        <v>#VALUE!</v>
      </c>
      <c r="MF97" s="7" t="e">
        <f t="shared" si="236"/>
        <v>#VALUE!</v>
      </c>
      <c r="MG97" s="7" t="e">
        <f t="shared" si="237"/>
        <v>#VALUE!</v>
      </c>
      <c r="MH97" s="7" t="e">
        <f t="shared" si="238"/>
        <v>#VALUE!</v>
      </c>
      <c r="MI97" s="7" t="e">
        <f t="shared" si="239"/>
        <v>#VALUE!</v>
      </c>
      <c r="MJ97" s="61" t="e">
        <f t="shared" si="240"/>
        <v>#VALUE!</v>
      </c>
      <c r="ML97" s="60" t="str">
        <f t="shared" si="248"/>
        <v/>
      </c>
      <c r="MM97" s="7" t="str">
        <f t="shared" si="249"/>
        <v/>
      </c>
      <c r="MN97" s="7" t="str">
        <f t="shared" si="250"/>
        <v/>
      </c>
      <c r="MO97" s="7" t="str">
        <f t="shared" si="251"/>
        <v/>
      </c>
      <c r="MP97" s="7" t="str">
        <f t="shared" si="252"/>
        <v/>
      </c>
      <c r="MQ97" s="7" t="str">
        <f t="shared" si="253"/>
        <v/>
      </c>
      <c r="MR97" s="7" t="str">
        <f t="shared" si="254"/>
        <v/>
      </c>
      <c r="MS97" s="7" t="str">
        <f t="shared" si="255"/>
        <v/>
      </c>
      <c r="MT97" s="7" t="str">
        <f t="shared" si="256"/>
        <v/>
      </c>
      <c r="MU97" s="7" t="str">
        <f t="shared" si="257"/>
        <v/>
      </c>
      <c r="MV97" s="7" t="str">
        <f t="shared" si="258"/>
        <v/>
      </c>
      <c r="MW97" s="7" t="str">
        <f t="shared" si="259"/>
        <v/>
      </c>
      <c r="MX97" s="7" t="str">
        <f t="shared" si="260"/>
        <v/>
      </c>
      <c r="MY97" s="7" t="str">
        <f t="shared" si="261"/>
        <v/>
      </c>
      <c r="MZ97" s="7" t="str">
        <f t="shared" si="262"/>
        <v/>
      </c>
      <c r="NA97" s="7" t="str">
        <f t="shared" si="263"/>
        <v/>
      </c>
      <c r="NB97" s="7" t="str">
        <f t="shared" si="264"/>
        <v/>
      </c>
      <c r="NC97" s="7" t="str">
        <f t="shared" si="265"/>
        <v/>
      </c>
      <c r="ND97" s="7" t="str">
        <f t="shared" si="266"/>
        <v/>
      </c>
      <c r="NE97" s="61" t="str">
        <f t="shared" si="267"/>
        <v/>
      </c>
      <c r="NG97" s="10" t="str">
        <f t="shared" si="268"/>
        <v/>
      </c>
      <c r="NI97" s="10" t="str">
        <f t="shared" si="269"/>
        <v/>
      </c>
      <c r="NK97" s="10" t="str">
        <f>IF(COUNTIF($NI97:$NI$176, "X")=1, "X", "")</f>
        <v/>
      </c>
      <c r="NM97" s="10" t="str">
        <f t="shared" si="241"/>
        <v/>
      </c>
      <c r="NO97" s="85" t="str" cm="1">
        <f t="array" ref="NO97">IF(OR(NO$7="", $JE97=""), "", IFERROR(NO$8+SUMPRODUCT((Trades!$CL$8:$CL$307)*(Trades!$O$8:$Q$307=NO$7)*(Trades!$R$8:$R$307&lt;$JE97))-SUMPRODUCT((Trades!$H$8:$H$307)*(Trades!$E$8:$E$307=NO$7)*(Trades!$R$8:$R$307&lt;$JE97)), ""))</f>
        <v/>
      </c>
      <c r="NP97" s="86" t="str" cm="1">
        <f t="array" ref="NP97">IF(OR(NP$7="", $JE97=""), "", IFERROR(NP$8+SUMPRODUCT((Trades!$CL$8:$CL$307)*(Trades!$O$8:$Q$307=NP$7)*(Trades!$R$8:$R$307&lt;$JE97))-SUMPRODUCT((Trades!$H$8:$H$307)*(Trades!$E$8:$E$307=NP$7)*(Trades!$R$8:$R$307&lt;$JE97)), ""))</f>
        <v/>
      </c>
      <c r="NQ97" s="86" t="str" cm="1">
        <f t="array" ref="NQ97">IF(OR(NQ$7="", $JE97=""), "", IFERROR(NQ$8+SUMPRODUCT((Trades!$CL$8:$CL$307)*(Trades!$O$8:$Q$307=NQ$7)*(Trades!$R$8:$R$307&lt;$JE97))-SUMPRODUCT((Trades!$H$8:$H$307)*(Trades!$E$8:$E$307=NQ$7)*(Trades!$R$8:$R$307&lt;$JE97)), ""))</f>
        <v/>
      </c>
      <c r="NR97" s="86" t="str" cm="1">
        <f t="array" ref="NR97">IF(OR(NR$7="", $JE97=""), "", IFERROR(NR$8+SUMPRODUCT((Trades!$CL$8:$CL$307)*(Trades!$O$8:$Q$307=NR$7)*(Trades!$R$8:$R$307&lt;$JE97))-SUMPRODUCT((Trades!$H$8:$H$307)*(Trades!$E$8:$E$307=NR$7)*(Trades!$R$8:$R$307&lt;$JE97)), ""))</f>
        <v/>
      </c>
      <c r="NS97" s="86" t="str" cm="1">
        <f t="array" ref="NS97">IF(OR(NS$7="", $JE97=""), "", IFERROR(NS$8+SUMPRODUCT((Trades!$CL$8:$CL$307)*(Trades!$O$8:$Q$307=NS$7)*(Trades!$R$8:$R$307&lt;$JE97))-SUMPRODUCT((Trades!$H$8:$H$307)*(Trades!$E$8:$E$307=NS$7)*(Trades!$R$8:$R$307&lt;$JE97)), ""))</f>
        <v/>
      </c>
      <c r="NT97" s="86" t="str" cm="1">
        <f t="array" ref="NT97">IF(OR(NT$7="", $JE97=""), "", IFERROR(NT$8+SUMPRODUCT((Trades!$CL$8:$CL$307)*(Trades!$O$8:$Q$307=NT$7)*(Trades!$R$8:$R$307&lt;$JE97))-SUMPRODUCT((Trades!$H$8:$H$307)*(Trades!$E$8:$E$307=NT$7)*(Trades!$R$8:$R$307&lt;$JE97)), ""))</f>
        <v/>
      </c>
      <c r="NU97" s="86" t="str" cm="1">
        <f t="array" ref="NU97">IF(OR(NU$7="", $JE97=""), "", IFERROR(NU$8+SUMPRODUCT((Trades!$CL$8:$CL$307)*(Trades!$O$8:$Q$307=NU$7)*(Trades!$R$8:$R$307&lt;$JE97))-SUMPRODUCT((Trades!$H$8:$H$307)*(Trades!$E$8:$E$307=NU$7)*(Trades!$R$8:$R$307&lt;$JE97)), ""))</f>
        <v/>
      </c>
      <c r="NV97" s="86" t="str" cm="1">
        <f t="array" ref="NV97">IF(OR(NV$7="", $JE97=""), "", IFERROR(NV$8+SUMPRODUCT((Trades!$CL$8:$CL$307)*(Trades!$O$8:$Q$307=NV$7)*(Trades!$R$8:$R$307&lt;$JE97))-SUMPRODUCT((Trades!$H$8:$H$307)*(Trades!$E$8:$E$307=NV$7)*(Trades!$R$8:$R$307&lt;$JE97)), ""))</f>
        <v/>
      </c>
      <c r="NW97" s="86" t="str" cm="1">
        <f t="array" ref="NW97">IF(OR(NW$7="", $JE97=""), "", IFERROR(NW$8+SUMPRODUCT((Trades!$CL$8:$CL$307)*(Trades!$O$8:$Q$307=NW$7)*(Trades!$R$8:$R$307&lt;$JE97))-SUMPRODUCT((Trades!$H$8:$H$307)*(Trades!$E$8:$E$307=NW$7)*(Trades!$R$8:$R$307&lt;$JE97)), ""))</f>
        <v/>
      </c>
      <c r="NX97" s="86" t="str" cm="1">
        <f t="array" ref="NX97">IF(OR(NX$7="", $JE97=""), "", IFERROR(NX$8+SUMPRODUCT((Trades!$CL$8:$CL$307)*(Trades!$O$8:$Q$307=NX$7)*(Trades!$R$8:$R$307&lt;$JE97))-SUMPRODUCT((Trades!$H$8:$H$307)*(Trades!$E$8:$E$307=NX$7)*(Trades!$R$8:$R$307&lt;$JE97)), ""))</f>
        <v/>
      </c>
      <c r="NY97" s="86" t="str" cm="1">
        <f t="array" ref="NY97">IF(OR(NY$7="", $JE97=""), "", IFERROR(NY$8+SUMPRODUCT((Trades!$CL$8:$CL$307)*(Trades!$O$8:$Q$307=NY$7)*(Trades!$R$8:$R$307&lt;$JE97))-SUMPRODUCT((Trades!$H$8:$H$307)*(Trades!$E$8:$E$307=NY$7)*(Trades!$R$8:$R$307&lt;$JE97)), ""))</f>
        <v/>
      </c>
      <c r="NZ97" s="86" t="str" cm="1">
        <f t="array" ref="NZ97">IF(OR(NZ$7="", $JE97=""), "", IFERROR(NZ$8+SUMPRODUCT((Trades!$CL$8:$CL$307)*(Trades!$O$8:$Q$307=NZ$7)*(Trades!$R$8:$R$307&lt;$JE97))-SUMPRODUCT((Trades!$H$8:$H$307)*(Trades!$E$8:$E$307=NZ$7)*(Trades!$R$8:$R$307&lt;$JE97)), ""))</f>
        <v/>
      </c>
      <c r="OA97" s="86" t="str" cm="1">
        <f t="array" ref="OA97">IF(OR(OA$7="", $JE97=""), "", IFERROR(OA$8+SUMPRODUCT((Trades!$CL$8:$CL$307)*(Trades!$O$8:$Q$307=OA$7)*(Trades!$R$8:$R$307&lt;$JE97))-SUMPRODUCT((Trades!$H$8:$H$307)*(Trades!$E$8:$E$307=OA$7)*(Trades!$R$8:$R$307&lt;$JE97)), ""))</f>
        <v/>
      </c>
      <c r="OB97" s="86" t="str" cm="1">
        <f t="array" ref="OB97">IF(OR(OB$7="", $JE97=""), "", IFERROR(OB$8+SUMPRODUCT((Trades!$CL$8:$CL$307)*(Trades!$O$8:$Q$307=OB$7)*(Trades!$R$8:$R$307&lt;$JE97))-SUMPRODUCT((Trades!$H$8:$H$307)*(Trades!$E$8:$E$307=OB$7)*(Trades!$R$8:$R$307&lt;$JE97)), ""))</f>
        <v/>
      </c>
      <c r="OC97" s="86" t="str" cm="1">
        <f t="array" ref="OC97">IF(OR(OC$7="", $JE97=""), "", IFERROR(OC$8+SUMPRODUCT((Trades!$CL$8:$CL$307)*(Trades!$O$8:$Q$307=OC$7)*(Trades!$R$8:$R$307&lt;$JE97))-SUMPRODUCT((Trades!$H$8:$H$307)*(Trades!$E$8:$E$307=OC$7)*(Trades!$R$8:$R$307&lt;$JE97)), ""))</f>
        <v/>
      </c>
      <c r="OD97" s="86" t="str" cm="1">
        <f t="array" ref="OD97">IF(OR(OD$7="", $JE97=""), "", IFERROR(OD$8+SUMPRODUCT((Trades!$CL$8:$CL$307)*(Trades!$O$8:$Q$307=OD$7)*(Trades!$R$8:$R$307&lt;$JE97))-SUMPRODUCT((Trades!$H$8:$H$307)*(Trades!$E$8:$E$307=OD$7)*(Trades!$R$8:$R$307&lt;$JE97)), ""))</f>
        <v/>
      </c>
      <c r="OE97" s="86" t="str" cm="1">
        <f t="array" ref="OE97">IF(OR(OE$7="", $JE97=""), "", IFERROR(OE$8+SUMPRODUCT((Trades!$CL$8:$CL$307)*(Trades!$O$8:$Q$307=OE$7)*(Trades!$R$8:$R$307&lt;$JE97))-SUMPRODUCT((Trades!$H$8:$H$307)*(Trades!$E$8:$E$307=OE$7)*(Trades!$R$8:$R$307&lt;$JE97)), ""))</f>
        <v/>
      </c>
      <c r="OF97" s="86" t="str" cm="1">
        <f t="array" ref="OF97">IF(OR(OF$7="", $JE97=""), "", IFERROR(OF$8+SUMPRODUCT((Trades!$CL$8:$CL$307)*(Trades!$O$8:$Q$307=OF$7)*(Trades!$R$8:$R$307&lt;$JE97))-SUMPRODUCT((Trades!$H$8:$H$307)*(Trades!$E$8:$E$307=OF$7)*(Trades!$R$8:$R$307&lt;$JE97)), ""))</f>
        <v/>
      </c>
      <c r="OG97" s="86" t="str" cm="1">
        <f t="array" ref="OG97">IF(OR(OG$7="", $JE97=""), "", IFERROR(OG$8+SUMPRODUCT((Trades!$CL$8:$CL$307)*(Trades!$O$8:$Q$307=OG$7)*(Trades!$R$8:$R$307&lt;$JE97))-SUMPRODUCT((Trades!$H$8:$H$307)*(Trades!$E$8:$E$307=OG$7)*(Trades!$R$8:$R$307&lt;$JE97)), ""))</f>
        <v/>
      </c>
      <c r="OH97" s="87" t="str" cm="1">
        <f t="array" ref="OH97">IF(OR(OH$7="", $JE97=""), "", IFERROR(OH$8+SUMPRODUCT((Trades!$CL$8:$CL$307)*(Trades!$O$8:$Q$307=OH$7)*(Trades!$R$8:$R$307&lt;$JE97))-SUMPRODUCT((Trades!$H$8:$H$307)*(Trades!$E$8:$E$307=OH$7)*(Trades!$R$8:$R$307&lt;$JE97)), ""))</f>
        <v/>
      </c>
      <c r="OJ97" s="94" t="str">
        <f t="shared" si="270"/>
        <v/>
      </c>
      <c r="OK97" s="95" t="str">
        <f t="shared" si="298"/>
        <v/>
      </c>
      <c r="OL97" s="95" t="str">
        <f t="shared" si="299"/>
        <v/>
      </c>
      <c r="OM97" s="95" t="str">
        <f t="shared" si="300"/>
        <v/>
      </c>
      <c r="ON97" s="95" t="str">
        <f t="shared" si="301"/>
        <v/>
      </c>
      <c r="OO97" s="95" t="str">
        <f t="shared" si="302"/>
        <v/>
      </c>
      <c r="OP97" s="95" t="str">
        <f t="shared" si="303"/>
        <v/>
      </c>
      <c r="OQ97" s="95" t="str">
        <f t="shared" si="304"/>
        <v/>
      </c>
      <c r="OR97" s="95" t="str">
        <f t="shared" si="305"/>
        <v/>
      </c>
      <c r="OS97" s="95" t="str">
        <f t="shared" si="275"/>
        <v/>
      </c>
      <c r="OT97" s="95" t="str">
        <f t="shared" si="276"/>
        <v/>
      </c>
      <c r="OU97" s="95" t="str">
        <f t="shared" si="277"/>
        <v/>
      </c>
      <c r="OV97" s="95" t="str">
        <f t="shared" si="278"/>
        <v/>
      </c>
      <c r="OW97" s="95" t="str">
        <f t="shared" si="279"/>
        <v/>
      </c>
      <c r="OX97" s="95" t="str">
        <f t="shared" si="280"/>
        <v/>
      </c>
      <c r="OY97" s="95" t="str">
        <f t="shared" si="281"/>
        <v/>
      </c>
      <c r="OZ97" s="95" t="str">
        <f t="shared" si="282"/>
        <v/>
      </c>
      <c r="PA97" s="95" t="str">
        <f t="shared" si="283"/>
        <v/>
      </c>
      <c r="PB97" s="95" t="str">
        <f t="shared" si="284"/>
        <v/>
      </c>
      <c r="PC97" s="96" t="str">
        <f t="shared" si="285"/>
        <v/>
      </c>
      <c r="PE97" s="101" t="str">
        <f t="shared" si="271"/>
        <v/>
      </c>
      <c r="PG97" s="106" t="str">
        <f t="shared" si="272"/>
        <v/>
      </c>
      <c r="PH97" s="107" t="str">
        <f t="shared" si="306"/>
        <v/>
      </c>
      <c r="PI97" s="107" t="str">
        <f t="shared" si="307"/>
        <v/>
      </c>
      <c r="PJ97" s="107" t="str">
        <f t="shared" si="308"/>
        <v/>
      </c>
      <c r="PK97" s="107" t="str">
        <f t="shared" si="309"/>
        <v/>
      </c>
      <c r="PL97" s="107" t="str">
        <f t="shared" si="310"/>
        <v/>
      </c>
      <c r="PM97" s="107" t="str">
        <f t="shared" si="311"/>
        <v/>
      </c>
      <c r="PN97" s="107" t="str">
        <f t="shared" si="312"/>
        <v/>
      </c>
      <c r="PO97" s="107" t="str">
        <f t="shared" si="313"/>
        <v/>
      </c>
      <c r="PP97" s="107" t="str">
        <f t="shared" si="286"/>
        <v/>
      </c>
      <c r="PQ97" s="107" t="str">
        <f t="shared" si="287"/>
        <v/>
      </c>
      <c r="PR97" s="107" t="str">
        <f t="shared" si="288"/>
        <v/>
      </c>
      <c r="PS97" s="107" t="str">
        <f t="shared" si="289"/>
        <v/>
      </c>
      <c r="PT97" s="107" t="str">
        <f t="shared" si="290"/>
        <v/>
      </c>
      <c r="PU97" s="107" t="str">
        <f t="shared" si="291"/>
        <v/>
      </c>
      <c r="PV97" s="107" t="str">
        <f t="shared" si="292"/>
        <v/>
      </c>
      <c r="PW97" s="107" t="str">
        <f t="shared" si="293"/>
        <v/>
      </c>
      <c r="PX97" s="107" t="str">
        <f t="shared" si="294"/>
        <v/>
      </c>
      <c r="PY97" s="107" t="str">
        <f t="shared" si="295"/>
        <v/>
      </c>
      <c r="PZ97" s="108" t="str">
        <f t="shared" si="296"/>
        <v/>
      </c>
      <c r="QB97" s="124" t="str" cm="1">
        <f t="array" ref="QB97">IF(OR($QB$3="", $NI97=""), "", IFERROR(INDEX($ML97:$NE97, $QA97, MATCH($QB$3, $ML$7:$NE$7, 0)), ""))</f>
        <v/>
      </c>
      <c r="QD97" s="101" t="e" cm="1">
        <f t="array" ref="QD97">IF(OR($NI97="", $QB$3=""), NA(), IFERROR(INDEX($NO97:$OH97, $QC97, MATCH($QB$3, $NO$7:$OH$7, 0)), NA()))</f>
        <v>#N/A</v>
      </c>
      <c r="QF97" s="10">
        <f t="shared" si="242"/>
        <v>-20</v>
      </c>
    </row>
    <row r="98" spans="88:448" ht="15" hidden="1" customHeight="1" x14ac:dyDescent="0.25">
      <c r="CJ98" s="7"/>
      <c r="CK98" s="10">
        <v>90</v>
      </c>
      <c r="CL98" s="60">
        <v>81</v>
      </c>
      <c r="CM98" s="7">
        <v>35</v>
      </c>
      <c r="CN98" s="7">
        <v>9</v>
      </c>
      <c r="CO98" s="7">
        <v>5</v>
      </c>
      <c r="CP98" s="7">
        <v>52</v>
      </c>
      <c r="CQ98" s="7">
        <v>60</v>
      </c>
      <c r="CR98" s="7">
        <v>10</v>
      </c>
      <c r="CS98" s="7">
        <v>67</v>
      </c>
      <c r="CT98" s="7">
        <v>39</v>
      </c>
      <c r="CU98" s="7">
        <v>24</v>
      </c>
      <c r="CV98" s="7">
        <v>23</v>
      </c>
      <c r="CW98" s="7">
        <v>88</v>
      </c>
      <c r="CX98" s="7">
        <v>96</v>
      </c>
      <c r="CY98" s="7">
        <v>10</v>
      </c>
      <c r="CZ98" s="7">
        <v>72</v>
      </c>
      <c r="DA98" s="7">
        <v>23</v>
      </c>
      <c r="DB98" s="7">
        <v>55</v>
      </c>
      <c r="DC98" s="7">
        <v>21</v>
      </c>
      <c r="DD98" s="7">
        <v>64</v>
      </c>
      <c r="DE98" s="7">
        <v>66</v>
      </c>
      <c r="DF98" s="7">
        <v>47</v>
      </c>
      <c r="DG98" s="7">
        <v>5</v>
      </c>
      <c r="DH98" s="7">
        <v>64</v>
      </c>
      <c r="DI98" s="61">
        <v>65</v>
      </c>
      <c r="DK98" s="10">
        <v>91</v>
      </c>
      <c r="DL98" s="60">
        <v>20</v>
      </c>
      <c r="DM98" s="7">
        <v>42</v>
      </c>
      <c r="DN98" s="7">
        <v>68</v>
      </c>
      <c r="DO98" s="7">
        <v>81</v>
      </c>
      <c r="DP98" s="7">
        <v>30</v>
      </c>
      <c r="DQ98" s="7">
        <v>83</v>
      </c>
      <c r="DR98" s="7">
        <v>62</v>
      </c>
      <c r="DS98" s="7">
        <v>91</v>
      </c>
      <c r="DT98" s="7">
        <v>21</v>
      </c>
      <c r="DU98" s="7">
        <v>62</v>
      </c>
      <c r="DV98" s="7">
        <v>73</v>
      </c>
      <c r="DW98" s="7">
        <v>42</v>
      </c>
      <c r="DX98" s="7">
        <v>22</v>
      </c>
      <c r="DY98" s="7">
        <v>31</v>
      </c>
      <c r="DZ98" s="7">
        <v>30</v>
      </c>
      <c r="EA98" s="7">
        <v>12</v>
      </c>
      <c r="EB98" s="7">
        <v>56</v>
      </c>
      <c r="EC98" s="7">
        <v>29</v>
      </c>
      <c r="ED98" s="7">
        <v>73</v>
      </c>
      <c r="EE98" s="7">
        <v>97</v>
      </c>
      <c r="EF98" s="7">
        <v>83</v>
      </c>
      <c r="EG98" s="7">
        <v>40</v>
      </c>
      <c r="EH98" s="7">
        <v>94</v>
      </c>
      <c r="EI98" s="7">
        <v>14</v>
      </c>
      <c r="EJ98" s="7">
        <v>26</v>
      </c>
      <c r="EK98" s="7">
        <v>50</v>
      </c>
      <c r="EL98" s="7">
        <v>26</v>
      </c>
      <c r="EM98" s="7">
        <v>3</v>
      </c>
      <c r="EN98" s="7">
        <v>49</v>
      </c>
      <c r="EO98" s="7">
        <v>9</v>
      </c>
      <c r="EP98" s="7">
        <v>74</v>
      </c>
      <c r="EQ98" s="7">
        <v>59</v>
      </c>
      <c r="ER98" s="7">
        <v>18</v>
      </c>
      <c r="ES98" s="7">
        <v>10</v>
      </c>
      <c r="ET98" s="7">
        <v>68</v>
      </c>
      <c r="EU98" s="7">
        <v>46</v>
      </c>
      <c r="EV98" s="7">
        <v>87</v>
      </c>
      <c r="EW98" s="7">
        <v>100</v>
      </c>
      <c r="EX98" s="7">
        <v>91</v>
      </c>
      <c r="EY98" s="7">
        <v>14</v>
      </c>
      <c r="EZ98" s="7">
        <v>26</v>
      </c>
      <c r="FA98" s="7">
        <v>49</v>
      </c>
      <c r="FB98" s="7">
        <v>85</v>
      </c>
      <c r="FC98" s="7">
        <v>83</v>
      </c>
      <c r="FD98" s="7">
        <v>38</v>
      </c>
      <c r="FE98" s="7">
        <v>25</v>
      </c>
      <c r="FF98" s="7">
        <v>36</v>
      </c>
      <c r="FG98" s="7">
        <v>62</v>
      </c>
      <c r="FH98" s="7">
        <v>84</v>
      </c>
      <c r="FI98" s="7">
        <v>10</v>
      </c>
      <c r="FJ98" s="7">
        <v>20</v>
      </c>
      <c r="FK98" s="7">
        <v>30</v>
      </c>
      <c r="FL98" s="7">
        <v>59</v>
      </c>
      <c r="FM98" s="7">
        <v>25</v>
      </c>
      <c r="FN98" s="7">
        <v>27</v>
      </c>
      <c r="FO98" s="7">
        <v>26</v>
      </c>
      <c r="FP98" s="7">
        <v>24</v>
      </c>
      <c r="FQ98" s="7">
        <v>3</v>
      </c>
      <c r="FR98" s="7">
        <v>52</v>
      </c>
      <c r="FS98" s="7">
        <v>21</v>
      </c>
      <c r="FT98" s="7">
        <v>99</v>
      </c>
      <c r="FU98" s="7">
        <v>77</v>
      </c>
      <c r="FV98" s="7">
        <v>45</v>
      </c>
      <c r="FW98" s="7">
        <v>65</v>
      </c>
      <c r="FX98" s="7">
        <v>43</v>
      </c>
      <c r="FY98" s="7">
        <v>42</v>
      </c>
      <c r="FZ98" s="7">
        <v>77</v>
      </c>
      <c r="GA98" s="7">
        <v>97</v>
      </c>
      <c r="GB98" s="7">
        <v>33</v>
      </c>
      <c r="GC98" s="7">
        <v>47</v>
      </c>
      <c r="GD98" s="7">
        <v>60</v>
      </c>
      <c r="GE98" s="7">
        <v>6</v>
      </c>
      <c r="GF98" s="7">
        <v>4</v>
      </c>
      <c r="GG98" s="7">
        <v>27</v>
      </c>
      <c r="GH98" s="7">
        <v>38</v>
      </c>
      <c r="GI98" s="7">
        <v>56</v>
      </c>
      <c r="GJ98" s="7">
        <v>82</v>
      </c>
      <c r="GK98" s="7">
        <v>92</v>
      </c>
      <c r="GL98" s="7">
        <v>36</v>
      </c>
      <c r="GM98" s="7">
        <v>2</v>
      </c>
      <c r="GN98" s="7">
        <v>73</v>
      </c>
      <c r="GO98" s="7">
        <v>14</v>
      </c>
      <c r="GP98" s="7">
        <v>79</v>
      </c>
      <c r="GQ98" s="7">
        <v>57</v>
      </c>
      <c r="GR98" s="7">
        <v>76</v>
      </c>
      <c r="GS98" s="7">
        <v>30</v>
      </c>
      <c r="GT98" s="7">
        <v>61</v>
      </c>
      <c r="GU98" s="7">
        <v>29</v>
      </c>
      <c r="GV98" s="7">
        <v>18</v>
      </c>
      <c r="GW98" s="7">
        <v>53</v>
      </c>
      <c r="GX98" s="7">
        <v>46</v>
      </c>
      <c r="GY98" s="7">
        <v>96</v>
      </c>
      <c r="GZ98" s="7">
        <v>74</v>
      </c>
      <c r="HA98" s="7">
        <v>40</v>
      </c>
      <c r="HB98" s="7">
        <v>49</v>
      </c>
      <c r="HC98" s="7">
        <v>15</v>
      </c>
      <c r="HD98" s="7">
        <v>90</v>
      </c>
      <c r="HE98" s="7">
        <v>93</v>
      </c>
      <c r="HF98" s="7">
        <v>66</v>
      </c>
      <c r="HG98" s="61">
        <v>94</v>
      </c>
      <c r="HJ98" s="52" t="e">
        <f t="shared" si="273"/>
        <v>#VALUE!</v>
      </c>
      <c r="HL98" s="49">
        <f>$CA$26</f>
        <v>0.74999999999999978</v>
      </c>
      <c r="HN98" s="10" t="e">
        <f t="shared" si="179"/>
        <v>#VALUE!</v>
      </c>
      <c r="HP98" s="10" t="e">
        <f t="shared" si="180"/>
        <v>#VALUE!</v>
      </c>
      <c r="HR98" s="10" t="e">
        <f t="shared" si="243"/>
        <v>#VALUE!</v>
      </c>
      <c r="HT98" s="60" t="e">
        <f t="shared" si="297"/>
        <v>#VALUE!</v>
      </c>
      <c r="HU98" s="7" t="e">
        <f t="shared" si="297"/>
        <v>#VALUE!</v>
      </c>
      <c r="HV98" s="7" t="e">
        <f t="shared" si="297"/>
        <v>#VALUE!</v>
      </c>
      <c r="HW98" s="7" t="e">
        <f t="shared" si="297"/>
        <v>#VALUE!</v>
      </c>
      <c r="HX98" s="7" t="e">
        <f t="shared" si="297"/>
        <v>#VALUE!</v>
      </c>
      <c r="HY98" s="7" t="e">
        <f t="shared" si="297"/>
        <v>#VALUE!</v>
      </c>
      <c r="HZ98" s="7" t="e">
        <f t="shared" si="297"/>
        <v>#VALUE!</v>
      </c>
      <c r="IA98" s="7" t="e">
        <f t="shared" si="297"/>
        <v>#VALUE!</v>
      </c>
      <c r="IB98" s="7" t="e">
        <f t="shared" si="297"/>
        <v>#VALUE!</v>
      </c>
      <c r="IC98" s="7" t="e">
        <f t="shared" si="297"/>
        <v>#VALUE!</v>
      </c>
      <c r="ID98" s="7" t="e">
        <f t="shared" si="297"/>
        <v>#VALUE!</v>
      </c>
      <c r="IE98" s="7" t="e">
        <f t="shared" si="297"/>
        <v>#VALUE!</v>
      </c>
      <c r="IF98" s="7" t="e">
        <f t="shared" si="297"/>
        <v>#VALUE!</v>
      </c>
      <c r="IG98" s="7" t="e">
        <f t="shared" si="297"/>
        <v>#VALUE!</v>
      </c>
      <c r="IH98" s="7" t="e">
        <f t="shared" si="297"/>
        <v>#VALUE!</v>
      </c>
      <c r="II98" s="7" t="e">
        <f t="shared" si="297"/>
        <v>#VALUE!</v>
      </c>
      <c r="IJ98" s="7" t="e">
        <f t="shared" si="274"/>
        <v>#VALUE!</v>
      </c>
      <c r="IK98" s="7" t="e">
        <f t="shared" si="274"/>
        <v>#VALUE!</v>
      </c>
      <c r="IL98" s="7" t="e">
        <f t="shared" si="274"/>
        <v>#VALUE!</v>
      </c>
      <c r="IM98" s="61" t="e">
        <f t="shared" si="274"/>
        <v>#VALUE!</v>
      </c>
      <c r="IT98" s="10">
        <v>91</v>
      </c>
      <c r="IU98" s="10">
        <f t="shared" si="244"/>
        <v>5</v>
      </c>
      <c r="IW98" s="10">
        <f>IFERROR(IF(COUNTIF(IW$8:IW97, IW97)&lt;=INDEX($IQ$8:$IQ$18, MATCH(IW97, $IP$8:$IP$18, 0)), IW97, IW97+$IR$5), "")</f>
        <v>4</v>
      </c>
      <c r="IX98" s="10">
        <f>IF($IW98="", "", COUNTIF(IW$8:IW98, IW98))</f>
        <v>4</v>
      </c>
      <c r="IY98" s="10">
        <f t="shared" si="245"/>
        <v>12</v>
      </c>
      <c r="JA98" s="10" t="str">
        <f t="shared" si="246"/>
        <v>X</v>
      </c>
      <c r="JB98" s="10">
        <f>IF($JA98="", "", COUNTIF(JA$8:JA98, "X"))</f>
        <v>82</v>
      </c>
      <c r="JE98" s="67" t="str">
        <f t="shared" si="247"/>
        <v/>
      </c>
      <c r="JF98" s="60" t="str">
        <f>IF(AND($IQ$5='Dev Settings'!$BU$3, COUNTIF($IP$21:$IP$25, HT98)&gt;0, COUNTIF($IP$21:$IP$25, HT97)&gt;0), MIN($ML97:$NE97)-ML97, IF(AND($IQ$6='Dev Settings'!$BU$3, COUNTIF($IQ$21:$IQ$25, HT98)&gt;0, COUNTIF($IQ$21:$IQ$25, HT97)&gt;0), MAX($ML97:$NE97)-ML97, IFERROR(INDEX($IU$8:$IU$107, MATCH(HT98, $IT$8:$IT$107, 0)), "")))</f>
        <v/>
      </c>
      <c r="JG98" s="7" t="str">
        <f>IF(AND($IQ$5='Dev Settings'!$BU$3, COUNTIF($IP$21:$IP$25, HU98)&gt;0, COUNTIF($IP$21:$IP$25, HU97)&gt;0), MIN($ML97:$NE97)-MM97, IF(AND($IQ$6='Dev Settings'!$BU$3, COUNTIF($IQ$21:$IQ$25, HU98)&gt;0, COUNTIF($IQ$21:$IQ$25, HU97)&gt;0), MAX($ML97:$NE97)-MM97, IFERROR(INDEX($IU$8:$IU$107, MATCH(HU98, $IT$8:$IT$107, 0)), "")))</f>
        <v/>
      </c>
      <c r="JH98" s="7" t="str">
        <f>IF(AND($IQ$5='Dev Settings'!$BU$3, COUNTIF($IP$21:$IP$25, HV98)&gt;0, COUNTIF($IP$21:$IP$25, HV97)&gt;0), MIN($ML97:$NE97)-MN97, IF(AND($IQ$6='Dev Settings'!$BU$3, COUNTIF($IQ$21:$IQ$25, HV98)&gt;0, COUNTIF($IQ$21:$IQ$25, HV97)&gt;0), MAX($ML97:$NE97)-MN97, IFERROR(INDEX($IU$8:$IU$107, MATCH(HV98, $IT$8:$IT$107, 0)), "")))</f>
        <v/>
      </c>
      <c r="JI98" s="7" t="str">
        <f>IF(AND($IQ$5='Dev Settings'!$BU$3, COUNTIF($IP$21:$IP$25, HW98)&gt;0, COUNTIF($IP$21:$IP$25, HW97)&gt;0), MIN($ML97:$NE97)-MO97, IF(AND($IQ$6='Dev Settings'!$BU$3, COUNTIF($IQ$21:$IQ$25, HW98)&gt;0, COUNTIF($IQ$21:$IQ$25, HW97)&gt;0), MAX($ML97:$NE97)-MO97, IFERROR(INDEX($IU$8:$IU$107, MATCH(HW98, $IT$8:$IT$107, 0)), "")))</f>
        <v/>
      </c>
      <c r="JJ98" s="7" t="str">
        <f>IF(AND($IQ$5='Dev Settings'!$BU$3, COUNTIF($IP$21:$IP$25, HX98)&gt;0, COUNTIF($IP$21:$IP$25, HX97)&gt;0), MIN($ML97:$NE97)-MP97, IF(AND($IQ$6='Dev Settings'!$BU$3, COUNTIF($IQ$21:$IQ$25, HX98)&gt;0, COUNTIF($IQ$21:$IQ$25, HX97)&gt;0), MAX($ML97:$NE97)-MP97, IFERROR(INDEX($IU$8:$IU$107, MATCH(HX98, $IT$8:$IT$107, 0)), "")))</f>
        <v/>
      </c>
      <c r="JK98" s="7" t="str">
        <f>IF(AND($IQ$5='Dev Settings'!$BU$3, COUNTIF($IP$21:$IP$25, HY98)&gt;0, COUNTIF($IP$21:$IP$25, HY97)&gt;0), MIN($ML97:$NE97)-MQ97, IF(AND($IQ$6='Dev Settings'!$BU$3, COUNTIF($IQ$21:$IQ$25, HY98)&gt;0, COUNTIF($IQ$21:$IQ$25, HY97)&gt;0), MAX($ML97:$NE97)-MQ97, IFERROR(INDEX($IU$8:$IU$107, MATCH(HY98, $IT$8:$IT$107, 0)), "")))</f>
        <v/>
      </c>
      <c r="JL98" s="7" t="str">
        <f>IF(AND($IQ$5='Dev Settings'!$BU$3, COUNTIF($IP$21:$IP$25, HZ98)&gt;0, COUNTIF($IP$21:$IP$25, HZ97)&gt;0), MIN($ML97:$NE97)-MR97, IF(AND($IQ$6='Dev Settings'!$BU$3, COUNTIF($IQ$21:$IQ$25, HZ98)&gt;0, COUNTIF($IQ$21:$IQ$25, HZ97)&gt;0), MAX($ML97:$NE97)-MR97, IFERROR(INDEX($IU$8:$IU$107, MATCH(HZ98, $IT$8:$IT$107, 0)), "")))</f>
        <v/>
      </c>
      <c r="JM98" s="7" t="str">
        <f>IF(AND($IQ$5='Dev Settings'!$BU$3, COUNTIF($IP$21:$IP$25, IA98)&gt;0, COUNTIF($IP$21:$IP$25, IA97)&gt;0), MIN($ML97:$NE97)-MS97, IF(AND($IQ$6='Dev Settings'!$BU$3, COUNTIF($IQ$21:$IQ$25, IA98)&gt;0, COUNTIF($IQ$21:$IQ$25, IA97)&gt;0), MAX($ML97:$NE97)-MS97, IFERROR(INDEX($IU$8:$IU$107, MATCH(IA98, $IT$8:$IT$107, 0)), "")))</f>
        <v/>
      </c>
      <c r="JN98" s="7" t="str">
        <f>IF(AND($IQ$5='Dev Settings'!$BU$3, COUNTIF($IP$21:$IP$25, IB98)&gt;0, COUNTIF($IP$21:$IP$25, IB97)&gt;0), MIN($ML97:$NE97)-MT97, IF(AND($IQ$6='Dev Settings'!$BU$3, COUNTIF($IQ$21:$IQ$25, IB98)&gt;0, COUNTIF($IQ$21:$IQ$25, IB97)&gt;0), MAX($ML97:$NE97)-MT97, IFERROR(INDEX($IU$8:$IU$107, MATCH(IB98, $IT$8:$IT$107, 0)), "")))</f>
        <v/>
      </c>
      <c r="JO98" s="7" t="str">
        <f>IF(AND($IQ$5='Dev Settings'!$BU$3, COUNTIF($IP$21:$IP$25, IC98)&gt;0, COUNTIF($IP$21:$IP$25, IC97)&gt;0), MIN($ML97:$NE97)-MU97, IF(AND($IQ$6='Dev Settings'!$BU$3, COUNTIF($IQ$21:$IQ$25, IC98)&gt;0, COUNTIF($IQ$21:$IQ$25, IC97)&gt;0), MAX($ML97:$NE97)-MU97, IFERROR(INDEX($IU$8:$IU$107, MATCH(IC98, $IT$8:$IT$107, 0)), "")))</f>
        <v/>
      </c>
      <c r="JP98" s="7" t="str">
        <f>IF(AND($IQ$5='Dev Settings'!$BU$3, COUNTIF($IP$21:$IP$25, ID98)&gt;0, COUNTIF($IP$21:$IP$25, ID97)&gt;0), MIN($ML97:$NE97)-MV97, IF(AND($IQ$6='Dev Settings'!$BU$3, COUNTIF($IQ$21:$IQ$25, ID98)&gt;0, COUNTIF($IQ$21:$IQ$25, ID97)&gt;0), MAX($ML97:$NE97)-MV97, IFERROR(INDEX($IU$8:$IU$107, MATCH(ID98, $IT$8:$IT$107, 0)), "")))</f>
        <v/>
      </c>
      <c r="JQ98" s="7" t="str">
        <f>IF(AND($IQ$5='Dev Settings'!$BU$3, COUNTIF($IP$21:$IP$25, IE98)&gt;0, COUNTIF($IP$21:$IP$25, IE97)&gt;0), MIN($ML97:$NE97)-MW97, IF(AND($IQ$6='Dev Settings'!$BU$3, COUNTIF($IQ$21:$IQ$25, IE98)&gt;0, COUNTIF($IQ$21:$IQ$25, IE97)&gt;0), MAX($ML97:$NE97)-MW97, IFERROR(INDEX($IU$8:$IU$107, MATCH(IE98, $IT$8:$IT$107, 0)), "")))</f>
        <v/>
      </c>
      <c r="JR98" s="7" t="str">
        <f>IF(AND($IQ$5='Dev Settings'!$BU$3, COUNTIF($IP$21:$IP$25, IF98)&gt;0, COUNTIF($IP$21:$IP$25, IF97)&gt;0), MIN($ML97:$NE97)-MX97, IF(AND($IQ$6='Dev Settings'!$BU$3, COUNTIF($IQ$21:$IQ$25, IF98)&gt;0, COUNTIF($IQ$21:$IQ$25, IF97)&gt;0), MAX($ML97:$NE97)-MX97, IFERROR(INDEX($IU$8:$IU$107, MATCH(IF98, $IT$8:$IT$107, 0)), "")))</f>
        <v/>
      </c>
      <c r="JS98" s="7" t="str">
        <f>IF(AND($IQ$5='Dev Settings'!$BU$3, COUNTIF($IP$21:$IP$25, IG98)&gt;0, COUNTIF($IP$21:$IP$25, IG97)&gt;0), MIN($ML97:$NE97)-MY97, IF(AND($IQ$6='Dev Settings'!$BU$3, COUNTIF($IQ$21:$IQ$25, IG98)&gt;0, COUNTIF($IQ$21:$IQ$25, IG97)&gt;0), MAX($ML97:$NE97)-MY97, IFERROR(INDEX($IU$8:$IU$107, MATCH(IG98, $IT$8:$IT$107, 0)), "")))</f>
        <v/>
      </c>
      <c r="JT98" s="7" t="str">
        <f>IF(AND($IQ$5='Dev Settings'!$BU$3, COUNTIF($IP$21:$IP$25, IH98)&gt;0, COUNTIF($IP$21:$IP$25, IH97)&gt;0), MIN($ML97:$NE97)-MZ97, IF(AND($IQ$6='Dev Settings'!$BU$3, COUNTIF($IQ$21:$IQ$25, IH98)&gt;0, COUNTIF($IQ$21:$IQ$25, IH97)&gt;0), MAX($ML97:$NE97)-MZ97, IFERROR(INDEX($IU$8:$IU$107, MATCH(IH98, $IT$8:$IT$107, 0)), "")))</f>
        <v/>
      </c>
      <c r="JU98" s="7" t="str">
        <f>IF(AND($IQ$5='Dev Settings'!$BU$3, COUNTIF($IP$21:$IP$25, II98)&gt;0, COUNTIF($IP$21:$IP$25, II97)&gt;0), MIN($ML97:$NE97)-NA97, IF(AND($IQ$6='Dev Settings'!$BU$3, COUNTIF($IQ$21:$IQ$25, II98)&gt;0, COUNTIF($IQ$21:$IQ$25, II97)&gt;0), MAX($ML97:$NE97)-NA97, IFERROR(INDEX($IU$8:$IU$107, MATCH(II98, $IT$8:$IT$107, 0)), "")))</f>
        <v/>
      </c>
      <c r="JV98" s="7" t="str">
        <f>IF(AND($IQ$5='Dev Settings'!$BU$3, COUNTIF($IP$21:$IP$25, IJ98)&gt;0, COUNTIF($IP$21:$IP$25, IJ97)&gt;0), MIN($ML97:$NE97)-NB97, IF(AND($IQ$6='Dev Settings'!$BU$3, COUNTIF($IQ$21:$IQ$25, IJ98)&gt;0, COUNTIF($IQ$21:$IQ$25, IJ97)&gt;0), MAX($ML97:$NE97)-NB97, IFERROR(INDEX($IU$8:$IU$107, MATCH(IJ98, $IT$8:$IT$107, 0)), "")))</f>
        <v/>
      </c>
      <c r="JW98" s="7" t="str">
        <f>IF(AND($IQ$5='Dev Settings'!$BU$3, COUNTIF($IP$21:$IP$25, IK98)&gt;0, COUNTIF($IP$21:$IP$25, IK97)&gt;0), MIN($ML97:$NE97)-NC97, IF(AND($IQ$6='Dev Settings'!$BU$3, COUNTIF($IQ$21:$IQ$25, IK98)&gt;0, COUNTIF($IQ$21:$IQ$25, IK97)&gt;0), MAX($ML97:$NE97)-NC97, IFERROR(INDEX($IU$8:$IU$107, MATCH(IK98, $IT$8:$IT$107, 0)), "")))</f>
        <v/>
      </c>
      <c r="JX98" s="7" t="str">
        <f>IF(AND($IQ$5='Dev Settings'!$BU$3, COUNTIF($IP$21:$IP$25, IL98)&gt;0, COUNTIF($IP$21:$IP$25, IL97)&gt;0), MIN($ML97:$NE97)-ND97, IF(AND($IQ$6='Dev Settings'!$BU$3, COUNTIF($IQ$21:$IQ$25, IL98)&gt;0, COUNTIF($IQ$21:$IQ$25, IL97)&gt;0), MAX($ML97:$NE97)-ND97, IFERROR(INDEX($IU$8:$IU$107, MATCH(IL98, $IT$8:$IT$107, 0)), "")))</f>
        <v/>
      </c>
      <c r="JY98" s="61" t="str">
        <f>IF(AND($IQ$5='Dev Settings'!$BU$3, COUNTIF($IP$21:$IP$25, IM98)&gt;0, COUNTIF($IP$21:$IP$25, IM97)&gt;0), MIN($ML97:$NE97)-NE97, IF(AND($IQ$6='Dev Settings'!$BU$3, COUNTIF($IQ$21:$IQ$25, IM98)&gt;0, COUNTIF($IQ$21:$IQ$25, IM97)&gt;0), MAX($ML97:$NE97)-NE97, IFERROR(INDEX($IU$8:$IU$107, MATCH(IM98, $IT$8:$IT$107, 0)), "")))</f>
        <v/>
      </c>
      <c r="KA98" s="60" t="str">
        <f t="shared" si="181"/>
        <v/>
      </c>
      <c r="KB98" s="7" t="str">
        <f t="shared" si="182"/>
        <v/>
      </c>
      <c r="KC98" s="7" t="str">
        <f t="shared" si="183"/>
        <v/>
      </c>
      <c r="KD98" s="7" t="str">
        <f t="shared" si="184"/>
        <v/>
      </c>
      <c r="KE98" s="7" t="str">
        <f t="shared" si="185"/>
        <v/>
      </c>
      <c r="KF98" s="7" t="str">
        <f t="shared" si="186"/>
        <v/>
      </c>
      <c r="KG98" s="7" t="str">
        <f t="shared" si="187"/>
        <v/>
      </c>
      <c r="KH98" s="7" t="str">
        <f t="shared" si="188"/>
        <v/>
      </c>
      <c r="KI98" s="7" t="str">
        <f t="shared" si="189"/>
        <v/>
      </c>
      <c r="KJ98" s="7" t="str">
        <f t="shared" si="190"/>
        <v/>
      </c>
      <c r="KK98" s="7" t="str">
        <f t="shared" si="191"/>
        <v/>
      </c>
      <c r="KL98" s="7" t="str">
        <f t="shared" si="192"/>
        <v/>
      </c>
      <c r="KM98" s="7" t="str">
        <f t="shared" si="193"/>
        <v/>
      </c>
      <c r="KN98" s="7" t="str">
        <f t="shared" si="194"/>
        <v/>
      </c>
      <c r="KO98" s="7" t="str">
        <f t="shared" si="195"/>
        <v/>
      </c>
      <c r="KP98" s="7" t="str">
        <f t="shared" si="196"/>
        <v/>
      </c>
      <c r="KQ98" s="7" t="str">
        <f t="shared" si="197"/>
        <v/>
      </c>
      <c r="KR98" s="7" t="str">
        <f t="shared" si="198"/>
        <v/>
      </c>
      <c r="KS98" s="7" t="str">
        <f t="shared" si="199"/>
        <v/>
      </c>
      <c r="KT98" s="61" t="str">
        <f t="shared" si="200"/>
        <v/>
      </c>
      <c r="KV98" s="60" t="e">
        <f t="shared" si="201"/>
        <v>#VALUE!</v>
      </c>
      <c r="KW98" s="7" t="e">
        <f t="shared" si="202"/>
        <v>#VALUE!</v>
      </c>
      <c r="KX98" s="7" t="e">
        <f t="shared" si="203"/>
        <v>#VALUE!</v>
      </c>
      <c r="KY98" s="7" t="e">
        <f t="shared" si="204"/>
        <v>#VALUE!</v>
      </c>
      <c r="KZ98" s="7" t="e">
        <f t="shared" si="205"/>
        <v>#VALUE!</v>
      </c>
      <c r="LA98" s="7" t="e">
        <f t="shared" si="206"/>
        <v>#VALUE!</v>
      </c>
      <c r="LB98" s="7" t="e">
        <f t="shared" si="207"/>
        <v>#VALUE!</v>
      </c>
      <c r="LC98" s="7" t="e">
        <f t="shared" si="208"/>
        <v>#VALUE!</v>
      </c>
      <c r="LD98" s="7" t="e">
        <f t="shared" si="209"/>
        <v>#VALUE!</v>
      </c>
      <c r="LE98" s="7" t="e">
        <f t="shared" si="210"/>
        <v>#VALUE!</v>
      </c>
      <c r="LF98" s="7" t="e">
        <f t="shared" si="211"/>
        <v>#VALUE!</v>
      </c>
      <c r="LG98" s="7" t="e">
        <f t="shared" si="212"/>
        <v>#VALUE!</v>
      </c>
      <c r="LH98" s="7" t="e">
        <f t="shared" si="213"/>
        <v>#VALUE!</v>
      </c>
      <c r="LI98" s="7" t="e">
        <f t="shared" si="214"/>
        <v>#VALUE!</v>
      </c>
      <c r="LJ98" s="7" t="e">
        <f t="shared" si="215"/>
        <v>#VALUE!</v>
      </c>
      <c r="LK98" s="7" t="e">
        <f t="shared" si="216"/>
        <v>#VALUE!</v>
      </c>
      <c r="LL98" s="7" t="e">
        <f t="shared" si="217"/>
        <v>#VALUE!</v>
      </c>
      <c r="LM98" s="7" t="e">
        <f t="shared" si="218"/>
        <v>#VALUE!</v>
      </c>
      <c r="LN98" s="7" t="e">
        <f t="shared" si="219"/>
        <v>#VALUE!</v>
      </c>
      <c r="LO98" s="61" t="e">
        <f t="shared" si="220"/>
        <v>#VALUE!</v>
      </c>
      <c r="LQ98" s="60" t="e">
        <f t="shared" si="221"/>
        <v>#VALUE!</v>
      </c>
      <c r="LR98" s="7" t="e">
        <f t="shared" si="222"/>
        <v>#VALUE!</v>
      </c>
      <c r="LS98" s="7" t="e">
        <f t="shared" si="223"/>
        <v>#VALUE!</v>
      </c>
      <c r="LT98" s="7" t="e">
        <f t="shared" si="224"/>
        <v>#VALUE!</v>
      </c>
      <c r="LU98" s="7" t="e">
        <f t="shared" si="225"/>
        <v>#VALUE!</v>
      </c>
      <c r="LV98" s="7" t="e">
        <f t="shared" si="226"/>
        <v>#VALUE!</v>
      </c>
      <c r="LW98" s="7" t="e">
        <f t="shared" si="227"/>
        <v>#VALUE!</v>
      </c>
      <c r="LX98" s="7" t="e">
        <f t="shared" si="228"/>
        <v>#VALUE!</v>
      </c>
      <c r="LY98" s="7" t="e">
        <f t="shared" si="229"/>
        <v>#VALUE!</v>
      </c>
      <c r="LZ98" s="7" t="e">
        <f t="shared" si="230"/>
        <v>#VALUE!</v>
      </c>
      <c r="MA98" s="7" t="e">
        <f t="shared" si="231"/>
        <v>#VALUE!</v>
      </c>
      <c r="MB98" s="7" t="e">
        <f t="shared" si="232"/>
        <v>#VALUE!</v>
      </c>
      <c r="MC98" s="7" t="e">
        <f t="shared" si="233"/>
        <v>#VALUE!</v>
      </c>
      <c r="MD98" s="7" t="e">
        <f t="shared" si="234"/>
        <v>#VALUE!</v>
      </c>
      <c r="ME98" s="7" t="e">
        <f t="shared" si="235"/>
        <v>#VALUE!</v>
      </c>
      <c r="MF98" s="7" t="e">
        <f t="shared" si="236"/>
        <v>#VALUE!</v>
      </c>
      <c r="MG98" s="7" t="e">
        <f t="shared" si="237"/>
        <v>#VALUE!</v>
      </c>
      <c r="MH98" s="7" t="e">
        <f t="shared" si="238"/>
        <v>#VALUE!</v>
      </c>
      <c r="MI98" s="7" t="e">
        <f t="shared" si="239"/>
        <v>#VALUE!</v>
      </c>
      <c r="MJ98" s="61" t="e">
        <f t="shared" si="240"/>
        <v>#VALUE!</v>
      </c>
      <c r="ML98" s="60" t="str">
        <f t="shared" si="248"/>
        <v/>
      </c>
      <c r="MM98" s="7" t="str">
        <f t="shared" si="249"/>
        <v/>
      </c>
      <c r="MN98" s="7" t="str">
        <f t="shared" si="250"/>
        <v/>
      </c>
      <c r="MO98" s="7" t="str">
        <f t="shared" si="251"/>
        <v/>
      </c>
      <c r="MP98" s="7" t="str">
        <f t="shared" si="252"/>
        <v/>
      </c>
      <c r="MQ98" s="7" t="str">
        <f t="shared" si="253"/>
        <v/>
      </c>
      <c r="MR98" s="7" t="str">
        <f t="shared" si="254"/>
        <v/>
      </c>
      <c r="MS98" s="7" t="str">
        <f t="shared" si="255"/>
        <v/>
      </c>
      <c r="MT98" s="7" t="str">
        <f t="shared" si="256"/>
        <v/>
      </c>
      <c r="MU98" s="7" t="str">
        <f t="shared" si="257"/>
        <v/>
      </c>
      <c r="MV98" s="7" t="str">
        <f t="shared" si="258"/>
        <v/>
      </c>
      <c r="MW98" s="7" t="str">
        <f t="shared" si="259"/>
        <v/>
      </c>
      <c r="MX98" s="7" t="str">
        <f t="shared" si="260"/>
        <v/>
      </c>
      <c r="MY98" s="7" t="str">
        <f t="shared" si="261"/>
        <v/>
      </c>
      <c r="MZ98" s="7" t="str">
        <f t="shared" si="262"/>
        <v/>
      </c>
      <c r="NA98" s="7" t="str">
        <f t="shared" si="263"/>
        <v/>
      </c>
      <c r="NB98" s="7" t="str">
        <f t="shared" si="264"/>
        <v/>
      </c>
      <c r="NC98" s="7" t="str">
        <f t="shared" si="265"/>
        <v/>
      </c>
      <c r="ND98" s="7" t="str">
        <f t="shared" si="266"/>
        <v/>
      </c>
      <c r="NE98" s="61" t="str">
        <f t="shared" si="267"/>
        <v/>
      </c>
      <c r="NG98" s="10" t="str">
        <f t="shared" si="268"/>
        <v/>
      </c>
      <c r="NI98" s="10" t="str">
        <f t="shared" si="269"/>
        <v/>
      </c>
      <c r="NK98" s="10" t="str">
        <f>IF(COUNTIF($NI98:$NI$176, "X")=1, "X", "")</f>
        <v/>
      </c>
      <c r="NM98" s="10" t="str">
        <f t="shared" si="241"/>
        <v/>
      </c>
      <c r="NO98" s="85" t="str" cm="1">
        <f t="array" ref="NO98">IF(OR(NO$7="", $JE98=""), "", IFERROR(NO$8+SUMPRODUCT((Trades!$CL$8:$CL$307)*(Trades!$O$8:$Q$307=NO$7)*(Trades!$R$8:$R$307&lt;$JE98))-SUMPRODUCT((Trades!$H$8:$H$307)*(Trades!$E$8:$E$307=NO$7)*(Trades!$R$8:$R$307&lt;$JE98)), ""))</f>
        <v/>
      </c>
      <c r="NP98" s="86" t="str" cm="1">
        <f t="array" ref="NP98">IF(OR(NP$7="", $JE98=""), "", IFERROR(NP$8+SUMPRODUCT((Trades!$CL$8:$CL$307)*(Trades!$O$8:$Q$307=NP$7)*(Trades!$R$8:$R$307&lt;$JE98))-SUMPRODUCT((Trades!$H$8:$H$307)*(Trades!$E$8:$E$307=NP$7)*(Trades!$R$8:$R$307&lt;$JE98)), ""))</f>
        <v/>
      </c>
      <c r="NQ98" s="86" t="str" cm="1">
        <f t="array" ref="NQ98">IF(OR(NQ$7="", $JE98=""), "", IFERROR(NQ$8+SUMPRODUCT((Trades!$CL$8:$CL$307)*(Trades!$O$8:$Q$307=NQ$7)*(Trades!$R$8:$R$307&lt;$JE98))-SUMPRODUCT((Trades!$H$8:$H$307)*(Trades!$E$8:$E$307=NQ$7)*(Trades!$R$8:$R$307&lt;$JE98)), ""))</f>
        <v/>
      </c>
      <c r="NR98" s="86" t="str" cm="1">
        <f t="array" ref="NR98">IF(OR(NR$7="", $JE98=""), "", IFERROR(NR$8+SUMPRODUCT((Trades!$CL$8:$CL$307)*(Trades!$O$8:$Q$307=NR$7)*(Trades!$R$8:$R$307&lt;$JE98))-SUMPRODUCT((Trades!$H$8:$H$307)*(Trades!$E$8:$E$307=NR$7)*(Trades!$R$8:$R$307&lt;$JE98)), ""))</f>
        <v/>
      </c>
      <c r="NS98" s="86" t="str" cm="1">
        <f t="array" ref="NS98">IF(OR(NS$7="", $JE98=""), "", IFERROR(NS$8+SUMPRODUCT((Trades!$CL$8:$CL$307)*(Trades!$O$8:$Q$307=NS$7)*(Trades!$R$8:$R$307&lt;$JE98))-SUMPRODUCT((Trades!$H$8:$H$307)*(Trades!$E$8:$E$307=NS$7)*(Trades!$R$8:$R$307&lt;$JE98)), ""))</f>
        <v/>
      </c>
      <c r="NT98" s="86" t="str" cm="1">
        <f t="array" ref="NT98">IF(OR(NT$7="", $JE98=""), "", IFERROR(NT$8+SUMPRODUCT((Trades!$CL$8:$CL$307)*(Trades!$O$8:$Q$307=NT$7)*(Trades!$R$8:$R$307&lt;$JE98))-SUMPRODUCT((Trades!$H$8:$H$307)*(Trades!$E$8:$E$307=NT$7)*(Trades!$R$8:$R$307&lt;$JE98)), ""))</f>
        <v/>
      </c>
      <c r="NU98" s="86" t="str" cm="1">
        <f t="array" ref="NU98">IF(OR(NU$7="", $JE98=""), "", IFERROR(NU$8+SUMPRODUCT((Trades!$CL$8:$CL$307)*(Trades!$O$8:$Q$307=NU$7)*(Trades!$R$8:$R$307&lt;$JE98))-SUMPRODUCT((Trades!$H$8:$H$307)*(Trades!$E$8:$E$307=NU$7)*(Trades!$R$8:$R$307&lt;$JE98)), ""))</f>
        <v/>
      </c>
      <c r="NV98" s="86" t="str" cm="1">
        <f t="array" ref="NV98">IF(OR(NV$7="", $JE98=""), "", IFERROR(NV$8+SUMPRODUCT((Trades!$CL$8:$CL$307)*(Trades!$O$8:$Q$307=NV$7)*(Trades!$R$8:$R$307&lt;$JE98))-SUMPRODUCT((Trades!$H$8:$H$307)*(Trades!$E$8:$E$307=NV$7)*(Trades!$R$8:$R$307&lt;$JE98)), ""))</f>
        <v/>
      </c>
      <c r="NW98" s="86" t="str" cm="1">
        <f t="array" ref="NW98">IF(OR(NW$7="", $JE98=""), "", IFERROR(NW$8+SUMPRODUCT((Trades!$CL$8:$CL$307)*(Trades!$O$8:$Q$307=NW$7)*(Trades!$R$8:$R$307&lt;$JE98))-SUMPRODUCT((Trades!$H$8:$H$307)*(Trades!$E$8:$E$307=NW$7)*(Trades!$R$8:$R$307&lt;$JE98)), ""))</f>
        <v/>
      </c>
      <c r="NX98" s="86" t="str" cm="1">
        <f t="array" ref="NX98">IF(OR(NX$7="", $JE98=""), "", IFERROR(NX$8+SUMPRODUCT((Trades!$CL$8:$CL$307)*(Trades!$O$8:$Q$307=NX$7)*(Trades!$R$8:$R$307&lt;$JE98))-SUMPRODUCT((Trades!$H$8:$H$307)*(Trades!$E$8:$E$307=NX$7)*(Trades!$R$8:$R$307&lt;$JE98)), ""))</f>
        <v/>
      </c>
      <c r="NY98" s="86" t="str" cm="1">
        <f t="array" ref="NY98">IF(OR(NY$7="", $JE98=""), "", IFERROR(NY$8+SUMPRODUCT((Trades!$CL$8:$CL$307)*(Trades!$O$8:$Q$307=NY$7)*(Trades!$R$8:$R$307&lt;$JE98))-SUMPRODUCT((Trades!$H$8:$H$307)*(Trades!$E$8:$E$307=NY$7)*(Trades!$R$8:$R$307&lt;$JE98)), ""))</f>
        <v/>
      </c>
      <c r="NZ98" s="86" t="str" cm="1">
        <f t="array" ref="NZ98">IF(OR(NZ$7="", $JE98=""), "", IFERROR(NZ$8+SUMPRODUCT((Trades!$CL$8:$CL$307)*(Trades!$O$8:$Q$307=NZ$7)*(Trades!$R$8:$R$307&lt;$JE98))-SUMPRODUCT((Trades!$H$8:$H$307)*(Trades!$E$8:$E$307=NZ$7)*(Trades!$R$8:$R$307&lt;$JE98)), ""))</f>
        <v/>
      </c>
      <c r="OA98" s="86" t="str" cm="1">
        <f t="array" ref="OA98">IF(OR(OA$7="", $JE98=""), "", IFERROR(OA$8+SUMPRODUCT((Trades!$CL$8:$CL$307)*(Trades!$O$8:$Q$307=OA$7)*(Trades!$R$8:$R$307&lt;$JE98))-SUMPRODUCT((Trades!$H$8:$H$307)*(Trades!$E$8:$E$307=OA$7)*(Trades!$R$8:$R$307&lt;$JE98)), ""))</f>
        <v/>
      </c>
      <c r="OB98" s="86" t="str" cm="1">
        <f t="array" ref="OB98">IF(OR(OB$7="", $JE98=""), "", IFERROR(OB$8+SUMPRODUCT((Trades!$CL$8:$CL$307)*(Trades!$O$8:$Q$307=OB$7)*(Trades!$R$8:$R$307&lt;$JE98))-SUMPRODUCT((Trades!$H$8:$H$307)*(Trades!$E$8:$E$307=OB$7)*(Trades!$R$8:$R$307&lt;$JE98)), ""))</f>
        <v/>
      </c>
      <c r="OC98" s="86" t="str" cm="1">
        <f t="array" ref="OC98">IF(OR(OC$7="", $JE98=""), "", IFERROR(OC$8+SUMPRODUCT((Trades!$CL$8:$CL$307)*(Trades!$O$8:$Q$307=OC$7)*(Trades!$R$8:$R$307&lt;$JE98))-SUMPRODUCT((Trades!$H$8:$H$307)*(Trades!$E$8:$E$307=OC$7)*(Trades!$R$8:$R$307&lt;$JE98)), ""))</f>
        <v/>
      </c>
      <c r="OD98" s="86" t="str" cm="1">
        <f t="array" ref="OD98">IF(OR(OD$7="", $JE98=""), "", IFERROR(OD$8+SUMPRODUCT((Trades!$CL$8:$CL$307)*(Trades!$O$8:$Q$307=OD$7)*(Trades!$R$8:$R$307&lt;$JE98))-SUMPRODUCT((Trades!$H$8:$H$307)*(Trades!$E$8:$E$307=OD$7)*(Trades!$R$8:$R$307&lt;$JE98)), ""))</f>
        <v/>
      </c>
      <c r="OE98" s="86" t="str" cm="1">
        <f t="array" ref="OE98">IF(OR(OE$7="", $JE98=""), "", IFERROR(OE$8+SUMPRODUCT((Trades!$CL$8:$CL$307)*(Trades!$O$8:$Q$307=OE$7)*(Trades!$R$8:$R$307&lt;$JE98))-SUMPRODUCT((Trades!$H$8:$H$307)*(Trades!$E$8:$E$307=OE$7)*(Trades!$R$8:$R$307&lt;$JE98)), ""))</f>
        <v/>
      </c>
      <c r="OF98" s="86" t="str" cm="1">
        <f t="array" ref="OF98">IF(OR(OF$7="", $JE98=""), "", IFERROR(OF$8+SUMPRODUCT((Trades!$CL$8:$CL$307)*(Trades!$O$8:$Q$307=OF$7)*(Trades!$R$8:$R$307&lt;$JE98))-SUMPRODUCT((Trades!$H$8:$H$307)*(Trades!$E$8:$E$307=OF$7)*(Trades!$R$8:$R$307&lt;$JE98)), ""))</f>
        <v/>
      </c>
      <c r="OG98" s="86" t="str" cm="1">
        <f t="array" ref="OG98">IF(OR(OG$7="", $JE98=""), "", IFERROR(OG$8+SUMPRODUCT((Trades!$CL$8:$CL$307)*(Trades!$O$8:$Q$307=OG$7)*(Trades!$R$8:$R$307&lt;$JE98))-SUMPRODUCT((Trades!$H$8:$H$307)*(Trades!$E$8:$E$307=OG$7)*(Trades!$R$8:$R$307&lt;$JE98)), ""))</f>
        <v/>
      </c>
      <c r="OH98" s="87" t="str" cm="1">
        <f t="array" ref="OH98">IF(OR(OH$7="", $JE98=""), "", IFERROR(OH$8+SUMPRODUCT((Trades!$CL$8:$CL$307)*(Trades!$O$8:$Q$307=OH$7)*(Trades!$R$8:$R$307&lt;$JE98))-SUMPRODUCT((Trades!$H$8:$H$307)*(Trades!$E$8:$E$307=OH$7)*(Trades!$R$8:$R$307&lt;$JE98)), ""))</f>
        <v/>
      </c>
      <c r="OJ98" s="94" t="str">
        <f t="shared" si="270"/>
        <v/>
      </c>
      <c r="OK98" s="95" t="str">
        <f t="shared" si="298"/>
        <v/>
      </c>
      <c r="OL98" s="95" t="str">
        <f t="shared" si="299"/>
        <v/>
      </c>
      <c r="OM98" s="95" t="str">
        <f t="shared" si="300"/>
        <v/>
      </c>
      <c r="ON98" s="95" t="str">
        <f t="shared" si="301"/>
        <v/>
      </c>
      <c r="OO98" s="95" t="str">
        <f t="shared" si="302"/>
        <v/>
      </c>
      <c r="OP98" s="95" t="str">
        <f t="shared" si="303"/>
        <v/>
      </c>
      <c r="OQ98" s="95" t="str">
        <f t="shared" si="304"/>
        <v/>
      </c>
      <c r="OR98" s="95" t="str">
        <f t="shared" si="305"/>
        <v/>
      </c>
      <c r="OS98" s="95" t="str">
        <f t="shared" si="275"/>
        <v/>
      </c>
      <c r="OT98" s="95" t="str">
        <f t="shared" si="276"/>
        <v/>
      </c>
      <c r="OU98" s="95" t="str">
        <f t="shared" si="277"/>
        <v/>
      </c>
      <c r="OV98" s="95" t="str">
        <f t="shared" si="278"/>
        <v/>
      </c>
      <c r="OW98" s="95" t="str">
        <f t="shared" si="279"/>
        <v/>
      </c>
      <c r="OX98" s="95" t="str">
        <f t="shared" si="280"/>
        <v/>
      </c>
      <c r="OY98" s="95" t="str">
        <f t="shared" si="281"/>
        <v/>
      </c>
      <c r="OZ98" s="95" t="str">
        <f t="shared" si="282"/>
        <v/>
      </c>
      <c r="PA98" s="95" t="str">
        <f t="shared" si="283"/>
        <v/>
      </c>
      <c r="PB98" s="95" t="str">
        <f t="shared" si="284"/>
        <v/>
      </c>
      <c r="PC98" s="96" t="str">
        <f t="shared" si="285"/>
        <v/>
      </c>
      <c r="PE98" s="101" t="str">
        <f t="shared" si="271"/>
        <v/>
      </c>
      <c r="PG98" s="106" t="str">
        <f t="shared" si="272"/>
        <v/>
      </c>
      <c r="PH98" s="107" t="str">
        <f t="shared" si="306"/>
        <v/>
      </c>
      <c r="PI98" s="107" t="str">
        <f t="shared" si="307"/>
        <v/>
      </c>
      <c r="PJ98" s="107" t="str">
        <f t="shared" si="308"/>
        <v/>
      </c>
      <c r="PK98" s="107" t="str">
        <f t="shared" si="309"/>
        <v/>
      </c>
      <c r="PL98" s="107" t="str">
        <f t="shared" si="310"/>
        <v/>
      </c>
      <c r="PM98" s="107" t="str">
        <f t="shared" si="311"/>
        <v/>
      </c>
      <c r="PN98" s="107" t="str">
        <f t="shared" si="312"/>
        <v/>
      </c>
      <c r="PO98" s="107" t="str">
        <f t="shared" si="313"/>
        <v/>
      </c>
      <c r="PP98" s="107" t="str">
        <f t="shared" si="286"/>
        <v/>
      </c>
      <c r="PQ98" s="107" t="str">
        <f t="shared" si="287"/>
        <v/>
      </c>
      <c r="PR98" s="107" t="str">
        <f t="shared" si="288"/>
        <v/>
      </c>
      <c r="PS98" s="107" t="str">
        <f t="shared" si="289"/>
        <v/>
      </c>
      <c r="PT98" s="107" t="str">
        <f t="shared" si="290"/>
        <v/>
      </c>
      <c r="PU98" s="107" t="str">
        <f t="shared" si="291"/>
        <v/>
      </c>
      <c r="PV98" s="107" t="str">
        <f t="shared" si="292"/>
        <v/>
      </c>
      <c r="PW98" s="107" t="str">
        <f t="shared" si="293"/>
        <v/>
      </c>
      <c r="PX98" s="107" t="str">
        <f t="shared" si="294"/>
        <v/>
      </c>
      <c r="PY98" s="107" t="str">
        <f t="shared" si="295"/>
        <v/>
      </c>
      <c r="PZ98" s="108" t="str">
        <f t="shared" si="296"/>
        <v/>
      </c>
      <c r="QB98" s="124" t="str" cm="1">
        <f t="array" ref="QB98">IF(OR($QB$3="", $NI98=""), "", IFERROR(INDEX($ML98:$NE98, $QA98, MATCH($QB$3, $ML$7:$NE$7, 0)), ""))</f>
        <v/>
      </c>
      <c r="QD98" s="101" t="e" cm="1">
        <f t="array" ref="QD98">IF(OR($NI98="", $QB$3=""), NA(), IFERROR(INDEX($NO98:$OH98, $QC98, MATCH($QB$3, $NO$7:$OH$7, 0)), NA()))</f>
        <v>#N/A</v>
      </c>
      <c r="QF98" s="10">
        <f t="shared" si="242"/>
        <v>-20</v>
      </c>
    </row>
    <row r="99" spans="88:448" ht="15" hidden="1" customHeight="1" x14ac:dyDescent="0.25">
      <c r="CJ99" s="7"/>
      <c r="CK99" s="10">
        <v>91</v>
      </c>
      <c r="CL99" s="60">
        <v>42</v>
      </c>
      <c r="CM99" s="7">
        <v>29</v>
      </c>
      <c r="CN99" s="7">
        <v>2</v>
      </c>
      <c r="CO99" s="7">
        <v>22</v>
      </c>
      <c r="CP99" s="7">
        <v>57</v>
      </c>
      <c r="CQ99" s="7">
        <v>47</v>
      </c>
      <c r="CR99" s="7">
        <v>39</v>
      </c>
      <c r="CS99" s="7">
        <v>99</v>
      </c>
      <c r="CT99" s="7">
        <v>89</v>
      </c>
      <c r="CU99" s="7">
        <v>45</v>
      </c>
      <c r="CV99" s="7">
        <v>52</v>
      </c>
      <c r="CW99" s="7">
        <v>17</v>
      </c>
      <c r="CX99" s="7">
        <v>47</v>
      </c>
      <c r="CY99" s="7">
        <v>80</v>
      </c>
      <c r="CZ99" s="7">
        <v>70</v>
      </c>
      <c r="DA99" s="7">
        <v>72</v>
      </c>
      <c r="DB99" s="7">
        <v>50</v>
      </c>
      <c r="DC99" s="7">
        <v>35</v>
      </c>
      <c r="DD99" s="7">
        <v>57</v>
      </c>
      <c r="DE99" s="7">
        <v>80</v>
      </c>
      <c r="DF99" s="7">
        <v>43</v>
      </c>
      <c r="DG99" s="7">
        <v>86</v>
      </c>
      <c r="DH99" s="7">
        <v>52</v>
      </c>
      <c r="DI99" s="61">
        <v>98</v>
      </c>
      <c r="DK99" s="10">
        <v>92</v>
      </c>
      <c r="DL99" s="60">
        <v>41</v>
      </c>
      <c r="DM99" s="7">
        <v>97</v>
      </c>
      <c r="DN99" s="7">
        <v>71</v>
      </c>
      <c r="DO99" s="7">
        <v>55</v>
      </c>
      <c r="DP99" s="7">
        <v>88</v>
      </c>
      <c r="DQ99" s="7">
        <v>23</v>
      </c>
      <c r="DR99" s="7">
        <v>44</v>
      </c>
      <c r="DS99" s="7">
        <v>19</v>
      </c>
      <c r="DT99" s="7">
        <v>67</v>
      </c>
      <c r="DU99" s="7">
        <v>49</v>
      </c>
      <c r="DV99" s="7">
        <v>93</v>
      </c>
      <c r="DW99" s="7">
        <v>75</v>
      </c>
      <c r="DX99" s="7">
        <v>85</v>
      </c>
      <c r="DY99" s="7">
        <v>94</v>
      </c>
      <c r="DZ99" s="7">
        <v>64</v>
      </c>
      <c r="EA99" s="7">
        <v>82</v>
      </c>
      <c r="EB99" s="7">
        <v>86</v>
      </c>
      <c r="EC99" s="7">
        <v>36</v>
      </c>
      <c r="ED99" s="7">
        <v>85</v>
      </c>
      <c r="EE99" s="7">
        <v>34</v>
      </c>
      <c r="EF99" s="7">
        <v>91</v>
      </c>
      <c r="EG99" s="7">
        <v>58</v>
      </c>
      <c r="EH99" s="7">
        <v>42</v>
      </c>
      <c r="EI99" s="7">
        <v>27</v>
      </c>
      <c r="EJ99" s="7">
        <v>30</v>
      </c>
      <c r="EK99" s="7">
        <v>10</v>
      </c>
      <c r="EL99" s="7">
        <v>14</v>
      </c>
      <c r="EM99" s="7">
        <v>80</v>
      </c>
      <c r="EN99" s="7">
        <v>51</v>
      </c>
      <c r="EO99" s="7">
        <v>65</v>
      </c>
      <c r="EP99" s="7">
        <v>85</v>
      </c>
      <c r="EQ99" s="7">
        <v>86</v>
      </c>
      <c r="ER99" s="7">
        <v>97</v>
      </c>
      <c r="ES99" s="7">
        <v>73</v>
      </c>
      <c r="ET99" s="7">
        <v>79</v>
      </c>
      <c r="EU99" s="7">
        <v>25</v>
      </c>
      <c r="EV99" s="7">
        <v>58</v>
      </c>
      <c r="EW99" s="7">
        <v>60</v>
      </c>
      <c r="EX99" s="7">
        <v>93</v>
      </c>
      <c r="EY99" s="7">
        <v>45</v>
      </c>
      <c r="EZ99" s="7">
        <v>39</v>
      </c>
      <c r="FA99" s="7">
        <v>64</v>
      </c>
      <c r="FB99" s="7">
        <v>46</v>
      </c>
      <c r="FC99" s="7">
        <v>95</v>
      </c>
      <c r="FD99" s="7">
        <v>92</v>
      </c>
      <c r="FE99" s="7">
        <v>13</v>
      </c>
      <c r="FF99" s="7">
        <v>13</v>
      </c>
      <c r="FG99" s="7">
        <v>12</v>
      </c>
      <c r="FH99" s="7">
        <v>60</v>
      </c>
      <c r="FI99" s="7">
        <v>36</v>
      </c>
      <c r="FJ99" s="7">
        <v>55</v>
      </c>
      <c r="FK99" s="7">
        <v>4</v>
      </c>
      <c r="FL99" s="7">
        <v>51</v>
      </c>
      <c r="FM99" s="7">
        <v>95</v>
      </c>
      <c r="FN99" s="7">
        <v>14</v>
      </c>
      <c r="FO99" s="7">
        <v>21</v>
      </c>
      <c r="FP99" s="7">
        <v>73</v>
      </c>
      <c r="FQ99" s="7">
        <v>82</v>
      </c>
      <c r="FR99" s="7">
        <v>72</v>
      </c>
      <c r="FS99" s="7">
        <v>6</v>
      </c>
      <c r="FT99" s="7">
        <v>29</v>
      </c>
      <c r="FU99" s="7">
        <v>5</v>
      </c>
      <c r="FV99" s="7">
        <v>75</v>
      </c>
      <c r="FW99" s="7">
        <v>9</v>
      </c>
      <c r="FX99" s="7">
        <v>20</v>
      </c>
      <c r="FY99" s="7">
        <v>73</v>
      </c>
      <c r="FZ99" s="7">
        <v>62</v>
      </c>
      <c r="GA99" s="7">
        <v>93</v>
      </c>
      <c r="GB99" s="7">
        <v>88</v>
      </c>
      <c r="GC99" s="7">
        <v>47</v>
      </c>
      <c r="GD99" s="7">
        <v>25</v>
      </c>
      <c r="GE99" s="7">
        <v>64</v>
      </c>
      <c r="GF99" s="7">
        <v>70</v>
      </c>
      <c r="GG99" s="7">
        <v>75</v>
      </c>
      <c r="GH99" s="7">
        <v>6</v>
      </c>
      <c r="GI99" s="7">
        <v>53</v>
      </c>
      <c r="GJ99" s="7">
        <v>83</v>
      </c>
      <c r="GK99" s="7">
        <v>94</v>
      </c>
      <c r="GL99" s="7">
        <v>93</v>
      </c>
      <c r="GM99" s="7">
        <v>53</v>
      </c>
      <c r="GN99" s="7">
        <v>80</v>
      </c>
      <c r="GO99" s="7">
        <v>63</v>
      </c>
      <c r="GP99" s="7">
        <v>50</v>
      </c>
      <c r="GQ99" s="7">
        <v>34</v>
      </c>
      <c r="GR99" s="7">
        <v>42</v>
      </c>
      <c r="GS99" s="7">
        <v>99</v>
      </c>
      <c r="GT99" s="7">
        <v>14</v>
      </c>
      <c r="GU99" s="7">
        <v>94</v>
      </c>
      <c r="GV99" s="7">
        <v>99</v>
      </c>
      <c r="GW99" s="7">
        <v>73</v>
      </c>
      <c r="GX99" s="7">
        <v>94</v>
      </c>
      <c r="GY99" s="7">
        <v>72</v>
      </c>
      <c r="GZ99" s="7">
        <v>1</v>
      </c>
      <c r="HA99" s="7">
        <v>7</v>
      </c>
      <c r="HB99" s="7">
        <v>66</v>
      </c>
      <c r="HC99" s="7">
        <v>81</v>
      </c>
      <c r="HD99" s="7">
        <v>81</v>
      </c>
      <c r="HE99" s="7">
        <v>47</v>
      </c>
      <c r="HF99" s="7">
        <v>73</v>
      </c>
      <c r="HG99" s="61">
        <v>41</v>
      </c>
      <c r="HJ99" s="52" t="e">
        <f t="shared" si="273"/>
        <v>#VALUE!</v>
      </c>
      <c r="HL99" s="49">
        <f>$CA$27</f>
        <v>0.79166666666666641</v>
      </c>
      <c r="HN99" s="10" t="e">
        <f t="shared" si="179"/>
        <v>#VALUE!</v>
      </c>
      <c r="HP99" s="10" t="e">
        <f t="shared" si="180"/>
        <v>#VALUE!</v>
      </c>
      <c r="HR99" s="10" t="e">
        <f t="shared" si="243"/>
        <v>#VALUE!</v>
      </c>
      <c r="HT99" s="60" t="e">
        <f t="shared" si="297"/>
        <v>#VALUE!</v>
      </c>
      <c r="HU99" s="7" t="e">
        <f t="shared" si="297"/>
        <v>#VALUE!</v>
      </c>
      <c r="HV99" s="7" t="e">
        <f t="shared" si="297"/>
        <v>#VALUE!</v>
      </c>
      <c r="HW99" s="7" t="e">
        <f t="shared" si="297"/>
        <v>#VALUE!</v>
      </c>
      <c r="HX99" s="7" t="e">
        <f t="shared" si="297"/>
        <v>#VALUE!</v>
      </c>
      <c r="HY99" s="7" t="e">
        <f t="shared" si="297"/>
        <v>#VALUE!</v>
      </c>
      <c r="HZ99" s="7" t="e">
        <f t="shared" si="297"/>
        <v>#VALUE!</v>
      </c>
      <c r="IA99" s="7" t="e">
        <f t="shared" si="297"/>
        <v>#VALUE!</v>
      </c>
      <c r="IB99" s="7" t="e">
        <f t="shared" si="297"/>
        <v>#VALUE!</v>
      </c>
      <c r="IC99" s="7" t="e">
        <f t="shared" si="297"/>
        <v>#VALUE!</v>
      </c>
      <c r="ID99" s="7" t="e">
        <f t="shared" si="297"/>
        <v>#VALUE!</v>
      </c>
      <c r="IE99" s="7" t="e">
        <f t="shared" si="297"/>
        <v>#VALUE!</v>
      </c>
      <c r="IF99" s="7" t="e">
        <f t="shared" si="297"/>
        <v>#VALUE!</v>
      </c>
      <c r="IG99" s="7" t="e">
        <f t="shared" si="297"/>
        <v>#VALUE!</v>
      </c>
      <c r="IH99" s="7" t="e">
        <f t="shared" si="297"/>
        <v>#VALUE!</v>
      </c>
      <c r="II99" s="7" t="e">
        <f t="shared" si="297"/>
        <v>#VALUE!</v>
      </c>
      <c r="IJ99" s="7" t="e">
        <f t="shared" si="274"/>
        <v>#VALUE!</v>
      </c>
      <c r="IK99" s="7" t="e">
        <f t="shared" si="274"/>
        <v>#VALUE!</v>
      </c>
      <c r="IL99" s="7" t="e">
        <f t="shared" si="274"/>
        <v>#VALUE!</v>
      </c>
      <c r="IM99" s="61" t="e">
        <f t="shared" si="274"/>
        <v>#VALUE!</v>
      </c>
      <c r="IT99" s="10">
        <v>92</v>
      </c>
      <c r="IU99" s="10">
        <f t="shared" si="244"/>
        <v>5</v>
      </c>
      <c r="IW99" s="10">
        <f>IFERROR(IF(COUNTIF(IW$8:IW98, IW98)&lt;=INDEX($IQ$8:$IQ$18, MATCH(IW98, $IP$8:$IP$18, 0)), IW98, IW98+$IR$5), "")</f>
        <v>4</v>
      </c>
      <c r="IX99" s="10">
        <f>IF($IW99="", "", COUNTIF(IW$8:IW99, IW99))</f>
        <v>5</v>
      </c>
      <c r="IY99" s="10">
        <f t="shared" si="245"/>
        <v>12</v>
      </c>
      <c r="JA99" s="10" t="str">
        <f t="shared" si="246"/>
        <v>X</v>
      </c>
      <c r="JB99" s="10">
        <f>IF($JA99="", "", COUNTIF(JA$8:JA99, "X"))</f>
        <v>83</v>
      </c>
      <c r="JE99" s="67" t="str">
        <f t="shared" si="247"/>
        <v/>
      </c>
      <c r="JF99" s="60" t="str">
        <f>IF(AND($IQ$5='Dev Settings'!$BU$3, COUNTIF($IP$21:$IP$25, HT99)&gt;0, COUNTIF($IP$21:$IP$25, HT98)&gt;0), MIN($ML98:$NE98)-ML98, IF(AND($IQ$6='Dev Settings'!$BU$3, COUNTIF($IQ$21:$IQ$25, HT99)&gt;0, COUNTIF($IQ$21:$IQ$25, HT98)&gt;0), MAX($ML98:$NE98)-ML98, IFERROR(INDEX($IU$8:$IU$107, MATCH(HT99, $IT$8:$IT$107, 0)), "")))</f>
        <v/>
      </c>
      <c r="JG99" s="7" t="str">
        <f>IF(AND($IQ$5='Dev Settings'!$BU$3, COUNTIF($IP$21:$IP$25, HU99)&gt;0, COUNTIF($IP$21:$IP$25, HU98)&gt;0), MIN($ML98:$NE98)-MM98, IF(AND($IQ$6='Dev Settings'!$BU$3, COUNTIF($IQ$21:$IQ$25, HU99)&gt;0, COUNTIF($IQ$21:$IQ$25, HU98)&gt;0), MAX($ML98:$NE98)-MM98, IFERROR(INDEX($IU$8:$IU$107, MATCH(HU99, $IT$8:$IT$107, 0)), "")))</f>
        <v/>
      </c>
      <c r="JH99" s="7" t="str">
        <f>IF(AND($IQ$5='Dev Settings'!$BU$3, COUNTIF($IP$21:$IP$25, HV99)&gt;0, COUNTIF($IP$21:$IP$25, HV98)&gt;0), MIN($ML98:$NE98)-MN98, IF(AND($IQ$6='Dev Settings'!$BU$3, COUNTIF($IQ$21:$IQ$25, HV99)&gt;0, COUNTIF($IQ$21:$IQ$25, HV98)&gt;0), MAX($ML98:$NE98)-MN98, IFERROR(INDEX($IU$8:$IU$107, MATCH(HV99, $IT$8:$IT$107, 0)), "")))</f>
        <v/>
      </c>
      <c r="JI99" s="7" t="str">
        <f>IF(AND($IQ$5='Dev Settings'!$BU$3, COUNTIF($IP$21:$IP$25, HW99)&gt;0, COUNTIF($IP$21:$IP$25, HW98)&gt;0), MIN($ML98:$NE98)-MO98, IF(AND($IQ$6='Dev Settings'!$BU$3, COUNTIF($IQ$21:$IQ$25, HW99)&gt;0, COUNTIF($IQ$21:$IQ$25, HW98)&gt;0), MAX($ML98:$NE98)-MO98, IFERROR(INDEX($IU$8:$IU$107, MATCH(HW99, $IT$8:$IT$107, 0)), "")))</f>
        <v/>
      </c>
      <c r="JJ99" s="7" t="str">
        <f>IF(AND($IQ$5='Dev Settings'!$BU$3, COUNTIF($IP$21:$IP$25, HX99)&gt;0, COUNTIF($IP$21:$IP$25, HX98)&gt;0), MIN($ML98:$NE98)-MP98, IF(AND($IQ$6='Dev Settings'!$BU$3, COUNTIF($IQ$21:$IQ$25, HX99)&gt;0, COUNTIF($IQ$21:$IQ$25, HX98)&gt;0), MAX($ML98:$NE98)-MP98, IFERROR(INDEX($IU$8:$IU$107, MATCH(HX99, $IT$8:$IT$107, 0)), "")))</f>
        <v/>
      </c>
      <c r="JK99" s="7" t="str">
        <f>IF(AND($IQ$5='Dev Settings'!$BU$3, COUNTIF($IP$21:$IP$25, HY99)&gt;0, COUNTIF($IP$21:$IP$25, HY98)&gt;0), MIN($ML98:$NE98)-MQ98, IF(AND($IQ$6='Dev Settings'!$BU$3, COUNTIF($IQ$21:$IQ$25, HY99)&gt;0, COUNTIF($IQ$21:$IQ$25, HY98)&gt;0), MAX($ML98:$NE98)-MQ98, IFERROR(INDEX($IU$8:$IU$107, MATCH(HY99, $IT$8:$IT$107, 0)), "")))</f>
        <v/>
      </c>
      <c r="JL99" s="7" t="str">
        <f>IF(AND($IQ$5='Dev Settings'!$BU$3, COUNTIF($IP$21:$IP$25, HZ99)&gt;0, COUNTIF($IP$21:$IP$25, HZ98)&gt;0), MIN($ML98:$NE98)-MR98, IF(AND($IQ$6='Dev Settings'!$BU$3, COUNTIF($IQ$21:$IQ$25, HZ99)&gt;0, COUNTIF($IQ$21:$IQ$25, HZ98)&gt;0), MAX($ML98:$NE98)-MR98, IFERROR(INDEX($IU$8:$IU$107, MATCH(HZ99, $IT$8:$IT$107, 0)), "")))</f>
        <v/>
      </c>
      <c r="JM99" s="7" t="str">
        <f>IF(AND($IQ$5='Dev Settings'!$BU$3, COUNTIF($IP$21:$IP$25, IA99)&gt;0, COUNTIF($IP$21:$IP$25, IA98)&gt;0), MIN($ML98:$NE98)-MS98, IF(AND($IQ$6='Dev Settings'!$BU$3, COUNTIF($IQ$21:$IQ$25, IA99)&gt;0, COUNTIF($IQ$21:$IQ$25, IA98)&gt;0), MAX($ML98:$NE98)-MS98, IFERROR(INDEX($IU$8:$IU$107, MATCH(IA99, $IT$8:$IT$107, 0)), "")))</f>
        <v/>
      </c>
      <c r="JN99" s="7" t="str">
        <f>IF(AND($IQ$5='Dev Settings'!$BU$3, COUNTIF($IP$21:$IP$25, IB99)&gt;0, COUNTIF($IP$21:$IP$25, IB98)&gt;0), MIN($ML98:$NE98)-MT98, IF(AND($IQ$6='Dev Settings'!$BU$3, COUNTIF($IQ$21:$IQ$25, IB99)&gt;0, COUNTIF($IQ$21:$IQ$25, IB98)&gt;0), MAX($ML98:$NE98)-MT98, IFERROR(INDEX($IU$8:$IU$107, MATCH(IB99, $IT$8:$IT$107, 0)), "")))</f>
        <v/>
      </c>
      <c r="JO99" s="7" t="str">
        <f>IF(AND($IQ$5='Dev Settings'!$BU$3, COUNTIF($IP$21:$IP$25, IC99)&gt;0, COUNTIF($IP$21:$IP$25, IC98)&gt;0), MIN($ML98:$NE98)-MU98, IF(AND($IQ$6='Dev Settings'!$BU$3, COUNTIF($IQ$21:$IQ$25, IC99)&gt;0, COUNTIF($IQ$21:$IQ$25, IC98)&gt;0), MAX($ML98:$NE98)-MU98, IFERROR(INDEX($IU$8:$IU$107, MATCH(IC99, $IT$8:$IT$107, 0)), "")))</f>
        <v/>
      </c>
      <c r="JP99" s="7" t="str">
        <f>IF(AND($IQ$5='Dev Settings'!$BU$3, COUNTIF($IP$21:$IP$25, ID99)&gt;0, COUNTIF($IP$21:$IP$25, ID98)&gt;0), MIN($ML98:$NE98)-MV98, IF(AND($IQ$6='Dev Settings'!$BU$3, COUNTIF($IQ$21:$IQ$25, ID99)&gt;0, COUNTIF($IQ$21:$IQ$25, ID98)&gt;0), MAX($ML98:$NE98)-MV98, IFERROR(INDEX($IU$8:$IU$107, MATCH(ID99, $IT$8:$IT$107, 0)), "")))</f>
        <v/>
      </c>
      <c r="JQ99" s="7" t="str">
        <f>IF(AND($IQ$5='Dev Settings'!$BU$3, COUNTIF($IP$21:$IP$25, IE99)&gt;0, COUNTIF($IP$21:$IP$25, IE98)&gt;0), MIN($ML98:$NE98)-MW98, IF(AND($IQ$6='Dev Settings'!$BU$3, COUNTIF($IQ$21:$IQ$25, IE99)&gt;0, COUNTIF($IQ$21:$IQ$25, IE98)&gt;0), MAX($ML98:$NE98)-MW98, IFERROR(INDEX($IU$8:$IU$107, MATCH(IE99, $IT$8:$IT$107, 0)), "")))</f>
        <v/>
      </c>
      <c r="JR99" s="7" t="str">
        <f>IF(AND($IQ$5='Dev Settings'!$BU$3, COUNTIF($IP$21:$IP$25, IF99)&gt;0, COUNTIF($IP$21:$IP$25, IF98)&gt;0), MIN($ML98:$NE98)-MX98, IF(AND($IQ$6='Dev Settings'!$BU$3, COUNTIF($IQ$21:$IQ$25, IF99)&gt;0, COUNTIF($IQ$21:$IQ$25, IF98)&gt;0), MAX($ML98:$NE98)-MX98, IFERROR(INDEX($IU$8:$IU$107, MATCH(IF99, $IT$8:$IT$107, 0)), "")))</f>
        <v/>
      </c>
      <c r="JS99" s="7" t="str">
        <f>IF(AND($IQ$5='Dev Settings'!$BU$3, COUNTIF($IP$21:$IP$25, IG99)&gt;0, COUNTIF($IP$21:$IP$25, IG98)&gt;0), MIN($ML98:$NE98)-MY98, IF(AND($IQ$6='Dev Settings'!$BU$3, COUNTIF($IQ$21:$IQ$25, IG99)&gt;0, COUNTIF($IQ$21:$IQ$25, IG98)&gt;0), MAX($ML98:$NE98)-MY98, IFERROR(INDEX($IU$8:$IU$107, MATCH(IG99, $IT$8:$IT$107, 0)), "")))</f>
        <v/>
      </c>
      <c r="JT99" s="7" t="str">
        <f>IF(AND($IQ$5='Dev Settings'!$BU$3, COUNTIF($IP$21:$IP$25, IH99)&gt;0, COUNTIF($IP$21:$IP$25, IH98)&gt;0), MIN($ML98:$NE98)-MZ98, IF(AND($IQ$6='Dev Settings'!$BU$3, COUNTIF($IQ$21:$IQ$25, IH99)&gt;0, COUNTIF($IQ$21:$IQ$25, IH98)&gt;0), MAX($ML98:$NE98)-MZ98, IFERROR(INDEX($IU$8:$IU$107, MATCH(IH99, $IT$8:$IT$107, 0)), "")))</f>
        <v/>
      </c>
      <c r="JU99" s="7" t="str">
        <f>IF(AND($IQ$5='Dev Settings'!$BU$3, COUNTIF($IP$21:$IP$25, II99)&gt;0, COUNTIF($IP$21:$IP$25, II98)&gt;0), MIN($ML98:$NE98)-NA98, IF(AND($IQ$6='Dev Settings'!$BU$3, COUNTIF($IQ$21:$IQ$25, II99)&gt;0, COUNTIF($IQ$21:$IQ$25, II98)&gt;0), MAX($ML98:$NE98)-NA98, IFERROR(INDEX($IU$8:$IU$107, MATCH(II99, $IT$8:$IT$107, 0)), "")))</f>
        <v/>
      </c>
      <c r="JV99" s="7" t="str">
        <f>IF(AND($IQ$5='Dev Settings'!$BU$3, COUNTIF($IP$21:$IP$25, IJ99)&gt;0, COUNTIF($IP$21:$IP$25, IJ98)&gt;0), MIN($ML98:$NE98)-NB98, IF(AND($IQ$6='Dev Settings'!$BU$3, COUNTIF($IQ$21:$IQ$25, IJ99)&gt;0, COUNTIF($IQ$21:$IQ$25, IJ98)&gt;0), MAX($ML98:$NE98)-NB98, IFERROR(INDEX($IU$8:$IU$107, MATCH(IJ99, $IT$8:$IT$107, 0)), "")))</f>
        <v/>
      </c>
      <c r="JW99" s="7" t="str">
        <f>IF(AND($IQ$5='Dev Settings'!$BU$3, COUNTIF($IP$21:$IP$25, IK99)&gt;0, COUNTIF($IP$21:$IP$25, IK98)&gt;0), MIN($ML98:$NE98)-NC98, IF(AND($IQ$6='Dev Settings'!$BU$3, COUNTIF($IQ$21:$IQ$25, IK99)&gt;0, COUNTIF($IQ$21:$IQ$25, IK98)&gt;0), MAX($ML98:$NE98)-NC98, IFERROR(INDEX($IU$8:$IU$107, MATCH(IK99, $IT$8:$IT$107, 0)), "")))</f>
        <v/>
      </c>
      <c r="JX99" s="7" t="str">
        <f>IF(AND($IQ$5='Dev Settings'!$BU$3, COUNTIF($IP$21:$IP$25, IL99)&gt;0, COUNTIF($IP$21:$IP$25, IL98)&gt;0), MIN($ML98:$NE98)-ND98, IF(AND($IQ$6='Dev Settings'!$BU$3, COUNTIF($IQ$21:$IQ$25, IL99)&gt;0, COUNTIF($IQ$21:$IQ$25, IL98)&gt;0), MAX($ML98:$NE98)-ND98, IFERROR(INDEX($IU$8:$IU$107, MATCH(IL99, $IT$8:$IT$107, 0)), "")))</f>
        <v/>
      </c>
      <c r="JY99" s="61" t="str">
        <f>IF(AND($IQ$5='Dev Settings'!$BU$3, COUNTIF($IP$21:$IP$25, IM99)&gt;0, COUNTIF($IP$21:$IP$25, IM98)&gt;0), MIN($ML98:$NE98)-NE98, IF(AND($IQ$6='Dev Settings'!$BU$3, COUNTIF($IQ$21:$IQ$25, IM99)&gt;0, COUNTIF($IQ$21:$IQ$25, IM98)&gt;0), MAX($ML98:$NE98)-NE98, IFERROR(INDEX($IU$8:$IU$107, MATCH(IM99, $IT$8:$IT$107, 0)), "")))</f>
        <v/>
      </c>
      <c r="KA99" s="60" t="str">
        <f t="shared" si="181"/>
        <v/>
      </c>
      <c r="KB99" s="7" t="str">
        <f t="shared" si="182"/>
        <v/>
      </c>
      <c r="KC99" s="7" t="str">
        <f t="shared" si="183"/>
        <v/>
      </c>
      <c r="KD99" s="7" t="str">
        <f t="shared" si="184"/>
        <v/>
      </c>
      <c r="KE99" s="7" t="str">
        <f t="shared" si="185"/>
        <v/>
      </c>
      <c r="KF99" s="7" t="str">
        <f t="shared" si="186"/>
        <v/>
      </c>
      <c r="KG99" s="7" t="str">
        <f t="shared" si="187"/>
        <v/>
      </c>
      <c r="KH99" s="7" t="str">
        <f t="shared" si="188"/>
        <v/>
      </c>
      <c r="KI99" s="7" t="str">
        <f t="shared" si="189"/>
        <v/>
      </c>
      <c r="KJ99" s="7" t="str">
        <f t="shared" si="190"/>
        <v/>
      </c>
      <c r="KK99" s="7" t="str">
        <f t="shared" si="191"/>
        <v/>
      </c>
      <c r="KL99" s="7" t="str">
        <f t="shared" si="192"/>
        <v/>
      </c>
      <c r="KM99" s="7" t="str">
        <f t="shared" si="193"/>
        <v/>
      </c>
      <c r="KN99" s="7" t="str">
        <f t="shared" si="194"/>
        <v/>
      </c>
      <c r="KO99" s="7" t="str">
        <f t="shared" si="195"/>
        <v/>
      </c>
      <c r="KP99" s="7" t="str">
        <f t="shared" si="196"/>
        <v/>
      </c>
      <c r="KQ99" s="7" t="str">
        <f t="shared" si="197"/>
        <v/>
      </c>
      <c r="KR99" s="7" t="str">
        <f t="shared" si="198"/>
        <v/>
      </c>
      <c r="KS99" s="7" t="str">
        <f t="shared" si="199"/>
        <v/>
      </c>
      <c r="KT99" s="61" t="str">
        <f t="shared" si="200"/>
        <v/>
      </c>
      <c r="KV99" s="60" t="e">
        <f t="shared" si="201"/>
        <v>#VALUE!</v>
      </c>
      <c r="KW99" s="7" t="e">
        <f t="shared" si="202"/>
        <v>#VALUE!</v>
      </c>
      <c r="KX99" s="7" t="e">
        <f t="shared" si="203"/>
        <v>#VALUE!</v>
      </c>
      <c r="KY99" s="7" t="e">
        <f t="shared" si="204"/>
        <v>#VALUE!</v>
      </c>
      <c r="KZ99" s="7" t="e">
        <f t="shared" si="205"/>
        <v>#VALUE!</v>
      </c>
      <c r="LA99" s="7" t="e">
        <f t="shared" si="206"/>
        <v>#VALUE!</v>
      </c>
      <c r="LB99" s="7" t="e">
        <f t="shared" si="207"/>
        <v>#VALUE!</v>
      </c>
      <c r="LC99" s="7" t="e">
        <f t="shared" si="208"/>
        <v>#VALUE!</v>
      </c>
      <c r="LD99" s="7" t="e">
        <f t="shared" si="209"/>
        <v>#VALUE!</v>
      </c>
      <c r="LE99" s="7" t="e">
        <f t="shared" si="210"/>
        <v>#VALUE!</v>
      </c>
      <c r="LF99" s="7" t="e">
        <f t="shared" si="211"/>
        <v>#VALUE!</v>
      </c>
      <c r="LG99" s="7" t="e">
        <f t="shared" si="212"/>
        <v>#VALUE!</v>
      </c>
      <c r="LH99" s="7" t="e">
        <f t="shared" si="213"/>
        <v>#VALUE!</v>
      </c>
      <c r="LI99" s="7" t="e">
        <f t="shared" si="214"/>
        <v>#VALUE!</v>
      </c>
      <c r="LJ99" s="7" t="e">
        <f t="shared" si="215"/>
        <v>#VALUE!</v>
      </c>
      <c r="LK99" s="7" t="e">
        <f t="shared" si="216"/>
        <v>#VALUE!</v>
      </c>
      <c r="LL99" s="7" t="e">
        <f t="shared" si="217"/>
        <v>#VALUE!</v>
      </c>
      <c r="LM99" s="7" t="e">
        <f t="shared" si="218"/>
        <v>#VALUE!</v>
      </c>
      <c r="LN99" s="7" t="e">
        <f t="shared" si="219"/>
        <v>#VALUE!</v>
      </c>
      <c r="LO99" s="61" t="e">
        <f t="shared" si="220"/>
        <v>#VALUE!</v>
      </c>
      <c r="LQ99" s="60" t="e">
        <f t="shared" si="221"/>
        <v>#VALUE!</v>
      </c>
      <c r="LR99" s="7" t="e">
        <f t="shared" si="222"/>
        <v>#VALUE!</v>
      </c>
      <c r="LS99" s="7" t="e">
        <f t="shared" si="223"/>
        <v>#VALUE!</v>
      </c>
      <c r="LT99" s="7" t="e">
        <f t="shared" si="224"/>
        <v>#VALUE!</v>
      </c>
      <c r="LU99" s="7" t="e">
        <f t="shared" si="225"/>
        <v>#VALUE!</v>
      </c>
      <c r="LV99" s="7" t="e">
        <f t="shared" si="226"/>
        <v>#VALUE!</v>
      </c>
      <c r="LW99" s="7" t="e">
        <f t="shared" si="227"/>
        <v>#VALUE!</v>
      </c>
      <c r="LX99" s="7" t="e">
        <f t="shared" si="228"/>
        <v>#VALUE!</v>
      </c>
      <c r="LY99" s="7" t="e">
        <f t="shared" si="229"/>
        <v>#VALUE!</v>
      </c>
      <c r="LZ99" s="7" t="e">
        <f t="shared" si="230"/>
        <v>#VALUE!</v>
      </c>
      <c r="MA99" s="7" t="e">
        <f t="shared" si="231"/>
        <v>#VALUE!</v>
      </c>
      <c r="MB99" s="7" t="e">
        <f t="shared" si="232"/>
        <v>#VALUE!</v>
      </c>
      <c r="MC99" s="7" t="e">
        <f t="shared" si="233"/>
        <v>#VALUE!</v>
      </c>
      <c r="MD99" s="7" t="e">
        <f t="shared" si="234"/>
        <v>#VALUE!</v>
      </c>
      <c r="ME99" s="7" t="e">
        <f t="shared" si="235"/>
        <v>#VALUE!</v>
      </c>
      <c r="MF99" s="7" t="e">
        <f t="shared" si="236"/>
        <v>#VALUE!</v>
      </c>
      <c r="MG99" s="7" t="e">
        <f t="shared" si="237"/>
        <v>#VALUE!</v>
      </c>
      <c r="MH99" s="7" t="e">
        <f t="shared" si="238"/>
        <v>#VALUE!</v>
      </c>
      <c r="MI99" s="7" t="e">
        <f t="shared" si="239"/>
        <v>#VALUE!</v>
      </c>
      <c r="MJ99" s="61" t="e">
        <f t="shared" si="240"/>
        <v>#VALUE!</v>
      </c>
      <c r="ML99" s="60" t="str">
        <f t="shared" si="248"/>
        <v/>
      </c>
      <c r="MM99" s="7" t="str">
        <f t="shared" si="249"/>
        <v/>
      </c>
      <c r="MN99" s="7" t="str">
        <f t="shared" si="250"/>
        <v/>
      </c>
      <c r="MO99" s="7" t="str">
        <f t="shared" si="251"/>
        <v/>
      </c>
      <c r="MP99" s="7" t="str">
        <f t="shared" si="252"/>
        <v/>
      </c>
      <c r="MQ99" s="7" t="str">
        <f t="shared" si="253"/>
        <v/>
      </c>
      <c r="MR99" s="7" t="str">
        <f t="shared" si="254"/>
        <v/>
      </c>
      <c r="MS99" s="7" t="str">
        <f t="shared" si="255"/>
        <v/>
      </c>
      <c r="MT99" s="7" t="str">
        <f t="shared" si="256"/>
        <v/>
      </c>
      <c r="MU99" s="7" t="str">
        <f t="shared" si="257"/>
        <v/>
      </c>
      <c r="MV99" s="7" t="str">
        <f t="shared" si="258"/>
        <v/>
      </c>
      <c r="MW99" s="7" t="str">
        <f t="shared" si="259"/>
        <v/>
      </c>
      <c r="MX99" s="7" t="str">
        <f t="shared" si="260"/>
        <v/>
      </c>
      <c r="MY99" s="7" t="str">
        <f t="shared" si="261"/>
        <v/>
      </c>
      <c r="MZ99" s="7" t="str">
        <f t="shared" si="262"/>
        <v/>
      </c>
      <c r="NA99" s="7" t="str">
        <f t="shared" si="263"/>
        <v/>
      </c>
      <c r="NB99" s="7" t="str">
        <f t="shared" si="264"/>
        <v/>
      </c>
      <c r="NC99" s="7" t="str">
        <f t="shared" si="265"/>
        <v/>
      </c>
      <c r="ND99" s="7" t="str">
        <f t="shared" si="266"/>
        <v/>
      </c>
      <c r="NE99" s="61" t="str">
        <f t="shared" si="267"/>
        <v/>
      </c>
      <c r="NG99" s="10" t="str">
        <f t="shared" si="268"/>
        <v/>
      </c>
      <c r="NI99" s="10" t="str">
        <f t="shared" si="269"/>
        <v/>
      </c>
      <c r="NK99" s="10" t="str">
        <f>IF(COUNTIF($NI99:$NI$176, "X")=1, "X", "")</f>
        <v/>
      </c>
      <c r="NM99" s="10" t="str">
        <f t="shared" si="241"/>
        <v/>
      </c>
      <c r="NO99" s="85" t="str" cm="1">
        <f t="array" ref="NO99">IF(OR(NO$7="", $JE99=""), "", IFERROR(NO$8+SUMPRODUCT((Trades!$CL$8:$CL$307)*(Trades!$O$8:$Q$307=NO$7)*(Trades!$R$8:$R$307&lt;$JE99))-SUMPRODUCT((Trades!$H$8:$H$307)*(Trades!$E$8:$E$307=NO$7)*(Trades!$R$8:$R$307&lt;$JE99)), ""))</f>
        <v/>
      </c>
      <c r="NP99" s="86" t="str" cm="1">
        <f t="array" ref="NP99">IF(OR(NP$7="", $JE99=""), "", IFERROR(NP$8+SUMPRODUCT((Trades!$CL$8:$CL$307)*(Trades!$O$8:$Q$307=NP$7)*(Trades!$R$8:$R$307&lt;$JE99))-SUMPRODUCT((Trades!$H$8:$H$307)*(Trades!$E$8:$E$307=NP$7)*(Trades!$R$8:$R$307&lt;$JE99)), ""))</f>
        <v/>
      </c>
      <c r="NQ99" s="86" t="str" cm="1">
        <f t="array" ref="NQ99">IF(OR(NQ$7="", $JE99=""), "", IFERROR(NQ$8+SUMPRODUCT((Trades!$CL$8:$CL$307)*(Trades!$O$8:$Q$307=NQ$7)*(Trades!$R$8:$R$307&lt;$JE99))-SUMPRODUCT((Trades!$H$8:$H$307)*(Trades!$E$8:$E$307=NQ$7)*(Trades!$R$8:$R$307&lt;$JE99)), ""))</f>
        <v/>
      </c>
      <c r="NR99" s="86" t="str" cm="1">
        <f t="array" ref="NR99">IF(OR(NR$7="", $JE99=""), "", IFERROR(NR$8+SUMPRODUCT((Trades!$CL$8:$CL$307)*(Trades!$O$8:$Q$307=NR$7)*(Trades!$R$8:$R$307&lt;$JE99))-SUMPRODUCT((Trades!$H$8:$H$307)*(Trades!$E$8:$E$307=NR$7)*(Trades!$R$8:$R$307&lt;$JE99)), ""))</f>
        <v/>
      </c>
      <c r="NS99" s="86" t="str" cm="1">
        <f t="array" ref="NS99">IF(OR(NS$7="", $JE99=""), "", IFERROR(NS$8+SUMPRODUCT((Trades!$CL$8:$CL$307)*(Trades!$O$8:$Q$307=NS$7)*(Trades!$R$8:$R$307&lt;$JE99))-SUMPRODUCT((Trades!$H$8:$H$307)*(Trades!$E$8:$E$307=NS$7)*(Trades!$R$8:$R$307&lt;$JE99)), ""))</f>
        <v/>
      </c>
      <c r="NT99" s="86" t="str" cm="1">
        <f t="array" ref="NT99">IF(OR(NT$7="", $JE99=""), "", IFERROR(NT$8+SUMPRODUCT((Trades!$CL$8:$CL$307)*(Trades!$O$8:$Q$307=NT$7)*(Trades!$R$8:$R$307&lt;$JE99))-SUMPRODUCT((Trades!$H$8:$H$307)*(Trades!$E$8:$E$307=NT$7)*(Trades!$R$8:$R$307&lt;$JE99)), ""))</f>
        <v/>
      </c>
      <c r="NU99" s="86" t="str" cm="1">
        <f t="array" ref="NU99">IF(OR(NU$7="", $JE99=""), "", IFERROR(NU$8+SUMPRODUCT((Trades!$CL$8:$CL$307)*(Trades!$O$8:$Q$307=NU$7)*(Trades!$R$8:$R$307&lt;$JE99))-SUMPRODUCT((Trades!$H$8:$H$307)*(Trades!$E$8:$E$307=NU$7)*(Trades!$R$8:$R$307&lt;$JE99)), ""))</f>
        <v/>
      </c>
      <c r="NV99" s="86" t="str" cm="1">
        <f t="array" ref="NV99">IF(OR(NV$7="", $JE99=""), "", IFERROR(NV$8+SUMPRODUCT((Trades!$CL$8:$CL$307)*(Trades!$O$8:$Q$307=NV$7)*(Trades!$R$8:$R$307&lt;$JE99))-SUMPRODUCT((Trades!$H$8:$H$307)*(Trades!$E$8:$E$307=NV$7)*(Trades!$R$8:$R$307&lt;$JE99)), ""))</f>
        <v/>
      </c>
      <c r="NW99" s="86" t="str" cm="1">
        <f t="array" ref="NW99">IF(OR(NW$7="", $JE99=""), "", IFERROR(NW$8+SUMPRODUCT((Trades!$CL$8:$CL$307)*(Trades!$O$8:$Q$307=NW$7)*(Trades!$R$8:$R$307&lt;$JE99))-SUMPRODUCT((Trades!$H$8:$H$307)*(Trades!$E$8:$E$307=NW$7)*(Trades!$R$8:$R$307&lt;$JE99)), ""))</f>
        <v/>
      </c>
      <c r="NX99" s="86" t="str" cm="1">
        <f t="array" ref="NX99">IF(OR(NX$7="", $JE99=""), "", IFERROR(NX$8+SUMPRODUCT((Trades!$CL$8:$CL$307)*(Trades!$O$8:$Q$307=NX$7)*(Trades!$R$8:$R$307&lt;$JE99))-SUMPRODUCT((Trades!$H$8:$H$307)*(Trades!$E$8:$E$307=NX$7)*(Trades!$R$8:$R$307&lt;$JE99)), ""))</f>
        <v/>
      </c>
      <c r="NY99" s="86" t="str" cm="1">
        <f t="array" ref="NY99">IF(OR(NY$7="", $JE99=""), "", IFERROR(NY$8+SUMPRODUCT((Trades!$CL$8:$CL$307)*(Trades!$O$8:$Q$307=NY$7)*(Trades!$R$8:$R$307&lt;$JE99))-SUMPRODUCT((Trades!$H$8:$H$307)*(Trades!$E$8:$E$307=NY$7)*(Trades!$R$8:$R$307&lt;$JE99)), ""))</f>
        <v/>
      </c>
      <c r="NZ99" s="86" t="str" cm="1">
        <f t="array" ref="NZ99">IF(OR(NZ$7="", $JE99=""), "", IFERROR(NZ$8+SUMPRODUCT((Trades!$CL$8:$CL$307)*(Trades!$O$8:$Q$307=NZ$7)*(Trades!$R$8:$R$307&lt;$JE99))-SUMPRODUCT((Trades!$H$8:$H$307)*(Trades!$E$8:$E$307=NZ$7)*(Trades!$R$8:$R$307&lt;$JE99)), ""))</f>
        <v/>
      </c>
      <c r="OA99" s="86" t="str" cm="1">
        <f t="array" ref="OA99">IF(OR(OA$7="", $JE99=""), "", IFERROR(OA$8+SUMPRODUCT((Trades!$CL$8:$CL$307)*(Trades!$O$8:$Q$307=OA$7)*(Trades!$R$8:$R$307&lt;$JE99))-SUMPRODUCT((Trades!$H$8:$H$307)*(Trades!$E$8:$E$307=OA$7)*(Trades!$R$8:$R$307&lt;$JE99)), ""))</f>
        <v/>
      </c>
      <c r="OB99" s="86" t="str" cm="1">
        <f t="array" ref="OB99">IF(OR(OB$7="", $JE99=""), "", IFERROR(OB$8+SUMPRODUCT((Trades!$CL$8:$CL$307)*(Trades!$O$8:$Q$307=OB$7)*(Trades!$R$8:$R$307&lt;$JE99))-SUMPRODUCT((Trades!$H$8:$H$307)*(Trades!$E$8:$E$307=OB$7)*(Trades!$R$8:$R$307&lt;$JE99)), ""))</f>
        <v/>
      </c>
      <c r="OC99" s="86" t="str" cm="1">
        <f t="array" ref="OC99">IF(OR(OC$7="", $JE99=""), "", IFERROR(OC$8+SUMPRODUCT((Trades!$CL$8:$CL$307)*(Trades!$O$8:$Q$307=OC$7)*(Trades!$R$8:$R$307&lt;$JE99))-SUMPRODUCT((Trades!$H$8:$H$307)*(Trades!$E$8:$E$307=OC$7)*(Trades!$R$8:$R$307&lt;$JE99)), ""))</f>
        <v/>
      </c>
      <c r="OD99" s="86" t="str" cm="1">
        <f t="array" ref="OD99">IF(OR(OD$7="", $JE99=""), "", IFERROR(OD$8+SUMPRODUCT((Trades!$CL$8:$CL$307)*(Trades!$O$8:$Q$307=OD$7)*(Trades!$R$8:$R$307&lt;$JE99))-SUMPRODUCT((Trades!$H$8:$H$307)*(Trades!$E$8:$E$307=OD$7)*(Trades!$R$8:$R$307&lt;$JE99)), ""))</f>
        <v/>
      </c>
      <c r="OE99" s="86" t="str" cm="1">
        <f t="array" ref="OE99">IF(OR(OE$7="", $JE99=""), "", IFERROR(OE$8+SUMPRODUCT((Trades!$CL$8:$CL$307)*(Trades!$O$8:$Q$307=OE$7)*(Trades!$R$8:$R$307&lt;$JE99))-SUMPRODUCT((Trades!$H$8:$H$307)*(Trades!$E$8:$E$307=OE$7)*(Trades!$R$8:$R$307&lt;$JE99)), ""))</f>
        <v/>
      </c>
      <c r="OF99" s="86" t="str" cm="1">
        <f t="array" ref="OF99">IF(OR(OF$7="", $JE99=""), "", IFERROR(OF$8+SUMPRODUCT((Trades!$CL$8:$CL$307)*(Trades!$O$8:$Q$307=OF$7)*(Trades!$R$8:$R$307&lt;$JE99))-SUMPRODUCT((Trades!$H$8:$H$307)*(Trades!$E$8:$E$307=OF$7)*(Trades!$R$8:$R$307&lt;$JE99)), ""))</f>
        <v/>
      </c>
      <c r="OG99" s="86" t="str" cm="1">
        <f t="array" ref="OG99">IF(OR(OG$7="", $JE99=""), "", IFERROR(OG$8+SUMPRODUCT((Trades!$CL$8:$CL$307)*(Trades!$O$8:$Q$307=OG$7)*(Trades!$R$8:$R$307&lt;$JE99))-SUMPRODUCT((Trades!$H$8:$H$307)*(Trades!$E$8:$E$307=OG$7)*(Trades!$R$8:$R$307&lt;$JE99)), ""))</f>
        <v/>
      </c>
      <c r="OH99" s="87" t="str" cm="1">
        <f t="array" ref="OH99">IF(OR(OH$7="", $JE99=""), "", IFERROR(OH$8+SUMPRODUCT((Trades!$CL$8:$CL$307)*(Trades!$O$8:$Q$307=OH$7)*(Trades!$R$8:$R$307&lt;$JE99))-SUMPRODUCT((Trades!$H$8:$H$307)*(Trades!$E$8:$E$307=OH$7)*(Trades!$R$8:$R$307&lt;$JE99)), ""))</f>
        <v/>
      </c>
      <c r="OJ99" s="94" t="str">
        <f t="shared" si="270"/>
        <v/>
      </c>
      <c r="OK99" s="95" t="str">
        <f t="shared" si="298"/>
        <v/>
      </c>
      <c r="OL99" s="95" t="str">
        <f t="shared" si="299"/>
        <v/>
      </c>
      <c r="OM99" s="95" t="str">
        <f t="shared" si="300"/>
        <v/>
      </c>
      <c r="ON99" s="95" t="str">
        <f t="shared" si="301"/>
        <v/>
      </c>
      <c r="OO99" s="95" t="str">
        <f t="shared" si="302"/>
        <v/>
      </c>
      <c r="OP99" s="95" t="str">
        <f t="shared" si="303"/>
        <v/>
      </c>
      <c r="OQ99" s="95" t="str">
        <f t="shared" si="304"/>
        <v/>
      </c>
      <c r="OR99" s="95" t="str">
        <f t="shared" si="305"/>
        <v/>
      </c>
      <c r="OS99" s="95" t="str">
        <f t="shared" si="275"/>
        <v/>
      </c>
      <c r="OT99" s="95" t="str">
        <f t="shared" si="276"/>
        <v/>
      </c>
      <c r="OU99" s="95" t="str">
        <f t="shared" si="277"/>
        <v/>
      </c>
      <c r="OV99" s="95" t="str">
        <f t="shared" si="278"/>
        <v/>
      </c>
      <c r="OW99" s="95" t="str">
        <f t="shared" si="279"/>
        <v/>
      </c>
      <c r="OX99" s="95" t="str">
        <f t="shared" si="280"/>
        <v/>
      </c>
      <c r="OY99" s="95" t="str">
        <f t="shared" si="281"/>
        <v/>
      </c>
      <c r="OZ99" s="95" t="str">
        <f t="shared" si="282"/>
        <v/>
      </c>
      <c r="PA99" s="95" t="str">
        <f t="shared" si="283"/>
        <v/>
      </c>
      <c r="PB99" s="95" t="str">
        <f t="shared" si="284"/>
        <v/>
      </c>
      <c r="PC99" s="96" t="str">
        <f t="shared" si="285"/>
        <v/>
      </c>
      <c r="PE99" s="101" t="str">
        <f t="shared" si="271"/>
        <v/>
      </c>
      <c r="PG99" s="106" t="str">
        <f t="shared" si="272"/>
        <v/>
      </c>
      <c r="PH99" s="107" t="str">
        <f t="shared" si="306"/>
        <v/>
      </c>
      <c r="PI99" s="107" t="str">
        <f t="shared" si="307"/>
        <v/>
      </c>
      <c r="PJ99" s="107" t="str">
        <f t="shared" si="308"/>
        <v/>
      </c>
      <c r="PK99" s="107" t="str">
        <f t="shared" si="309"/>
        <v/>
      </c>
      <c r="PL99" s="107" t="str">
        <f t="shared" si="310"/>
        <v/>
      </c>
      <c r="PM99" s="107" t="str">
        <f t="shared" si="311"/>
        <v/>
      </c>
      <c r="PN99" s="107" t="str">
        <f t="shared" si="312"/>
        <v/>
      </c>
      <c r="PO99" s="107" t="str">
        <f t="shared" si="313"/>
        <v/>
      </c>
      <c r="PP99" s="107" t="str">
        <f t="shared" si="286"/>
        <v/>
      </c>
      <c r="PQ99" s="107" t="str">
        <f t="shared" si="287"/>
        <v/>
      </c>
      <c r="PR99" s="107" t="str">
        <f t="shared" si="288"/>
        <v/>
      </c>
      <c r="PS99" s="107" t="str">
        <f t="shared" si="289"/>
        <v/>
      </c>
      <c r="PT99" s="107" t="str">
        <f t="shared" si="290"/>
        <v/>
      </c>
      <c r="PU99" s="107" t="str">
        <f t="shared" si="291"/>
        <v/>
      </c>
      <c r="PV99" s="107" t="str">
        <f t="shared" si="292"/>
        <v/>
      </c>
      <c r="PW99" s="107" t="str">
        <f t="shared" si="293"/>
        <v/>
      </c>
      <c r="PX99" s="107" t="str">
        <f t="shared" si="294"/>
        <v/>
      </c>
      <c r="PY99" s="107" t="str">
        <f t="shared" si="295"/>
        <v/>
      </c>
      <c r="PZ99" s="108" t="str">
        <f t="shared" si="296"/>
        <v/>
      </c>
      <c r="QB99" s="124" t="str" cm="1">
        <f t="array" ref="QB99">IF(OR($QB$3="", $NI99=""), "", IFERROR(INDEX($ML99:$NE99, $QA99, MATCH($QB$3, $ML$7:$NE$7, 0)), ""))</f>
        <v/>
      </c>
      <c r="QD99" s="101" t="e" cm="1">
        <f t="array" ref="QD99">IF(OR($NI99="", $QB$3=""), NA(), IFERROR(INDEX($NO99:$OH99, $QC99, MATCH($QB$3, $NO$7:$OH$7, 0)), NA()))</f>
        <v>#N/A</v>
      </c>
      <c r="QF99" s="10">
        <f t="shared" si="242"/>
        <v>-20</v>
      </c>
    </row>
    <row r="100" spans="88:448" ht="15" hidden="1" customHeight="1" x14ac:dyDescent="0.25">
      <c r="CJ100" s="7"/>
      <c r="CK100" s="10">
        <v>92</v>
      </c>
      <c r="CL100" s="60">
        <v>76</v>
      </c>
      <c r="CM100" s="7">
        <v>10</v>
      </c>
      <c r="CN100" s="7">
        <v>33</v>
      </c>
      <c r="CO100" s="7">
        <v>7</v>
      </c>
      <c r="CP100" s="7">
        <v>54</v>
      </c>
      <c r="CQ100" s="7">
        <v>11</v>
      </c>
      <c r="CR100" s="7">
        <v>37</v>
      </c>
      <c r="CS100" s="7">
        <v>88</v>
      </c>
      <c r="CT100" s="7">
        <v>9</v>
      </c>
      <c r="CU100" s="7">
        <v>65</v>
      </c>
      <c r="CV100" s="7">
        <v>85</v>
      </c>
      <c r="CW100" s="7">
        <v>25</v>
      </c>
      <c r="CX100" s="7">
        <v>53</v>
      </c>
      <c r="CY100" s="7">
        <v>98</v>
      </c>
      <c r="CZ100" s="7">
        <v>61</v>
      </c>
      <c r="DA100" s="7">
        <v>14</v>
      </c>
      <c r="DB100" s="7">
        <v>57</v>
      </c>
      <c r="DC100" s="7">
        <v>51</v>
      </c>
      <c r="DD100" s="7">
        <v>20</v>
      </c>
      <c r="DE100" s="7">
        <v>51</v>
      </c>
      <c r="DF100" s="7">
        <v>45</v>
      </c>
      <c r="DG100" s="7">
        <v>15</v>
      </c>
      <c r="DH100" s="7">
        <v>17</v>
      </c>
      <c r="DI100" s="61">
        <v>96</v>
      </c>
      <c r="DK100" s="10">
        <v>93</v>
      </c>
      <c r="DL100" s="60">
        <v>5</v>
      </c>
      <c r="DM100" s="7">
        <v>98</v>
      </c>
      <c r="DN100" s="7">
        <v>15</v>
      </c>
      <c r="DO100" s="7">
        <v>37</v>
      </c>
      <c r="DP100" s="7">
        <v>10</v>
      </c>
      <c r="DQ100" s="7">
        <v>78</v>
      </c>
      <c r="DR100" s="7">
        <v>47</v>
      </c>
      <c r="DS100" s="7">
        <v>40</v>
      </c>
      <c r="DT100" s="7">
        <v>67</v>
      </c>
      <c r="DU100" s="7">
        <v>18</v>
      </c>
      <c r="DV100" s="7">
        <v>91</v>
      </c>
      <c r="DW100" s="7">
        <v>88</v>
      </c>
      <c r="DX100" s="7">
        <v>43</v>
      </c>
      <c r="DY100" s="7">
        <v>24</v>
      </c>
      <c r="DZ100" s="7">
        <v>54</v>
      </c>
      <c r="EA100" s="7">
        <v>87</v>
      </c>
      <c r="EB100" s="7">
        <v>49</v>
      </c>
      <c r="EC100" s="7">
        <v>25</v>
      </c>
      <c r="ED100" s="7">
        <v>35</v>
      </c>
      <c r="EE100" s="7">
        <v>51</v>
      </c>
      <c r="EF100" s="7">
        <v>93</v>
      </c>
      <c r="EG100" s="7">
        <v>98</v>
      </c>
      <c r="EH100" s="7">
        <v>56</v>
      </c>
      <c r="EI100" s="7">
        <v>96</v>
      </c>
      <c r="EJ100" s="7">
        <v>25</v>
      </c>
      <c r="EK100" s="7">
        <v>47</v>
      </c>
      <c r="EL100" s="7">
        <v>64</v>
      </c>
      <c r="EM100" s="7">
        <v>73</v>
      </c>
      <c r="EN100" s="7">
        <v>72</v>
      </c>
      <c r="EO100" s="7">
        <v>99</v>
      </c>
      <c r="EP100" s="7">
        <v>47</v>
      </c>
      <c r="EQ100" s="7">
        <v>38</v>
      </c>
      <c r="ER100" s="7">
        <v>58</v>
      </c>
      <c r="ES100" s="7">
        <v>94</v>
      </c>
      <c r="ET100" s="7">
        <v>60</v>
      </c>
      <c r="EU100" s="7">
        <v>32</v>
      </c>
      <c r="EV100" s="7">
        <v>77</v>
      </c>
      <c r="EW100" s="7">
        <v>68</v>
      </c>
      <c r="EX100" s="7">
        <v>8</v>
      </c>
      <c r="EY100" s="7">
        <v>17</v>
      </c>
      <c r="EZ100" s="7">
        <v>98</v>
      </c>
      <c r="FA100" s="7">
        <v>30</v>
      </c>
      <c r="FB100" s="7">
        <v>52</v>
      </c>
      <c r="FC100" s="7">
        <v>54</v>
      </c>
      <c r="FD100" s="7">
        <v>3</v>
      </c>
      <c r="FE100" s="7">
        <v>56</v>
      </c>
      <c r="FF100" s="7">
        <v>32</v>
      </c>
      <c r="FG100" s="7">
        <v>65</v>
      </c>
      <c r="FH100" s="7">
        <v>18</v>
      </c>
      <c r="FI100" s="7">
        <v>45</v>
      </c>
      <c r="FJ100" s="7">
        <v>52</v>
      </c>
      <c r="FK100" s="7">
        <v>71</v>
      </c>
      <c r="FL100" s="7">
        <v>79</v>
      </c>
      <c r="FM100" s="7">
        <v>89</v>
      </c>
      <c r="FN100" s="7">
        <v>72</v>
      </c>
      <c r="FO100" s="7">
        <v>24</v>
      </c>
      <c r="FP100" s="7">
        <v>80</v>
      </c>
      <c r="FQ100" s="7">
        <v>64</v>
      </c>
      <c r="FR100" s="7">
        <v>68</v>
      </c>
      <c r="FS100" s="7">
        <v>6</v>
      </c>
      <c r="FT100" s="7">
        <v>21</v>
      </c>
      <c r="FU100" s="7">
        <v>47</v>
      </c>
      <c r="FV100" s="7">
        <v>38</v>
      </c>
      <c r="FW100" s="7">
        <v>70</v>
      </c>
      <c r="FX100" s="7">
        <v>9</v>
      </c>
      <c r="FY100" s="7">
        <v>69</v>
      </c>
      <c r="FZ100" s="7">
        <v>16</v>
      </c>
      <c r="GA100" s="7">
        <v>76</v>
      </c>
      <c r="GB100" s="7">
        <v>26</v>
      </c>
      <c r="GC100" s="7">
        <v>26</v>
      </c>
      <c r="GD100" s="7">
        <v>81</v>
      </c>
      <c r="GE100" s="7">
        <v>91</v>
      </c>
      <c r="GF100" s="7">
        <v>47</v>
      </c>
      <c r="GG100" s="7">
        <v>1</v>
      </c>
      <c r="GH100" s="7">
        <v>19</v>
      </c>
      <c r="GI100" s="7">
        <v>100</v>
      </c>
      <c r="GJ100" s="7">
        <v>66</v>
      </c>
      <c r="GK100" s="7">
        <v>68</v>
      </c>
      <c r="GL100" s="7">
        <v>95</v>
      </c>
      <c r="GM100" s="7">
        <v>97</v>
      </c>
      <c r="GN100" s="7">
        <v>92</v>
      </c>
      <c r="GO100" s="7">
        <v>90</v>
      </c>
      <c r="GP100" s="7">
        <v>23</v>
      </c>
      <c r="GQ100" s="7">
        <v>72</v>
      </c>
      <c r="GR100" s="7">
        <v>28</v>
      </c>
      <c r="GS100" s="7">
        <v>88</v>
      </c>
      <c r="GT100" s="7">
        <v>3</v>
      </c>
      <c r="GU100" s="7">
        <v>48</v>
      </c>
      <c r="GV100" s="7">
        <v>39</v>
      </c>
      <c r="GW100" s="7">
        <v>15</v>
      </c>
      <c r="GX100" s="7">
        <v>54</v>
      </c>
      <c r="GY100" s="7">
        <v>30</v>
      </c>
      <c r="GZ100" s="7">
        <v>77</v>
      </c>
      <c r="HA100" s="7">
        <v>22</v>
      </c>
      <c r="HB100" s="7">
        <v>87</v>
      </c>
      <c r="HC100" s="7">
        <v>26</v>
      </c>
      <c r="HD100" s="7">
        <v>53</v>
      </c>
      <c r="HE100" s="7">
        <v>35</v>
      </c>
      <c r="HF100" s="7">
        <v>1</v>
      </c>
      <c r="HG100" s="61">
        <v>36</v>
      </c>
      <c r="HJ100" s="52" t="e">
        <f t="shared" si="273"/>
        <v>#VALUE!</v>
      </c>
      <c r="HL100" s="49">
        <f>$CA$28</f>
        <v>0.83333333333333304</v>
      </c>
      <c r="HN100" s="10" t="e">
        <f t="shared" si="179"/>
        <v>#VALUE!</v>
      </c>
      <c r="HP100" s="10" t="e">
        <f t="shared" si="180"/>
        <v>#VALUE!</v>
      </c>
      <c r="HR100" s="10" t="e">
        <f t="shared" si="243"/>
        <v>#VALUE!</v>
      </c>
      <c r="HT100" s="60" t="e">
        <f t="shared" si="297"/>
        <v>#VALUE!</v>
      </c>
      <c r="HU100" s="7" t="e">
        <f t="shared" si="297"/>
        <v>#VALUE!</v>
      </c>
      <c r="HV100" s="7" t="e">
        <f t="shared" si="297"/>
        <v>#VALUE!</v>
      </c>
      <c r="HW100" s="7" t="e">
        <f t="shared" si="297"/>
        <v>#VALUE!</v>
      </c>
      <c r="HX100" s="7" t="e">
        <f t="shared" si="297"/>
        <v>#VALUE!</v>
      </c>
      <c r="HY100" s="7" t="e">
        <f t="shared" si="297"/>
        <v>#VALUE!</v>
      </c>
      <c r="HZ100" s="7" t="e">
        <f t="shared" si="297"/>
        <v>#VALUE!</v>
      </c>
      <c r="IA100" s="7" t="e">
        <f t="shared" si="297"/>
        <v>#VALUE!</v>
      </c>
      <c r="IB100" s="7" t="e">
        <f t="shared" si="297"/>
        <v>#VALUE!</v>
      </c>
      <c r="IC100" s="7" t="e">
        <f t="shared" si="297"/>
        <v>#VALUE!</v>
      </c>
      <c r="ID100" s="7" t="e">
        <f t="shared" si="297"/>
        <v>#VALUE!</v>
      </c>
      <c r="IE100" s="7" t="e">
        <f t="shared" si="297"/>
        <v>#VALUE!</v>
      </c>
      <c r="IF100" s="7" t="e">
        <f t="shared" si="297"/>
        <v>#VALUE!</v>
      </c>
      <c r="IG100" s="7" t="e">
        <f t="shared" si="297"/>
        <v>#VALUE!</v>
      </c>
      <c r="IH100" s="7" t="e">
        <f t="shared" si="297"/>
        <v>#VALUE!</v>
      </c>
      <c r="II100" s="7" t="e">
        <f t="shared" si="297"/>
        <v>#VALUE!</v>
      </c>
      <c r="IJ100" s="7" t="e">
        <f t="shared" si="274"/>
        <v>#VALUE!</v>
      </c>
      <c r="IK100" s="7" t="e">
        <f t="shared" si="274"/>
        <v>#VALUE!</v>
      </c>
      <c r="IL100" s="7" t="e">
        <f t="shared" si="274"/>
        <v>#VALUE!</v>
      </c>
      <c r="IM100" s="61" t="e">
        <f t="shared" si="274"/>
        <v>#VALUE!</v>
      </c>
      <c r="IT100" s="10">
        <v>93</v>
      </c>
      <c r="IU100" s="10">
        <f t="shared" si="244"/>
        <v>5</v>
      </c>
      <c r="IW100" s="10">
        <f>IFERROR(IF(COUNTIF(IW$8:IW99, IW99)&lt;=INDEX($IQ$8:$IQ$18, MATCH(IW99, $IP$8:$IP$18, 0)), IW99, IW99+$IR$5), "")</f>
        <v>4</v>
      </c>
      <c r="IX100" s="10">
        <f>IF($IW100="", "", COUNTIF(IW$8:IW100, IW100))</f>
        <v>6</v>
      </c>
      <c r="IY100" s="10">
        <f t="shared" si="245"/>
        <v>12</v>
      </c>
      <c r="JA100" s="10" t="str">
        <f t="shared" si="246"/>
        <v>X</v>
      </c>
      <c r="JB100" s="10">
        <f>IF($JA100="", "", COUNTIF(JA$8:JA100, "X"))</f>
        <v>84</v>
      </c>
      <c r="JE100" s="67" t="str">
        <f t="shared" si="247"/>
        <v/>
      </c>
      <c r="JF100" s="60" t="str">
        <f>IF(AND($IQ$5='Dev Settings'!$BU$3, COUNTIF($IP$21:$IP$25, HT100)&gt;0, COUNTIF($IP$21:$IP$25, HT99)&gt;0), MIN($ML99:$NE99)-ML99, IF(AND($IQ$6='Dev Settings'!$BU$3, COUNTIF($IQ$21:$IQ$25, HT100)&gt;0, COUNTIF($IQ$21:$IQ$25, HT99)&gt;0), MAX($ML99:$NE99)-ML99, IFERROR(INDEX($IU$8:$IU$107, MATCH(HT100, $IT$8:$IT$107, 0)), "")))</f>
        <v/>
      </c>
      <c r="JG100" s="7" t="str">
        <f>IF(AND($IQ$5='Dev Settings'!$BU$3, COUNTIF($IP$21:$IP$25, HU100)&gt;0, COUNTIF($IP$21:$IP$25, HU99)&gt;0), MIN($ML99:$NE99)-MM99, IF(AND($IQ$6='Dev Settings'!$BU$3, COUNTIF($IQ$21:$IQ$25, HU100)&gt;0, COUNTIF($IQ$21:$IQ$25, HU99)&gt;0), MAX($ML99:$NE99)-MM99, IFERROR(INDEX($IU$8:$IU$107, MATCH(HU100, $IT$8:$IT$107, 0)), "")))</f>
        <v/>
      </c>
      <c r="JH100" s="7" t="str">
        <f>IF(AND($IQ$5='Dev Settings'!$BU$3, COUNTIF($IP$21:$IP$25, HV100)&gt;0, COUNTIF($IP$21:$IP$25, HV99)&gt;0), MIN($ML99:$NE99)-MN99, IF(AND($IQ$6='Dev Settings'!$BU$3, COUNTIF($IQ$21:$IQ$25, HV100)&gt;0, COUNTIF($IQ$21:$IQ$25, HV99)&gt;0), MAX($ML99:$NE99)-MN99, IFERROR(INDEX($IU$8:$IU$107, MATCH(HV100, $IT$8:$IT$107, 0)), "")))</f>
        <v/>
      </c>
      <c r="JI100" s="7" t="str">
        <f>IF(AND($IQ$5='Dev Settings'!$BU$3, COUNTIF($IP$21:$IP$25, HW100)&gt;0, COUNTIF($IP$21:$IP$25, HW99)&gt;0), MIN($ML99:$NE99)-MO99, IF(AND($IQ$6='Dev Settings'!$BU$3, COUNTIF($IQ$21:$IQ$25, HW100)&gt;0, COUNTIF($IQ$21:$IQ$25, HW99)&gt;0), MAX($ML99:$NE99)-MO99, IFERROR(INDEX($IU$8:$IU$107, MATCH(HW100, $IT$8:$IT$107, 0)), "")))</f>
        <v/>
      </c>
      <c r="JJ100" s="7" t="str">
        <f>IF(AND($IQ$5='Dev Settings'!$BU$3, COUNTIF($IP$21:$IP$25, HX100)&gt;0, COUNTIF($IP$21:$IP$25, HX99)&gt;0), MIN($ML99:$NE99)-MP99, IF(AND($IQ$6='Dev Settings'!$BU$3, COUNTIF($IQ$21:$IQ$25, HX100)&gt;0, COUNTIF($IQ$21:$IQ$25, HX99)&gt;0), MAX($ML99:$NE99)-MP99, IFERROR(INDEX($IU$8:$IU$107, MATCH(HX100, $IT$8:$IT$107, 0)), "")))</f>
        <v/>
      </c>
      <c r="JK100" s="7" t="str">
        <f>IF(AND($IQ$5='Dev Settings'!$BU$3, COUNTIF($IP$21:$IP$25, HY100)&gt;0, COUNTIF($IP$21:$IP$25, HY99)&gt;0), MIN($ML99:$NE99)-MQ99, IF(AND($IQ$6='Dev Settings'!$BU$3, COUNTIF($IQ$21:$IQ$25, HY100)&gt;0, COUNTIF($IQ$21:$IQ$25, HY99)&gt;0), MAX($ML99:$NE99)-MQ99, IFERROR(INDEX($IU$8:$IU$107, MATCH(HY100, $IT$8:$IT$107, 0)), "")))</f>
        <v/>
      </c>
      <c r="JL100" s="7" t="str">
        <f>IF(AND($IQ$5='Dev Settings'!$BU$3, COUNTIF($IP$21:$IP$25, HZ100)&gt;0, COUNTIF($IP$21:$IP$25, HZ99)&gt;0), MIN($ML99:$NE99)-MR99, IF(AND($IQ$6='Dev Settings'!$BU$3, COUNTIF($IQ$21:$IQ$25, HZ100)&gt;0, COUNTIF($IQ$21:$IQ$25, HZ99)&gt;0), MAX($ML99:$NE99)-MR99, IFERROR(INDEX($IU$8:$IU$107, MATCH(HZ100, $IT$8:$IT$107, 0)), "")))</f>
        <v/>
      </c>
      <c r="JM100" s="7" t="str">
        <f>IF(AND($IQ$5='Dev Settings'!$BU$3, COUNTIF($IP$21:$IP$25, IA100)&gt;0, COUNTIF($IP$21:$IP$25, IA99)&gt;0), MIN($ML99:$NE99)-MS99, IF(AND($IQ$6='Dev Settings'!$BU$3, COUNTIF($IQ$21:$IQ$25, IA100)&gt;0, COUNTIF($IQ$21:$IQ$25, IA99)&gt;0), MAX($ML99:$NE99)-MS99, IFERROR(INDEX($IU$8:$IU$107, MATCH(IA100, $IT$8:$IT$107, 0)), "")))</f>
        <v/>
      </c>
      <c r="JN100" s="7" t="str">
        <f>IF(AND($IQ$5='Dev Settings'!$BU$3, COUNTIF($IP$21:$IP$25, IB100)&gt;0, COUNTIF($IP$21:$IP$25, IB99)&gt;0), MIN($ML99:$NE99)-MT99, IF(AND($IQ$6='Dev Settings'!$BU$3, COUNTIF($IQ$21:$IQ$25, IB100)&gt;0, COUNTIF($IQ$21:$IQ$25, IB99)&gt;0), MAX($ML99:$NE99)-MT99, IFERROR(INDEX($IU$8:$IU$107, MATCH(IB100, $IT$8:$IT$107, 0)), "")))</f>
        <v/>
      </c>
      <c r="JO100" s="7" t="str">
        <f>IF(AND($IQ$5='Dev Settings'!$BU$3, COUNTIF($IP$21:$IP$25, IC100)&gt;0, COUNTIF($IP$21:$IP$25, IC99)&gt;0), MIN($ML99:$NE99)-MU99, IF(AND($IQ$6='Dev Settings'!$BU$3, COUNTIF($IQ$21:$IQ$25, IC100)&gt;0, COUNTIF($IQ$21:$IQ$25, IC99)&gt;0), MAX($ML99:$NE99)-MU99, IFERROR(INDEX($IU$8:$IU$107, MATCH(IC100, $IT$8:$IT$107, 0)), "")))</f>
        <v/>
      </c>
      <c r="JP100" s="7" t="str">
        <f>IF(AND($IQ$5='Dev Settings'!$BU$3, COUNTIF($IP$21:$IP$25, ID100)&gt;0, COUNTIF($IP$21:$IP$25, ID99)&gt;0), MIN($ML99:$NE99)-MV99, IF(AND($IQ$6='Dev Settings'!$BU$3, COUNTIF($IQ$21:$IQ$25, ID100)&gt;0, COUNTIF($IQ$21:$IQ$25, ID99)&gt;0), MAX($ML99:$NE99)-MV99, IFERROR(INDEX($IU$8:$IU$107, MATCH(ID100, $IT$8:$IT$107, 0)), "")))</f>
        <v/>
      </c>
      <c r="JQ100" s="7" t="str">
        <f>IF(AND($IQ$5='Dev Settings'!$BU$3, COUNTIF($IP$21:$IP$25, IE100)&gt;0, COUNTIF($IP$21:$IP$25, IE99)&gt;0), MIN($ML99:$NE99)-MW99, IF(AND($IQ$6='Dev Settings'!$BU$3, COUNTIF($IQ$21:$IQ$25, IE100)&gt;0, COUNTIF($IQ$21:$IQ$25, IE99)&gt;0), MAX($ML99:$NE99)-MW99, IFERROR(INDEX($IU$8:$IU$107, MATCH(IE100, $IT$8:$IT$107, 0)), "")))</f>
        <v/>
      </c>
      <c r="JR100" s="7" t="str">
        <f>IF(AND($IQ$5='Dev Settings'!$BU$3, COUNTIF($IP$21:$IP$25, IF100)&gt;0, COUNTIF($IP$21:$IP$25, IF99)&gt;0), MIN($ML99:$NE99)-MX99, IF(AND($IQ$6='Dev Settings'!$BU$3, COUNTIF($IQ$21:$IQ$25, IF100)&gt;0, COUNTIF($IQ$21:$IQ$25, IF99)&gt;0), MAX($ML99:$NE99)-MX99, IFERROR(INDEX($IU$8:$IU$107, MATCH(IF100, $IT$8:$IT$107, 0)), "")))</f>
        <v/>
      </c>
      <c r="JS100" s="7" t="str">
        <f>IF(AND($IQ$5='Dev Settings'!$BU$3, COUNTIF($IP$21:$IP$25, IG100)&gt;0, COUNTIF($IP$21:$IP$25, IG99)&gt;0), MIN($ML99:$NE99)-MY99, IF(AND($IQ$6='Dev Settings'!$BU$3, COUNTIF($IQ$21:$IQ$25, IG100)&gt;0, COUNTIF($IQ$21:$IQ$25, IG99)&gt;0), MAX($ML99:$NE99)-MY99, IFERROR(INDEX($IU$8:$IU$107, MATCH(IG100, $IT$8:$IT$107, 0)), "")))</f>
        <v/>
      </c>
      <c r="JT100" s="7" t="str">
        <f>IF(AND($IQ$5='Dev Settings'!$BU$3, COUNTIF($IP$21:$IP$25, IH100)&gt;0, COUNTIF($IP$21:$IP$25, IH99)&gt;0), MIN($ML99:$NE99)-MZ99, IF(AND($IQ$6='Dev Settings'!$BU$3, COUNTIF($IQ$21:$IQ$25, IH100)&gt;0, COUNTIF($IQ$21:$IQ$25, IH99)&gt;0), MAX($ML99:$NE99)-MZ99, IFERROR(INDEX($IU$8:$IU$107, MATCH(IH100, $IT$8:$IT$107, 0)), "")))</f>
        <v/>
      </c>
      <c r="JU100" s="7" t="str">
        <f>IF(AND($IQ$5='Dev Settings'!$BU$3, COUNTIF($IP$21:$IP$25, II100)&gt;0, COUNTIF($IP$21:$IP$25, II99)&gt;0), MIN($ML99:$NE99)-NA99, IF(AND($IQ$6='Dev Settings'!$BU$3, COUNTIF($IQ$21:$IQ$25, II100)&gt;0, COUNTIF($IQ$21:$IQ$25, II99)&gt;0), MAX($ML99:$NE99)-NA99, IFERROR(INDEX($IU$8:$IU$107, MATCH(II100, $IT$8:$IT$107, 0)), "")))</f>
        <v/>
      </c>
      <c r="JV100" s="7" t="str">
        <f>IF(AND($IQ$5='Dev Settings'!$BU$3, COUNTIF($IP$21:$IP$25, IJ100)&gt;0, COUNTIF($IP$21:$IP$25, IJ99)&gt;0), MIN($ML99:$NE99)-NB99, IF(AND($IQ$6='Dev Settings'!$BU$3, COUNTIF($IQ$21:$IQ$25, IJ100)&gt;0, COUNTIF($IQ$21:$IQ$25, IJ99)&gt;0), MAX($ML99:$NE99)-NB99, IFERROR(INDEX($IU$8:$IU$107, MATCH(IJ100, $IT$8:$IT$107, 0)), "")))</f>
        <v/>
      </c>
      <c r="JW100" s="7" t="str">
        <f>IF(AND($IQ$5='Dev Settings'!$BU$3, COUNTIF($IP$21:$IP$25, IK100)&gt;0, COUNTIF($IP$21:$IP$25, IK99)&gt;0), MIN($ML99:$NE99)-NC99, IF(AND($IQ$6='Dev Settings'!$BU$3, COUNTIF($IQ$21:$IQ$25, IK100)&gt;0, COUNTIF($IQ$21:$IQ$25, IK99)&gt;0), MAX($ML99:$NE99)-NC99, IFERROR(INDEX($IU$8:$IU$107, MATCH(IK100, $IT$8:$IT$107, 0)), "")))</f>
        <v/>
      </c>
      <c r="JX100" s="7" t="str">
        <f>IF(AND($IQ$5='Dev Settings'!$BU$3, COUNTIF($IP$21:$IP$25, IL100)&gt;0, COUNTIF($IP$21:$IP$25, IL99)&gt;0), MIN($ML99:$NE99)-ND99, IF(AND($IQ$6='Dev Settings'!$BU$3, COUNTIF($IQ$21:$IQ$25, IL100)&gt;0, COUNTIF($IQ$21:$IQ$25, IL99)&gt;0), MAX($ML99:$NE99)-ND99, IFERROR(INDEX($IU$8:$IU$107, MATCH(IL100, $IT$8:$IT$107, 0)), "")))</f>
        <v/>
      </c>
      <c r="JY100" s="61" t="str">
        <f>IF(AND($IQ$5='Dev Settings'!$BU$3, COUNTIF($IP$21:$IP$25, IM100)&gt;0, COUNTIF($IP$21:$IP$25, IM99)&gt;0), MIN($ML99:$NE99)-NE99, IF(AND($IQ$6='Dev Settings'!$BU$3, COUNTIF($IQ$21:$IQ$25, IM100)&gt;0, COUNTIF($IQ$21:$IQ$25, IM99)&gt;0), MAX($ML99:$NE99)-NE99, IFERROR(INDEX($IU$8:$IU$107, MATCH(IM100, $IT$8:$IT$107, 0)), "")))</f>
        <v/>
      </c>
      <c r="KA100" s="60" t="str">
        <f t="shared" si="181"/>
        <v/>
      </c>
      <c r="KB100" s="7" t="str">
        <f t="shared" si="182"/>
        <v/>
      </c>
      <c r="KC100" s="7" t="str">
        <f t="shared" si="183"/>
        <v/>
      </c>
      <c r="KD100" s="7" t="str">
        <f t="shared" si="184"/>
        <v/>
      </c>
      <c r="KE100" s="7" t="str">
        <f t="shared" si="185"/>
        <v/>
      </c>
      <c r="KF100" s="7" t="str">
        <f t="shared" si="186"/>
        <v/>
      </c>
      <c r="KG100" s="7" t="str">
        <f t="shared" si="187"/>
        <v/>
      </c>
      <c r="KH100" s="7" t="str">
        <f t="shared" si="188"/>
        <v/>
      </c>
      <c r="KI100" s="7" t="str">
        <f t="shared" si="189"/>
        <v/>
      </c>
      <c r="KJ100" s="7" t="str">
        <f t="shared" si="190"/>
        <v/>
      </c>
      <c r="KK100" s="7" t="str">
        <f t="shared" si="191"/>
        <v/>
      </c>
      <c r="KL100" s="7" t="str">
        <f t="shared" si="192"/>
        <v/>
      </c>
      <c r="KM100" s="7" t="str">
        <f t="shared" si="193"/>
        <v/>
      </c>
      <c r="KN100" s="7" t="str">
        <f t="shared" si="194"/>
        <v/>
      </c>
      <c r="KO100" s="7" t="str">
        <f t="shared" si="195"/>
        <v/>
      </c>
      <c r="KP100" s="7" t="str">
        <f t="shared" si="196"/>
        <v/>
      </c>
      <c r="KQ100" s="7" t="str">
        <f t="shared" si="197"/>
        <v/>
      </c>
      <c r="KR100" s="7" t="str">
        <f t="shared" si="198"/>
        <v/>
      </c>
      <c r="KS100" s="7" t="str">
        <f t="shared" si="199"/>
        <v/>
      </c>
      <c r="KT100" s="61" t="str">
        <f t="shared" si="200"/>
        <v/>
      </c>
      <c r="KV100" s="60" t="e">
        <f t="shared" si="201"/>
        <v>#VALUE!</v>
      </c>
      <c r="KW100" s="7" t="e">
        <f t="shared" si="202"/>
        <v>#VALUE!</v>
      </c>
      <c r="KX100" s="7" t="e">
        <f t="shared" si="203"/>
        <v>#VALUE!</v>
      </c>
      <c r="KY100" s="7" t="e">
        <f t="shared" si="204"/>
        <v>#VALUE!</v>
      </c>
      <c r="KZ100" s="7" t="e">
        <f t="shared" si="205"/>
        <v>#VALUE!</v>
      </c>
      <c r="LA100" s="7" t="e">
        <f t="shared" si="206"/>
        <v>#VALUE!</v>
      </c>
      <c r="LB100" s="7" t="e">
        <f t="shared" si="207"/>
        <v>#VALUE!</v>
      </c>
      <c r="LC100" s="7" t="e">
        <f t="shared" si="208"/>
        <v>#VALUE!</v>
      </c>
      <c r="LD100" s="7" t="e">
        <f t="shared" si="209"/>
        <v>#VALUE!</v>
      </c>
      <c r="LE100" s="7" t="e">
        <f t="shared" si="210"/>
        <v>#VALUE!</v>
      </c>
      <c r="LF100" s="7" t="e">
        <f t="shared" si="211"/>
        <v>#VALUE!</v>
      </c>
      <c r="LG100" s="7" t="e">
        <f t="shared" si="212"/>
        <v>#VALUE!</v>
      </c>
      <c r="LH100" s="7" t="e">
        <f t="shared" si="213"/>
        <v>#VALUE!</v>
      </c>
      <c r="LI100" s="7" t="e">
        <f t="shared" si="214"/>
        <v>#VALUE!</v>
      </c>
      <c r="LJ100" s="7" t="e">
        <f t="shared" si="215"/>
        <v>#VALUE!</v>
      </c>
      <c r="LK100" s="7" t="e">
        <f t="shared" si="216"/>
        <v>#VALUE!</v>
      </c>
      <c r="LL100" s="7" t="e">
        <f t="shared" si="217"/>
        <v>#VALUE!</v>
      </c>
      <c r="LM100" s="7" t="e">
        <f t="shared" si="218"/>
        <v>#VALUE!</v>
      </c>
      <c r="LN100" s="7" t="e">
        <f t="shared" si="219"/>
        <v>#VALUE!</v>
      </c>
      <c r="LO100" s="61" t="e">
        <f t="shared" si="220"/>
        <v>#VALUE!</v>
      </c>
      <c r="LQ100" s="60" t="e">
        <f t="shared" si="221"/>
        <v>#VALUE!</v>
      </c>
      <c r="LR100" s="7" t="e">
        <f t="shared" si="222"/>
        <v>#VALUE!</v>
      </c>
      <c r="LS100" s="7" t="e">
        <f t="shared" si="223"/>
        <v>#VALUE!</v>
      </c>
      <c r="LT100" s="7" t="e">
        <f t="shared" si="224"/>
        <v>#VALUE!</v>
      </c>
      <c r="LU100" s="7" t="e">
        <f t="shared" si="225"/>
        <v>#VALUE!</v>
      </c>
      <c r="LV100" s="7" t="e">
        <f t="shared" si="226"/>
        <v>#VALUE!</v>
      </c>
      <c r="LW100" s="7" t="e">
        <f t="shared" si="227"/>
        <v>#VALUE!</v>
      </c>
      <c r="LX100" s="7" t="e">
        <f t="shared" si="228"/>
        <v>#VALUE!</v>
      </c>
      <c r="LY100" s="7" t="e">
        <f t="shared" si="229"/>
        <v>#VALUE!</v>
      </c>
      <c r="LZ100" s="7" t="e">
        <f t="shared" si="230"/>
        <v>#VALUE!</v>
      </c>
      <c r="MA100" s="7" t="e">
        <f t="shared" si="231"/>
        <v>#VALUE!</v>
      </c>
      <c r="MB100" s="7" t="e">
        <f t="shared" si="232"/>
        <v>#VALUE!</v>
      </c>
      <c r="MC100" s="7" t="e">
        <f t="shared" si="233"/>
        <v>#VALUE!</v>
      </c>
      <c r="MD100" s="7" t="e">
        <f t="shared" si="234"/>
        <v>#VALUE!</v>
      </c>
      <c r="ME100" s="7" t="e">
        <f t="shared" si="235"/>
        <v>#VALUE!</v>
      </c>
      <c r="MF100" s="7" t="e">
        <f t="shared" si="236"/>
        <v>#VALUE!</v>
      </c>
      <c r="MG100" s="7" t="e">
        <f t="shared" si="237"/>
        <v>#VALUE!</v>
      </c>
      <c r="MH100" s="7" t="e">
        <f t="shared" si="238"/>
        <v>#VALUE!</v>
      </c>
      <c r="MI100" s="7" t="e">
        <f t="shared" si="239"/>
        <v>#VALUE!</v>
      </c>
      <c r="MJ100" s="61" t="e">
        <f t="shared" si="240"/>
        <v>#VALUE!</v>
      </c>
      <c r="ML100" s="60" t="str">
        <f t="shared" si="248"/>
        <v/>
      </c>
      <c r="MM100" s="7" t="str">
        <f t="shared" si="249"/>
        <v/>
      </c>
      <c r="MN100" s="7" t="str">
        <f t="shared" si="250"/>
        <v/>
      </c>
      <c r="MO100" s="7" t="str">
        <f t="shared" si="251"/>
        <v/>
      </c>
      <c r="MP100" s="7" t="str">
        <f t="shared" si="252"/>
        <v/>
      </c>
      <c r="MQ100" s="7" t="str">
        <f t="shared" si="253"/>
        <v/>
      </c>
      <c r="MR100" s="7" t="str">
        <f t="shared" si="254"/>
        <v/>
      </c>
      <c r="MS100" s="7" t="str">
        <f t="shared" si="255"/>
        <v/>
      </c>
      <c r="MT100" s="7" t="str">
        <f t="shared" si="256"/>
        <v/>
      </c>
      <c r="MU100" s="7" t="str">
        <f t="shared" si="257"/>
        <v/>
      </c>
      <c r="MV100" s="7" t="str">
        <f t="shared" si="258"/>
        <v/>
      </c>
      <c r="MW100" s="7" t="str">
        <f t="shared" si="259"/>
        <v/>
      </c>
      <c r="MX100" s="7" t="str">
        <f t="shared" si="260"/>
        <v/>
      </c>
      <c r="MY100" s="7" t="str">
        <f t="shared" si="261"/>
        <v/>
      </c>
      <c r="MZ100" s="7" t="str">
        <f t="shared" si="262"/>
        <v/>
      </c>
      <c r="NA100" s="7" t="str">
        <f t="shared" si="263"/>
        <v/>
      </c>
      <c r="NB100" s="7" t="str">
        <f t="shared" si="264"/>
        <v/>
      </c>
      <c r="NC100" s="7" t="str">
        <f t="shared" si="265"/>
        <v/>
      </c>
      <c r="ND100" s="7" t="str">
        <f t="shared" si="266"/>
        <v/>
      </c>
      <c r="NE100" s="61" t="str">
        <f t="shared" si="267"/>
        <v/>
      </c>
      <c r="NG100" s="10" t="str">
        <f t="shared" si="268"/>
        <v/>
      </c>
      <c r="NI100" s="10" t="str">
        <f t="shared" si="269"/>
        <v/>
      </c>
      <c r="NK100" s="10" t="str">
        <f>IF(COUNTIF($NI100:$NI$176, "X")=1, "X", "")</f>
        <v/>
      </c>
      <c r="NM100" s="10" t="str">
        <f t="shared" si="241"/>
        <v/>
      </c>
      <c r="NO100" s="85" t="str" cm="1">
        <f t="array" ref="NO100">IF(OR(NO$7="", $JE100=""), "", IFERROR(NO$8+SUMPRODUCT((Trades!$CL$8:$CL$307)*(Trades!$O$8:$Q$307=NO$7)*(Trades!$R$8:$R$307&lt;$JE100))-SUMPRODUCT((Trades!$H$8:$H$307)*(Trades!$E$8:$E$307=NO$7)*(Trades!$R$8:$R$307&lt;$JE100)), ""))</f>
        <v/>
      </c>
      <c r="NP100" s="86" t="str" cm="1">
        <f t="array" ref="NP100">IF(OR(NP$7="", $JE100=""), "", IFERROR(NP$8+SUMPRODUCT((Trades!$CL$8:$CL$307)*(Trades!$O$8:$Q$307=NP$7)*(Trades!$R$8:$R$307&lt;$JE100))-SUMPRODUCT((Trades!$H$8:$H$307)*(Trades!$E$8:$E$307=NP$7)*(Trades!$R$8:$R$307&lt;$JE100)), ""))</f>
        <v/>
      </c>
      <c r="NQ100" s="86" t="str" cm="1">
        <f t="array" ref="NQ100">IF(OR(NQ$7="", $JE100=""), "", IFERROR(NQ$8+SUMPRODUCT((Trades!$CL$8:$CL$307)*(Trades!$O$8:$Q$307=NQ$7)*(Trades!$R$8:$R$307&lt;$JE100))-SUMPRODUCT((Trades!$H$8:$H$307)*(Trades!$E$8:$E$307=NQ$7)*(Trades!$R$8:$R$307&lt;$JE100)), ""))</f>
        <v/>
      </c>
      <c r="NR100" s="86" t="str" cm="1">
        <f t="array" ref="NR100">IF(OR(NR$7="", $JE100=""), "", IFERROR(NR$8+SUMPRODUCT((Trades!$CL$8:$CL$307)*(Trades!$O$8:$Q$307=NR$7)*(Trades!$R$8:$R$307&lt;$JE100))-SUMPRODUCT((Trades!$H$8:$H$307)*(Trades!$E$8:$E$307=NR$7)*(Trades!$R$8:$R$307&lt;$JE100)), ""))</f>
        <v/>
      </c>
      <c r="NS100" s="86" t="str" cm="1">
        <f t="array" ref="NS100">IF(OR(NS$7="", $JE100=""), "", IFERROR(NS$8+SUMPRODUCT((Trades!$CL$8:$CL$307)*(Trades!$O$8:$Q$307=NS$7)*(Trades!$R$8:$R$307&lt;$JE100))-SUMPRODUCT((Trades!$H$8:$H$307)*(Trades!$E$8:$E$307=NS$7)*(Trades!$R$8:$R$307&lt;$JE100)), ""))</f>
        <v/>
      </c>
      <c r="NT100" s="86" t="str" cm="1">
        <f t="array" ref="NT100">IF(OR(NT$7="", $JE100=""), "", IFERROR(NT$8+SUMPRODUCT((Trades!$CL$8:$CL$307)*(Trades!$O$8:$Q$307=NT$7)*(Trades!$R$8:$R$307&lt;$JE100))-SUMPRODUCT((Trades!$H$8:$H$307)*(Trades!$E$8:$E$307=NT$7)*(Trades!$R$8:$R$307&lt;$JE100)), ""))</f>
        <v/>
      </c>
      <c r="NU100" s="86" t="str" cm="1">
        <f t="array" ref="NU100">IF(OR(NU$7="", $JE100=""), "", IFERROR(NU$8+SUMPRODUCT((Trades!$CL$8:$CL$307)*(Trades!$O$8:$Q$307=NU$7)*(Trades!$R$8:$R$307&lt;$JE100))-SUMPRODUCT((Trades!$H$8:$H$307)*(Trades!$E$8:$E$307=NU$7)*(Trades!$R$8:$R$307&lt;$JE100)), ""))</f>
        <v/>
      </c>
      <c r="NV100" s="86" t="str" cm="1">
        <f t="array" ref="NV100">IF(OR(NV$7="", $JE100=""), "", IFERROR(NV$8+SUMPRODUCT((Trades!$CL$8:$CL$307)*(Trades!$O$8:$Q$307=NV$7)*(Trades!$R$8:$R$307&lt;$JE100))-SUMPRODUCT((Trades!$H$8:$H$307)*(Trades!$E$8:$E$307=NV$7)*(Trades!$R$8:$R$307&lt;$JE100)), ""))</f>
        <v/>
      </c>
      <c r="NW100" s="86" t="str" cm="1">
        <f t="array" ref="NW100">IF(OR(NW$7="", $JE100=""), "", IFERROR(NW$8+SUMPRODUCT((Trades!$CL$8:$CL$307)*(Trades!$O$8:$Q$307=NW$7)*(Trades!$R$8:$R$307&lt;$JE100))-SUMPRODUCT((Trades!$H$8:$H$307)*(Trades!$E$8:$E$307=NW$7)*(Trades!$R$8:$R$307&lt;$JE100)), ""))</f>
        <v/>
      </c>
      <c r="NX100" s="86" t="str" cm="1">
        <f t="array" ref="NX100">IF(OR(NX$7="", $JE100=""), "", IFERROR(NX$8+SUMPRODUCT((Trades!$CL$8:$CL$307)*(Trades!$O$8:$Q$307=NX$7)*(Trades!$R$8:$R$307&lt;$JE100))-SUMPRODUCT((Trades!$H$8:$H$307)*(Trades!$E$8:$E$307=NX$7)*(Trades!$R$8:$R$307&lt;$JE100)), ""))</f>
        <v/>
      </c>
      <c r="NY100" s="86" t="str" cm="1">
        <f t="array" ref="NY100">IF(OR(NY$7="", $JE100=""), "", IFERROR(NY$8+SUMPRODUCT((Trades!$CL$8:$CL$307)*(Trades!$O$8:$Q$307=NY$7)*(Trades!$R$8:$R$307&lt;$JE100))-SUMPRODUCT((Trades!$H$8:$H$307)*(Trades!$E$8:$E$307=NY$7)*(Trades!$R$8:$R$307&lt;$JE100)), ""))</f>
        <v/>
      </c>
      <c r="NZ100" s="86" t="str" cm="1">
        <f t="array" ref="NZ100">IF(OR(NZ$7="", $JE100=""), "", IFERROR(NZ$8+SUMPRODUCT((Trades!$CL$8:$CL$307)*(Trades!$O$8:$Q$307=NZ$7)*(Trades!$R$8:$R$307&lt;$JE100))-SUMPRODUCT((Trades!$H$8:$H$307)*(Trades!$E$8:$E$307=NZ$7)*(Trades!$R$8:$R$307&lt;$JE100)), ""))</f>
        <v/>
      </c>
      <c r="OA100" s="86" t="str" cm="1">
        <f t="array" ref="OA100">IF(OR(OA$7="", $JE100=""), "", IFERROR(OA$8+SUMPRODUCT((Trades!$CL$8:$CL$307)*(Trades!$O$8:$Q$307=OA$7)*(Trades!$R$8:$R$307&lt;$JE100))-SUMPRODUCT((Trades!$H$8:$H$307)*(Trades!$E$8:$E$307=OA$7)*(Trades!$R$8:$R$307&lt;$JE100)), ""))</f>
        <v/>
      </c>
      <c r="OB100" s="86" t="str" cm="1">
        <f t="array" ref="OB100">IF(OR(OB$7="", $JE100=""), "", IFERROR(OB$8+SUMPRODUCT((Trades!$CL$8:$CL$307)*(Trades!$O$8:$Q$307=OB$7)*(Trades!$R$8:$R$307&lt;$JE100))-SUMPRODUCT((Trades!$H$8:$H$307)*(Trades!$E$8:$E$307=OB$7)*(Trades!$R$8:$R$307&lt;$JE100)), ""))</f>
        <v/>
      </c>
      <c r="OC100" s="86" t="str" cm="1">
        <f t="array" ref="OC100">IF(OR(OC$7="", $JE100=""), "", IFERROR(OC$8+SUMPRODUCT((Trades!$CL$8:$CL$307)*(Trades!$O$8:$Q$307=OC$7)*(Trades!$R$8:$R$307&lt;$JE100))-SUMPRODUCT((Trades!$H$8:$H$307)*(Trades!$E$8:$E$307=OC$7)*(Trades!$R$8:$R$307&lt;$JE100)), ""))</f>
        <v/>
      </c>
      <c r="OD100" s="86" t="str" cm="1">
        <f t="array" ref="OD100">IF(OR(OD$7="", $JE100=""), "", IFERROR(OD$8+SUMPRODUCT((Trades!$CL$8:$CL$307)*(Trades!$O$8:$Q$307=OD$7)*(Trades!$R$8:$R$307&lt;$JE100))-SUMPRODUCT((Trades!$H$8:$H$307)*(Trades!$E$8:$E$307=OD$7)*(Trades!$R$8:$R$307&lt;$JE100)), ""))</f>
        <v/>
      </c>
      <c r="OE100" s="86" t="str" cm="1">
        <f t="array" ref="OE100">IF(OR(OE$7="", $JE100=""), "", IFERROR(OE$8+SUMPRODUCT((Trades!$CL$8:$CL$307)*(Trades!$O$8:$Q$307=OE$7)*(Trades!$R$8:$R$307&lt;$JE100))-SUMPRODUCT((Trades!$H$8:$H$307)*(Trades!$E$8:$E$307=OE$7)*(Trades!$R$8:$R$307&lt;$JE100)), ""))</f>
        <v/>
      </c>
      <c r="OF100" s="86" t="str" cm="1">
        <f t="array" ref="OF100">IF(OR(OF$7="", $JE100=""), "", IFERROR(OF$8+SUMPRODUCT((Trades!$CL$8:$CL$307)*(Trades!$O$8:$Q$307=OF$7)*(Trades!$R$8:$R$307&lt;$JE100))-SUMPRODUCT((Trades!$H$8:$H$307)*(Trades!$E$8:$E$307=OF$7)*(Trades!$R$8:$R$307&lt;$JE100)), ""))</f>
        <v/>
      </c>
      <c r="OG100" s="86" t="str" cm="1">
        <f t="array" ref="OG100">IF(OR(OG$7="", $JE100=""), "", IFERROR(OG$8+SUMPRODUCT((Trades!$CL$8:$CL$307)*(Trades!$O$8:$Q$307=OG$7)*(Trades!$R$8:$R$307&lt;$JE100))-SUMPRODUCT((Trades!$H$8:$H$307)*(Trades!$E$8:$E$307=OG$7)*(Trades!$R$8:$R$307&lt;$JE100)), ""))</f>
        <v/>
      </c>
      <c r="OH100" s="87" t="str" cm="1">
        <f t="array" ref="OH100">IF(OR(OH$7="", $JE100=""), "", IFERROR(OH$8+SUMPRODUCT((Trades!$CL$8:$CL$307)*(Trades!$O$8:$Q$307=OH$7)*(Trades!$R$8:$R$307&lt;$JE100))-SUMPRODUCT((Trades!$H$8:$H$307)*(Trades!$E$8:$E$307=OH$7)*(Trades!$R$8:$R$307&lt;$JE100)), ""))</f>
        <v/>
      </c>
      <c r="OJ100" s="94" t="str">
        <f t="shared" si="270"/>
        <v/>
      </c>
      <c r="OK100" s="95" t="str">
        <f t="shared" si="298"/>
        <v/>
      </c>
      <c r="OL100" s="95" t="str">
        <f t="shared" si="299"/>
        <v/>
      </c>
      <c r="OM100" s="95" t="str">
        <f t="shared" si="300"/>
        <v/>
      </c>
      <c r="ON100" s="95" t="str">
        <f t="shared" si="301"/>
        <v/>
      </c>
      <c r="OO100" s="95" t="str">
        <f t="shared" si="302"/>
        <v/>
      </c>
      <c r="OP100" s="95" t="str">
        <f t="shared" si="303"/>
        <v/>
      </c>
      <c r="OQ100" s="95" t="str">
        <f t="shared" si="304"/>
        <v/>
      </c>
      <c r="OR100" s="95" t="str">
        <f t="shared" si="305"/>
        <v/>
      </c>
      <c r="OS100" s="95" t="str">
        <f t="shared" si="275"/>
        <v/>
      </c>
      <c r="OT100" s="95" t="str">
        <f t="shared" si="276"/>
        <v/>
      </c>
      <c r="OU100" s="95" t="str">
        <f t="shared" si="277"/>
        <v/>
      </c>
      <c r="OV100" s="95" t="str">
        <f t="shared" si="278"/>
        <v/>
      </c>
      <c r="OW100" s="95" t="str">
        <f t="shared" si="279"/>
        <v/>
      </c>
      <c r="OX100" s="95" t="str">
        <f t="shared" si="280"/>
        <v/>
      </c>
      <c r="OY100" s="95" t="str">
        <f t="shared" si="281"/>
        <v/>
      </c>
      <c r="OZ100" s="95" t="str">
        <f t="shared" si="282"/>
        <v/>
      </c>
      <c r="PA100" s="95" t="str">
        <f t="shared" si="283"/>
        <v/>
      </c>
      <c r="PB100" s="95" t="str">
        <f t="shared" si="284"/>
        <v/>
      </c>
      <c r="PC100" s="96" t="str">
        <f t="shared" si="285"/>
        <v/>
      </c>
      <c r="PE100" s="101" t="str">
        <f t="shared" si="271"/>
        <v/>
      </c>
      <c r="PG100" s="106" t="str">
        <f t="shared" si="272"/>
        <v/>
      </c>
      <c r="PH100" s="107" t="str">
        <f t="shared" si="306"/>
        <v/>
      </c>
      <c r="PI100" s="107" t="str">
        <f t="shared" si="307"/>
        <v/>
      </c>
      <c r="PJ100" s="107" t="str">
        <f t="shared" si="308"/>
        <v/>
      </c>
      <c r="PK100" s="107" t="str">
        <f t="shared" si="309"/>
        <v/>
      </c>
      <c r="PL100" s="107" t="str">
        <f t="shared" si="310"/>
        <v/>
      </c>
      <c r="PM100" s="107" t="str">
        <f t="shared" si="311"/>
        <v/>
      </c>
      <c r="PN100" s="107" t="str">
        <f t="shared" si="312"/>
        <v/>
      </c>
      <c r="PO100" s="107" t="str">
        <f t="shared" si="313"/>
        <v/>
      </c>
      <c r="PP100" s="107" t="str">
        <f t="shared" si="286"/>
        <v/>
      </c>
      <c r="PQ100" s="107" t="str">
        <f t="shared" si="287"/>
        <v/>
      </c>
      <c r="PR100" s="107" t="str">
        <f t="shared" si="288"/>
        <v/>
      </c>
      <c r="PS100" s="107" t="str">
        <f t="shared" si="289"/>
        <v/>
      </c>
      <c r="PT100" s="107" t="str">
        <f t="shared" si="290"/>
        <v/>
      </c>
      <c r="PU100" s="107" t="str">
        <f t="shared" si="291"/>
        <v/>
      </c>
      <c r="PV100" s="107" t="str">
        <f t="shared" si="292"/>
        <v/>
      </c>
      <c r="PW100" s="107" t="str">
        <f t="shared" si="293"/>
        <v/>
      </c>
      <c r="PX100" s="107" t="str">
        <f t="shared" si="294"/>
        <v/>
      </c>
      <c r="PY100" s="107" t="str">
        <f t="shared" si="295"/>
        <v/>
      </c>
      <c r="PZ100" s="108" t="str">
        <f t="shared" si="296"/>
        <v/>
      </c>
      <c r="QB100" s="124" t="str" cm="1">
        <f t="array" ref="QB100">IF(OR($QB$3="", $NI100=""), "", IFERROR(INDEX($ML100:$NE100, $QA100, MATCH($QB$3, $ML$7:$NE$7, 0)), ""))</f>
        <v/>
      </c>
      <c r="QD100" s="101" t="e" cm="1">
        <f t="array" ref="QD100">IF(OR($NI100="", $QB$3=""), NA(), IFERROR(INDEX($NO100:$OH100, $QC100, MATCH($QB$3, $NO$7:$OH$7, 0)), NA()))</f>
        <v>#N/A</v>
      </c>
      <c r="QF100" s="10">
        <f t="shared" si="242"/>
        <v>-20</v>
      </c>
    </row>
    <row r="101" spans="88:448" ht="15" hidden="1" customHeight="1" x14ac:dyDescent="0.25">
      <c r="CJ101" s="7"/>
      <c r="CK101" s="10">
        <v>93</v>
      </c>
      <c r="CL101" s="60">
        <v>85</v>
      </c>
      <c r="CM101" s="7">
        <v>66</v>
      </c>
      <c r="CN101" s="7">
        <v>53</v>
      </c>
      <c r="CO101" s="7">
        <v>84</v>
      </c>
      <c r="CP101" s="7">
        <v>33</v>
      </c>
      <c r="CQ101" s="7">
        <v>52</v>
      </c>
      <c r="CR101" s="7">
        <v>20</v>
      </c>
      <c r="CS101" s="7">
        <v>50</v>
      </c>
      <c r="CT101" s="7">
        <v>9</v>
      </c>
      <c r="CU101" s="7">
        <v>4</v>
      </c>
      <c r="CV101" s="7">
        <v>56</v>
      </c>
      <c r="CW101" s="7">
        <v>92</v>
      </c>
      <c r="CX101" s="7">
        <v>4</v>
      </c>
      <c r="CY101" s="7">
        <v>40</v>
      </c>
      <c r="CZ101" s="7">
        <v>96</v>
      </c>
      <c r="DA101" s="7">
        <v>62</v>
      </c>
      <c r="DB101" s="7">
        <v>46</v>
      </c>
      <c r="DC101" s="7">
        <v>35</v>
      </c>
      <c r="DD101" s="7">
        <v>100</v>
      </c>
      <c r="DE101" s="7">
        <v>39</v>
      </c>
      <c r="DF101" s="7">
        <v>23</v>
      </c>
      <c r="DG101" s="7">
        <v>32</v>
      </c>
      <c r="DH101" s="7">
        <v>47</v>
      </c>
      <c r="DI101" s="61">
        <v>82</v>
      </c>
      <c r="DK101" s="10">
        <v>94</v>
      </c>
      <c r="DL101" s="60">
        <v>30</v>
      </c>
      <c r="DM101" s="7">
        <v>35</v>
      </c>
      <c r="DN101" s="7">
        <v>98</v>
      </c>
      <c r="DO101" s="7">
        <v>100</v>
      </c>
      <c r="DP101" s="7">
        <v>100</v>
      </c>
      <c r="DQ101" s="7">
        <v>22</v>
      </c>
      <c r="DR101" s="7">
        <v>81</v>
      </c>
      <c r="DS101" s="7">
        <v>68</v>
      </c>
      <c r="DT101" s="7">
        <v>96</v>
      </c>
      <c r="DU101" s="7">
        <v>66</v>
      </c>
      <c r="DV101" s="7">
        <v>59</v>
      </c>
      <c r="DW101" s="7">
        <v>50</v>
      </c>
      <c r="DX101" s="7">
        <v>3</v>
      </c>
      <c r="DY101" s="7">
        <v>77</v>
      </c>
      <c r="DZ101" s="7">
        <v>5</v>
      </c>
      <c r="EA101" s="7">
        <v>71</v>
      </c>
      <c r="EB101" s="7">
        <v>83</v>
      </c>
      <c r="EC101" s="7">
        <v>56</v>
      </c>
      <c r="ED101" s="7">
        <v>81</v>
      </c>
      <c r="EE101" s="7">
        <v>67</v>
      </c>
      <c r="EF101" s="7">
        <v>33</v>
      </c>
      <c r="EG101" s="7">
        <v>36</v>
      </c>
      <c r="EH101" s="7">
        <v>66</v>
      </c>
      <c r="EI101" s="7">
        <v>87</v>
      </c>
      <c r="EJ101" s="7">
        <v>42</v>
      </c>
      <c r="EK101" s="7">
        <v>29</v>
      </c>
      <c r="EL101" s="7">
        <v>53</v>
      </c>
      <c r="EM101" s="7">
        <v>15</v>
      </c>
      <c r="EN101" s="7">
        <v>2</v>
      </c>
      <c r="EO101" s="7">
        <v>34</v>
      </c>
      <c r="EP101" s="7">
        <v>42</v>
      </c>
      <c r="EQ101" s="7">
        <v>40</v>
      </c>
      <c r="ER101" s="7">
        <v>80</v>
      </c>
      <c r="ES101" s="7">
        <v>13</v>
      </c>
      <c r="ET101" s="7">
        <v>17</v>
      </c>
      <c r="EU101" s="7">
        <v>25</v>
      </c>
      <c r="EV101" s="7">
        <v>9</v>
      </c>
      <c r="EW101" s="7">
        <v>45</v>
      </c>
      <c r="EX101" s="7">
        <v>71</v>
      </c>
      <c r="EY101" s="7">
        <v>2</v>
      </c>
      <c r="EZ101" s="7">
        <v>16</v>
      </c>
      <c r="FA101" s="7">
        <v>60</v>
      </c>
      <c r="FB101" s="7">
        <v>9</v>
      </c>
      <c r="FC101" s="7">
        <v>72</v>
      </c>
      <c r="FD101" s="7">
        <v>1</v>
      </c>
      <c r="FE101" s="7">
        <v>47</v>
      </c>
      <c r="FF101" s="7">
        <v>3</v>
      </c>
      <c r="FG101" s="7">
        <v>85</v>
      </c>
      <c r="FH101" s="7">
        <v>9</v>
      </c>
      <c r="FI101" s="7">
        <v>39</v>
      </c>
      <c r="FJ101" s="7">
        <v>82</v>
      </c>
      <c r="FK101" s="7">
        <v>93</v>
      </c>
      <c r="FL101" s="7">
        <v>38</v>
      </c>
      <c r="FM101" s="7">
        <v>81</v>
      </c>
      <c r="FN101" s="7">
        <v>71</v>
      </c>
      <c r="FO101" s="7">
        <v>60</v>
      </c>
      <c r="FP101" s="7">
        <v>33</v>
      </c>
      <c r="FQ101" s="7">
        <v>11</v>
      </c>
      <c r="FR101" s="7">
        <v>98</v>
      </c>
      <c r="FS101" s="7">
        <v>50</v>
      </c>
      <c r="FT101" s="7">
        <v>16</v>
      </c>
      <c r="FU101" s="7">
        <v>9</v>
      </c>
      <c r="FV101" s="7">
        <v>54</v>
      </c>
      <c r="FW101" s="7">
        <v>65</v>
      </c>
      <c r="FX101" s="7">
        <v>20</v>
      </c>
      <c r="FY101" s="7">
        <v>60</v>
      </c>
      <c r="FZ101" s="7">
        <v>29</v>
      </c>
      <c r="GA101" s="7">
        <v>86</v>
      </c>
      <c r="GB101" s="7">
        <v>44</v>
      </c>
      <c r="GC101" s="7">
        <v>27</v>
      </c>
      <c r="GD101" s="7">
        <v>8</v>
      </c>
      <c r="GE101" s="7">
        <v>54</v>
      </c>
      <c r="GF101" s="7">
        <v>37</v>
      </c>
      <c r="GG101" s="7">
        <v>17</v>
      </c>
      <c r="GH101" s="7">
        <v>49</v>
      </c>
      <c r="GI101" s="7">
        <v>19</v>
      </c>
      <c r="GJ101" s="7">
        <v>25</v>
      </c>
      <c r="GK101" s="7">
        <v>73</v>
      </c>
      <c r="GL101" s="7">
        <v>57</v>
      </c>
      <c r="GM101" s="7">
        <v>95</v>
      </c>
      <c r="GN101" s="7">
        <v>29</v>
      </c>
      <c r="GO101" s="7">
        <v>76</v>
      </c>
      <c r="GP101" s="7">
        <v>83</v>
      </c>
      <c r="GQ101" s="7">
        <v>79</v>
      </c>
      <c r="GR101" s="7">
        <v>35</v>
      </c>
      <c r="GS101" s="7">
        <v>54</v>
      </c>
      <c r="GT101" s="7">
        <v>96</v>
      </c>
      <c r="GU101" s="7">
        <v>34</v>
      </c>
      <c r="GV101" s="7">
        <v>92</v>
      </c>
      <c r="GW101" s="7">
        <v>10</v>
      </c>
      <c r="GX101" s="7">
        <v>23</v>
      </c>
      <c r="GY101" s="7">
        <v>83</v>
      </c>
      <c r="GZ101" s="7">
        <v>94</v>
      </c>
      <c r="HA101" s="7">
        <v>69</v>
      </c>
      <c r="HB101" s="7">
        <v>74</v>
      </c>
      <c r="HC101" s="7">
        <v>18</v>
      </c>
      <c r="HD101" s="7">
        <v>61</v>
      </c>
      <c r="HE101" s="7">
        <v>28</v>
      </c>
      <c r="HF101" s="7">
        <v>18</v>
      </c>
      <c r="HG101" s="61">
        <v>75</v>
      </c>
      <c r="HJ101" s="52" t="e">
        <f t="shared" si="273"/>
        <v>#VALUE!</v>
      </c>
      <c r="HL101" s="49">
        <f>$CA$29</f>
        <v>0.87499999999999967</v>
      </c>
      <c r="HN101" s="10" t="e">
        <f t="shared" si="179"/>
        <v>#VALUE!</v>
      </c>
      <c r="HP101" s="10" t="e">
        <f t="shared" si="180"/>
        <v>#VALUE!</v>
      </c>
      <c r="HR101" s="10" t="e">
        <f t="shared" si="243"/>
        <v>#VALUE!</v>
      </c>
      <c r="HT101" s="60" t="e">
        <f t="shared" si="297"/>
        <v>#VALUE!</v>
      </c>
      <c r="HU101" s="7" t="e">
        <f t="shared" si="297"/>
        <v>#VALUE!</v>
      </c>
      <c r="HV101" s="7" t="e">
        <f t="shared" si="297"/>
        <v>#VALUE!</v>
      </c>
      <c r="HW101" s="7" t="e">
        <f t="shared" si="297"/>
        <v>#VALUE!</v>
      </c>
      <c r="HX101" s="7" t="e">
        <f t="shared" si="297"/>
        <v>#VALUE!</v>
      </c>
      <c r="HY101" s="7" t="e">
        <f t="shared" si="297"/>
        <v>#VALUE!</v>
      </c>
      <c r="HZ101" s="7" t="e">
        <f t="shared" si="297"/>
        <v>#VALUE!</v>
      </c>
      <c r="IA101" s="7" t="e">
        <f t="shared" si="297"/>
        <v>#VALUE!</v>
      </c>
      <c r="IB101" s="7" t="e">
        <f t="shared" si="297"/>
        <v>#VALUE!</v>
      </c>
      <c r="IC101" s="7" t="e">
        <f t="shared" si="297"/>
        <v>#VALUE!</v>
      </c>
      <c r="ID101" s="7" t="e">
        <f t="shared" si="297"/>
        <v>#VALUE!</v>
      </c>
      <c r="IE101" s="7" t="e">
        <f t="shared" si="297"/>
        <v>#VALUE!</v>
      </c>
      <c r="IF101" s="7" t="e">
        <f t="shared" si="297"/>
        <v>#VALUE!</v>
      </c>
      <c r="IG101" s="7" t="e">
        <f t="shared" si="297"/>
        <v>#VALUE!</v>
      </c>
      <c r="IH101" s="7" t="e">
        <f t="shared" si="297"/>
        <v>#VALUE!</v>
      </c>
      <c r="II101" s="7" t="e">
        <f t="shared" ref="II101:IM116" si="314">IF(OR($HR101="", II$5=""), "", IFERROR(INDEX($DL$8:$HG$107, MATCH($HR101, $DK$8:$DK$107, 0), MATCH(II$5, $DL$7:$HG$7, 0)), ""))</f>
        <v>#VALUE!</v>
      </c>
      <c r="IJ101" s="7" t="e">
        <f t="shared" si="314"/>
        <v>#VALUE!</v>
      </c>
      <c r="IK101" s="7" t="e">
        <f t="shared" si="314"/>
        <v>#VALUE!</v>
      </c>
      <c r="IL101" s="7" t="e">
        <f t="shared" si="314"/>
        <v>#VALUE!</v>
      </c>
      <c r="IM101" s="61" t="e">
        <f t="shared" si="314"/>
        <v>#VALUE!</v>
      </c>
      <c r="IT101" s="10">
        <v>94</v>
      </c>
      <c r="IU101" s="10">
        <f t="shared" si="244"/>
        <v>5</v>
      </c>
      <c r="IW101" s="10">
        <f>IFERROR(IF(COUNTIF(IW$8:IW100, IW100)&lt;=INDEX($IQ$8:$IQ$18, MATCH(IW100, $IP$8:$IP$18, 0)), IW100, IW100+$IR$5), "")</f>
        <v>4</v>
      </c>
      <c r="IX101" s="10">
        <f>IF($IW101="", "", COUNTIF(IW$8:IW101, IW101))</f>
        <v>7</v>
      </c>
      <c r="IY101" s="10">
        <f t="shared" si="245"/>
        <v>12</v>
      </c>
      <c r="JA101" s="10" t="str">
        <f t="shared" si="246"/>
        <v>X</v>
      </c>
      <c r="JB101" s="10">
        <f>IF($JA101="", "", COUNTIF(JA$8:JA101, "X"))</f>
        <v>85</v>
      </c>
      <c r="JE101" s="67" t="str">
        <f t="shared" si="247"/>
        <v/>
      </c>
      <c r="JF101" s="60" t="str">
        <f>IF(AND($IQ$5='Dev Settings'!$BU$3, COUNTIF($IP$21:$IP$25, HT101)&gt;0, COUNTIF($IP$21:$IP$25, HT100)&gt;0), MIN($ML100:$NE100)-ML100, IF(AND($IQ$6='Dev Settings'!$BU$3, COUNTIF($IQ$21:$IQ$25, HT101)&gt;0, COUNTIF($IQ$21:$IQ$25, HT100)&gt;0), MAX($ML100:$NE100)-ML100, IFERROR(INDEX($IU$8:$IU$107, MATCH(HT101, $IT$8:$IT$107, 0)), "")))</f>
        <v/>
      </c>
      <c r="JG101" s="7" t="str">
        <f>IF(AND($IQ$5='Dev Settings'!$BU$3, COUNTIF($IP$21:$IP$25, HU101)&gt;0, COUNTIF($IP$21:$IP$25, HU100)&gt;0), MIN($ML100:$NE100)-MM100, IF(AND($IQ$6='Dev Settings'!$BU$3, COUNTIF($IQ$21:$IQ$25, HU101)&gt;0, COUNTIF($IQ$21:$IQ$25, HU100)&gt;0), MAX($ML100:$NE100)-MM100, IFERROR(INDEX($IU$8:$IU$107, MATCH(HU101, $IT$8:$IT$107, 0)), "")))</f>
        <v/>
      </c>
      <c r="JH101" s="7" t="str">
        <f>IF(AND($IQ$5='Dev Settings'!$BU$3, COUNTIF($IP$21:$IP$25, HV101)&gt;0, COUNTIF($IP$21:$IP$25, HV100)&gt;0), MIN($ML100:$NE100)-MN100, IF(AND($IQ$6='Dev Settings'!$BU$3, COUNTIF($IQ$21:$IQ$25, HV101)&gt;0, COUNTIF($IQ$21:$IQ$25, HV100)&gt;0), MAX($ML100:$NE100)-MN100, IFERROR(INDEX($IU$8:$IU$107, MATCH(HV101, $IT$8:$IT$107, 0)), "")))</f>
        <v/>
      </c>
      <c r="JI101" s="7" t="str">
        <f>IF(AND($IQ$5='Dev Settings'!$BU$3, COUNTIF($IP$21:$IP$25, HW101)&gt;0, COUNTIF($IP$21:$IP$25, HW100)&gt;0), MIN($ML100:$NE100)-MO100, IF(AND($IQ$6='Dev Settings'!$BU$3, COUNTIF($IQ$21:$IQ$25, HW101)&gt;0, COUNTIF($IQ$21:$IQ$25, HW100)&gt;0), MAX($ML100:$NE100)-MO100, IFERROR(INDEX($IU$8:$IU$107, MATCH(HW101, $IT$8:$IT$107, 0)), "")))</f>
        <v/>
      </c>
      <c r="JJ101" s="7" t="str">
        <f>IF(AND($IQ$5='Dev Settings'!$BU$3, COUNTIF($IP$21:$IP$25, HX101)&gt;0, COUNTIF($IP$21:$IP$25, HX100)&gt;0), MIN($ML100:$NE100)-MP100, IF(AND($IQ$6='Dev Settings'!$BU$3, COUNTIF($IQ$21:$IQ$25, HX101)&gt;0, COUNTIF($IQ$21:$IQ$25, HX100)&gt;0), MAX($ML100:$NE100)-MP100, IFERROR(INDEX($IU$8:$IU$107, MATCH(HX101, $IT$8:$IT$107, 0)), "")))</f>
        <v/>
      </c>
      <c r="JK101" s="7" t="str">
        <f>IF(AND($IQ$5='Dev Settings'!$BU$3, COUNTIF($IP$21:$IP$25, HY101)&gt;0, COUNTIF($IP$21:$IP$25, HY100)&gt;0), MIN($ML100:$NE100)-MQ100, IF(AND($IQ$6='Dev Settings'!$BU$3, COUNTIF($IQ$21:$IQ$25, HY101)&gt;0, COUNTIF($IQ$21:$IQ$25, HY100)&gt;0), MAX($ML100:$NE100)-MQ100, IFERROR(INDEX($IU$8:$IU$107, MATCH(HY101, $IT$8:$IT$107, 0)), "")))</f>
        <v/>
      </c>
      <c r="JL101" s="7" t="str">
        <f>IF(AND($IQ$5='Dev Settings'!$BU$3, COUNTIF($IP$21:$IP$25, HZ101)&gt;0, COUNTIF($IP$21:$IP$25, HZ100)&gt;0), MIN($ML100:$NE100)-MR100, IF(AND($IQ$6='Dev Settings'!$BU$3, COUNTIF($IQ$21:$IQ$25, HZ101)&gt;0, COUNTIF($IQ$21:$IQ$25, HZ100)&gt;0), MAX($ML100:$NE100)-MR100, IFERROR(INDEX($IU$8:$IU$107, MATCH(HZ101, $IT$8:$IT$107, 0)), "")))</f>
        <v/>
      </c>
      <c r="JM101" s="7" t="str">
        <f>IF(AND($IQ$5='Dev Settings'!$BU$3, COUNTIF($IP$21:$IP$25, IA101)&gt;0, COUNTIF($IP$21:$IP$25, IA100)&gt;0), MIN($ML100:$NE100)-MS100, IF(AND($IQ$6='Dev Settings'!$BU$3, COUNTIF($IQ$21:$IQ$25, IA101)&gt;0, COUNTIF($IQ$21:$IQ$25, IA100)&gt;0), MAX($ML100:$NE100)-MS100, IFERROR(INDEX($IU$8:$IU$107, MATCH(IA101, $IT$8:$IT$107, 0)), "")))</f>
        <v/>
      </c>
      <c r="JN101" s="7" t="str">
        <f>IF(AND($IQ$5='Dev Settings'!$BU$3, COUNTIF($IP$21:$IP$25, IB101)&gt;0, COUNTIF($IP$21:$IP$25, IB100)&gt;0), MIN($ML100:$NE100)-MT100, IF(AND($IQ$6='Dev Settings'!$BU$3, COUNTIF($IQ$21:$IQ$25, IB101)&gt;0, COUNTIF($IQ$21:$IQ$25, IB100)&gt;0), MAX($ML100:$NE100)-MT100, IFERROR(INDEX($IU$8:$IU$107, MATCH(IB101, $IT$8:$IT$107, 0)), "")))</f>
        <v/>
      </c>
      <c r="JO101" s="7" t="str">
        <f>IF(AND($IQ$5='Dev Settings'!$BU$3, COUNTIF($IP$21:$IP$25, IC101)&gt;0, COUNTIF($IP$21:$IP$25, IC100)&gt;0), MIN($ML100:$NE100)-MU100, IF(AND($IQ$6='Dev Settings'!$BU$3, COUNTIF($IQ$21:$IQ$25, IC101)&gt;0, COUNTIF($IQ$21:$IQ$25, IC100)&gt;0), MAX($ML100:$NE100)-MU100, IFERROR(INDEX($IU$8:$IU$107, MATCH(IC101, $IT$8:$IT$107, 0)), "")))</f>
        <v/>
      </c>
      <c r="JP101" s="7" t="str">
        <f>IF(AND($IQ$5='Dev Settings'!$BU$3, COUNTIF($IP$21:$IP$25, ID101)&gt;0, COUNTIF($IP$21:$IP$25, ID100)&gt;0), MIN($ML100:$NE100)-MV100, IF(AND($IQ$6='Dev Settings'!$BU$3, COUNTIF($IQ$21:$IQ$25, ID101)&gt;0, COUNTIF($IQ$21:$IQ$25, ID100)&gt;0), MAX($ML100:$NE100)-MV100, IFERROR(INDEX($IU$8:$IU$107, MATCH(ID101, $IT$8:$IT$107, 0)), "")))</f>
        <v/>
      </c>
      <c r="JQ101" s="7" t="str">
        <f>IF(AND($IQ$5='Dev Settings'!$BU$3, COUNTIF($IP$21:$IP$25, IE101)&gt;0, COUNTIF($IP$21:$IP$25, IE100)&gt;0), MIN($ML100:$NE100)-MW100, IF(AND($IQ$6='Dev Settings'!$BU$3, COUNTIF($IQ$21:$IQ$25, IE101)&gt;0, COUNTIF($IQ$21:$IQ$25, IE100)&gt;0), MAX($ML100:$NE100)-MW100, IFERROR(INDEX($IU$8:$IU$107, MATCH(IE101, $IT$8:$IT$107, 0)), "")))</f>
        <v/>
      </c>
      <c r="JR101" s="7" t="str">
        <f>IF(AND($IQ$5='Dev Settings'!$BU$3, COUNTIF($IP$21:$IP$25, IF101)&gt;0, COUNTIF($IP$21:$IP$25, IF100)&gt;0), MIN($ML100:$NE100)-MX100, IF(AND($IQ$6='Dev Settings'!$BU$3, COUNTIF($IQ$21:$IQ$25, IF101)&gt;0, COUNTIF($IQ$21:$IQ$25, IF100)&gt;0), MAX($ML100:$NE100)-MX100, IFERROR(INDEX($IU$8:$IU$107, MATCH(IF101, $IT$8:$IT$107, 0)), "")))</f>
        <v/>
      </c>
      <c r="JS101" s="7" t="str">
        <f>IF(AND($IQ$5='Dev Settings'!$BU$3, COUNTIF($IP$21:$IP$25, IG101)&gt;0, COUNTIF($IP$21:$IP$25, IG100)&gt;0), MIN($ML100:$NE100)-MY100, IF(AND($IQ$6='Dev Settings'!$BU$3, COUNTIF($IQ$21:$IQ$25, IG101)&gt;0, COUNTIF($IQ$21:$IQ$25, IG100)&gt;0), MAX($ML100:$NE100)-MY100, IFERROR(INDEX($IU$8:$IU$107, MATCH(IG101, $IT$8:$IT$107, 0)), "")))</f>
        <v/>
      </c>
      <c r="JT101" s="7" t="str">
        <f>IF(AND($IQ$5='Dev Settings'!$BU$3, COUNTIF($IP$21:$IP$25, IH101)&gt;0, COUNTIF($IP$21:$IP$25, IH100)&gt;0), MIN($ML100:$NE100)-MZ100, IF(AND($IQ$6='Dev Settings'!$BU$3, COUNTIF($IQ$21:$IQ$25, IH101)&gt;0, COUNTIF($IQ$21:$IQ$25, IH100)&gt;0), MAX($ML100:$NE100)-MZ100, IFERROR(INDEX($IU$8:$IU$107, MATCH(IH101, $IT$8:$IT$107, 0)), "")))</f>
        <v/>
      </c>
      <c r="JU101" s="7" t="str">
        <f>IF(AND($IQ$5='Dev Settings'!$BU$3, COUNTIF($IP$21:$IP$25, II101)&gt;0, COUNTIF($IP$21:$IP$25, II100)&gt;0), MIN($ML100:$NE100)-NA100, IF(AND($IQ$6='Dev Settings'!$BU$3, COUNTIF($IQ$21:$IQ$25, II101)&gt;0, COUNTIF($IQ$21:$IQ$25, II100)&gt;0), MAX($ML100:$NE100)-NA100, IFERROR(INDEX($IU$8:$IU$107, MATCH(II101, $IT$8:$IT$107, 0)), "")))</f>
        <v/>
      </c>
      <c r="JV101" s="7" t="str">
        <f>IF(AND($IQ$5='Dev Settings'!$BU$3, COUNTIF($IP$21:$IP$25, IJ101)&gt;0, COUNTIF($IP$21:$IP$25, IJ100)&gt;0), MIN($ML100:$NE100)-NB100, IF(AND($IQ$6='Dev Settings'!$BU$3, COUNTIF($IQ$21:$IQ$25, IJ101)&gt;0, COUNTIF($IQ$21:$IQ$25, IJ100)&gt;0), MAX($ML100:$NE100)-NB100, IFERROR(INDEX($IU$8:$IU$107, MATCH(IJ101, $IT$8:$IT$107, 0)), "")))</f>
        <v/>
      </c>
      <c r="JW101" s="7" t="str">
        <f>IF(AND($IQ$5='Dev Settings'!$BU$3, COUNTIF($IP$21:$IP$25, IK101)&gt;0, COUNTIF($IP$21:$IP$25, IK100)&gt;0), MIN($ML100:$NE100)-NC100, IF(AND($IQ$6='Dev Settings'!$BU$3, COUNTIF($IQ$21:$IQ$25, IK101)&gt;0, COUNTIF($IQ$21:$IQ$25, IK100)&gt;0), MAX($ML100:$NE100)-NC100, IFERROR(INDEX($IU$8:$IU$107, MATCH(IK101, $IT$8:$IT$107, 0)), "")))</f>
        <v/>
      </c>
      <c r="JX101" s="7" t="str">
        <f>IF(AND($IQ$5='Dev Settings'!$BU$3, COUNTIF($IP$21:$IP$25, IL101)&gt;0, COUNTIF($IP$21:$IP$25, IL100)&gt;0), MIN($ML100:$NE100)-ND100, IF(AND($IQ$6='Dev Settings'!$BU$3, COUNTIF($IQ$21:$IQ$25, IL101)&gt;0, COUNTIF($IQ$21:$IQ$25, IL100)&gt;0), MAX($ML100:$NE100)-ND100, IFERROR(INDEX($IU$8:$IU$107, MATCH(IL101, $IT$8:$IT$107, 0)), "")))</f>
        <v/>
      </c>
      <c r="JY101" s="61" t="str">
        <f>IF(AND($IQ$5='Dev Settings'!$BU$3, COUNTIF($IP$21:$IP$25, IM101)&gt;0, COUNTIF($IP$21:$IP$25, IM100)&gt;0), MIN($ML100:$NE100)-NE100, IF(AND($IQ$6='Dev Settings'!$BU$3, COUNTIF($IQ$21:$IQ$25, IM101)&gt;0, COUNTIF($IQ$21:$IQ$25, IM100)&gt;0), MAX($ML100:$NE100)-NE100, IFERROR(INDEX($IU$8:$IU$107, MATCH(IM101, $IT$8:$IT$107, 0)), "")))</f>
        <v/>
      </c>
      <c r="KA101" s="60" t="str">
        <f t="shared" si="181"/>
        <v/>
      </c>
      <c r="KB101" s="7" t="str">
        <f t="shared" si="182"/>
        <v/>
      </c>
      <c r="KC101" s="7" t="str">
        <f t="shared" si="183"/>
        <v/>
      </c>
      <c r="KD101" s="7" t="str">
        <f t="shared" si="184"/>
        <v/>
      </c>
      <c r="KE101" s="7" t="str">
        <f t="shared" si="185"/>
        <v/>
      </c>
      <c r="KF101" s="7" t="str">
        <f t="shared" si="186"/>
        <v/>
      </c>
      <c r="KG101" s="7" t="str">
        <f t="shared" si="187"/>
        <v/>
      </c>
      <c r="KH101" s="7" t="str">
        <f t="shared" si="188"/>
        <v/>
      </c>
      <c r="KI101" s="7" t="str">
        <f t="shared" si="189"/>
        <v/>
      </c>
      <c r="KJ101" s="7" t="str">
        <f t="shared" si="190"/>
        <v/>
      </c>
      <c r="KK101" s="7" t="str">
        <f t="shared" si="191"/>
        <v/>
      </c>
      <c r="KL101" s="7" t="str">
        <f t="shared" si="192"/>
        <v/>
      </c>
      <c r="KM101" s="7" t="str">
        <f t="shared" si="193"/>
        <v/>
      </c>
      <c r="KN101" s="7" t="str">
        <f t="shared" si="194"/>
        <v/>
      </c>
      <c r="KO101" s="7" t="str">
        <f t="shared" si="195"/>
        <v/>
      </c>
      <c r="KP101" s="7" t="str">
        <f t="shared" si="196"/>
        <v/>
      </c>
      <c r="KQ101" s="7" t="str">
        <f t="shared" si="197"/>
        <v/>
      </c>
      <c r="KR101" s="7" t="str">
        <f t="shared" si="198"/>
        <v/>
      </c>
      <c r="KS101" s="7" t="str">
        <f t="shared" si="199"/>
        <v/>
      </c>
      <c r="KT101" s="61" t="str">
        <f t="shared" si="200"/>
        <v/>
      </c>
      <c r="KV101" s="60" t="e">
        <f t="shared" si="201"/>
        <v>#VALUE!</v>
      </c>
      <c r="KW101" s="7" t="e">
        <f t="shared" si="202"/>
        <v>#VALUE!</v>
      </c>
      <c r="KX101" s="7" t="e">
        <f t="shared" si="203"/>
        <v>#VALUE!</v>
      </c>
      <c r="KY101" s="7" t="e">
        <f t="shared" si="204"/>
        <v>#VALUE!</v>
      </c>
      <c r="KZ101" s="7" t="e">
        <f t="shared" si="205"/>
        <v>#VALUE!</v>
      </c>
      <c r="LA101" s="7" t="e">
        <f t="shared" si="206"/>
        <v>#VALUE!</v>
      </c>
      <c r="LB101" s="7" t="e">
        <f t="shared" si="207"/>
        <v>#VALUE!</v>
      </c>
      <c r="LC101" s="7" t="e">
        <f t="shared" si="208"/>
        <v>#VALUE!</v>
      </c>
      <c r="LD101" s="7" t="e">
        <f t="shared" si="209"/>
        <v>#VALUE!</v>
      </c>
      <c r="LE101" s="7" t="e">
        <f t="shared" si="210"/>
        <v>#VALUE!</v>
      </c>
      <c r="LF101" s="7" t="e">
        <f t="shared" si="211"/>
        <v>#VALUE!</v>
      </c>
      <c r="LG101" s="7" t="e">
        <f t="shared" si="212"/>
        <v>#VALUE!</v>
      </c>
      <c r="LH101" s="7" t="e">
        <f t="shared" si="213"/>
        <v>#VALUE!</v>
      </c>
      <c r="LI101" s="7" t="e">
        <f t="shared" si="214"/>
        <v>#VALUE!</v>
      </c>
      <c r="LJ101" s="7" t="e">
        <f t="shared" si="215"/>
        <v>#VALUE!</v>
      </c>
      <c r="LK101" s="7" t="e">
        <f t="shared" si="216"/>
        <v>#VALUE!</v>
      </c>
      <c r="LL101" s="7" t="e">
        <f t="shared" si="217"/>
        <v>#VALUE!</v>
      </c>
      <c r="LM101" s="7" t="e">
        <f t="shared" si="218"/>
        <v>#VALUE!</v>
      </c>
      <c r="LN101" s="7" t="e">
        <f t="shared" si="219"/>
        <v>#VALUE!</v>
      </c>
      <c r="LO101" s="61" t="e">
        <f t="shared" si="220"/>
        <v>#VALUE!</v>
      </c>
      <c r="LQ101" s="60" t="e">
        <f t="shared" si="221"/>
        <v>#VALUE!</v>
      </c>
      <c r="LR101" s="7" t="e">
        <f t="shared" si="222"/>
        <v>#VALUE!</v>
      </c>
      <c r="LS101" s="7" t="e">
        <f t="shared" si="223"/>
        <v>#VALUE!</v>
      </c>
      <c r="LT101" s="7" t="e">
        <f t="shared" si="224"/>
        <v>#VALUE!</v>
      </c>
      <c r="LU101" s="7" t="e">
        <f t="shared" si="225"/>
        <v>#VALUE!</v>
      </c>
      <c r="LV101" s="7" t="e">
        <f t="shared" si="226"/>
        <v>#VALUE!</v>
      </c>
      <c r="LW101" s="7" t="e">
        <f t="shared" si="227"/>
        <v>#VALUE!</v>
      </c>
      <c r="LX101" s="7" t="e">
        <f t="shared" si="228"/>
        <v>#VALUE!</v>
      </c>
      <c r="LY101" s="7" t="e">
        <f t="shared" si="229"/>
        <v>#VALUE!</v>
      </c>
      <c r="LZ101" s="7" t="e">
        <f t="shared" si="230"/>
        <v>#VALUE!</v>
      </c>
      <c r="MA101" s="7" t="e">
        <f t="shared" si="231"/>
        <v>#VALUE!</v>
      </c>
      <c r="MB101" s="7" t="e">
        <f t="shared" si="232"/>
        <v>#VALUE!</v>
      </c>
      <c r="MC101" s="7" t="e">
        <f t="shared" si="233"/>
        <v>#VALUE!</v>
      </c>
      <c r="MD101" s="7" t="e">
        <f t="shared" si="234"/>
        <v>#VALUE!</v>
      </c>
      <c r="ME101" s="7" t="e">
        <f t="shared" si="235"/>
        <v>#VALUE!</v>
      </c>
      <c r="MF101" s="7" t="e">
        <f t="shared" si="236"/>
        <v>#VALUE!</v>
      </c>
      <c r="MG101" s="7" t="e">
        <f t="shared" si="237"/>
        <v>#VALUE!</v>
      </c>
      <c r="MH101" s="7" t="e">
        <f t="shared" si="238"/>
        <v>#VALUE!</v>
      </c>
      <c r="MI101" s="7" t="e">
        <f t="shared" si="239"/>
        <v>#VALUE!</v>
      </c>
      <c r="MJ101" s="61" t="e">
        <f t="shared" si="240"/>
        <v>#VALUE!</v>
      </c>
      <c r="ML101" s="60" t="str">
        <f t="shared" si="248"/>
        <v/>
      </c>
      <c r="MM101" s="7" t="str">
        <f t="shared" si="249"/>
        <v/>
      </c>
      <c r="MN101" s="7" t="str">
        <f t="shared" si="250"/>
        <v/>
      </c>
      <c r="MO101" s="7" t="str">
        <f t="shared" si="251"/>
        <v/>
      </c>
      <c r="MP101" s="7" t="str">
        <f t="shared" si="252"/>
        <v/>
      </c>
      <c r="MQ101" s="7" t="str">
        <f t="shared" si="253"/>
        <v/>
      </c>
      <c r="MR101" s="7" t="str">
        <f t="shared" si="254"/>
        <v/>
      </c>
      <c r="MS101" s="7" t="str">
        <f t="shared" si="255"/>
        <v/>
      </c>
      <c r="MT101" s="7" t="str">
        <f t="shared" si="256"/>
        <v/>
      </c>
      <c r="MU101" s="7" t="str">
        <f t="shared" si="257"/>
        <v/>
      </c>
      <c r="MV101" s="7" t="str">
        <f t="shared" si="258"/>
        <v/>
      </c>
      <c r="MW101" s="7" t="str">
        <f t="shared" si="259"/>
        <v/>
      </c>
      <c r="MX101" s="7" t="str">
        <f t="shared" si="260"/>
        <v/>
      </c>
      <c r="MY101" s="7" t="str">
        <f t="shared" si="261"/>
        <v/>
      </c>
      <c r="MZ101" s="7" t="str">
        <f t="shared" si="262"/>
        <v/>
      </c>
      <c r="NA101" s="7" t="str">
        <f t="shared" si="263"/>
        <v/>
      </c>
      <c r="NB101" s="7" t="str">
        <f t="shared" si="264"/>
        <v/>
      </c>
      <c r="NC101" s="7" t="str">
        <f t="shared" si="265"/>
        <v/>
      </c>
      <c r="ND101" s="7" t="str">
        <f t="shared" si="266"/>
        <v/>
      </c>
      <c r="NE101" s="61" t="str">
        <f t="shared" si="267"/>
        <v/>
      </c>
      <c r="NG101" s="10" t="str">
        <f t="shared" si="268"/>
        <v/>
      </c>
      <c r="NI101" s="10" t="str">
        <f t="shared" si="269"/>
        <v/>
      </c>
      <c r="NK101" s="10" t="str">
        <f>IF(COUNTIF($NI101:$NI$176, "X")=1, "X", "")</f>
        <v/>
      </c>
      <c r="NM101" s="10" t="str">
        <f t="shared" si="241"/>
        <v/>
      </c>
      <c r="NO101" s="85" t="str" cm="1">
        <f t="array" ref="NO101">IF(OR(NO$7="", $JE101=""), "", IFERROR(NO$8+SUMPRODUCT((Trades!$CL$8:$CL$307)*(Trades!$O$8:$Q$307=NO$7)*(Trades!$R$8:$R$307&lt;$JE101))-SUMPRODUCT((Trades!$H$8:$H$307)*(Trades!$E$8:$E$307=NO$7)*(Trades!$R$8:$R$307&lt;$JE101)), ""))</f>
        <v/>
      </c>
      <c r="NP101" s="86" t="str" cm="1">
        <f t="array" ref="NP101">IF(OR(NP$7="", $JE101=""), "", IFERROR(NP$8+SUMPRODUCT((Trades!$CL$8:$CL$307)*(Trades!$O$8:$Q$307=NP$7)*(Trades!$R$8:$R$307&lt;$JE101))-SUMPRODUCT((Trades!$H$8:$H$307)*(Trades!$E$8:$E$307=NP$7)*(Trades!$R$8:$R$307&lt;$JE101)), ""))</f>
        <v/>
      </c>
      <c r="NQ101" s="86" t="str" cm="1">
        <f t="array" ref="NQ101">IF(OR(NQ$7="", $JE101=""), "", IFERROR(NQ$8+SUMPRODUCT((Trades!$CL$8:$CL$307)*(Trades!$O$8:$Q$307=NQ$7)*(Trades!$R$8:$R$307&lt;$JE101))-SUMPRODUCT((Trades!$H$8:$H$307)*(Trades!$E$8:$E$307=NQ$7)*(Trades!$R$8:$R$307&lt;$JE101)), ""))</f>
        <v/>
      </c>
      <c r="NR101" s="86" t="str" cm="1">
        <f t="array" ref="NR101">IF(OR(NR$7="", $JE101=""), "", IFERROR(NR$8+SUMPRODUCT((Trades!$CL$8:$CL$307)*(Trades!$O$8:$Q$307=NR$7)*(Trades!$R$8:$R$307&lt;$JE101))-SUMPRODUCT((Trades!$H$8:$H$307)*(Trades!$E$8:$E$307=NR$7)*(Trades!$R$8:$R$307&lt;$JE101)), ""))</f>
        <v/>
      </c>
      <c r="NS101" s="86" t="str" cm="1">
        <f t="array" ref="NS101">IF(OR(NS$7="", $JE101=""), "", IFERROR(NS$8+SUMPRODUCT((Trades!$CL$8:$CL$307)*(Trades!$O$8:$Q$307=NS$7)*(Trades!$R$8:$R$307&lt;$JE101))-SUMPRODUCT((Trades!$H$8:$H$307)*(Trades!$E$8:$E$307=NS$7)*(Trades!$R$8:$R$307&lt;$JE101)), ""))</f>
        <v/>
      </c>
      <c r="NT101" s="86" t="str" cm="1">
        <f t="array" ref="NT101">IF(OR(NT$7="", $JE101=""), "", IFERROR(NT$8+SUMPRODUCT((Trades!$CL$8:$CL$307)*(Trades!$O$8:$Q$307=NT$7)*(Trades!$R$8:$R$307&lt;$JE101))-SUMPRODUCT((Trades!$H$8:$H$307)*(Trades!$E$8:$E$307=NT$7)*(Trades!$R$8:$R$307&lt;$JE101)), ""))</f>
        <v/>
      </c>
      <c r="NU101" s="86" t="str" cm="1">
        <f t="array" ref="NU101">IF(OR(NU$7="", $JE101=""), "", IFERROR(NU$8+SUMPRODUCT((Trades!$CL$8:$CL$307)*(Trades!$O$8:$Q$307=NU$7)*(Trades!$R$8:$R$307&lt;$JE101))-SUMPRODUCT((Trades!$H$8:$H$307)*(Trades!$E$8:$E$307=NU$7)*(Trades!$R$8:$R$307&lt;$JE101)), ""))</f>
        <v/>
      </c>
      <c r="NV101" s="86" t="str" cm="1">
        <f t="array" ref="NV101">IF(OR(NV$7="", $JE101=""), "", IFERROR(NV$8+SUMPRODUCT((Trades!$CL$8:$CL$307)*(Trades!$O$8:$Q$307=NV$7)*(Trades!$R$8:$R$307&lt;$JE101))-SUMPRODUCT((Trades!$H$8:$H$307)*(Trades!$E$8:$E$307=NV$7)*(Trades!$R$8:$R$307&lt;$JE101)), ""))</f>
        <v/>
      </c>
      <c r="NW101" s="86" t="str" cm="1">
        <f t="array" ref="NW101">IF(OR(NW$7="", $JE101=""), "", IFERROR(NW$8+SUMPRODUCT((Trades!$CL$8:$CL$307)*(Trades!$O$8:$Q$307=NW$7)*(Trades!$R$8:$R$307&lt;$JE101))-SUMPRODUCT((Trades!$H$8:$H$307)*(Trades!$E$8:$E$307=NW$7)*(Trades!$R$8:$R$307&lt;$JE101)), ""))</f>
        <v/>
      </c>
      <c r="NX101" s="86" t="str" cm="1">
        <f t="array" ref="NX101">IF(OR(NX$7="", $JE101=""), "", IFERROR(NX$8+SUMPRODUCT((Trades!$CL$8:$CL$307)*(Trades!$O$8:$Q$307=NX$7)*(Trades!$R$8:$R$307&lt;$JE101))-SUMPRODUCT((Trades!$H$8:$H$307)*(Trades!$E$8:$E$307=NX$7)*(Trades!$R$8:$R$307&lt;$JE101)), ""))</f>
        <v/>
      </c>
      <c r="NY101" s="86" t="str" cm="1">
        <f t="array" ref="NY101">IF(OR(NY$7="", $JE101=""), "", IFERROR(NY$8+SUMPRODUCT((Trades!$CL$8:$CL$307)*(Trades!$O$8:$Q$307=NY$7)*(Trades!$R$8:$R$307&lt;$JE101))-SUMPRODUCT((Trades!$H$8:$H$307)*(Trades!$E$8:$E$307=NY$7)*(Trades!$R$8:$R$307&lt;$JE101)), ""))</f>
        <v/>
      </c>
      <c r="NZ101" s="86" t="str" cm="1">
        <f t="array" ref="NZ101">IF(OR(NZ$7="", $JE101=""), "", IFERROR(NZ$8+SUMPRODUCT((Trades!$CL$8:$CL$307)*(Trades!$O$8:$Q$307=NZ$7)*(Trades!$R$8:$R$307&lt;$JE101))-SUMPRODUCT((Trades!$H$8:$H$307)*(Trades!$E$8:$E$307=NZ$7)*(Trades!$R$8:$R$307&lt;$JE101)), ""))</f>
        <v/>
      </c>
      <c r="OA101" s="86" t="str" cm="1">
        <f t="array" ref="OA101">IF(OR(OA$7="", $JE101=""), "", IFERROR(OA$8+SUMPRODUCT((Trades!$CL$8:$CL$307)*(Trades!$O$8:$Q$307=OA$7)*(Trades!$R$8:$R$307&lt;$JE101))-SUMPRODUCT((Trades!$H$8:$H$307)*(Trades!$E$8:$E$307=OA$7)*(Trades!$R$8:$R$307&lt;$JE101)), ""))</f>
        <v/>
      </c>
      <c r="OB101" s="86" t="str" cm="1">
        <f t="array" ref="OB101">IF(OR(OB$7="", $JE101=""), "", IFERROR(OB$8+SUMPRODUCT((Trades!$CL$8:$CL$307)*(Trades!$O$8:$Q$307=OB$7)*(Trades!$R$8:$R$307&lt;$JE101))-SUMPRODUCT((Trades!$H$8:$H$307)*(Trades!$E$8:$E$307=OB$7)*(Trades!$R$8:$R$307&lt;$JE101)), ""))</f>
        <v/>
      </c>
      <c r="OC101" s="86" t="str" cm="1">
        <f t="array" ref="OC101">IF(OR(OC$7="", $JE101=""), "", IFERROR(OC$8+SUMPRODUCT((Trades!$CL$8:$CL$307)*(Trades!$O$8:$Q$307=OC$7)*(Trades!$R$8:$R$307&lt;$JE101))-SUMPRODUCT((Trades!$H$8:$H$307)*(Trades!$E$8:$E$307=OC$7)*(Trades!$R$8:$R$307&lt;$JE101)), ""))</f>
        <v/>
      </c>
      <c r="OD101" s="86" t="str" cm="1">
        <f t="array" ref="OD101">IF(OR(OD$7="", $JE101=""), "", IFERROR(OD$8+SUMPRODUCT((Trades!$CL$8:$CL$307)*(Trades!$O$8:$Q$307=OD$7)*(Trades!$R$8:$R$307&lt;$JE101))-SUMPRODUCT((Trades!$H$8:$H$307)*(Trades!$E$8:$E$307=OD$7)*(Trades!$R$8:$R$307&lt;$JE101)), ""))</f>
        <v/>
      </c>
      <c r="OE101" s="86" t="str" cm="1">
        <f t="array" ref="OE101">IF(OR(OE$7="", $JE101=""), "", IFERROR(OE$8+SUMPRODUCT((Trades!$CL$8:$CL$307)*(Trades!$O$8:$Q$307=OE$7)*(Trades!$R$8:$R$307&lt;$JE101))-SUMPRODUCT((Trades!$H$8:$H$307)*(Trades!$E$8:$E$307=OE$7)*(Trades!$R$8:$R$307&lt;$JE101)), ""))</f>
        <v/>
      </c>
      <c r="OF101" s="86" t="str" cm="1">
        <f t="array" ref="OF101">IF(OR(OF$7="", $JE101=""), "", IFERROR(OF$8+SUMPRODUCT((Trades!$CL$8:$CL$307)*(Trades!$O$8:$Q$307=OF$7)*(Trades!$R$8:$R$307&lt;$JE101))-SUMPRODUCT((Trades!$H$8:$H$307)*(Trades!$E$8:$E$307=OF$7)*(Trades!$R$8:$R$307&lt;$JE101)), ""))</f>
        <v/>
      </c>
      <c r="OG101" s="86" t="str" cm="1">
        <f t="array" ref="OG101">IF(OR(OG$7="", $JE101=""), "", IFERROR(OG$8+SUMPRODUCT((Trades!$CL$8:$CL$307)*(Trades!$O$8:$Q$307=OG$7)*(Trades!$R$8:$R$307&lt;$JE101))-SUMPRODUCT((Trades!$H$8:$H$307)*(Trades!$E$8:$E$307=OG$7)*(Trades!$R$8:$R$307&lt;$JE101)), ""))</f>
        <v/>
      </c>
      <c r="OH101" s="87" t="str" cm="1">
        <f t="array" ref="OH101">IF(OR(OH$7="", $JE101=""), "", IFERROR(OH$8+SUMPRODUCT((Trades!$CL$8:$CL$307)*(Trades!$O$8:$Q$307=OH$7)*(Trades!$R$8:$R$307&lt;$JE101))-SUMPRODUCT((Trades!$H$8:$H$307)*(Trades!$E$8:$E$307=OH$7)*(Trades!$R$8:$R$307&lt;$JE101)), ""))</f>
        <v/>
      </c>
      <c r="OJ101" s="94" t="str">
        <f t="shared" si="270"/>
        <v/>
      </c>
      <c r="OK101" s="95" t="str">
        <f t="shared" si="298"/>
        <v/>
      </c>
      <c r="OL101" s="95" t="str">
        <f t="shared" si="299"/>
        <v/>
      </c>
      <c r="OM101" s="95" t="str">
        <f t="shared" si="300"/>
        <v/>
      </c>
      <c r="ON101" s="95" t="str">
        <f t="shared" si="301"/>
        <v/>
      </c>
      <c r="OO101" s="95" t="str">
        <f t="shared" si="302"/>
        <v/>
      </c>
      <c r="OP101" s="95" t="str">
        <f t="shared" si="303"/>
        <v/>
      </c>
      <c r="OQ101" s="95" t="str">
        <f t="shared" si="304"/>
        <v/>
      </c>
      <c r="OR101" s="95" t="str">
        <f t="shared" si="305"/>
        <v/>
      </c>
      <c r="OS101" s="95" t="str">
        <f t="shared" si="275"/>
        <v/>
      </c>
      <c r="OT101" s="95" t="str">
        <f t="shared" si="276"/>
        <v/>
      </c>
      <c r="OU101" s="95" t="str">
        <f t="shared" si="277"/>
        <v/>
      </c>
      <c r="OV101" s="95" t="str">
        <f t="shared" si="278"/>
        <v/>
      </c>
      <c r="OW101" s="95" t="str">
        <f t="shared" si="279"/>
        <v/>
      </c>
      <c r="OX101" s="95" t="str">
        <f t="shared" si="280"/>
        <v/>
      </c>
      <c r="OY101" s="95" t="str">
        <f t="shared" si="281"/>
        <v/>
      </c>
      <c r="OZ101" s="95" t="str">
        <f t="shared" si="282"/>
        <v/>
      </c>
      <c r="PA101" s="95" t="str">
        <f t="shared" si="283"/>
        <v/>
      </c>
      <c r="PB101" s="95" t="str">
        <f t="shared" si="284"/>
        <v/>
      </c>
      <c r="PC101" s="96" t="str">
        <f t="shared" si="285"/>
        <v/>
      </c>
      <c r="PE101" s="101" t="str">
        <f t="shared" si="271"/>
        <v/>
      </c>
      <c r="PG101" s="106" t="str">
        <f t="shared" si="272"/>
        <v/>
      </c>
      <c r="PH101" s="107" t="str">
        <f t="shared" si="306"/>
        <v/>
      </c>
      <c r="PI101" s="107" t="str">
        <f t="shared" si="307"/>
        <v/>
      </c>
      <c r="PJ101" s="107" t="str">
        <f t="shared" si="308"/>
        <v/>
      </c>
      <c r="PK101" s="107" t="str">
        <f t="shared" si="309"/>
        <v/>
      </c>
      <c r="PL101" s="107" t="str">
        <f t="shared" si="310"/>
        <v/>
      </c>
      <c r="PM101" s="107" t="str">
        <f t="shared" si="311"/>
        <v/>
      </c>
      <c r="PN101" s="107" t="str">
        <f t="shared" si="312"/>
        <v/>
      </c>
      <c r="PO101" s="107" t="str">
        <f t="shared" si="313"/>
        <v/>
      </c>
      <c r="PP101" s="107" t="str">
        <f t="shared" si="286"/>
        <v/>
      </c>
      <c r="PQ101" s="107" t="str">
        <f t="shared" si="287"/>
        <v/>
      </c>
      <c r="PR101" s="107" t="str">
        <f t="shared" si="288"/>
        <v/>
      </c>
      <c r="PS101" s="107" t="str">
        <f t="shared" si="289"/>
        <v/>
      </c>
      <c r="PT101" s="107" t="str">
        <f t="shared" si="290"/>
        <v/>
      </c>
      <c r="PU101" s="107" t="str">
        <f t="shared" si="291"/>
        <v/>
      </c>
      <c r="PV101" s="107" t="str">
        <f t="shared" si="292"/>
        <v/>
      </c>
      <c r="PW101" s="107" t="str">
        <f t="shared" si="293"/>
        <v/>
      </c>
      <c r="PX101" s="107" t="str">
        <f t="shared" si="294"/>
        <v/>
      </c>
      <c r="PY101" s="107" t="str">
        <f t="shared" si="295"/>
        <v/>
      </c>
      <c r="PZ101" s="108" t="str">
        <f t="shared" si="296"/>
        <v/>
      </c>
      <c r="QB101" s="124" t="str" cm="1">
        <f t="array" ref="QB101">IF(OR($QB$3="", $NI101=""), "", IFERROR(INDEX($ML101:$NE101, $QA101, MATCH($QB$3, $ML$7:$NE$7, 0)), ""))</f>
        <v/>
      </c>
      <c r="QD101" s="101" t="e" cm="1">
        <f t="array" ref="QD101">IF(OR($NI101="", $QB$3=""), NA(), IFERROR(INDEX($NO101:$OH101, $QC101, MATCH($QB$3, $NO$7:$OH$7, 0)), NA()))</f>
        <v>#N/A</v>
      </c>
      <c r="QF101" s="10">
        <f t="shared" si="242"/>
        <v>-20</v>
      </c>
    </row>
    <row r="102" spans="88:448" ht="15" hidden="1" customHeight="1" x14ac:dyDescent="0.25">
      <c r="CJ102" s="7"/>
      <c r="CK102" s="10">
        <v>94</v>
      </c>
      <c r="CL102" s="60">
        <v>29</v>
      </c>
      <c r="CM102" s="7">
        <v>16</v>
      </c>
      <c r="CN102" s="7">
        <v>77</v>
      </c>
      <c r="CO102" s="7">
        <v>92</v>
      </c>
      <c r="CP102" s="7">
        <v>100</v>
      </c>
      <c r="CQ102" s="7">
        <v>44</v>
      </c>
      <c r="CR102" s="7">
        <v>15</v>
      </c>
      <c r="CS102" s="7">
        <v>83</v>
      </c>
      <c r="CT102" s="7">
        <v>86</v>
      </c>
      <c r="CU102" s="7">
        <v>93</v>
      </c>
      <c r="CV102" s="7">
        <v>91</v>
      </c>
      <c r="CW102" s="7">
        <v>66</v>
      </c>
      <c r="CX102" s="7">
        <v>99</v>
      </c>
      <c r="CY102" s="7">
        <v>97</v>
      </c>
      <c r="CZ102" s="7">
        <v>21</v>
      </c>
      <c r="DA102" s="7">
        <v>49</v>
      </c>
      <c r="DB102" s="7">
        <v>38</v>
      </c>
      <c r="DC102" s="7">
        <v>86</v>
      </c>
      <c r="DD102" s="7">
        <v>88</v>
      </c>
      <c r="DE102" s="7">
        <v>58</v>
      </c>
      <c r="DF102" s="7">
        <v>63</v>
      </c>
      <c r="DG102" s="7">
        <v>86</v>
      </c>
      <c r="DH102" s="7">
        <v>15</v>
      </c>
      <c r="DI102" s="61">
        <v>7</v>
      </c>
      <c r="DK102" s="10">
        <v>95</v>
      </c>
      <c r="DL102" s="60">
        <v>64</v>
      </c>
      <c r="DM102" s="7">
        <v>35</v>
      </c>
      <c r="DN102" s="7">
        <v>92</v>
      </c>
      <c r="DO102" s="7">
        <v>46</v>
      </c>
      <c r="DP102" s="7">
        <v>23</v>
      </c>
      <c r="DQ102" s="7">
        <v>66</v>
      </c>
      <c r="DR102" s="7">
        <v>10</v>
      </c>
      <c r="DS102" s="7">
        <v>99</v>
      </c>
      <c r="DT102" s="7">
        <v>77</v>
      </c>
      <c r="DU102" s="7">
        <v>2</v>
      </c>
      <c r="DV102" s="7">
        <v>3</v>
      </c>
      <c r="DW102" s="7">
        <v>61</v>
      </c>
      <c r="DX102" s="7">
        <v>27</v>
      </c>
      <c r="DY102" s="7">
        <v>77</v>
      </c>
      <c r="DZ102" s="7">
        <v>62</v>
      </c>
      <c r="EA102" s="7">
        <v>24</v>
      </c>
      <c r="EB102" s="7">
        <v>30</v>
      </c>
      <c r="EC102" s="7">
        <v>5</v>
      </c>
      <c r="ED102" s="7">
        <v>22</v>
      </c>
      <c r="EE102" s="7">
        <v>60</v>
      </c>
      <c r="EF102" s="7">
        <v>98</v>
      </c>
      <c r="EG102" s="7">
        <v>27</v>
      </c>
      <c r="EH102" s="7">
        <v>16</v>
      </c>
      <c r="EI102" s="7">
        <v>46</v>
      </c>
      <c r="EJ102" s="7">
        <v>38</v>
      </c>
      <c r="EK102" s="7">
        <v>54</v>
      </c>
      <c r="EL102" s="7">
        <v>62</v>
      </c>
      <c r="EM102" s="7">
        <v>94</v>
      </c>
      <c r="EN102" s="7">
        <v>82</v>
      </c>
      <c r="EO102" s="7">
        <v>71</v>
      </c>
      <c r="EP102" s="7">
        <v>18</v>
      </c>
      <c r="EQ102" s="7">
        <v>47</v>
      </c>
      <c r="ER102" s="7">
        <v>54</v>
      </c>
      <c r="ES102" s="7">
        <v>99</v>
      </c>
      <c r="ET102" s="7">
        <v>6</v>
      </c>
      <c r="EU102" s="7">
        <v>86</v>
      </c>
      <c r="EV102" s="7">
        <v>71</v>
      </c>
      <c r="EW102" s="7">
        <v>24</v>
      </c>
      <c r="EX102" s="7">
        <v>39</v>
      </c>
      <c r="EY102" s="7">
        <v>88</v>
      </c>
      <c r="EZ102" s="7">
        <v>69</v>
      </c>
      <c r="FA102" s="7">
        <v>100</v>
      </c>
      <c r="FB102" s="7">
        <v>6</v>
      </c>
      <c r="FC102" s="7">
        <v>70</v>
      </c>
      <c r="FD102" s="7">
        <v>14</v>
      </c>
      <c r="FE102" s="7">
        <v>95</v>
      </c>
      <c r="FF102" s="7">
        <v>42</v>
      </c>
      <c r="FG102" s="7">
        <v>8</v>
      </c>
      <c r="FH102" s="7">
        <v>5</v>
      </c>
      <c r="FI102" s="7">
        <v>98</v>
      </c>
      <c r="FJ102" s="7">
        <v>5</v>
      </c>
      <c r="FK102" s="7">
        <v>76</v>
      </c>
      <c r="FL102" s="7">
        <v>3</v>
      </c>
      <c r="FM102" s="7">
        <v>50</v>
      </c>
      <c r="FN102" s="7">
        <v>65</v>
      </c>
      <c r="FO102" s="7">
        <v>22</v>
      </c>
      <c r="FP102" s="7">
        <v>71</v>
      </c>
      <c r="FQ102" s="7">
        <v>6</v>
      </c>
      <c r="FR102" s="7">
        <v>52</v>
      </c>
      <c r="FS102" s="7">
        <v>59</v>
      </c>
      <c r="FT102" s="7">
        <v>13</v>
      </c>
      <c r="FU102" s="7">
        <v>47</v>
      </c>
      <c r="FV102" s="7">
        <v>41</v>
      </c>
      <c r="FW102" s="7">
        <v>42</v>
      </c>
      <c r="FX102" s="7">
        <v>84</v>
      </c>
      <c r="FY102" s="7">
        <v>99</v>
      </c>
      <c r="FZ102" s="7">
        <v>12</v>
      </c>
      <c r="GA102" s="7">
        <v>75</v>
      </c>
      <c r="GB102" s="7">
        <v>18</v>
      </c>
      <c r="GC102" s="7">
        <v>80</v>
      </c>
      <c r="GD102" s="7">
        <v>84</v>
      </c>
      <c r="GE102" s="7">
        <v>79</v>
      </c>
      <c r="GF102" s="7">
        <v>62</v>
      </c>
      <c r="GG102" s="7">
        <v>22</v>
      </c>
      <c r="GH102" s="7">
        <v>10</v>
      </c>
      <c r="GI102" s="7">
        <v>12</v>
      </c>
      <c r="GJ102" s="7">
        <v>7</v>
      </c>
      <c r="GK102" s="7">
        <v>81</v>
      </c>
      <c r="GL102" s="7">
        <v>31</v>
      </c>
      <c r="GM102" s="7">
        <v>40</v>
      </c>
      <c r="GN102" s="7">
        <v>78</v>
      </c>
      <c r="GO102" s="7">
        <v>52</v>
      </c>
      <c r="GP102" s="7">
        <v>52</v>
      </c>
      <c r="GQ102" s="7">
        <v>69</v>
      </c>
      <c r="GR102" s="7">
        <v>100</v>
      </c>
      <c r="GS102" s="7">
        <v>7</v>
      </c>
      <c r="GT102" s="7">
        <v>84</v>
      </c>
      <c r="GU102" s="7">
        <v>15</v>
      </c>
      <c r="GV102" s="7">
        <v>43</v>
      </c>
      <c r="GW102" s="7">
        <v>65</v>
      </c>
      <c r="GX102" s="7">
        <v>59</v>
      </c>
      <c r="GY102" s="7">
        <v>65</v>
      </c>
      <c r="GZ102" s="7">
        <v>66</v>
      </c>
      <c r="HA102" s="7">
        <v>81</v>
      </c>
      <c r="HB102" s="7">
        <v>87</v>
      </c>
      <c r="HC102" s="7">
        <v>27</v>
      </c>
      <c r="HD102" s="7">
        <v>41</v>
      </c>
      <c r="HE102" s="7">
        <v>66</v>
      </c>
      <c r="HF102" s="7">
        <v>89</v>
      </c>
      <c r="HG102" s="61">
        <v>25</v>
      </c>
      <c r="HJ102" s="52" t="e">
        <f t="shared" si="273"/>
        <v>#VALUE!</v>
      </c>
      <c r="HL102" s="49">
        <f>$CA$30</f>
        <v>0.9166666666666663</v>
      </c>
      <c r="HN102" s="10" t="e">
        <f t="shared" si="179"/>
        <v>#VALUE!</v>
      </c>
      <c r="HP102" s="10" t="e">
        <f t="shared" si="180"/>
        <v>#VALUE!</v>
      </c>
      <c r="HR102" s="10" t="e">
        <f t="shared" si="243"/>
        <v>#VALUE!</v>
      </c>
      <c r="HT102" s="60" t="e">
        <f t="shared" ref="HT102:II117" si="315">IF(OR($HR102="", HT$5=""), "", IFERROR(INDEX($DL$8:$HG$107, MATCH($HR102, $DK$8:$DK$107, 0), MATCH(HT$5, $DL$7:$HG$7, 0)), ""))</f>
        <v>#VALUE!</v>
      </c>
      <c r="HU102" s="7" t="e">
        <f t="shared" si="315"/>
        <v>#VALUE!</v>
      </c>
      <c r="HV102" s="7" t="e">
        <f t="shared" si="315"/>
        <v>#VALUE!</v>
      </c>
      <c r="HW102" s="7" t="e">
        <f t="shared" si="315"/>
        <v>#VALUE!</v>
      </c>
      <c r="HX102" s="7" t="e">
        <f t="shared" si="315"/>
        <v>#VALUE!</v>
      </c>
      <c r="HY102" s="7" t="e">
        <f t="shared" si="315"/>
        <v>#VALUE!</v>
      </c>
      <c r="HZ102" s="7" t="e">
        <f t="shared" si="315"/>
        <v>#VALUE!</v>
      </c>
      <c r="IA102" s="7" t="e">
        <f t="shared" si="315"/>
        <v>#VALUE!</v>
      </c>
      <c r="IB102" s="7" t="e">
        <f t="shared" si="315"/>
        <v>#VALUE!</v>
      </c>
      <c r="IC102" s="7" t="e">
        <f t="shared" si="315"/>
        <v>#VALUE!</v>
      </c>
      <c r="ID102" s="7" t="e">
        <f t="shared" si="315"/>
        <v>#VALUE!</v>
      </c>
      <c r="IE102" s="7" t="e">
        <f t="shared" si="315"/>
        <v>#VALUE!</v>
      </c>
      <c r="IF102" s="7" t="e">
        <f t="shared" si="315"/>
        <v>#VALUE!</v>
      </c>
      <c r="IG102" s="7" t="e">
        <f t="shared" si="315"/>
        <v>#VALUE!</v>
      </c>
      <c r="IH102" s="7" t="e">
        <f t="shared" si="315"/>
        <v>#VALUE!</v>
      </c>
      <c r="II102" s="7" t="e">
        <f t="shared" si="315"/>
        <v>#VALUE!</v>
      </c>
      <c r="IJ102" s="7" t="e">
        <f t="shared" si="314"/>
        <v>#VALUE!</v>
      </c>
      <c r="IK102" s="7" t="e">
        <f t="shared" si="314"/>
        <v>#VALUE!</v>
      </c>
      <c r="IL102" s="7" t="e">
        <f t="shared" si="314"/>
        <v>#VALUE!</v>
      </c>
      <c r="IM102" s="61" t="e">
        <f t="shared" si="314"/>
        <v>#VALUE!</v>
      </c>
      <c r="IT102" s="10">
        <v>95</v>
      </c>
      <c r="IU102" s="10">
        <f t="shared" si="244"/>
        <v>5</v>
      </c>
      <c r="IW102" s="10">
        <f>IFERROR(IF(COUNTIF(IW$8:IW101, IW101)&lt;=INDEX($IQ$8:$IQ$18, MATCH(IW101, $IP$8:$IP$18, 0)), IW101, IW101+$IR$5), "")</f>
        <v>4</v>
      </c>
      <c r="IX102" s="10">
        <f>IF($IW102="", "", COUNTIF(IW$8:IW102, IW102))</f>
        <v>8</v>
      </c>
      <c r="IY102" s="10">
        <f t="shared" si="245"/>
        <v>12</v>
      </c>
      <c r="JA102" s="10" t="str">
        <f t="shared" si="246"/>
        <v>X</v>
      </c>
      <c r="JB102" s="10">
        <f>IF($JA102="", "", COUNTIF(JA$8:JA102, "X"))</f>
        <v>86</v>
      </c>
      <c r="JE102" s="67" t="str">
        <f t="shared" si="247"/>
        <v/>
      </c>
      <c r="JF102" s="60" t="str">
        <f>IF(AND($IQ$5='Dev Settings'!$BU$3, COUNTIF($IP$21:$IP$25, HT102)&gt;0, COUNTIF($IP$21:$IP$25, HT101)&gt;0), MIN($ML101:$NE101)-ML101, IF(AND($IQ$6='Dev Settings'!$BU$3, COUNTIF($IQ$21:$IQ$25, HT102)&gt;0, COUNTIF($IQ$21:$IQ$25, HT101)&gt;0), MAX($ML101:$NE101)-ML101, IFERROR(INDEX($IU$8:$IU$107, MATCH(HT102, $IT$8:$IT$107, 0)), "")))</f>
        <v/>
      </c>
      <c r="JG102" s="7" t="str">
        <f>IF(AND($IQ$5='Dev Settings'!$BU$3, COUNTIF($IP$21:$IP$25, HU102)&gt;0, COUNTIF($IP$21:$IP$25, HU101)&gt;0), MIN($ML101:$NE101)-MM101, IF(AND($IQ$6='Dev Settings'!$BU$3, COUNTIF($IQ$21:$IQ$25, HU102)&gt;0, COUNTIF($IQ$21:$IQ$25, HU101)&gt;0), MAX($ML101:$NE101)-MM101, IFERROR(INDEX($IU$8:$IU$107, MATCH(HU102, $IT$8:$IT$107, 0)), "")))</f>
        <v/>
      </c>
      <c r="JH102" s="7" t="str">
        <f>IF(AND($IQ$5='Dev Settings'!$BU$3, COUNTIF($IP$21:$IP$25, HV102)&gt;0, COUNTIF($IP$21:$IP$25, HV101)&gt;0), MIN($ML101:$NE101)-MN101, IF(AND($IQ$6='Dev Settings'!$BU$3, COUNTIF($IQ$21:$IQ$25, HV102)&gt;0, COUNTIF($IQ$21:$IQ$25, HV101)&gt;0), MAX($ML101:$NE101)-MN101, IFERROR(INDEX($IU$8:$IU$107, MATCH(HV102, $IT$8:$IT$107, 0)), "")))</f>
        <v/>
      </c>
      <c r="JI102" s="7" t="str">
        <f>IF(AND($IQ$5='Dev Settings'!$BU$3, COUNTIF($IP$21:$IP$25, HW102)&gt;0, COUNTIF($IP$21:$IP$25, HW101)&gt;0), MIN($ML101:$NE101)-MO101, IF(AND($IQ$6='Dev Settings'!$BU$3, COUNTIF($IQ$21:$IQ$25, HW102)&gt;0, COUNTIF($IQ$21:$IQ$25, HW101)&gt;0), MAX($ML101:$NE101)-MO101, IFERROR(INDEX($IU$8:$IU$107, MATCH(HW102, $IT$8:$IT$107, 0)), "")))</f>
        <v/>
      </c>
      <c r="JJ102" s="7" t="str">
        <f>IF(AND($IQ$5='Dev Settings'!$BU$3, COUNTIF($IP$21:$IP$25, HX102)&gt;0, COUNTIF($IP$21:$IP$25, HX101)&gt;0), MIN($ML101:$NE101)-MP101, IF(AND($IQ$6='Dev Settings'!$BU$3, COUNTIF($IQ$21:$IQ$25, HX102)&gt;0, COUNTIF($IQ$21:$IQ$25, HX101)&gt;0), MAX($ML101:$NE101)-MP101, IFERROR(INDEX($IU$8:$IU$107, MATCH(HX102, $IT$8:$IT$107, 0)), "")))</f>
        <v/>
      </c>
      <c r="JK102" s="7" t="str">
        <f>IF(AND($IQ$5='Dev Settings'!$BU$3, COUNTIF($IP$21:$IP$25, HY102)&gt;0, COUNTIF($IP$21:$IP$25, HY101)&gt;0), MIN($ML101:$NE101)-MQ101, IF(AND($IQ$6='Dev Settings'!$BU$3, COUNTIF($IQ$21:$IQ$25, HY102)&gt;0, COUNTIF($IQ$21:$IQ$25, HY101)&gt;0), MAX($ML101:$NE101)-MQ101, IFERROR(INDEX($IU$8:$IU$107, MATCH(HY102, $IT$8:$IT$107, 0)), "")))</f>
        <v/>
      </c>
      <c r="JL102" s="7" t="str">
        <f>IF(AND($IQ$5='Dev Settings'!$BU$3, COUNTIF($IP$21:$IP$25, HZ102)&gt;0, COUNTIF($IP$21:$IP$25, HZ101)&gt;0), MIN($ML101:$NE101)-MR101, IF(AND($IQ$6='Dev Settings'!$BU$3, COUNTIF($IQ$21:$IQ$25, HZ102)&gt;0, COUNTIF($IQ$21:$IQ$25, HZ101)&gt;0), MAX($ML101:$NE101)-MR101, IFERROR(INDEX($IU$8:$IU$107, MATCH(HZ102, $IT$8:$IT$107, 0)), "")))</f>
        <v/>
      </c>
      <c r="JM102" s="7" t="str">
        <f>IF(AND($IQ$5='Dev Settings'!$BU$3, COUNTIF($IP$21:$IP$25, IA102)&gt;0, COUNTIF($IP$21:$IP$25, IA101)&gt;0), MIN($ML101:$NE101)-MS101, IF(AND($IQ$6='Dev Settings'!$BU$3, COUNTIF($IQ$21:$IQ$25, IA102)&gt;0, COUNTIF($IQ$21:$IQ$25, IA101)&gt;0), MAX($ML101:$NE101)-MS101, IFERROR(INDEX($IU$8:$IU$107, MATCH(IA102, $IT$8:$IT$107, 0)), "")))</f>
        <v/>
      </c>
      <c r="JN102" s="7" t="str">
        <f>IF(AND($IQ$5='Dev Settings'!$BU$3, COUNTIF($IP$21:$IP$25, IB102)&gt;0, COUNTIF($IP$21:$IP$25, IB101)&gt;0), MIN($ML101:$NE101)-MT101, IF(AND($IQ$6='Dev Settings'!$BU$3, COUNTIF($IQ$21:$IQ$25, IB102)&gt;0, COUNTIF($IQ$21:$IQ$25, IB101)&gt;0), MAX($ML101:$NE101)-MT101, IFERROR(INDEX($IU$8:$IU$107, MATCH(IB102, $IT$8:$IT$107, 0)), "")))</f>
        <v/>
      </c>
      <c r="JO102" s="7" t="str">
        <f>IF(AND($IQ$5='Dev Settings'!$BU$3, COUNTIF($IP$21:$IP$25, IC102)&gt;0, COUNTIF($IP$21:$IP$25, IC101)&gt;0), MIN($ML101:$NE101)-MU101, IF(AND($IQ$6='Dev Settings'!$BU$3, COUNTIF($IQ$21:$IQ$25, IC102)&gt;0, COUNTIF($IQ$21:$IQ$25, IC101)&gt;0), MAX($ML101:$NE101)-MU101, IFERROR(INDEX($IU$8:$IU$107, MATCH(IC102, $IT$8:$IT$107, 0)), "")))</f>
        <v/>
      </c>
      <c r="JP102" s="7" t="str">
        <f>IF(AND($IQ$5='Dev Settings'!$BU$3, COUNTIF($IP$21:$IP$25, ID102)&gt;0, COUNTIF($IP$21:$IP$25, ID101)&gt;0), MIN($ML101:$NE101)-MV101, IF(AND($IQ$6='Dev Settings'!$BU$3, COUNTIF($IQ$21:$IQ$25, ID102)&gt;0, COUNTIF($IQ$21:$IQ$25, ID101)&gt;0), MAX($ML101:$NE101)-MV101, IFERROR(INDEX($IU$8:$IU$107, MATCH(ID102, $IT$8:$IT$107, 0)), "")))</f>
        <v/>
      </c>
      <c r="JQ102" s="7" t="str">
        <f>IF(AND($IQ$5='Dev Settings'!$BU$3, COUNTIF($IP$21:$IP$25, IE102)&gt;0, COUNTIF($IP$21:$IP$25, IE101)&gt;0), MIN($ML101:$NE101)-MW101, IF(AND($IQ$6='Dev Settings'!$BU$3, COUNTIF($IQ$21:$IQ$25, IE102)&gt;0, COUNTIF($IQ$21:$IQ$25, IE101)&gt;0), MAX($ML101:$NE101)-MW101, IFERROR(INDEX($IU$8:$IU$107, MATCH(IE102, $IT$8:$IT$107, 0)), "")))</f>
        <v/>
      </c>
      <c r="JR102" s="7" t="str">
        <f>IF(AND($IQ$5='Dev Settings'!$BU$3, COUNTIF($IP$21:$IP$25, IF102)&gt;0, COUNTIF($IP$21:$IP$25, IF101)&gt;0), MIN($ML101:$NE101)-MX101, IF(AND($IQ$6='Dev Settings'!$BU$3, COUNTIF($IQ$21:$IQ$25, IF102)&gt;0, COUNTIF($IQ$21:$IQ$25, IF101)&gt;0), MAX($ML101:$NE101)-MX101, IFERROR(INDEX($IU$8:$IU$107, MATCH(IF102, $IT$8:$IT$107, 0)), "")))</f>
        <v/>
      </c>
      <c r="JS102" s="7" t="str">
        <f>IF(AND($IQ$5='Dev Settings'!$BU$3, COUNTIF($IP$21:$IP$25, IG102)&gt;0, COUNTIF($IP$21:$IP$25, IG101)&gt;0), MIN($ML101:$NE101)-MY101, IF(AND($IQ$6='Dev Settings'!$BU$3, COUNTIF($IQ$21:$IQ$25, IG102)&gt;0, COUNTIF($IQ$21:$IQ$25, IG101)&gt;0), MAX($ML101:$NE101)-MY101, IFERROR(INDEX($IU$8:$IU$107, MATCH(IG102, $IT$8:$IT$107, 0)), "")))</f>
        <v/>
      </c>
      <c r="JT102" s="7" t="str">
        <f>IF(AND($IQ$5='Dev Settings'!$BU$3, COUNTIF($IP$21:$IP$25, IH102)&gt;0, COUNTIF($IP$21:$IP$25, IH101)&gt;0), MIN($ML101:$NE101)-MZ101, IF(AND($IQ$6='Dev Settings'!$BU$3, COUNTIF($IQ$21:$IQ$25, IH102)&gt;0, COUNTIF($IQ$21:$IQ$25, IH101)&gt;0), MAX($ML101:$NE101)-MZ101, IFERROR(INDEX($IU$8:$IU$107, MATCH(IH102, $IT$8:$IT$107, 0)), "")))</f>
        <v/>
      </c>
      <c r="JU102" s="7" t="str">
        <f>IF(AND($IQ$5='Dev Settings'!$BU$3, COUNTIF($IP$21:$IP$25, II102)&gt;0, COUNTIF($IP$21:$IP$25, II101)&gt;0), MIN($ML101:$NE101)-NA101, IF(AND($IQ$6='Dev Settings'!$BU$3, COUNTIF($IQ$21:$IQ$25, II102)&gt;0, COUNTIF($IQ$21:$IQ$25, II101)&gt;0), MAX($ML101:$NE101)-NA101, IFERROR(INDEX($IU$8:$IU$107, MATCH(II102, $IT$8:$IT$107, 0)), "")))</f>
        <v/>
      </c>
      <c r="JV102" s="7" t="str">
        <f>IF(AND($IQ$5='Dev Settings'!$BU$3, COUNTIF($IP$21:$IP$25, IJ102)&gt;0, COUNTIF($IP$21:$IP$25, IJ101)&gt;0), MIN($ML101:$NE101)-NB101, IF(AND($IQ$6='Dev Settings'!$BU$3, COUNTIF($IQ$21:$IQ$25, IJ102)&gt;0, COUNTIF($IQ$21:$IQ$25, IJ101)&gt;0), MAX($ML101:$NE101)-NB101, IFERROR(INDEX($IU$8:$IU$107, MATCH(IJ102, $IT$8:$IT$107, 0)), "")))</f>
        <v/>
      </c>
      <c r="JW102" s="7" t="str">
        <f>IF(AND($IQ$5='Dev Settings'!$BU$3, COUNTIF($IP$21:$IP$25, IK102)&gt;0, COUNTIF($IP$21:$IP$25, IK101)&gt;0), MIN($ML101:$NE101)-NC101, IF(AND($IQ$6='Dev Settings'!$BU$3, COUNTIF($IQ$21:$IQ$25, IK102)&gt;0, COUNTIF($IQ$21:$IQ$25, IK101)&gt;0), MAX($ML101:$NE101)-NC101, IFERROR(INDEX($IU$8:$IU$107, MATCH(IK102, $IT$8:$IT$107, 0)), "")))</f>
        <v/>
      </c>
      <c r="JX102" s="7" t="str">
        <f>IF(AND($IQ$5='Dev Settings'!$BU$3, COUNTIF($IP$21:$IP$25, IL102)&gt;0, COUNTIF($IP$21:$IP$25, IL101)&gt;0), MIN($ML101:$NE101)-ND101, IF(AND($IQ$6='Dev Settings'!$BU$3, COUNTIF($IQ$21:$IQ$25, IL102)&gt;0, COUNTIF($IQ$21:$IQ$25, IL101)&gt;0), MAX($ML101:$NE101)-ND101, IFERROR(INDEX($IU$8:$IU$107, MATCH(IL102, $IT$8:$IT$107, 0)), "")))</f>
        <v/>
      </c>
      <c r="JY102" s="61" t="str">
        <f>IF(AND($IQ$5='Dev Settings'!$BU$3, COUNTIF($IP$21:$IP$25, IM102)&gt;0, COUNTIF($IP$21:$IP$25, IM101)&gt;0), MIN($ML101:$NE101)-NE101, IF(AND($IQ$6='Dev Settings'!$BU$3, COUNTIF($IQ$21:$IQ$25, IM102)&gt;0, COUNTIF($IQ$21:$IQ$25, IM101)&gt;0), MAX($ML101:$NE101)-NE101, IFERROR(INDEX($IU$8:$IU$107, MATCH(IM102, $IT$8:$IT$107, 0)), "")))</f>
        <v/>
      </c>
      <c r="KA102" s="60" t="str">
        <f t="shared" si="181"/>
        <v/>
      </c>
      <c r="KB102" s="7" t="str">
        <f t="shared" si="182"/>
        <v/>
      </c>
      <c r="KC102" s="7" t="str">
        <f t="shared" si="183"/>
        <v/>
      </c>
      <c r="KD102" s="7" t="str">
        <f t="shared" si="184"/>
        <v/>
      </c>
      <c r="KE102" s="7" t="str">
        <f t="shared" si="185"/>
        <v/>
      </c>
      <c r="KF102" s="7" t="str">
        <f t="shared" si="186"/>
        <v/>
      </c>
      <c r="KG102" s="7" t="str">
        <f t="shared" si="187"/>
        <v/>
      </c>
      <c r="KH102" s="7" t="str">
        <f t="shared" si="188"/>
        <v/>
      </c>
      <c r="KI102" s="7" t="str">
        <f t="shared" si="189"/>
        <v/>
      </c>
      <c r="KJ102" s="7" t="str">
        <f t="shared" si="190"/>
        <v/>
      </c>
      <c r="KK102" s="7" t="str">
        <f t="shared" si="191"/>
        <v/>
      </c>
      <c r="KL102" s="7" t="str">
        <f t="shared" si="192"/>
        <v/>
      </c>
      <c r="KM102" s="7" t="str">
        <f t="shared" si="193"/>
        <v/>
      </c>
      <c r="KN102" s="7" t="str">
        <f t="shared" si="194"/>
        <v/>
      </c>
      <c r="KO102" s="7" t="str">
        <f t="shared" si="195"/>
        <v/>
      </c>
      <c r="KP102" s="7" t="str">
        <f t="shared" si="196"/>
        <v/>
      </c>
      <c r="KQ102" s="7" t="str">
        <f t="shared" si="197"/>
        <v/>
      </c>
      <c r="KR102" s="7" t="str">
        <f t="shared" si="198"/>
        <v/>
      </c>
      <c r="KS102" s="7" t="str">
        <f t="shared" si="199"/>
        <v/>
      </c>
      <c r="KT102" s="61" t="str">
        <f t="shared" si="200"/>
        <v/>
      </c>
      <c r="KV102" s="60" t="e">
        <f t="shared" si="201"/>
        <v>#VALUE!</v>
      </c>
      <c r="KW102" s="7" t="e">
        <f t="shared" si="202"/>
        <v>#VALUE!</v>
      </c>
      <c r="KX102" s="7" t="e">
        <f t="shared" si="203"/>
        <v>#VALUE!</v>
      </c>
      <c r="KY102" s="7" t="e">
        <f t="shared" si="204"/>
        <v>#VALUE!</v>
      </c>
      <c r="KZ102" s="7" t="e">
        <f t="shared" si="205"/>
        <v>#VALUE!</v>
      </c>
      <c r="LA102" s="7" t="e">
        <f t="shared" si="206"/>
        <v>#VALUE!</v>
      </c>
      <c r="LB102" s="7" t="e">
        <f t="shared" si="207"/>
        <v>#VALUE!</v>
      </c>
      <c r="LC102" s="7" t="e">
        <f t="shared" si="208"/>
        <v>#VALUE!</v>
      </c>
      <c r="LD102" s="7" t="e">
        <f t="shared" si="209"/>
        <v>#VALUE!</v>
      </c>
      <c r="LE102" s="7" t="e">
        <f t="shared" si="210"/>
        <v>#VALUE!</v>
      </c>
      <c r="LF102" s="7" t="e">
        <f t="shared" si="211"/>
        <v>#VALUE!</v>
      </c>
      <c r="LG102" s="7" t="e">
        <f t="shared" si="212"/>
        <v>#VALUE!</v>
      </c>
      <c r="LH102" s="7" t="e">
        <f t="shared" si="213"/>
        <v>#VALUE!</v>
      </c>
      <c r="LI102" s="7" t="e">
        <f t="shared" si="214"/>
        <v>#VALUE!</v>
      </c>
      <c r="LJ102" s="7" t="e">
        <f t="shared" si="215"/>
        <v>#VALUE!</v>
      </c>
      <c r="LK102" s="7" t="e">
        <f t="shared" si="216"/>
        <v>#VALUE!</v>
      </c>
      <c r="LL102" s="7" t="e">
        <f t="shared" si="217"/>
        <v>#VALUE!</v>
      </c>
      <c r="LM102" s="7" t="e">
        <f t="shared" si="218"/>
        <v>#VALUE!</v>
      </c>
      <c r="LN102" s="7" t="e">
        <f t="shared" si="219"/>
        <v>#VALUE!</v>
      </c>
      <c r="LO102" s="61" t="e">
        <f t="shared" si="220"/>
        <v>#VALUE!</v>
      </c>
      <c r="LQ102" s="60" t="e">
        <f t="shared" si="221"/>
        <v>#VALUE!</v>
      </c>
      <c r="LR102" s="7" t="e">
        <f t="shared" si="222"/>
        <v>#VALUE!</v>
      </c>
      <c r="LS102" s="7" t="e">
        <f t="shared" si="223"/>
        <v>#VALUE!</v>
      </c>
      <c r="LT102" s="7" t="e">
        <f t="shared" si="224"/>
        <v>#VALUE!</v>
      </c>
      <c r="LU102" s="7" t="e">
        <f t="shared" si="225"/>
        <v>#VALUE!</v>
      </c>
      <c r="LV102" s="7" t="e">
        <f t="shared" si="226"/>
        <v>#VALUE!</v>
      </c>
      <c r="LW102" s="7" t="e">
        <f t="shared" si="227"/>
        <v>#VALUE!</v>
      </c>
      <c r="LX102" s="7" t="e">
        <f t="shared" si="228"/>
        <v>#VALUE!</v>
      </c>
      <c r="LY102" s="7" t="e">
        <f t="shared" si="229"/>
        <v>#VALUE!</v>
      </c>
      <c r="LZ102" s="7" t="e">
        <f t="shared" si="230"/>
        <v>#VALUE!</v>
      </c>
      <c r="MA102" s="7" t="e">
        <f t="shared" si="231"/>
        <v>#VALUE!</v>
      </c>
      <c r="MB102" s="7" t="e">
        <f t="shared" si="232"/>
        <v>#VALUE!</v>
      </c>
      <c r="MC102" s="7" t="e">
        <f t="shared" si="233"/>
        <v>#VALUE!</v>
      </c>
      <c r="MD102" s="7" t="e">
        <f t="shared" si="234"/>
        <v>#VALUE!</v>
      </c>
      <c r="ME102" s="7" t="e">
        <f t="shared" si="235"/>
        <v>#VALUE!</v>
      </c>
      <c r="MF102" s="7" t="e">
        <f t="shared" si="236"/>
        <v>#VALUE!</v>
      </c>
      <c r="MG102" s="7" t="e">
        <f t="shared" si="237"/>
        <v>#VALUE!</v>
      </c>
      <c r="MH102" s="7" t="e">
        <f t="shared" si="238"/>
        <v>#VALUE!</v>
      </c>
      <c r="MI102" s="7" t="e">
        <f t="shared" si="239"/>
        <v>#VALUE!</v>
      </c>
      <c r="MJ102" s="61" t="e">
        <f t="shared" si="240"/>
        <v>#VALUE!</v>
      </c>
      <c r="ML102" s="60" t="str">
        <f t="shared" si="248"/>
        <v/>
      </c>
      <c r="MM102" s="7" t="str">
        <f t="shared" si="249"/>
        <v/>
      </c>
      <c r="MN102" s="7" t="str">
        <f t="shared" si="250"/>
        <v/>
      </c>
      <c r="MO102" s="7" t="str">
        <f t="shared" si="251"/>
        <v/>
      </c>
      <c r="MP102" s="7" t="str">
        <f t="shared" si="252"/>
        <v/>
      </c>
      <c r="MQ102" s="7" t="str">
        <f t="shared" si="253"/>
        <v/>
      </c>
      <c r="MR102" s="7" t="str">
        <f t="shared" si="254"/>
        <v/>
      </c>
      <c r="MS102" s="7" t="str">
        <f t="shared" si="255"/>
        <v/>
      </c>
      <c r="MT102" s="7" t="str">
        <f t="shared" si="256"/>
        <v/>
      </c>
      <c r="MU102" s="7" t="str">
        <f t="shared" si="257"/>
        <v/>
      </c>
      <c r="MV102" s="7" t="str">
        <f t="shared" si="258"/>
        <v/>
      </c>
      <c r="MW102" s="7" t="str">
        <f t="shared" si="259"/>
        <v/>
      </c>
      <c r="MX102" s="7" t="str">
        <f t="shared" si="260"/>
        <v/>
      </c>
      <c r="MY102" s="7" t="str">
        <f t="shared" si="261"/>
        <v/>
      </c>
      <c r="MZ102" s="7" t="str">
        <f t="shared" si="262"/>
        <v/>
      </c>
      <c r="NA102" s="7" t="str">
        <f t="shared" si="263"/>
        <v/>
      </c>
      <c r="NB102" s="7" t="str">
        <f t="shared" si="264"/>
        <v/>
      </c>
      <c r="NC102" s="7" t="str">
        <f t="shared" si="265"/>
        <v/>
      </c>
      <c r="ND102" s="7" t="str">
        <f t="shared" si="266"/>
        <v/>
      </c>
      <c r="NE102" s="61" t="str">
        <f t="shared" si="267"/>
        <v/>
      </c>
      <c r="NG102" s="10" t="str">
        <f t="shared" si="268"/>
        <v/>
      </c>
      <c r="NI102" s="10" t="str">
        <f t="shared" si="269"/>
        <v/>
      </c>
      <c r="NK102" s="10" t="str">
        <f>IF(COUNTIF($NI102:$NI$176, "X")=1, "X", "")</f>
        <v/>
      </c>
      <c r="NM102" s="10" t="str">
        <f t="shared" si="241"/>
        <v/>
      </c>
      <c r="NO102" s="85" t="str" cm="1">
        <f t="array" ref="NO102">IF(OR(NO$7="", $JE102=""), "", IFERROR(NO$8+SUMPRODUCT((Trades!$CL$8:$CL$307)*(Trades!$O$8:$Q$307=NO$7)*(Trades!$R$8:$R$307&lt;$JE102))-SUMPRODUCT((Trades!$H$8:$H$307)*(Trades!$E$8:$E$307=NO$7)*(Trades!$R$8:$R$307&lt;$JE102)), ""))</f>
        <v/>
      </c>
      <c r="NP102" s="86" t="str" cm="1">
        <f t="array" ref="NP102">IF(OR(NP$7="", $JE102=""), "", IFERROR(NP$8+SUMPRODUCT((Trades!$CL$8:$CL$307)*(Trades!$O$8:$Q$307=NP$7)*(Trades!$R$8:$R$307&lt;$JE102))-SUMPRODUCT((Trades!$H$8:$H$307)*(Trades!$E$8:$E$307=NP$7)*(Trades!$R$8:$R$307&lt;$JE102)), ""))</f>
        <v/>
      </c>
      <c r="NQ102" s="86" t="str" cm="1">
        <f t="array" ref="NQ102">IF(OR(NQ$7="", $JE102=""), "", IFERROR(NQ$8+SUMPRODUCT((Trades!$CL$8:$CL$307)*(Trades!$O$8:$Q$307=NQ$7)*(Trades!$R$8:$R$307&lt;$JE102))-SUMPRODUCT((Trades!$H$8:$H$307)*(Trades!$E$8:$E$307=NQ$7)*(Trades!$R$8:$R$307&lt;$JE102)), ""))</f>
        <v/>
      </c>
      <c r="NR102" s="86" t="str" cm="1">
        <f t="array" ref="NR102">IF(OR(NR$7="", $JE102=""), "", IFERROR(NR$8+SUMPRODUCT((Trades!$CL$8:$CL$307)*(Trades!$O$8:$Q$307=NR$7)*(Trades!$R$8:$R$307&lt;$JE102))-SUMPRODUCT((Trades!$H$8:$H$307)*(Trades!$E$8:$E$307=NR$7)*(Trades!$R$8:$R$307&lt;$JE102)), ""))</f>
        <v/>
      </c>
      <c r="NS102" s="86" t="str" cm="1">
        <f t="array" ref="NS102">IF(OR(NS$7="", $JE102=""), "", IFERROR(NS$8+SUMPRODUCT((Trades!$CL$8:$CL$307)*(Trades!$O$8:$Q$307=NS$7)*(Trades!$R$8:$R$307&lt;$JE102))-SUMPRODUCT((Trades!$H$8:$H$307)*(Trades!$E$8:$E$307=NS$7)*(Trades!$R$8:$R$307&lt;$JE102)), ""))</f>
        <v/>
      </c>
      <c r="NT102" s="86" t="str" cm="1">
        <f t="array" ref="NT102">IF(OR(NT$7="", $JE102=""), "", IFERROR(NT$8+SUMPRODUCT((Trades!$CL$8:$CL$307)*(Trades!$O$8:$Q$307=NT$7)*(Trades!$R$8:$R$307&lt;$JE102))-SUMPRODUCT((Trades!$H$8:$H$307)*(Trades!$E$8:$E$307=NT$7)*(Trades!$R$8:$R$307&lt;$JE102)), ""))</f>
        <v/>
      </c>
      <c r="NU102" s="86" t="str" cm="1">
        <f t="array" ref="NU102">IF(OR(NU$7="", $JE102=""), "", IFERROR(NU$8+SUMPRODUCT((Trades!$CL$8:$CL$307)*(Trades!$O$8:$Q$307=NU$7)*(Trades!$R$8:$R$307&lt;$JE102))-SUMPRODUCT((Trades!$H$8:$H$307)*(Trades!$E$8:$E$307=NU$7)*(Trades!$R$8:$R$307&lt;$JE102)), ""))</f>
        <v/>
      </c>
      <c r="NV102" s="86" t="str" cm="1">
        <f t="array" ref="NV102">IF(OR(NV$7="", $JE102=""), "", IFERROR(NV$8+SUMPRODUCT((Trades!$CL$8:$CL$307)*(Trades!$O$8:$Q$307=NV$7)*(Trades!$R$8:$R$307&lt;$JE102))-SUMPRODUCT((Trades!$H$8:$H$307)*(Trades!$E$8:$E$307=NV$7)*(Trades!$R$8:$R$307&lt;$JE102)), ""))</f>
        <v/>
      </c>
      <c r="NW102" s="86" t="str" cm="1">
        <f t="array" ref="NW102">IF(OR(NW$7="", $JE102=""), "", IFERROR(NW$8+SUMPRODUCT((Trades!$CL$8:$CL$307)*(Trades!$O$8:$Q$307=NW$7)*(Trades!$R$8:$R$307&lt;$JE102))-SUMPRODUCT((Trades!$H$8:$H$307)*(Trades!$E$8:$E$307=NW$7)*(Trades!$R$8:$R$307&lt;$JE102)), ""))</f>
        <v/>
      </c>
      <c r="NX102" s="86" t="str" cm="1">
        <f t="array" ref="NX102">IF(OR(NX$7="", $JE102=""), "", IFERROR(NX$8+SUMPRODUCT((Trades!$CL$8:$CL$307)*(Trades!$O$8:$Q$307=NX$7)*(Trades!$R$8:$R$307&lt;$JE102))-SUMPRODUCT((Trades!$H$8:$H$307)*(Trades!$E$8:$E$307=NX$7)*(Trades!$R$8:$R$307&lt;$JE102)), ""))</f>
        <v/>
      </c>
      <c r="NY102" s="86" t="str" cm="1">
        <f t="array" ref="NY102">IF(OR(NY$7="", $JE102=""), "", IFERROR(NY$8+SUMPRODUCT((Trades!$CL$8:$CL$307)*(Trades!$O$8:$Q$307=NY$7)*(Trades!$R$8:$R$307&lt;$JE102))-SUMPRODUCT((Trades!$H$8:$H$307)*(Trades!$E$8:$E$307=NY$7)*(Trades!$R$8:$R$307&lt;$JE102)), ""))</f>
        <v/>
      </c>
      <c r="NZ102" s="86" t="str" cm="1">
        <f t="array" ref="NZ102">IF(OR(NZ$7="", $JE102=""), "", IFERROR(NZ$8+SUMPRODUCT((Trades!$CL$8:$CL$307)*(Trades!$O$8:$Q$307=NZ$7)*(Trades!$R$8:$R$307&lt;$JE102))-SUMPRODUCT((Trades!$H$8:$H$307)*(Trades!$E$8:$E$307=NZ$7)*(Trades!$R$8:$R$307&lt;$JE102)), ""))</f>
        <v/>
      </c>
      <c r="OA102" s="86" t="str" cm="1">
        <f t="array" ref="OA102">IF(OR(OA$7="", $JE102=""), "", IFERROR(OA$8+SUMPRODUCT((Trades!$CL$8:$CL$307)*(Trades!$O$8:$Q$307=OA$7)*(Trades!$R$8:$R$307&lt;$JE102))-SUMPRODUCT((Trades!$H$8:$H$307)*(Trades!$E$8:$E$307=OA$7)*(Trades!$R$8:$R$307&lt;$JE102)), ""))</f>
        <v/>
      </c>
      <c r="OB102" s="86" t="str" cm="1">
        <f t="array" ref="OB102">IF(OR(OB$7="", $JE102=""), "", IFERROR(OB$8+SUMPRODUCT((Trades!$CL$8:$CL$307)*(Trades!$O$8:$Q$307=OB$7)*(Trades!$R$8:$R$307&lt;$JE102))-SUMPRODUCT((Trades!$H$8:$H$307)*(Trades!$E$8:$E$307=OB$7)*(Trades!$R$8:$R$307&lt;$JE102)), ""))</f>
        <v/>
      </c>
      <c r="OC102" s="86" t="str" cm="1">
        <f t="array" ref="OC102">IF(OR(OC$7="", $JE102=""), "", IFERROR(OC$8+SUMPRODUCT((Trades!$CL$8:$CL$307)*(Trades!$O$8:$Q$307=OC$7)*(Trades!$R$8:$R$307&lt;$JE102))-SUMPRODUCT((Trades!$H$8:$H$307)*(Trades!$E$8:$E$307=OC$7)*(Trades!$R$8:$R$307&lt;$JE102)), ""))</f>
        <v/>
      </c>
      <c r="OD102" s="86" t="str" cm="1">
        <f t="array" ref="OD102">IF(OR(OD$7="", $JE102=""), "", IFERROR(OD$8+SUMPRODUCT((Trades!$CL$8:$CL$307)*(Trades!$O$8:$Q$307=OD$7)*(Trades!$R$8:$R$307&lt;$JE102))-SUMPRODUCT((Trades!$H$8:$H$307)*(Trades!$E$8:$E$307=OD$7)*(Trades!$R$8:$R$307&lt;$JE102)), ""))</f>
        <v/>
      </c>
      <c r="OE102" s="86" t="str" cm="1">
        <f t="array" ref="OE102">IF(OR(OE$7="", $JE102=""), "", IFERROR(OE$8+SUMPRODUCT((Trades!$CL$8:$CL$307)*(Trades!$O$8:$Q$307=OE$7)*(Trades!$R$8:$R$307&lt;$JE102))-SUMPRODUCT((Trades!$H$8:$H$307)*(Trades!$E$8:$E$307=OE$7)*(Trades!$R$8:$R$307&lt;$JE102)), ""))</f>
        <v/>
      </c>
      <c r="OF102" s="86" t="str" cm="1">
        <f t="array" ref="OF102">IF(OR(OF$7="", $JE102=""), "", IFERROR(OF$8+SUMPRODUCT((Trades!$CL$8:$CL$307)*(Trades!$O$8:$Q$307=OF$7)*(Trades!$R$8:$R$307&lt;$JE102))-SUMPRODUCT((Trades!$H$8:$H$307)*(Trades!$E$8:$E$307=OF$7)*(Trades!$R$8:$R$307&lt;$JE102)), ""))</f>
        <v/>
      </c>
      <c r="OG102" s="86" t="str" cm="1">
        <f t="array" ref="OG102">IF(OR(OG$7="", $JE102=""), "", IFERROR(OG$8+SUMPRODUCT((Trades!$CL$8:$CL$307)*(Trades!$O$8:$Q$307=OG$7)*(Trades!$R$8:$R$307&lt;$JE102))-SUMPRODUCT((Trades!$H$8:$H$307)*(Trades!$E$8:$E$307=OG$7)*(Trades!$R$8:$R$307&lt;$JE102)), ""))</f>
        <v/>
      </c>
      <c r="OH102" s="87" t="str" cm="1">
        <f t="array" ref="OH102">IF(OR(OH$7="", $JE102=""), "", IFERROR(OH$8+SUMPRODUCT((Trades!$CL$8:$CL$307)*(Trades!$O$8:$Q$307=OH$7)*(Trades!$R$8:$R$307&lt;$JE102))-SUMPRODUCT((Trades!$H$8:$H$307)*(Trades!$E$8:$E$307=OH$7)*(Trades!$R$8:$R$307&lt;$JE102)), ""))</f>
        <v/>
      </c>
      <c r="OJ102" s="94" t="str">
        <f t="shared" si="270"/>
        <v/>
      </c>
      <c r="OK102" s="95" t="str">
        <f t="shared" si="298"/>
        <v/>
      </c>
      <c r="OL102" s="95" t="str">
        <f t="shared" si="299"/>
        <v/>
      </c>
      <c r="OM102" s="95" t="str">
        <f t="shared" si="300"/>
        <v/>
      </c>
      <c r="ON102" s="95" t="str">
        <f t="shared" si="301"/>
        <v/>
      </c>
      <c r="OO102" s="95" t="str">
        <f t="shared" si="302"/>
        <v/>
      </c>
      <c r="OP102" s="95" t="str">
        <f t="shared" si="303"/>
        <v/>
      </c>
      <c r="OQ102" s="95" t="str">
        <f t="shared" si="304"/>
        <v/>
      </c>
      <c r="OR102" s="95" t="str">
        <f t="shared" si="305"/>
        <v/>
      </c>
      <c r="OS102" s="95" t="str">
        <f t="shared" si="275"/>
        <v/>
      </c>
      <c r="OT102" s="95" t="str">
        <f t="shared" si="276"/>
        <v/>
      </c>
      <c r="OU102" s="95" t="str">
        <f t="shared" si="277"/>
        <v/>
      </c>
      <c r="OV102" s="95" t="str">
        <f t="shared" si="278"/>
        <v/>
      </c>
      <c r="OW102" s="95" t="str">
        <f t="shared" si="279"/>
        <v/>
      </c>
      <c r="OX102" s="95" t="str">
        <f t="shared" si="280"/>
        <v/>
      </c>
      <c r="OY102" s="95" t="str">
        <f t="shared" si="281"/>
        <v/>
      </c>
      <c r="OZ102" s="95" t="str">
        <f t="shared" si="282"/>
        <v/>
      </c>
      <c r="PA102" s="95" t="str">
        <f t="shared" si="283"/>
        <v/>
      </c>
      <c r="PB102" s="95" t="str">
        <f t="shared" si="284"/>
        <v/>
      </c>
      <c r="PC102" s="96" t="str">
        <f t="shared" si="285"/>
        <v/>
      </c>
      <c r="PE102" s="101" t="str">
        <f t="shared" si="271"/>
        <v/>
      </c>
      <c r="PG102" s="106" t="str">
        <f t="shared" si="272"/>
        <v/>
      </c>
      <c r="PH102" s="107" t="str">
        <f t="shared" si="306"/>
        <v/>
      </c>
      <c r="PI102" s="107" t="str">
        <f t="shared" si="307"/>
        <v/>
      </c>
      <c r="PJ102" s="107" t="str">
        <f t="shared" si="308"/>
        <v/>
      </c>
      <c r="PK102" s="107" t="str">
        <f t="shared" si="309"/>
        <v/>
      </c>
      <c r="PL102" s="107" t="str">
        <f t="shared" si="310"/>
        <v/>
      </c>
      <c r="PM102" s="107" t="str">
        <f t="shared" si="311"/>
        <v/>
      </c>
      <c r="PN102" s="107" t="str">
        <f t="shared" si="312"/>
        <v/>
      </c>
      <c r="PO102" s="107" t="str">
        <f t="shared" si="313"/>
        <v/>
      </c>
      <c r="PP102" s="107" t="str">
        <f t="shared" si="286"/>
        <v/>
      </c>
      <c r="PQ102" s="107" t="str">
        <f t="shared" si="287"/>
        <v/>
      </c>
      <c r="PR102" s="107" t="str">
        <f t="shared" si="288"/>
        <v/>
      </c>
      <c r="PS102" s="107" t="str">
        <f t="shared" si="289"/>
        <v/>
      </c>
      <c r="PT102" s="107" t="str">
        <f t="shared" si="290"/>
        <v/>
      </c>
      <c r="PU102" s="107" t="str">
        <f t="shared" si="291"/>
        <v/>
      </c>
      <c r="PV102" s="107" t="str">
        <f t="shared" si="292"/>
        <v/>
      </c>
      <c r="PW102" s="107" t="str">
        <f t="shared" si="293"/>
        <v/>
      </c>
      <c r="PX102" s="107" t="str">
        <f t="shared" si="294"/>
        <v/>
      </c>
      <c r="PY102" s="107" t="str">
        <f t="shared" si="295"/>
        <v/>
      </c>
      <c r="PZ102" s="108" t="str">
        <f t="shared" si="296"/>
        <v/>
      </c>
      <c r="QB102" s="124" t="str" cm="1">
        <f t="array" ref="QB102">IF(OR($QB$3="", $NI102=""), "", IFERROR(INDEX($ML102:$NE102, $QA102, MATCH($QB$3, $ML$7:$NE$7, 0)), ""))</f>
        <v/>
      </c>
      <c r="QD102" s="101" t="e" cm="1">
        <f t="array" ref="QD102">IF(OR($NI102="", $QB$3=""), NA(), IFERROR(INDEX($NO102:$OH102, $QC102, MATCH($QB$3, $NO$7:$OH$7, 0)), NA()))</f>
        <v>#N/A</v>
      </c>
      <c r="QF102" s="10">
        <f t="shared" si="242"/>
        <v>-20</v>
      </c>
    </row>
    <row r="103" spans="88:448" ht="15" hidden="1" customHeight="1" x14ac:dyDescent="0.25">
      <c r="CJ103" s="7"/>
      <c r="CK103" s="10">
        <v>95</v>
      </c>
      <c r="CL103" s="60">
        <v>33</v>
      </c>
      <c r="CM103" s="7">
        <v>1</v>
      </c>
      <c r="CN103" s="7">
        <v>5</v>
      </c>
      <c r="CO103" s="7">
        <v>52</v>
      </c>
      <c r="CP103" s="7">
        <v>63</v>
      </c>
      <c r="CQ103" s="7">
        <v>82</v>
      </c>
      <c r="CR103" s="7">
        <v>49</v>
      </c>
      <c r="CS103" s="7">
        <v>85</v>
      </c>
      <c r="CT103" s="7">
        <v>69</v>
      </c>
      <c r="CU103" s="7">
        <v>96</v>
      </c>
      <c r="CV103" s="7">
        <v>29</v>
      </c>
      <c r="CW103" s="7">
        <v>63</v>
      </c>
      <c r="CX103" s="7">
        <v>51</v>
      </c>
      <c r="CY103" s="7">
        <v>23</v>
      </c>
      <c r="CZ103" s="7">
        <v>70</v>
      </c>
      <c r="DA103" s="7">
        <v>65</v>
      </c>
      <c r="DB103" s="7">
        <v>16</v>
      </c>
      <c r="DC103" s="7">
        <v>75</v>
      </c>
      <c r="DD103" s="7">
        <v>98</v>
      </c>
      <c r="DE103" s="7">
        <v>49</v>
      </c>
      <c r="DF103" s="7">
        <v>29</v>
      </c>
      <c r="DG103" s="7">
        <v>15</v>
      </c>
      <c r="DH103" s="7">
        <v>34</v>
      </c>
      <c r="DI103" s="61">
        <v>98</v>
      </c>
      <c r="DK103" s="10">
        <v>96</v>
      </c>
      <c r="DL103" s="60">
        <v>97</v>
      </c>
      <c r="DM103" s="7">
        <v>33</v>
      </c>
      <c r="DN103" s="7">
        <v>89</v>
      </c>
      <c r="DO103" s="7">
        <v>2</v>
      </c>
      <c r="DP103" s="7">
        <v>26</v>
      </c>
      <c r="DQ103" s="7">
        <v>10</v>
      </c>
      <c r="DR103" s="7">
        <v>35</v>
      </c>
      <c r="DS103" s="7">
        <v>58</v>
      </c>
      <c r="DT103" s="7">
        <v>84</v>
      </c>
      <c r="DU103" s="7">
        <v>1</v>
      </c>
      <c r="DV103" s="7">
        <v>8</v>
      </c>
      <c r="DW103" s="7">
        <v>17</v>
      </c>
      <c r="DX103" s="7">
        <v>50</v>
      </c>
      <c r="DY103" s="7">
        <v>100</v>
      </c>
      <c r="DZ103" s="7">
        <v>89</v>
      </c>
      <c r="EA103" s="7">
        <v>22</v>
      </c>
      <c r="EB103" s="7">
        <v>96</v>
      </c>
      <c r="EC103" s="7">
        <v>2</v>
      </c>
      <c r="ED103" s="7">
        <v>53</v>
      </c>
      <c r="EE103" s="7">
        <v>94</v>
      </c>
      <c r="EF103" s="7">
        <v>53</v>
      </c>
      <c r="EG103" s="7">
        <v>65</v>
      </c>
      <c r="EH103" s="7">
        <v>28</v>
      </c>
      <c r="EI103" s="7">
        <v>25</v>
      </c>
      <c r="EJ103" s="7">
        <v>83</v>
      </c>
      <c r="EK103" s="7">
        <v>28</v>
      </c>
      <c r="EL103" s="7">
        <v>53</v>
      </c>
      <c r="EM103" s="7">
        <v>31</v>
      </c>
      <c r="EN103" s="7">
        <v>75</v>
      </c>
      <c r="EO103" s="7">
        <v>47</v>
      </c>
      <c r="EP103" s="7">
        <v>84</v>
      </c>
      <c r="EQ103" s="7">
        <v>86</v>
      </c>
      <c r="ER103" s="7">
        <v>53</v>
      </c>
      <c r="ES103" s="7">
        <v>22</v>
      </c>
      <c r="ET103" s="7">
        <v>1</v>
      </c>
      <c r="EU103" s="7">
        <v>97</v>
      </c>
      <c r="EV103" s="7">
        <v>1</v>
      </c>
      <c r="EW103" s="7">
        <v>18</v>
      </c>
      <c r="EX103" s="7">
        <v>60</v>
      </c>
      <c r="EY103" s="7">
        <v>72</v>
      </c>
      <c r="EZ103" s="7">
        <v>70</v>
      </c>
      <c r="FA103" s="7">
        <v>32</v>
      </c>
      <c r="FB103" s="7">
        <v>33</v>
      </c>
      <c r="FC103" s="7">
        <v>38</v>
      </c>
      <c r="FD103" s="7">
        <v>14</v>
      </c>
      <c r="FE103" s="7">
        <v>43</v>
      </c>
      <c r="FF103" s="7">
        <v>20</v>
      </c>
      <c r="FG103" s="7">
        <v>37</v>
      </c>
      <c r="FH103" s="7">
        <v>5</v>
      </c>
      <c r="FI103" s="7">
        <v>35</v>
      </c>
      <c r="FJ103" s="7">
        <v>22</v>
      </c>
      <c r="FK103" s="7">
        <v>3</v>
      </c>
      <c r="FL103" s="7">
        <v>18</v>
      </c>
      <c r="FM103" s="7">
        <v>15</v>
      </c>
      <c r="FN103" s="7">
        <v>80</v>
      </c>
      <c r="FO103" s="7">
        <v>37</v>
      </c>
      <c r="FP103" s="7">
        <v>81</v>
      </c>
      <c r="FQ103" s="7">
        <v>80</v>
      </c>
      <c r="FR103" s="7">
        <v>60</v>
      </c>
      <c r="FS103" s="7">
        <v>88</v>
      </c>
      <c r="FT103" s="7">
        <v>75</v>
      </c>
      <c r="FU103" s="7">
        <v>9</v>
      </c>
      <c r="FV103" s="7">
        <v>73</v>
      </c>
      <c r="FW103" s="7">
        <v>34</v>
      </c>
      <c r="FX103" s="7">
        <v>79</v>
      </c>
      <c r="FY103" s="7">
        <v>17</v>
      </c>
      <c r="FZ103" s="7">
        <v>89</v>
      </c>
      <c r="GA103" s="7">
        <v>40</v>
      </c>
      <c r="GB103" s="7">
        <v>2</v>
      </c>
      <c r="GC103" s="7">
        <v>98</v>
      </c>
      <c r="GD103" s="7">
        <v>63</v>
      </c>
      <c r="GE103" s="7">
        <v>49</v>
      </c>
      <c r="GF103" s="7">
        <v>72</v>
      </c>
      <c r="GG103" s="7">
        <v>88</v>
      </c>
      <c r="GH103" s="7">
        <v>99</v>
      </c>
      <c r="GI103" s="7">
        <v>58</v>
      </c>
      <c r="GJ103" s="7">
        <v>29</v>
      </c>
      <c r="GK103" s="7">
        <v>55</v>
      </c>
      <c r="GL103" s="7">
        <v>58</v>
      </c>
      <c r="GM103" s="7">
        <v>8</v>
      </c>
      <c r="GN103" s="7">
        <v>34</v>
      </c>
      <c r="GO103" s="7">
        <v>81</v>
      </c>
      <c r="GP103" s="7">
        <v>99</v>
      </c>
      <c r="GQ103" s="7">
        <v>39</v>
      </c>
      <c r="GR103" s="7">
        <v>15</v>
      </c>
      <c r="GS103" s="7">
        <v>75</v>
      </c>
      <c r="GT103" s="7">
        <v>31</v>
      </c>
      <c r="GU103" s="7">
        <v>46</v>
      </c>
      <c r="GV103" s="7">
        <v>12</v>
      </c>
      <c r="GW103" s="7">
        <v>66</v>
      </c>
      <c r="GX103" s="7">
        <v>38</v>
      </c>
      <c r="GY103" s="7">
        <v>25</v>
      </c>
      <c r="GZ103" s="7">
        <v>47</v>
      </c>
      <c r="HA103" s="7">
        <v>6</v>
      </c>
      <c r="HB103" s="7">
        <v>28</v>
      </c>
      <c r="HC103" s="7">
        <v>82</v>
      </c>
      <c r="HD103" s="7">
        <v>30</v>
      </c>
      <c r="HE103" s="7">
        <v>85</v>
      </c>
      <c r="HF103" s="7">
        <v>41</v>
      </c>
      <c r="HG103" s="61">
        <v>40</v>
      </c>
      <c r="HJ103" s="53" t="e">
        <f t="shared" si="273"/>
        <v>#VALUE!</v>
      </c>
      <c r="HL103" s="50">
        <f>$CA$31</f>
        <v>0.95833333333333293</v>
      </c>
      <c r="HN103" s="10" t="e">
        <f t="shared" si="179"/>
        <v>#VALUE!</v>
      </c>
      <c r="HP103" s="10" t="e">
        <f t="shared" si="180"/>
        <v>#VALUE!</v>
      </c>
      <c r="HR103" s="10" t="e">
        <f t="shared" si="243"/>
        <v>#VALUE!</v>
      </c>
      <c r="HT103" s="60" t="e">
        <f t="shared" si="315"/>
        <v>#VALUE!</v>
      </c>
      <c r="HU103" s="7" t="e">
        <f t="shared" si="315"/>
        <v>#VALUE!</v>
      </c>
      <c r="HV103" s="7" t="e">
        <f t="shared" si="315"/>
        <v>#VALUE!</v>
      </c>
      <c r="HW103" s="7" t="e">
        <f t="shared" si="315"/>
        <v>#VALUE!</v>
      </c>
      <c r="HX103" s="7" t="e">
        <f t="shared" si="315"/>
        <v>#VALUE!</v>
      </c>
      <c r="HY103" s="7" t="e">
        <f t="shared" si="315"/>
        <v>#VALUE!</v>
      </c>
      <c r="HZ103" s="7" t="e">
        <f t="shared" si="315"/>
        <v>#VALUE!</v>
      </c>
      <c r="IA103" s="7" t="e">
        <f t="shared" si="315"/>
        <v>#VALUE!</v>
      </c>
      <c r="IB103" s="7" t="e">
        <f t="shared" si="315"/>
        <v>#VALUE!</v>
      </c>
      <c r="IC103" s="7" t="e">
        <f t="shared" si="315"/>
        <v>#VALUE!</v>
      </c>
      <c r="ID103" s="7" t="e">
        <f t="shared" si="315"/>
        <v>#VALUE!</v>
      </c>
      <c r="IE103" s="7" t="e">
        <f t="shared" si="315"/>
        <v>#VALUE!</v>
      </c>
      <c r="IF103" s="7" t="e">
        <f t="shared" si="315"/>
        <v>#VALUE!</v>
      </c>
      <c r="IG103" s="7" t="e">
        <f t="shared" si="315"/>
        <v>#VALUE!</v>
      </c>
      <c r="IH103" s="7" t="e">
        <f t="shared" si="315"/>
        <v>#VALUE!</v>
      </c>
      <c r="II103" s="7" t="e">
        <f t="shared" si="315"/>
        <v>#VALUE!</v>
      </c>
      <c r="IJ103" s="7" t="e">
        <f t="shared" si="314"/>
        <v>#VALUE!</v>
      </c>
      <c r="IK103" s="7" t="e">
        <f t="shared" si="314"/>
        <v>#VALUE!</v>
      </c>
      <c r="IL103" s="7" t="e">
        <f t="shared" si="314"/>
        <v>#VALUE!</v>
      </c>
      <c r="IM103" s="61" t="e">
        <f t="shared" si="314"/>
        <v>#VALUE!</v>
      </c>
      <c r="IT103" s="10">
        <v>96</v>
      </c>
      <c r="IU103" s="10">
        <f t="shared" si="244"/>
        <v>5</v>
      </c>
      <c r="IW103" s="10">
        <f>IFERROR(IF(COUNTIF(IW$8:IW102, IW102)&lt;=INDEX($IQ$8:$IQ$18, MATCH(IW102, $IP$8:$IP$18, 0)), IW102, IW102+$IR$5), "")</f>
        <v>4</v>
      </c>
      <c r="IX103" s="10">
        <f>IF($IW103="", "", COUNTIF(IW$8:IW103, IW103))</f>
        <v>9</v>
      </c>
      <c r="IY103" s="10">
        <f t="shared" si="245"/>
        <v>12</v>
      </c>
      <c r="JA103" s="10" t="str">
        <f t="shared" si="246"/>
        <v>X</v>
      </c>
      <c r="JB103" s="10">
        <f>IF($JA103="", "", COUNTIF(JA$8:JA103, "X"))</f>
        <v>87</v>
      </c>
      <c r="JE103" s="67" t="str">
        <f t="shared" si="247"/>
        <v/>
      </c>
      <c r="JF103" s="60" t="str">
        <f>IF(AND($IQ$5='Dev Settings'!$BU$3, COUNTIF($IP$21:$IP$25, HT103)&gt;0, COUNTIF($IP$21:$IP$25, HT102)&gt;0), MIN($ML102:$NE102)-ML102, IF(AND($IQ$6='Dev Settings'!$BU$3, COUNTIF($IQ$21:$IQ$25, HT103)&gt;0, COUNTIF($IQ$21:$IQ$25, HT102)&gt;0), MAX($ML102:$NE102)-ML102, IFERROR(INDEX($IU$8:$IU$107, MATCH(HT103, $IT$8:$IT$107, 0)), "")))</f>
        <v/>
      </c>
      <c r="JG103" s="7" t="str">
        <f>IF(AND($IQ$5='Dev Settings'!$BU$3, COUNTIF($IP$21:$IP$25, HU103)&gt;0, COUNTIF($IP$21:$IP$25, HU102)&gt;0), MIN($ML102:$NE102)-MM102, IF(AND($IQ$6='Dev Settings'!$BU$3, COUNTIF($IQ$21:$IQ$25, HU103)&gt;0, COUNTIF($IQ$21:$IQ$25, HU102)&gt;0), MAX($ML102:$NE102)-MM102, IFERROR(INDEX($IU$8:$IU$107, MATCH(HU103, $IT$8:$IT$107, 0)), "")))</f>
        <v/>
      </c>
      <c r="JH103" s="7" t="str">
        <f>IF(AND($IQ$5='Dev Settings'!$BU$3, COUNTIF($IP$21:$IP$25, HV103)&gt;0, COUNTIF($IP$21:$IP$25, HV102)&gt;0), MIN($ML102:$NE102)-MN102, IF(AND($IQ$6='Dev Settings'!$BU$3, COUNTIF($IQ$21:$IQ$25, HV103)&gt;0, COUNTIF($IQ$21:$IQ$25, HV102)&gt;0), MAX($ML102:$NE102)-MN102, IFERROR(INDEX($IU$8:$IU$107, MATCH(HV103, $IT$8:$IT$107, 0)), "")))</f>
        <v/>
      </c>
      <c r="JI103" s="7" t="str">
        <f>IF(AND($IQ$5='Dev Settings'!$BU$3, COUNTIF($IP$21:$IP$25, HW103)&gt;0, COUNTIF($IP$21:$IP$25, HW102)&gt;0), MIN($ML102:$NE102)-MO102, IF(AND($IQ$6='Dev Settings'!$BU$3, COUNTIF($IQ$21:$IQ$25, HW103)&gt;0, COUNTIF($IQ$21:$IQ$25, HW102)&gt;0), MAX($ML102:$NE102)-MO102, IFERROR(INDEX($IU$8:$IU$107, MATCH(HW103, $IT$8:$IT$107, 0)), "")))</f>
        <v/>
      </c>
      <c r="JJ103" s="7" t="str">
        <f>IF(AND($IQ$5='Dev Settings'!$BU$3, COUNTIF($IP$21:$IP$25, HX103)&gt;0, COUNTIF($IP$21:$IP$25, HX102)&gt;0), MIN($ML102:$NE102)-MP102, IF(AND($IQ$6='Dev Settings'!$BU$3, COUNTIF($IQ$21:$IQ$25, HX103)&gt;0, COUNTIF($IQ$21:$IQ$25, HX102)&gt;0), MAX($ML102:$NE102)-MP102, IFERROR(INDEX($IU$8:$IU$107, MATCH(HX103, $IT$8:$IT$107, 0)), "")))</f>
        <v/>
      </c>
      <c r="JK103" s="7" t="str">
        <f>IF(AND($IQ$5='Dev Settings'!$BU$3, COUNTIF($IP$21:$IP$25, HY103)&gt;0, COUNTIF($IP$21:$IP$25, HY102)&gt;0), MIN($ML102:$NE102)-MQ102, IF(AND($IQ$6='Dev Settings'!$BU$3, COUNTIF($IQ$21:$IQ$25, HY103)&gt;0, COUNTIF($IQ$21:$IQ$25, HY102)&gt;0), MAX($ML102:$NE102)-MQ102, IFERROR(INDEX($IU$8:$IU$107, MATCH(HY103, $IT$8:$IT$107, 0)), "")))</f>
        <v/>
      </c>
      <c r="JL103" s="7" t="str">
        <f>IF(AND($IQ$5='Dev Settings'!$BU$3, COUNTIF($IP$21:$IP$25, HZ103)&gt;0, COUNTIF($IP$21:$IP$25, HZ102)&gt;0), MIN($ML102:$NE102)-MR102, IF(AND($IQ$6='Dev Settings'!$BU$3, COUNTIF($IQ$21:$IQ$25, HZ103)&gt;0, COUNTIF($IQ$21:$IQ$25, HZ102)&gt;0), MAX($ML102:$NE102)-MR102, IFERROR(INDEX($IU$8:$IU$107, MATCH(HZ103, $IT$8:$IT$107, 0)), "")))</f>
        <v/>
      </c>
      <c r="JM103" s="7" t="str">
        <f>IF(AND($IQ$5='Dev Settings'!$BU$3, COUNTIF($IP$21:$IP$25, IA103)&gt;0, COUNTIF($IP$21:$IP$25, IA102)&gt;0), MIN($ML102:$NE102)-MS102, IF(AND($IQ$6='Dev Settings'!$BU$3, COUNTIF($IQ$21:$IQ$25, IA103)&gt;0, COUNTIF($IQ$21:$IQ$25, IA102)&gt;0), MAX($ML102:$NE102)-MS102, IFERROR(INDEX($IU$8:$IU$107, MATCH(IA103, $IT$8:$IT$107, 0)), "")))</f>
        <v/>
      </c>
      <c r="JN103" s="7" t="str">
        <f>IF(AND($IQ$5='Dev Settings'!$BU$3, COUNTIF($IP$21:$IP$25, IB103)&gt;0, COUNTIF($IP$21:$IP$25, IB102)&gt;0), MIN($ML102:$NE102)-MT102, IF(AND($IQ$6='Dev Settings'!$BU$3, COUNTIF($IQ$21:$IQ$25, IB103)&gt;0, COUNTIF($IQ$21:$IQ$25, IB102)&gt;0), MAX($ML102:$NE102)-MT102, IFERROR(INDEX($IU$8:$IU$107, MATCH(IB103, $IT$8:$IT$107, 0)), "")))</f>
        <v/>
      </c>
      <c r="JO103" s="7" t="str">
        <f>IF(AND($IQ$5='Dev Settings'!$BU$3, COUNTIF($IP$21:$IP$25, IC103)&gt;0, COUNTIF($IP$21:$IP$25, IC102)&gt;0), MIN($ML102:$NE102)-MU102, IF(AND($IQ$6='Dev Settings'!$BU$3, COUNTIF($IQ$21:$IQ$25, IC103)&gt;0, COUNTIF($IQ$21:$IQ$25, IC102)&gt;0), MAX($ML102:$NE102)-MU102, IFERROR(INDEX($IU$8:$IU$107, MATCH(IC103, $IT$8:$IT$107, 0)), "")))</f>
        <v/>
      </c>
      <c r="JP103" s="7" t="str">
        <f>IF(AND($IQ$5='Dev Settings'!$BU$3, COUNTIF($IP$21:$IP$25, ID103)&gt;0, COUNTIF($IP$21:$IP$25, ID102)&gt;0), MIN($ML102:$NE102)-MV102, IF(AND($IQ$6='Dev Settings'!$BU$3, COUNTIF($IQ$21:$IQ$25, ID103)&gt;0, COUNTIF($IQ$21:$IQ$25, ID102)&gt;0), MAX($ML102:$NE102)-MV102, IFERROR(INDEX($IU$8:$IU$107, MATCH(ID103, $IT$8:$IT$107, 0)), "")))</f>
        <v/>
      </c>
      <c r="JQ103" s="7" t="str">
        <f>IF(AND($IQ$5='Dev Settings'!$BU$3, COUNTIF($IP$21:$IP$25, IE103)&gt;0, COUNTIF($IP$21:$IP$25, IE102)&gt;0), MIN($ML102:$NE102)-MW102, IF(AND($IQ$6='Dev Settings'!$BU$3, COUNTIF($IQ$21:$IQ$25, IE103)&gt;0, COUNTIF($IQ$21:$IQ$25, IE102)&gt;0), MAX($ML102:$NE102)-MW102, IFERROR(INDEX($IU$8:$IU$107, MATCH(IE103, $IT$8:$IT$107, 0)), "")))</f>
        <v/>
      </c>
      <c r="JR103" s="7" t="str">
        <f>IF(AND($IQ$5='Dev Settings'!$BU$3, COUNTIF($IP$21:$IP$25, IF103)&gt;0, COUNTIF($IP$21:$IP$25, IF102)&gt;0), MIN($ML102:$NE102)-MX102, IF(AND($IQ$6='Dev Settings'!$BU$3, COUNTIF($IQ$21:$IQ$25, IF103)&gt;0, COUNTIF($IQ$21:$IQ$25, IF102)&gt;0), MAX($ML102:$NE102)-MX102, IFERROR(INDEX($IU$8:$IU$107, MATCH(IF103, $IT$8:$IT$107, 0)), "")))</f>
        <v/>
      </c>
      <c r="JS103" s="7" t="str">
        <f>IF(AND($IQ$5='Dev Settings'!$BU$3, COUNTIF($IP$21:$IP$25, IG103)&gt;0, COUNTIF($IP$21:$IP$25, IG102)&gt;0), MIN($ML102:$NE102)-MY102, IF(AND($IQ$6='Dev Settings'!$BU$3, COUNTIF($IQ$21:$IQ$25, IG103)&gt;0, COUNTIF($IQ$21:$IQ$25, IG102)&gt;0), MAX($ML102:$NE102)-MY102, IFERROR(INDEX($IU$8:$IU$107, MATCH(IG103, $IT$8:$IT$107, 0)), "")))</f>
        <v/>
      </c>
      <c r="JT103" s="7" t="str">
        <f>IF(AND($IQ$5='Dev Settings'!$BU$3, COUNTIF($IP$21:$IP$25, IH103)&gt;0, COUNTIF($IP$21:$IP$25, IH102)&gt;0), MIN($ML102:$NE102)-MZ102, IF(AND($IQ$6='Dev Settings'!$BU$3, COUNTIF($IQ$21:$IQ$25, IH103)&gt;0, COUNTIF($IQ$21:$IQ$25, IH102)&gt;0), MAX($ML102:$NE102)-MZ102, IFERROR(INDEX($IU$8:$IU$107, MATCH(IH103, $IT$8:$IT$107, 0)), "")))</f>
        <v/>
      </c>
      <c r="JU103" s="7" t="str">
        <f>IF(AND($IQ$5='Dev Settings'!$BU$3, COUNTIF($IP$21:$IP$25, II103)&gt;0, COUNTIF($IP$21:$IP$25, II102)&gt;0), MIN($ML102:$NE102)-NA102, IF(AND($IQ$6='Dev Settings'!$BU$3, COUNTIF($IQ$21:$IQ$25, II103)&gt;0, COUNTIF($IQ$21:$IQ$25, II102)&gt;0), MAX($ML102:$NE102)-NA102, IFERROR(INDEX($IU$8:$IU$107, MATCH(II103, $IT$8:$IT$107, 0)), "")))</f>
        <v/>
      </c>
      <c r="JV103" s="7" t="str">
        <f>IF(AND($IQ$5='Dev Settings'!$BU$3, COUNTIF($IP$21:$IP$25, IJ103)&gt;0, COUNTIF($IP$21:$IP$25, IJ102)&gt;0), MIN($ML102:$NE102)-NB102, IF(AND($IQ$6='Dev Settings'!$BU$3, COUNTIF($IQ$21:$IQ$25, IJ103)&gt;0, COUNTIF($IQ$21:$IQ$25, IJ102)&gt;0), MAX($ML102:$NE102)-NB102, IFERROR(INDEX($IU$8:$IU$107, MATCH(IJ103, $IT$8:$IT$107, 0)), "")))</f>
        <v/>
      </c>
      <c r="JW103" s="7" t="str">
        <f>IF(AND($IQ$5='Dev Settings'!$BU$3, COUNTIF($IP$21:$IP$25, IK103)&gt;0, COUNTIF($IP$21:$IP$25, IK102)&gt;0), MIN($ML102:$NE102)-NC102, IF(AND($IQ$6='Dev Settings'!$BU$3, COUNTIF($IQ$21:$IQ$25, IK103)&gt;0, COUNTIF($IQ$21:$IQ$25, IK102)&gt;0), MAX($ML102:$NE102)-NC102, IFERROR(INDEX($IU$8:$IU$107, MATCH(IK103, $IT$8:$IT$107, 0)), "")))</f>
        <v/>
      </c>
      <c r="JX103" s="7" t="str">
        <f>IF(AND($IQ$5='Dev Settings'!$BU$3, COUNTIF($IP$21:$IP$25, IL103)&gt;0, COUNTIF($IP$21:$IP$25, IL102)&gt;0), MIN($ML102:$NE102)-ND102, IF(AND($IQ$6='Dev Settings'!$BU$3, COUNTIF($IQ$21:$IQ$25, IL103)&gt;0, COUNTIF($IQ$21:$IQ$25, IL102)&gt;0), MAX($ML102:$NE102)-ND102, IFERROR(INDEX($IU$8:$IU$107, MATCH(IL103, $IT$8:$IT$107, 0)), "")))</f>
        <v/>
      </c>
      <c r="JY103" s="61" t="str">
        <f>IF(AND($IQ$5='Dev Settings'!$BU$3, COUNTIF($IP$21:$IP$25, IM103)&gt;0, COUNTIF($IP$21:$IP$25, IM102)&gt;0), MIN($ML102:$NE102)-NE102, IF(AND($IQ$6='Dev Settings'!$BU$3, COUNTIF($IQ$21:$IQ$25, IM103)&gt;0, COUNTIF($IQ$21:$IQ$25, IM102)&gt;0), MAX($ML102:$NE102)-NE102, IFERROR(INDEX($IU$8:$IU$107, MATCH(IM103, $IT$8:$IT$107, 0)), "")))</f>
        <v/>
      </c>
      <c r="KA103" s="60" t="str">
        <f t="shared" si="181"/>
        <v/>
      </c>
      <c r="KB103" s="7" t="str">
        <f t="shared" si="182"/>
        <v/>
      </c>
      <c r="KC103" s="7" t="str">
        <f t="shared" si="183"/>
        <v/>
      </c>
      <c r="KD103" s="7" t="str">
        <f t="shared" si="184"/>
        <v/>
      </c>
      <c r="KE103" s="7" t="str">
        <f t="shared" si="185"/>
        <v/>
      </c>
      <c r="KF103" s="7" t="str">
        <f t="shared" si="186"/>
        <v/>
      </c>
      <c r="KG103" s="7" t="str">
        <f t="shared" si="187"/>
        <v/>
      </c>
      <c r="KH103" s="7" t="str">
        <f t="shared" si="188"/>
        <v/>
      </c>
      <c r="KI103" s="7" t="str">
        <f t="shared" si="189"/>
        <v/>
      </c>
      <c r="KJ103" s="7" t="str">
        <f t="shared" si="190"/>
        <v/>
      </c>
      <c r="KK103" s="7" t="str">
        <f t="shared" si="191"/>
        <v/>
      </c>
      <c r="KL103" s="7" t="str">
        <f t="shared" si="192"/>
        <v/>
      </c>
      <c r="KM103" s="7" t="str">
        <f t="shared" si="193"/>
        <v/>
      </c>
      <c r="KN103" s="7" t="str">
        <f t="shared" si="194"/>
        <v/>
      </c>
      <c r="KO103" s="7" t="str">
        <f t="shared" si="195"/>
        <v/>
      </c>
      <c r="KP103" s="7" t="str">
        <f t="shared" si="196"/>
        <v/>
      </c>
      <c r="KQ103" s="7" t="str">
        <f t="shared" si="197"/>
        <v/>
      </c>
      <c r="KR103" s="7" t="str">
        <f t="shared" si="198"/>
        <v/>
      </c>
      <c r="KS103" s="7" t="str">
        <f t="shared" si="199"/>
        <v/>
      </c>
      <c r="KT103" s="61" t="str">
        <f t="shared" si="200"/>
        <v/>
      </c>
      <c r="KV103" s="60" t="e">
        <f t="shared" si="201"/>
        <v>#VALUE!</v>
      </c>
      <c r="KW103" s="7" t="e">
        <f t="shared" si="202"/>
        <v>#VALUE!</v>
      </c>
      <c r="KX103" s="7" t="e">
        <f t="shared" si="203"/>
        <v>#VALUE!</v>
      </c>
      <c r="KY103" s="7" t="e">
        <f t="shared" si="204"/>
        <v>#VALUE!</v>
      </c>
      <c r="KZ103" s="7" t="e">
        <f t="shared" si="205"/>
        <v>#VALUE!</v>
      </c>
      <c r="LA103" s="7" t="e">
        <f t="shared" si="206"/>
        <v>#VALUE!</v>
      </c>
      <c r="LB103" s="7" t="e">
        <f t="shared" si="207"/>
        <v>#VALUE!</v>
      </c>
      <c r="LC103" s="7" t="e">
        <f t="shared" si="208"/>
        <v>#VALUE!</v>
      </c>
      <c r="LD103" s="7" t="e">
        <f t="shared" si="209"/>
        <v>#VALUE!</v>
      </c>
      <c r="LE103" s="7" t="e">
        <f t="shared" si="210"/>
        <v>#VALUE!</v>
      </c>
      <c r="LF103" s="7" t="e">
        <f t="shared" si="211"/>
        <v>#VALUE!</v>
      </c>
      <c r="LG103" s="7" t="e">
        <f t="shared" si="212"/>
        <v>#VALUE!</v>
      </c>
      <c r="LH103" s="7" t="e">
        <f t="shared" si="213"/>
        <v>#VALUE!</v>
      </c>
      <c r="LI103" s="7" t="e">
        <f t="shared" si="214"/>
        <v>#VALUE!</v>
      </c>
      <c r="LJ103" s="7" t="e">
        <f t="shared" si="215"/>
        <v>#VALUE!</v>
      </c>
      <c r="LK103" s="7" t="e">
        <f t="shared" si="216"/>
        <v>#VALUE!</v>
      </c>
      <c r="LL103" s="7" t="e">
        <f t="shared" si="217"/>
        <v>#VALUE!</v>
      </c>
      <c r="LM103" s="7" t="e">
        <f t="shared" si="218"/>
        <v>#VALUE!</v>
      </c>
      <c r="LN103" s="7" t="e">
        <f t="shared" si="219"/>
        <v>#VALUE!</v>
      </c>
      <c r="LO103" s="61" t="e">
        <f t="shared" si="220"/>
        <v>#VALUE!</v>
      </c>
      <c r="LQ103" s="60" t="e">
        <f t="shared" si="221"/>
        <v>#VALUE!</v>
      </c>
      <c r="LR103" s="7" t="e">
        <f t="shared" si="222"/>
        <v>#VALUE!</v>
      </c>
      <c r="LS103" s="7" t="e">
        <f t="shared" si="223"/>
        <v>#VALUE!</v>
      </c>
      <c r="LT103" s="7" t="e">
        <f t="shared" si="224"/>
        <v>#VALUE!</v>
      </c>
      <c r="LU103" s="7" t="e">
        <f t="shared" si="225"/>
        <v>#VALUE!</v>
      </c>
      <c r="LV103" s="7" t="e">
        <f t="shared" si="226"/>
        <v>#VALUE!</v>
      </c>
      <c r="LW103" s="7" t="e">
        <f t="shared" si="227"/>
        <v>#VALUE!</v>
      </c>
      <c r="LX103" s="7" t="e">
        <f t="shared" si="228"/>
        <v>#VALUE!</v>
      </c>
      <c r="LY103" s="7" t="e">
        <f t="shared" si="229"/>
        <v>#VALUE!</v>
      </c>
      <c r="LZ103" s="7" t="e">
        <f t="shared" si="230"/>
        <v>#VALUE!</v>
      </c>
      <c r="MA103" s="7" t="e">
        <f t="shared" si="231"/>
        <v>#VALUE!</v>
      </c>
      <c r="MB103" s="7" t="e">
        <f t="shared" si="232"/>
        <v>#VALUE!</v>
      </c>
      <c r="MC103" s="7" t="e">
        <f t="shared" si="233"/>
        <v>#VALUE!</v>
      </c>
      <c r="MD103" s="7" t="e">
        <f t="shared" si="234"/>
        <v>#VALUE!</v>
      </c>
      <c r="ME103" s="7" t="e">
        <f t="shared" si="235"/>
        <v>#VALUE!</v>
      </c>
      <c r="MF103" s="7" t="e">
        <f t="shared" si="236"/>
        <v>#VALUE!</v>
      </c>
      <c r="MG103" s="7" t="e">
        <f t="shared" si="237"/>
        <v>#VALUE!</v>
      </c>
      <c r="MH103" s="7" t="e">
        <f t="shared" si="238"/>
        <v>#VALUE!</v>
      </c>
      <c r="MI103" s="7" t="e">
        <f t="shared" si="239"/>
        <v>#VALUE!</v>
      </c>
      <c r="MJ103" s="61" t="e">
        <f t="shared" si="240"/>
        <v>#VALUE!</v>
      </c>
      <c r="ML103" s="60" t="str">
        <f t="shared" si="248"/>
        <v/>
      </c>
      <c r="MM103" s="7" t="str">
        <f t="shared" si="249"/>
        <v/>
      </c>
      <c r="MN103" s="7" t="str">
        <f t="shared" si="250"/>
        <v/>
      </c>
      <c r="MO103" s="7" t="str">
        <f t="shared" si="251"/>
        <v/>
      </c>
      <c r="MP103" s="7" t="str">
        <f t="shared" si="252"/>
        <v/>
      </c>
      <c r="MQ103" s="7" t="str">
        <f t="shared" si="253"/>
        <v/>
      </c>
      <c r="MR103" s="7" t="str">
        <f t="shared" si="254"/>
        <v/>
      </c>
      <c r="MS103" s="7" t="str">
        <f t="shared" si="255"/>
        <v/>
      </c>
      <c r="MT103" s="7" t="str">
        <f t="shared" si="256"/>
        <v/>
      </c>
      <c r="MU103" s="7" t="str">
        <f t="shared" si="257"/>
        <v/>
      </c>
      <c r="MV103" s="7" t="str">
        <f t="shared" si="258"/>
        <v/>
      </c>
      <c r="MW103" s="7" t="str">
        <f t="shared" si="259"/>
        <v/>
      </c>
      <c r="MX103" s="7" t="str">
        <f t="shared" si="260"/>
        <v/>
      </c>
      <c r="MY103" s="7" t="str">
        <f t="shared" si="261"/>
        <v/>
      </c>
      <c r="MZ103" s="7" t="str">
        <f t="shared" si="262"/>
        <v/>
      </c>
      <c r="NA103" s="7" t="str">
        <f t="shared" si="263"/>
        <v/>
      </c>
      <c r="NB103" s="7" t="str">
        <f t="shared" si="264"/>
        <v/>
      </c>
      <c r="NC103" s="7" t="str">
        <f t="shared" si="265"/>
        <v/>
      </c>
      <c r="ND103" s="7" t="str">
        <f t="shared" si="266"/>
        <v/>
      </c>
      <c r="NE103" s="61" t="str">
        <f t="shared" si="267"/>
        <v/>
      </c>
      <c r="NG103" s="10" t="str">
        <f t="shared" si="268"/>
        <v/>
      </c>
      <c r="NI103" s="10" t="str">
        <f t="shared" si="269"/>
        <v/>
      </c>
      <c r="NK103" s="10" t="str">
        <f>IF(COUNTIF($NI103:$NI$176, "X")=1, "X", "")</f>
        <v/>
      </c>
      <c r="NM103" s="10" t="str">
        <f t="shared" si="241"/>
        <v/>
      </c>
      <c r="NO103" s="85" t="str" cm="1">
        <f t="array" ref="NO103">IF(OR(NO$7="", $JE103=""), "", IFERROR(NO$8+SUMPRODUCT((Trades!$CL$8:$CL$307)*(Trades!$O$8:$Q$307=NO$7)*(Trades!$R$8:$R$307&lt;$JE103))-SUMPRODUCT((Trades!$H$8:$H$307)*(Trades!$E$8:$E$307=NO$7)*(Trades!$R$8:$R$307&lt;$JE103)), ""))</f>
        <v/>
      </c>
      <c r="NP103" s="86" t="str" cm="1">
        <f t="array" ref="NP103">IF(OR(NP$7="", $JE103=""), "", IFERROR(NP$8+SUMPRODUCT((Trades!$CL$8:$CL$307)*(Trades!$O$8:$Q$307=NP$7)*(Trades!$R$8:$R$307&lt;$JE103))-SUMPRODUCT((Trades!$H$8:$H$307)*(Trades!$E$8:$E$307=NP$7)*(Trades!$R$8:$R$307&lt;$JE103)), ""))</f>
        <v/>
      </c>
      <c r="NQ103" s="86" t="str" cm="1">
        <f t="array" ref="NQ103">IF(OR(NQ$7="", $JE103=""), "", IFERROR(NQ$8+SUMPRODUCT((Trades!$CL$8:$CL$307)*(Trades!$O$8:$Q$307=NQ$7)*(Trades!$R$8:$R$307&lt;$JE103))-SUMPRODUCT((Trades!$H$8:$H$307)*(Trades!$E$8:$E$307=NQ$7)*(Trades!$R$8:$R$307&lt;$JE103)), ""))</f>
        <v/>
      </c>
      <c r="NR103" s="86" t="str" cm="1">
        <f t="array" ref="NR103">IF(OR(NR$7="", $JE103=""), "", IFERROR(NR$8+SUMPRODUCT((Trades!$CL$8:$CL$307)*(Trades!$O$8:$Q$307=NR$7)*(Trades!$R$8:$R$307&lt;$JE103))-SUMPRODUCT((Trades!$H$8:$H$307)*(Trades!$E$8:$E$307=NR$7)*(Trades!$R$8:$R$307&lt;$JE103)), ""))</f>
        <v/>
      </c>
      <c r="NS103" s="86" t="str" cm="1">
        <f t="array" ref="NS103">IF(OR(NS$7="", $JE103=""), "", IFERROR(NS$8+SUMPRODUCT((Trades!$CL$8:$CL$307)*(Trades!$O$8:$Q$307=NS$7)*(Trades!$R$8:$R$307&lt;$JE103))-SUMPRODUCT((Trades!$H$8:$H$307)*(Trades!$E$8:$E$307=NS$7)*(Trades!$R$8:$R$307&lt;$JE103)), ""))</f>
        <v/>
      </c>
      <c r="NT103" s="86" t="str" cm="1">
        <f t="array" ref="NT103">IF(OR(NT$7="", $JE103=""), "", IFERROR(NT$8+SUMPRODUCT((Trades!$CL$8:$CL$307)*(Trades!$O$8:$Q$307=NT$7)*(Trades!$R$8:$R$307&lt;$JE103))-SUMPRODUCT((Trades!$H$8:$H$307)*(Trades!$E$8:$E$307=NT$7)*(Trades!$R$8:$R$307&lt;$JE103)), ""))</f>
        <v/>
      </c>
      <c r="NU103" s="86" t="str" cm="1">
        <f t="array" ref="NU103">IF(OR(NU$7="", $JE103=""), "", IFERROR(NU$8+SUMPRODUCT((Trades!$CL$8:$CL$307)*(Trades!$O$8:$Q$307=NU$7)*(Trades!$R$8:$R$307&lt;$JE103))-SUMPRODUCT((Trades!$H$8:$H$307)*(Trades!$E$8:$E$307=NU$7)*(Trades!$R$8:$R$307&lt;$JE103)), ""))</f>
        <v/>
      </c>
      <c r="NV103" s="86" t="str" cm="1">
        <f t="array" ref="NV103">IF(OR(NV$7="", $JE103=""), "", IFERROR(NV$8+SUMPRODUCT((Trades!$CL$8:$CL$307)*(Trades!$O$8:$Q$307=NV$7)*(Trades!$R$8:$R$307&lt;$JE103))-SUMPRODUCT((Trades!$H$8:$H$307)*(Trades!$E$8:$E$307=NV$7)*(Trades!$R$8:$R$307&lt;$JE103)), ""))</f>
        <v/>
      </c>
      <c r="NW103" s="86" t="str" cm="1">
        <f t="array" ref="NW103">IF(OR(NW$7="", $JE103=""), "", IFERROR(NW$8+SUMPRODUCT((Trades!$CL$8:$CL$307)*(Trades!$O$8:$Q$307=NW$7)*(Trades!$R$8:$R$307&lt;$JE103))-SUMPRODUCT((Trades!$H$8:$H$307)*(Trades!$E$8:$E$307=NW$7)*(Trades!$R$8:$R$307&lt;$JE103)), ""))</f>
        <v/>
      </c>
      <c r="NX103" s="86" t="str" cm="1">
        <f t="array" ref="NX103">IF(OR(NX$7="", $JE103=""), "", IFERROR(NX$8+SUMPRODUCT((Trades!$CL$8:$CL$307)*(Trades!$O$8:$Q$307=NX$7)*(Trades!$R$8:$R$307&lt;$JE103))-SUMPRODUCT((Trades!$H$8:$H$307)*(Trades!$E$8:$E$307=NX$7)*(Trades!$R$8:$R$307&lt;$JE103)), ""))</f>
        <v/>
      </c>
      <c r="NY103" s="86" t="str" cm="1">
        <f t="array" ref="NY103">IF(OR(NY$7="", $JE103=""), "", IFERROR(NY$8+SUMPRODUCT((Trades!$CL$8:$CL$307)*(Trades!$O$8:$Q$307=NY$7)*(Trades!$R$8:$R$307&lt;$JE103))-SUMPRODUCT((Trades!$H$8:$H$307)*(Trades!$E$8:$E$307=NY$7)*(Trades!$R$8:$R$307&lt;$JE103)), ""))</f>
        <v/>
      </c>
      <c r="NZ103" s="86" t="str" cm="1">
        <f t="array" ref="NZ103">IF(OR(NZ$7="", $JE103=""), "", IFERROR(NZ$8+SUMPRODUCT((Trades!$CL$8:$CL$307)*(Trades!$O$8:$Q$307=NZ$7)*(Trades!$R$8:$R$307&lt;$JE103))-SUMPRODUCT((Trades!$H$8:$H$307)*(Trades!$E$8:$E$307=NZ$7)*(Trades!$R$8:$R$307&lt;$JE103)), ""))</f>
        <v/>
      </c>
      <c r="OA103" s="86" t="str" cm="1">
        <f t="array" ref="OA103">IF(OR(OA$7="", $JE103=""), "", IFERROR(OA$8+SUMPRODUCT((Trades!$CL$8:$CL$307)*(Trades!$O$8:$Q$307=OA$7)*(Trades!$R$8:$R$307&lt;$JE103))-SUMPRODUCT((Trades!$H$8:$H$307)*(Trades!$E$8:$E$307=OA$7)*(Trades!$R$8:$R$307&lt;$JE103)), ""))</f>
        <v/>
      </c>
      <c r="OB103" s="86" t="str" cm="1">
        <f t="array" ref="OB103">IF(OR(OB$7="", $JE103=""), "", IFERROR(OB$8+SUMPRODUCT((Trades!$CL$8:$CL$307)*(Trades!$O$8:$Q$307=OB$7)*(Trades!$R$8:$R$307&lt;$JE103))-SUMPRODUCT((Trades!$H$8:$H$307)*(Trades!$E$8:$E$307=OB$7)*(Trades!$R$8:$R$307&lt;$JE103)), ""))</f>
        <v/>
      </c>
      <c r="OC103" s="86" t="str" cm="1">
        <f t="array" ref="OC103">IF(OR(OC$7="", $JE103=""), "", IFERROR(OC$8+SUMPRODUCT((Trades!$CL$8:$CL$307)*(Trades!$O$8:$Q$307=OC$7)*(Trades!$R$8:$R$307&lt;$JE103))-SUMPRODUCT((Trades!$H$8:$H$307)*(Trades!$E$8:$E$307=OC$7)*(Trades!$R$8:$R$307&lt;$JE103)), ""))</f>
        <v/>
      </c>
      <c r="OD103" s="86" t="str" cm="1">
        <f t="array" ref="OD103">IF(OR(OD$7="", $JE103=""), "", IFERROR(OD$8+SUMPRODUCT((Trades!$CL$8:$CL$307)*(Trades!$O$8:$Q$307=OD$7)*(Trades!$R$8:$R$307&lt;$JE103))-SUMPRODUCT((Trades!$H$8:$H$307)*(Trades!$E$8:$E$307=OD$7)*(Trades!$R$8:$R$307&lt;$JE103)), ""))</f>
        <v/>
      </c>
      <c r="OE103" s="86" t="str" cm="1">
        <f t="array" ref="OE103">IF(OR(OE$7="", $JE103=""), "", IFERROR(OE$8+SUMPRODUCT((Trades!$CL$8:$CL$307)*(Trades!$O$8:$Q$307=OE$7)*(Trades!$R$8:$R$307&lt;$JE103))-SUMPRODUCT((Trades!$H$8:$H$307)*(Trades!$E$8:$E$307=OE$7)*(Trades!$R$8:$R$307&lt;$JE103)), ""))</f>
        <v/>
      </c>
      <c r="OF103" s="86" t="str" cm="1">
        <f t="array" ref="OF103">IF(OR(OF$7="", $JE103=""), "", IFERROR(OF$8+SUMPRODUCT((Trades!$CL$8:$CL$307)*(Trades!$O$8:$Q$307=OF$7)*(Trades!$R$8:$R$307&lt;$JE103))-SUMPRODUCT((Trades!$H$8:$H$307)*(Trades!$E$8:$E$307=OF$7)*(Trades!$R$8:$R$307&lt;$JE103)), ""))</f>
        <v/>
      </c>
      <c r="OG103" s="86" t="str" cm="1">
        <f t="array" ref="OG103">IF(OR(OG$7="", $JE103=""), "", IFERROR(OG$8+SUMPRODUCT((Trades!$CL$8:$CL$307)*(Trades!$O$8:$Q$307=OG$7)*(Trades!$R$8:$R$307&lt;$JE103))-SUMPRODUCT((Trades!$H$8:$H$307)*(Trades!$E$8:$E$307=OG$7)*(Trades!$R$8:$R$307&lt;$JE103)), ""))</f>
        <v/>
      </c>
      <c r="OH103" s="87" t="str" cm="1">
        <f t="array" ref="OH103">IF(OR(OH$7="", $JE103=""), "", IFERROR(OH$8+SUMPRODUCT((Trades!$CL$8:$CL$307)*(Trades!$O$8:$Q$307=OH$7)*(Trades!$R$8:$R$307&lt;$JE103))-SUMPRODUCT((Trades!$H$8:$H$307)*(Trades!$E$8:$E$307=OH$7)*(Trades!$R$8:$R$307&lt;$JE103)), ""))</f>
        <v/>
      </c>
      <c r="OJ103" s="94" t="str">
        <f t="shared" si="270"/>
        <v/>
      </c>
      <c r="OK103" s="95" t="str">
        <f t="shared" si="298"/>
        <v/>
      </c>
      <c r="OL103" s="95" t="str">
        <f t="shared" si="299"/>
        <v/>
      </c>
      <c r="OM103" s="95" t="str">
        <f t="shared" si="300"/>
        <v/>
      </c>
      <c r="ON103" s="95" t="str">
        <f t="shared" si="301"/>
        <v/>
      </c>
      <c r="OO103" s="95" t="str">
        <f t="shared" si="302"/>
        <v/>
      </c>
      <c r="OP103" s="95" t="str">
        <f t="shared" si="303"/>
        <v/>
      </c>
      <c r="OQ103" s="95" t="str">
        <f t="shared" si="304"/>
        <v/>
      </c>
      <c r="OR103" s="95" t="str">
        <f t="shared" si="305"/>
        <v/>
      </c>
      <c r="OS103" s="95" t="str">
        <f t="shared" si="275"/>
        <v/>
      </c>
      <c r="OT103" s="95" t="str">
        <f t="shared" si="276"/>
        <v/>
      </c>
      <c r="OU103" s="95" t="str">
        <f t="shared" si="277"/>
        <v/>
      </c>
      <c r="OV103" s="95" t="str">
        <f t="shared" si="278"/>
        <v/>
      </c>
      <c r="OW103" s="95" t="str">
        <f t="shared" si="279"/>
        <v/>
      </c>
      <c r="OX103" s="95" t="str">
        <f t="shared" si="280"/>
        <v/>
      </c>
      <c r="OY103" s="95" t="str">
        <f t="shared" si="281"/>
        <v/>
      </c>
      <c r="OZ103" s="95" t="str">
        <f t="shared" si="282"/>
        <v/>
      </c>
      <c r="PA103" s="95" t="str">
        <f t="shared" si="283"/>
        <v/>
      </c>
      <c r="PB103" s="95" t="str">
        <f t="shared" si="284"/>
        <v/>
      </c>
      <c r="PC103" s="96" t="str">
        <f t="shared" si="285"/>
        <v/>
      </c>
      <c r="PE103" s="101" t="str">
        <f t="shared" si="271"/>
        <v/>
      </c>
      <c r="PG103" s="106" t="str">
        <f t="shared" si="272"/>
        <v/>
      </c>
      <c r="PH103" s="107" t="str">
        <f t="shared" si="306"/>
        <v/>
      </c>
      <c r="PI103" s="107" t="str">
        <f t="shared" si="307"/>
        <v/>
      </c>
      <c r="PJ103" s="107" t="str">
        <f t="shared" si="308"/>
        <v/>
      </c>
      <c r="PK103" s="107" t="str">
        <f t="shared" si="309"/>
        <v/>
      </c>
      <c r="PL103" s="107" t="str">
        <f t="shared" si="310"/>
        <v/>
      </c>
      <c r="PM103" s="107" t="str">
        <f t="shared" si="311"/>
        <v/>
      </c>
      <c r="PN103" s="107" t="str">
        <f t="shared" si="312"/>
        <v/>
      </c>
      <c r="PO103" s="107" t="str">
        <f t="shared" si="313"/>
        <v/>
      </c>
      <c r="PP103" s="107" t="str">
        <f t="shared" si="286"/>
        <v/>
      </c>
      <c r="PQ103" s="107" t="str">
        <f t="shared" si="287"/>
        <v/>
      </c>
      <c r="PR103" s="107" t="str">
        <f t="shared" si="288"/>
        <v/>
      </c>
      <c r="PS103" s="107" t="str">
        <f t="shared" si="289"/>
        <v/>
      </c>
      <c r="PT103" s="107" t="str">
        <f t="shared" si="290"/>
        <v/>
      </c>
      <c r="PU103" s="107" t="str">
        <f t="shared" si="291"/>
        <v/>
      </c>
      <c r="PV103" s="107" t="str">
        <f t="shared" si="292"/>
        <v/>
      </c>
      <c r="PW103" s="107" t="str">
        <f t="shared" si="293"/>
        <v/>
      </c>
      <c r="PX103" s="107" t="str">
        <f t="shared" si="294"/>
        <v/>
      </c>
      <c r="PY103" s="107" t="str">
        <f t="shared" si="295"/>
        <v/>
      </c>
      <c r="PZ103" s="108" t="str">
        <f t="shared" si="296"/>
        <v/>
      </c>
      <c r="QB103" s="124" t="str" cm="1">
        <f t="array" ref="QB103">IF(OR($QB$3="", $NI103=""), "", IFERROR(INDEX($ML103:$NE103, $QA103, MATCH($QB$3, $ML$7:$NE$7, 0)), ""))</f>
        <v/>
      </c>
      <c r="QD103" s="101" t="e" cm="1">
        <f t="array" ref="QD103">IF(OR($NI103="", $QB$3=""), NA(), IFERROR(INDEX($NO103:$OH103, $QC103, MATCH($QB$3, $NO$7:$OH$7, 0)), NA()))</f>
        <v>#N/A</v>
      </c>
      <c r="QF103" s="10">
        <f t="shared" si="242"/>
        <v>-20</v>
      </c>
    </row>
    <row r="104" spans="88:448" ht="15" hidden="1" customHeight="1" x14ac:dyDescent="0.25">
      <c r="CJ104" s="7"/>
      <c r="CK104" s="10">
        <v>96</v>
      </c>
      <c r="CL104" s="60">
        <v>28</v>
      </c>
      <c r="CM104" s="7">
        <v>36</v>
      </c>
      <c r="CN104" s="7">
        <v>79</v>
      </c>
      <c r="CO104" s="7">
        <v>70</v>
      </c>
      <c r="CP104" s="7">
        <v>73</v>
      </c>
      <c r="CQ104" s="7">
        <v>67</v>
      </c>
      <c r="CR104" s="7">
        <v>10</v>
      </c>
      <c r="CS104" s="7">
        <v>11</v>
      </c>
      <c r="CT104" s="7">
        <v>93</v>
      </c>
      <c r="CU104" s="7">
        <v>22</v>
      </c>
      <c r="CV104" s="7">
        <v>69</v>
      </c>
      <c r="CW104" s="7">
        <v>44</v>
      </c>
      <c r="CX104" s="7">
        <v>82</v>
      </c>
      <c r="CY104" s="7">
        <v>75</v>
      </c>
      <c r="CZ104" s="7">
        <v>32</v>
      </c>
      <c r="DA104" s="7">
        <v>24</v>
      </c>
      <c r="DB104" s="7">
        <v>2</v>
      </c>
      <c r="DC104" s="7">
        <v>50</v>
      </c>
      <c r="DD104" s="7">
        <v>4</v>
      </c>
      <c r="DE104" s="7">
        <v>30</v>
      </c>
      <c r="DF104" s="7">
        <v>72</v>
      </c>
      <c r="DG104" s="7">
        <v>41</v>
      </c>
      <c r="DH104" s="7">
        <v>55</v>
      </c>
      <c r="DI104" s="61">
        <v>100</v>
      </c>
      <c r="DK104" s="10">
        <v>97</v>
      </c>
      <c r="DL104" s="60">
        <v>12</v>
      </c>
      <c r="DM104" s="7">
        <v>99</v>
      </c>
      <c r="DN104" s="7">
        <v>4</v>
      </c>
      <c r="DO104" s="7">
        <v>12</v>
      </c>
      <c r="DP104" s="7">
        <v>67</v>
      </c>
      <c r="DQ104" s="7">
        <v>82</v>
      </c>
      <c r="DR104" s="7">
        <v>47</v>
      </c>
      <c r="DS104" s="7">
        <v>3</v>
      </c>
      <c r="DT104" s="7">
        <v>38</v>
      </c>
      <c r="DU104" s="7">
        <v>62</v>
      </c>
      <c r="DV104" s="7">
        <v>100</v>
      </c>
      <c r="DW104" s="7">
        <v>75</v>
      </c>
      <c r="DX104" s="7">
        <v>35</v>
      </c>
      <c r="DY104" s="7">
        <v>70</v>
      </c>
      <c r="DZ104" s="7">
        <v>19</v>
      </c>
      <c r="EA104" s="7">
        <v>90</v>
      </c>
      <c r="EB104" s="7">
        <v>32</v>
      </c>
      <c r="EC104" s="7">
        <v>40</v>
      </c>
      <c r="ED104" s="7">
        <v>68</v>
      </c>
      <c r="EE104" s="7">
        <v>59</v>
      </c>
      <c r="EF104" s="7">
        <v>95</v>
      </c>
      <c r="EG104" s="7">
        <v>50</v>
      </c>
      <c r="EH104" s="7">
        <v>47</v>
      </c>
      <c r="EI104" s="7">
        <v>49</v>
      </c>
      <c r="EJ104" s="7">
        <v>80</v>
      </c>
      <c r="EK104" s="7">
        <v>40</v>
      </c>
      <c r="EL104" s="7">
        <v>6</v>
      </c>
      <c r="EM104" s="7">
        <v>17</v>
      </c>
      <c r="EN104" s="7">
        <v>86</v>
      </c>
      <c r="EO104" s="7">
        <v>13</v>
      </c>
      <c r="EP104" s="7">
        <v>85</v>
      </c>
      <c r="EQ104" s="7">
        <v>42</v>
      </c>
      <c r="ER104" s="7">
        <v>15</v>
      </c>
      <c r="ES104" s="7">
        <v>62</v>
      </c>
      <c r="ET104" s="7">
        <v>21</v>
      </c>
      <c r="EU104" s="7">
        <v>69</v>
      </c>
      <c r="EV104" s="7">
        <v>37</v>
      </c>
      <c r="EW104" s="7">
        <v>22</v>
      </c>
      <c r="EX104" s="7">
        <v>100</v>
      </c>
      <c r="EY104" s="7">
        <v>71</v>
      </c>
      <c r="EZ104" s="7">
        <v>23</v>
      </c>
      <c r="FA104" s="7">
        <v>33</v>
      </c>
      <c r="FB104" s="7">
        <v>96</v>
      </c>
      <c r="FC104" s="7">
        <v>100</v>
      </c>
      <c r="FD104" s="7">
        <v>47</v>
      </c>
      <c r="FE104" s="7">
        <v>6</v>
      </c>
      <c r="FF104" s="7">
        <v>71</v>
      </c>
      <c r="FG104" s="7">
        <v>43</v>
      </c>
      <c r="FH104" s="7">
        <v>46</v>
      </c>
      <c r="FI104" s="7">
        <v>82</v>
      </c>
      <c r="FJ104" s="7">
        <v>45</v>
      </c>
      <c r="FK104" s="7">
        <v>30</v>
      </c>
      <c r="FL104" s="7">
        <v>67</v>
      </c>
      <c r="FM104" s="7">
        <v>9</v>
      </c>
      <c r="FN104" s="7">
        <v>35</v>
      </c>
      <c r="FO104" s="7">
        <v>55</v>
      </c>
      <c r="FP104" s="7">
        <v>94</v>
      </c>
      <c r="FQ104" s="7">
        <v>56</v>
      </c>
      <c r="FR104" s="7">
        <v>74</v>
      </c>
      <c r="FS104" s="7">
        <v>93</v>
      </c>
      <c r="FT104" s="7">
        <v>4</v>
      </c>
      <c r="FU104" s="7">
        <v>64</v>
      </c>
      <c r="FV104" s="7">
        <v>36</v>
      </c>
      <c r="FW104" s="7">
        <v>3</v>
      </c>
      <c r="FX104" s="7">
        <v>36</v>
      </c>
      <c r="FY104" s="7">
        <v>16</v>
      </c>
      <c r="FZ104" s="7">
        <v>36</v>
      </c>
      <c r="GA104" s="7">
        <v>55</v>
      </c>
      <c r="GB104" s="7">
        <v>13</v>
      </c>
      <c r="GC104" s="7">
        <v>47</v>
      </c>
      <c r="GD104" s="7">
        <v>57</v>
      </c>
      <c r="GE104" s="7">
        <v>58</v>
      </c>
      <c r="GF104" s="7">
        <v>96</v>
      </c>
      <c r="GG104" s="7">
        <v>17</v>
      </c>
      <c r="GH104" s="7">
        <v>66</v>
      </c>
      <c r="GI104" s="7">
        <v>46</v>
      </c>
      <c r="GJ104" s="7">
        <v>38</v>
      </c>
      <c r="GK104" s="7">
        <v>54</v>
      </c>
      <c r="GL104" s="7">
        <v>22</v>
      </c>
      <c r="GM104" s="7">
        <v>8</v>
      </c>
      <c r="GN104" s="7">
        <v>88</v>
      </c>
      <c r="GO104" s="7">
        <v>39</v>
      </c>
      <c r="GP104" s="7">
        <v>43</v>
      </c>
      <c r="GQ104" s="7">
        <v>25</v>
      </c>
      <c r="GR104" s="7">
        <v>70</v>
      </c>
      <c r="GS104" s="7">
        <v>6</v>
      </c>
      <c r="GT104" s="7">
        <v>98</v>
      </c>
      <c r="GU104" s="7">
        <v>28</v>
      </c>
      <c r="GV104" s="7">
        <v>63</v>
      </c>
      <c r="GW104" s="7">
        <v>17</v>
      </c>
      <c r="GX104" s="7">
        <v>60</v>
      </c>
      <c r="GY104" s="7">
        <v>28</v>
      </c>
      <c r="GZ104" s="7">
        <v>32</v>
      </c>
      <c r="HA104" s="7">
        <v>41</v>
      </c>
      <c r="HB104" s="7">
        <v>26</v>
      </c>
      <c r="HC104" s="7">
        <v>41</v>
      </c>
      <c r="HD104" s="7">
        <v>22</v>
      </c>
      <c r="HE104" s="7">
        <v>36</v>
      </c>
      <c r="HF104" s="7">
        <v>97</v>
      </c>
      <c r="HG104" s="61">
        <v>77</v>
      </c>
      <c r="HJ104" s="51" t="e">
        <f>HJ80+1</f>
        <v>#VALUE!</v>
      </c>
      <c r="HL104" s="48">
        <f>$CA$8</f>
        <v>0</v>
      </c>
      <c r="HN104" s="10" t="e">
        <f t="shared" ref="HN104:HN135" si="316">IF($HJ104="", "", IFERROR(INDEX($CH$8:$CH$38, MATCH($HJ104, $CD$8:$CD$38, 0)), ""))</f>
        <v>#VALUE!</v>
      </c>
      <c r="HP104" s="10" t="e">
        <f t="shared" ref="HP104:HP135" si="317">IF($HJ104="", "", IFERROR(INDEX($CB$8:$CB$31, MATCH($HL104, $CA$8:$CA$31, 0)), ""))</f>
        <v>#VALUE!</v>
      </c>
      <c r="HR104" s="10" t="e">
        <f t="shared" si="243"/>
        <v>#VALUE!</v>
      </c>
      <c r="HT104" s="60" t="e">
        <f t="shared" si="315"/>
        <v>#VALUE!</v>
      </c>
      <c r="HU104" s="7" t="e">
        <f t="shared" si="315"/>
        <v>#VALUE!</v>
      </c>
      <c r="HV104" s="7" t="e">
        <f t="shared" si="315"/>
        <v>#VALUE!</v>
      </c>
      <c r="HW104" s="7" t="e">
        <f t="shared" si="315"/>
        <v>#VALUE!</v>
      </c>
      <c r="HX104" s="7" t="e">
        <f t="shared" si="315"/>
        <v>#VALUE!</v>
      </c>
      <c r="HY104" s="7" t="e">
        <f t="shared" si="315"/>
        <v>#VALUE!</v>
      </c>
      <c r="HZ104" s="7" t="e">
        <f t="shared" si="315"/>
        <v>#VALUE!</v>
      </c>
      <c r="IA104" s="7" t="e">
        <f t="shared" si="315"/>
        <v>#VALUE!</v>
      </c>
      <c r="IB104" s="7" t="e">
        <f t="shared" si="315"/>
        <v>#VALUE!</v>
      </c>
      <c r="IC104" s="7" t="e">
        <f t="shared" si="315"/>
        <v>#VALUE!</v>
      </c>
      <c r="ID104" s="7" t="e">
        <f t="shared" si="315"/>
        <v>#VALUE!</v>
      </c>
      <c r="IE104" s="7" t="e">
        <f t="shared" si="315"/>
        <v>#VALUE!</v>
      </c>
      <c r="IF104" s="7" t="e">
        <f t="shared" si="315"/>
        <v>#VALUE!</v>
      </c>
      <c r="IG104" s="7" t="e">
        <f t="shared" si="315"/>
        <v>#VALUE!</v>
      </c>
      <c r="IH104" s="7" t="e">
        <f t="shared" si="315"/>
        <v>#VALUE!</v>
      </c>
      <c r="II104" s="7" t="e">
        <f t="shared" si="315"/>
        <v>#VALUE!</v>
      </c>
      <c r="IJ104" s="7" t="e">
        <f t="shared" si="314"/>
        <v>#VALUE!</v>
      </c>
      <c r="IK104" s="7" t="e">
        <f t="shared" si="314"/>
        <v>#VALUE!</v>
      </c>
      <c r="IL104" s="7" t="e">
        <f t="shared" si="314"/>
        <v>#VALUE!</v>
      </c>
      <c r="IM104" s="61" t="e">
        <f t="shared" si="314"/>
        <v>#VALUE!</v>
      </c>
      <c r="IT104" s="10">
        <v>97</v>
      </c>
      <c r="IU104" s="10">
        <f t="shared" si="244"/>
        <v>5</v>
      </c>
      <c r="IW104" s="10">
        <f>IFERROR(IF(COUNTIF(IW$8:IW103, IW103)&lt;=INDEX($IQ$8:$IQ$18, MATCH(IW103, $IP$8:$IP$18, 0)), IW103, IW103+$IR$5), "")</f>
        <v>4</v>
      </c>
      <c r="IX104" s="10">
        <f>IF($IW104="", "", COUNTIF(IW$8:IW104, IW104))</f>
        <v>10</v>
      </c>
      <c r="IY104" s="10">
        <f t="shared" si="245"/>
        <v>12</v>
      </c>
      <c r="JA104" s="10" t="str">
        <f t="shared" si="246"/>
        <v>X</v>
      </c>
      <c r="JB104" s="10">
        <f>IF($JA104="", "", COUNTIF(JA$8:JA104, "X"))</f>
        <v>88</v>
      </c>
      <c r="JE104" s="67" t="str">
        <f t="shared" si="247"/>
        <v/>
      </c>
      <c r="JF104" s="60" t="str">
        <f>IF(AND($IQ$5='Dev Settings'!$BU$3, COUNTIF($IP$21:$IP$25, HT104)&gt;0, COUNTIF($IP$21:$IP$25, HT103)&gt;0), MIN($ML103:$NE103)-ML103, IF(AND($IQ$6='Dev Settings'!$BU$3, COUNTIF($IQ$21:$IQ$25, HT104)&gt;0, COUNTIF($IQ$21:$IQ$25, HT103)&gt;0), MAX($ML103:$NE103)-ML103, IFERROR(INDEX($IU$8:$IU$107, MATCH(HT104, $IT$8:$IT$107, 0)), "")))</f>
        <v/>
      </c>
      <c r="JG104" s="7" t="str">
        <f>IF(AND($IQ$5='Dev Settings'!$BU$3, COUNTIF($IP$21:$IP$25, HU104)&gt;0, COUNTIF($IP$21:$IP$25, HU103)&gt;0), MIN($ML103:$NE103)-MM103, IF(AND($IQ$6='Dev Settings'!$BU$3, COUNTIF($IQ$21:$IQ$25, HU104)&gt;0, COUNTIF($IQ$21:$IQ$25, HU103)&gt;0), MAX($ML103:$NE103)-MM103, IFERROR(INDEX($IU$8:$IU$107, MATCH(HU104, $IT$8:$IT$107, 0)), "")))</f>
        <v/>
      </c>
      <c r="JH104" s="7" t="str">
        <f>IF(AND($IQ$5='Dev Settings'!$BU$3, COUNTIF($IP$21:$IP$25, HV104)&gt;0, COUNTIF($IP$21:$IP$25, HV103)&gt;0), MIN($ML103:$NE103)-MN103, IF(AND($IQ$6='Dev Settings'!$BU$3, COUNTIF($IQ$21:$IQ$25, HV104)&gt;0, COUNTIF($IQ$21:$IQ$25, HV103)&gt;0), MAX($ML103:$NE103)-MN103, IFERROR(INDEX($IU$8:$IU$107, MATCH(HV104, $IT$8:$IT$107, 0)), "")))</f>
        <v/>
      </c>
      <c r="JI104" s="7" t="str">
        <f>IF(AND($IQ$5='Dev Settings'!$BU$3, COUNTIF($IP$21:$IP$25, HW104)&gt;0, COUNTIF($IP$21:$IP$25, HW103)&gt;0), MIN($ML103:$NE103)-MO103, IF(AND($IQ$6='Dev Settings'!$BU$3, COUNTIF($IQ$21:$IQ$25, HW104)&gt;0, COUNTIF($IQ$21:$IQ$25, HW103)&gt;0), MAX($ML103:$NE103)-MO103, IFERROR(INDEX($IU$8:$IU$107, MATCH(HW104, $IT$8:$IT$107, 0)), "")))</f>
        <v/>
      </c>
      <c r="JJ104" s="7" t="str">
        <f>IF(AND($IQ$5='Dev Settings'!$BU$3, COUNTIF($IP$21:$IP$25, HX104)&gt;0, COUNTIF($IP$21:$IP$25, HX103)&gt;0), MIN($ML103:$NE103)-MP103, IF(AND($IQ$6='Dev Settings'!$BU$3, COUNTIF($IQ$21:$IQ$25, HX104)&gt;0, COUNTIF($IQ$21:$IQ$25, HX103)&gt;0), MAX($ML103:$NE103)-MP103, IFERROR(INDEX($IU$8:$IU$107, MATCH(HX104, $IT$8:$IT$107, 0)), "")))</f>
        <v/>
      </c>
      <c r="JK104" s="7" t="str">
        <f>IF(AND($IQ$5='Dev Settings'!$BU$3, COUNTIF($IP$21:$IP$25, HY104)&gt;0, COUNTIF($IP$21:$IP$25, HY103)&gt;0), MIN($ML103:$NE103)-MQ103, IF(AND($IQ$6='Dev Settings'!$BU$3, COUNTIF($IQ$21:$IQ$25, HY104)&gt;0, COUNTIF($IQ$21:$IQ$25, HY103)&gt;0), MAX($ML103:$NE103)-MQ103, IFERROR(INDEX($IU$8:$IU$107, MATCH(HY104, $IT$8:$IT$107, 0)), "")))</f>
        <v/>
      </c>
      <c r="JL104" s="7" t="str">
        <f>IF(AND($IQ$5='Dev Settings'!$BU$3, COUNTIF($IP$21:$IP$25, HZ104)&gt;0, COUNTIF($IP$21:$IP$25, HZ103)&gt;0), MIN($ML103:$NE103)-MR103, IF(AND($IQ$6='Dev Settings'!$BU$3, COUNTIF($IQ$21:$IQ$25, HZ104)&gt;0, COUNTIF($IQ$21:$IQ$25, HZ103)&gt;0), MAX($ML103:$NE103)-MR103, IFERROR(INDEX($IU$8:$IU$107, MATCH(HZ104, $IT$8:$IT$107, 0)), "")))</f>
        <v/>
      </c>
      <c r="JM104" s="7" t="str">
        <f>IF(AND($IQ$5='Dev Settings'!$BU$3, COUNTIF($IP$21:$IP$25, IA104)&gt;0, COUNTIF($IP$21:$IP$25, IA103)&gt;0), MIN($ML103:$NE103)-MS103, IF(AND($IQ$6='Dev Settings'!$BU$3, COUNTIF($IQ$21:$IQ$25, IA104)&gt;0, COUNTIF($IQ$21:$IQ$25, IA103)&gt;0), MAX($ML103:$NE103)-MS103, IFERROR(INDEX($IU$8:$IU$107, MATCH(IA104, $IT$8:$IT$107, 0)), "")))</f>
        <v/>
      </c>
      <c r="JN104" s="7" t="str">
        <f>IF(AND($IQ$5='Dev Settings'!$BU$3, COUNTIF($IP$21:$IP$25, IB104)&gt;0, COUNTIF($IP$21:$IP$25, IB103)&gt;0), MIN($ML103:$NE103)-MT103, IF(AND($IQ$6='Dev Settings'!$BU$3, COUNTIF($IQ$21:$IQ$25, IB104)&gt;0, COUNTIF($IQ$21:$IQ$25, IB103)&gt;0), MAX($ML103:$NE103)-MT103, IFERROR(INDEX($IU$8:$IU$107, MATCH(IB104, $IT$8:$IT$107, 0)), "")))</f>
        <v/>
      </c>
      <c r="JO104" s="7" t="str">
        <f>IF(AND($IQ$5='Dev Settings'!$BU$3, COUNTIF($IP$21:$IP$25, IC104)&gt;0, COUNTIF($IP$21:$IP$25, IC103)&gt;0), MIN($ML103:$NE103)-MU103, IF(AND($IQ$6='Dev Settings'!$BU$3, COUNTIF($IQ$21:$IQ$25, IC104)&gt;0, COUNTIF($IQ$21:$IQ$25, IC103)&gt;0), MAX($ML103:$NE103)-MU103, IFERROR(INDEX($IU$8:$IU$107, MATCH(IC104, $IT$8:$IT$107, 0)), "")))</f>
        <v/>
      </c>
      <c r="JP104" s="7" t="str">
        <f>IF(AND($IQ$5='Dev Settings'!$BU$3, COUNTIF($IP$21:$IP$25, ID104)&gt;0, COUNTIF($IP$21:$IP$25, ID103)&gt;0), MIN($ML103:$NE103)-MV103, IF(AND($IQ$6='Dev Settings'!$BU$3, COUNTIF($IQ$21:$IQ$25, ID104)&gt;0, COUNTIF($IQ$21:$IQ$25, ID103)&gt;0), MAX($ML103:$NE103)-MV103, IFERROR(INDEX($IU$8:$IU$107, MATCH(ID104, $IT$8:$IT$107, 0)), "")))</f>
        <v/>
      </c>
      <c r="JQ104" s="7" t="str">
        <f>IF(AND($IQ$5='Dev Settings'!$BU$3, COUNTIF($IP$21:$IP$25, IE104)&gt;0, COUNTIF($IP$21:$IP$25, IE103)&gt;0), MIN($ML103:$NE103)-MW103, IF(AND($IQ$6='Dev Settings'!$BU$3, COUNTIF($IQ$21:$IQ$25, IE104)&gt;0, COUNTIF($IQ$21:$IQ$25, IE103)&gt;0), MAX($ML103:$NE103)-MW103, IFERROR(INDEX($IU$8:$IU$107, MATCH(IE104, $IT$8:$IT$107, 0)), "")))</f>
        <v/>
      </c>
      <c r="JR104" s="7" t="str">
        <f>IF(AND($IQ$5='Dev Settings'!$BU$3, COUNTIF($IP$21:$IP$25, IF104)&gt;0, COUNTIF($IP$21:$IP$25, IF103)&gt;0), MIN($ML103:$NE103)-MX103, IF(AND($IQ$6='Dev Settings'!$BU$3, COUNTIF($IQ$21:$IQ$25, IF104)&gt;0, COUNTIF($IQ$21:$IQ$25, IF103)&gt;0), MAX($ML103:$NE103)-MX103, IFERROR(INDEX($IU$8:$IU$107, MATCH(IF104, $IT$8:$IT$107, 0)), "")))</f>
        <v/>
      </c>
      <c r="JS104" s="7" t="str">
        <f>IF(AND($IQ$5='Dev Settings'!$BU$3, COUNTIF($IP$21:$IP$25, IG104)&gt;0, COUNTIF($IP$21:$IP$25, IG103)&gt;0), MIN($ML103:$NE103)-MY103, IF(AND($IQ$6='Dev Settings'!$BU$3, COUNTIF($IQ$21:$IQ$25, IG104)&gt;0, COUNTIF($IQ$21:$IQ$25, IG103)&gt;0), MAX($ML103:$NE103)-MY103, IFERROR(INDEX($IU$8:$IU$107, MATCH(IG104, $IT$8:$IT$107, 0)), "")))</f>
        <v/>
      </c>
      <c r="JT104" s="7" t="str">
        <f>IF(AND($IQ$5='Dev Settings'!$BU$3, COUNTIF($IP$21:$IP$25, IH104)&gt;0, COUNTIF($IP$21:$IP$25, IH103)&gt;0), MIN($ML103:$NE103)-MZ103, IF(AND($IQ$6='Dev Settings'!$BU$3, COUNTIF($IQ$21:$IQ$25, IH104)&gt;0, COUNTIF($IQ$21:$IQ$25, IH103)&gt;0), MAX($ML103:$NE103)-MZ103, IFERROR(INDEX($IU$8:$IU$107, MATCH(IH104, $IT$8:$IT$107, 0)), "")))</f>
        <v/>
      </c>
      <c r="JU104" s="7" t="str">
        <f>IF(AND($IQ$5='Dev Settings'!$BU$3, COUNTIF($IP$21:$IP$25, II104)&gt;0, COUNTIF($IP$21:$IP$25, II103)&gt;0), MIN($ML103:$NE103)-NA103, IF(AND($IQ$6='Dev Settings'!$BU$3, COUNTIF($IQ$21:$IQ$25, II104)&gt;0, COUNTIF($IQ$21:$IQ$25, II103)&gt;0), MAX($ML103:$NE103)-NA103, IFERROR(INDEX($IU$8:$IU$107, MATCH(II104, $IT$8:$IT$107, 0)), "")))</f>
        <v/>
      </c>
      <c r="JV104" s="7" t="str">
        <f>IF(AND($IQ$5='Dev Settings'!$BU$3, COUNTIF($IP$21:$IP$25, IJ104)&gt;0, COUNTIF($IP$21:$IP$25, IJ103)&gt;0), MIN($ML103:$NE103)-NB103, IF(AND($IQ$6='Dev Settings'!$BU$3, COUNTIF($IQ$21:$IQ$25, IJ104)&gt;0, COUNTIF($IQ$21:$IQ$25, IJ103)&gt;0), MAX($ML103:$NE103)-NB103, IFERROR(INDEX($IU$8:$IU$107, MATCH(IJ104, $IT$8:$IT$107, 0)), "")))</f>
        <v/>
      </c>
      <c r="JW104" s="7" t="str">
        <f>IF(AND($IQ$5='Dev Settings'!$BU$3, COUNTIF($IP$21:$IP$25, IK104)&gt;0, COUNTIF($IP$21:$IP$25, IK103)&gt;0), MIN($ML103:$NE103)-NC103, IF(AND($IQ$6='Dev Settings'!$BU$3, COUNTIF($IQ$21:$IQ$25, IK104)&gt;0, COUNTIF($IQ$21:$IQ$25, IK103)&gt;0), MAX($ML103:$NE103)-NC103, IFERROR(INDEX($IU$8:$IU$107, MATCH(IK104, $IT$8:$IT$107, 0)), "")))</f>
        <v/>
      </c>
      <c r="JX104" s="7" t="str">
        <f>IF(AND($IQ$5='Dev Settings'!$BU$3, COUNTIF($IP$21:$IP$25, IL104)&gt;0, COUNTIF($IP$21:$IP$25, IL103)&gt;0), MIN($ML103:$NE103)-ND103, IF(AND($IQ$6='Dev Settings'!$BU$3, COUNTIF($IQ$21:$IQ$25, IL104)&gt;0, COUNTIF($IQ$21:$IQ$25, IL103)&gt;0), MAX($ML103:$NE103)-ND103, IFERROR(INDEX($IU$8:$IU$107, MATCH(IL104, $IT$8:$IT$107, 0)), "")))</f>
        <v/>
      </c>
      <c r="JY104" s="61" t="str">
        <f>IF(AND($IQ$5='Dev Settings'!$BU$3, COUNTIF($IP$21:$IP$25, IM104)&gt;0, COUNTIF($IP$21:$IP$25, IM103)&gt;0), MIN($ML103:$NE103)-NE103, IF(AND($IQ$6='Dev Settings'!$BU$3, COUNTIF($IQ$21:$IQ$25, IM104)&gt;0, COUNTIF($IQ$21:$IQ$25, IM103)&gt;0), MAX($ML103:$NE103)-NE103, IFERROR(INDEX($IU$8:$IU$107, MATCH(IM104, $IT$8:$IT$107, 0)), "")))</f>
        <v/>
      </c>
      <c r="KA104" s="60" t="str">
        <f t="shared" si="181"/>
        <v/>
      </c>
      <c r="KB104" s="7" t="str">
        <f t="shared" si="182"/>
        <v/>
      </c>
      <c r="KC104" s="7" t="str">
        <f t="shared" si="183"/>
        <v/>
      </c>
      <c r="KD104" s="7" t="str">
        <f t="shared" si="184"/>
        <v/>
      </c>
      <c r="KE104" s="7" t="str">
        <f t="shared" si="185"/>
        <v/>
      </c>
      <c r="KF104" s="7" t="str">
        <f t="shared" si="186"/>
        <v/>
      </c>
      <c r="KG104" s="7" t="str">
        <f t="shared" si="187"/>
        <v/>
      </c>
      <c r="KH104" s="7" t="str">
        <f t="shared" si="188"/>
        <v/>
      </c>
      <c r="KI104" s="7" t="str">
        <f t="shared" si="189"/>
        <v/>
      </c>
      <c r="KJ104" s="7" t="str">
        <f t="shared" si="190"/>
        <v/>
      </c>
      <c r="KK104" s="7" t="str">
        <f t="shared" si="191"/>
        <v/>
      </c>
      <c r="KL104" s="7" t="str">
        <f t="shared" si="192"/>
        <v/>
      </c>
      <c r="KM104" s="7" t="str">
        <f t="shared" si="193"/>
        <v/>
      </c>
      <c r="KN104" s="7" t="str">
        <f t="shared" si="194"/>
        <v/>
      </c>
      <c r="KO104" s="7" t="str">
        <f t="shared" si="195"/>
        <v/>
      </c>
      <c r="KP104" s="7" t="str">
        <f t="shared" si="196"/>
        <v/>
      </c>
      <c r="KQ104" s="7" t="str">
        <f t="shared" si="197"/>
        <v/>
      </c>
      <c r="KR104" s="7" t="str">
        <f t="shared" si="198"/>
        <v/>
      </c>
      <c r="KS104" s="7" t="str">
        <f t="shared" si="199"/>
        <v/>
      </c>
      <c r="KT104" s="61" t="str">
        <f t="shared" si="200"/>
        <v/>
      </c>
      <c r="KV104" s="60" t="e">
        <f t="shared" si="201"/>
        <v>#VALUE!</v>
      </c>
      <c r="KW104" s="7" t="e">
        <f t="shared" si="202"/>
        <v>#VALUE!</v>
      </c>
      <c r="KX104" s="7" t="e">
        <f t="shared" si="203"/>
        <v>#VALUE!</v>
      </c>
      <c r="KY104" s="7" t="e">
        <f t="shared" si="204"/>
        <v>#VALUE!</v>
      </c>
      <c r="KZ104" s="7" t="e">
        <f t="shared" si="205"/>
        <v>#VALUE!</v>
      </c>
      <c r="LA104" s="7" t="e">
        <f t="shared" si="206"/>
        <v>#VALUE!</v>
      </c>
      <c r="LB104" s="7" t="e">
        <f t="shared" si="207"/>
        <v>#VALUE!</v>
      </c>
      <c r="LC104" s="7" t="e">
        <f t="shared" si="208"/>
        <v>#VALUE!</v>
      </c>
      <c r="LD104" s="7" t="e">
        <f t="shared" si="209"/>
        <v>#VALUE!</v>
      </c>
      <c r="LE104" s="7" t="e">
        <f t="shared" si="210"/>
        <v>#VALUE!</v>
      </c>
      <c r="LF104" s="7" t="e">
        <f t="shared" si="211"/>
        <v>#VALUE!</v>
      </c>
      <c r="LG104" s="7" t="e">
        <f t="shared" si="212"/>
        <v>#VALUE!</v>
      </c>
      <c r="LH104" s="7" t="e">
        <f t="shared" si="213"/>
        <v>#VALUE!</v>
      </c>
      <c r="LI104" s="7" t="e">
        <f t="shared" si="214"/>
        <v>#VALUE!</v>
      </c>
      <c r="LJ104" s="7" t="e">
        <f t="shared" si="215"/>
        <v>#VALUE!</v>
      </c>
      <c r="LK104" s="7" t="e">
        <f t="shared" si="216"/>
        <v>#VALUE!</v>
      </c>
      <c r="LL104" s="7" t="e">
        <f t="shared" si="217"/>
        <v>#VALUE!</v>
      </c>
      <c r="LM104" s="7" t="e">
        <f t="shared" si="218"/>
        <v>#VALUE!</v>
      </c>
      <c r="LN104" s="7" t="e">
        <f t="shared" si="219"/>
        <v>#VALUE!</v>
      </c>
      <c r="LO104" s="61" t="e">
        <f t="shared" si="220"/>
        <v>#VALUE!</v>
      </c>
      <c r="LQ104" s="60" t="e">
        <f t="shared" si="221"/>
        <v>#VALUE!</v>
      </c>
      <c r="LR104" s="7" t="e">
        <f t="shared" si="222"/>
        <v>#VALUE!</v>
      </c>
      <c r="LS104" s="7" t="e">
        <f t="shared" si="223"/>
        <v>#VALUE!</v>
      </c>
      <c r="LT104" s="7" t="e">
        <f t="shared" si="224"/>
        <v>#VALUE!</v>
      </c>
      <c r="LU104" s="7" t="e">
        <f t="shared" si="225"/>
        <v>#VALUE!</v>
      </c>
      <c r="LV104" s="7" t="e">
        <f t="shared" si="226"/>
        <v>#VALUE!</v>
      </c>
      <c r="LW104" s="7" t="e">
        <f t="shared" si="227"/>
        <v>#VALUE!</v>
      </c>
      <c r="LX104" s="7" t="e">
        <f t="shared" si="228"/>
        <v>#VALUE!</v>
      </c>
      <c r="LY104" s="7" t="e">
        <f t="shared" si="229"/>
        <v>#VALUE!</v>
      </c>
      <c r="LZ104" s="7" t="e">
        <f t="shared" si="230"/>
        <v>#VALUE!</v>
      </c>
      <c r="MA104" s="7" t="e">
        <f t="shared" si="231"/>
        <v>#VALUE!</v>
      </c>
      <c r="MB104" s="7" t="e">
        <f t="shared" si="232"/>
        <v>#VALUE!</v>
      </c>
      <c r="MC104" s="7" t="e">
        <f t="shared" si="233"/>
        <v>#VALUE!</v>
      </c>
      <c r="MD104" s="7" t="e">
        <f t="shared" si="234"/>
        <v>#VALUE!</v>
      </c>
      <c r="ME104" s="7" t="e">
        <f t="shared" si="235"/>
        <v>#VALUE!</v>
      </c>
      <c r="MF104" s="7" t="e">
        <f t="shared" si="236"/>
        <v>#VALUE!</v>
      </c>
      <c r="MG104" s="7" t="e">
        <f t="shared" si="237"/>
        <v>#VALUE!</v>
      </c>
      <c r="MH104" s="7" t="e">
        <f t="shared" si="238"/>
        <v>#VALUE!</v>
      </c>
      <c r="MI104" s="7" t="e">
        <f t="shared" si="239"/>
        <v>#VALUE!</v>
      </c>
      <c r="MJ104" s="61" t="e">
        <f t="shared" si="240"/>
        <v>#VALUE!</v>
      </c>
      <c r="ML104" s="60" t="str">
        <f t="shared" si="248"/>
        <v/>
      </c>
      <c r="MM104" s="7" t="str">
        <f t="shared" si="249"/>
        <v/>
      </c>
      <c r="MN104" s="7" t="str">
        <f t="shared" si="250"/>
        <v/>
      </c>
      <c r="MO104" s="7" t="str">
        <f t="shared" si="251"/>
        <v/>
      </c>
      <c r="MP104" s="7" t="str">
        <f t="shared" si="252"/>
        <v/>
      </c>
      <c r="MQ104" s="7" t="str">
        <f t="shared" si="253"/>
        <v/>
      </c>
      <c r="MR104" s="7" t="str">
        <f t="shared" si="254"/>
        <v/>
      </c>
      <c r="MS104" s="7" t="str">
        <f t="shared" si="255"/>
        <v/>
      </c>
      <c r="MT104" s="7" t="str">
        <f t="shared" si="256"/>
        <v/>
      </c>
      <c r="MU104" s="7" t="str">
        <f t="shared" si="257"/>
        <v/>
      </c>
      <c r="MV104" s="7" t="str">
        <f t="shared" si="258"/>
        <v/>
      </c>
      <c r="MW104" s="7" t="str">
        <f t="shared" si="259"/>
        <v/>
      </c>
      <c r="MX104" s="7" t="str">
        <f t="shared" si="260"/>
        <v/>
      </c>
      <c r="MY104" s="7" t="str">
        <f t="shared" si="261"/>
        <v/>
      </c>
      <c r="MZ104" s="7" t="str">
        <f t="shared" si="262"/>
        <v/>
      </c>
      <c r="NA104" s="7" t="str">
        <f t="shared" si="263"/>
        <v/>
      </c>
      <c r="NB104" s="7" t="str">
        <f t="shared" si="264"/>
        <v/>
      </c>
      <c r="NC104" s="7" t="str">
        <f t="shared" si="265"/>
        <v/>
      </c>
      <c r="ND104" s="7" t="str">
        <f t="shared" si="266"/>
        <v/>
      </c>
      <c r="NE104" s="61" t="str">
        <f t="shared" si="267"/>
        <v/>
      </c>
      <c r="NG104" s="10" t="str">
        <f t="shared" si="268"/>
        <v/>
      </c>
      <c r="NI104" s="10" t="str">
        <f t="shared" si="269"/>
        <v/>
      </c>
      <c r="NK104" s="10" t="str">
        <f>IF(COUNTIF($NI104:$NI$176, "X")=1, "X", "")</f>
        <v/>
      </c>
      <c r="NM104" s="10" t="str">
        <f t="shared" si="241"/>
        <v/>
      </c>
      <c r="NO104" s="85" t="str" cm="1">
        <f t="array" ref="NO104">IF(OR(NO$7="", $JE104=""), "", IFERROR(NO$8+SUMPRODUCT((Trades!$CL$8:$CL$307)*(Trades!$O$8:$Q$307=NO$7)*(Trades!$R$8:$R$307&lt;$JE104))-SUMPRODUCT((Trades!$H$8:$H$307)*(Trades!$E$8:$E$307=NO$7)*(Trades!$R$8:$R$307&lt;$JE104)), ""))</f>
        <v/>
      </c>
      <c r="NP104" s="86" t="str" cm="1">
        <f t="array" ref="NP104">IF(OR(NP$7="", $JE104=""), "", IFERROR(NP$8+SUMPRODUCT((Trades!$CL$8:$CL$307)*(Trades!$O$8:$Q$307=NP$7)*(Trades!$R$8:$R$307&lt;$JE104))-SUMPRODUCT((Trades!$H$8:$H$307)*(Trades!$E$8:$E$307=NP$7)*(Trades!$R$8:$R$307&lt;$JE104)), ""))</f>
        <v/>
      </c>
      <c r="NQ104" s="86" t="str" cm="1">
        <f t="array" ref="NQ104">IF(OR(NQ$7="", $JE104=""), "", IFERROR(NQ$8+SUMPRODUCT((Trades!$CL$8:$CL$307)*(Trades!$O$8:$Q$307=NQ$7)*(Trades!$R$8:$R$307&lt;$JE104))-SUMPRODUCT((Trades!$H$8:$H$307)*(Trades!$E$8:$E$307=NQ$7)*(Trades!$R$8:$R$307&lt;$JE104)), ""))</f>
        <v/>
      </c>
      <c r="NR104" s="86" t="str" cm="1">
        <f t="array" ref="NR104">IF(OR(NR$7="", $JE104=""), "", IFERROR(NR$8+SUMPRODUCT((Trades!$CL$8:$CL$307)*(Trades!$O$8:$Q$307=NR$7)*(Trades!$R$8:$R$307&lt;$JE104))-SUMPRODUCT((Trades!$H$8:$H$307)*(Trades!$E$8:$E$307=NR$7)*(Trades!$R$8:$R$307&lt;$JE104)), ""))</f>
        <v/>
      </c>
      <c r="NS104" s="86" t="str" cm="1">
        <f t="array" ref="NS104">IF(OR(NS$7="", $JE104=""), "", IFERROR(NS$8+SUMPRODUCT((Trades!$CL$8:$CL$307)*(Trades!$O$8:$Q$307=NS$7)*(Trades!$R$8:$R$307&lt;$JE104))-SUMPRODUCT((Trades!$H$8:$H$307)*(Trades!$E$8:$E$307=NS$7)*(Trades!$R$8:$R$307&lt;$JE104)), ""))</f>
        <v/>
      </c>
      <c r="NT104" s="86" t="str" cm="1">
        <f t="array" ref="NT104">IF(OR(NT$7="", $JE104=""), "", IFERROR(NT$8+SUMPRODUCT((Trades!$CL$8:$CL$307)*(Trades!$O$8:$Q$307=NT$7)*(Trades!$R$8:$R$307&lt;$JE104))-SUMPRODUCT((Trades!$H$8:$H$307)*(Trades!$E$8:$E$307=NT$7)*(Trades!$R$8:$R$307&lt;$JE104)), ""))</f>
        <v/>
      </c>
      <c r="NU104" s="86" t="str" cm="1">
        <f t="array" ref="NU104">IF(OR(NU$7="", $JE104=""), "", IFERROR(NU$8+SUMPRODUCT((Trades!$CL$8:$CL$307)*(Trades!$O$8:$Q$307=NU$7)*(Trades!$R$8:$R$307&lt;$JE104))-SUMPRODUCT((Trades!$H$8:$H$307)*(Trades!$E$8:$E$307=NU$7)*(Trades!$R$8:$R$307&lt;$JE104)), ""))</f>
        <v/>
      </c>
      <c r="NV104" s="86" t="str" cm="1">
        <f t="array" ref="NV104">IF(OR(NV$7="", $JE104=""), "", IFERROR(NV$8+SUMPRODUCT((Trades!$CL$8:$CL$307)*(Trades!$O$8:$Q$307=NV$7)*(Trades!$R$8:$R$307&lt;$JE104))-SUMPRODUCT((Trades!$H$8:$H$307)*(Trades!$E$8:$E$307=NV$7)*(Trades!$R$8:$R$307&lt;$JE104)), ""))</f>
        <v/>
      </c>
      <c r="NW104" s="86" t="str" cm="1">
        <f t="array" ref="NW104">IF(OR(NW$7="", $JE104=""), "", IFERROR(NW$8+SUMPRODUCT((Trades!$CL$8:$CL$307)*(Trades!$O$8:$Q$307=NW$7)*(Trades!$R$8:$R$307&lt;$JE104))-SUMPRODUCT((Trades!$H$8:$H$307)*(Trades!$E$8:$E$307=NW$7)*(Trades!$R$8:$R$307&lt;$JE104)), ""))</f>
        <v/>
      </c>
      <c r="NX104" s="86" t="str" cm="1">
        <f t="array" ref="NX104">IF(OR(NX$7="", $JE104=""), "", IFERROR(NX$8+SUMPRODUCT((Trades!$CL$8:$CL$307)*(Trades!$O$8:$Q$307=NX$7)*(Trades!$R$8:$R$307&lt;$JE104))-SUMPRODUCT((Trades!$H$8:$H$307)*(Trades!$E$8:$E$307=NX$7)*(Trades!$R$8:$R$307&lt;$JE104)), ""))</f>
        <v/>
      </c>
      <c r="NY104" s="86" t="str" cm="1">
        <f t="array" ref="NY104">IF(OR(NY$7="", $JE104=""), "", IFERROR(NY$8+SUMPRODUCT((Trades!$CL$8:$CL$307)*(Trades!$O$8:$Q$307=NY$7)*(Trades!$R$8:$R$307&lt;$JE104))-SUMPRODUCT((Trades!$H$8:$H$307)*(Trades!$E$8:$E$307=NY$7)*(Trades!$R$8:$R$307&lt;$JE104)), ""))</f>
        <v/>
      </c>
      <c r="NZ104" s="86" t="str" cm="1">
        <f t="array" ref="NZ104">IF(OR(NZ$7="", $JE104=""), "", IFERROR(NZ$8+SUMPRODUCT((Trades!$CL$8:$CL$307)*(Trades!$O$8:$Q$307=NZ$7)*(Trades!$R$8:$R$307&lt;$JE104))-SUMPRODUCT((Trades!$H$8:$H$307)*(Trades!$E$8:$E$307=NZ$7)*(Trades!$R$8:$R$307&lt;$JE104)), ""))</f>
        <v/>
      </c>
      <c r="OA104" s="86" t="str" cm="1">
        <f t="array" ref="OA104">IF(OR(OA$7="", $JE104=""), "", IFERROR(OA$8+SUMPRODUCT((Trades!$CL$8:$CL$307)*(Trades!$O$8:$Q$307=OA$7)*(Trades!$R$8:$R$307&lt;$JE104))-SUMPRODUCT((Trades!$H$8:$H$307)*(Trades!$E$8:$E$307=OA$7)*(Trades!$R$8:$R$307&lt;$JE104)), ""))</f>
        <v/>
      </c>
      <c r="OB104" s="86" t="str" cm="1">
        <f t="array" ref="OB104">IF(OR(OB$7="", $JE104=""), "", IFERROR(OB$8+SUMPRODUCT((Trades!$CL$8:$CL$307)*(Trades!$O$8:$Q$307=OB$7)*(Trades!$R$8:$R$307&lt;$JE104))-SUMPRODUCT((Trades!$H$8:$H$307)*(Trades!$E$8:$E$307=OB$7)*(Trades!$R$8:$R$307&lt;$JE104)), ""))</f>
        <v/>
      </c>
      <c r="OC104" s="86" t="str" cm="1">
        <f t="array" ref="OC104">IF(OR(OC$7="", $JE104=""), "", IFERROR(OC$8+SUMPRODUCT((Trades!$CL$8:$CL$307)*(Trades!$O$8:$Q$307=OC$7)*(Trades!$R$8:$R$307&lt;$JE104))-SUMPRODUCT((Trades!$H$8:$H$307)*(Trades!$E$8:$E$307=OC$7)*(Trades!$R$8:$R$307&lt;$JE104)), ""))</f>
        <v/>
      </c>
      <c r="OD104" s="86" t="str" cm="1">
        <f t="array" ref="OD104">IF(OR(OD$7="", $JE104=""), "", IFERROR(OD$8+SUMPRODUCT((Trades!$CL$8:$CL$307)*(Trades!$O$8:$Q$307=OD$7)*(Trades!$R$8:$R$307&lt;$JE104))-SUMPRODUCT((Trades!$H$8:$H$307)*(Trades!$E$8:$E$307=OD$7)*(Trades!$R$8:$R$307&lt;$JE104)), ""))</f>
        <v/>
      </c>
      <c r="OE104" s="86" t="str" cm="1">
        <f t="array" ref="OE104">IF(OR(OE$7="", $JE104=""), "", IFERROR(OE$8+SUMPRODUCT((Trades!$CL$8:$CL$307)*(Trades!$O$8:$Q$307=OE$7)*(Trades!$R$8:$R$307&lt;$JE104))-SUMPRODUCT((Trades!$H$8:$H$307)*(Trades!$E$8:$E$307=OE$7)*(Trades!$R$8:$R$307&lt;$JE104)), ""))</f>
        <v/>
      </c>
      <c r="OF104" s="86" t="str" cm="1">
        <f t="array" ref="OF104">IF(OR(OF$7="", $JE104=""), "", IFERROR(OF$8+SUMPRODUCT((Trades!$CL$8:$CL$307)*(Trades!$O$8:$Q$307=OF$7)*(Trades!$R$8:$R$307&lt;$JE104))-SUMPRODUCT((Trades!$H$8:$H$307)*(Trades!$E$8:$E$307=OF$7)*(Trades!$R$8:$R$307&lt;$JE104)), ""))</f>
        <v/>
      </c>
      <c r="OG104" s="86" t="str" cm="1">
        <f t="array" ref="OG104">IF(OR(OG$7="", $JE104=""), "", IFERROR(OG$8+SUMPRODUCT((Trades!$CL$8:$CL$307)*(Trades!$O$8:$Q$307=OG$7)*(Trades!$R$8:$R$307&lt;$JE104))-SUMPRODUCT((Trades!$H$8:$H$307)*(Trades!$E$8:$E$307=OG$7)*(Trades!$R$8:$R$307&lt;$JE104)), ""))</f>
        <v/>
      </c>
      <c r="OH104" s="87" t="str" cm="1">
        <f t="array" ref="OH104">IF(OR(OH$7="", $JE104=""), "", IFERROR(OH$8+SUMPRODUCT((Trades!$CL$8:$CL$307)*(Trades!$O$8:$Q$307=OH$7)*(Trades!$R$8:$R$307&lt;$JE104))-SUMPRODUCT((Trades!$H$8:$H$307)*(Trades!$E$8:$E$307=OH$7)*(Trades!$R$8:$R$307&lt;$JE104)), ""))</f>
        <v/>
      </c>
      <c r="OJ104" s="94" t="str">
        <f t="shared" si="270"/>
        <v/>
      </c>
      <c r="OK104" s="95" t="str">
        <f t="shared" si="298"/>
        <v/>
      </c>
      <c r="OL104" s="95" t="str">
        <f t="shared" si="299"/>
        <v/>
      </c>
      <c r="OM104" s="95" t="str">
        <f t="shared" si="300"/>
        <v/>
      </c>
      <c r="ON104" s="95" t="str">
        <f t="shared" si="301"/>
        <v/>
      </c>
      <c r="OO104" s="95" t="str">
        <f t="shared" si="302"/>
        <v/>
      </c>
      <c r="OP104" s="95" t="str">
        <f t="shared" si="303"/>
        <v/>
      </c>
      <c r="OQ104" s="95" t="str">
        <f t="shared" si="304"/>
        <v/>
      </c>
      <c r="OR104" s="95" t="str">
        <f t="shared" si="305"/>
        <v/>
      </c>
      <c r="OS104" s="95" t="str">
        <f t="shared" si="275"/>
        <v/>
      </c>
      <c r="OT104" s="95" t="str">
        <f t="shared" si="276"/>
        <v/>
      </c>
      <c r="OU104" s="95" t="str">
        <f t="shared" si="277"/>
        <v/>
      </c>
      <c r="OV104" s="95" t="str">
        <f t="shared" si="278"/>
        <v/>
      </c>
      <c r="OW104" s="95" t="str">
        <f t="shared" si="279"/>
        <v/>
      </c>
      <c r="OX104" s="95" t="str">
        <f t="shared" si="280"/>
        <v/>
      </c>
      <c r="OY104" s="95" t="str">
        <f t="shared" si="281"/>
        <v/>
      </c>
      <c r="OZ104" s="95" t="str">
        <f t="shared" si="282"/>
        <v/>
      </c>
      <c r="PA104" s="95" t="str">
        <f t="shared" si="283"/>
        <v/>
      </c>
      <c r="PB104" s="95" t="str">
        <f t="shared" si="284"/>
        <v/>
      </c>
      <c r="PC104" s="96" t="str">
        <f t="shared" si="285"/>
        <v/>
      </c>
      <c r="PE104" s="101" t="str">
        <f t="shared" si="271"/>
        <v/>
      </c>
      <c r="PG104" s="106" t="str">
        <f t="shared" si="272"/>
        <v/>
      </c>
      <c r="PH104" s="107" t="str">
        <f t="shared" si="306"/>
        <v/>
      </c>
      <c r="PI104" s="107" t="str">
        <f t="shared" si="307"/>
        <v/>
      </c>
      <c r="PJ104" s="107" t="str">
        <f t="shared" si="308"/>
        <v/>
      </c>
      <c r="PK104" s="107" t="str">
        <f t="shared" si="309"/>
        <v/>
      </c>
      <c r="PL104" s="107" t="str">
        <f t="shared" si="310"/>
        <v/>
      </c>
      <c r="PM104" s="107" t="str">
        <f t="shared" si="311"/>
        <v/>
      </c>
      <c r="PN104" s="107" t="str">
        <f t="shared" si="312"/>
        <v/>
      </c>
      <c r="PO104" s="107" t="str">
        <f t="shared" si="313"/>
        <v/>
      </c>
      <c r="PP104" s="107" t="str">
        <f t="shared" si="286"/>
        <v/>
      </c>
      <c r="PQ104" s="107" t="str">
        <f t="shared" si="287"/>
        <v/>
      </c>
      <c r="PR104" s="107" t="str">
        <f t="shared" si="288"/>
        <v/>
      </c>
      <c r="PS104" s="107" t="str">
        <f t="shared" si="289"/>
        <v/>
      </c>
      <c r="PT104" s="107" t="str">
        <f t="shared" si="290"/>
        <v/>
      </c>
      <c r="PU104" s="107" t="str">
        <f t="shared" si="291"/>
        <v/>
      </c>
      <c r="PV104" s="107" t="str">
        <f t="shared" si="292"/>
        <v/>
      </c>
      <c r="PW104" s="107" t="str">
        <f t="shared" si="293"/>
        <v/>
      </c>
      <c r="PX104" s="107" t="str">
        <f t="shared" si="294"/>
        <v/>
      </c>
      <c r="PY104" s="107" t="str">
        <f t="shared" si="295"/>
        <v/>
      </c>
      <c r="PZ104" s="108" t="str">
        <f t="shared" si="296"/>
        <v/>
      </c>
      <c r="QB104" s="124" t="str" cm="1">
        <f t="array" ref="QB104">IF(OR($QB$3="", $NI104=""), "", IFERROR(INDEX($ML104:$NE104, $QA104, MATCH($QB$3, $ML$7:$NE$7, 0)), ""))</f>
        <v/>
      </c>
      <c r="QD104" s="101" t="e" cm="1">
        <f t="array" ref="QD104">IF(OR($NI104="", $QB$3=""), NA(), IFERROR(INDEX($NO104:$OH104, $QC104, MATCH($QB$3, $NO$7:$OH$7, 0)), NA()))</f>
        <v>#N/A</v>
      </c>
      <c r="QF104" s="10">
        <f t="shared" si="242"/>
        <v>-20</v>
      </c>
    </row>
    <row r="105" spans="88:448" ht="15" hidden="1" customHeight="1" x14ac:dyDescent="0.25">
      <c r="CJ105" s="7"/>
      <c r="CK105" s="10">
        <v>97</v>
      </c>
      <c r="CL105" s="60">
        <v>42</v>
      </c>
      <c r="CM105" s="7">
        <v>58</v>
      </c>
      <c r="CN105" s="7">
        <v>9</v>
      </c>
      <c r="CO105" s="7">
        <v>95</v>
      </c>
      <c r="CP105" s="7">
        <v>6</v>
      </c>
      <c r="CQ105" s="7">
        <v>45</v>
      </c>
      <c r="CR105" s="7">
        <v>52</v>
      </c>
      <c r="CS105" s="7">
        <v>38</v>
      </c>
      <c r="CT105" s="7">
        <v>66</v>
      </c>
      <c r="CU105" s="7">
        <v>55</v>
      </c>
      <c r="CV105" s="7">
        <v>62</v>
      </c>
      <c r="CW105" s="7">
        <v>15</v>
      </c>
      <c r="CX105" s="7">
        <v>66</v>
      </c>
      <c r="CY105" s="7">
        <v>58</v>
      </c>
      <c r="CZ105" s="7">
        <v>80</v>
      </c>
      <c r="DA105" s="7">
        <v>100</v>
      </c>
      <c r="DB105" s="7">
        <v>79</v>
      </c>
      <c r="DC105" s="7">
        <v>89</v>
      </c>
      <c r="DD105" s="7">
        <v>16</v>
      </c>
      <c r="DE105" s="7">
        <v>59</v>
      </c>
      <c r="DF105" s="7">
        <v>67</v>
      </c>
      <c r="DG105" s="7">
        <v>31</v>
      </c>
      <c r="DH105" s="7">
        <v>13</v>
      </c>
      <c r="DI105" s="61">
        <v>46</v>
      </c>
      <c r="DK105" s="10">
        <v>98</v>
      </c>
      <c r="DL105" s="60">
        <v>23</v>
      </c>
      <c r="DM105" s="7">
        <v>79</v>
      </c>
      <c r="DN105" s="7">
        <v>92</v>
      </c>
      <c r="DO105" s="7">
        <v>56</v>
      </c>
      <c r="DP105" s="7">
        <v>82</v>
      </c>
      <c r="DQ105" s="7">
        <v>54</v>
      </c>
      <c r="DR105" s="7">
        <v>67</v>
      </c>
      <c r="DS105" s="7">
        <v>50</v>
      </c>
      <c r="DT105" s="7">
        <v>20</v>
      </c>
      <c r="DU105" s="7">
        <v>26</v>
      </c>
      <c r="DV105" s="7">
        <v>11</v>
      </c>
      <c r="DW105" s="7">
        <v>2</v>
      </c>
      <c r="DX105" s="7">
        <v>59</v>
      </c>
      <c r="DY105" s="7">
        <v>4</v>
      </c>
      <c r="DZ105" s="7">
        <v>40</v>
      </c>
      <c r="EA105" s="7">
        <v>17</v>
      </c>
      <c r="EB105" s="7">
        <v>82</v>
      </c>
      <c r="EC105" s="7">
        <v>23</v>
      </c>
      <c r="ED105" s="7">
        <v>32</v>
      </c>
      <c r="EE105" s="7">
        <v>57</v>
      </c>
      <c r="EF105" s="7">
        <v>83</v>
      </c>
      <c r="EG105" s="7">
        <v>25</v>
      </c>
      <c r="EH105" s="7">
        <v>86</v>
      </c>
      <c r="EI105" s="7">
        <v>21</v>
      </c>
      <c r="EJ105" s="7">
        <v>19</v>
      </c>
      <c r="EK105" s="7">
        <v>6</v>
      </c>
      <c r="EL105" s="7">
        <v>61</v>
      </c>
      <c r="EM105" s="7">
        <v>78</v>
      </c>
      <c r="EN105" s="7">
        <v>35</v>
      </c>
      <c r="EO105" s="7">
        <v>7</v>
      </c>
      <c r="EP105" s="7">
        <v>25</v>
      </c>
      <c r="EQ105" s="7">
        <v>46</v>
      </c>
      <c r="ER105" s="7">
        <v>51</v>
      </c>
      <c r="ES105" s="7">
        <v>7</v>
      </c>
      <c r="ET105" s="7">
        <v>56</v>
      </c>
      <c r="EU105" s="7">
        <v>36</v>
      </c>
      <c r="EV105" s="7">
        <v>42</v>
      </c>
      <c r="EW105" s="7">
        <v>48</v>
      </c>
      <c r="EX105" s="7">
        <v>71</v>
      </c>
      <c r="EY105" s="7">
        <v>98</v>
      </c>
      <c r="EZ105" s="7">
        <v>49</v>
      </c>
      <c r="FA105" s="7">
        <v>78</v>
      </c>
      <c r="FB105" s="7">
        <v>77</v>
      </c>
      <c r="FC105" s="7">
        <v>33</v>
      </c>
      <c r="FD105" s="7">
        <v>53</v>
      </c>
      <c r="FE105" s="7">
        <v>20</v>
      </c>
      <c r="FF105" s="7">
        <v>54</v>
      </c>
      <c r="FG105" s="7">
        <v>29</v>
      </c>
      <c r="FH105" s="7">
        <v>80</v>
      </c>
      <c r="FI105" s="7">
        <v>52</v>
      </c>
      <c r="FJ105" s="7">
        <v>39</v>
      </c>
      <c r="FK105" s="7">
        <v>34</v>
      </c>
      <c r="FL105" s="7">
        <v>17</v>
      </c>
      <c r="FM105" s="7">
        <v>83</v>
      </c>
      <c r="FN105" s="7">
        <v>16</v>
      </c>
      <c r="FO105" s="7">
        <v>28</v>
      </c>
      <c r="FP105" s="7">
        <v>18</v>
      </c>
      <c r="FQ105" s="7">
        <v>72</v>
      </c>
      <c r="FR105" s="7">
        <v>94</v>
      </c>
      <c r="FS105" s="7">
        <v>57</v>
      </c>
      <c r="FT105" s="7">
        <v>89</v>
      </c>
      <c r="FU105" s="7">
        <v>85</v>
      </c>
      <c r="FV105" s="7">
        <v>7</v>
      </c>
      <c r="FW105" s="7">
        <v>69</v>
      </c>
      <c r="FX105" s="7">
        <v>80</v>
      </c>
      <c r="FY105" s="7">
        <v>91</v>
      </c>
      <c r="FZ105" s="7">
        <v>25</v>
      </c>
      <c r="GA105" s="7">
        <v>95</v>
      </c>
      <c r="GB105" s="7">
        <v>74</v>
      </c>
      <c r="GC105" s="7">
        <v>48</v>
      </c>
      <c r="GD105" s="7">
        <v>92</v>
      </c>
      <c r="GE105" s="7">
        <v>68</v>
      </c>
      <c r="GF105" s="7">
        <v>82</v>
      </c>
      <c r="GG105" s="7">
        <v>84</v>
      </c>
      <c r="GH105" s="7">
        <v>57</v>
      </c>
      <c r="GI105" s="7">
        <v>100</v>
      </c>
      <c r="GJ105" s="7">
        <v>62</v>
      </c>
      <c r="GK105" s="7">
        <v>45</v>
      </c>
      <c r="GL105" s="7">
        <v>24</v>
      </c>
      <c r="GM105" s="7">
        <v>71</v>
      </c>
      <c r="GN105" s="7">
        <v>40</v>
      </c>
      <c r="GO105" s="7">
        <v>75</v>
      </c>
      <c r="GP105" s="7">
        <v>95</v>
      </c>
      <c r="GQ105" s="7">
        <v>55</v>
      </c>
      <c r="GR105" s="7">
        <v>85</v>
      </c>
      <c r="GS105" s="7">
        <v>37</v>
      </c>
      <c r="GT105" s="7">
        <v>67</v>
      </c>
      <c r="GU105" s="7">
        <v>82</v>
      </c>
      <c r="GV105" s="7">
        <v>62</v>
      </c>
      <c r="GW105" s="7">
        <v>14</v>
      </c>
      <c r="GX105" s="7">
        <v>77</v>
      </c>
      <c r="GY105" s="7">
        <v>27</v>
      </c>
      <c r="GZ105" s="7">
        <v>78</v>
      </c>
      <c r="HA105" s="7">
        <v>95</v>
      </c>
      <c r="HB105" s="7">
        <v>92</v>
      </c>
      <c r="HC105" s="7">
        <v>19</v>
      </c>
      <c r="HD105" s="7">
        <v>86</v>
      </c>
      <c r="HE105" s="7">
        <v>64</v>
      </c>
      <c r="HF105" s="7">
        <v>49</v>
      </c>
      <c r="HG105" s="61">
        <v>70</v>
      </c>
      <c r="HJ105" s="51" t="e">
        <f t="shared" ref="HJ105:HJ127" si="318">$HJ104</f>
        <v>#VALUE!</v>
      </c>
      <c r="HL105" s="49">
        <f>$CA$9</f>
        <v>4.1666666666666664E-2</v>
      </c>
      <c r="HN105" s="10" t="e">
        <f t="shared" si="316"/>
        <v>#VALUE!</v>
      </c>
      <c r="HP105" s="10" t="e">
        <f t="shared" si="317"/>
        <v>#VALUE!</v>
      </c>
      <c r="HR105" s="10" t="e">
        <f t="shared" si="243"/>
        <v>#VALUE!</v>
      </c>
      <c r="HT105" s="60" t="e">
        <f t="shared" si="315"/>
        <v>#VALUE!</v>
      </c>
      <c r="HU105" s="7" t="e">
        <f t="shared" si="315"/>
        <v>#VALUE!</v>
      </c>
      <c r="HV105" s="7" t="e">
        <f t="shared" si="315"/>
        <v>#VALUE!</v>
      </c>
      <c r="HW105" s="7" t="e">
        <f t="shared" si="315"/>
        <v>#VALUE!</v>
      </c>
      <c r="HX105" s="7" t="e">
        <f t="shared" si="315"/>
        <v>#VALUE!</v>
      </c>
      <c r="HY105" s="7" t="e">
        <f t="shared" si="315"/>
        <v>#VALUE!</v>
      </c>
      <c r="HZ105" s="7" t="e">
        <f t="shared" si="315"/>
        <v>#VALUE!</v>
      </c>
      <c r="IA105" s="7" t="e">
        <f t="shared" si="315"/>
        <v>#VALUE!</v>
      </c>
      <c r="IB105" s="7" t="e">
        <f t="shared" si="315"/>
        <v>#VALUE!</v>
      </c>
      <c r="IC105" s="7" t="e">
        <f t="shared" si="315"/>
        <v>#VALUE!</v>
      </c>
      <c r="ID105" s="7" t="e">
        <f t="shared" si="315"/>
        <v>#VALUE!</v>
      </c>
      <c r="IE105" s="7" t="e">
        <f t="shared" si="315"/>
        <v>#VALUE!</v>
      </c>
      <c r="IF105" s="7" t="e">
        <f t="shared" si="315"/>
        <v>#VALUE!</v>
      </c>
      <c r="IG105" s="7" t="e">
        <f t="shared" si="315"/>
        <v>#VALUE!</v>
      </c>
      <c r="IH105" s="7" t="e">
        <f t="shared" si="315"/>
        <v>#VALUE!</v>
      </c>
      <c r="II105" s="7" t="e">
        <f t="shared" si="315"/>
        <v>#VALUE!</v>
      </c>
      <c r="IJ105" s="7" t="e">
        <f t="shared" si="314"/>
        <v>#VALUE!</v>
      </c>
      <c r="IK105" s="7" t="e">
        <f t="shared" si="314"/>
        <v>#VALUE!</v>
      </c>
      <c r="IL105" s="7" t="e">
        <f t="shared" si="314"/>
        <v>#VALUE!</v>
      </c>
      <c r="IM105" s="61" t="e">
        <f t="shared" si="314"/>
        <v>#VALUE!</v>
      </c>
      <c r="IT105" s="10">
        <v>98</v>
      </c>
      <c r="IU105" s="10">
        <f t="shared" si="244"/>
        <v>5</v>
      </c>
      <c r="IW105" s="10">
        <f>IFERROR(IF(COUNTIF(IW$8:IW104, IW104)&lt;=INDEX($IQ$8:$IQ$18, MATCH(IW104, $IP$8:$IP$18, 0)), IW104, IW104+$IR$5), "")</f>
        <v>4</v>
      </c>
      <c r="IX105" s="10">
        <f>IF($IW105="", "", COUNTIF(IW$8:IW105, IW105))</f>
        <v>11</v>
      </c>
      <c r="IY105" s="10">
        <f t="shared" si="245"/>
        <v>12</v>
      </c>
      <c r="JA105" s="10" t="str">
        <f t="shared" si="246"/>
        <v>X</v>
      </c>
      <c r="JB105" s="10">
        <f>IF($JA105="", "", COUNTIF(JA$8:JA105, "X"))</f>
        <v>89</v>
      </c>
      <c r="JE105" s="67" t="str">
        <f t="shared" si="247"/>
        <v/>
      </c>
      <c r="JF105" s="60" t="str">
        <f>IF(AND($IQ$5='Dev Settings'!$BU$3, COUNTIF($IP$21:$IP$25, HT105)&gt;0, COUNTIF($IP$21:$IP$25, HT104)&gt;0), MIN($ML104:$NE104)-ML104, IF(AND($IQ$6='Dev Settings'!$BU$3, COUNTIF($IQ$21:$IQ$25, HT105)&gt;0, COUNTIF($IQ$21:$IQ$25, HT104)&gt;0), MAX($ML104:$NE104)-ML104, IFERROR(INDEX($IU$8:$IU$107, MATCH(HT105, $IT$8:$IT$107, 0)), "")))</f>
        <v/>
      </c>
      <c r="JG105" s="7" t="str">
        <f>IF(AND($IQ$5='Dev Settings'!$BU$3, COUNTIF($IP$21:$IP$25, HU105)&gt;0, COUNTIF($IP$21:$IP$25, HU104)&gt;0), MIN($ML104:$NE104)-MM104, IF(AND($IQ$6='Dev Settings'!$BU$3, COUNTIF($IQ$21:$IQ$25, HU105)&gt;0, COUNTIF($IQ$21:$IQ$25, HU104)&gt;0), MAX($ML104:$NE104)-MM104, IFERROR(INDEX($IU$8:$IU$107, MATCH(HU105, $IT$8:$IT$107, 0)), "")))</f>
        <v/>
      </c>
      <c r="JH105" s="7" t="str">
        <f>IF(AND($IQ$5='Dev Settings'!$BU$3, COUNTIF($IP$21:$IP$25, HV105)&gt;0, COUNTIF($IP$21:$IP$25, HV104)&gt;0), MIN($ML104:$NE104)-MN104, IF(AND($IQ$6='Dev Settings'!$BU$3, COUNTIF($IQ$21:$IQ$25, HV105)&gt;0, COUNTIF($IQ$21:$IQ$25, HV104)&gt;0), MAX($ML104:$NE104)-MN104, IFERROR(INDEX($IU$8:$IU$107, MATCH(HV105, $IT$8:$IT$107, 0)), "")))</f>
        <v/>
      </c>
      <c r="JI105" s="7" t="str">
        <f>IF(AND($IQ$5='Dev Settings'!$BU$3, COUNTIF($IP$21:$IP$25, HW105)&gt;0, COUNTIF($IP$21:$IP$25, HW104)&gt;0), MIN($ML104:$NE104)-MO104, IF(AND($IQ$6='Dev Settings'!$BU$3, COUNTIF($IQ$21:$IQ$25, HW105)&gt;0, COUNTIF($IQ$21:$IQ$25, HW104)&gt;0), MAX($ML104:$NE104)-MO104, IFERROR(INDEX($IU$8:$IU$107, MATCH(HW105, $IT$8:$IT$107, 0)), "")))</f>
        <v/>
      </c>
      <c r="JJ105" s="7" t="str">
        <f>IF(AND($IQ$5='Dev Settings'!$BU$3, COUNTIF($IP$21:$IP$25, HX105)&gt;0, COUNTIF($IP$21:$IP$25, HX104)&gt;0), MIN($ML104:$NE104)-MP104, IF(AND($IQ$6='Dev Settings'!$BU$3, COUNTIF($IQ$21:$IQ$25, HX105)&gt;0, COUNTIF($IQ$21:$IQ$25, HX104)&gt;0), MAX($ML104:$NE104)-MP104, IFERROR(INDEX($IU$8:$IU$107, MATCH(HX105, $IT$8:$IT$107, 0)), "")))</f>
        <v/>
      </c>
      <c r="JK105" s="7" t="str">
        <f>IF(AND($IQ$5='Dev Settings'!$BU$3, COUNTIF($IP$21:$IP$25, HY105)&gt;0, COUNTIF($IP$21:$IP$25, HY104)&gt;0), MIN($ML104:$NE104)-MQ104, IF(AND($IQ$6='Dev Settings'!$BU$3, COUNTIF($IQ$21:$IQ$25, HY105)&gt;0, COUNTIF($IQ$21:$IQ$25, HY104)&gt;0), MAX($ML104:$NE104)-MQ104, IFERROR(INDEX($IU$8:$IU$107, MATCH(HY105, $IT$8:$IT$107, 0)), "")))</f>
        <v/>
      </c>
      <c r="JL105" s="7" t="str">
        <f>IF(AND($IQ$5='Dev Settings'!$BU$3, COUNTIF($IP$21:$IP$25, HZ105)&gt;0, COUNTIF($IP$21:$IP$25, HZ104)&gt;0), MIN($ML104:$NE104)-MR104, IF(AND($IQ$6='Dev Settings'!$BU$3, COUNTIF($IQ$21:$IQ$25, HZ105)&gt;0, COUNTIF($IQ$21:$IQ$25, HZ104)&gt;0), MAX($ML104:$NE104)-MR104, IFERROR(INDEX($IU$8:$IU$107, MATCH(HZ105, $IT$8:$IT$107, 0)), "")))</f>
        <v/>
      </c>
      <c r="JM105" s="7" t="str">
        <f>IF(AND($IQ$5='Dev Settings'!$BU$3, COUNTIF($IP$21:$IP$25, IA105)&gt;0, COUNTIF($IP$21:$IP$25, IA104)&gt;0), MIN($ML104:$NE104)-MS104, IF(AND($IQ$6='Dev Settings'!$BU$3, COUNTIF($IQ$21:$IQ$25, IA105)&gt;0, COUNTIF($IQ$21:$IQ$25, IA104)&gt;0), MAX($ML104:$NE104)-MS104, IFERROR(INDEX($IU$8:$IU$107, MATCH(IA105, $IT$8:$IT$107, 0)), "")))</f>
        <v/>
      </c>
      <c r="JN105" s="7" t="str">
        <f>IF(AND($IQ$5='Dev Settings'!$BU$3, COUNTIF($IP$21:$IP$25, IB105)&gt;0, COUNTIF($IP$21:$IP$25, IB104)&gt;0), MIN($ML104:$NE104)-MT104, IF(AND($IQ$6='Dev Settings'!$BU$3, COUNTIF($IQ$21:$IQ$25, IB105)&gt;0, COUNTIF($IQ$21:$IQ$25, IB104)&gt;0), MAX($ML104:$NE104)-MT104, IFERROR(INDEX($IU$8:$IU$107, MATCH(IB105, $IT$8:$IT$107, 0)), "")))</f>
        <v/>
      </c>
      <c r="JO105" s="7" t="str">
        <f>IF(AND($IQ$5='Dev Settings'!$BU$3, COUNTIF($IP$21:$IP$25, IC105)&gt;0, COUNTIF($IP$21:$IP$25, IC104)&gt;0), MIN($ML104:$NE104)-MU104, IF(AND($IQ$6='Dev Settings'!$BU$3, COUNTIF($IQ$21:$IQ$25, IC105)&gt;0, COUNTIF($IQ$21:$IQ$25, IC104)&gt;0), MAX($ML104:$NE104)-MU104, IFERROR(INDEX($IU$8:$IU$107, MATCH(IC105, $IT$8:$IT$107, 0)), "")))</f>
        <v/>
      </c>
      <c r="JP105" s="7" t="str">
        <f>IF(AND($IQ$5='Dev Settings'!$BU$3, COUNTIF($IP$21:$IP$25, ID105)&gt;0, COUNTIF($IP$21:$IP$25, ID104)&gt;0), MIN($ML104:$NE104)-MV104, IF(AND($IQ$6='Dev Settings'!$BU$3, COUNTIF($IQ$21:$IQ$25, ID105)&gt;0, COUNTIF($IQ$21:$IQ$25, ID104)&gt;0), MAX($ML104:$NE104)-MV104, IFERROR(INDEX($IU$8:$IU$107, MATCH(ID105, $IT$8:$IT$107, 0)), "")))</f>
        <v/>
      </c>
      <c r="JQ105" s="7" t="str">
        <f>IF(AND($IQ$5='Dev Settings'!$BU$3, COUNTIF($IP$21:$IP$25, IE105)&gt;0, COUNTIF($IP$21:$IP$25, IE104)&gt;0), MIN($ML104:$NE104)-MW104, IF(AND($IQ$6='Dev Settings'!$BU$3, COUNTIF($IQ$21:$IQ$25, IE105)&gt;0, COUNTIF($IQ$21:$IQ$25, IE104)&gt;0), MAX($ML104:$NE104)-MW104, IFERROR(INDEX($IU$8:$IU$107, MATCH(IE105, $IT$8:$IT$107, 0)), "")))</f>
        <v/>
      </c>
      <c r="JR105" s="7" t="str">
        <f>IF(AND($IQ$5='Dev Settings'!$BU$3, COUNTIF($IP$21:$IP$25, IF105)&gt;0, COUNTIF($IP$21:$IP$25, IF104)&gt;0), MIN($ML104:$NE104)-MX104, IF(AND($IQ$6='Dev Settings'!$BU$3, COUNTIF($IQ$21:$IQ$25, IF105)&gt;0, COUNTIF($IQ$21:$IQ$25, IF104)&gt;0), MAX($ML104:$NE104)-MX104, IFERROR(INDEX($IU$8:$IU$107, MATCH(IF105, $IT$8:$IT$107, 0)), "")))</f>
        <v/>
      </c>
      <c r="JS105" s="7" t="str">
        <f>IF(AND($IQ$5='Dev Settings'!$BU$3, COUNTIF($IP$21:$IP$25, IG105)&gt;0, COUNTIF($IP$21:$IP$25, IG104)&gt;0), MIN($ML104:$NE104)-MY104, IF(AND($IQ$6='Dev Settings'!$BU$3, COUNTIF($IQ$21:$IQ$25, IG105)&gt;0, COUNTIF($IQ$21:$IQ$25, IG104)&gt;0), MAX($ML104:$NE104)-MY104, IFERROR(INDEX($IU$8:$IU$107, MATCH(IG105, $IT$8:$IT$107, 0)), "")))</f>
        <v/>
      </c>
      <c r="JT105" s="7" t="str">
        <f>IF(AND($IQ$5='Dev Settings'!$BU$3, COUNTIF($IP$21:$IP$25, IH105)&gt;0, COUNTIF($IP$21:$IP$25, IH104)&gt;0), MIN($ML104:$NE104)-MZ104, IF(AND($IQ$6='Dev Settings'!$BU$3, COUNTIF($IQ$21:$IQ$25, IH105)&gt;0, COUNTIF($IQ$21:$IQ$25, IH104)&gt;0), MAX($ML104:$NE104)-MZ104, IFERROR(INDEX($IU$8:$IU$107, MATCH(IH105, $IT$8:$IT$107, 0)), "")))</f>
        <v/>
      </c>
      <c r="JU105" s="7" t="str">
        <f>IF(AND($IQ$5='Dev Settings'!$BU$3, COUNTIF($IP$21:$IP$25, II105)&gt;0, COUNTIF($IP$21:$IP$25, II104)&gt;0), MIN($ML104:$NE104)-NA104, IF(AND($IQ$6='Dev Settings'!$BU$3, COUNTIF($IQ$21:$IQ$25, II105)&gt;0, COUNTIF($IQ$21:$IQ$25, II104)&gt;0), MAX($ML104:$NE104)-NA104, IFERROR(INDEX($IU$8:$IU$107, MATCH(II105, $IT$8:$IT$107, 0)), "")))</f>
        <v/>
      </c>
      <c r="JV105" s="7" t="str">
        <f>IF(AND($IQ$5='Dev Settings'!$BU$3, COUNTIF($IP$21:$IP$25, IJ105)&gt;0, COUNTIF($IP$21:$IP$25, IJ104)&gt;0), MIN($ML104:$NE104)-NB104, IF(AND($IQ$6='Dev Settings'!$BU$3, COUNTIF($IQ$21:$IQ$25, IJ105)&gt;0, COUNTIF($IQ$21:$IQ$25, IJ104)&gt;0), MAX($ML104:$NE104)-NB104, IFERROR(INDEX($IU$8:$IU$107, MATCH(IJ105, $IT$8:$IT$107, 0)), "")))</f>
        <v/>
      </c>
      <c r="JW105" s="7" t="str">
        <f>IF(AND($IQ$5='Dev Settings'!$BU$3, COUNTIF($IP$21:$IP$25, IK105)&gt;0, COUNTIF($IP$21:$IP$25, IK104)&gt;0), MIN($ML104:$NE104)-NC104, IF(AND($IQ$6='Dev Settings'!$BU$3, COUNTIF($IQ$21:$IQ$25, IK105)&gt;0, COUNTIF($IQ$21:$IQ$25, IK104)&gt;0), MAX($ML104:$NE104)-NC104, IFERROR(INDEX($IU$8:$IU$107, MATCH(IK105, $IT$8:$IT$107, 0)), "")))</f>
        <v/>
      </c>
      <c r="JX105" s="7" t="str">
        <f>IF(AND($IQ$5='Dev Settings'!$BU$3, COUNTIF($IP$21:$IP$25, IL105)&gt;0, COUNTIF($IP$21:$IP$25, IL104)&gt;0), MIN($ML104:$NE104)-ND104, IF(AND($IQ$6='Dev Settings'!$BU$3, COUNTIF($IQ$21:$IQ$25, IL105)&gt;0, COUNTIF($IQ$21:$IQ$25, IL104)&gt;0), MAX($ML104:$NE104)-ND104, IFERROR(INDEX($IU$8:$IU$107, MATCH(IL105, $IT$8:$IT$107, 0)), "")))</f>
        <v/>
      </c>
      <c r="JY105" s="61" t="str">
        <f>IF(AND($IQ$5='Dev Settings'!$BU$3, COUNTIF($IP$21:$IP$25, IM105)&gt;0, COUNTIF($IP$21:$IP$25, IM104)&gt;0), MIN($ML104:$NE104)-NE104, IF(AND($IQ$6='Dev Settings'!$BU$3, COUNTIF($IQ$21:$IQ$25, IM105)&gt;0, COUNTIF($IQ$21:$IQ$25, IM104)&gt;0), MAX($ML104:$NE104)-NE104, IFERROR(INDEX($IU$8:$IU$107, MATCH(IM105, $IT$8:$IT$107, 0)), "")))</f>
        <v/>
      </c>
      <c r="KA105" s="60" t="str">
        <f t="shared" si="181"/>
        <v/>
      </c>
      <c r="KB105" s="7" t="str">
        <f t="shared" si="182"/>
        <v/>
      </c>
      <c r="KC105" s="7" t="str">
        <f t="shared" si="183"/>
        <v/>
      </c>
      <c r="KD105" s="7" t="str">
        <f t="shared" si="184"/>
        <v/>
      </c>
      <c r="KE105" s="7" t="str">
        <f t="shared" si="185"/>
        <v/>
      </c>
      <c r="KF105" s="7" t="str">
        <f t="shared" si="186"/>
        <v/>
      </c>
      <c r="KG105" s="7" t="str">
        <f t="shared" si="187"/>
        <v/>
      </c>
      <c r="KH105" s="7" t="str">
        <f t="shared" si="188"/>
        <v/>
      </c>
      <c r="KI105" s="7" t="str">
        <f t="shared" si="189"/>
        <v/>
      </c>
      <c r="KJ105" s="7" t="str">
        <f t="shared" si="190"/>
        <v/>
      </c>
      <c r="KK105" s="7" t="str">
        <f t="shared" si="191"/>
        <v/>
      </c>
      <c r="KL105" s="7" t="str">
        <f t="shared" si="192"/>
        <v/>
      </c>
      <c r="KM105" s="7" t="str">
        <f t="shared" si="193"/>
        <v/>
      </c>
      <c r="KN105" s="7" t="str">
        <f t="shared" si="194"/>
        <v/>
      </c>
      <c r="KO105" s="7" t="str">
        <f t="shared" si="195"/>
        <v/>
      </c>
      <c r="KP105" s="7" t="str">
        <f t="shared" si="196"/>
        <v/>
      </c>
      <c r="KQ105" s="7" t="str">
        <f t="shared" si="197"/>
        <v/>
      </c>
      <c r="KR105" s="7" t="str">
        <f t="shared" si="198"/>
        <v/>
      </c>
      <c r="KS105" s="7" t="str">
        <f t="shared" si="199"/>
        <v/>
      </c>
      <c r="KT105" s="61" t="str">
        <f t="shared" si="200"/>
        <v/>
      </c>
      <c r="KV105" s="60" t="e">
        <f t="shared" si="201"/>
        <v>#VALUE!</v>
      </c>
      <c r="KW105" s="7" t="e">
        <f t="shared" si="202"/>
        <v>#VALUE!</v>
      </c>
      <c r="KX105" s="7" t="e">
        <f t="shared" si="203"/>
        <v>#VALUE!</v>
      </c>
      <c r="KY105" s="7" t="e">
        <f t="shared" si="204"/>
        <v>#VALUE!</v>
      </c>
      <c r="KZ105" s="7" t="e">
        <f t="shared" si="205"/>
        <v>#VALUE!</v>
      </c>
      <c r="LA105" s="7" t="e">
        <f t="shared" si="206"/>
        <v>#VALUE!</v>
      </c>
      <c r="LB105" s="7" t="e">
        <f t="shared" si="207"/>
        <v>#VALUE!</v>
      </c>
      <c r="LC105" s="7" t="e">
        <f t="shared" si="208"/>
        <v>#VALUE!</v>
      </c>
      <c r="LD105" s="7" t="e">
        <f t="shared" si="209"/>
        <v>#VALUE!</v>
      </c>
      <c r="LE105" s="7" t="e">
        <f t="shared" si="210"/>
        <v>#VALUE!</v>
      </c>
      <c r="LF105" s="7" t="e">
        <f t="shared" si="211"/>
        <v>#VALUE!</v>
      </c>
      <c r="LG105" s="7" t="e">
        <f t="shared" si="212"/>
        <v>#VALUE!</v>
      </c>
      <c r="LH105" s="7" t="e">
        <f t="shared" si="213"/>
        <v>#VALUE!</v>
      </c>
      <c r="LI105" s="7" t="e">
        <f t="shared" si="214"/>
        <v>#VALUE!</v>
      </c>
      <c r="LJ105" s="7" t="e">
        <f t="shared" si="215"/>
        <v>#VALUE!</v>
      </c>
      <c r="LK105" s="7" t="e">
        <f t="shared" si="216"/>
        <v>#VALUE!</v>
      </c>
      <c r="LL105" s="7" t="e">
        <f t="shared" si="217"/>
        <v>#VALUE!</v>
      </c>
      <c r="LM105" s="7" t="e">
        <f t="shared" si="218"/>
        <v>#VALUE!</v>
      </c>
      <c r="LN105" s="7" t="e">
        <f t="shared" si="219"/>
        <v>#VALUE!</v>
      </c>
      <c r="LO105" s="61" t="e">
        <f t="shared" si="220"/>
        <v>#VALUE!</v>
      </c>
      <c r="LQ105" s="60" t="e">
        <f t="shared" si="221"/>
        <v>#VALUE!</v>
      </c>
      <c r="LR105" s="7" t="e">
        <f t="shared" si="222"/>
        <v>#VALUE!</v>
      </c>
      <c r="LS105" s="7" t="e">
        <f t="shared" si="223"/>
        <v>#VALUE!</v>
      </c>
      <c r="LT105" s="7" t="e">
        <f t="shared" si="224"/>
        <v>#VALUE!</v>
      </c>
      <c r="LU105" s="7" t="e">
        <f t="shared" si="225"/>
        <v>#VALUE!</v>
      </c>
      <c r="LV105" s="7" t="e">
        <f t="shared" si="226"/>
        <v>#VALUE!</v>
      </c>
      <c r="LW105" s="7" t="e">
        <f t="shared" si="227"/>
        <v>#VALUE!</v>
      </c>
      <c r="LX105" s="7" t="e">
        <f t="shared" si="228"/>
        <v>#VALUE!</v>
      </c>
      <c r="LY105" s="7" t="e">
        <f t="shared" si="229"/>
        <v>#VALUE!</v>
      </c>
      <c r="LZ105" s="7" t="e">
        <f t="shared" si="230"/>
        <v>#VALUE!</v>
      </c>
      <c r="MA105" s="7" t="e">
        <f t="shared" si="231"/>
        <v>#VALUE!</v>
      </c>
      <c r="MB105" s="7" t="e">
        <f t="shared" si="232"/>
        <v>#VALUE!</v>
      </c>
      <c r="MC105" s="7" t="e">
        <f t="shared" si="233"/>
        <v>#VALUE!</v>
      </c>
      <c r="MD105" s="7" t="e">
        <f t="shared" si="234"/>
        <v>#VALUE!</v>
      </c>
      <c r="ME105" s="7" t="e">
        <f t="shared" si="235"/>
        <v>#VALUE!</v>
      </c>
      <c r="MF105" s="7" t="e">
        <f t="shared" si="236"/>
        <v>#VALUE!</v>
      </c>
      <c r="MG105" s="7" t="e">
        <f t="shared" si="237"/>
        <v>#VALUE!</v>
      </c>
      <c r="MH105" s="7" t="e">
        <f t="shared" si="238"/>
        <v>#VALUE!</v>
      </c>
      <c r="MI105" s="7" t="e">
        <f t="shared" si="239"/>
        <v>#VALUE!</v>
      </c>
      <c r="MJ105" s="61" t="e">
        <f t="shared" si="240"/>
        <v>#VALUE!</v>
      </c>
      <c r="ML105" s="60" t="str">
        <f t="shared" si="248"/>
        <v/>
      </c>
      <c r="MM105" s="7" t="str">
        <f t="shared" si="249"/>
        <v/>
      </c>
      <c r="MN105" s="7" t="str">
        <f t="shared" si="250"/>
        <v/>
      </c>
      <c r="MO105" s="7" t="str">
        <f t="shared" si="251"/>
        <v/>
      </c>
      <c r="MP105" s="7" t="str">
        <f t="shared" si="252"/>
        <v/>
      </c>
      <c r="MQ105" s="7" t="str">
        <f t="shared" si="253"/>
        <v/>
      </c>
      <c r="MR105" s="7" t="str">
        <f t="shared" si="254"/>
        <v/>
      </c>
      <c r="MS105" s="7" t="str">
        <f t="shared" si="255"/>
        <v/>
      </c>
      <c r="MT105" s="7" t="str">
        <f t="shared" si="256"/>
        <v/>
      </c>
      <c r="MU105" s="7" t="str">
        <f t="shared" si="257"/>
        <v/>
      </c>
      <c r="MV105" s="7" t="str">
        <f t="shared" si="258"/>
        <v/>
      </c>
      <c r="MW105" s="7" t="str">
        <f t="shared" si="259"/>
        <v/>
      </c>
      <c r="MX105" s="7" t="str">
        <f t="shared" si="260"/>
        <v/>
      </c>
      <c r="MY105" s="7" t="str">
        <f t="shared" si="261"/>
        <v/>
      </c>
      <c r="MZ105" s="7" t="str">
        <f t="shared" si="262"/>
        <v/>
      </c>
      <c r="NA105" s="7" t="str">
        <f t="shared" si="263"/>
        <v/>
      </c>
      <c r="NB105" s="7" t="str">
        <f t="shared" si="264"/>
        <v/>
      </c>
      <c r="NC105" s="7" t="str">
        <f t="shared" si="265"/>
        <v/>
      </c>
      <c r="ND105" s="7" t="str">
        <f t="shared" si="266"/>
        <v/>
      </c>
      <c r="NE105" s="61" t="str">
        <f t="shared" si="267"/>
        <v/>
      </c>
      <c r="NG105" s="10" t="str">
        <f t="shared" si="268"/>
        <v/>
      </c>
      <c r="NI105" s="10" t="str">
        <f t="shared" si="269"/>
        <v/>
      </c>
      <c r="NK105" s="10" t="str">
        <f>IF(COUNTIF($NI105:$NI$176, "X")=1, "X", "")</f>
        <v/>
      </c>
      <c r="NM105" s="10" t="str">
        <f t="shared" si="241"/>
        <v/>
      </c>
      <c r="NO105" s="85" t="str" cm="1">
        <f t="array" ref="NO105">IF(OR(NO$7="", $JE105=""), "", IFERROR(NO$8+SUMPRODUCT((Trades!$CL$8:$CL$307)*(Trades!$O$8:$Q$307=NO$7)*(Trades!$R$8:$R$307&lt;$JE105))-SUMPRODUCT((Trades!$H$8:$H$307)*(Trades!$E$8:$E$307=NO$7)*(Trades!$R$8:$R$307&lt;$JE105)), ""))</f>
        <v/>
      </c>
      <c r="NP105" s="86" t="str" cm="1">
        <f t="array" ref="NP105">IF(OR(NP$7="", $JE105=""), "", IFERROR(NP$8+SUMPRODUCT((Trades!$CL$8:$CL$307)*(Trades!$O$8:$Q$307=NP$7)*(Trades!$R$8:$R$307&lt;$JE105))-SUMPRODUCT((Trades!$H$8:$H$307)*(Trades!$E$8:$E$307=NP$7)*(Trades!$R$8:$R$307&lt;$JE105)), ""))</f>
        <v/>
      </c>
      <c r="NQ105" s="86" t="str" cm="1">
        <f t="array" ref="NQ105">IF(OR(NQ$7="", $JE105=""), "", IFERROR(NQ$8+SUMPRODUCT((Trades!$CL$8:$CL$307)*(Trades!$O$8:$Q$307=NQ$7)*(Trades!$R$8:$R$307&lt;$JE105))-SUMPRODUCT((Trades!$H$8:$H$307)*(Trades!$E$8:$E$307=NQ$7)*(Trades!$R$8:$R$307&lt;$JE105)), ""))</f>
        <v/>
      </c>
      <c r="NR105" s="86" t="str" cm="1">
        <f t="array" ref="NR105">IF(OR(NR$7="", $JE105=""), "", IFERROR(NR$8+SUMPRODUCT((Trades!$CL$8:$CL$307)*(Trades!$O$8:$Q$307=NR$7)*(Trades!$R$8:$R$307&lt;$JE105))-SUMPRODUCT((Trades!$H$8:$H$307)*(Trades!$E$8:$E$307=NR$7)*(Trades!$R$8:$R$307&lt;$JE105)), ""))</f>
        <v/>
      </c>
      <c r="NS105" s="86" t="str" cm="1">
        <f t="array" ref="NS105">IF(OR(NS$7="", $JE105=""), "", IFERROR(NS$8+SUMPRODUCT((Trades!$CL$8:$CL$307)*(Trades!$O$8:$Q$307=NS$7)*(Trades!$R$8:$R$307&lt;$JE105))-SUMPRODUCT((Trades!$H$8:$H$307)*(Trades!$E$8:$E$307=NS$7)*(Trades!$R$8:$R$307&lt;$JE105)), ""))</f>
        <v/>
      </c>
      <c r="NT105" s="86" t="str" cm="1">
        <f t="array" ref="NT105">IF(OR(NT$7="", $JE105=""), "", IFERROR(NT$8+SUMPRODUCT((Trades!$CL$8:$CL$307)*(Trades!$O$8:$Q$307=NT$7)*(Trades!$R$8:$R$307&lt;$JE105))-SUMPRODUCT((Trades!$H$8:$H$307)*(Trades!$E$8:$E$307=NT$7)*(Trades!$R$8:$R$307&lt;$JE105)), ""))</f>
        <v/>
      </c>
      <c r="NU105" s="86" t="str" cm="1">
        <f t="array" ref="NU105">IF(OR(NU$7="", $JE105=""), "", IFERROR(NU$8+SUMPRODUCT((Trades!$CL$8:$CL$307)*(Trades!$O$8:$Q$307=NU$7)*(Trades!$R$8:$R$307&lt;$JE105))-SUMPRODUCT((Trades!$H$8:$H$307)*(Trades!$E$8:$E$307=NU$7)*(Trades!$R$8:$R$307&lt;$JE105)), ""))</f>
        <v/>
      </c>
      <c r="NV105" s="86" t="str" cm="1">
        <f t="array" ref="NV105">IF(OR(NV$7="", $JE105=""), "", IFERROR(NV$8+SUMPRODUCT((Trades!$CL$8:$CL$307)*(Trades!$O$8:$Q$307=NV$7)*(Trades!$R$8:$R$307&lt;$JE105))-SUMPRODUCT((Trades!$H$8:$H$307)*(Trades!$E$8:$E$307=NV$7)*(Trades!$R$8:$R$307&lt;$JE105)), ""))</f>
        <v/>
      </c>
      <c r="NW105" s="86" t="str" cm="1">
        <f t="array" ref="NW105">IF(OR(NW$7="", $JE105=""), "", IFERROR(NW$8+SUMPRODUCT((Trades!$CL$8:$CL$307)*(Trades!$O$8:$Q$307=NW$7)*(Trades!$R$8:$R$307&lt;$JE105))-SUMPRODUCT((Trades!$H$8:$H$307)*(Trades!$E$8:$E$307=NW$7)*(Trades!$R$8:$R$307&lt;$JE105)), ""))</f>
        <v/>
      </c>
      <c r="NX105" s="86" t="str" cm="1">
        <f t="array" ref="NX105">IF(OR(NX$7="", $JE105=""), "", IFERROR(NX$8+SUMPRODUCT((Trades!$CL$8:$CL$307)*(Trades!$O$8:$Q$307=NX$7)*(Trades!$R$8:$R$307&lt;$JE105))-SUMPRODUCT((Trades!$H$8:$H$307)*(Trades!$E$8:$E$307=NX$7)*(Trades!$R$8:$R$307&lt;$JE105)), ""))</f>
        <v/>
      </c>
      <c r="NY105" s="86" t="str" cm="1">
        <f t="array" ref="NY105">IF(OR(NY$7="", $JE105=""), "", IFERROR(NY$8+SUMPRODUCT((Trades!$CL$8:$CL$307)*(Trades!$O$8:$Q$307=NY$7)*(Trades!$R$8:$R$307&lt;$JE105))-SUMPRODUCT((Trades!$H$8:$H$307)*(Trades!$E$8:$E$307=NY$7)*(Trades!$R$8:$R$307&lt;$JE105)), ""))</f>
        <v/>
      </c>
      <c r="NZ105" s="86" t="str" cm="1">
        <f t="array" ref="NZ105">IF(OR(NZ$7="", $JE105=""), "", IFERROR(NZ$8+SUMPRODUCT((Trades!$CL$8:$CL$307)*(Trades!$O$8:$Q$307=NZ$7)*(Trades!$R$8:$R$307&lt;$JE105))-SUMPRODUCT((Trades!$H$8:$H$307)*(Trades!$E$8:$E$307=NZ$7)*(Trades!$R$8:$R$307&lt;$JE105)), ""))</f>
        <v/>
      </c>
      <c r="OA105" s="86" t="str" cm="1">
        <f t="array" ref="OA105">IF(OR(OA$7="", $JE105=""), "", IFERROR(OA$8+SUMPRODUCT((Trades!$CL$8:$CL$307)*(Trades!$O$8:$Q$307=OA$7)*(Trades!$R$8:$R$307&lt;$JE105))-SUMPRODUCT((Trades!$H$8:$H$307)*(Trades!$E$8:$E$307=OA$7)*(Trades!$R$8:$R$307&lt;$JE105)), ""))</f>
        <v/>
      </c>
      <c r="OB105" s="86" t="str" cm="1">
        <f t="array" ref="OB105">IF(OR(OB$7="", $JE105=""), "", IFERROR(OB$8+SUMPRODUCT((Trades!$CL$8:$CL$307)*(Trades!$O$8:$Q$307=OB$7)*(Trades!$R$8:$R$307&lt;$JE105))-SUMPRODUCT((Trades!$H$8:$H$307)*(Trades!$E$8:$E$307=OB$7)*(Trades!$R$8:$R$307&lt;$JE105)), ""))</f>
        <v/>
      </c>
      <c r="OC105" s="86" t="str" cm="1">
        <f t="array" ref="OC105">IF(OR(OC$7="", $JE105=""), "", IFERROR(OC$8+SUMPRODUCT((Trades!$CL$8:$CL$307)*(Trades!$O$8:$Q$307=OC$7)*(Trades!$R$8:$R$307&lt;$JE105))-SUMPRODUCT((Trades!$H$8:$H$307)*(Trades!$E$8:$E$307=OC$7)*(Trades!$R$8:$R$307&lt;$JE105)), ""))</f>
        <v/>
      </c>
      <c r="OD105" s="86" t="str" cm="1">
        <f t="array" ref="OD105">IF(OR(OD$7="", $JE105=""), "", IFERROR(OD$8+SUMPRODUCT((Trades!$CL$8:$CL$307)*(Trades!$O$8:$Q$307=OD$7)*(Trades!$R$8:$R$307&lt;$JE105))-SUMPRODUCT((Trades!$H$8:$H$307)*(Trades!$E$8:$E$307=OD$7)*(Trades!$R$8:$R$307&lt;$JE105)), ""))</f>
        <v/>
      </c>
      <c r="OE105" s="86" t="str" cm="1">
        <f t="array" ref="OE105">IF(OR(OE$7="", $JE105=""), "", IFERROR(OE$8+SUMPRODUCT((Trades!$CL$8:$CL$307)*(Trades!$O$8:$Q$307=OE$7)*(Trades!$R$8:$R$307&lt;$JE105))-SUMPRODUCT((Trades!$H$8:$H$307)*(Trades!$E$8:$E$307=OE$7)*(Trades!$R$8:$R$307&lt;$JE105)), ""))</f>
        <v/>
      </c>
      <c r="OF105" s="86" t="str" cm="1">
        <f t="array" ref="OF105">IF(OR(OF$7="", $JE105=""), "", IFERROR(OF$8+SUMPRODUCT((Trades!$CL$8:$CL$307)*(Trades!$O$8:$Q$307=OF$7)*(Trades!$R$8:$R$307&lt;$JE105))-SUMPRODUCT((Trades!$H$8:$H$307)*(Trades!$E$8:$E$307=OF$7)*(Trades!$R$8:$R$307&lt;$JE105)), ""))</f>
        <v/>
      </c>
      <c r="OG105" s="86" t="str" cm="1">
        <f t="array" ref="OG105">IF(OR(OG$7="", $JE105=""), "", IFERROR(OG$8+SUMPRODUCT((Trades!$CL$8:$CL$307)*(Trades!$O$8:$Q$307=OG$7)*(Trades!$R$8:$R$307&lt;$JE105))-SUMPRODUCT((Trades!$H$8:$H$307)*(Trades!$E$8:$E$307=OG$7)*(Trades!$R$8:$R$307&lt;$JE105)), ""))</f>
        <v/>
      </c>
      <c r="OH105" s="87" t="str" cm="1">
        <f t="array" ref="OH105">IF(OR(OH$7="", $JE105=""), "", IFERROR(OH$8+SUMPRODUCT((Trades!$CL$8:$CL$307)*(Trades!$O$8:$Q$307=OH$7)*(Trades!$R$8:$R$307&lt;$JE105))-SUMPRODUCT((Trades!$H$8:$H$307)*(Trades!$E$8:$E$307=OH$7)*(Trades!$R$8:$R$307&lt;$JE105)), ""))</f>
        <v/>
      </c>
      <c r="OJ105" s="94" t="str">
        <f t="shared" si="270"/>
        <v/>
      </c>
      <c r="OK105" s="95" t="str">
        <f t="shared" si="298"/>
        <v/>
      </c>
      <c r="OL105" s="95" t="str">
        <f t="shared" si="299"/>
        <v/>
      </c>
      <c r="OM105" s="95" t="str">
        <f t="shared" si="300"/>
        <v/>
      </c>
      <c r="ON105" s="95" t="str">
        <f t="shared" si="301"/>
        <v/>
      </c>
      <c r="OO105" s="95" t="str">
        <f t="shared" si="302"/>
        <v/>
      </c>
      <c r="OP105" s="95" t="str">
        <f t="shared" si="303"/>
        <v/>
      </c>
      <c r="OQ105" s="95" t="str">
        <f t="shared" si="304"/>
        <v/>
      </c>
      <c r="OR105" s="95" t="str">
        <f t="shared" si="305"/>
        <v/>
      </c>
      <c r="OS105" s="95" t="str">
        <f t="shared" si="275"/>
        <v/>
      </c>
      <c r="OT105" s="95" t="str">
        <f t="shared" si="276"/>
        <v/>
      </c>
      <c r="OU105" s="95" t="str">
        <f t="shared" si="277"/>
        <v/>
      </c>
      <c r="OV105" s="95" t="str">
        <f t="shared" si="278"/>
        <v/>
      </c>
      <c r="OW105" s="95" t="str">
        <f t="shared" si="279"/>
        <v/>
      </c>
      <c r="OX105" s="95" t="str">
        <f t="shared" si="280"/>
        <v/>
      </c>
      <c r="OY105" s="95" t="str">
        <f t="shared" si="281"/>
        <v/>
      </c>
      <c r="OZ105" s="95" t="str">
        <f t="shared" si="282"/>
        <v/>
      </c>
      <c r="PA105" s="95" t="str">
        <f t="shared" si="283"/>
        <v/>
      </c>
      <c r="PB105" s="95" t="str">
        <f t="shared" si="284"/>
        <v/>
      </c>
      <c r="PC105" s="96" t="str">
        <f t="shared" si="285"/>
        <v/>
      </c>
      <c r="PE105" s="101" t="str">
        <f t="shared" si="271"/>
        <v/>
      </c>
      <c r="PG105" s="106" t="str">
        <f t="shared" si="272"/>
        <v/>
      </c>
      <c r="PH105" s="107" t="str">
        <f t="shared" si="306"/>
        <v/>
      </c>
      <c r="PI105" s="107" t="str">
        <f t="shared" si="307"/>
        <v/>
      </c>
      <c r="PJ105" s="107" t="str">
        <f t="shared" si="308"/>
        <v/>
      </c>
      <c r="PK105" s="107" t="str">
        <f t="shared" si="309"/>
        <v/>
      </c>
      <c r="PL105" s="107" t="str">
        <f t="shared" si="310"/>
        <v/>
      </c>
      <c r="PM105" s="107" t="str">
        <f t="shared" si="311"/>
        <v/>
      </c>
      <c r="PN105" s="107" t="str">
        <f t="shared" si="312"/>
        <v/>
      </c>
      <c r="PO105" s="107" t="str">
        <f t="shared" si="313"/>
        <v/>
      </c>
      <c r="PP105" s="107" t="str">
        <f t="shared" si="286"/>
        <v/>
      </c>
      <c r="PQ105" s="107" t="str">
        <f t="shared" si="287"/>
        <v/>
      </c>
      <c r="PR105" s="107" t="str">
        <f t="shared" si="288"/>
        <v/>
      </c>
      <c r="PS105" s="107" t="str">
        <f t="shared" si="289"/>
        <v/>
      </c>
      <c r="PT105" s="107" t="str">
        <f t="shared" si="290"/>
        <v/>
      </c>
      <c r="PU105" s="107" t="str">
        <f t="shared" si="291"/>
        <v/>
      </c>
      <c r="PV105" s="107" t="str">
        <f t="shared" si="292"/>
        <v/>
      </c>
      <c r="PW105" s="107" t="str">
        <f t="shared" si="293"/>
        <v/>
      </c>
      <c r="PX105" s="107" t="str">
        <f t="shared" si="294"/>
        <v/>
      </c>
      <c r="PY105" s="107" t="str">
        <f t="shared" si="295"/>
        <v/>
      </c>
      <c r="PZ105" s="108" t="str">
        <f t="shared" si="296"/>
        <v/>
      </c>
      <c r="QB105" s="124" t="str" cm="1">
        <f t="array" ref="QB105">IF(OR($QB$3="", $NI105=""), "", IFERROR(INDEX($ML105:$NE105, $QA105, MATCH($QB$3, $ML$7:$NE$7, 0)), ""))</f>
        <v/>
      </c>
      <c r="QD105" s="101" t="e" cm="1">
        <f t="array" ref="QD105">IF(OR($NI105="", $QB$3=""), NA(), IFERROR(INDEX($NO105:$OH105, $QC105, MATCH($QB$3, $NO$7:$OH$7, 0)), NA()))</f>
        <v>#N/A</v>
      </c>
      <c r="QF105" s="10">
        <f t="shared" si="242"/>
        <v>-20</v>
      </c>
    </row>
    <row r="106" spans="88:448" ht="15" hidden="1" customHeight="1" x14ac:dyDescent="0.25">
      <c r="CJ106" s="7"/>
      <c r="CK106" s="10">
        <v>98</v>
      </c>
      <c r="CL106" s="60">
        <v>90</v>
      </c>
      <c r="CM106" s="7">
        <v>67</v>
      </c>
      <c r="CN106" s="7">
        <v>97</v>
      </c>
      <c r="CO106" s="7">
        <v>99</v>
      </c>
      <c r="CP106" s="7">
        <v>60</v>
      </c>
      <c r="CQ106" s="7">
        <v>96</v>
      </c>
      <c r="CR106" s="7">
        <v>32</v>
      </c>
      <c r="CS106" s="7">
        <v>28</v>
      </c>
      <c r="CT106" s="7">
        <v>69</v>
      </c>
      <c r="CU106" s="7">
        <v>52</v>
      </c>
      <c r="CV106" s="7">
        <v>85</v>
      </c>
      <c r="CW106" s="7">
        <v>77</v>
      </c>
      <c r="CX106" s="7">
        <v>55</v>
      </c>
      <c r="CY106" s="7">
        <v>89</v>
      </c>
      <c r="CZ106" s="7">
        <v>91</v>
      </c>
      <c r="DA106" s="7">
        <v>85</v>
      </c>
      <c r="DB106" s="7">
        <v>76</v>
      </c>
      <c r="DC106" s="7">
        <v>90</v>
      </c>
      <c r="DD106" s="7">
        <v>94</v>
      </c>
      <c r="DE106" s="7">
        <v>76</v>
      </c>
      <c r="DF106" s="7">
        <v>67</v>
      </c>
      <c r="DG106" s="7">
        <v>20</v>
      </c>
      <c r="DH106" s="7">
        <v>77</v>
      </c>
      <c r="DI106" s="61">
        <v>69</v>
      </c>
      <c r="DK106" s="10">
        <v>99</v>
      </c>
      <c r="DL106" s="60">
        <v>87</v>
      </c>
      <c r="DM106" s="7">
        <v>23</v>
      </c>
      <c r="DN106" s="7">
        <v>88</v>
      </c>
      <c r="DO106" s="7">
        <v>36</v>
      </c>
      <c r="DP106" s="7">
        <v>38</v>
      </c>
      <c r="DQ106" s="7">
        <v>13</v>
      </c>
      <c r="DR106" s="7">
        <v>60</v>
      </c>
      <c r="DS106" s="7">
        <v>88</v>
      </c>
      <c r="DT106" s="7">
        <v>72</v>
      </c>
      <c r="DU106" s="7">
        <v>9</v>
      </c>
      <c r="DV106" s="7">
        <v>82</v>
      </c>
      <c r="DW106" s="7">
        <v>100</v>
      </c>
      <c r="DX106" s="7">
        <v>55</v>
      </c>
      <c r="DY106" s="7">
        <v>5</v>
      </c>
      <c r="DZ106" s="7">
        <v>95</v>
      </c>
      <c r="EA106" s="7">
        <v>61</v>
      </c>
      <c r="EB106" s="7">
        <v>43</v>
      </c>
      <c r="EC106" s="7">
        <v>37</v>
      </c>
      <c r="ED106" s="7">
        <v>12</v>
      </c>
      <c r="EE106" s="7">
        <v>51</v>
      </c>
      <c r="EF106" s="7">
        <v>58</v>
      </c>
      <c r="EG106" s="7">
        <v>43</v>
      </c>
      <c r="EH106" s="7">
        <v>7</v>
      </c>
      <c r="EI106" s="7">
        <v>94</v>
      </c>
      <c r="EJ106" s="7">
        <v>24</v>
      </c>
      <c r="EK106" s="7">
        <v>38</v>
      </c>
      <c r="EL106" s="7">
        <v>45</v>
      </c>
      <c r="EM106" s="7">
        <v>54</v>
      </c>
      <c r="EN106" s="7">
        <v>27</v>
      </c>
      <c r="EO106" s="7">
        <v>41</v>
      </c>
      <c r="EP106" s="7">
        <v>93</v>
      </c>
      <c r="EQ106" s="7">
        <v>85</v>
      </c>
      <c r="ER106" s="7">
        <v>87</v>
      </c>
      <c r="ES106" s="7">
        <v>92</v>
      </c>
      <c r="ET106" s="7">
        <v>37</v>
      </c>
      <c r="EU106" s="7">
        <v>74</v>
      </c>
      <c r="EV106" s="7">
        <v>50</v>
      </c>
      <c r="EW106" s="7">
        <v>15</v>
      </c>
      <c r="EX106" s="7">
        <v>41</v>
      </c>
      <c r="EY106" s="7">
        <v>13</v>
      </c>
      <c r="EZ106" s="7">
        <v>19</v>
      </c>
      <c r="FA106" s="7">
        <v>96</v>
      </c>
      <c r="FB106" s="7">
        <v>61</v>
      </c>
      <c r="FC106" s="7">
        <v>55</v>
      </c>
      <c r="FD106" s="7">
        <v>26</v>
      </c>
      <c r="FE106" s="7">
        <v>4</v>
      </c>
      <c r="FF106" s="7">
        <v>65</v>
      </c>
      <c r="FG106" s="7">
        <v>67</v>
      </c>
      <c r="FH106" s="7">
        <v>11</v>
      </c>
      <c r="FI106" s="7">
        <v>6</v>
      </c>
      <c r="FJ106" s="7">
        <v>18</v>
      </c>
      <c r="FK106" s="7">
        <v>36</v>
      </c>
      <c r="FL106" s="7">
        <v>95</v>
      </c>
      <c r="FM106" s="7">
        <v>42</v>
      </c>
      <c r="FN106" s="7">
        <v>89</v>
      </c>
      <c r="FO106" s="7">
        <v>39</v>
      </c>
      <c r="FP106" s="7">
        <v>9</v>
      </c>
      <c r="FQ106" s="7">
        <v>43</v>
      </c>
      <c r="FR106" s="7">
        <v>72</v>
      </c>
      <c r="FS106" s="7">
        <v>67</v>
      </c>
      <c r="FT106" s="7">
        <v>19</v>
      </c>
      <c r="FU106" s="7">
        <v>73</v>
      </c>
      <c r="FV106" s="7">
        <v>41</v>
      </c>
      <c r="FW106" s="7">
        <v>52</v>
      </c>
      <c r="FX106" s="7">
        <v>38</v>
      </c>
      <c r="FY106" s="7">
        <v>26</v>
      </c>
      <c r="FZ106" s="7">
        <v>56</v>
      </c>
      <c r="GA106" s="7">
        <v>68</v>
      </c>
      <c r="GB106" s="7">
        <v>37</v>
      </c>
      <c r="GC106" s="7">
        <v>44</v>
      </c>
      <c r="GD106" s="7">
        <v>100</v>
      </c>
      <c r="GE106" s="7">
        <v>87</v>
      </c>
      <c r="GF106" s="7">
        <v>76</v>
      </c>
      <c r="GG106" s="7">
        <v>29</v>
      </c>
      <c r="GH106" s="7">
        <v>95</v>
      </c>
      <c r="GI106" s="7">
        <v>47</v>
      </c>
      <c r="GJ106" s="7">
        <v>7</v>
      </c>
      <c r="GK106" s="7">
        <v>97</v>
      </c>
      <c r="GL106" s="7">
        <v>41</v>
      </c>
      <c r="GM106" s="7">
        <v>28</v>
      </c>
      <c r="GN106" s="7">
        <v>11</v>
      </c>
      <c r="GO106" s="7">
        <v>18</v>
      </c>
      <c r="GP106" s="7">
        <v>95</v>
      </c>
      <c r="GQ106" s="7">
        <v>51</v>
      </c>
      <c r="GR106" s="7">
        <v>42</v>
      </c>
      <c r="GS106" s="7">
        <v>36</v>
      </c>
      <c r="GT106" s="7">
        <v>15</v>
      </c>
      <c r="GU106" s="7">
        <v>100</v>
      </c>
      <c r="GV106" s="7">
        <v>21</v>
      </c>
      <c r="GW106" s="7">
        <v>3</v>
      </c>
      <c r="GX106" s="7">
        <v>34</v>
      </c>
      <c r="GY106" s="7">
        <v>38</v>
      </c>
      <c r="GZ106" s="7">
        <v>91</v>
      </c>
      <c r="HA106" s="7">
        <v>3</v>
      </c>
      <c r="HB106" s="7">
        <v>57</v>
      </c>
      <c r="HC106" s="7">
        <v>35</v>
      </c>
      <c r="HD106" s="7">
        <v>20</v>
      </c>
      <c r="HE106" s="7">
        <v>39</v>
      </c>
      <c r="HF106" s="7">
        <v>54</v>
      </c>
      <c r="HG106" s="61">
        <v>96</v>
      </c>
      <c r="HJ106" s="52" t="e">
        <f t="shared" si="318"/>
        <v>#VALUE!</v>
      </c>
      <c r="HL106" s="49">
        <f>$CA$10</f>
        <v>8.3333333333333329E-2</v>
      </c>
      <c r="HN106" s="10" t="e">
        <f t="shared" si="316"/>
        <v>#VALUE!</v>
      </c>
      <c r="HP106" s="10" t="e">
        <f t="shared" si="317"/>
        <v>#VALUE!</v>
      </c>
      <c r="HR106" s="10" t="e">
        <f t="shared" si="243"/>
        <v>#VALUE!</v>
      </c>
      <c r="HT106" s="60" t="e">
        <f t="shared" si="315"/>
        <v>#VALUE!</v>
      </c>
      <c r="HU106" s="7" t="e">
        <f t="shared" si="315"/>
        <v>#VALUE!</v>
      </c>
      <c r="HV106" s="7" t="e">
        <f t="shared" si="315"/>
        <v>#VALUE!</v>
      </c>
      <c r="HW106" s="7" t="e">
        <f t="shared" si="315"/>
        <v>#VALUE!</v>
      </c>
      <c r="HX106" s="7" t="e">
        <f t="shared" si="315"/>
        <v>#VALUE!</v>
      </c>
      <c r="HY106" s="7" t="e">
        <f t="shared" si="315"/>
        <v>#VALUE!</v>
      </c>
      <c r="HZ106" s="7" t="e">
        <f t="shared" si="315"/>
        <v>#VALUE!</v>
      </c>
      <c r="IA106" s="7" t="e">
        <f t="shared" si="315"/>
        <v>#VALUE!</v>
      </c>
      <c r="IB106" s="7" t="e">
        <f t="shared" si="315"/>
        <v>#VALUE!</v>
      </c>
      <c r="IC106" s="7" t="e">
        <f t="shared" si="315"/>
        <v>#VALUE!</v>
      </c>
      <c r="ID106" s="7" t="e">
        <f t="shared" si="315"/>
        <v>#VALUE!</v>
      </c>
      <c r="IE106" s="7" t="e">
        <f t="shared" si="315"/>
        <v>#VALUE!</v>
      </c>
      <c r="IF106" s="7" t="e">
        <f t="shared" si="315"/>
        <v>#VALUE!</v>
      </c>
      <c r="IG106" s="7" t="e">
        <f t="shared" si="315"/>
        <v>#VALUE!</v>
      </c>
      <c r="IH106" s="7" t="e">
        <f t="shared" si="315"/>
        <v>#VALUE!</v>
      </c>
      <c r="II106" s="7" t="e">
        <f t="shared" si="315"/>
        <v>#VALUE!</v>
      </c>
      <c r="IJ106" s="7" t="e">
        <f t="shared" si="314"/>
        <v>#VALUE!</v>
      </c>
      <c r="IK106" s="7" t="e">
        <f t="shared" si="314"/>
        <v>#VALUE!</v>
      </c>
      <c r="IL106" s="7" t="e">
        <f t="shared" si="314"/>
        <v>#VALUE!</v>
      </c>
      <c r="IM106" s="61" t="e">
        <f t="shared" si="314"/>
        <v>#VALUE!</v>
      </c>
      <c r="IT106" s="10">
        <v>99</v>
      </c>
      <c r="IU106" s="10">
        <f t="shared" si="244"/>
        <v>5</v>
      </c>
      <c r="IW106" s="10">
        <f>IFERROR(IF(COUNTIF(IW$8:IW105, IW105)&lt;=INDEX($IQ$8:$IQ$18, MATCH(IW105, $IP$8:$IP$18, 0)), IW105, IW105+$IR$5), "")</f>
        <v>4</v>
      </c>
      <c r="IX106" s="10">
        <f>IF($IW106="", "", COUNTIF(IW$8:IW106, IW106))</f>
        <v>12</v>
      </c>
      <c r="IY106" s="10">
        <f t="shared" si="245"/>
        <v>12</v>
      </c>
      <c r="JA106" s="10" t="str">
        <f t="shared" si="246"/>
        <v>X</v>
      </c>
      <c r="JB106" s="10">
        <f>IF($JA106="", "", COUNTIF(JA$8:JA106, "X"))</f>
        <v>90</v>
      </c>
      <c r="JE106" s="67" t="str">
        <f t="shared" si="247"/>
        <v/>
      </c>
      <c r="JF106" s="60" t="str">
        <f>IF(AND($IQ$5='Dev Settings'!$BU$3, COUNTIF($IP$21:$IP$25, HT106)&gt;0, COUNTIF($IP$21:$IP$25, HT105)&gt;0), MIN($ML105:$NE105)-ML105, IF(AND($IQ$6='Dev Settings'!$BU$3, COUNTIF($IQ$21:$IQ$25, HT106)&gt;0, COUNTIF($IQ$21:$IQ$25, HT105)&gt;0), MAX($ML105:$NE105)-ML105, IFERROR(INDEX($IU$8:$IU$107, MATCH(HT106, $IT$8:$IT$107, 0)), "")))</f>
        <v/>
      </c>
      <c r="JG106" s="7" t="str">
        <f>IF(AND($IQ$5='Dev Settings'!$BU$3, COUNTIF($IP$21:$IP$25, HU106)&gt;0, COUNTIF($IP$21:$IP$25, HU105)&gt;0), MIN($ML105:$NE105)-MM105, IF(AND($IQ$6='Dev Settings'!$BU$3, COUNTIF($IQ$21:$IQ$25, HU106)&gt;0, COUNTIF($IQ$21:$IQ$25, HU105)&gt;0), MAX($ML105:$NE105)-MM105, IFERROR(INDEX($IU$8:$IU$107, MATCH(HU106, $IT$8:$IT$107, 0)), "")))</f>
        <v/>
      </c>
      <c r="JH106" s="7" t="str">
        <f>IF(AND($IQ$5='Dev Settings'!$BU$3, COUNTIF($IP$21:$IP$25, HV106)&gt;0, COUNTIF($IP$21:$IP$25, HV105)&gt;0), MIN($ML105:$NE105)-MN105, IF(AND($IQ$6='Dev Settings'!$BU$3, COUNTIF($IQ$21:$IQ$25, HV106)&gt;0, COUNTIF($IQ$21:$IQ$25, HV105)&gt;0), MAX($ML105:$NE105)-MN105, IFERROR(INDEX($IU$8:$IU$107, MATCH(HV106, $IT$8:$IT$107, 0)), "")))</f>
        <v/>
      </c>
      <c r="JI106" s="7" t="str">
        <f>IF(AND($IQ$5='Dev Settings'!$BU$3, COUNTIF($IP$21:$IP$25, HW106)&gt;0, COUNTIF($IP$21:$IP$25, HW105)&gt;0), MIN($ML105:$NE105)-MO105, IF(AND($IQ$6='Dev Settings'!$BU$3, COUNTIF($IQ$21:$IQ$25, HW106)&gt;0, COUNTIF($IQ$21:$IQ$25, HW105)&gt;0), MAX($ML105:$NE105)-MO105, IFERROR(INDEX($IU$8:$IU$107, MATCH(HW106, $IT$8:$IT$107, 0)), "")))</f>
        <v/>
      </c>
      <c r="JJ106" s="7" t="str">
        <f>IF(AND($IQ$5='Dev Settings'!$BU$3, COUNTIF($IP$21:$IP$25, HX106)&gt;0, COUNTIF($IP$21:$IP$25, HX105)&gt;0), MIN($ML105:$NE105)-MP105, IF(AND($IQ$6='Dev Settings'!$BU$3, COUNTIF($IQ$21:$IQ$25, HX106)&gt;0, COUNTIF($IQ$21:$IQ$25, HX105)&gt;0), MAX($ML105:$NE105)-MP105, IFERROR(INDEX($IU$8:$IU$107, MATCH(HX106, $IT$8:$IT$107, 0)), "")))</f>
        <v/>
      </c>
      <c r="JK106" s="7" t="str">
        <f>IF(AND($IQ$5='Dev Settings'!$BU$3, COUNTIF($IP$21:$IP$25, HY106)&gt;0, COUNTIF($IP$21:$IP$25, HY105)&gt;0), MIN($ML105:$NE105)-MQ105, IF(AND($IQ$6='Dev Settings'!$BU$3, COUNTIF($IQ$21:$IQ$25, HY106)&gt;0, COUNTIF($IQ$21:$IQ$25, HY105)&gt;0), MAX($ML105:$NE105)-MQ105, IFERROR(INDEX($IU$8:$IU$107, MATCH(HY106, $IT$8:$IT$107, 0)), "")))</f>
        <v/>
      </c>
      <c r="JL106" s="7" t="str">
        <f>IF(AND($IQ$5='Dev Settings'!$BU$3, COUNTIF($IP$21:$IP$25, HZ106)&gt;0, COUNTIF($IP$21:$IP$25, HZ105)&gt;0), MIN($ML105:$NE105)-MR105, IF(AND($IQ$6='Dev Settings'!$BU$3, COUNTIF($IQ$21:$IQ$25, HZ106)&gt;0, COUNTIF($IQ$21:$IQ$25, HZ105)&gt;0), MAX($ML105:$NE105)-MR105, IFERROR(INDEX($IU$8:$IU$107, MATCH(HZ106, $IT$8:$IT$107, 0)), "")))</f>
        <v/>
      </c>
      <c r="JM106" s="7" t="str">
        <f>IF(AND($IQ$5='Dev Settings'!$BU$3, COUNTIF($IP$21:$IP$25, IA106)&gt;0, COUNTIF($IP$21:$IP$25, IA105)&gt;0), MIN($ML105:$NE105)-MS105, IF(AND($IQ$6='Dev Settings'!$BU$3, COUNTIF($IQ$21:$IQ$25, IA106)&gt;0, COUNTIF($IQ$21:$IQ$25, IA105)&gt;0), MAX($ML105:$NE105)-MS105, IFERROR(INDEX($IU$8:$IU$107, MATCH(IA106, $IT$8:$IT$107, 0)), "")))</f>
        <v/>
      </c>
      <c r="JN106" s="7" t="str">
        <f>IF(AND($IQ$5='Dev Settings'!$BU$3, COUNTIF($IP$21:$IP$25, IB106)&gt;0, COUNTIF($IP$21:$IP$25, IB105)&gt;0), MIN($ML105:$NE105)-MT105, IF(AND($IQ$6='Dev Settings'!$BU$3, COUNTIF($IQ$21:$IQ$25, IB106)&gt;0, COUNTIF($IQ$21:$IQ$25, IB105)&gt;0), MAX($ML105:$NE105)-MT105, IFERROR(INDEX($IU$8:$IU$107, MATCH(IB106, $IT$8:$IT$107, 0)), "")))</f>
        <v/>
      </c>
      <c r="JO106" s="7" t="str">
        <f>IF(AND($IQ$5='Dev Settings'!$BU$3, COUNTIF($IP$21:$IP$25, IC106)&gt;0, COUNTIF($IP$21:$IP$25, IC105)&gt;0), MIN($ML105:$NE105)-MU105, IF(AND($IQ$6='Dev Settings'!$BU$3, COUNTIF($IQ$21:$IQ$25, IC106)&gt;0, COUNTIF($IQ$21:$IQ$25, IC105)&gt;0), MAX($ML105:$NE105)-MU105, IFERROR(INDEX($IU$8:$IU$107, MATCH(IC106, $IT$8:$IT$107, 0)), "")))</f>
        <v/>
      </c>
      <c r="JP106" s="7" t="str">
        <f>IF(AND($IQ$5='Dev Settings'!$BU$3, COUNTIF($IP$21:$IP$25, ID106)&gt;0, COUNTIF($IP$21:$IP$25, ID105)&gt;0), MIN($ML105:$NE105)-MV105, IF(AND($IQ$6='Dev Settings'!$BU$3, COUNTIF($IQ$21:$IQ$25, ID106)&gt;0, COUNTIF($IQ$21:$IQ$25, ID105)&gt;0), MAX($ML105:$NE105)-MV105, IFERROR(INDEX($IU$8:$IU$107, MATCH(ID106, $IT$8:$IT$107, 0)), "")))</f>
        <v/>
      </c>
      <c r="JQ106" s="7" t="str">
        <f>IF(AND($IQ$5='Dev Settings'!$BU$3, COUNTIF($IP$21:$IP$25, IE106)&gt;0, COUNTIF($IP$21:$IP$25, IE105)&gt;0), MIN($ML105:$NE105)-MW105, IF(AND($IQ$6='Dev Settings'!$BU$3, COUNTIF($IQ$21:$IQ$25, IE106)&gt;0, COUNTIF($IQ$21:$IQ$25, IE105)&gt;0), MAX($ML105:$NE105)-MW105, IFERROR(INDEX($IU$8:$IU$107, MATCH(IE106, $IT$8:$IT$107, 0)), "")))</f>
        <v/>
      </c>
      <c r="JR106" s="7" t="str">
        <f>IF(AND($IQ$5='Dev Settings'!$BU$3, COUNTIF($IP$21:$IP$25, IF106)&gt;0, COUNTIF($IP$21:$IP$25, IF105)&gt;0), MIN($ML105:$NE105)-MX105, IF(AND($IQ$6='Dev Settings'!$BU$3, COUNTIF($IQ$21:$IQ$25, IF106)&gt;0, COUNTIF($IQ$21:$IQ$25, IF105)&gt;0), MAX($ML105:$NE105)-MX105, IFERROR(INDEX($IU$8:$IU$107, MATCH(IF106, $IT$8:$IT$107, 0)), "")))</f>
        <v/>
      </c>
      <c r="JS106" s="7" t="str">
        <f>IF(AND($IQ$5='Dev Settings'!$BU$3, COUNTIF($IP$21:$IP$25, IG106)&gt;0, COUNTIF($IP$21:$IP$25, IG105)&gt;0), MIN($ML105:$NE105)-MY105, IF(AND($IQ$6='Dev Settings'!$BU$3, COUNTIF($IQ$21:$IQ$25, IG106)&gt;0, COUNTIF($IQ$21:$IQ$25, IG105)&gt;0), MAX($ML105:$NE105)-MY105, IFERROR(INDEX($IU$8:$IU$107, MATCH(IG106, $IT$8:$IT$107, 0)), "")))</f>
        <v/>
      </c>
      <c r="JT106" s="7" t="str">
        <f>IF(AND($IQ$5='Dev Settings'!$BU$3, COUNTIF($IP$21:$IP$25, IH106)&gt;0, COUNTIF($IP$21:$IP$25, IH105)&gt;0), MIN($ML105:$NE105)-MZ105, IF(AND($IQ$6='Dev Settings'!$BU$3, COUNTIF($IQ$21:$IQ$25, IH106)&gt;0, COUNTIF($IQ$21:$IQ$25, IH105)&gt;0), MAX($ML105:$NE105)-MZ105, IFERROR(INDEX($IU$8:$IU$107, MATCH(IH106, $IT$8:$IT$107, 0)), "")))</f>
        <v/>
      </c>
      <c r="JU106" s="7" t="str">
        <f>IF(AND($IQ$5='Dev Settings'!$BU$3, COUNTIF($IP$21:$IP$25, II106)&gt;0, COUNTIF($IP$21:$IP$25, II105)&gt;0), MIN($ML105:$NE105)-NA105, IF(AND($IQ$6='Dev Settings'!$BU$3, COUNTIF($IQ$21:$IQ$25, II106)&gt;0, COUNTIF($IQ$21:$IQ$25, II105)&gt;0), MAX($ML105:$NE105)-NA105, IFERROR(INDEX($IU$8:$IU$107, MATCH(II106, $IT$8:$IT$107, 0)), "")))</f>
        <v/>
      </c>
      <c r="JV106" s="7" t="str">
        <f>IF(AND($IQ$5='Dev Settings'!$BU$3, COUNTIF($IP$21:$IP$25, IJ106)&gt;0, COUNTIF($IP$21:$IP$25, IJ105)&gt;0), MIN($ML105:$NE105)-NB105, IF(AND($IQ$6='Dev Settings'!$BU$3, COUNTIF($IQ$21:$IQ$25, IJ106)&gt;0, COUNTIF($IQ$21:$IQ$25, IJ105)&gt;0), MAX($ML105:$NE105)-NB105, IFERROR(INDEX($IU$8:$IU$107, MATCH(IJ106, $IT$8:$IT$107, 0)), "")))</f>
        <v/>
      </c>
      <c r="JW106" s="7" t="str">
        <f>IF(AND($IQ$5='Dev Settings'!$BU$3, COUNTIF($IP$21:$IP$25, IK106)&gt;0, COUNTIF($IP$21:$IP$25, IK105)&gt;0), MIN($ML105:$NE105)-NC105, IF(AND($IQ$6='Dev Settings'!$BU$3, COUNTIF($IQ$21:$IQ$25, IK106)&gt;0, COUNTIF($IQ$21:$IQ$25, IK105)&gt;0), MAX($ML105:$NE105)-NC105, IFERROR(INDEX($IU$8:$IU$107, MATCH(IK106, $IT$8:$IT$107, 0)), "")))</f>
        <v/>
      </c>
      <c r="JX106" s="7" t="str">
        <f>IF(AND($IQ$5='Dev Settings'!$BU$3, COUNTIF($IP$21:$IP$25, IL106)&gt;0, COUNTIF($IP$21:$IP$25, IL105)&gt;0), MIN($ML105:$NE105)-ND105, IF(AND($IQ$6='Dev Settings'!$BU$3, COUNTIF($IQ$21:$IQ$25, IL106)&gt;0, COUNTIF($IQ$21:$IQ$25, IL105)&gt;0), MAX($ML105:$NE105)-ND105, IFERROR(INDEX($IU$8:$IU$107, MATCH(IL106, $IT$8:$IT$107, 0)), "")))</f>
        <v/>
      </c>
      <c r="JY106" s="61" t="str">
        <f>IF(AND($IQ$5='Dev Settings'!$BU$3, COUNTIF($IP$21:$IP$25, IM106)&gt;0, COUNTIF($IP$21:$IP$25, IM105)&gt;0), MIN($ML105:$NE105)-NE105, IF(AND($IQ$6='Dev Settings'!$BU$3, COUNTIF($IQ$21:$IQ$25, IM106)&gt;0, COUNTIF($IQ$21:$IQ$25, IM105)&gt;0), MAX($ML105:$NE105)-NE105, IFERROR(INDEX($IU$8:$IU$107, MATCH(IM106, $IT$8:$IT$107, 0)), "")))</f>
        <v/>
      </c>
      <c r="KA106" s="60" t="str">
        <f t="shared" si="181"/>
        <v/>
      </c>
      <c r="KB106" s="7" t="str">
        <f t="shared" si="182"/>
        <v/>
      </c>
      <c r="KC106" s="7" t="str">
        <f t="shared" si="183"/>
        <v/>
      </c>
      <c r="KD106" s="7" t="str">
        <f t="shared" si="184"/>
        <v/>
      </c>
      <c r="KE106" s="7" t="str">
        <f t="shared" si="185"/>
        <v/>
      </c>
      <c r="KF106" s="7" t="str">
        <f t="shared" si="186"/>
        <v/>
      </c>
      <c r="KG106" s="7" t="str">
        <f t="shared" si="187"/>
        <v/>
      </c>
      <c r="KH106" s="7" t="str">
        <f t="shared" si="188"/>
        <v/>
      </c>
      <c r="KI106" s="7" t="str">
        <f t="shared" si="189"/>
        <v/>
      </c>
      <c r="KJ106" s="7" t="str">
        <f t="shared" si="190"/>
        <v/>
      </c>
      <c r="KK106" s="7" t="str">
        <f t="shared" si="191"/>
        <v/>
      </c>
      <c r="KL106" s="7" t="str">
        <f t="shared" si="192"/>
        <v/>
      </c>
      <c r="KM106" s="7" t="str">
        <f t="shared" si="193"/>
        <v/>
      </c>
      <c r="KN106" s="7" t="str">
        <f t="shared" si="194"/>
        <v/>
      </c>
      <c r="KO106" s="7" t="str">
        <f t="shared" si="195"/>
        <v/>
      </c>
      <c r="KP106" s="7" t="str">
        <f t="shared" si="196"/>
        <v/>
      </c>
      <c r="KQ106" s="7" t="str">
        <f t="shared" si="197"/>
        <v/>
      </c>
      <c r="KR106" s="7" t="str">
        <f t="shared" si="198"/>
        <v/>
      </c>
      <c r="KS106" s="7" t="str">
        <f t="shared" si="199"/>
        <v/>
      </c>
      <c r="KT106" s="61" t="str">
        <f t="shared" si="200"/>
        <v/>
      </c>
      <c r="KV106" s="60" t="e">
        <f t="shared" si="201"/>
        <v>#VALUE!</v>
      </c>
      <c r="KW106" s="7" t="e">
        <f t="shared" si="202"/>
        <v>#VALUE!</v>
      </c>
      <c r="KX106" s="7" t="e">
        <f t="shared" si="203"/>
        <v>#VALUE!</v>
      </c>
      <c r="KY106" s="7" t="e">
        <f t="shared" si="204"/>
        <v>#VALUE!</v>
      </c>
      <c r="KZ106" s="7" t="e">
        <f t="shared" si="205"/>
        <v>#VALUE!</v>
      </c>
      <c r="LA106" s="7" t="e">
        <f t="shared" si="206"/>
        <v>#VALUE!</v>
      </c>
      <c r="LB106" s="7" t="e">
        <f t="shared" si="207"/>
        <v>#VALUE!</v>
      </c>
      <c r="LC106" s="7" t="e">
        <f t="shared" si="208"/>
        <v>#VALUE!</v>
      </c>
      <c r="LD106" s="7" t="e">
        <f t="shared" si="209"/>
        <v>#VALUE!</v>
      </c>
      <c r="LE106" s="7" t="e">
        <f t="shared" si="210"/>
        <v>#VALUE!</v>
      </c>
      <c r="LF106" s="7" t="e">
        <f t="shared" si="211"/>
        <v>#VALUE!</v>
      </c>
      <c r="LG106" s="7" t="e">
        <f t="shared" si="212"/>
        <v>#VALUE!</v>
      </c>
      <c r="LH106" s="7" t="e">
        <f t="shared" si="213"/>
        <v>#VALUE!</v>
      </c>
      <c r="LI106" s="7" t="e">
        <f t="shared" si="214"/>
        <v>#VALUE!</v>
      </c>
      <c r="LJ106" s="7" t="e">
        <f t="shared" si="215"/>
        <v>#VALUE!</v>
      </c>
      <c r="LK106" s="7" t="e">
        <f t="shared" si="216"/>
        <v>#VALUE!</v>
      </c>
      <c r="LL106" s="7" t="e">
        <f t="shared" si="217"/>
        <v>#VALUE!</v>
      </c>
      <c r="LM106" s="7" t="e">
        <f t="shared" si="218"/>
        <v>#VALUE!</v>
      </c>
      <c r="LN106" s="7" t="e">
        <f t="shared" si="219"/>
        <v>#VALUE!</v>
      </c>
      <c r="LO106" s="61" t="e">
        <f t="shared" si="220"/>
        <v>#VALUE!</v>
      </c>
      <c r="LQ106" s="60" t="e">
        <f t="shared" si="221"/>
        <v>#VALUE!</v>
      </c>
      <c r="LR106" s="7" t="e">
        <f t="shared" si="222"/>
        <v>#VALUE!</v>
      </c>
      <c r="LS106" s="7" t="e">
        <f t="shared" si="223"/>
        <v>#VALUE!</v>
      </c>
      <c r="LT106" s="7" t="e">
        <f t="shared" si="224"/>
        <v>#VALUE!</v>
      </c>
      <c r="LU106" s="7" t="e">
        <f t="shared" si="225"/>
        <v>#VALUE!</v>
      </c>
      <c r="LV106" s="7" t="e">
        <f t="shared" si="226"/>
        <v>#VALUE!</v>
      </c>
      <c r="LW106" s="7" t="e">
        <f t="shared" si="227"/>
        <v>#VALUE!</v>
      </c>
      <c r="LX106" s="7" t="e">
        <f t="shared" si="228"/>
        <v>#VALUE!</v>
      </c>
      <c r="LY106" s="7" t="e">
        <f t="shared" si="229"/>
        <v>#VALUE!</v>
      </c>
      <c r="LZ106" s="7" t="e">
        <f t="shared" si="230"/>
        <v>#VALUE!</v>
      </c>
      <c r="MA106" s="7" t="e">
        <f t="shared" si="231"/>
        <v>#VALUE!</v>
      </c>
      <c r="MB106" s="7" t="e">
        <f t="shared" si="232"/>
        <v>#VALUE!</v>
      </c>
      <c r="MC106" s="7" t="e">
        <f t="shared" si="233"/>
        <v>#VALUE!</v>
      </c>
      <c r="MD106" s="7" t="e">
        <f t="shared" si="234"/>
        <v>#VALUE!</v>
      </c>
      <c r="ME106" s="7" t="e">
        <f t="shared" si="235"/>
        <v>#VALUE!</v>
      </c>
      <c r="MF106" s="7" t="e">
        <f t="shared" si="236"/>
        <v>#VALUE!</v>
      </c>
      <c r="MG106" s="7" t="e">
        <f t="shared" si="237"/>
        <v>#VALUE!</v>
      </c>
      <c r="MH106" s="7" t="e">
        <f t="shared" si="238"/>
        <v>#VALUE!</v>
      </c>
      <c r="MI106" s="7" t="e">
        <f t="shared" si="239"/>
        <v>#VALUE!</v>
      </c>
      <c r="MJ106" s="61" t="e">
        <f t="shared" si="240"/>
        <v>#VALUE!</v>
      </c>
      <c r="ML106" s="60" t="str">
        <f t="shared" si="248"/>
        <v/>
      </c>
      <c r="MM106" s="7" t="str">
        <f t="shared" si="249"/>
        <v/>
      </c>
      <c r="MN106" s="7" t="str">
        <f t="shared" si="250"/>
        <v/>
      </c>
      <c r="MO106" s="7" t="str">
        <f t="shared" si="251"/>
        <v/>
      </c>
      <c r="MP106" s="7" t="str">
        <f t="shared" si="252"/>
        <v/>
      </c>
      <c r="MQ106" s="7" t="str">
        <f t="shared" si="253"/>
        <v/>
      </c>
      <c r="MR106" s="7" t="str">
        <f t="shared" si="254"/>
        <v/>
      </c>
      <c r="MS106" s="7" t="str">
        <f t="shared" si="255"/>
        <v/>
      </c>
      <c r="MT106" s="7" t="str">
        <f t="shared" si="256"/>
        <v/>
      </c>
      <c r="MU106" s="7" t="str">
        <f t="shared" si="257"/>
        <v/>
      </c>
      <c r="MV106" s="7" t="str">
        <f t="shared" si="258"/>
        <v/>
      </c>
      <c r="MW106" s="7" t="str">
        <f t="shared" si="259"/>
        <v/>
      </c>
      <c r="MX106" s="7" t="str">
        <f t="shared" si="260"/>
        <v/>
      </c>
      <c r="MY106" s="7" t="str">
        <f t="shared" si="261"/>
        <v/>
      </c>
      <c r="MZ106" s="7" t="str">
        <f t="shared" si="262"/>
        <v/>
      </c>
      <c r="NA106" s="7" t="str">
        <f t="shared" si="263"/>
        <v/>
      </c>
      <c r="NB106" s="7" t="str">
        <f t="shared" si="264"/>
        <v/>
      </c>
      <c r="NC106" s="7" t="str">
        <f t="shared" si="265"/>
        <v/>
      </c>
      <c r="ND106" s="7" t="str">
        <f t="shared" si="266"/>
        <v/>
      </c>
      <c r="NE106" s="61" t="str">
        <f t="shared" si="267"/>
        <v/>
      </c>
      <c r="NG106" s="10" t="str">
        <f t="shared" si="268"/>
        <v/>
      </c>
      <c r="NI106" s="10" t="str">
        <f t="shared" si="269"/>
        <v/>
      </c>
      <c r="NK106" s="10" t="str">
        <f>IF(COUNTIF($NI106:$NI$176, "X")=1, "X", "")</f>
        <v/>
      </c>
      <c r="NM106" s="10" t="str">
        <f t="shared" si="241"/>
        <v/>
      </c>
      <c r="NO106" s="85" t="str" cm="1">
        <f t="array" ref="NO106">IF(OR(NO$7="", $JE106=""), "", IFERROR(NO$8+SUMPRODUCT((Trades!$CL$8:$CL$307)*(Trades!$O$8:$Q$307=NO$7)*(Trades!$R$8:$R$307&lt;$JE106))-SUMPRODUCT((Trades!$H$8:$H$307)*(Trades!$E$8:$E$307=NO$7)*(Trades!$R$8:$R$307&lt;$JE106)), ""))</f>
        <v/>
      </c>
      <c r="NP106" s="86" t="str" cm="1">
        <f t="array" ref="NP106">IF(OR(NP$7="", $JE106=""), "", IFERROR(NP$8+SUMPRODUCT((Trades!$CL$8:$CL$307)*(Trades!$O$8:$Q$307=NP$7)*(Trades!$R$8:$R$307&lt;$JE106))-SUMPRODUCT((Trades!$H$8:$H$307)*(Trades!$E$8:$E$307=NP$7)*(Trades!$R$8:$R$307&lt;$JE106)), ""))</f>
        <v/>
      </c>
      <c r="NQ106" s="86" t="str" cm="1">
        <f t="array" ref="NQ106">IF(OR(NQ$7="", $JE106=""), "", IFERROR(NQ$8+SUMPRODUCT((Trades!$CL$8:$CL$307)*(Trades!$O$8:$Q$307=NQ$7)*(Trades!$R$8:$R$307&lt;$JE106))-SUMPRODUCT((Trades!$H$8:$H$307)*(Trades!$E$8:$E$307=NQ$7)*(Trades!$R$8:$R$307&lt;$JE106)), ""))</f>
        <v/>
      </c>
      <c r="NR106" s="86" t="str" cm="1">
        <f t="array" ref="NR106">IF(OR(NR$7="", $JE106=""), "", IFERROR(NR$8+SUMPRODUCT((Trades!$CL$8:$CL$307)*(Trades!$O$8:$Q$307=NR$7)*(Trades!$R$8:$R$307&lt;$JE106))-SUMPRODUCT((Trades!$H$8:$H$307)*(Trades!$E$8:$E$307=NR$7)*(Trades!$R$8:$R$307&lt;$JE106)), ""))</f>
        <v/>
      </c>
      <c r="NS106" s="86" t="str" cm="1">
        <f t="array" ref="NS106">IF(OR(NS$7="", $JE106=""), "", IFERROR(NS$8+SUMPRODUCT((Trades!$CL$8:$CL$307)*(Trades!$O$8:$Q$307=NS$7)*(Trades!$R$8:$R$307&lt;$JE106))-SUMPRODUCT((Trades!$H$8:$H$307)*(Trades!$E$8:$E$307=NS$7)*(Trades!$R$8:$R$307&lt;$JE106)), ""))</f>
        <v/>
      </c>
      <c r="NT106" s="86" t="str" cm="1">
        <f t="array" ref="NT106">IF(OR(NT$7="", $JE106=""), "", IFERROR(NT$8+SUMPRODUCT((Trades!$CL$8:$CL$307)*(Trades!$O$8:$Q$307=NT$7)*(Trades!$R$8:$R$307&lt;$JE106))-SUMPRODUCT((Trades!$H$8:$H$307)*(Trades!$E$8:$E$307=NT$7)*(Trades!$R$8:$R$307&lt;$JE106)), ""))</f>
        <v/>
      </c>
      <c r="NU106" s="86" t="str" cm="1">
        <f t="array" ref="NU106">IF(OR(NU$7="", $JE106=""), "", IFERROR(NU$8+SUMPRODUCT((Trades!$CL$8:$CL$307)*(Trades!$O$8:$Q$307=NU$7)*(Trades!$R$8:$R$307&lt;$JE106))-SUMPRODUCT((Trades!$H$8:$H$307)*(Trades!$E$8:$E$307=NU$7)*(Trades!$R$8:$R$307&lt;$JE106)), ""))</f>
        <v/>
      </c>
      <c r="NV106" s="86" t="str" cm="1">
        <f t="array" ref="NV106">IF(OR(NV$7="", $JE106=""), "", IFERROR(NV$8+SUMPRODUCT((Trades!$CL$8:$CL$307)*(Trades!$O$8:$Q$307=NV$7)*(Trades!$R$8:$R$307&lt;$JE106))-SUMPRODUCT((Trades!$H$8:$H$307)*(Trades!$E$8:$E$307=NV$7)*(Trades!$R$8:$R$307&lt;$JE106)), ""))</f>
        <v/>
      </c>
      <c r="NW106" s="86" t="str" cm="1">
        <f t="array" ref="NW106">IF(OR(NW$7="", $JE106=""), "", IFERROR(NW$8+SUMPRODUCT((Trades!$CL$8:$CL$307)*(Trades!$O$8:$Q$307=NW$7)*(Trades!$R$8:$R$307&lt;$JE106))-SUMPRODUCT((Trades!$H$8:$H$307)*(Trades!$E$8:$E$307=NW$7)*(Trades!$R$8:$R$307&lt;$JE106)), ""))</f>
        <v/>
      </c>
      <c r="NX106" s="86" t="str" cm="1">
        <f t="array" ref="NX106">IF(OR(NX$7="", $JE106=""), "", IFERROR(NX$8+SUMPRODUCT((Trades!$CL$8:$CL$307)*(Trades!$O$8:$Q$307=NX$7)*(Trades!$R$8:$R$307&lt;$JE106))-SUMPRODUCT((Trades!$H$8:$H$307)*(Trades!$E$8:$E$307=NX$7)*(Trades!$R$8:$R$307&lt;$JE106)), ""))</f>
        <v/>
      </c>
      <c r="NY106" s="86" t="str" cm="1">
        <f t="array" ref="NY106">IF(OR(NY$7="", $JE106=""), "", IFERROR(NY$8+SUMPRODUCT((Trades!$CL$8:$CL$307)*(Trades!$O$8:$Q$307=NY$7)*(Trades!$R$8:$R$307&lt;$JE106))-SUMPRODUCT((Trades!$H$8:$H$307)*(Trades!$E$8:$E$307=NY$7)*(Trades!$R$8:$R$307&lt;$JE106)), ""))</f>
        <v/>
      </c>
      <c r="NZ106" s="86" t="str" cm="1">
        <f t="array" ref="NZ106">IF(OR(NZ$7="", $JE106=""), "", IFERROR(NZ$8+SUMPRODUCT((Trades!$CL$8:$CL$307)*(Trades!$O$8:$Q$307=NZ$7)*(Trades!$R$8:$R$307&lt;$JE106))-SUMPRODUCT((Trades!$H$8:$H$307)*(Trades!$E$8:$E$307=NZ$7)*(Trades!$R$8:$R$307&lt;$JE106)), ""))</f>
        <v/>
      </c>
      <c r="OA106" s="86" t="str" cm="1">
        <f t="array" ref="OA106">IF(OR(OA$7="", $JE106=""), "", IFERROR(OA$8+SUMPRODUCT((Trades!$CL$8:$CL$307)*(Trades!$O$8:$Q$307=OA$7)*(Trades!$R$8:$R$307&lt;$JE106))-SUMPRODUCT((Trades!$H$8:$H$307)*(Trades!$E$8:$E$307=OA$7)*(Trades!$R$8:$R$307&lt;$JE106)), ""))</f>
        <v/>
      </c>
      <c r="OB106" s="86" t="str" cm="1">
        <f t="array" ref="OB106">IF(OR(OB$7="", $JE106=""), "", IFERROR(OB$8+SUMPRODUCT((Trades!$CL$8:$CL$307)*(Trades!$O$8:$Q$307=OB$7)*(Trades!$R$8:$R$307&lt;$JE106))-SUMPRODUCT((Trades!$H$8:$H$307)*(Trades!$E$8:$E$307=OB$7)*(Trades!$R$8:$R$307&lt;$JE106)), ""))</f>
        <v/>
      </c>
      <c r="OC106" s="86" t="str" cm="1">
        <f t="array" ref="OC106">IF(OR(OC$7="", $JE106=""), "", IFERROR(OC$8+SUMPRODUCT((Trades!$CL$8:$CL$307)*(Trades!$O$8:$Q$307=OC$7)*(Trades!$R$8:$R$307&lt;$JE106))-SUMPRODUCT((Trades!$H$8:$H$307)*(Trades!$E$8:$E$307=OC$7)*(Trades!$R$8:$R$307&lt;$JE106)), ""))</f>
        <v/>
      </c>
      <c r="OD106" s="86" t="str" cm="1">
        <f t="array" ref="OD106">IF(OR(OD$7="", $JE106=""), "", IFERROR(OD$8+SUMPRODUCT((Trades!$CL$8:$CL$307)*(Trades!$O$8:$Q$307=OD$7)*(Trades!$R$8:$R$307&lt;$JE106))-SUMPRODUCT((Trades!$H$8:$H$307)*(Trades!$E$8:$E$307=OD$7)*(Trades!$R$8:$R$307&lt;$JE106)), ""))</f>
        <v/>
      </c>
      <c r="OE106" s="86" t="str" cm="1">
        <f t="array" ref="OE106">IF(OR(OE$7="", $JE106=""), "", IFERROR(OE$8+SUMPRODUCT((Trades!$CL$8:$CL$307)*(Trades!$O$8:$Q$307=OE$7)*(Trades!$R$8:$R$307&lt;$JE106))-SUMPRODUCT((Trades!$H$8:$H$307)*(Trades!$E$8:$E$307=OE$7)*(Trades!$R$8:$R$307&lt;$JE106)), ""))</f>
        <v/>
      </c>
      <c r="OF106" s="86" t="str" cm="1">
        <f t="array" ref="OF106">IF(OR(OF$7="", $JE106=""), "", IFERROR(OF$8+SUMPRODUCT((Trades!$CL$8:$CL$307)*(Trades!$O$8:$Q$307=OF$7)*(Trades!$R$8:$R$307&lt;$JE106))-SUMPRODUCT((Trades!$H$8:$H$307)*(Trades!$E$8:$E$307=OF$7)*(Trades!$R$8:$R$307&lt;$JE106)), ""))</f>
        <v/>
      </c>
      <c r="OG106" s="86" t="str" cm="1">
        <f t="array" ref="OG106">IF(OR(OG$7="", $JE106=""), "", IFERROR(OG$8+SUMPRODUCT((Trades!$CL$8:$CL$307)*(Trades!$O$8:$Q$307=OG$7)*(Trades!$R$8:$R$307&lt;$JE106))-SUMPRODUCT((Trades!$H$8:$H$307)*(Trades!$E$8:$E$307=OG$7)*(Trades!$R$8:$R$307&lt;$JE106)), ""))</f>
        <v/>
      </c>
      <c r="OH106" s="87" t="str" cm="1">
        <f t="array" ref="OH106">IF(OR(OH$7="", $JE106=""), "", IFERROR(OH$8+SUMPRODUCT((Trades!$CL$8:$CL$307)*(Trades!$O$8:$Q$307=OH$7)*(Trades!$R$8:$R$307&lt;$JE106))-SUMPRODUCT((Trades!$H$8:$H$307)*(Trades!$E$8:$E$307=OH$7)*(Trades!$R$8:$R$307&lt;$JE106)), ""))</f>
        <v/>
      </c>
      <c r="OJ106" s="94" t="str">
        <f t="shared" si="270"/>
        <v/>
      </c>
      <c r="OK106" s="95" t="str">
        <f t="shared" si="298"/>
        <v/>
      </c>
      <c r="OL106" s="95" t="str">
        <f t="shared" si="299"/>
        <v/>
      </c>
      <c r="OM106" s="95" t="str">
        <f t="shared" si="300"/>
        <v/>
      </c>
      <c r="ON106" s="95" t="str">
        <f t="shared" si="301"/>
        <v/>
      </c>
      <c r="OO106" s="95" t="str">
        <f t="shared" si="302"/>
        <v/>
      </c>
      <c r="OP106" s="95" t="str">
        <f t="shared" si="303"/>
        <v/>
      </c>
      <c r="OQ106" s="95" t="str">
        <f t="shared" si="304"/>
        <v/>
      </c>
      <c r="OR106" s="95" t="str">
        <f t="shared" si="305"/>
        <v/>
      </c>
      <c r="OS106" s="95" t="str">
        <f t="shared" si="275"/>
        <v/>
      </c>
      <c r="OT106" s="95" t="str">
        <f t="shared" si="276"/>
        <v/>
      </c>
      <c r="OU106" s="95" t="str">
        <f t="shared" si="277"/>
        <v/>
      </c>
      <c r="OV106" s="95" t="str">
        <f t="shared" si="278"/>
        <v/>
      </c>
      <c r="OW106" s="95" t="str">
        <f t="shared" si="279"/>
        <v/>
      </c>
      <c r="OX106" s="95" t="str">
        <f t="shared" si="280"/>
        <v/>
      </c>
      <c r="OY106" s="95" t="str">
        <f t="shared" si="281"/>
        <v/>
      </c>
      <c r="OZ106" s="95" t="str">
        <f t="shared" si="282"/>
        <v/>
      </c>
      <c r="PA106" s="95" t="str">
        <f t="shared" si="283"/>
        <v/>
      </c>
      <c r="PB106" s="95" t="str">
        <f t="shared" si="284"/>
        <v/>
      </c>
      <c r="PC106" s="96" t="str">
        <f t="shared" si="285"/>
        <v/>
      </c>
      <c r="PE106" s="101" t="str">
        <f t="shared" si="271"/>
        <v/>
      </c>
      <c r="PG106" s="106" t="str">
        <f t="shared" si="272"/>
        <v/>
      </c>
      <c r="PH106" s="107" t="str">
        <f t="shared" si="306"/>
        <v/>
      </c>
      <c r="PI106" s="107" t="str">
        <f t="shared" si="307"/>
        <v/>
      </c>
      <c r="PJ106" s="107" t="str">
        <f t="shared" si="308"/>
        <v/>
      </c>
      <c r="PK106" s="107" t="str">
        <f t="shared" si="309"/>
        <v/>
      </c>
      <c r="PL106" s="107" t="str">
        <f t="shared" si="310"/>
        <v/>
      </c>
      <c r="PM106" s="107" t="str">
        <f t="shared" si="311"/>
        <v/>
      </c>
      <c r="PN106" s="107" t="str">
        <f t="shared" si="312"/>
        <v/>
      </c>
      <c r="PO106" s="107" t="str">
        <f t="shared" si="313"/>
        <v/>
      </c>
      <c r="PP106" s="107" t="str">
        <f t="shared" si="286"/>
        <v/>
      </c>
      <c r="PQ106" s="107" t="str">
        <f t="shared" si="287"/>
        <v/>
      </c>
      <c r="PR106" s="107" t="str">
        <f t="shared" si="288"/>
        <v/>
      </c>
      <c r="PS106" s="107" t="str">
        <f t="shared" si="289"/>
        <v/>
      </c>
      <c r="PT106" s="107" t="str">
        <f t="shared" si="290"/>
        <v/>
      </c>
      <c r="PU106" s="107" t="str">
        <f t="shared" si="291"/>
        <v/>
      </c>
      <c r="PV106" s="107" t="str">
        <f t="shared" si="292"/>
        <v/>
      </c>
      <c r="PW106" s="107" t="str">
        <f t="shared" si="293"/>
        <v/>
      </c>
      <c r="PX106" s="107" t="str">
        <f t="shared" si="294"/>
        <v/>
      </c>
      <c r="PY106" s="107" t="str">
        <f t="shared" si="295"/>
        <v/>
      </c>
      <c r="PZ106" s="108" t="str">
        <f t="shared" si="296"/>
        <v/>
      </c>
      <c r="QB106" s="124" t="str" cm="1">
        <f t="array" ref="QB106">IF(OR($QB$3="", $NI106=""), "", IFERROR(INDEX($ML106:$NE106, $QA106, MATCH($QB$3, $ML$7:$NE$7, 0)), ""))</f>
        <v/>
      </c>
      <c r="QD106" s="101" t="e" cm="1">
        <f t="array" ref="QD106">IF(OR($NI106="", $QB$3=""), NA(), IFERROR(INDEX($NO106:$OH106, $QC106, MATCH($QB$3, $NO$7:$OH$7, 0)), NA()))</f>
        <v>#N/A</v>
      </c>
      <c r="QF106" s="10">
        <f t="shared" si="242"/>
        <v>-20</v>
      </c>
    </row>
    <row r="107" spans="88:448" ht="15" hidden="1" customHeight="1" x14ac:dyDescent="0.25">
      <c r="CJ107" s="7"/>
      <c r="CK107" s="11">
        <v>99</v>
      </c>
      <c r="CL107" s="62">
        <v>27</v>
      </c>
      <c r="CM107" s="63">
        <v>4</v>
      </c>
      <c r="CN107" s="63">
        <v>96</v>
      </c>
      <c r="CO107" s="63">
        <v>87</v>
      </c>
      <c r="CP107" s="63">
        <v>89</v>
      </c>
      <c r="CQ107" s="63">
        <v>4</v>
      </c>
      <c r="CR107" s="63">
        <v>18</v>
      </c>
      <c r="CS107" s="63">
        <v>80</v>
      </c>
      <c r="CT107" s="63">
        <v>62</v>
      </c>
      <c r="CU107" s="63">
        <v>97</v>
      </c>
      <c r="CV107" s="63">
        <v>69</v>
      </c>
      <c r="CW107" s="63">
        <v>39</v>
      </c>
      <c r="CX107" s="63">
        <v>70</v>
      </c>
      <c r="CY107" s="63">
        <v>18</v>
      </c>
      <c r="CZ107" s="63">
        <v>31</v>
      </c>
      <c r="DA107" s="63">
        <v>38</v>
      </c>
      <c r="DB107" s="63">
        <v>84</v>
      </c>
      <c r="DC107" s="63">
        <v>65</v>
      </c>
      <c r="DD107" s="63">
        <v>20</v>
      </c>
      <c r="DE107" s="63">
        <v>52</v>
      </c>
      <c r="DF107" s="63">
        <v>88</v>
      </c>
      <c r="DG107" s="63">
        <v>30</v>
      </c>
      <c r="DH107" s="63">
        <v>79</v>
      </c>
      <c r="DI107" s="64">
        <v>43</v>
      </c>
      <c r="DK107" s="11">
        <v>100</v>
      </c>
      <c r="DL107" s="62">
        <v>38</v>
      </c>
      <c r="DM107" s="63">
        <v>70</v>
      </c>
      <c r="DN107" s="63">
        <v>86</v>
      </c>
      <c r="DO107" s="63">
        <v>2</v>
      </c>
      <c r="DP107" s="63">
        <v>52</v>
      </c>
      <c r="DQ107" s="63">
        <v>74</v>
      </c>
      <c r="DR107" s="63">
        <v>15</v>
      </c>
      <c r="DS107" s="63">
        <v>12</v>
      </c>
      <c r="DT107" s="63">
        <v>98</v>
      </c>
      <c r="DU107" s="63">
        <v>25</v>
      </c>
      <c r="DV107" s="63">
        <v>78</v>
      </c>
      <c r="DW107" s="63">
        <v>96</v>
      </c>
      <c r="DX107" s="63">
        <v>47</v>
      </c>
      <c r="DY107" s="63">
        <v>5</v>
      </c>
      <c r="DZ107" s="63">
        <v>35</v>
      </c>
      <c r="EA107" s="63">
        <v>53</v>
      </c>
      <c r="EB107" s="63">
        <v>60</v>
      </c>
      <c r="EC107" s="63">
        <v>89</v>
      </c>
      <c r="ED107" s="63">
        <v>25</v>
      </c>
      <c r="EE107" s="63">
        <v>41</v>
      </c>
      <c r="EF107" s="63">
        <v>45</v>
      </c>
      <c r="EG107" s="63">
        <v>89</v>
      </c>
      <c r="EH107" s="63">
        <v>77</v>
      </c>
      <c r="EI107" s="63">
        <v>19</v>
      </c>
      <c r="EJ107" s="63">
        <v>33</v>
      </c>
      <c r="EK107" s="63">
        <v>18</v>
      </c>
      <c r="EL107" s="63">
        <v>9</v>
      </c>
      <c r="EM107" s="63">
        <v>30</v>
      </c>
      <c r="EN107" s="63">
        <v>40</v>
      </c>
      <c r="EO107" s="63">
        <v>5</v>
      </c>
      <c r="EP107" s="63">
        <v>65</v>
      </c>
      <c r="EQ107" s="63">
        <v>33</v>
      </c>
      <c r="ER107" s="63">
        <v>73</v>
      </c>
      <c r="ES107" s="63">
        <v>56</v>
      </c>
      <c r="ET107" s="63">
        <v>48</v>
      </c>
      <c r="EU107" s="63">
        <v>68</v>
      </c>
      <c r="EV107" s="63">
        <v>81</v>
      </c>
      <c r="EW107" s="63">
        <v>82</v>
      </c>
      <c r="EX107" s="63">
        <v>28</v>
      </c>
      <c r="EY107" s="63">
        <v>10</v>
      </c>
      <c r="EZ107" s="63">
        <v>95</v>
      </c>
      <c r="FA107" s="63">
        <v>80</v>
      </c>
      <c r="FB107" s="63">
        <v>75</v>
      </c>
      <c r="FC107" s="63">
        <v>2</v>
      </c>
      <c r="FD107" s="63">
        <v>89</v>
      </c>
      <c r="FE107" s="63">
        <v>4</v>
      </c>
      <c r="FF107" s="63">
        <v>26</v>
      </c>
      <c r="FG107" s="63">
        <v>11</v>
      </c>
      <c r="FH107" s="63">
        <v>62</v>
      </c>
      <c r="FI107" s="63">
        <v>93</v>
      </c>
      <c r="FJ107" s="63">
        <v>94</v>
      </c>
      <c r="FK107" s="63">
        <v>9</v>
      </c>
      <c r="FL107" s="63">
        <v>100</v>
      </c>
      <c r="FM107" s="63">
        <v>9</v>
      </c>
      <c r="FN107" s="63">
        <v>5</v>
      </c>
      <c r="FO107" s="63">
        <v>88</v>
      </c>
      <c r="FP107" s="63">
        <v>44</v>
      </c>
      <c r="FQ107" s="63">
        <v>55</v>
      </c>
      <c r="FR107" s="63">
        <v>21</v>
      </c>
      <c r="FS107" s="63">
        <v>66</v>
      </c>
      <c r="FT107" s="63">
        <v>2</v>
      </c>
      <c r="FU107" s="63">
        <v>79</v>
      </c>
      <c r="FV107" s="63">
        <v>12</v>
      </c>
      <c r="FW107" s="63">
        <v>35</v>
      </c>
      <c r="FX107" s="63">
        <v>52</v>
      </c>
      <c r="FY107" s="63">
        <v>6</v>
      </c>
      <c r="FZ107" s="63">
        <v>73</v>
      </c>
      <c r="GA107" s="63">
        <v>88</v>
      </c>
      <c r="GB107" s="63">
        <v>64</v>
      </c>
      <c r="GC107" s="63">
        <v>26</v>
      </c>
      <c r="GD107" s="63">
        <v>18</v>
      </c>
      <c r="GE107" s="63">
        <v>81</v>
      </c>
      <c r="GF107" s="63">
        <v>36</v>
      </c>
      <c r="GG107" s="63">
        <v>4</v>
      </c>
      <c r="GH107" s="63">
        <v>80</v>
      </c>
      <c r="GI107" s="63">
        <v>17</v>
      </c>
      <c r="GJ107" s="63">
        <v>21</v>
      </c>
      <c r="GK107" s="63">
        <v>23</v>
      </c>
      <c r="GL107" s="63">
        <v>45</v>
      </c>
      <c r="GM107" s="63">
        <v>4</v>
      </c>
      <c r="GN107" s="63">
        <v>19</v>
      </c>
      <c r="GO107" s="63">
        <v>11</v>
      </c>
      <c r="GP107" s="63">
        <v>3</v>
      </c>
      <c r="GQ107" s="63">
        <v>68</v>
      </c>
      <c r="GR107" s="63">
        <v>47</v>
      </c>
      <c r="GS107" s="63">
        <v>57</v>
      </c>
      <c r="GT107" s="63">
        <v>73</v>
      </c>
      <c r="GU107" s="63">
        <v>82</v>
      </c>
      <c r="GV107" s="63">
        <v>89</v>
      </c>
      <c r="GW107" s="63">
        <v>5</v>
      </c>
      <c r="GX107" s="63">
        <v>74</v>
      </c>
      <c r="GY107" s="63">
        <v>80</v>
      </c>
      <c r="GZ107" s="63">
        <v>49</v>
      </c>
      <c r="HA107" s="63">
        <v>49</v>
      </c>
      <c r="HB107" s="63">
        <v>96</v>
      </c>
      <c r="HC107" s="63">
        <v>12</v>
      </c>
      <c r="HD107" s="63">
        <v>65</v>
      </c>
      <c r="HE107" s="63">
        <v>48</v>
      </c>
      <c r="HF107" s="63">
        <v>23</v>
      </c>
      <c r="HG107" s="64">
        <v>64</v>
      </c>
      <c r="HJ107" s="52" t="e">
        <f t="shared" si="318"/>
        <v>#VALUE!</v>
      </c>
      <c r="HL107" s="49">
        <f>$CA$11</f>
        <v>0.125</v>
      </c>
      <c r="HN107" s="10" t="e">
        <f t="shared" si="316"/>
        <v>#VALUE!</v>
      </c>
      <c r="HP107" s="10" t="e">
        <f t="shared" si="317"/>
        <v>#VALUE!</v>
      </c>
      <c r="HR107" s="10" t="e">
        <f t="shared" si="243"/>
        <v>#VALUE!</v>
      </c>
      <c r="HT107" s="60" t="e">
        <f t="shared" si="315"/>
        <v>#VALUE!</v>
      </c>
      <c r="HU107" s="7" t="e">
        <f t="shared" si="315"/>
        <v>#VALUE!</v>
      </c>
      <c r="HV107" s="7" t="e">
        <f t="shared" si="315"/>
        <v>#VALUE!</v>
      </c>
      <c r="HW107" s="7" t="e">
        <f t="shared" si="315"/>
        <v>#VALUE!</v>
      </c>
      <c r="HX107" s="7" t="e">
        <f t="shared" si="315"/>
        <v>#VALUE!</v>
      </c>
      <c r="HY107" s="7" t="e">
        <f t="shared" si="315"/>
        <v>#VALUE!</v>
      </c>
      <c r="HZ107" s="7" t="e">
        <f t="shared" si="315"/>
        <v>#VALUE!</v>
      </c>
      <c r="IA107" s="7" t="e">
        <f t="shared" si="315"/>
        <v>#VALUE!</v>
      </c>
      <c r="IB107" s="7" t="e">
        <f t="shared" si="315"/>
        <v>#VALUE!</v>
      </c>
      <c r="IC107" s="7" t="e">
        <f t="shared" si="315"/>
        <v>#VALUE!</v>
      </c>
      <c r="ID107" s="7" t="e">
        <f t="shared" si="315"/>
        <v>#VALUE!</v>
      </c>
      <c r="IE107" s="7" t="e">
        <f t="shared" si="315"/>
        <v>#VALUE!</v>
      </c>
      <c r="IF107" s="7" t="e">
        <f t="shared" si="315"/>
        <v>#VALUE!</v>
      </c>
      <c r="IG107" s="7" t="e">
        <f t="shared" si="315"/>
        <v>#VALUE!</v>
      </c>
      <c r="IH107" s="7" t="e">
        <f t="shared" si="315"/>
        <v>#VALUE!</v>
      </c>
      <c r="II107" s="7" t="e">
        <f t="shared" si="315"/>
        <v>#VALUE!</v>
      </c>
      <c r="IJ107" s="7" t="e">
        <f t="shared" si="314"/>
        <v>#VALUE!</v>
      </c>
      <c r="IK107" s="7" t="e">
        <f t="shared" si="314"/>
        <v>#VALUE!</v>
      </c>
      <c r="IL107" s="7" t="e">
        <f t="shared" si="314"/>
        <v>#VALUE!</v>
      </c>
      <c r="IM107" s="61" t="e">
        <f t="shared" si="314"/>
        <v>#VALUE!</v>
      </c>
      <c r="IT107" s="11">
        <v>100</v>
      </c>
      <c r="IU107" s="11">
        <f t="shared" si="244"/>
        <v>5</v>
      </c>
      <c r="IW107" s="10">
        <f>IFERROR(IF(COUNTIF(IW$8:IW106, IW106)&lt;=INDEX($IQ$8:$IQ$18, MATCH(IW106, $IP$8:$IP$18, 0)), IW106, IW106+$IR$5), "")</f>
        <v>4</v>
      </c>
      <c r="IX107" s="10">
        <f>IF($IW107="", "", COUNTIF(IW$8:IW107, IW107))</f>
        <v>13</v>
      </c>
      <c r="IY107" s="10">
        <f t="shared" si="245"/>
        <v>12</v>
      </c>
      <c r="JA107" s="10" t="str">
        <f t="shared" si="246"/>
        <v/>
      </c>
      <c r="JB107" s="10" t="str">
        <f>IF($JA107="", "", COUNTIF(JA$8:JA107, "X"))</f>
        <v/>
      </c>
      <c r="JE107" s="67" t="str">
        <f t="shared" si="247"/>
        <v/>
      </c>
      <c r="JF107" s="60" t="str">
        <f>IF(AND($IQ$5='Dev Settings'!$BU$3, COUNTIF($IP$21:$IP$25, HT107)&gt;0, COUNTIF($IP$21:$IP$25, HT106)&gt;0), MIN($ML106:$NE106)-ML106, IF(AND($IQ$6='Dev Settings'!$BU$3, COUNTIF($IQ$21:$IQ$25, HT107)&gt;0, COUNTIF($IQ$21:$IQ$25, HT106)&gt;0), MAX($ML106:$NE106)-ML106, IFERROR(INDEX($IU$8:$IU$107, MATCH(HT107, $IT$8:$IT$107, 0)), "")))</f>
        <v/>
      </c>
      <c r="JG107" s="7" t="str">
        <f>IF(AND($IQ$5='Dev Settings'!$BU$3, COUNTIF($IP$21:$IP$25, HU107)&gt;0, COUNTIF($IP$21:$IP$25, HU106)&gt;0), MIN($ML106:$NE106)-MM106, IF(AND($IQ$6='Dev Settings'!$BU$3, COUNTIF($IQ$21:$IQ$25, HU107)&gt;0, COUNTIF($IQ$21:$IQ$25, HU106)&gt;0), MAX($ML106:$NE106)-MM106, IFERROR(INDEX($IU$8:$IU$107, MATCH(HU107, $IT$8:$IT$107, 0)), "")))</f>
        <v/>
      </c>
      <c r="JH107" s="7" t="str">
        <f>IF(AND($IQ$5='Dev Settings'!$BU$3, COUNTIF($IP$21:$IP$25, HV107)&gt;0, COUNTIF($IP$21:$IP$25, HV106)&gt;0), MIN($ML106:$NE106)-MN106, IF(AND($IQ$6='Dev Settings'!$BU$3, COUNTIF($IQ$21:$IQ$25, HV107)&gt;0, COUNTIF($IQ$21:$IQ$25, HV106)&gt;0), MAX($ML106:$NE106)-MN106, IFERROR(INDEX($IU$8:$IU$107, MATCH(HV107, $IT$8:$IT$107, 0)), "")))</f>
        <v/>
      </c>
      <c r="JI107" s="7" t="str">
        <f>IF(AND($IQ$5='Dev Settings'!$BU$3, COUNTIF($IP$21:$IP$25, HW107)&gt;0, COUNTIF($IP$21:$IP$25, HW106)&gt;0), MIN($ML106:$NE106)-MO106, IF(AND($IQ$6='Dev Settings'!$BU$3, COUNTIF($IQ$21:$IQ$25, HW107)&gt;0, COUNTIF($IQ$21:$IQ$25, HW106)&gt;0), MAX($ML106:$NE106)-MO106, IFERROR(INDEX($IU$8:$IU$107, MATCH(HW107, $IT$8:$IT$107, 0)), "")))</f>
        <v/>
      </c>
      <c r="JJ107" s="7" t="str">
        <f>IF(AND($IQ$5='Dev Settings'!$BU$3, COUNTIF($IP$21:$IP$25, HX107)&gt;0, COUNTIF($IP$21:$IP$25, HX106)&gt;0), MIN($ML106:$NE106)-MP106, IF(AND($IQ$6='Dev Settings'!$BU$3, COUNTIF($IQ$21:$IQ$25, HX107)&gt;0, COUNTIF($IQ$21:$IQ$25, HX106)&gt;0), MAX($ML106:$NE106)-MP106, IFERROR(INDEX($IU$8:$IU$107, MATCH(HX107, $IT$8:$IT$107, 0)), "")))</f>
        <v/>
      </c>
      <c r="JK107" s="7" t="str">
        <f>IF(AND($IQ$5='Dev Settings'!$BU$3, COUNTIF($IP$21:$IP$25, HY107)&gt;0, COUNTIF($IP$21:$IP$25, HY106)&gt;0), MIN($ML106:$NE106)-MQ106, IF(AND($IQ$6='Dev Settings'!$BU$3, COUNTIF($IQ$21:$IQ$25, HY107)&gt;0, COUNTIF($IQ$21:$IQ$25, HY106)&gt;0), MAX($ML106:$NE106)-MQ106, IFERROR(INDEX($IU$8:$IU$107, MATCH(HY107, $IT$8:$IT$107, 0)), "")))</f>
        <v/>
      </c>
      <c r="JL107" s="7" t="str">
        <f>IF(AND($IQ$5='Dev Settings'!$BU$3, COUNTIF($IP$21:$IP$25, HZ107)&gt;0, COUNTIF($IP$21:$IP$25, HZ106)&gt;0), MIN($ML106:$NE106)-MR106, IF(AND($IQ$6='Dev Settings'!$BU$3, COUNTIF($IQ$21:$IQ$25, HZ107)&gt;0, COUNTIF($IQ$21:$IQ$25, HZ106)&gt;0), MAX($ML106:$NE106)-MR106, IFERROR(INDEX($IU$8:$IU$107, MATCH(HZ107, $IT$8:$IT$107, 0)), "")))</f>
        <v/>
      </c>
      <c r="JM107" s="7" t="str">
        <f>IF(AND($IQ$5='Dev Settings'!$BU$3, COUNTIF($IP$21:$IP$25, IA107)&gt;0, COUNTIF($IP$21:$IP$25, IA106)&gt;0), MIN($ML106:$NE106)-MS106, IF(AND($IQ$6='Dev Settings'!$BU$3, COUNTIF($IQ$21:$IQ$25, IA107)&gt;0, COUNTIF($IQ$21:$IQ$25, IA106)&gt;0), MAX($ML106:$NE106)-MS106, IFERROR(INDEX($IU$8:$IU$107, MATCH(IA107, $IT$8:$IT$107, 0)), "")))</f>
        <v/>
      </c>
      <c r="JN107" s="7" t="str">
        <f>IF(AND($IQ$5='Dev Settings'!$BU$3, COUNTIF($IP$21:$IP$25, IB107)&gt;0, COUNTIF($IP$21:$IP$25, IB106)&gt;0), MIN($ML106:$NE106)-MT106, IF(AND($IQ$6='Dev Settings'!$BU$3, COUNTIF($IQ$21:$IQ$25, IB107)&gt;0, COUNTIF($IQ$21:$IQ$25, IB106)&gt;0), MAX($ML106:$NE106)-MT106, IFERROR(INDEX($IU$8:$IU$107, MATCH(IB107, $IT$8:$IT$107, 0)), "")))</f>
        <v/>
      </c>
      <c r="JO107" s="7" t="str">
        <f>IF(AND($IQ$5='Dev Settings'!$BU$3, COUNTIF($IP$21:$IP$25, IC107)&gt;0, COUNTIF($IP$21:$IP$25, IC106)&gt;0), MIN($ML106:$NE106)-MU106, IF(AND($IQ$6='Dev Settings'!$BU$3, COUNTIF($IQ$21:$IQ$25, IC107)&gt;0, COUNTIF($IQ$21:$IQ$25, IC106)&gt;0), MAX($ML106:$NE106)-MU106, IFERROR(INDEX($IU$8:$IU$107, MATCH(IC107, $IT$8:$IT$107, 0)), "")))</f>
        <v/>
      </c>
      <c r="JP107" s="7" t="str">
        <f>IF(AND($IQ$5='Dev Settings'!$BU$3, COUNTIF($IP$21:$IP$25, ID107)&gt;0, COUNTIF($IP$21:$IP$25, ID106)&gt;0), MIN($ML106:$NE106)-MV106, IF(AND($IQ$6='Dev Settings'!$BU$3, COUNTIF($IQ$21:$IQ$25, ID107)&gt;0, COUNTIF($IQ$21:$IQ$25, ID106)&gt;0), MAX($ML106:$NE106)-MV106, IFERROR(INDEX($IU$8:$IU$107, MATCH(ID107, $IT$8:$IT$107, 0)), "")))</f>
        <v/>
      </c>
      <c r="JQ107" s="7" t="str">
        <f>IF(AND($IQ$5='Dev Settings'!$BU$3, COUNTIF($IP$21:$IP$25, IE107)&gt;0, COUNTIF($IP$21:$IP$25, IE106)&gt;0), MIN($ML106:$NE106)-MW106, IF(AND($IQ$6='Dev Settings'!$BU$3, COUNTIF($IQ$21:$IQ$25, IE107)&gt;0, COUNTIF($IQ$21:$IQ$25, IE106)&gt;0), MAX($ML106:$NE106)-MW106, IFERROR(INDEX($IU$8:$IU$107, MATCH(IE107, $IT$8:$IT$107, 0)), "")))</f>
        <v/>
      </c>
      <c r="JR107" s="7" t="str">
        <f>IF(AND($IQ$5='Dev Settings'!$BU$3, COUNTIF($IP$21:$IP$25, IF107)&gt;0, COUNTIF($IP$21:$IP$25, IF106)&gt;0), MIN($ML106:$NE106)-MX106, IF(AND($IQ$6='Dev Settings'!$BU$3, COUNTIF($IQ$21:$IQ$25, IF107)&gt;0, COUNTIF($IQ$21:$IQ$25, IF106)&gt;0), MAX($ML106:$NE106)-MX106, IFERROR(INDEX($IU$8:$IU$107, MATCH(IF107, $IT$8:$IT$107, 0)), "")))</f>
        <v/>
      </c>
      <c r="JS107" s="7" t="str">
        <f>IF(AND($IQ$5='Dev Settings'!$BU$3, COUNTIF($IP$21:$IP$25, IG107)&gt;0, COUNTIF($IP$21:$IP$25, IG106)&gt;0), MIN($ML106:$NE106)-MY106, IF(AND($IQ$6='Dev Settings'!$BU$3, COUNTIF($IQ$21:$IQ$25, IG107)&gt;0, COUNTIF($IQ$21:$IQ$25, IG106)&gt;0), MAX($ML106:$NE106)-MY106, IFERROR(INDEX($IU$8:$IU$107, MATCH(IG107, $IT$8:$IT$107, 0)), "")))</f>
        <v/>
      </c>
      <c r="JT107" s="7" t="str">
        <f>IF(AND($IQ$5='Dev Settings'!$BU$3, COUNTIF($IP$21:$IP$25, IH107)&gt;0, COUNTIF($IP$21:$IP$25, IH106)&gt;0), MIN($ML106:$NE106)-MZ106, IF(AND($IQ$6='Dev Settings'!$BU$3, COUNTIF($IQ$21:$IQ$25, IH107)&gt;0, COUNTIF($IQ$21:$IQ$25, IH106)&gt;0), MAX($ML106:$NE106)-MZ106, IFERROR(INDEX($IU$8:$IU$107, MATCH(IH107, $IT$8:$IT$107, 0)), "")))</f>
        <v/>
      </c>
      <c r="JU107" s="7" t="str">
        <f>IF(AND($IQ$5='Dev Settings'!$BU$3, COUNTIF($IP$21:$IP$25, II107)&gt;0, COUNTIF($IP$21:$IP$25, II106)&gt;0), MIN($ML106:$NE106)-NA106, IF(AND($IQ$6='Dev Settings'!$BU$3, COUNTIF($IQ$21:$IQ$25, II107)&gt;0, COUNTIF($IQ$21:$IQ$25, II106)&gt;0), MAX($ML106:$NE106)-NA106, IFERROR(INDEX($IU$8:$IU$107, MATCH(II107, $IT$8:$IT$107, 0)), "")))</f>
        <v/>
      </c>
      <c r="JV107" s="7" t="str">
        <f>IF(AND($IQ$5='Dev Settings'!$BU$3, COUNTIF($IP$21:$IP$25, IJ107)&gt;0, COUNTIF($IP$21:$IP$25, IJ106)&gt;0), MIN($ML106:$NE106)-NB106, IF(AND($IQ$6='Dev Settings'!$BU$3, COUNTIF($IQ$21:$IQ$25, IJ107)&gt;0, COUNTIF($IQ$21:$IQ$25, IJ106)&gt;0), MAX($ML106:$NE106)-NB106, IFERROR(INDEX($IU$8:$IU$107, MATCH(IJ107, $IT$8:$IT$107, 0)), "")))</f>
        <v/>
      </c>
      <c r="JW107" s="7" t="str">
        <f>IF(AND($IQ$5='Dev Settings'!$BU$3, COUNTIF($IP$21:$IP$25, IK107)&gt;0, COUNTIF($IP$21:$IP$25, IK106)&gt;0), MIN($ML106:$NE106)-NC106, IF(AND($IQ$6='Dev Settings'!$BU$3, COUNTIF($IQ$21:$IQ$25, IK107)&gt;0, COUNTIF($IQ$21:$IQ$25, IK106)&gt;0), MAX($ML106:$NE106)-NC106, IFERROR(INDEX($IU$8:$IU$107, MATCH(IK107, $IT$8:$IT$107, 0)), "")))</f>
        <v/>
      </c>
      <c r="JX107" s="7" t="str">
        <f>IF(AND($IQ$5='Dev Settings'!$BU$3, COUNTIF($IP$21:$IP$25, IL107)&gt;0, COUNTIF($IP$21:$IP$25, IL106)&gt;0), MIN($ML106:$NE106)-ND106, IF(AND($IQ$6='Dev Settings'!$BU$3, COUNTIF($IQ$21:$IQ$25, IL107)&gt;0, COUNTIF($IQ$21:$IQ$25, IL106)&gt;0), MAX($ML106:$NE106)-ND106, IFERROR(INDEX($IU$8:$IU$107, MATCH(IL107, $IT$8:$IT$107, 0)), "")))</f>
        <v/>
      </c>
      <c r="JY107" s="61" t="str">
        <f>IF(AND($IQ$5='Dev Settings'!$BU$3, COUNTIF($IP$21:$IP$25, IM107)&gt;0, COUNTIF($IP$21:$IP$25, IM106)&gt;0), MIN($ML106:$NE106)-NE106, IF(AND($IQ$6='Dev Settings'!$BU$3, COUNTIF($IQ$21:$IQ$25, IM107)&gt;0, COUNTIF($IQ$21:$IQ$25, IM106)&gt;0), MAX($ML106:$NE106)-NE106, IFERROR(INDEX($IU$8:$IU$107, MATCH(IM107, $IT$8:$IT$107, 0)), "")))</f>
        <v/>
      </c>
      <c r="KA107" s="60" t="str">
        <f t="shared" si="181"/>
        <v/>
      </c>
      <c r="KB107" s="7" t="str">
        <f t="shared" si="182"/>
        <v/>
      </c>
      <c r="KC107" s="7" t="str">
        <f t="shared" si="183"/>
        <v/>
      </c>
      <c r="KD107" s="7" t="str">
        <f t="shared" si="184"/>
        <v/>
      </c>
      <c r="KE107" s="7" t="str">
        <f t="shared" si="185"/>
        <v/>
      </c>
      <c r="KF107" s="7" t="str">
        <f t="shared" si="186"/>
        <v/>
      </c>
      <c r="KG107" s="7" t="str">
        <f t="shared" si="187"/>
        <v/>
      </c>
      <c r="KH107" s="7" t="str">
        <f t="shared" si="188"/>
        <v/>
      </c>
      <c r="KI107" s="7" t="str">
        <f t="shared" si="189"/>
        <v/>
      </c>
      <c r="KJ107" s="7" t="str">
        <f t="shared" si="190"/>
        <v/>
      </c>
      <c r="KK107" s="7" t="str">
        <f t="shared" si="191"/>
        <v/>
      </c>
      <c r="KL107" s="7" t="str">
        <f t="shared" si="192"/>
        <v/>
      </c>
      <c r="KM107" s="7" t="str">
        <f t="shared" si="193"/>
        <v/>
      </c>
      <c r="KN107" s="7" t="str">
        <f t="shared" si="194"/>
        <v/>
      </c>
      <c r="KO107" s="7" t="str">
        <f t="shared" si="195"/>
        <v/>
      </c>
      <c r="KP107" s="7" t="str">
        <f t="shared" si="196"/>
        <v/>
      </c>
      <c r="KQ107" s="7" t="str">
        <f t="shared" si="197"/>
        <v/>
      </c>
      <c r="KR107" s="7" t="str">
        <f t="shared" si="198"/>
        <v/>
      </c>
      <c r="KS107" s="7" t="str">
        <f t="shared" si="199"/>
        <v/>
      </c>
      <c r="KT107" s="61" t="str">
        <f t="shared" si="200"/>
        <v/>
      </c>
      <c r="KV107" s="60" t="e">
        <f t="shared" si="201"/>
        <v>#VALUE!</v>
      </c>
      <c r="KW107" s="7" t="e">
        <f t="shared" si="202"/>
        <v>#VALUE!</v>
      </c>
      <c r="KX107" s="7" t="e">
        <f t="shared" si="203"/>
        <v>#VALUE!</v>
      </c>
      <c r="KY107" s="7" t="e">
        <f t="shared" si="204"/>
        <v>#VALUE!</v>
      </c>
      <c r="KZ107" s="7" t="e">
        <f t="shared" si="205"/>
        <v>#VALUE!</v>
      </c>
      <c r="LA107" s="7" t="e">
        <f t="shared" si="206"/>
        <v>#VALUE!</v>
      </c>
      <c r="LB107" s="7" t="e">
        <f t="shared" si="207"/>
        <v>#VALUE!</v>
      </c>
      <c r="LC107" s="7" t="e">
        <f t="shared" si="208"/>
        <v>#VALUE!</v>
      </c>
      <c r="LD107" s="7" t="e">
        <f t="shared" si="209"/>
        <v>#VALUE!</v>
      </c>
      <c r="LE107" s="7" t="e">
        <f t="shared" si="210"/>
        <v>#VALUE!</v>
      </c>
      <c r="LF107" s="7" t="e">
        <f t="shared" si="211"/>
        <v>#VALUE!</v>
      </c>
      <c r="LG107" s="7" t="e">
        <f t="shared" si="212"/>
        <v>#VALUE!</v>
      </c>
      <c r="LH107" s="7" t="e">
        <f t="shared" si="213"/>
        <v>#VALUE!</v>
      </c>
      <c r="LI107" s="7" t="e">
        <f t="shared" si="214"/>
        <v>#VALUE!</v>
      </c>
      <c r="LJ107" s="7" t="e">
        <f t="shared" si="215"/>
        <v>#VALUE!</v>
      </c>
      <c r="LK107" s="7" t="e">
        <f t="shared" si="216"/>
        <v>#VALUE!</v>
      </c>
      <c r="LL107" s="7" t="e">
        <f t="shared" si="217"/>
        <v>#VALUE!</v>
      </c>
      <c r="LM107" s="7" t="e">
        <f t="shared" si="218"/>
        <v>#VALUE!</v>
      </c>
      <c r="LN107" s="7" t="e">
        <f t="shared" si="219"/>
        <v>#VALUE!</v>
      </c>
      <c r="LO107" s="61" t="e">
        <f t="shared" si="220"/>
        <v>#VALUE!</v>
      </c>
      <c r="LQ107" s="60" t="e">
        <f t="shared" si="221"/>
        <v>#VALUE!</v>
      </c>
      <c r="LR107" s="7" t="e">
        <f t="shared" si="222"/>
        <v>#VALUE!</v>
      </c>
      <c r="LS107" s="7" t="e">
        <f t="shared" si="223"/>
        <v>#VALUE!</v>
      </c>
      <c r="LT107" s="7" t="e">
        <f t="shared" si="224"/>
        <v>#VALUE!</v>
      </c>
      <c r="LU107" s="7" t="e">
        <f t="shared" si="225"/>
        <v>#VALUE!</v>
      </c>
      <c r="LV107" s="7" t="e">
        <f t="shared" si="226"/>
        <v>#VALUE!</v>
      </c>
      <c r="LW107" s="7" t="e">
        <f t="shared" si="227"/>
        <v>#VALUE!</v>
      </c>
      <c r="LX107" s="7" t="e">
        <f t="shared" si="228"/>
        <v>#VALUE!</v>
      </c>
      <c r="LY107" s="7" t="e">
        <f t="shared" si="229"/>
        <v>#VALUE!</v>
      </c>
      <c r="LZ107" s="7" t="e">
        <f t="shared" si="230"/>
        <v>#VALUE!</v>
      </c>
      <c r="MA107" s="7" t="e">
        <f t="shared" si="231"/>
        <v>#VALUE!</v>
      </c>
      <c r="MB107" s="7" t="e">
        <f t="shared" si="232"/>
        <v>#VALUE!</v>
      </c>
      <c r="MC107" s="7" t="e">
        <f t="shared" si="233"/>
        <v>#VALUE!</v>
      </c>
      <c r="MD107" s="7" t="e">
        <f t="shared" si="234"/>
        <v>#VALUE!</v>
      </c>
      <c r="ME107" s="7" t="e">
        <f t="shared" si="235"/>
        <v>#VALUE!</v>
      </c>
      <c r="MF107" s="7" t="e">
        <f t="shared" si="236"/>
        <v>#VALUE!</v>
      </c>
      <c r="MG107" s="7" t="e">
        <f t="shared" si="237"/>
        <v>#VALUE!</v>
      </c>
      <c r="MH107" s="7" t="e">
        <f t="shared" si="238"/>
        <v>#VALUE!</v>
      </c>
      <c r="MI107" s="7" t="e">
        <f t="shared" si="239"/>
        <v>#VALUE!</v>
      </c>
      <c r="MJ107" s="61" t="e">
        <f t="shared" si="240"/>
        <v>#VALUE!</v>
      </c>
      <c r="ML107" s="60" t="str">
        <f t="shared" si="248"/>
        <v/>
      </c>
      <c r="MM107" s="7" t="str">
        <f t="shared" si="249"/>
        <v/>
      </c>
      <c r="MN107" s="7" t="str">
        <f t="shared" si="250"/>
        <v/>
      </c>
      <c r="MO107" s="7" t="str">
        <f t="shared" si="251"/>
        <v/>
      </c>
      <c r="MP107" s="7" t="str">
        <f t="shared" si="252"/>
        <v/>
      </c>
      <c r="MQ107" s="7" t="str">
        <f t="shared" si="253"/>
        <v/>
      </c>
      <c r="MR107" s="7" t="str">
        <f t="shared" si="254"/>
        <v/>
      </c>
      <c r="MS107" s="7" t="str">
        <f t="shared" si="255"/>
        <v/>
      </c>
      <c r="MT107" s="7" t="str">
        <f t="shared" si="256"/>
        <v/>
      </c>
      <c r="MU107" s="7" t="str">
        <f t="shared" si="257"/>
        <v/>
      </c>
      <c r="MV107" s="7" t="str">
        <f t="shared" si="258"/>
        <v/>
      </c>
      <c r="MW107" s="7" t="str">
        <f t="shared" si="259"/>
        <v/>
      </c>
      <c r="MX107" s="7" t="str">
        <f t="shared" si="260"/>
        <v/>
      </c>
      <c r="MY107" s="7" t="str">
        <f t="shared" si="261"/>
        <v/>
      </c>
      <c r="MZ107" s="7" t="str">
        <f t="shared" si="262"/>
        <v/>
      </c>
      <c r="NA107" s="7" t="str">
        <f t="shared" si="263"/>
        <v/>
      </c>
      <c r="NB107" s="7" t="str">
        <f t="shared" si="264"/>
        <v/>
      </c>
      <c r="NC107" s="7" t="str">
        <f t="shared" si="265"/>
        <v/>
      </c>
      <c r="ND107" s="7" t="str">
        <f t="shared" si="266"/>
        <v/>
      </c>
      <c r="NE107" s="61" t="str">
        <f t="shared" si="267"/>
        <v/>
      </c>
      <c r="NG107" s="10" t="str">
        <f t="shared" si="268"/>
        <v/>
      </c>
      <c r="NI107" s="10" t="str">
        <f t="shared" si="269"/>
        <v/>
      </c>
      <c r="NK107" s="10" t="str">
        <f>IF(COUNTIF($NI107:$NI$176, "X")=1, "X", "")</f>
        <v/>
      </c>
      <c r="NM107" s="10" t="str">
        <f t="shared" si="241"/>
        <v/>
      </c>
      <c r="NO107" s="85" t="str" cm="1">
        <f t="array" ref="NO107">IF(OR(NO$7="", $JE107=""), "", IFERROR(NO$8+SUMPRODUCT((Trades!$CL$8:$CL$307)*(Trades!$O$8:$Q$307=NO$7)*(Trades!$R$8:$R$307&lt;$JE107))-SUMPRODUCT((Trades!$H$8:$H$307)*(Trades!$E$8:$E$307=NO$7)*(Trades!$R$8:$R$307&lt;$JE107)), ""))</f>
        <v/>
      </c>
      <c r="NP107" s="86" t="str" cm="1">
        <f t="array" ref="NP107">IF(OR(NP$7="", $JE107=""), "", IFERROR(NP$8+SUMPRODUCT((Trades!$CL$8:$CL$307)*(Trades!$O$8:$Q$307=NP$7)*(Trades!$R$8:$R$307&lt;$JE107))-SUMPRODUCT((Trades!$H$8:$H$307)*(Trades!$E$8:$E$307=NP$7)*(Trades!$R$8:$R$307&lt;$JE107)), ""))</f>
        <v/>
      </c>
      <c r="NQ107" s="86" t="str" cm="1">
        <f t="array" ref="NQ107">IF(OR(NQ$7="", $JE107=""), "", IFERROR(NQ$8+SUMPRODUCT((Trades!$CL$8:$CL$307)*(Trades!$O$8:$Q$307=NQ$7)*(Trades!$R$8:$R$307&lt;$JE107))-SUMPRODUCT((Trades!$H$8:$H$307)*(Trades!$E$8:$E$307=NQ$7)*(Trades!$R$8:$R$307&lt;$JE107)), ""))</f>
        <v/>
      </c>
      <c r="NR107" s="86" t="str" cm="1">
        <f t="array" ref="NR107">IF(OR(NR$7="", $JE107=""), "", IFERROR(NR$8+SUMPRODUCT((Trades!$CL$8:$CL$307)*(Trades!$O$8:$Q$307=NR$7)*(Trades!$R$8:$R$307&lt;$JE107))-SUMPRODUCT((Trades!$H$8:$H$307)*(Trades!$E$8:$E$307=NR$7)*(Trades!$R$8:$R$307&lt;$JE107)), ""))</f>
        <v/>
      </c>
      <c r="NS107" s="86" t="str" cm="1">
        <f t="array" ref="NS107">IF(OR(NS$7="", $JE107=""), "", IFERROR(NS$8+SUMPRODUCT((Trades!$CL$8:$CL$307)*(Trades!$O$8:$Q$307=NS$7)*(Trades!$R$8:$R$307&lt;$JE107))-SUMPRODUCT((Trades!$H$8:$H$307)*(Trades!$E$8:$E$307=NS$7)*(Trades!$R$8:$R$307&lt;$JE107)), ""))</f>
        <v/>
      </c>
      <c r="NT107" s="86" t="str" cm="1">
        <f t="array" ref="NT107">IF(OR(NT$7="", $JE107=""), "", IFERROR(NT$8+SUMPRODUCT((Trades!$CL$8:$CL$307)*(Trades!$O$8:$Q$307=NT$7)*(Trades!$R$8:$R$307&lt;$JE107))-SUMPRODUCT((Trades!$H$8:$H$307)*(Trades!$E$8:$E$307=NT$7)*(Trades!$R$8:$R$307&lt;$JE107)), ""))</f>
        <v/>
      </c>
      <c r="NU107" s="86" t="str" cm="1">
        <f t="array" ref="NU107">IF(OR(NU$7="", $JE107=""), "", IFERROR(NU$8+SUMPRODUCT((Trades!$CL$8:$CL$307)*(Trades!$O$8:$Q$307=NU$7)*(Trades!$R$8:$R$307&lt;$JE107))-SUMPRODUCT((Trades!$H$8:$H$307)*(Trades!$E$8:$E$307=NU$7)*(Trades!$R$8:$R$307&lt;$JE107)), ""))</f>
        <v/>
      </c>
      <c r="NV107" s="86" t="str" cm="1">
        <f t="array" ref="NV107">IF(OR(NV$7="", $JE107=""), "", IFERROR(NV$8+SUMPRODUCT((Trades!$CL$8:$CL$307)*(Trades!$O$8:$Q$307=NV$7)*(Trades!$R$8:$R$307&lt;$JE107))-SUMPRODUCT((Trades!$H$8:$H$307)*(Trades!$E$8:$E$307=NV$7)*(Trades!$R$8:$R$307&lt;$JE107)), ""))</f>
        <v/>
      </c>
      <c r="NW107" s="86" t="str" cm="1">
        <f t="array" ref="NW107">IF(OR(NW$7="", $JE107=""), "", IFERROR(NW$8+SUMPRODUCT((Trades!$CL$8:$CL$307)*(Trades!$O$8:$Q$307=NW$7)*(Trades!$R$8:$R$307&lt;$JE107))-SUMPRODUCT((Trades!$H$8:$H$307)*(Trades!$E$8:$E$307=NW$7)*(Trades!$R$8:$R$307&lt;$JE107)), ""))</f>
        <v/>
      </c>
      <c r="NX107" s="86" t="str" cm="1">
        <f t="array" ref="NX107">IF(OR(NX$7="", $JE107=""), "", IFERROR(NX$8+SUMPRODUCT((Trades!$CL$8:$CL$307)*(Trades!$O$8:$Q$307=NX$7)*(Trades!$R$8:$R$307&lt;$JE107))-SUMPRODUCT((Trades!$H$8:$H$307)*(Trades!$E$8:$E$307=NX$7)*(Trades!$R$8:$R$307&lt;$JE107)), ""))</f>
        <v/>
      </c>
      <c r="NY107" s="86" t="str" cm="1">
        <f t="array" ref="NY107">IF(OR(NY$7="", $JE107=""), "", IFERROR(NY$8+SUMPRODUCT((Trades!$CL$8:$CL$307)*(Trades!$O$8:$Q$307=NY$7)*(Trades!$R$8:$R$307&lt;$JE107))-SUMPRODUCT((Trades!$H$8:$H$307)*(Trades!$E$8:$E$307=NY$7)*(Trades!$R$8:$R$307&lt;$JE107)), ""))</f>
        <v/>
      </c>
      <c r="NZ107" s="86" t="str" cm="1">
        <f t="array" ref="NZ107">IF(OR(NZ$7="", $JE107=""), "", IFERROR(NZ$8+SUMPRODUCT((Trades!$CL$8:$CL$307)*(Trades!$O$8:$Q$307=NZ$7)*(Trades!$R$8:$R$307&lt;$JE107))-SUMPRODUCT((Trades!$H$8:$H$307)*(Trades!$E$8:$E$307=NZ$7)*(Trades!$R$8:$R$307&lt;$JE107)), ""))</f>
        <v/>
      </c>
      <c r="OA107" s="86" t="str" cm="1">
        <f t="array" ref="OA107">IF(OR(OA$7="", $JE107=""), "", IFERROR(OA$8+SUMPRODUCT((Trades!$CL$8:$CL$307)*(Trades!$O$8:$Q$307=OA$7)*(Trades!$R$8:$R$307&lt;$JE107))-SUMPRODUCT((Trades!$H$8:$H$307)*(Trades!$E$8:$E$307=OA$7)*(Trades!$R$8:$R$307&lt;$JE107)), ""))</f>
        <v/>
      </c>
      <c r="OB107" s="86" t="str" cm="1">
        <f t="array" ref="OB107">IF(OR(OB$7="", $JE107=""), "", IFERROR(OB$8+SUMPRODUCT((Trades!$CL$8:$CL$307)*(Trades!$O$8:$Q$307=OB$7)*(Trades!$R$8:$R$307&lt;$JE107))-SUMPRODUCT((Trades!$H$8:$H$307)*(Trades!$E$8:$E$307=OB$7)*(Trades!$R$8:$R$307&lt;$JE107)), ""))</f>
        <v/>
      </c>
      <c r="OC107" s="86" t="str" cm="1">
        <f t="array" ref="OC107">IF(OR(OC$7="", $JE107=""), "", IFERROR(OC$8+SUMPRODUCT((Trades!$CL$8:$CL$307)*(Trades!$O$8:$Q$307=OC$7)*(Trades!$R$8:$R$307&lt;$JE107))-SUMPRODUCT((Trades!$H$8:$H$307)*(Trades!$E$8:$E$307=OC$7)*(Trades!$R$8:$R$307&lt;$JE107)), ""))</f>
        <v/>
      </c>
      <c r="OD107" s="86" t="str" cm="1">
        <f t="array" ref="OD107">IF(OR(OD$7="", $JE107=""), "", IFERROR(OD$8+SUMPRODUCT((Trades!$CL$8:$CL$307)*(Trades!$O$8:$Q$307=OD$7)*(Trades!$R$8:$R$307&lt;$JE107))-SUMPRODUCT((Trades!$H$8:$H$307)*(Trades!$E$8:$E$307=OD$7)*(Trades!$R$8:$R$307&lt;$JE107)), ""))</f>
        <v/>
      </c>
      <c r="OE107" s="86" t="str" cm="1">
        <f t="array" ref="OE107">IF(OR(OE$7="", $JE107=""), "", IFERROR(OE$8+SUMPRODUCT((Trades!$CL$8:$CL$307)*(Trades!$O$8:$Q$307=OE$7)*(Trades!$R$8:$R$307&lt;$JE107))-SUMPRODUCT((Trades!$H$8:$H$307)*(Trades!$E$8:$E$307=OE$7)*(Trades!$R$8:$R$307&lt;$JE107)), ""))</f>
        <v/>
      </c>
      <c r="OF107" s="86" t="str" cm="1">
        <f t="array" ref="OF107">IF(OR(OF$7="", $JE107=""), "", IFERROR(OF$8+SUMPRODUCT((Trades!$CL$8:$CL$307)*(Trades!$O$8:$Q$307=OF$7)*(Trades!$R$8:$R$307&lt;$JE107))-SUMPRODUCT((Trades!$H$8:$H$307)*(Trades!$E$8:$E$307=OF$7)*(Trades!$R$8:$R$307&lt;$JE107)), ""))</f>
        <v/>
      </c>
      <c r="OG107" s="86" t="str" cm="1">
        <f t="array" ref="OG107">IF(OR(OG$7="", $JE107=""), "", IFERROR(OG$8+SUMPRODUCT((Trades!$CL$8:$CL$307)*(Trades!$O$8:$Q$307=OG$7)*(Trades!$R$8:$R$307&lt;$JE107))-SUMPRODUCT((Trades!$H$8:$H$307)*(Trades!$E$8:$E$307=OG$7)*(Trades!$R$8:$R$307&lt;$JE107)), ""))</f>
        <v/>
      </c>
      <c r="OH107" s="87" t="str" cm="1">
        <f t="array" ref="OH107">IF(OR(OH$7="", $JE107=""), "", IFERROR(OH$8+SUMPRODUCT((Trades!$CL$8:$CL$307)*(Trades!$O$8:$Q$307=OH$7)*(Trades!$R$8:$R$307&lt;$JE107))-SUMPRODUCT((Trades!$H$8:$H$307)*(Trades!$E$8:$E$307=OH$7)*(Trades!$R$8:$R$307&lt;$JE107)), ""))</f>
        <v/>
      </c>
      <c r="OJ107" s="94" t="str">
        <f t="shared" si="270"/>
        <v/>
      </c>
      <c r="OK107" s="95" t="str">
        <f t="shared" si="298"/>
        <v/>
      </c>
      <c r="OL107" s="95" t="str">
        <f t="shared" si="299"/>
        <v/>
      </c>
      <c r="OM107" s="95" t="str">
        <f t="shared" si="300"/>
        <v/>
      </c>
      <c r="ON107" s="95" t="str">
        <f t="shared" si="301"/>
        <v/>
      </c>
      <c r="OO107" s="95" t="str">
        <f t="shared" si="302"/>
        <v/>
      </c>
      <c r="OP107" s="95" t="str">
        <f t="shared" si="303"/>
        <v/>
      </c>
      <c r="OQ107" s="95" t="str">
        <f t="shared" si="304"/>
        <v/>
      </c>
      <c r="OR107" s="95" t="str">
        <f t="shared" si="305"/>
        <v/>
      </c>
      <c r="OS107" s="95" t="str">
        <f t="shared" si="275"/>
        <v/>
      </c>
      <c r="OT107" s="95" t="str">
        <f t="shared" si="276"/>
        <v/>
      </c>
      <c r="OU107" s="95" t="str">
        <f t="shared" si="277"/>
        <v/>
      </c>
      <c r="OV107" s="95" t="str">
        <f t="shared" si="278"/>
        <v/>
      </c>
      <c r="OW107" s="95" t="str">
        <f t="shared" si="279"/>
        <v/>
      </c>
      <c r="OX107" s="95" t="str">
        <f t="shared" si="280"/>
        <v/>
      </c>
      <c r="OY107" s="95" t="str">
        <f t="shared" si="281"/>
        <v/>
      </c>
      <c r="OZ107" s="95" t="str">
        <f t="shared" si="282"/>
        <v/>
      </c>
      <c r="PA107" s="95" t="str">
        <f t="shared" si="283"/>
        <v/>
      </c>
      <c r="PB107" s="95" t="str">
        <f t="shared" si="284"/>
        <v/>
      </c>
      <c r="PC107" s="96" t="str">
        <f t="shared" si="285"/>
        <v/>
      </c>
      <c r="PE107" s="101" t="str">
        <f t="shared" si="271"/>
        <v/>
      </c>
      <c r="PG107" s="106" t="str">
        <f t="shared" si="272"/>
        <v/>
      </c>
      <c r="PH107" s="107" t="str">
        <f t="shared" si="306"/>
        <v/>
      </c>
      <c r="PI107" s="107" t="str">
        <f t="shared" si="307"/>
        <v/>
      </c>
      <c r="PJ107" s="107" t="str">
        <f t="shared" si="308"/>
        <v/>
      </c>
      <c r="PK107" s="107" t="str">
        <f t="shared" si="309"/>
        <v/>
      </c>
      <c r="PL107" s="107" t="str">
        <f t="shared" si="310"/>
        <v/>
      </c>
      <c r="PM107" s="107" t="str">
        <f t="shared" si="311"/>
        <v/>
      </c>
      <c r="PN107" s="107" t="str">
        <f t="shared" si="312"/>
        <v/>
      </c>
      <c r="PO107" s="107" t="str">
        <f t="shared" si="313"/>
        <v/>
      </c>
      <c r="PP107" s="107" t="str">
        <f t="shared" si="286"/>
        <v/>
      </c>
      <c r="PQ107" s="107" t="str">
        <f t="shared" si="287"/>
        <v/>
      </c>
      <c r="PR107" s="107" t="str">
        <f t="shared" si="288"/>
        <v/>
      </c>
      <c r="PS107" s="107" t="str">
        <f t="shared" si="289"/>
        <v/>
      </c>
      <c r="PT107" s="107" t="str">
        <f t="shared" si="290"/>
        <v/>
      </c>
      <c r="PU107" s="107" t="str">
        <f t="shared" si="291"/>
        <v/>
      </c>
      <c r="PV107" s="107" t="str">
        <f t="shared" si="292"/>
        <v/>
      </c>
      <c r="PW107" s="107" t="str">
        <f t="shared" si="293"/>
        <v/>
      </c>
      <c r="PX107" s="107" t="str">
        <f t="shared" si="294"/>
        <v/>
      </c>
      <c r="PY107" s="107" t="str">
        <f t="shared" si="295"/>
        <v/>
      </c>
      <c r="PZ107" s="108" t="str">
        <f t="shared" si="296"/>
        <v/>
      </c>
      <c r="QB107" s="124" t="str" cm="1">
        <f t="array" ref="QB107">IF(OR($QB$3="", $NI107=""), "", IFERROR(INDEX($ML107:$NE107, $QA107, MATCH($QB$3, $ML$7:$NE$7, 0)), ""))</f>
        <v/>
      </c>
      <c r="QD107" s="101" t="e" cm="1">
        <f t="array" ref="QD107">IF(OR($NI107="", $QB$3=""), NA(), IFERROR(INDEX($NO107:$OH107, $QC107, MATCH($QB$3, $NO$7:$OH$7, 0)), NA()))</f>
        <v>#N/A</v>
      </c>
      <c r="QF107" s="10">
        <f t="shared" si="242"/>
        <v>-20</v>
      </c>
    </row>
    <row r="108" spans="88:448" ht="15" hidden="1" customHeight="1" x14ac:dyDescent="0.25">
      <c r="CJ108" s="7"/>
      <c r="HJ108" s="52" t="e">
        <f t="shared" si="318"/>
        <v>#VALUE!</v>
      </c>
      <c r="HL108" s="49">
        <f>$CA$12</f>
        <v>0.16666666666666666</v>
      </c>
      <c r="HN108" s="10" t="e">
        <f t="shared" si="316"/>
        <v>#VALUE!</v>
      </c>
      <c r="HP108" s="10" t="e">
        <f t="shared" si="317"/>
        <v>#VALUE!</v>
      </c>
      <c r="HR108" s="10" t="e">
        <f t="shared" si="243"/>
        <v>#VALUE!</v>
      </c>
      <c r="HT108" s="60" t="e">
        <f t="shared" si="315"/>
        <v>#VALUE!</v>
      </c>
      <c r="HU108" s="7" t="e">
        <f t="shared" si="315"/>
        <v>#VALUE!</v>
      </c>
      <c r="HV108" s="7" t="e">
        <f t="shared" si="315"/>
        <v>#VALUE!</v>
      </c>
      <c r="HW108" s="7" t="e">
        <f t="shared" si="315"/>
        <v>#VALUE!</v>
      </c>
      <c r="HX108" s="7" t="e">
        <f t="shared" si="315"/>
        <v>#VALUE!</v>
      </c>
      <c r="HY108" s="7" t="e">
        <f t="shared" si="315"/>
        <v>#VALUE!</v>
      </c>
      <c r="HZ108" s="7" t="e">
        <f t="shared" si="315"/>
        <v>#VALUE!</v>
      </c>
      <c r="IA108" s="7" t="e">
        <f t="shared" si="315"/>
        <v>#VALUE!</v>
      </c>
      <c r="IB108" s="7" t="e">
        <f t="shared" si="315"/>
        <v>#VALUE!</v>
      </c>
      <c r="IC108" s="7" t="e">
        <f t="shared" si="315"/>
        <v>#VALUE!</v>
      </c>
      <c r="ID108" s="7" t="e">
        <f t="shared" si="315"/>
        <v>#VALUE!</v>
      </c>
      <c r="IE108" s="7" t="e">
        <f t="shared" si="315"/>
        <v>#VALUE!</v>
      </c>
      <c r="IF108" s="7" t="e">
        <f t="shared" si="315"/>
        <v>#VALUE!</v>
      </c>
      <c r="IG108" s="7" t="e">
        <f t="shared" si="315"/>
        <v>#VALUE!</v>
      </c>
      <c r="IH108" s="7" t="e">
        <f t="shared" si="315"/>
        <v>#VALUE!</v>
      </c>
      <c r="II108" s="7" t="e">
        <f t="shared" si="315"/>
        <v>#VALUE!</v>
      </c>
      <c r="IJ108" s="7" t="e">
        <f t="shared" si="314"/>
        <v>#VALUE!</v>
      </c>
      <c r="IK108" s="7" t="e">
        <f t="shared" si="314"/>
        <v>#VALUE!</v>
      </c>
      <c r="IL108" s="7" t="e">
        <f t="shared" si="314"/>
        <v>#VALUE!</v>
      </c>
      <c r="IM108" s="61" t="e">
        <f t="shared" si="314"/>
        <v>#VALUE!</v>
      </c>
      <c r="IW108" s="10">
        <f>IFERROR(IF(COUNTIF(IW$8:IW107, IW107)&lt;=INDEX($IQ$8:$IQ$18, MATCH(IW107, $IP$8:$IP$18, 0)), IW107, IW107+$IR$5), "")</f>
        <v>5</v>
      </c>
      <c r="IX108" s="10">
        <f>IF($IW108="", "", COUNTIF(IW$8:IW108, IW108))</f>
        <v>1</v>
      </c>
      <c r="IY108" s="10">
        <f t="shared" si="245"/>
        <v>10</v>
      </c>
      <c r="JA108" s="10" t="str">
        <f t="shared" si="246"/>
        <v>X</v>
      </c>
      <c r="JB108" s="10">
        <f>IF($JA108="", "", COUNTIF(JA$8:JA108, "X"))</f>
        <v>91</v>
      </c>
      <c r="JE108" s="67" t="str">
        <f t="shared" si="247"/>
        <v/>
      </c>
      <c r="JF108" s="60" t="str">
        <f>IF(AND($IQ$5='Dev Settings'!$BU$3, COUNTIF($IP$21:$IP$25, HT108)&gt;0, COUNTIF($IP$21:$IP$25, HT107)&gt;0), MIN($ML107:$NE107)-ML107, IF(AND($IQ$6='Dev Settings'!$BU$3, COUNTIF($IQ$21:$IQ$25, HT108)&gt;0, COUNTIF($IQ$21:$IQ$25, HT107)&gt;0), MAX($ML107:$NE107)-ML107, IFERROR(INDEX($IU$8:$IU$107, MATCH(HT108, $IT$8:$IT$107, 0)), "")))</f>
        <v/>
      </c>
      <c r="JG108" s="7" t="str">
        <f>IF(AND($IQ$5='Dev Settings'!$BU$3, COUNTIF($IP$21:$IP$25, HU108)&gt;0, COUNTIF($IP$21:$IP$25, HU107)&gt;0), MIN($ML107:$NE107)-MM107, IF(AND($IQ$6='Dev Settings'!$BU$3, COUNTIF($IQ$21:$IQ$25, HU108)&gt;0, COUNTIF($IQ$21:$IQ$25, HU107)&gt;0), MAX($ML107:$NE107)-MM107, IFERROR(INDEX($IU$8:$IU$107, MATCH(HU108, $IT$8:$IT$107, 0)), "")))</f>
        <v/>
      </c>
      <c r="JH108" s="7" t="str">
        <f>IF(AND($IQ$5='Dev Settings'!$BU$3, COUNTIF($IP$21:$IP$25, HV108)&gt;0, COUNTIF($IP$21:$IP$25, HV107)&gt;0), MIN($ML107:$NE107)-MN107, IF(AND($IQ$6='Dev Settings'!$BU$3, COUNTIF($IQ$21:$IQ$25, HV108)&gt;0, COUNTIF($IQ$21:$IQ$25, HV107)&gt;0), MAX($ML107:$NE107)-MN107, IFERROR(INDEX($IU$8:$IU$107, MATCH(HV108, $IT$8:$IT$107, 0)), "")))</f>
        <v/>
      </c>
      <c r="JI108" s="7" t="str">
        <f>IF(AND($IQ$5='Dev Settings'!$BU$3, COUNTIF($IP$21:$IP$25, HW108)&gt;0, COUNTIF($IP$21:$IP$25, HW107)&gt;0), MIN($ML107:$NE107)-MO107, IF(AND($IQ$6='Dev Settings'!$BU$3, COUNTIF($IQ$21:$IQ$25, HW108)&gt;0, COUNTIF($IQ$21:$IQ$25, HW107)&gt;0), MAX($ML107:$NE107)-MO107, IFERROR(INDEX($IU$8:$IU$107, MATCH(HW108, $IT$8:$IT$107, 0)), "")))</f>
        <v/>
      </c>
      <c r="JJ108" s="7" t="str">
        <f>IF(AND($IQ$5='Dev Settings'!$BU$3, COUNTIF($IP$21:$IP$25, HX108)&gt;0, COUNTIF($IP$21:$IP$25, HX107)&gt;0), MIN($ML107:$NE107)-MP107, IF(AND($IQ$6='Dev Settings'!$BU$3, COUNTIF($IQ$21:$IQ$25, HX108)&gt;0, COUNTIF($IQ$21:$IQ$25, HX107)&gt;0), MAX($ML107:$NE107)-MP107, IFERROR(INDEX($IU$8:$IU$107, MATCH(HX108, $IT$8:$IT$107, 0)), "")))</f>
        <v/>
      </c>
      <c r="JK108" s="7" t="str">
        <f>IF(AND($IQ$5='Dev Settings'!$BU$3, COUNTIF($IP$21:$IP$25, HY108)&gt;0, COUNTIF($IP$21:$IP$25, HY107)&gt;0), MIN($ML107:$NE107)-MQ107, IF(AND($IQ$6='Dev Settings'!$BU$3, COUNTIF($IQ$21:$IQ$25, HY108)&gt;0, COUNTIF($IQ$21:$IQ$25, HY107)&gt;0), MAX($ML107:$NE107)-MQ107, IFERROR(INDEX($IU$8:$IU$107, MATCH(HY108, $IT$8:$IT$107, 0)), "")))</f>
        <v/>
      </c>
      <c r="JL108" s="7" t="str">
        <f>IF(AND($IQ$5='Dev Settings'!$BU$3, COUNTIF($IP$21:$IP$25, HZ108)&gt;0, COUNTIF($IP$21:$IP$25, HZ107)&gt;0), MIN($ML107:$NE107)-MR107, IF(AND($IQ$6='Dev Settings'!$BU$3, COUNTIF($IQ$21:$IQ$25, HZ108)&gt;0, COUNTIF($IQ$21:$IQ$25, HZ107)&gt;0), MAX($ML107:$NE107)-MR107, IFERROR(INDEX($IU$8:$IU$107, MATCH(HZ108, $IT$8:$IT$107, 0)), "")))</f>
        <v/>
      </c>
      <c r="JM108" s="7" t="str">
        <f>IF(AND($IQ$5='Dev Settings'!$BU$3, COUNTIF($IP$21:$IP$25, IA108)&gt;0, COUNTIF($IP$21:$IP$25, IA107)&gt;0), MIN($ML107:$NE107)-MS107, IF(AND($IQ$6='Dev Settings'!$BU$3, COUNTIF($IQ$21:$IQ$25, IA108)&gt;0, COUNTIF($IQ$21:$IQ$25, IA107)&gt;0), MAX($ML107:$NE107)-MS107, IFERROR(INDEX($IU$8:$IU$107, MATCH(IA108, $IT$8:$IT$107, 0)), "")))</f>
        <v/>
      </c>
      <c r="JN108" s="7" t="str">
        <f>IF(AND($IQ$5='Dev Settings'!$BU$3, COUNTIF($IP$21:$IP$25, IB108)&gt;0, COUNTIF($IP$21:$IP$25, IB107)&gt;0), MIN($ML107:$NE107)-MT107, IF(AND($IQ$6='Dev Settings'!$BU$3, COUNTIF($IQ$21:$IQ$25, IB108)&gt;0, COUNTIF($IQ$21:$IQ$25, IB107)&gt;0), MAX($ML107:$NE107)-MT107, IFERROR(INDEX($IU$8:$IU$107, MATCH(IB108, $IT$8:$IT$107, 0)), "")))</f>
        <v/>
      </c>
      <c r="JO108" s="7" t="str">
        <f>IF(AND($IQ$5='Dev Settings'!$BU$3, COUNTIF($IP$21:$IP$25, IC108)&gt;0, COUNTIF($IP$21:$IP$25, IC107)&gt;0), MIN($ML107:$NE107)-MU107, IF(AND($IQ$6='Dev Settings'!$BU$3, COUNTIF($IQ$21:$IQ$25, IC108)&gt;0, COUNTIF($IQ$21:$IQ$25, IC107)&gt;0), MAX($ML107:$NE107)-MU107, IFERROR(INDEX($IU$8:$IU$107, MATCH(IC108, $IT$8:$IT$107, 0)), "")))</f>
        <v/>
      </c>
      <c r="JP108" s="7" t="str">
        <f>IF(AND($IQ$5='Dev Settings'!$BU$3, COUNTIF($IP$21:$IP$25, ID108)&gt;0, COUNTIF($IP$21:$IP$25, ID107)&gt;0), MIN($ML107:$NE107)-MV107, IF(AND($IQ$6='Dev Settings'!$BU$3, COUNTIF($IQ$21:$IQ$25, ID108)&gt;0, COUNTIF($IQ$21:$IQ$25, ID107)&gt;0), MAX($ML107:$NE107)-MV107, IFERROR(INDEX($IU$8:$IU$107, MATCH(ID108, $IT$8:$IT$107, 0)), "")))</f>
        <v/>
      </c>
      <c r="JQ108" s="7" t="str">
        <f>IF(AND($IQ$5='Dev Settings'!$BU$3, COUNTIF($IP$21:$IP$25, IE108)&gt;0, COUNTIF($IP$21:$IP$25, IE107)&gt;0), MIN($ML107:$NE107)-MW107, IF(AND($IQ$6='Dev Settings'!$BU$3, COUNTIF($IQ$21:$IQ$25, IE108)&gt;0, COUNTIF($IQ$21:$IQ$25, IE107)&gt;0), MAX($ML107:$NE107)-MW107, IFERROR(INDEX($IU$8:$IU$107, MATCH(IE108, $IT$8:$IT$107, 0)), "")))</f>
        <v/>
      </c>
      <c r="JR108" s="7" t="str">
        <f>IF(AND($IQ$5='Dev Settings'!$BU$3, COUNTIF($IP$21:$IP$25, IF108)&gt;0, COUNTIF($IP$21:$IP$25, IF107)&gt;0), MIN($ML107:$NE107)-MX107, IF(AND($IQ$6='Dev Settings'!$BU$3, COUNTIF($IQ$21:$IQ$25, IF108)&gt;0, COUNTIF($IQ$21:$IQ$25, IF107)&gt;0), MAX($ML107:$NE107)-MX107, IFERROR(INDEX($IU$8:$IU$107, MATCH(IF108, $IT$8:$IT$107, 0)), "")))</f>
        <v/>
      </c>
      <c r="JS108" s="7" t="str">
        <f>IF(AND($IQ$5='Dev Settings'!$BU$3, COUNTIF($IP$21:$IP$25, IG108)&gt;0, COUNTIF($IP$21:$IP$25, IG107)&gt;0), MIN($ML107:$NE107)-MY107, IF(AND($IQ$6='Dev Settings'!$BU$3, COUNTIF($IQ$21:$IQ$25, IG108)&gt;0, COUNTIF($IQ$21:$IQ$25, IG107)&gt;0), MAX($ML107:$NE107)-MY107, IFERROR(INDEX($IU$8:$IU$107, MATCH(IG108, $IT$8:$IT$107, 0)), "")))</f>
        <v/>
      </c>
      <c r="JT108" s="7" t="str">
        <f>IF(AND($IQ$5='Dev Settings'!$BU$3, COUNTIF($IP$21:$IP$25, IH108)&gt;0, COUNTIF($IP$21:$IP$25, IH107)&gt;0), MIN($ML107:$NE107)-MZ107, IF(AND($IQ$6='Dev Settings'!$BU$3, COUNTIF($IQ$21:$IQ$25, IH108)&gt;0, COUNTIF($IQ$21:$IQ$25, IH107)&gt;0), MAX($ML107:$NE107)-MZ107, IFERROR(INDEX($IU$8:$IU$107, MATCH(IH108, $IT$8:$IT$107, 0)), "")))</f>
        <v/>
      </c>
      <c r="JU108" s="7" t="str">
        <f>IF(AND($IQ$5='Dev Settings'!$BU$3, COUNTIF($IP$21:$IP$25, II108)&gt;0, COUNTIF($IP$21:$IP$25, II107)&gt;0), MIN($ML107:$NE107)-NA107, IF(AND($IQ$6='Dev Settings'!$BU$3, COUNTIF($IQ$21:$IQ$25, II108)&gt;0, COUNTIF($IQ$21:$IQ$25, II107)&gt;0), MAX($ML107:$NE107)-NA107, IFERROR(INDEX($IU$8:$IU$107, MATCH(II108, $IT$8:$IT$107, 0)), "")))</f>
        <v/>
      </c>
      <c r="JV108" s="7" t="str">
        <f>IF(AND($IQ$5='Dev Settings'!$BU$3, COUNTIF($IP$21:$IP$25, IJ108)&gt;0, COUNTIF($IP$21:$IP$25, IJ107)&gt;0), MIN($ML107:$NE107)-NB107, IF(AND($IQ$6='Dev Settings'!$BU$3, COUNTIF($IQ$21:$IQ$25, IJ108)&gt;0, COUNTIF($IQ$21:$IQ$25, IJ107)&gt;0), MAX($ML107:$NE107)-NB107, IFERROR(INDEX($IU$8:$IU$107, MATCH(IJ108, $IT$8:$IT$107, 0)), "")))</f>
        <v/>
      </c>
      <c r="JW108" s="7" t="str">
        <f>IF(AND($IQ$5='Dev Settings'!$BU$3, COUNTIF($IP$21:$IP$25, IK108)&gt;0, COUNTIF($IP$21:$IP$25, IK107)&gt;0), MIN($ML107:$NE107)-NC107, IF(AND($IQ$6='Dev Settings'!$BU$3, COUNTIF($IQ$21:$IQ$25, IK108)&gt;0, COUNTIF($IQ$21:$IQ$25, IK107)&gt;0), MAX($ML107:$NE107)-NC107, IFERROR(INDEX($IU$8:$IU$107, MATCH(IK108, $IT$8:$IT$107, 0)), "")))</f>
        <v/>
      </c>
      <c r="JX108" s="7" t="str">
        <f>IF(AND($IQ$5='Dev Settings'!$BU$3, COUNTIF($IP$21:$IP$25, IL108)&gt;0, COUNTIF($IP$21:$IP$25, IL107)&gt;0), MIN($ML107:$NE107)-ND107, IF(AND($IQ$6='Dev Settings'!$BU$3, COUNTIF($IQ$21:$IQ$25, IL108)&gt;0, COUNTIF($IQ$21:$IQ$25, IL107)&gt;0), MAX($ML107:$NE107)-ND107, IFERROR(INDEX($IU$8:$IU$107, MATCH(IL108, $IT$8:$IT$107, 0)), "")))</f>
        <v/>
      </c>
      <c r="JY108" s="61" t="str">
        <f>IF(AND($IQ$5='Dev Settings'!$BU$3, COUNTIF($IP$21:$IP$25, IM108)&gt;0, COUNTIF($IP$21:$IP$25, IM107)&gt;0), MIN($ML107:$NE107)-NE107, IF(AND($IQ$6='Dev Settings'!$BU$3, COUNTIF($IQ$21:$IQ$25, IM108)&gt;0, COUNTIF($IQ$21:$IQ$25, IM107)&gt;0), MAX($ML107:$NE107)-NE107, IFERROR(INDEX($IU$8:$IU$107, MATCH(IM108, $IT$8:$IT$107, 0)), "")))</f>
        <v/>
      </c>
      <c r="KA108" s="60" t="str">
        <f t="shared" si="181"/>
        <v/>
      </c>
      <c r="KB108" s="7" t="str">
        <f t="shared" si="182"/>
        <v/>
      </c>
      <c r="KC108" s="7" t="str">
        <f t="shared" si="183"/>
        <v/>
      </c>
      <c r="KD108" s="7" t="str">
        <f t="shared" si="184"/>
        <v/>
      </c>
      <c r="KE108" s="7" t="str">
        <f t="shared" si="185"/>
        <v/>
      </c>
      <c r="KF108" s="7" t="str">
        <f t="shared" si="186"/>
        <v/>
      </c>
      <c r="KG108" s="7" t="str">
        <f t="shared" si="187"/>
        <v/>
      </c>
      <c r="KH108" s="7" t="str">
        <f t="shared" si="188"/>
        <v/>
      </c>
      <c r="KI108" s="7" t="str">
        <f t="shared" si="189"/>
        <v/>
      </c>
      <c r="KJ108" s="7" t="str">
        <f t="shared" si="190"/>
        <v/>
      </c>
      <c r="KK108" s="7" t="str">
        <f t="shared" si="191"/>
        <v/>
      </c>
      <c r="KL108" s="7" t="str">
        <f t="shared" si="192"/>
        <v/>
      </c>
      <c r="KM108" s="7" t="str">
        <f t="shared" si="193"/>
        <v/>
      </c>
      <c r="KN108" s="7" t="str">
        <f t="shared" si="194"/>
        <v/>
      </c>
      <c r="KO108" s="7" t="str">
        <f t="shared" si="195"/>
        <v/>
      </c>
      <c r="KP108" s="7" t="str">
        <f t="shared" si="196"/>
        <v/>
      </c>
      <c r="KQ108" s="7" t="str">
        <f t="shared" si="197"/>
        <v/>
      </c>
      <c r="KR108" s="7" t="str">
        <f t="shared" si="198"/>
        <v/>
      </c>
      <c r="KS108" s="7" t="str">
        <f t="shared" si="199"/>
        <v/>
      </c>
      <c r="KT108" s="61" t="str">
        <f t="shared" si="200"/>
        <v/>
      </c>
      <c r="KV108" s="60" t="e">
        <f t="shared" si="201"/>
        <v>#VALUE!</v>
      </c>
      <c r="KW108" s="7" t="e">
        <f t="shared" si="202"/>
        <v>#VALUE!</v>
      </c>
      <c r="KX108" s="7" t="e">
        <f t="shared" si="203"/>
        <v>#VALUE!</v>
      </c>
      <c r="KY108" s="7" t="e">
        <f t="shared" si="204"/>
        <v>#VALUE!</v>
      </c>
      <c r="KZ108" s="7" t="e">
        <f t="shared" si="205"/>
        <v>#VALUE!</v>
      </c>
      <c r="LA108" s="7" t="e">
        <f t="shared" si="206"/>
        <v>#VALUE!</v>
      </c>
      <c r="LB108" s="7" t="e">
        <f t="shared" si="207"/>
        <v>#VALUE!</v>
      </c>
      <c r="LC108" s="7" t="e">
        <f t="shared" si="208"/>
        <v>#VALUE!</v>
      </c>
      <c r="LD108" s="7" t="e">
        <f t="shared" si="209"/>
        <v>#VALUE!</v>
      </c>
      <c r="LE108" s="7" t="e">
        <f t="shared" si="210"/>
        <v>#VALUE!</v>
      </c>
      <c r="LF108" s="7" t="e">
        <f t="shared" si="211"/>
        <v>#VALUE!</v>
      </c>
      <c r="LG108" s="7" t="e">
        <f t="shared" si="212"/>
        <v>#VALUE!</v>
      </c>
      <c r="LH108" s="7" t="e">
        <f t="shared" si="213"/>
        <v>#VALUE!</v>
      </c>
      <c r="LI108" s="7" t="e">
        <f t="shared" si="214"/>
        <v>#VALUE!</v>
      </c>
      <c r="LJ108" s="7" t="e">
        <f t="shared" si="215"/>
        <v>#VALUE!</v>
      </c>
      <c r="LK108" s="7" t="e">
        <f t="shared" si="216"/>
        <v>#VALUE!</v>
      </c>
      <c r="LL108" s="7" t="e">
        <f t="shared" si="217"/>
        <v>#VALUE!</v>
      </c>
      <c r="LM108" s="7" t="e">
        <f t="shared" si="218"/>
        <v>#VALUE!</v>
      </c>
      <c r="LN108" s="7" t="e">
        <f t="shared" si="219"/>
        <v>#VALUE!</v>
      </c>
      <c r="LO108" s="61" t="e">
        <f t="shared" si="220"/>
        <v>#VALUE!</v>
      </c>
      <c r="LQ108" s="60" t="e">
        <f t="shared" si="221"/>
        <v>#VALUE!</v>
      </c>
      <c r="LR108" s="7" t="e">
        <f t="shared" si="222"/>
        <v>#VALUE!</v>
      </c>
      <c r="LS108" s="7" t="e">
        <f t="shared" si="223"/>
        <v>#VALUE!</v>
      </c>
      <c r="LT108" s="7" t="e">
        <f t="shared" si="224"/>
        <v>#VALUE!</v>
      </c>
      <c r="LU108" s="7" t="e">
        <f t="shared" si="225"/>
        <v>#VALUE!</v>
      </c>
      <c r="LV108" s="7" t="e">
        <f t="shared" si="226"/>
        <v>#VALUE!</v>
      </c>
      <c r="LW108" s="7" t="e">
        <f t="shared" si="227"/>
        <v>#VALUE!</v>
      </c>
      <c r="LX108" s="7" t="e">
        <f t="shared" si="228"/>
        <v>#VALUE!</v>
      </c>
      <c r="LY108" s="7" t="e">
        <f t="shared" si="229"/>
        <v>#VALUE!</v>
      </c>
      <c r="LZ108" s="7" t="e">
        <f t="shared" si="230"/>
        <v>#VALUE!</v>
      </c>
      <c r="MA108" s="7" t="e">
        <f t="shared" si="231"/>
        <v>#VALUE!</v>
      </c>
      <c r="MB108" s="7" t="e">
        <f t="shared" si="232"/>
        <v>#VALUE!</v>
      </c>
      <c r="MC108" s="7" t="e">
        <f t="shared" si="233"/>
        <v>#VALUE!</v>
      </c>
      <c r="MD108" s="7" t="e">
        <f t="shared" si="234"/>
        <v>#VALUE!</v>
      </c>
      <c r="ME108" s="7" t="e">
        <f t="shared" si="235"/>
        <v>#VALUE!</v>
      </c>
      <c r="MF108" s="7" t="e">
        <f t="shared" si="236"/>
        <v>#VALUE!</v>
      </c>
      <c r="MG108" s="7" t="e">
        <f t="shared" si="237"/>
        <v>#VALUE!</v>
      </c>
      <c r="MH108" s="7" t="e">
        <f t="shared" si="238"/>
        <v>#VALUE!</v>
      </c>
      <c r="MI108" s="7" t="e">
        <f t="shared" si="239"/>
        <v>#VALUE!</v>
      </c>
      <c r="MJ108" s="61" t="e">
        <f t="shared" si="240"/>
        <v>#VALUE!</v>
      </c>
      <c r="ML108" s="60" t="str">
        <f t="shared" si="248"/>
        <v/>
      </c>
      <c r="MM108" s="7" t="str">
        <f t="shared" si="249"/>
        <v/>
      </c>
      <c r="MN108" s="7" t="str">
        <f t="shared" si="250"/>
        <v/>
      </c>
      <c r="MO108" s="7" t="str">
        <f t="shared" si="251"/>
        <v/>
      </c>
      <c r="MP108" s="7" t="str">
        <f t="shared" si="252"/>
        <v/>
      </c>
      <c r="MQ108" s="7" t="str">
        <f t="shared" si="253"/>
        <v/>
      </c>
      <c r="MR108" s="7" t="str">
        <f t="shared" si="254"/>
        <v/>
      </c>
      <c r="MS108" s="7" t="str">
        <f t="shared" si="255"/>
        <v/>
      </c>
      <c r="MT108" s="7" t="str">
        <f t="shared" si="256"/>
        <v/>
      </c>
      <c r="MU108" s="7" t="str">
        <f t="shared" si="257"/>
        <v/>
      </c>
      <c r="MV108" s="7" t="str">
        <f t="shared" si="258"/>
        <v/>
      </c>
      <c r="MW108" s="7" t="str">
        <f t="shared" si="259"/>
        <v/>
      </c>
      <c r="MX108" s="7" t="str">
        <f t="shared" si="260"/>
        <v/>
      </c>
      <c r="MY108" s="7" t="str">
        <f t="shared" si="261"/>
        <v/>
      </c>
      <c r="MZ108" s="7" t="str">
        <f t="shared" si="262"/>
        <v/>
      </c>
      <c r="NA108" s="7" t="str">
        <f t="shared" si="263"/>
        <v/>
      </c>
      <c r="NB108" s="7" t="str">
        <f t="shared" si="264"/>
        <v/>
      </c>
      <c r="NC108" s="7" t="str">
        <f t="shared" si="265"/>
        <v/>
      </c>
      <c r="ND108" s="7" t="str">
        <f t="shared" si="266"/>
        <v/>
      </c>
      <c r="NE108" s="61" t="str">
        <f t="shared" si="267"/>
        <v/>
      </c>
      <c r="NG108" s="10" t="str">
        <f t="shared" si="268"/>
        <v/>
      </c>
      <c r="NI108" s="10" t="str">
        <f t="shared" si="269"/>
        <v/>
      </c>
      <c r="NK108" s="10" t="str">
        <f>IF(COUNTIF($NI108:$NI$176, "X")=1, "X", "")</f>
        <v/>
      </c>
      <c r="NM108" s="10" t="str">
        <f t="shared" si="241"/>
        <v/>
      </c>
      <c r="NO108" s="85" t="str" cm="1">
        <f t="array" ref="NO108">IF(OR(NO$7="", $JE108=""), "", IFERROR(NO$8+SUMPRODUCT((Trades!$CL$8:$CL$307)*(Trades!$O$8:$Q$307=NO$7)*(Trades!$R$8:$R$307&lt;$JE108))-SUMPRODUCT((Trades!$H$8:$H$307)*(Trades!$E$8:$E$307=NO$7)*(Trades!$R$8:$R$307&lt;$JE108)), ""))</f>
        <v/>
      </c>
      <c r="NP108" s="86" t="str" cm="1">
        <f t="array" ref="NP108">IF(OR(NP$7="", $JE108=""), "", IFERROR(NP$8+SUMPRODUCT((Trades!$CL$8:$CL$307)*(Trades!$O$8:$Q$307=NP$7)*(Trades!$R$8:$R$307&lt;$JE108))-SUMPRODUCT((Trades!$H$8:$H$307)*(Trades!$E$8:$E$307=NP$7)*(Trades!$R$8:$R$307&lt;$JE108)), ""))</f>
        <v/>
      </c>
      <c r="NQ108" s="86" t="str" cm="1">
        <f t="array" ref="NQ108">IF(OR(NQ$7="", $JE108=""), "", IFERROR(NQ$8+SUMPRODUCT((Trades!$CL$8:$CL$307)*(Trades!$O$8:$Q$307=NQ$7)*(Trades!$R$8:$R$307&lt;$JE108))-SUMPRODUCT((Trades!$H$8:$H$307)*(Trades!$E$8:$E$307=NQ$7)*(Trades!$R$8:$R$307&lt;$JE108)), ""))</f>
        <v/>
      </c>
      <c r="NR108" s="86" t="str" cm="1">
        <f t="array" ref="NR108">IF(OR(NR$7="", $JE108=""), "", IFERROR(NR$8+SUMPRODUCT((Trades!$CL$8:$CL$307)*(Trades!$O$8:$Q$307=NR$7)*(Trades!$R$8:$R$307&lt;$JE108))-SUMPRODUCT((Trades!$H$8:$H$307)*(Trades!$E$8:$E$307=NR$7)*(Trades!$R$8:$R$307&lt;$JE108)), ""))</f>
        <v/>
      </c>
      <c r="NS108" s="86" t="str" cm="1">
        <f t="array" ref="NS108">IF(OR(NS$7="", $JE108=""), "", IFERROR(NS$8+SUMPRODUCT((Trades!$CL$8:$CL$307)*(Trades!$O$8:$Q$307=NS$7)*(Trades!$R$8:$R$307&lt;$JE108))-SUMPRODUCT((Trades!$H$8:$H$307)*(Trades!$E$8:$E$307=NS$7)*(Trades!$R$8:$R$307&lt;$JE108)), ""))</f>
        <v/>
      </c>
      <c r="NT108" s="86" t="str" cm="1">
        <f t="array" ref="NT108">IF(OR(NT$7="", $JE108=""), "", IFERROR(NT$8+SUMPRODUCT((Trades!$CL$8:$CL$307)*(Trades!$O$8:$Q$307=NT$7)*(Trades!$R$8:$R$307&lt;$JE108))-SUMPRODUCT((Trades!$H$8:$H$307)*(Trades!$E$8:$E$307=NT$7)*(Trades!$R$8:$R$307&lt;$JE108)), ""))</f>
        <v/>
      </c>
      <c r="NU108" s="86" t="str" cm="1">
        <f t="array" ref="NU108">IF(OR(NU$7="", $JE108=""), "", IFERROR(NU$8+SUMPRODUCT((Trades!$CL$8:$CL$307)*(Trades!$O$8:$Q$307=NU$7)*(Trades!$R$8:$R$307&lt;$JE108))-SUMPRODUCT((Trades!$H$8:$H$307)*(Trades!$E$8:$E$307=NU$7)*(Trades!$R$8:$R$307&lt;$JE108)), ""))</f>
        <v/>
      </c>
      <c r="NV108" s="86" t="str" cm="1">
        <f t="array" ref="NV108">IF(OR(NV$7="", $JE108=""), "", IFERROR(NV$8+SUMPRODUCT((Trades!$CL$8:$CL$307)*(Trades!$O$8:$Q$307=NV$7)*(Trades!$R$8:$R$307&lt;$JE108))-SUMPRODUCT((Trades!$H$8:$H$307)*(Trades!$E$8:$E$307=NV$7)*(Trades!$R$8:$R$307&lt;$JE108)), ""))</f>
        <v/>
      </c>
      <c r="NW108" s="86" t="str" cm="1">
        <f t="array" ref="NW108">IF(OR(NW$7="", $JE108=""), "", IFERROR(NW$8+SUMPRODUCT((Trades!$CL$8:$CL$307)*(Trades!$O$8:$Q$307=NW$7)*(Trades!$R$8:$R$307&lt;$JE108))-SUMPRODUCT((Trades!$H$8:$H$307)*(Trades!$E$8:$E$307=NW$7)*(Trades!$R$8:$R$307&lt;$JE108)), ""))</f>
        <v/>
      </c>
      <c r="NX108" s="86" t="str" cm="1">
        <f t="array" ref="NX108">IF(OR(NX$7="", $JE108=""), "", IFERROR(NX$8+SUMPRODUCT((Trades!$CL$8:$CL$307)*(Trades!$O$8:$Q$307=NX$7)*(Trades!$R$8:$R$307&lt;$JE108))-SUMPRODUCT((Trades!$H$8:$H$307)*(Trades!$E$8:$E$307=NX$7)*(Trades!$R$8:$R$307&lt;$JE108)), ""))</f>
        <v/>
      </c>
      <c r="NY108" s="86" t="str" cm="1">
        <f t="array" ref="NY108">IF(OR(NY$7="", $JE108=""), "", IFERROR(NY$8+SUMPRODUCT((Trades!$CL$8:$CL$307)*(Trades!$O$8:$Q$307=NY$7)*(Trades!$R$8:$R$307&lt;$JE108))-SUMPRODUCT((Trades!$H$8:$H$307)*(Trades!$E$8:$E$307=NY$7)*(Trades!$R$8:$R$307&lt;$JE108)), ""))</f>
        <v/>
      </c>
      <c r="NZ108" s="86" t="str" cm="1">
        <f t="array" ref="NZ108">IF(OR(NZ$7="", $JE108=""), "", IFERROR(NZ$8+SUMPRODUCT((Trades!$CL$8:$CL$307)*(Trades!$O$8:$Q$307=NZ$7)*(Trades!$R$8:$R$307&lt;$JE108))-SUMPRODUCT((Trades!$H$8:$H$307)*(Trades!$E$8:$E$307=NZ$7)*(Trades!$R$8:$R$307&lt;$JE108)), ""))</f>
        <v/>
      </c>
      <c r="OA108" s="86" t="str" cm="1">
        <f t="array" ref="OA108">IF(OR(OA$7="", $JE108=""), "", IFERROR(OA$8+SUMPRODUCT((Trades!$CL$8:$CL$307)*(Trades!$O$8:$Q$307=OA$7)*(Trades!$R$8:$R$307&lt;$JE108))-SUMPRODUCT((Trades!$H$8:$H$307)*(Trades!$E$8:$E$307=OA$7)*(Trades!$R$8:$R$307&lt;$JE108)), ""))</f>
        <v/>
      </c>
      <c r="OB108" s="86" t="str" cm="1">
        <f t="array" ref="OB108">IF(OR(OB$7="", $JE108=""), "", IFERROR(OB$8+SUMPRODUCT((Trades!$CL$8:$CL$307)*(Trades!$O$8:$Q$307=OB$7)*(Trades!$R$8:$R$307&lt;$JE108))-SUMPRODUCT((Trades!$H$8:$H$307)*(Trades!$E$8:$E$307=OB$7)*(Trades!$R$8:$R$307&lt;$JE108)), ""))</f>
        <v/>
      </c>
      <c r="OC108" s="86" t="str" cm="1">
        <f t="array" ref="OC108">IF(OR(OC$7="", $JE108=""), "", IFERROR(OC$8+SUMPRODUCT((Trades!$CL$8:$CL$307)*(Trades!$O$8:$Q$307=OC$7)*(Trades!$R$8:$R$307&lt;$JE108))-SUMPRODUCT((Trades!$H$8:$H$307)*(Trades!$E$8:$E$307=OC$7)*(Trades!$R$8:$R$307&lt;$JE108)), ""))</f>
        <v/>
      </c>
      <c r="OD108" s="86" t="str" cm="1">
        <f t="array" ref="OD108">IF(OR(OD$7="", $JE108=""), "", IFERROR(OD$8+SUMPRODUCT((Trades!$CL$8:$CL$307)*(Trades!$O$8:$Q$307=OD$7)*(Trades!$R$8:$R$307&lt;$JE108))-SUMPRODUCT((Trades!$H$8:$H$307)*(Trades!$E$8:$E$307=OD$7)*(Trades!$R$8:$R$307&lt;$JE108)), ""))</f>
        <v/>
      </c>
      <c r="OE108" s="86" t="str" cm="1">
        <f t="array" ref="OE108">IF(OR(OE$7="", $JE108=""), "", IFERROR(OE$8+SUMPRODUCT((Trades!$CL$8:$CL$307)*(Trades!$O$8:$Q$307=OE$7)*(Trades!$R$8:$R$307&lt;$JE108))-SUMPRODUCT((Trades!$H$8:$H$307)*(Trades!$E$8:$E$307=OE$7)*(Trades!$R$8:$R$307&lt;$JE108)), ""))</f>
        <v/>
      </c>
      <c r="OF108" s="86" t="str" cm="1">
        <f t="array" ref="OF108">IF(OR(OF$7="", $JE108=""), "", IFERROR(OF$8+SUMPRODUCT((Trades!$CL$8:$CL$307)*(Trades!$O$8:$Q$307=OF$7)*(Trades!$R$8:$R$307&lt;$JE108))-SUMPRODUCT((Trades!$H$8:$H$307)*(Trades!$E$8:$E$307=OF$7)*(Trades!$R$8:$R$307&lt;$JE108)), ""))</f>
        <v/>
      </c>
      <c r="OG108" s="86" t="str" cm="1">
        <f t="array" ref="OG108">IF(OR(OG$7="", $JE108=""), "", IFERROR(OG$8+SUMPRODUCT((Trades!$CL$8:$CL$307)*(Trades!$O$8:$Q$307=OG$7)*(Trades!$R$8:$R$307&lt;$JE108))-SUMPRODUCT((Trades!$H$8:$H$307)*(Trades!$E$8:$E$307=OG$7)*(Trades!$R$8:$R$307&lt;$JE108)), ""))</f>
        <v/>
      </c>
      <c r="OH108" s="87" t="str" cm="1">
        <f t="array" ref="OH108">IF(OR(OH$7="", $JE108=""), "", IFERROR(OH$8+SUMPRODUCT((Trades!$CL$8:$CL$307)*(Trades!$O$8:$Q$307=OH$7)*(Trades!$R$8:$R$307&lt;$JE108))-SUMPRODUCT((Trades!$H$8:$H$307)*(Trades!$E$8:$E$307=OH$7)*(Trades!$R$8:$R$307&lt;$JE108)), ""))</f>
        <v/>
      </c>
      <c r="OJ108" s="94" t="str">
        <f t="shared" si="270"/>
        <v/>
      </c>
      <c r="OK108" s="95" t="str">
        <f t="shared" si="298"/>
        <v/>
      </c>
      <c r="OL108" s="95" t="str">
        <f t="shared" si="299"/>
        <v/>
      </c>
      <c r="OM108" s="95" t="str">
        <f t="shared" si="300"/>
        <v/>
      </c>
      <c r="ON108" s="95" t="str">
        <f t="shared" si="301"/>
        <v/>
      </c>
      <c r="OO108" s="95" t="str">
        <f t="shared" si="302"/>
        <v/>
      </c>
      <c r="OP108" s="95" t="str">
        <f t="shared" si="303"/>
        <v/>
      </c>
      <c r="OQ108" s="95" t="str">
        <f t="shared" si="304"/>
        <v/>
      </c>
      <c r="OR108" s="95" t="str">
        <f t="shared" si="305"/>
        <v/>
      </c>
      <c r="OS108" s="95" t="str">
        <f t="shared" si="275"/>
        <v/>
      </c>
      <c r="OT108" s="95" t="str">
        <f t="shared" si="276"/>
        <v/>
      </c>
      <c r="OU108" s="95" t="str">
        <f t="shared" si="277"/>
        <v/>
      </c>
      <c r="OV108" s="95" t="str">
        <f t="shared" si="278"/>
        <v/>
      </c>
      <c r="OW108" s="95" t="str">
        <f t="shared" si="279"/>
        <v/>
      </c>
      <c r="OX108" s="95" t="str">
        <f t="shared" si="280"/>
        <v/>
      </c>
      <c r="OY108" s="95" t="str">
        <f t="shared" si="281"/>
        <v/>
      </c>
      <c r="OZ108" s="95" t="str">
        <f t="shared" si="282"/>
        <v/>
      </c>
      <c r="PA108" s="95" t="str">
        <f t="shared" si="283"/>
        <v/>
      </c>
      <c r="PB108" s="95" t="str">
        <f t="shared" si="284"/>
        <v/>
      </c>
      <c r="PC108" s="96" t="str">
        <f t="shared" si="285"/>
        <v/>
      </c>
      <c r="PE108" s="101" t="str">
        <f t="shared" si="271"/>
        <v/>
      </c>
      <c r="PG108" s="106" t="str">
        <f t="shared" si="272"/>
        <v/>
      </c>
      <c r="PH108" s="107" t="str">
        <f t="shared" si="306"/>
        <v/>
      </c>
      <c r="PI108" s="107" t="str">
        <f t="shared" si="307"/>
        <v/>
      </c>
      <c r="PJ108" s="107" t="str">
        <f t="shared" si="308"/>
        <v/>
      </c>
      <c r="PK108" s="107" t="str">
        <f t="shared" si="309"/>
        <v/>
      </c>
      <c r="PL108" s="107" t="str">
        <f t="shared" si="310"/>
        <v/>
      </c>
      <c r="PM108" s="107" t="str">
        <f t="shared" si="311"/>
        <v/>
      </c>
      <c r="PN108" s="107" t="str">
        <f t="shared" si="312"/>
        <v/>
      </c>
      <c r="PO108" s="107" t="str">
        <f t="shared" si="313"/>
        <v/>
      </c>
      <c r="PP108" s="107" t="str">
        <f t="shared" si="286"/>
        <v/>
      </c>
      <c r="PQ108" s="107" t="str">
        <f t="shared" si="287"/>
        <v/>
      </c>
      <c r="PR108" s="107" t="str">
        <f t="shared" si="288"/>
        <v/>
      </c>
      <c r="PS108" s="107" t="str">
        <f t="shared" si="289"/>
        <v/>
      </c>
      <c r="PT108" s="107" t="str">
        <f t="shared" si="290"/>
        <v/>
      </c>
      <c r="PU108" s="107" t="str">
        <f t="shared" si="291"/>
        <v/>
      </c>
      <c r="PV108" s="107" t="str">
        <f t="shared" si="292"/>
        <v/>
      </c>
      <c r="PW108" s="107" t="str">
        <f t="shared" si="293"/>
        <v/>
      </c>
      <c r="PX108" s="107" t="str">
        <f t="shared" si="294"/>
        <v/>
      </c>
      <c r="PY108" s="107" t="str">
        <f t="shared" si="295"/>
        <v/>
      </c>
      <c r="PZ108" s="108" t="str">
        <f t="shared" si="296"/>
        <v/>
      </c>
      <c r="QB108" s="124" t="str" cm="1">
        <f t="array" ref="QB108">IF(OR($QB$3="", $NI108=""), "", IFERROR(INDEX($ML108:$NE108, $QA108, MATCH($QB$3, $ML$7:$NE$7, 0)), ""))</f>
        <v/>
      </c>
      <c r="QD108" s="101" t="e" cm="1">
        <f t="array" ref="QD108">IF(OR($NI108="", $QB$3=""), NA(), IFERROR(INDEX($NO108:$OH108, $QC108, MATCH($QB$3, $NO$7:$OH$7, 0)), NA()))</f>
        <v>#N/A</v>
      </c>
      <c r="QF108" s="10">
        <f t="shared" si="242"/>
        <v>-20</v>
      </c>
    </row>
    <row r="109" spans="88:448" ht="15" hidden="1" customHeight="1" x14ac:dyDescent="0.25">
      <c r="HJ109" s="52" t="e">
        <f t="shared" si="318"/>
        <v>#VALUE!</v>
      </c>
      <c r="HL109" s="49">
        <f>$CA$13</f>
        <v>0.20833333333333331</v>
      </c>
      <c r="HN109" s="10" t="e">
        <f t="shared" si="316"/>
        <v>#VALUE!</v>
      </c>
      <c r="HP109" s="10" t="e">
        <f t="shared" si="317"/>
        <v>#VALUE!</v>
      </c>
      <c r="HR109" s="10" t="e">
        <f t="shared" si="243"/>
        <v>#VALUE!</v>
      </c>
      <c r="HT109" s="60" t="e">
        <f t="shared" si="315"/>
        <v>#VALUE!</v>
      </c>
      <c r="HU109" s="7" t="e">
        <f t="shared" si="315"/>
        <v>#VALUE!</v>
      </c>
      <c r="HV109" s="7" t="e">
        <f t="shared" si="315"/>
        <v>#VALUE!</v>
      </c>
      <c r="HW109" s="7" t="e">
        <f t="shared" si="315"/>
        <v>#VALUE!</v>
      </c>
      <c r="HX109" s="7" t="e">
        <f t="shared" si="315"/>
        <v>#VALUE!</v>
      </c>
      <c r="HY109" s="7" t="e">
        <f t="shared" si="315"/>
        <v>#VALUE!</v>
      </c>
      <c r="HZ109" s="7" t="e">
        <f t="shared" si="315"/>
        <v>#VALUE!</v>
      </c>
      <c r="IA109" s="7" t="e">
        <f t="shared" si="315"/>
        <v>#VALUE!</v>
      </c>
      <c r="IB109" s="7" t="e">
        <f t="shared" si="315"/>
        <v>#VALUE!</v>
      </c>
      <c r="IC109" s="7" t="e">
        <f t="shared" si="315"/>
        <v>#VALUE!</v>
      </c>
      <c r="ID109" s="7" t="e">
        <f t="shared" si="315"/>
        <v>#VALUE!</v>
      </c>
      <c r="IE109" s="7" t="e">
        <f t="shared" si="315"/>
        <v>#VALUE!</v>
      </c>
      <c r="IF109" s="7" t="e">
        <f t="shared" si="315"/>
        <v>#VALUE!</v>
      </c>
      <c r="IG109" s="7" t="e">
        <f t="shared" si="315"/>
        <v>#VALUE!</v>
      </c>
      <c r="IH109" s="7" t="e">
        <f t="shared" si="315"/>
        <v>#VALUE!</v>
      </c>
      <c r="II109" s="7" t="e">
        <f t="shared" si="315"/>
        <v>#VALUE!</v>
      </c>
      <c r="IJ109" s="7" t="e">
        <f t="shared" si="314"/>
        <v>#VALUE!</v>
      </c>
      <c r="IK109" s="7" t="e">
        <f t="shared" si="314"/>
        <v>#VALUE!</v>
      </c>
      <c r="IL109" s="7" t="e">
        <f t="shared" si="314"/>
        <v>#VALUE!</v>
      </c>
      <c r="IM109" s="61" t="e">
        <f t="shared" si="314"/>
        <v>#VALUE!</v>
      </c>
      <c r="IW109" s="10">
        <f>IFERROR(IF(COUNTIF(IW$8:IW108, IW108)&lt;=INDEX($IQ$8:$IQ$18, MATCH(IW108, $IP$8:$IP$18, 0)), IW108, IW108+$IR$5), "")</f>
        <v>5</v>
      </c>
      <c r="IX109" s="10">
        <f>IF($IW109="", "", COUNTIF(IW$8:IW109, IW109))</f>
        <v>2</v>
      </c>
      <c r="IY109" s="10">
        <f t="shared" si="245"/>
        <v>10</v>
      </c>
      <c r="JA109" s="10" t="str">
        <f t="shared" si="246"/>
        <v>X</v>
      </c>
      <c r="JB109" s="10">
        <f>IF($JA109="", "", COUNTIF(JA$8:JA109, "X"))</f>
        <v>92</v>
      </c>
      <c r="JE109" s="67" t="str">
        <f t="shared" si="247"/>
        <v/>
      </c>
      <c r="JF109" s="60" t="str">
        <f>IF(AND($IQ$5='Dev Settings'!$BU$3, COUNTIF($IP$21:$IP$25, HT109)&gt;0, COUNTIF($IP$21:$IP$25, HT108)&gt;0), MIN($ML108:$NE108)-ML108, IF(AND($IQ$6='Dev Settings'!$BU$3, COUNTIF($IQ$21:$IQ$25, HT109)&gt;0, COUNTIF($IQ$21:$IQ$25, HT108)&gt;0), MAX($ML108:$NE108)-ML108, IFERROR(INDEX($IU$8:$IU$107, MATCH(HT109, $IT$8:$IT$107, 0)), "")))</f>
        <v/>
      </c>
      <c r="JG109" s="7" t="str">
        <f>IF(AND($IQ$5='Dev Settings'!$BU$3, COUNTIF($IP$21:$IP$25, HU109)&gt;0, COUNTIF($IP$21:$IP$25, HU108)&gt;0), MIN($ML108:$NE108)-MM108, IF(AND($IQ$6='Dev Settings'!$BU$3, COUNTIF($IQ$21:$IQ$25, HU109)&gt;0, COUNTIF($IQ$21:$IQ$25, HU108)&gt;0), MAX($ML108:$NE108)-MM108, IFERROR(INDEX($IU$8:$IU$107, MATCH(HU109, $IT$8:$IT$107, 0)), "")))</f>
        <v/>
      </c>
      <c r="JH109" s="7" t="str">
        <f>IF(AND($IQ$5='Dev Settings'!$BU$3, COUNTIF($IP$21:$IP$25, HV109)&gt;0, COUNTIF($IP$21:$IP$25, HV108)&gt;0), MIN($ML108:$NE108)-MN108, IF(AND($IQ$6='Dev Settings'!$BU$3, COUNTIF($IQ$21:$IQ$25, HV109)&gt;0, COUNTIF($IQ$21:$IQ$25, HV108)&gt;0), MAX($ML108:$NE108)-MN108, IFERROR(INDEX($IU$8:$IU$107, MATCH(HV109, $IT$8:$IT$107, 0)), "")))</f>
        <v/>
      </c>
      <c r="JI109" s="7" t="str">
        <f>IF(AND($IQ$5='Dev Settings'!$BU$3, COUNTIF($IP$21:$IP$25, HW109)&gt;0, COUNTIF($IP$21:$IP$25, HW108)&gt;0), MIN($ML108:$NE108)-MO108, IF(AND($IQ$6='Dev Settings'!$BU$3, COUNTIF($IQ$21:$IQ$25, HW109)&gt;0, COUNTIF($IQ$21:$IQ$25, HW108)&gt;0), MAX($ML108:$NE108)-MO108, IFERROR(INDEX($IU$8:$IU$107, MATCH(HW109, $IT$8:$IT$107, 0)), "")))</f>
        <v/>
      </c>
      <c r="JJ109" s="7" t="str">
        <f>IF(AND($IQ$5='Dev Settings'!$BU$3, COUNTIF($IP$21:$IP$25, HX109)&gt;0, COUNTIF($IP$21:$IP$25, HX108)&gt;0), MIN($ML108:$NE108)-MP108, IF(AND($IQ$6='Dev Settings'!$BU$3, COUNTIF($IQ$21:$IQ$25, HX109)&gt;0, COUNTIF($IQ$21:$IQ$25, HX108)&gt;0), MAX($ML108:$NE108)-MP108, IFERROR(INDEX($IU$8:$IU$107, MATCH(HX109, $IT$8:$IT$107, 0)), "")))</f>
        <v/>
      </c>
      <c r="JK109" s="7" t="str">
        <f>IF(AND($IQ$5='Dev Settings'!$BU$3, COUNTIF($IP$21:$IP$25, HY109)&gt;0, COUNTIF($IP$21:$IP$25, HY108)&gt;0), MIN($ML108:$NE108)-MQ108, IF(AND($IQ$6='Dev Settings'!$BU$3, COUNTIF($IQ$21:$IQ$25, HY109)&gt;0, COUNTIF($IQ$21:$IQ$25, HY108)&gt;0), MAX($ML108:$NE108)-MQ108, IFERROR(INDEX($IU$8:$IU$107, MATCH(HY109, $IT$8:$IT$107, 0)), "")))</f>
        <v/>
      </c>
      <c r="JL109" s="7" t="str">
        <f>IF(AND($IQ$5='Dev Settings'!$BU$3, COUNTIF($IP$21:$IP$25, HZ109)&gt;0, COUNTIF($IP$21:$IP$25, HZ108)&gt;0), MIN($ML108:$NE108)-MR108, IF(AND($IQ$6='Dev Settings'!$BU$3, COUNTIF($IQ$21:$IQ$25, HZ109)&gt;0, COUNTIF($IQ$21:$IQ$25, HZ108)&gt;0), MAX($ML108:$NE108)-MR108, IFERROR(INDEX($IU$8:$IU$107, MATCH(HZ109, $IT$8:$IT$107, 0)), "")))</f>
        <v/>
      </c>
      <c r="JM109" s="7" t="str">
        <f>IF(AND($IQ$5='Dev Settings'!$BU$3, COUNTIF($IP$21:$IP$25, IA109)&gt;0, COUNTIF($IP$21:$IP$25, IA108)&gt;0), MIN($ML108:$NE108)-MS108, IF(AND($IQ$6='Dev Settings'!$BU$3, COUNTIF($IQ$21:$IQ$25, IA109)&gt;0, COUNTIF($IQ$21:$IQ$25, IA108)&gt;0), MAX($ML108:$NE108)-MS108, IFERROR(INDEX($IU$8:$IU$107, MATCH(IA109, $IT$8:$IT$107, 0)), "")))</f>
        <v/>
      </c>
      <c r="JN109" s="7" t="str">
        <f>IF(AND($IQ$5='Dev Settings'!$BU$3, COUNTIF($IP$21:$IP$25, IB109)&gt;0, COUNTIF($IP$21:$IP$25, IB108)&gt;0), MIN($ML108:$NE108)-MT108, IF(AND($IQ$6='Dev Settings'!$BU$3, COUNTIF($IQ$21:$IQ$25, IB109)&gt;0, COUNTIF($IQ$21:$IQ$25, IB108)&gt;0), MAX($ML108:$NE108)-MT108, IFERROR(INDEX($IU$8:$IU$107, MATCH(IB109, $IT$8:$IT$107, 0)), "")))</f>
        <v/>
      </c>
      <c r="JO109" s="7" t="str">
        <f>IF(AND($IQ$5='Dev Settings'!$BU$3, COUNTIF($IP$21:$IP$25, IC109)&gt;0, COUNTIF($IP$21:$IP$25, IC108)&gt;0), MIN($ML108:$NE108)-MU108, IF(AND($IQ$6='Dev Settings'!$BU$3, COUNTIF($IQ$21:$IQ$25, IC109)&gt;0, COUNTIF($IQ$21:$IQ$25, IC108)&gt;0), MAX($ML108:$NE108)-MU108, IFERROR(INDEX($IU$8:$IU$107, MATCH(IC109, $IT$8:$IT$107, 0)), "")))</f>
        <v/>
      </c>
      <c r="JP109" s="7" t="str">
        <f>IF(AND($IQ$5='Dev Settings'!$BU$3, COUNTIF($IP$21:$IP$25, ID109)&gt;0, COUNTIF($IP$21:$IP$25, ID108)&gt;0), MIN($ML108:$NE108)-MV108, IF(AND($IQ$6='Dev Settings'!$BU$3, COUNTIF($IQ$21:$IQ$25, ID109)&gt;0, COUNTIF($IQ$21:$IQ$25, ID108)&gt;0), MAX($ML108:$NE108)-MV108, IFERROR(INDEX($IU$8:$IU$107, MATCH(ID109, $IT$8:$IT$107, 0)), "")))</f>
        <v/>
      </c>
      <c r="JQ109" s="7" t="str">
        <f>IF(AND($IQ$5='Dev Settings'!$BU$3, COUNTIF($IP$21:$IP$25, IE109)&gt;0, COUNTIF($IP$21:$IP$25, IE108)&gt;0), MIN($ML108:$NE108)-MW108, IF(AND($IQ$6='Dev Settings'!$BU$3, COUNTIF($IQ$21:$IQ$25, IE109)&gt;0, COUNTIF($IQ$21:$IQ$25, IE108)&gt;0), MAX($ML108:$NE108)-MW108, IFERROR(INDEX($IU$8:$IU$107, MATCH(IE109, $IT$8:$IT$107, 0)), "")))</f>
        <v/>
      </c>
      <c r="JR109" s="7" t="str">
        <f>IF(AND($IQ$5='Dev Settings'!$BU$3, COUNTIF($IP$21:$IP$25, IF109)&gt;0, COUNTIF($IP$21:$IP$25, IF108)&gt;0), MIN($ML108:$NE108)-MX108, IF(AND($IQ$6='Dev Settings'!$BU$3, COUNTIF($IQ$21:$IQ$25, IF109)&gt;0, COUNTIF($IQ$21:$IQ$25, IF108)&gt;0), MAX($ML108:$NE108)-MX108, IFERROR(INDEX($IU$8:$IU$107, MATCH(IF109, $IT$8:$IT$107, 0)), "")))</f>
        <v/>
      </c>
      <c r="JS109" s="7" t="str">
        <f>IF(AND($IQ$5='Dev Settings'!$BU$3, COUNTIF($IP$21:$IP$25, IG109)&gt;0, COUNTIF($IP$21:$IP$25, IG108)&gt;0), MIN($ML108:$NE108)-MY108, IF(AND($IQ$6='Dev Settings'!$BU$3, COUNTIF($IQ$21:$IQ$25, IG109)&gt;0, COUNTIF($IQ$21:$IQ$25, IG108)&gt;0), MAX($ML108:$NE108)-MY108, IFERROR(INDEX($IU$8:$IU$107, MATCH(IG109, $IT$8:$IT$107, 0)), "")))</f>
        <v/>
      </c>
      <c r="JT109" s="7" t="str">
        <f>IF(AND($IQ$5='Dev Settings'!$BU$3, COUNTIF($IP$21:$IP$25, IH109)&gt;0, COUNTIF($IP$21:$IP$25, IH108)&gt;0), MIN($ML108:$NE108)-MZ108, IF(AND($IQ$6='Dev Settings'!$BU$3, COUNTIF($IQ$21:$IQ$25, IH109)&gt;0, COUNTIF($IQ$21:$IQ$25, IH108)&gt;0), MAX($ML108:$NE108)-MZ108, IFERROR(INDEX($IU$8:$IU$107, MATCH(IH109, $IT$8:$IT$107, 0)), "")))</f>
        <v/>
      </c>
      <c r="JU109" s="7" t="str">
        <f>IF(AND($IQ$5='Dev Settings'!$BU$3, COUNTIF($IP$21:$IP$25, II109)&gt;0, COUNTIF($IP$21:$IP$25, II108)&gt;0), MIN($ML108:$NE108)-NA108, IF(AND($IQ$6='Dev Settings'!$BU$3, COUNTIF($IQ$21:$IQ$25, II109)&gt;0, COUNTIF($IQ$21:$IQ$25, II108)&gt;0), MAX($ML108:$NE108)-NA108, IFERROR(INDEX($IU$8:$IU$107, MATCH(II109, $IT$8:$IT$107, 0)), "")))</f>
        <v/>
      </c>
      <c r="JV109" s="7" t="str">
        <f>IF(AND($IQ$5='Dev Settings'!$BU$3, COUNTIF($IP$21:$IP$25, IJ109)&gt;0, COUNTIF($IP$21:$IP$25, IJ108)&gt;0), MIN($ML108:$NE108)-NB108, IF(AND($IQ$6='Dev Settings'!$BU$3, COUNTIF($IQ$21:$IQ$25, IJ109)&gt;0, COUNTIF($IQ$21:$IQ$25, IJ108)&gt;0), MAX($ML108:$NE108)-NB108, IFERROR(INDEX($IU$8:$IU$107, MATCH(IJ109, $IT$8:$IT$107, 0)), "")))</f>
        <v/>
      </c>
      <c r="JW109" s="7" t="str">
        <f>IF(AND($IQ$5='Dev Settings'!$BU$3, COUNTIF($IP$21:$IP$25, IK109)&gt;0, COUNTIF($IP$21:$IP$25, IK108)&gt;0), MIN($ML108:$NE108)-NC108, IF(AND($IQ$6='Dev Settings'!$BU$3, COUNTIF($IQ$21:$IQ$25, IK109)&gt;0, COUNTIF($IQ$21:$IQ$25, IK108)&gt;0), MAX($ML108:$NE108)-NC108, IFERROR(INDEX($IU$8:$IU$107, MATCH(IK109, $IT$8:$IT$107, 0)), "")))</f>
        <v/>
      </c>
      <c r="JX109" s="7" t="str">
        <f>IF(AND($IQ$5='Dev Settings'!$BU$3, COUNTIF($IP$21:$IP$25, IL109)&gt;0, COUNTIF($IP$21:$IP$25, IL108)&gt;0), MIN($ML108:$NE108)-ND108, IF(AND($IQ$6='Dev Settings'!$BU$3, COUNTIF($IQ$21:$IQ$25, IL109)&gt;0, COUNTIF($IQ$21:$IQ$25, IL108)&gt;0), MAX($ML108:$NE108)-ND108, IFERROR(INDEX($IU$8:$IU$107, MATCH(IL109, $IT$8:$IT$107, 0)), "")))</f>
        <v/>
      </c>
      <c r="JY109" s="61" t="str">
        <f>IF(AND($IQ$5='Dev Settings'!$BU$3, COUNTIF($IP$21:$IP$25, IM109)&gt;0, COUNTIF($IP$21:$IP$25, IM108)&gt;0), MIN($ML108:$NE108)-NE108, IF(AND($IQ$6='Dev Settings'!$BU$3, COUNTIF($IQ$21:$IQ$25, IM109)&gt;0, COUNTIF($IQ$21:$IQ$25, IM108)&gt;0), MAX($ML108:$NE108)-NE108, IFERROR(INDEX($IU$8:$IU$107, MATCH(IM109, $IT$8:$IT$107, 0)), "")))</f>
        <v/>
      </c>
      <c r="KA109" s="60" t="str">
        <f t="shared" si="181"/>
        <v/>
      </c>
      <c r="KB109" s="7" t="str">
        <f t="shared" si="182"/>
        <v/>
      </c>
      <c r="KC109" s="7" t="str">
        <f t="shared" si="183"/>
        <v/>
      </c>
      <c r="KD109" s="7" t="str">
        <f t="shared" si="184"/>
        <v/>
      </c>
      <c r="KE109" s="7" t="str">
        <f t="shared" si="185"/>
        <v/>
      </c>
      <c r="KF109" s="7" t="str">
        <f t="shared" si="186"/>
        <v/>
      </c>
      <c r="KG109" s="7" t="str">
        <f t="shared" si="187"/>
        <v/>
      </c>
      <c r="KH109" s="7" t="str">
        <f t="shared" si="188"/>
        <v/>
      </c>
      <c r="KI109" s="7" t="str">
        <f t="shared" si="189"/>
        <v/>
      </c>
      <c r="KJ109" s="7" t="str">
        <f t="shared" si="190"/>
        <v/>
      </c>
      <c r="KK109" s="7" t="str">
        <f t="shared" si="191"/>
        <v/>
      </c>
      <c r="KL109" s="7" t="str">
        <f t="shared" si="192"/>
        <v/>
      </c>
      <c r="KM109" s="7" t="str">
        <f t="shared" si="193"/>
        <v/>
      </c>
      <c r="KN109" s="7" t="str">
        <f t="shared" si="194"/>
        <v/>
      </c>
      <c r="KO109" s="7" t="str">
        <f t="shared" si="195"/>
        <v/>
      </c>
      <c r="KP109" s="7" t="str">
        <f t="shared" si="196"/>
        <v/>
      </c>
      <c r="KQ109" s="7" t="str">
        <f t="shared" si="197"/>
        <v/>
      </c>
      <c r="KR109" s="7" t="str">
        <f t="shared" si="198"/>
        <v/>
      </c>
      <c r="KS109" s="7" t="str">
        <f t="shared" si="199"/>
        <v/>
      </c>
      <c r="KT109" s="61" t="str">
        <f t="shared" si="200"/>
        <v/>
      </c>
      <c r="KV109" s="60" t="e">
        <f t="shared" si="201"/>
        <v>#VALUE!</v>
      </c>
      <c r="KW109" s="7" t="e">
        <f t="shared" si="202"/>
        <v>#VALUE!</v>
      </c>
      <c r="KX109" s="7" t="e">
        <f t="shared" si="203"/>
        <v>#VALUE!</v>
      </c>
      <c r="KY109" s="7" t="e">
        <f t="shared" si="204"/>
        <v>#VALUE!</v>
      </c>
      <c r="KZ109" s="7" t="e">
        <f t="shared" si="205"/>
        <v>#VALUE!</v>
      </c>
      <c r="LA109" s="7" t="e">
        <f t="shared" si="206"/>
        <v>#VALUE!</v>
      </c>
      <c r="LB109" s="7" t="e">
        <f t="shared" si="207"/>
        <v>#VALUE!</v>
      </c>
      <c r="LC109" s="7" t="e">
        <f t="shared" si="208"/>
        <v>#VALUE!</v>
      </c>
      <c r="LD109" s="7" t="e">
        <f t="shared" si="209"/>
        <v>#VALUE!</v>
      </c>
      <c r="LE109" s="7" t="e">
        <f t="shared" si="210"/>
        <v>#VALUE!</v>
      </c>
      <c r="LF109" s="7" t="e">
        <f t="shared" si="211"/>
        <v>#VALUE!</v>
      </c>
      <c r="LG109" s="7" t="e">
        <f t="shared" si="212"/>
        <v>#VALUE!</v>
      </c>
      <c r="LH109" s="7" t="e">
        <f t="shared" si="213"/>
        <v>#VALUE!</v>
      </c>
      <c r="LI109" s="7" t="e">
        <f t="shared" si="214"/>
        <v>#VALUE!</v>
      </c>
      <c r="LJ109" s="7" t="e">
        <f t="shared" si="215"/>
        <v>#VALUE!</v>
      </c>
      <c r="LK109" s="7" t="e">
        <f t="shared" si="216"/>
        <v>#VALUE!</v>
      </c>
      <c r="LL109" s="7" t="e">
        <f t="shared" si="217"/>
        <v>#VALUE!</v>
      </c>
      <c r="LM109" s="7" t="e">
        <f t="shared" si="218"/>
        <v>#VALUE!</v>
      </c>
      <c r="LN109" s="7" t="e">
        <f t="shared" si="219"/>
        <v>#VALUE!</v>
      </c>
      <c r="LO109" s="61" t="e">
        <f t="shared" si="220"/>
        <v>#VALUE!</v>
      </c>
      <c r="LQ109" s="60" t="e">
        <f t="shared" si="221"/>
        <v>#VALUE!</v>
      </c>
      <c r="LR109" s="7" t="e">
        <f t="shared" si="222"/>
        <v>#VALUE!</v>
      </c>
      <c r="LS109" s="7" t="e">
        <f t="shared" si="223"/>
        <v>#VALUE!</v>
      </c>
      <c r="LT109" s="7" t="e">
        <f t="shared" si="224"/>
        <v>#VALUE!</v>
      </c>
      <c r="LU109" s="7" t="e">
        <f t="shared" si="225"/>
        <v>#VALUE!</v>
      </c>
      <c r="LV109" s="7" t="e">
        <f t="shared" si="226"/>
        <v>#VALUE!</v>
      </c>
      <c r="LW109" s="7" t="e">
        <f t="shared" si="227"/>
        <v>#VALUE!</v>
      </c>
      <c r="LX109" s="7" t="e">
        <f t="shared" si="228"/>
        <v>#VALUE!</v>
      </c>
      <c r="LY109" s="7" t="e">
        <f t="shared" si="229"/>
        <v>#VALUE!</v>
      </c>
      <c r="LZ109" s="7" t="e">
        <f t="shared" si="230"/>
        <v>#VALUE!</v>
      </c>
      <c r="MA109" s="7" t="e">
        <f t="shared" si="231"/>
        <v>#VALUE!</v>
      </c>
      <c r="MB109" s="7" t="e">
        <f t="shared" si="232"/>
        <v>#VALUE!</v>
      </c>
      <c r="MC109" s="7" t="e">
        <f t="shared" si="233"/>
        <v>#VALUE!</v>
      </c>
      <c r="MD109" s="7" t="e">
        <f t="shared" si="234"/>
        <v>#VALUE!</v>
      </c>
      <c r="ME109" s="7" t="e">
        <f t="shared" si="235"/>
        <v>#VALUE!</v>
      </c>
      <c r="MF109" s="7" t="e">
        <f t="shared" si="236"/>
        <v>#VALUE!</v>
      </c>
      <c r="MG109" s="7" t="e">
        <f t="shared" si="237"/>
        <v>#VALUE!</v>
      </c>
      <c r="MH109" s="7" t="e">
        <f t="shared" si="238"/>
        <v>#VALUE!</v>
      </c>
      <c r="MI109" s="7" t="e">
        <f t="shared" si="239"/>
        <v>#VALUE!</v>
      </c>
      <c r="MJ109" s="61" t="e">
        <f t="shared" si="240"/>
        <v>#VALUE!</v>
      </c>
      <c r="ML109" s="60" t="str">
        <f t="shared" si="248"/>
        <v/>
      </c>
      <c r="MM109" s="7" t="str">
        <f t="shared" si="249"/>
        <v/>
      </c>
      <c r="MN109" s="7" t="str">
        <f t="shared" si="250"/>
        <v/>
      </c>
      <c r="MO109" s="7" t="str">
        <f t="shared" si="251"/>
        <v/>
      </c>
      <c r="MP109" s="7" t="str">
        <f t="shared" si="252"/>
        <v/>
      </c>
      <c r="MQ109" s="7" t="str">
        <f t="shared" si="253"/>
        <v/>
      </c>
      <c r="MR109" s="7" t="str">
        <f t="shared" si="254"/>
        <v/>
      </c>
      <c r="MS109" s="7" t="str">
        <f t="shared" si="255"/>
        <v/>
      </c>
      <c r="MT109" s="7" t="str">
        <f t="shared" si="256"/>
        <v/>
      </c>
      <c r="MU109" s="7" t="str">
        <f t="shared" si="257"/>
        <v/>
      </c>
      <c r="MV109" s="7" t="str">
        <f t="shared" si="258"/>
        <v/>
      </c>
      <c r="MW109" s="7" t="str">
        <f t="shared" si="259"/>
        <v/>
      </c>
      <c r="MX109" s="7" t="str">
        <f t="shared" si="260"/>
        <v/>
      </c>
      <c r="MY109" s="7" t="str">
        <f t="shared" si="261"/>
        <v/>
      </c>
      <c r="MZ109" s="7" t="str">
        <f t="shared" si="262"/>
        <v/>
      </c>
      <c r="NA109" s="7" t="str">
        <f t="shared" si="263"/>
        <v/>
      </c>
      <c r="NB109" s="7" t="str">
        <f t="shared" si="264"/>
        <v/>
      </c>
      <c r="NC109" s="7" t="str">
        <f t="shared" si="265"/>
        <v/>
      </c>
      <c r="ND109" s="7" t="str">
        <f t="shared" si="266"/>
        <v/>
      </c>
      <c r="NE109" s="61" t="str">
        <f t="shared" si="267"/>
        <v/>
      </c>
      <c r="NG109" s="10" t="str">
        <f t="shared" si="268"/>
        <v/>
      </c>
      <c r="NI109" s="10" t="str">
        <f t="shared" si="269"/>
        <v/>
      </c>
      <c r="NK109" s="10" t="str">
        <f>IF(COUNTIF($NI109:$NI$176, "X")=1, "X", "")</f>
        <v/>
      </c>
      <c r="NM109" s="10" t="str">
        <f t="shared" si="241"/>
        <v/>
      </c>
      <c r="NO109" s="85" t="str" cm="1">
        <f t="array" ref="NO109">IF(OR(NO$7="", $JE109=""), "", IFERROR(NO$8+SUMPRODUCT((Trades!$CL$8:$CL$307)*(Trades!$O$8:$Q$307=NO$7)*(Trades!$R$8:$R$307&lt;$JE109))-SUMPRODUCT((Trades!$H$8:$H$307)*(Trades!$E$8:$E$307=NO$7)*(Trades!$R$8:$R$307&lt;$JE109)), ""))</f>
        <v/>
      </c>
      <c r="NP109" s="86" t="str" cm="1">
        <f t="array" ref="NP109">IF(OR(NP$7="", $JE109=""), "", IFERROR(NP$8+SUMPRODUCT((Trades!$CL$8:$CL$307)*(Trades!$O$8:$Q$307=NP$7)*(Trades!$R$8:$R$307&lt;$JE109))-SUMPRODUCT((Trades!$H$8:$H$307)*(Trades!$E$8:$E$307=NP$7)*(Trades!$R$8:$R$307&lt;$JE109)), ""))</f>
        <v/>
      </c>
      <c r="NQ109" s="86" t="str" cm="1">
        <f t="array" ref="NQ109">IF(OR(NQ$7="", $JE109=""), "", IFERROR(NQ$8+SUMPRODUCT((Trades!$CL$8:$CL$307)*(Trades!$O$8:$Q$307=NQ$7)*(Trades!$R$8:$R$307&lt;$JE109))-SUMPRODUCT((Trades!$H$8:$H$307)*(Trades!$E$8:$E$307=NQ$7)*(Trades!$R$8:$R$307&lt;$JE109)), ""))</f>
        <v/>
      </c>
      <c r="NR109" s="86" t="str" cm="1">
        <f t="array" ref="NR109">IF(OR(NR$7="", $JE109=""), "", IFERROR(NR$8+SUMPRODUCT((Trades!$CL$8:$CL$307)*(Trades!$O$8:$Q$307=NR$7)*(Trades!$R$8:$R$307&lt;$JE109))-SUMPRODUCT((Trades!$H$8:$H$307)*(Trades!$E$8:$E$307=NR$7)*(Trades!$R$8:$R$307&lt;$JE109)), ""))</f>
        <v/>
      </c>
      <c r="NS109" s="86" t="str" cm="1">
        <f t="array" ref="NS109">IF(OR(NS$7="", $JE109=""), "", IFERROR(NS$8+SUMPRODUCT((Trades!$CL$8:$CL$307)*(Trades!$O$8:$Q$307=NS$7)*(Trades!$R$8:$R$307&lt;$JE109))-SUMPRODUCT((Trades!$H$8:$H$307)*(Trades!$E$8:$E$307=NS$7)*(Trades!$R$8:$R$307&lt;$JE109)), ""))</f>
        <v/>
      </c>
      <c r="NT109" s="86" t="str" cm="1">
        <f t="array" ref="NT109">IF(OR(NT$7="", $JE109=""), "", IFERROR(NT$8+SUMPRODUCT((Trades!$CL$8:$CL$307)*(Trades!$O$8:$Q$307=NT$7)*(Trades!$R$8:$R$307&lt;$JE109))-SUMPRODUCT((Trades!$H$8:$H$307)*(Trades!$E$8:$E$307=NT$7)*(Trades!$R$8:$R$307&lt;$JE109)), ""))</f>
        <v/>
      </c>
      <c r="NU109" s="86" t="str" cm="1">
        <f t="array" ref="NU109">IF(OR(NU$7="", $JE109=""), "", IFERROR(NU$8+SUMPRODUCT((Trades!$CL$8:$CL$307)*(Trades!$O$8:$Q$307=NU$7)*(Trades!$R$8:$R$307&lt;$JE109))-SUMPRODUCT((Trades!$H$8:$H$307)*(Trades!$E$8:$E$307=NU$7)*(Trades!$R$8:$R$307&lt;$JE109)), ""))</f>
        <v/>
      </c>
      <c r="NV109" s="86" t="str" cm="1">
        <f t="array" ref="NV109">IF(OR(NV$7="", $JE109=""), "", IFERROR(NV$8+SUMPRODUCT((Trades!$CL$8:$CL$307)*(Trades!$O$8:$Q$307=NV$7)*(Trades!$R$8:$R$307&lt;$JE109))-SUMPRODUCT((Trades!$H$8:$H$307)*(Trades!$E$8:$E$307=NV$7)*(Trades!$R$8:$R$307&lt;$JE109)), ""))</f>
        <v/>
      </c>
      <c r="NW109" s="86" t="str" cm="1">
        <f t="array" ref="NW109">IF(OR(NW$7="", $JE109=""), "", IFERROR(NW$8+SUMPRODUCT((Trades!$CL$8:$CL$307)*(Trades!$O$8:$Q$307=NW$7)*(Trades!$R$8:$R$307&lt;$JE109))-SUMPRODUCT((Trades!$H$8:$H$307)*(Trades!$E$8:$E$307=NW$7)*(Trades!$R$8:$R$307&lt;$JE109)), ""))</f>
        <v/>
      </c>
      <c r="NX109" s="86" t="str" cm="1">
        <f t="array" ref="NX109">IF(OR(NX$7="", $JE109=""), "", IFERROR(NX$8+SUMPRODUCT((Trades!$CL$8:$CL$307)*(Trades!$O$8:$Q$307=NX$7)*(Trades!$R$8:$R$307&lt;$JE109))-SUMPRODUCT((Trades!$H$8:$H$307)*(Trades!$E$8:$E$307=NX$7)*(Trades!$R$8:$R$307&lt;$JE109)), ""))</f>
        <v/>
      </c>
      <c r="NY109" s="86" t="str" cm="1">
        <f t="array" ref="NY109">IF(OR(NY$7="", $JE109=""), "", IFERROR(NY$8+SUMPRODUCT((Trades!$CL$8:$CL$307)*(Trades!$O$8:$Q$307=NY$7)*(Trades!$R$8:$R$307&lt;$JE109))-SUMPRODUCT((Trades!$H$8:$H$307)*(Trades!$E$8:$E$307=NY$7)*(Trades!$R$8:$R$307&lt;$JE109)), ""))</f>
        <v/>
      </c>
      <c r="NZ109" s="86" t="str" cm="1">
        <f t="array" ref="NZ109">IF(OR(NZ$7="", $JE109=""), "", IFERROR(NZ$8+SUMPRODUCT((Trades!$CL$8:$CL$307)*(Trades!$O$8:$Q$307=NZ$7)*(Trades!$R$8:$R$307&lt;$JE109))-SUMPRODUCT((Trades!$H$8:$H$307)*(Trades!$E$8:$E$307=NZ$7)*(Trades!$R$8:$R$307&lt;$JE109)), ""))</f>
        <v/>
      </c>
      <c r="OA109" s="86" t="str" cm="1">
        <f t="array" ref="OA109">IF(OR(OA$7="", $JE109=""), "", IFERROR(OA$8+SUMPRODUCT((Trades!$CL$8:$CL$307)*(Trades!$O$8:$Q$307=OA$7)*(Trades!$R$8:$R$307&lt;$JE109))-SUMPRODUCT((Trades!$H$8:$H$307)*(Trades!$E$8:$E$307=OA$7)*(Trades!$R$8:$R$307&lt;$JE109)), ""))</f>
        <v/>
      </c>
      <c r="OB109" s="86" t="str" cm="1">
        <f t="array" ref="OB109">IF(OR(OB$7="", $JE109=""), "", IFERROR(OB$8+SUMPRODUCT((Trades!$CL$8:$CL$307)*(Trades!$O$8:$Q$307=OB$7)*(Trades!$R$8:$R$307&lt;$JE109))-SUMPRODUCT((Trades!$H$8:$H$307)*(Trades!$E$8:$E$307=OB$7)*(Trades!$R$8:$R$307&lt;$JE109)), ""))</f>
        <v/>
      </c>
      <c r="OC109" s="86" t="str" cm="1">
        <f t="array" ref="OC109">IF(OR(OC$7="", $JE109=""), "", IFERROR(OC$8+SUMPRODUCT((Trades!$CL$8:$CL$307)*(Trades!$O$8:$Q$307=OC$7)*(Trades!$R$8:$R$307&lt;$JE109))-SUMPRODUCT((Trades!$H$8:$H$307)*(Trades!$E$8:$E$307=OC$7)*(Trades!$R$8:$R$307&lt;$JE109)), ""))</f>
        <v/>
      </c>
      <c r="OD109" s="86" t="str" cm="1">
        <f t="array" ref="OD109">IF(OR(OD$7="", $JE109=""), "", IFERROR(OD$8+SUMPRODUCT((Trades!$CL$8:$CL$307)*(Trades!$O$8:$Q$307=OD$7)*(Trades!$R$8:$R$307&lt;$JE109))-SUMPRODUCT((Trades!$H$8:$H$307)*(Trades!$E$8:$E$307=OD$7)*(Trades!$R$8:$R$307&lt;$JE109)), ""))</f>
        <v/>
      </c>
      <c r="OE109" s="86" t="str" cm="1">
        <f t="array" ref="OE109">IF(OR(OE$7="", $JE109=""), "", IFERROR(OE$8+SUMPRODUCT((Trades!$CL$8:$CL$307)*(Trades!$O$8:$Q$307=OE$7)*(Trades!$R$8:$R$307&lt;$JE109))-SUMPRODUCT((Trades!$H$8:$H$307)*(Trades!$E$8:$E$307=OE$7)*(Trades!$R$8:$R$307&lt;$JE109)), ""))</f>
        <v/>
      </c>
      <c r="OF109" s="86" t="str" cm="1">
        <f t="array" ref="OF109">IF(OR(OF$7="", $JE109=""), "", IFERROR(OF$8+SUMPRODUCT((Trades!$CL$8:$CL$307)*(Trades!$O$8:$Q$307=OF$7)*(Trades!$R$8:$R$307&lt;$JE109))-SUMPRODUCT((Trades!$H$8:$H$307)*(Trades!$E$8:$E$307=OF$7)*(Trades!$R$8:$R$307&lt;$JE109)), ""))</f>
        <v/>
      </c>
      <c r="OG109" s="86" t="str" cm="1">
        <f t="array" ref="OG109">IF(OR(OG$7="", $JE109=""), "", IFERROR(OG$8+SUMPRODUCT((Trades!$CL$8:$CL$307)*(Trades!$O$8:$Q$307=OG$7)*(Trades!$R$8:$R$307&lt;$JE109))-SUMPRODUCT((Trades!$H$8:$H$307)*(Trades!$E$8:$E$307=OG$7)*(Trades!$R$8:$R$307&lt;$JE109)), ""))</f>
        <v/>
      </c>
      <c r="OH109" s="87" t="str" cm="1">
        <f t="array" ref="OH109">IF(OR(OH$7="", $JE109=""), "", IFERROR(OH$8+SUMPRODUCT((Trades!$CL$8:$CL$307)*(Trades!$O$8:$Q$307=OH$7)*(Trades!$R$8:$R$307&lt;$JE109))-SUMPRODUCT((Trades!$H$8:$H$307)*(Trades!$E$8:$E$307=OH$7)*(Trades!$R$8:$R$307&lt;$JE109)), ""))</f>
        <v/>
      </c>
      <c r="OJ109" s="94" t="str">
        <f t="shared" si="270"/>
        <v/>
      </c>
      <c r="OK109" s="95" t="str">
        <f t="shared" si="298"/>
        <v/>
      </c>
      <c r="OL109" s="95" t="str">
        <f t="shared" si="299"/>
        <v/>
      </c>
      <c r="OM109" s="95" t="str">
        <f t="shared" si="300"/>
        <v/>
      </c>
      <c r="ON109" s="95" t="str">
        <f t="shared" si="301"/>
        <v/>
      </c>
      <c r="OO109" s="95" t="str">
        <f t="shared" si="302"/>
        <v/>
      </c>
      <c r="OP109" s="95" t="str">
        <f t="shared" si="303"/>
        <v/>
      </c>
      <c r="OQ109" s="95" t="str">
        <f t="shared" si="304"/>
        <v/>
      </c>
      <c r="OR109" s="95" t="str">
        <f t="shared" si="305"/>
        <v/>
      </c>
      <c r="OS109" s="95" t="str">
        <f t="shared" si="275"/>
        <v/>
      </c>
      <c r="OT109" s="95" t="str">
        <f t="shared" si="276"/>
        <v/>
      </c>
      <c r="OU109" s="95" t="str">
        <f t="shared" si="277"/>
        <v/>
      </c>
      <c r="OV109" s="95" t="str">
        <f t="shared" si="278"/>
        <v/>
      </c>
      <c r="OW109" s="95" t="str">
        <f t="shared" si="279"/>
        <v/>
      </c>
      <c r="OX109" s="95" t="str">
        <f t="shared" si="280"/>
        <v/>
      </c>
      <c r="OY109" s="95" t="str">
        <f t="shared" si="281"/>
        <v/>
      </c>
      <c r="OZ109" s="95" t="str">
        <f t="shared" si="282"/>
        <v/>
      </c>
      <c r="PA109" s="95" t="str">
        <f t="shared" si="283"/>
        <v/>
      </c>
      <c r="PB109" s="95" t="str">
        <f t="shared" si="284"/>
        <v/>
      </c>
      <c r="PC109" s="96" t="str">
        <f t="shared" si="285"/>
        <v/>
      </c>
      <c r="PE109" s="101" t="str">
        <f t="shared" si="271"/>
        <v/>
      </c>
      <c r="PG109" s="106" t="str">
        <f t="shared" si="272"/>
        <v/>
      </c>
      <c r="PH109" s="107" t="str">
        <f t="shared" si="306"/>
        <v/>
      </c>
      <c r="PI109" s="107" t="str">
        <f t="shared" si="307"/>
        <v/>
      </c>
      <c r="PJ109" s="107" t="str">
        <f t="shared" si="308"/>
        <v/>
      </c>
      <c r="PK109" s="107" t="str">
        <f t="shared" si="309"/>
        <v/>
      </c>
      <c r="PL109" s="107" t="str">
        <f t="shared" si="310"/>
        <v/>
      </c>
      <c r="PM109" s="107" t="str">
        <f t="shared" si="311"/>
        <v/>
      </c>
      <c r="PN109" s="107" t="str">
        <f t="shared" si="312"/>
        <v/>
      </c>
      <c r="PO109" s="107" t="str">
        <f t="shared" si="313"/>
        <v/>
      </c>
      <c r="PP109" s="107" t="str">
        <f t="shared" si="286"/>
        <v/>
      </c>
      <c r="PQ109" s="107" t="str">
        <f t="shared" si="287"/>
        <v/>
      </c>
      <c r="PR109" s="107" t="str">
        <f t="shared" si="288"/>
        <v/>
      </c>
      <c r="PS109" s="107" t="str">
        <f t="shared" si="289"/>
        <v/>
      </c>
      <c r="PT109" s="107" t="str">
        <f t="shared" si="290"/>
        <v/>
      </c>
      <c r="PU109" s="107" t="str">
        <f t="shared" si="291"/>
        <v/>
      </c>
      <c r="PV109" s="107" t="str">
        <f t="shared" si="292"/>
        <v/>
      </c>
      <c r="PW109" s="107" t="str">
        <f t="shared" si="293"/>
        <v/>
      </c>
      <c r="PX109" s="107" t="str">
        <f t="shared" si="294"/>
        <v/>
      </c>
      <c r="PY109" s="107" t="str">
        <f t="shared" si="295"/>
        <v/>
      </c>
      <c r="PZ109" s="108" t="str">
        <f t="shared" si="296"/>
        <v/>
      </c>
      <c r="QB109" s="124" t="str" cm="1">
        <f t="array" ref="QB109">IF(OR($QB$3="", $NI109=""), "", IFERROR(INDEX($ML109:$NE109, $QA109, MATCH($QB$3, $ML$7:$NE$7, 0)), ""))</f>
        <v/>
      </c>
      <c r="QD109" s="101" t="e" cm="1">
        <f t="array" ref="QD109">IF(OR($NI109="", $QB$3=""), NA(), IFERROR(INDEX($NO109:$OH109, $QC109, MATCH($QB$3, $NO$7:$OH$7, 0)), NA()))</f>
        <v>#N/A</v>
      </c>
      <c r="QF109" s="10">
        <f t="shared" si="242"/>
        <v>-20</v>
      </c>
    </row>
    <row r="110" spans="88:448" ht="15" hidden="1" customHeight="1" x14ac:dyDescent="0.25">
      <c r="HJ110" s="52" t="e">
        <f t="shared" si="318"/>
        <v>#VALUE!</v>
      </c>
      <c r="HL110" s="49">
        <f>$CA$14</f>
        <v>0.24999999999999997</v>
      </c>
      <c r="HN110" s="10" t="e">
        <f t="shared" si="316"/>
        <v>#VALUE!</v>
      </c>
      <c r="HP110" s="10" t="e">
        <f t="shared" si="317"/>
        <v>#VALUE!</v>
      </c>
      <c r="HR110" s="10" t="e">
        <f t="shared" si="243"/>
        <v>#VALUE!</v>
      </c>
      <c r="HT110" s="60" t="e">
        <f t="shared" si="315"/>
        <v>#VALUE!</v>
      </c>
      <c r="HU110" s="7" t="e">
        <f t="shared" si="315"/>
        <v>#VALUE!</v>
      </c>
      <c r="HV110" s="7" t="e">
        <f t="shared" si="315"/>
        <v>#VALUE!</v>
      </c>
      <c r="HW110" s="7" t="e">
        <f t="shared" si="315"/>
        <v>#VALUE!</v>
      </c>
      <c r="HX110" s="7" t="e">
        <f t="shared" si="315"/>
        <v>#VALUE!</v>
      </c>
      <c r="HY110" s="7" t="e">
        <f t="shared" si="315"/>
        <v>#VALUE!</v>
      </c>
      <c r="HZ110" s="7" t="e">
        <f t="shared" si="315"/>
        <v>#VALUE!</v>
      </c>
      <c r="IA110" s="7" t="e">
        <f t="shared" si="315"/>
        <v>#VALUE!</v>
      </c>
      <c r="IB110" s="7" t="e">
        <f t="shared" si="315"/>
        <v>#VALUE!</v>
      </c>
      <c r="IC110" s="7" t="e">
        <f t="shared" si="315"/>
        <v>#VALUE!</v>
      </c>
      <c r="ID110" s="7" t="e">
        <f t="shared" si="315"/>
        <v>#VALUE!</v>
      </c>
      <c r="IE110" s="7" t="e">
        <f t="shared" si="315"/>
        <v>#VALUE!</v>
      </c>
      <c r="IF110" s="7" t="e">
        <f t="shared" si="315"/>
        <v>#VALUE!</v>
      </c>
      <c r="IG110" s="7" t="e">
        <f t="shared" si="315"/>
        <v>#VALUE!</v>
      </c>
      <c r="IH110" s="7" t="e">
        <f t="shared" si="315"/>
        <v>#VALUE!</v>
      </c>
      <c r="II110" s="7" t="e">
        <f t="shared" si="315"/>
        <v>#VALUE!</v>
      </c>
      <c r="IJ110" s="7" t="e">
        <f t="shared" si="314"/>
        <v>#VALUE!</v>
      </c>
      <c r="IK110" s="7" t="e">
        <f t="shared" si="314"/>
        <v>#VALUE!</v>
      </c>
      <c r="IL110" s="7" t="e">
        <f t="shared" si="314"/>
        <v>#VALUE!</v>
      </c>
      <c r="IM110" s="61" t="e">
        <f t="shared" si="314"/>
        <v>#VALUE!</v>
      </c>
      <c r="IW110" s="10">
        <f>IFERROR(IF(COUNTIF(IW$8:IW109, IW109)&lt;=INDEX($IQ$8:$IQ$18, MATCH(IW109, $IP$8:$IP$18, 0)), IW109, IW109+$IR$5), "")</f>
        <v>5</v>
      </c>
      <c r="IX110" s="10">
        <f>IF($IW110="", "", COUNTIF(IW$8:IW110, IW110))</f>
        <v>3</v>
      </c>
      <c r="IY110" s="10">
        <f t="shared" si="245"/>
        <v>10</v>
      </c>
      <c r="JA110" s="10" t="str">
        <f t="shared" si="246"/>
        <v>X</v>
      </c>
      <c r="JB110" s="10">
        <f>IF($JA110="", "", COUNTIF(JA$8:JA110, "X"))</f>
        <v>93</v>
      </c>
      <c r="JE110" s="67" t="str">
        <f t="shared" si="247"/>
        <v/>
      </c>
      <c r="JF110" s="60" t="str">
        <f>IF(AND($IQ$5='Dev Settings'!$BU$3, COUNTIF($IP$21:$IP$25, HT110)&gt;0, COUNTIF($IP$21:$IP$25, HT109)&gt;0), MIN($ML109:$NE109)-ML109, IF(AND($IQ$6='Dev Settings'!$BU$3, COUNTIF($IQ$21:$IQ$25, HT110)&gt;0, COUNTIF($IQ$21:$IQ$25, HT109)&gt;0), MAX($ML109:$NE109)-ML109, IFERROR(INDEX($IU$8:$IU$107, MATCH(HT110, $IT$8:$IT$107, 0)), "")))</f>
        <v/>
      </c>
      <c r="JG110" s="7" t="str">
        <f>IF(AND($IQ$5='Dev Settings'!$BU$3, COUNTIF($IP$21:$IP$25, HU110)&gt;0, COUNTIF($IP$21:$IP$25, HU109)&gt;0), MIN($ML109:$NE109)-MM109, IF(AND($IQ$6='Dev Settings'!$BU$3, COUNTIF($IQ$21:$IQ$25, HU110)&gt;0, COUNTIF($IQ$21:$IQ$25, HU109)&gt;0), MAX($ML109:$NE109)-MM109, IFERROR(INDEX($IU$8:$IU$107, MATCH(HU110, $IT$8:$IT$107, 0)), "")))</f>
        <v/>
      </c>
      <c r="JH110" s="7" t="str">
        <f>IF(AND($IQ$5='Dev Settings'!$BU$3, COUNTIF($IP$21:$IP$25, HV110)&gt;0, COUNTIF($IP$21:$IP$25, HV109)&gt;0), MIN($ML109:$NE109)-MN109, IF(AND($IQ$6='Dev Settings'!$BU$3, COUNTIF($IQ$21:$IQ$25, HV110)&gt;0, COUNTIF($IQ$21:$IQ$25, HV109)&gt;0), MAX($ML109:$NE109)-MN109, IFERROR(INDEX($IU$8:$IU$107, MATCH(HV110, $IT$8:$IT$107, 0)), "")))</f>
        <v/>
      </c>
      <c r="JI110" s="7" t="str">
        <f>IF(AND($IQ$5='Dev Settings'!$BU$3, COUNTIF($IP$21:$IP$25, HW110)&gt;0, COUNTIF($IP$21:$IP$25, HW109)&gt;0), MIN($ML109:$NE109)-MO109, IF(AND($IQ$6='Dev Settings'!$BU$3, COUNTIF($IQ$21:$IQ$25, HW110)&gt;0, COUNTIF($IQ$21:$IQ$25, HW109)&gt;0), MAX($ML109:$NE109)-MO109, IFERROR(INDEX($IU$8:$IU$107, MATCH(HW110, $IT$8:$IT$107, 0)), "")))</f>
        <v/>
      </c>
      <c r="JJ110" s="7" t="str">
        <f>IF(AND($IQ$5='Dev Settings'!$BU$3, COUNTIF($IP$21:$IP$25, HX110)&gt;0, COUNTIF($IP$21:$IP$25, HX109)&gt;0), MIN($ML109:$NE109)-MP109, IF(AND($IQ$6='Dev Settings'!$BU$3, COUNTIF($IQ$21:$IQ$25, HX110)&gt;0, COUNTIF($IQ$21:$IQ$25, HX109)&gt;0), MAX($ML109:$NE109)-MP109, IFERROR(INDEX($IU$8:$IU$107, MATCH(HX110, $IT$8:$IT$107, 0)), "")))</f>
        <v/>
      </c>
      <c r="JK110" s="7" t="str">
        <f>IF(AND($IQ$5='Dev Settings'!$BU$3, COUNTIF($IP$21:$IP$25, HY110)&gt;0, COUNTIF($IP$21:$IP$25, HY109)&gt;0), MIN($ML109:$NE109)-MQ109, IF(AND($IQ$6='Dev Settings'!$BU$3, COUNTIF($IQ$21:$IQ$25, HY110)&gt;0, COUNTIF($IQ$21:$IQ$25, HY109)&gt;0), MAX($ML109:$NE109)-MQ109, IFERROR(INDEX($IU$8:$IU$107, MATCH(HY110, $IT$8:$IT$107, 0)), "")))</f>
        <v/>
      </c>
      <c r="JL110" s="7" t="str">
        <f>IF(AND($IQ$5='Dev Settings'!$BU$3, COUNTIF($IP$21:$IP$25, HZ110)&gt;0, COUNTIF($IP$21:$IP$25, HZ109)&gt;0), MIN($ML109:$NE109)-MR109, IF(AND($IQ$6='Dev Settings'!$BU$3, COUNTIF($IQ$21:$IQ$25, HZ110)&gt;0, COUNTIF($IQ$21:$IQ$25, HZ109)&gt;0), MAX($ML109:$NE109)-MR109, IFERROR(INDEX($IU$8:$IU$107, MATCH(HZ110, $IT$8:$IT$107, 0)), "")))</f>
        <v/>
      </c>
      <c r="JM110" s="7" t="str">
        <f>IF(AND($IQ$5='Dev Settings'!$BU$3, COUNTIF($IP$21:$IP$25, IA110)&gt;0, COUNTIF($IP$21:$IP$25, IA109)&gt;0), MIN($ML109:$NE109)-MS109, IF(AND($IQ$6='Dev Settings'!$BU$3, COUNTIF($IQ$21:$IQ$25, IA110)&gt;0, COUNTIF($IQ$21:$IQ$25, IA109)&gt;0), MAX($ML109:$NE109)-MS109, IFERROR(INDEX($IU$8:$IU$107, MATCH(IA110, $IT$8:$IT$107, 0)), "")))</f>
        <v/>
      </c>
      <c r="JN110" s="7" t="str">
        <f>IF(AND($IQ$5='Dev Settings'!$BU$3, COUNTIF($IP$21:$IP$25, IB110)&gt;0, COUNTIF($IP$21:$IP$25, IB109)&gt;0), MIN($ML109:$NE109)-MT109, IF(AND($IQ$6='Dev Settings'!$BU$3, COUNTIF($IQ$21:$IQ$25, IB110)&gt;0, COUNTIF($IQ$21:$IQ$25, IB109)&gt;0), MAX($ML109:$NE109)-MT109, IFERROR(INDEX($IU$8:$IU$107, MATCH(IB110, $IT$8:$IT$107, 0)), "")))</f>
        <v/>
      </c>
      <c r="JO110" s="7" t="str">
        <f>IF(AND($IQ$5='Dev Settings'!$BU$3, COUNTIF($IP$21:$IP$25, IC110)&gt;0, COUNTIF($IP$21:$IP$25, IC109)&gt;0), MIN($ML109:$NE109)-MU109, IF(AND($IQ$6='Dev Settings'!$BU$3, COUNTIF($IQ$21:$IQ$25, IC110)&gt;0, COUNTIF($IQ$21:$IQ$25, IC109)&gt;0), MAX($ML109:$NE109)-MU109, IFERROR(INDEX($IU$8:$IU$107, MATCH(IC110, $IT$8:$IT$107, 0)), "")))</f>
        <v/>
      </c>
      <c r="JP110" s="7" t="str">
        <f>IF(AND($IQ$5='Dev Settings'!$BU$3, COUNTIF($IP$21:$IP$25, ID110)&gt;0, COUNTIF($IP$21:$IP$25, ID109)&gt;0), MIN($ML109:$NE109)-MV109, IF(AND($IQ$6='Dev Settings'!$BU$3, COUNTIF($IQ$21:$IQ$25, ID110)&gt;0, COUNTIF($IQ$21:$IQ$25, ID109)&gt;0), MAX($ML109:$NE109)-MV109, IFERROR(INDEX($IU$8:$IU$107, MATCH(ID110, $IT$8:$IT$107, 0)), "")))</f>
        <v/>
      </c>
      <c r="JQ110" s="7" t="str">
        <f>IF(AND($IQ$5='Dev Settings'!$BU$3, COUNTIF($IP$21:$IP$25, IE110)&gt;0, COUNTIF($IP$21:$IP$25, IE109)&gt;0), MIN($ML109:$NE109)-MW109, IF(AND($IQ$6='Dev Settings'!$BU$3, COUNTIF($IQ$21:$IQ$25, IE110)&gt;0, COUNTIF($IQ$21:$IQ$25, IE109)&gt;0), MAX($ML109:$NE109)-MW109, IFERROR(INDEX($IU$8:$IU$107, MATCH(IE110, $IT$8:$IT$107, 0)), "")))</f>
        <v/>
      </c>
      <c r="JR110" s="7" t="str">
        <f>IF(AND($IQ$5='Dev Settings'!$BU$3, COUNTIF($IP$21:$IP$25, IF110)&gt;0, COUNTIF($IP$21:$IP$25, IF109)&gt;0), MIN($ML109:$NE109)-MX109, IF(AND($IQ$6='Dev Settings'!$BU$3, COUNTIF($IQ$21:$IQ$25, IF110)&gt;0, COUNTIF($IQ$21:$IQ$25, IF109)&gt;0), MAX($ML109:$NE109)-MX109, IFERROR(INDEX($IU$8:$IU$107, MATCH(IF110, $IT$8:$IT$107, 0)), "")))</f>
        <v/>
      </c>
      <c r="JS110" s="7" t="str">
        <f>IF(AND($IQ$5='Dev Settings'!$BU$3, COUNTIF($IP$21:$IP$25, IG110)&gt;0, COUNTIF($IP$21:$IP$25, IG109)&gt;0), MIN($ML109:$NE109)-MY109, IF(AND($IQ$6='Dev Settings'!$BU$3, COUNTIF($IQ$21:$IQ$25, IG110)&gt;0, COUNTIF($IQ$21:$IQ$25, IG109)&gt;0), MAX($ML109:$NE109)-MY109, IFERROR(INDEX($IU$8:$IU$107, MATCH(IG110, $IT$8:$IT$107, 0)), "")))</f>
        <v/>
      </c>
      <c r="JT110" s="7" t="str">
        <f>IF(AND($IQ$5='Dev Settings'!$BU$3, COUNTIF($IP$21:$IP$25, IH110)&gt;0, COUNTIF($IP$21:$IP$25, IH109)&gt;0), MIN($ML109:$NE109)-MZ109, IF(AND($IQ$6='Dev Settings'!$BU$3, COUNTIF($IQ$21:$IQ$25, IH110)&gt;0, COUNTIF($IQ$21:$IQ$25, IH109)&gt;0), MAX($ML109:$NE109)-MZ109, IFERROR(INDEX($IU$8:$IU$107, MATCH(IH110, $IT$8:$IT$107, 0)), "")))</f>
        <v/>
      </c>
      <c r="JU110" s="7" t="str">
        <f>IF(AND($IQ$5='Dev Settings'!$BU$3, COUNTIF($IP$21:$IP$25, II110)&gt;0, COUNTIF($IP$21:$IP$25, II109)&gt;0), MIN($ML109:$NE109)-NA109, IF(AND($IQ$6='Dev Settings'!$BU$3, COUNTIF($IQ$21:$IQ$25, II110)&gt;0, COUNTIF($IQ$21:$IQ$25, II109)&gt;0), MAX($ML109:$NE109)-NA109, IFERROR(INDEX($IU$8:$IU$107, MATCH(II110, $IT$8:$IT$107, 0)), "")))</f>
        <v/>
      </c>
      <c r="JV110" s="7" t="str">
        <f>IF(AND($IQ$5='Dev Settings'!$BU$3, COUNTIF($IP$21:$IP$25, IJ110)&gt;0, COUNTIF($IP$21:$IP$25, IJ109)&gt;0), MIN($ML109:$NE109)-NB109, IF(AND($IQ$6='Dev Settings'!$BU$3, COUNTIF($IQ$21:$IQ$25, IJ110)&gt;0, COUNTIF($IQ$21:$IQ$25, IJ109)&gt;0), MAX($ML109:$NE109)-NB109, IFERROR(INDEX($IU$8:$IU$107, MATCH(IJ110, $IT$8:$IT$107, 0)), "")))</f>
        <v/>
      </c>
      <c r="JW110" s="7" t="str">
        <f>IF(AND($IQ$5='Dev Settings'!$BU$3, COUNTIF($IP$21:$IP$25, IK110)&gt;0, COUNTIF($IP$21:$IP$25, IK109)&gt;0), MIN($ML109:$NE109)-NC109, IF(AND($IQ$6='Dev Settings'!$BU$3, COUNTIF($IQ$21:$IQ$25, IK110)&gt;0, COUNTIF($IQ$21:$IQ$25, IK109)&gt;0), MAX($ML109:$NE109)-NC109, IFERROR(INDEX($IU$8:$IU$107, MATCH(IK110, $IT$8:$IT$107, 0)), "")))</f>
        <v/>
      </c>
      <c r="JX110" s="7" t="str">
        <f>IF(AND($IQ$5='Dev Settings'!$BU$3, COUNTIF($IP$21:$IP$25, IL110)&gt;0, COUNTIF($IP$21:$IP$25, IL109)&gt;0), MIN($ML109:$NE109)-ND109, IF(AND($IQ$6='Dev Settings'!$BU$3, COUNTIF($IQ$21:$IQ$25, IL110)&gt;0, COUNTIF($IQ$21:$IQ$25, IL109)&gt;0), MAX($ML109:$NE109)-ND109, IFERROR(INDEX($IU$8:$IU$107, MATCH(IL110, $IT$8:$IT$107, 0)), "")))</f>
        <v/>
      </c>
      <c r="JY110" s="61" t="str">
        <f>IF(AND($IQ$5='Dev Settings'!$BU$3, COUNTIF($IP$21:$IP$25, IM110)&gt;0, COUNTIF($IP$21:$IP$25, IM109)&gt;0), MIN($ML109:$NE109)-NE109, IF(AND($IQ$6='Dev Settings'!$BU$3, COUNTIF($IQ$21:$IQ$25, IM110)&gt;0, COUNTIF($IQ$21:$IQ$25, IM109)&gt;0), MAX($ML109:$NE109)-NE109, IFERROR(INDEX($IU$8:$IU$107, MATCH(IM110, $IT$8:$IT$107, 0)), "")))</f>
        <v/>
      </c>
      <c r="KA110" s="60" t="str">
        <f t="shared" si="181"/>
        <v/>
      </c>
      <c r="KB110" s="7" t="str">
        <f t="shared" si="182"/>
        <v/>
      </c>
      <c r="KC110" s="7" t="str">
        <f t="shared" si="183"/>
        <v/>
      </c>
      <c r="KD110" s="7" t="str">
        <f t="shared" si="184"/>
        <v/>
      </c>
      <c r="KE110" s="7" t="str">
        <f t="shared" si="185"/>
        <v/>
      </c>
      <c r="KF110" s="7" t="str">
        <f t="shared" si="186"/>
        <v/>
      </c>
      <c r="KG110" s="7" t="str">
        <f t="shared" si="187"/>
        <v/>
      </c>
      <c r="KH110" s="7" t="str">
        <f t="shared" si="188"/>
        <v/>
      </c>
      <c r="KI110" s="7" t="str">
        <f t="shared" si="189"/>
        <v/>
      </c>
      <c r="KJ110" s="7" t="str">
        <f t="shared" si="190"/>
        <v/>
      </c>
      <c r="KK110" s="7" t="str">
        <f t="shared" si="191"/>
        <v/>
      </c>
      <c r="KL110" s="7" t="str">
        <f t="shared" si="192"/>
        <v/>
      </c>
      <c r="KM110" s="7" t="str">
        <f t="shared" si="193"/>
        <v/>
      </c>
      <c r="KN110" s="7" t="str">
        <f t="shared" si="194"/>
        <v/>
      </c>
      <c r="KO110" s="7" t="str">
        <f t="shared" si="195"/>
        <v/>
      </c>
      <c r="KP110" s="7" t="str">
        <f t="shared" si="196"/>
        <v/>
      </c>
      <c r="KQ110" s="7" t="str">
        <f t="shared" si="197"/>
        <v/>
      </c>
      <c r="KR110" s="7" t="str">
        <f t="shared" si="198"/>
        <v/>
      </c>
      <c r="KS110" s="7" t="str">
        <f t="shared" si="199"/>
        <v/>
      </c>
      <c r="KT110" s="61" t="str">
        <f t="shared" si="200"/>
        <v/>
      </c>
      <c r="KV110" s="60" t="e">
        <f t="shared" si="201"/>
        <v>#VALUE!</v>
      </c>
      <c r="KW110" s="7" t="e">
        <f t="shared" si="202"/>
        <v>#VALUE!</v>
      </c>
      <c r="KX110" s="7" t="e">
        <f t="shared" si="203"/>
        <v>#VALUE!</v>
      </c>
      <c r="KY110" s="7" t="e">
        <f t="shared" si="204"/>
        <v>#VALUE!</v>
      </c>
      <c r="KZ110" s="7" t="e">
        <f t="shared" si="205"/>
        <v>#VALUE!</v>
      </c>
      <c r="LA110" s="7" t="e">
        <f t="shared" si="206"/>
        <v>#VALUE!</v>
      </c>
      <c r="LB110" s="7" t="e">
        <f t="shared" si="207"/>
        <v>#VALUE!</v>
      </c>
      <c r="LC110" s="7" t="e">
        <f t="shared" si="208"/>
        <v>#VALUE!</v>
      </c>
      <c r="LD110" s="7" t="e">
        <f t="shared" si="209"/>
        <v>#VALUE!</v>
      </c>
      <c r="LE110" s="7" t="e">
        <f t="shared" si="210"/>
        <v>#VALUE!</v>
      </c>
      <c r="LF110" s="7" t="e">
        <f t="shared" si="211"/>
        <v>#VALUE!</v>
      </c>
      <c r="LG110" s="7" t="e">
        <f t="shared" si="212"/>
        <v>#VALUE!</v>
      </c>
      <c r="LH110" s="7" t="e">
        <f t="shared" si="213"/>
        <v>#VALUE!</v>
      </c>
      <c r="LI110" s="7" t="e">
        <f t="shared" si="214"/>
        <v>#VALUE!</v>
      </c>
      <c r="LJ110" s="7" t="e">
        <f t="shared" si="215"/>
        <v>#VALUE!</v>
      </c>
      <c r="LK110" s="7" t="e">
        <f t="shared" si="216"/>
        <v>#VALUE!</v>
      </c>
      <c r="LL110" s="7" t="e">
        <f t="shared" si="217"/>
        <v>#VALUE!</v>
      </c>
      <c r="LM110" s="7" t="e">
        <f t="shared" si="218"/>
        <v>#VALUE!</v>
      </c>
      <c r="LN110" s="7" t="e">
        <f t="shared" si="219"/>
        <v>#VALUE!</v>
      </c>
      <c r="LO110" s="61" t="e">
        <f t="shared" si="220"/>
        <v>#VALUE!</v>
      </c>
      <c r="LQ110" s="60" t="e">
        <f t="shared" si="221"/>
        <v>#VALUE!</v>
      </c>
      <c r="LR110" s="7" t="e">
        <f t="shared" si="222"/>
        <v>#VALUE!</v>
      </c>
      <c r="LS110" s="7" t="e">
        <f t="shared" si="223"/>
        <v>#VALUE!</v>
      </c>
      <c r="LT110" s="7" t="e">
        <f t="shared" si="224"/>
        <v>#VALUE!</v>
      </c>
      <c r="LU110" s="7" t="e">
        <f t="shared" si="225"/>
        <v>#VALUE!</v>
      </c>
      <c r="LV110" s="7" t="e">
        <f t="shared" si="226"/>
        <v>#VALUE!</v>
      </c>
      <c r="LW110" s="7" t="e">
        <f t="shared" si="227"/>
        <v>#VALUE!</v>
      </c>
      <c r="LX110" s="7" t="e">
        <f t="shared" si="228"/>
        <v>#VALUE!</v>
      </c>
      <c r="LY110" s="7" t="e">
        <f t="shared" si="229"/>
        <v>#VALUE!</v>
      </c>
      <c r="LZ110" s="7" t="e">
        <f t="shared" si="230"/>
        <v>#VALUE!</v>
      </c>
      <c r="MA110" s="7" t="e">
        <f t="shared" si="231"/>
        <v>#VALUE!</v>
      </c>
      <c r="MB110" s="7" t="e">
        <f t="shared" si="232"/>
        <v>#VALUE!</v>
      </c>
      <c r="MC110" s="7" t="e">
        <f t="shared" si="233"/>
        <v>#VALUE!</v>
      </c>
      <c r="MD110" s="7" t="e">
        <f t="shared" si="234"/>
        <v>#VALUE!</v>
      </c>
      <c r="ME110" s="7" t="e">
        <f t="shared" si="235"/>
        <v>#VALUE!</v>
      </c>
      <c r="MF110" s="7" t="e">
        <f t="shared" si="236"/>
        <v>#VALUE!</v>
      </c>
      <c r="MG110" s="7" t="e">
        <f t="shared" si="237"/>
        <v>#VALUE!</v>
      </c>
      <c r="MH110" s="7" t="e">
        <f t="shared" si="238"/>
        <v>#VALUE!</v>
      </c>
      <c r="MI110" s="7" t="e">
        <f t="shared" si="239"/>
        <v>#VALUE!</v>
      </c>
      <c r="MJ110" s="61" t="e">
        <f t="shared" si="240"/>
        <v>#VALUE!</v>
      </c>
      <c r="ML110" s="60" t="str">
        <f t="shared" si="248"/>
        <v/>
      </c>
      <c r="MM110" s="7" t="str">
        <f t="shared" si="249"/>
        <v/>
      </c>
      <c r="MN110" s="7" t="str">
        <f t="shared" si="250"/>
        <v/>
      </c>
      <c r="MO110" s="7" t="str">
        <f t="shared" si="251"/>
        <v/>
      </c>
      <c r="MP110" s="7" t="str">
        <f t="shared" si="252"/>
        <v/>
      </c>
      <c r="MQ110" s="7" t="str">
        <f t="shared" si="253"/>
        <v/>
      </c>
      <c r="MR110" s="7" t="str">
        <f t="shared" si="254"/>
        <v/>
      </c>
      <c r="MS110" s="7" t="str">
        <f t="shared" si="255"/>
        <v/>
      </c>
      <c r="MT110" s="7" t="str">
        <f t="shared" si="256"/>
        <v/>
      </c>
      <c r="MU110" s="7" t="str">
        <f t="shared" si="257"/>
        <v/>
      </c>
      <c r="MV110" s="7" t="str">
        <f t="shared" si="258"/>
        <v/>
      </c>
      <c r="MW110" s="7" t="str">
        <f t="shared" si="259"/>
        <v/>
      </c>
      <c r="MX110" s="7" t="str">
        <f t="shared" si="260"/>
        <v/>
      </c>
      <c r="MY110" s="7" t="str">
        <f t="shared" si="261"/>
        <v/>
      </c>
      <c r="MZ110" s="7" t="str">
        <f t="shared" si="262"/>
        <v/>
      </c>
      <c r="NA110" s="7" t="str">
        <f t="shared" si="263"/>
        <v/>
      </c>
      <c r="NB110" s="7" t="str">
        <f t="shared" si="264"/>
        <v/>
      </c>
      <c r="NC110" s="7" t="str">
        <f t="shared" si="265"/>
        <v/>
      </c>
      <c r="ND110" s="7" t="str">
        <f t="shared" si="266"/>
        <v/>
      </c>
      <c r="NE110" s="61" t="str">
        <f t="shared" si="267"/>
        <v/>
      </c>
      <c r="NG110" s="10" t="str">
        <f t="shared" si="268"/>
        <v/>
      </c>
      <c r="NI110" s="10" t="str">
        <f t="shared" si="269"/>
        <v/>
      </c>
      <c r="NK110" s="10" t="str">
        <f>IF(COUNTIF($NI110:$NI$176, "X")=1, "X", "")</f>
        <v/>
      </c>
      <c r="NM110" s="10" t="str">
        <f t="shared" si="241"/>
        <v/>
      </c>
      <c r="NO110" s="85" t="str" cm="1">
        <f t="array" ref="NO110">IF(OR(NO$7="", $JE110=""), "", IFERROR(NO$8+SUMPRODUCT((Trades!$CL$8:$CL$307)*(Trades!$O$8:$Q$307=NO$7)*(Trades!$R$8:$R$307&lt;$JE110))-SUMPRODUCT((Trades!$H$8:$H$307)*(Trades!$E$8:$E$307=NO$7)*(Trades!$R$8:$R$307&lt;$JE110)), ""))</f>
        <v/>
      </c>
      <c r="NP110" s="86" t="str" cm="1">
        <f t="array" ref="NP110">IF(OR(NP$7="", $JE110=""), "", IFERROR(NP$8+SUMPRODUCT((Trades!$CL$8:$CL$307)*(Trades!$O$8:$Q$307=NP$7)*(Trades!$R$8:$R$307&lt;$JE110))-SUMPRODUCT((Trades!$H$8:$H$307)*(Trades!$E$8:$E$307=NP$7)*(Trades!$R$8:$R$307&lt;$JE110)), ""))</f>
        <v/>
      </c>
      <c r="NQ110" s="86" t="str" cm="1">
        <f t="array" ref="NQ110">IF(OR(NQ$7="", $JE110=""), "", IFERROR(NQ$8+SUMPRODUCT((Trades!$CL$8:$CL$307)*(Trades!$O$8:$Q$307=NQ$7)*(Trades!$R$8:$R$307&lt;$JE110))-SUMPRODUCT((Trades!$H$8:$H$307)*(Trades!$E$8:$E$307=NQ$7)*(Trades!$R$8:$R$307&lt;$JE110)), ""))</f>
        <v/>
      </c>
      <c r="NR110" s="86" t="str" cm="1">
        <f t="array" ref="NR110">IF(OR(NR$7="", $JE110=""), "", IFERROR(NR$8+SUMPRODUCT((Trades!$CL$8:$CL$307)*(Trades!$O$8:$Q$307=NR$7)*(Trades!$R$8:$R$307&lt;$JE110))-SUMPRODUCT((Trades!$H$8:$H$307)*(Trades!$E$8:$E$307=NR$7)*(Trades!$R$8:$R$307&lt;$JE110)), ""))</f>
        <v/>
      </c>
      <c r="NS110" s="86" t="str" cm="1">
        <f t="array" ref="NS110">IF(OR(NS$7="", $JE110=""), "", IFERROR(NS$8+SUMPRODUCT((Trades!$CL$8:$CL$307)*(Trades!$O$8:$Q$307=NS$7)*(Trades!$R$8:$R$307&lt;$JE110))-SUMPRODUCT((Trades!$H$8:$H$307)*(Trades!$E$8:$E$307=NS$7)*(Trades!$R$8:$R$307&lt;$JE110)), ""))</f>
        <v/>
      </c>
      <c r="NT110" s="86" t="str" cm="1">
        <f t="array" ref="NT110">IF(OR(NT$7="", $JE110=""), "", IFERROR(NT$8+SUMPRODUCT((Trades!$CL$8:$CL$307)*(Trades!$O$8:$Q$307=NT$7)*(Trades!$R$8:$R$307&lt;$JE110))-SUMPRODUCT((Trades!$H$8:$H$307)*(Trades!$E$8:$E$307=NT$7)*(Trades!$R$8:$R$307&lt;$JE110)), ""))</f>
        <v/>
      </c>
      <c r="NU110" s="86" t="str" cm="1">
        <f t="array" ref="NU110">IF(OR(NU$7="", $JE110=""), "", IFERROR(NU$8+SUMPRODUCT((Trades!$CL$8:$CL$307)*(Trades!$O$8:$Q$307=NU$7)*(Trades!$R$8:$R$307&lt;$JE110))-SUMPRODUCT((Trades!$H$8:$H$307)*(Trades!$E$8:$E$307=NU$7)*(Trades!$R$8:$R$307&lt;$JE110)), ""))</f>
        <v/>
      </c>
      <c r="NV110" s="86" t="str" cm="1">
        <f t="array" ref="NV110">IF(OR(NV$7="", $JE110=""), "", IFERROR(NV$8+SUMPRODUCT((Trades!$CL$8:$CL$307)*(Trades!$O$8:$Q$307=NV$7)*(Trades!$R$8:$R$307&lt;$JE110))-SUMPRODUCT((Trades!$H$8:$H$307)*(Trades!$E$8:$E$307=NV$7)*(Trades!$R$8:$R$307&lt;$JE110)), ""))</f>
        <v/>
      </c>
      <c r="NW110" s="86" t="str" cm="1">
        <f t="array" ref="NW110">IF(OR(NW$7="", $JE110=""), "", IFERROR(NW$8+SUMPRODUCT((Trades!$CL$8:$CL$307)*(Trades!$O$8:$Q$307=NW$7)*(Trades!$R$8:$R$307&lt;$JE110))-SUMPRODUCT((Trades!$H$8:$H$307)*(Trades!$E$8:$E$307=NW$7)*(Trades!$R$8:$R$307&lt;$JE110)), ""))</f>
        <v/>
      </c>
      <c r="NX110" s="86" t="str" cm="1">
        <f t="array" ref="NX110">IF(OR(NX$7="", $JE110=""), "", IFERROR(NX$8+SUMPRODUCT((Trades!$CL$8:$CL$307)*(Trades!$O$8:$Q$307=NX$7)*(Trades!$R$8:$R$307&lt;$JE110))-SUMPRODUCT((Trades!$H$8:$H$307)*(Trades!$E$8:$E$307=NX$7)*(Trades!$R$8:$R$307&lt;$JE110)), ""))</f>
        <v/>
      </c>
      <c r="NY110" s="86" t="str" cm="1">
        <f t="array" ref="NY110">IF(OR(NY$7="", $JE110=""), "", IFERROR(NY$8+SUMPRODUCT((Trades!$CL$8:$CL$307)*(Trades!$O$8:$Q$307=NY$7)*(Trades!$R$8:$R$307&lt;$JE110))-SUMPRODUCT((Trades!$H$8:$H$307)*(Trades!$E$8:$E$307=NY$7)*(Trades!$R$8:$R$307&lt;$JE110)), ""))</f>
        <v/>
      </c>
      <c r="NZ110" s="86" t="str" cm="1">
        <f t="array" ref="NZ110">IF(OR(NZ$7="", $JE110=""), "", IFERROR(NZ$8+SUMPRODUCT((Trades!$CL$8:$CL$307)*(Trades!$O$8:$Q$307=NZ$7)*(Trades!$R$8:$R$307&lt;$JE110))-SUMPRODUCT((Trades!$H$8:$H$307)*(Trades!$E$8:$E$307=NZ$7)*(Trades!$R$8:$R$307&lt;$JE110)), ""))</f>
        <v/>
      </c>
      <c r="OA110" s="86" t="str" cm="1">
        <f t="array" ref="OA110">IF(OR(OA$7="", $JE110=""), "", IFERROR(OA$8+SUMPRODUCT((Trades!$CL$8:$CL$307)*(Trades!$O$8:$Q$307=OA$7)*(Trades!$R$8:$R$307&lt;$JE110))-SUMPRODUCT((Trades!$H$8:$H$307)*(Trades!$E$8:$E$307=OA$7)*(Trades!$R$8:$R$307&lt;$JE110)), ""))</f>
        <v/>
      </c>
      <c r="OB110" s="86" t="str" cm="1">
        <f t="array" ref="OB110">IF(OR(OB$7="", $JE110=""), "", IFERROR(OB$8+SUMPRODUCT((Trades!$CL$8:$CL$307)*(Trades!$O$8:$Q$307=OB$7)*(Trades!$R$8:$R$307&lt;$JE110))-SUMPRODUCT((Trades!$H$8:$H$307)*(Trades!$E$8:$E$307=OB$7)*(Trades!$R$8:$R$307&lt;$JE110)), ""))</f>
        <v/>
      </c>
      <c r="OC110" s="86" t="str" cm="1">
        <f t="array" ref="OC110">IF(OR(OC$7="", $JE110=""), "", IFERROR(OC$8+SUMPRODUCT((Trades!$CL$8:$CL$307)*(Trades!$O$8:$Q$307=OC$7)*(Trades!$R$8:$R$307&lt;$JE110))-SUMPRODUCT((Trades!$H$8:$H$307)*(Trades!$E$8:$E$307=OC$7)*(Trades!$R$8:$R$307&lt;$JE110)), ""))</f>
        <v/>
      </c>
      <c r="OD110" s="86" t="str" cm="1">
        <f t="array" ref="OD110">IF(OR(OD$7="", $JE110=""), "", IFERROR(OD$8+SUMPRODUCT((Trades!$CL$8:$CL$307)*(Trades!$O$8:$Q$307=OD$7)*(Trades!$R$8:$R$307&lt;$JE110))-SUMPRODUCT((Trades!$H$8:$H$307)*(Trades!$E$8:$E$307=OD$7)*(Trades!$R$8:$R$307&lt;$JE110)), ""))</f>
        <v/>
      </c>
      <c r="OE110" s="86" t="str" cm="1">
        <f t="array" ref="OE110">IF(OR(OE$7="", $JE110=""), "", IFERROR(OE$8+SUMPRODUCT((Trades!$CL$8:$CL$307)*(Trades!$O$8:$Q$307=OE$7)*(Trades!$R$8:$R$307&lt;$JE110))-SUMPRODUCT((Trades!$H$8:$H$307)*(Trades!$E$8:$E$307=OE$7)*(Trades!$R$8:$R$307&lt;$JE110)), ""))</f>
        <v/>
      </c>
      <c r="OF110" s="86" t="str" cm="1">
        <f t="array" ref="OF110">IF(OR(OF$7="", $JE110=""), "", IFERROR(OF$8+SUMPRODUCT((Trades!$CL$8:$CL$307)*(Trades!$O$8:$Q$307=OF$7)*(Trades!$R$8:$R$307&lt;$JE110))-SUMPRODUCT((Trades!$H$8:$H$307)*(Trades!$E$8:$E$307=OF$7)*(Trades!$R$8:$R$307&lt;$JE110)), ""))</f>
        <v/>
      </c>
      <c r="OG110" s="86" t="str" cm="1">
        <f t="array" ref="OG110">IF(OR(OG$7="", $JE110=""), "", IFERROR(OG$8+SUMPRODUCT((Trades!$CL$8:$CL$307)*(Trades!$O$8:$Q$307=OG$7)*(Trades!$R$8:$R$307&lt;$JE110))-SUMPRODUCT((Trades!$H$8:$H$307)*(Trades!$E$8:$E$307=OG$7)*(Trades!$R$8:$R$307&lt;$JE110)), ""))</f>
        <v/>
      </c>
      <c r="OH110" s="87" t="str" cm="1">
        <f t="array" ref="OH110">IF(OR(OH$7="", $JE110=""), "", IFERROR(OH$8+SUMPRODUCT((Trades!$CL$8:$CL$307)*(Trades!$O$8:$Q$307=OH$7)*(Trades!$R$8:$R$307&lt;$JE110))-SUMPRODUCT((Trades!$H$8:$H$307)*(Trades!$E$8:$E$307=OH$7)*(Trades!$R$8:$R$307&lt;$JE110)), ""))</f>
        <v/>
      </c>
      <c r="OJ110" s="94" t="str">
        <f t="shared" si="270"/>
        <v/>
      </c>
      <c r="OK110" s="95" t="str">
        <f t="shared" si="298"/>
        <v/>
      </c>
      <c r="OL110" s="95" t="str">
        <f t="shared" si="299"/>
        <v/>
      </c>
      <c r="OM110" s="95" t="str">
        <f t="shared" si="300"/>
        <v/>
      </c>
      <c r="ON110" s="95" t="str">
        <f t="shared" si="301"/>
        <v/>
      </c>
      <c r="OO110" s="95" t="str">
        <f t="shared" si="302"/>
        <v/>
      </c>
      <c r="OP110" s="95" t="str">
        <f t="shared" si="303"/>
        <v/>
      </c>
      <c r="OQ110" s="95" t="str">
        <f t="shared" si="304"/>
        <v/>
      </c>
      <c r="OR110" s="95" t="str">
        <f t="shared" si="305"/>
        <v/>
      </c>
      <c r="OS110" s="95" t="str">
        <f t="shared" si="275"/>
        <v/>
      </c>
      <c r="OT110" s="95" t="str">
        <f t="shared" si="276"/>
        <v/>
      </c>
      <c r="OU110" s="95" t="str">
        <f t="shared" si="277"/>
        <v/>
      </c>
      <c r="OV110" s="95" t="str">
        <f t="shared" si="278"/>
        <v/>
      </c>
      <c r="OW110" s="95" t="str">
        <f t="shared" si="279"/>
        <v/>
      </c>
      <c r="OX110" s="95" t="str">
        <f t="shared" si="280"/>
        <v/>
      </c>
      <c r="OY110" s="95" t="str">
        <f t="shared" si="281"/>
        <v/>
      </c>
      <c r="OZ110" s="95" t="str">
        <f t="shared" si="282"/>
        <v/>
      </c>
      <c r="PA110" s="95" t="str">
        <f t="shared" si="283"/>
        <v/>
      </c>
      <c r="PB110" s="95" t="str">
        <f t="shared" si="284"/>
        <v/>
      </c>
      <c r="PC110" s="96" t="str">
        <f t="shared" si="285"/>
        <v/>
      </c>
      <c r="PE110" s="101" t="str">
        <f t="shared" si="271"/>
        <v/>
      </c>
      <c r="PG110" s="106" t="str">
        <f t="shared" si="272"/>
        <v/>
      </c>
      <c r="PH110" s="107" t="str">
        <f t="shared" si="306"/>
        <v/>
      </c>
      <c r="PI110" s="107" t="str">
        <f t="shared" si="307"/>
        <v/>
      </c>
      <c r="PJ110" s="107" t="str">
        <f t="shared" si="308"/>
        <v/>
      </c>
      <c r="PK110" s="107" t="str">
        <f t="shared" si="309"/>
        <v/>
      </c>
      <c r="PL110" s="107" t="str">
        <f t="shared" si="310"/>
        <v/>
      </c>
      <c r="PM110" s="107" t="str">
        <f t="shared" si="311"/>
        <v/>
      </c>
      <c r="PN110" s="107" t="str">
        <f t="shared" si="312"/>
        <v/>
      </c>
      <c r="PO110" s="107" t="str">
        <f t="shared" si="313"/>
        <v/>
      </c>
      <c r="PP110" s="107" t="str">
        <f t="shared" si="286"/>
        <v/>
      </c>
      <c r="PQ110" s="107" t="str">
        <f t="shared" si="287"/>
        <v/>
      </c>
      <c r="PR110" s="107" t="str">
        <f t="shared" si="288"/>
        <v/>
      </c>
      <c r="PS110" s="107" t="str">
        <f t="shared" si="289"/>
        <v/>
      </c>
      <c r="PT110" s="107" t="str">
        <f t="shared" si="290"/>
        <v/>
      </c>
      <c r="PU110" s="107" t="str">
        <f t="shared" si="291"/>
        <v/>
      </c>
      <c r="PV110" s="107" t="str">
        <f t="shared" si="292"/>
        <v/>
      </c>
      <c r="PW110" s="107" t="str">
        <f t="shared" si="293"/>
        <v/>
      </c>
      <c r="PX110" s="107" t="str">
        <f t="shared" si="294"/>
        <v/>
      </c>
      <c r="PY110" s="107" t="str">
        <f t="shared" si="295"/>
        <v/>
      </c>
      <c r="PZ110" s="108" t="str">
        <f t="shared" si="296"/>
        <v/>
      </c>
      <c r="QB110" s="124" t="str" cm="1">
        <f t="array" ref="QB110">IF(OR($QB$3="", $NI110=""), "", IFERROR(INDEX($ML110:$NE110, $QA110, MATCH($QB$3, $ML$7:$NE$7, 0)), ""))</f>
        <v/>
      </c>
      <c r="QD110" s="101" t="e" cm="1">
        <f t="array" ref="QD110">IF(OR($NI110="", $QB$3=""), NA(), IFERROR(INDEX($NO110:$OH110, $QC110, MATCH($QB$3, $NO$7:$OH$7, 0)), NA()))</f>
        <v>#N/A</v>
      </c>
      <c r="QF110" s="10">
        <f t="shared" si="242"/>
        <v>-20</v>
      </c>
    </row>
    <row r="111" spans="88:448" ht="15" hidden="1" customHeight="1" x14ac:dyDescent="0.25">
      <c r="HJ111" s="52" t="e">
        <f t="shared" si="318"/>
        <v>#VALUE!</v>
      </c>
      <c r="HL111" s="49">
        <f>$CA$15</f>
        <v>0.29166666666666663</v>
      </c>
      <c r="HN111" s="10" t="e">
        <f t="shared" si="316"/>
        <v>#VALUE!</v>
      </c>
      <c r="HP111" s="10" t="e">
        <f t="shared" si="317"/>
        <v>#VALUE!</v>
      </c>
      <c r="HR111" s="10" t="e">
        <f t="shared" si="243"/>
        <v>#VALUE!</v>
      </c>
      <c r="HT111" s="60" t="e">
        <f t="shared" si="315"/>
        <v>#VALUE!</v>
      </c>
      <c r="HU111" s="7" t="e">
        <f t="shared" si="315"/>
        <v>#VALUE!</v>
      </c>
      <c r="HV111" s="7" t="e">
        <f t="shared" si="315"/>
        <v>#VALUE!</v>
      </c>
      <c r="HW111" s="7" t="e">
        <f t="shared" si="315"/>
        <v>#VALUE!</v>
      </c>
      <c r="HX111" s="7" t="e">
        <f t="shared" si="315"/>
        <v>#VALUE!</v>
      </c>
      <c r="HY111" s="7" t="e">
        <f t="shared" si="315"/>
        <v>#VALUE!</v>
      </c>
      <c r="HZ111" s="7" t="e">
        <f t="shared" si="315"/>
        <v>#VALUE!</v>
      </c>
      <c r="IA111" s="7" t="e">
        <f t="shared" si="315"/>
        <v>#VALUE!</v>
      </c>
      <c r="IB111" s="7" t="e">
        <f t="shared" si="315"/>
        <v>#VALUE!</v>
      </c>
      <c r="IC111" s="7" t="e">
        <f t="shared" si="315"/>
        <v>#VALUE!</v>
      </c>
      <c r="ID111" s="7" t="e">
        <f t="shared" si="315"/>
        <v>#VALUE!</v>
      </c>
      <c r="IE111" s="7" t="e">
        <f t="shared" si="315"/>
        <v>#VALUE!</v>
      </c>
      <c r="IF111" s="7" t="e">
        <f t="shared" si="315"/>
        <v>#VALUE!</v>
      </c>
      <c r="IG111" s="7" t="e">
        <f t="shared" si="315"/>
        <v>#VALUE!</v>
      </c>
      <c r="IH111" s="7" t="e">
        <f t="shared" si="315"/>
        <v>#VALUE!</v>
      </c>
      <c r="II111" s="7" t="e">
        <f t="shared" si="315"/>
        <v>#VALUE!</v>
      </c>
      <c r="IJ111" s="7" t="e">
        <f t="shared" si="314"/>
        <v>#VALUE!</v>
      </c>
      <c r="IK111" s="7" t="e">
        <f t="shared" si="314"/>
        <v>#VALUE!</v>
      </c>
      <c r="IL111" s="7" t="e">
        <f t="shared" si="314"/>
        <v>#VALUE!</v>
      </c>
      <c r="IM111" s="61" t="e">
        <f t="shared" si="314"/>
        <v>#VALUE!</v>
      </c>
      <c r="IW111" s="10">
        <f>IFERROR(IF(COUNTIF(IW$8:IW110, IW110)&lt;=INDEX($IQ$8:$IQ$18, MATCH(IW110, $IP$8:$IP$18, 0)), IW110, IW110+$IR$5), "")</f>
        <v>5</v>
      </c>
      <c r="IX111" s="10">
        <f>IF($IW111="", "", COUNTIF(IW$8:IW111, IW111))</f>
        <v>4</v>
      </c>
      <c r="IY111" s="10">
        <f t="shared" si="245"/>
        <v>10</v>
      </c>
      <c r="JA111" s="10" t="str">
        <f t="shared" si="246"/>
        <v>X</v>
      </c>
      <c r="JB111" s="10">
        <f>IF($JA111="", "", COUNTIF(JA$8:JA111, "X"))</f>
        <v>94</v>
      </c>
      <c r="JE111" s="67" t="str">
        <f t="shared" si="247"/>
        <v/>
      </c>
      <c r="JF111" s="60" t="str">
        <f>IF(AND($IQ$5='Dev Settings'!$BU$3, COUNTIF($IP$21:$IP$25, HT111)&gt;0, COUNTIF($IP$21:$IP$25, HT110)&gt;0), MIN($ML110:$NE110)-ML110, IF(AND($IQ$6='Dev Settings'!$BU$3, COUNTIF($IQ$21:$IQ$25, HT111)&gt;0, COUNTIF($IQ$21:$IQ$25, HT110)&gt;0), MAX($ML110:$NE110)-ML110, IFERROR(INDEX($IU$8:$IU$107, MATCH(HT111, $IT$8:$IT$107, 0)), "")))</f>
        <v/>
      </c>
      <c r="JG111" s="7" t="str">
        <f>IF(AND($IQ$5='Dev Settings'!$BU$3, COUNTIF($IP$21:$IP$25, HU111)&gt;0, COUNTIF($IP$21:$IP$25, HU110)&gt;0), MIN($ML110:$NE110)-MM110, IF(AND($IQ$6='Dev Settings'!$BU$3, COUNTIF($IQ$21:$IQ$25, HU111)&gt;0, COUNTIF($IQ$21:$IQ$25, HU110)&gt;0), MAX($ML110:$NE110)-MM110, IFERROR(INDEX($IU$8:$IU$107, MATCH(HU111, $IT$8:$IT$107, 0)), "")))</f>
        <v/>
      </c>
      <c r="JH111" s="7" t="str">
        <f>IF(AND($IQ$5='Dev Settings'!$BU$3, COUNTIF($IP$21:$IP$25, HV111)&gt;0, COUNTIF($IP$21:$IP$25, HV110)&gt;0), MIN($ML110:$NE110)-MN110, IF(AND($IQ$6='Dev Settings'!$BU$3, COUNTIF($IQ$21:$IQ$25, HV111)&gt;0, COUNTIF($IQ$21:$IQ$25, HV110)&gt;0), MAX($ML110:$NE110)-MN110, IFERROR(INDEX($IU$8:$IU$107, MATCH(HV111, $IT$8:$IT$107, 0)), "")))</f>
        <v/>
      </c>
      <c r="JI111" s="7" t="str">
        <f>IF(AND($IQ$5='Dev Settings'!$BU$3, COUNTIF($IP$21:$IP$25, HW111)&gt;0, COUNTIF($IP$21:$IP$25, HW110)&gt;0), MIN($ML110:$NE110)-MO110, IF(AND($IQ$6='Dev Settings'!$BU$3, COUNTIF($IQ$21:$IQ$25, HW111)&gt;0, COUNTIF($IQ$21:$IQ$25, HW110)&gt;0), MAX($ML110:$NE110)-MO110, IFERROR(INDEX($IU$8:$IU$107, MATCH(HW111, $IT$8:$IT$107, 0)), "")))</f>
        <v/>
      </c>
      <c r="JJ111" s="7" t="str">
        <f>IF(AND($IQ$5='Dev Settings'!$BU$3, COUNTIF($IP$21:$IP$25, HX111)&gt;0, COUNTIF($IP$21:$IP$25, HX110)&gt;0), MIN($ML110:$NE110)-MP110, IF(AND($IQ$6='Dev Settings'!$BU$3, COUNTIF($IQ$21:$IQ$25, HX111)&gt;0, COUNTIF($IQ$21:$IQ$25, HX110)&gt;0), MAX($ML110:$NE110)-MP110, IFERROR(INDEX($IU$8:$IU$107, MATCH(HX111, $IT$8:$IT$107, 0)), "")))</f>
        <v/>
      </c>
      <c r="JK111" s="7" t="str">
        <f>IF(AND($IQ$5='Dev Settings'!$BU$3, COUNTIF($IP$21:$IP$25, HY111)&gt;0, COUNTIF($IP$21:$IP$25, HY110)&gt;0), MIN($ML110:$NE110)-MQ110, IF(AND($IQ$6='Dev Settings'!$BU$3, COUNTIF($IQ$21:$IQ$25, HY111)&gt;0, COUNTIF($IQ$21:$IQ$25, HY110)&gt;0), MAX($ML110:$NE110)-MQ110, IFERROR(INDEX($IU$8:$IU$107, MATCH(HY111, $IT$8:$IT$107, 0)), "")))</f>
        <v/>
      </c>
      <c r="JL111" s="7" t="str">
        <f>IF(AND($IQ$5='Dev Settings'!$BU$3, COUNTIF($IP$21:$IP$25, HZ111)&gt;0, COUNTIF($IP$21:$IP$25, HZ110)&gt;0), MIN($ML110:$NE110)-MR110, IF(AND($IQ$6='Dev Settings'!$BU$3, COUNTIF($IQ$21:$IQ$25, HZ111)&gt;0, COUNTIF($IQ$21:$IQ$25, HZ110)&gt;0), MAX($ML110:$NE110)-MR110, IFERROR(INDEX($IU$8:$IU$107, MATCH(HZ111, $IT$8:$IT$107, 0)), "")))</f>
        <v/>
      </c>
      <c r="JM111" s="7" t="str">
        <f>IF(AND($IQ$5='Dev Settings'!$BU$3, COUNTIF($IP$21:$IP$25, IA111)&gt;0, COUNTIF($IP$21:$IP$25, IA110)&gt;0), MIN($ML110:$NE110)-MS110, IF(AND($IQ$6='Dev Settings'!$BU$3, COUNTIF($IQ$21:$IQ$25, IA111)&gt;0, COUNTIF($IQ$21:$IQ$25, IA110)&gt;0), MAX($ML110:$NE110)-MS110, IFERROR(INDEX($IU$8:$IU$107, MATCH(IA111, $IT$8:$IT$107, 0)), "")))</f>
        <v/>
      </c>
      <c r="JN111" s="7" t="str">
        <f>IF(AND($IQ$5='Dev Settings'!$BU$3, COUNTIF($IP$21:$IP$25, IB111)&gt;0, COUNTIF($IP$21:$IP$25, IB110)&gt;0), MIN($ML110:$NE110)-MT110, IF(AND($IQ$6='Dev Settings'!$BU$3, COUNTIF($IQ$21:$IQ$25, IB111)&gt;0, COUNTIF($IQ$21:$IQ$25, IB110)&gt;0), MAX($ML110:$NE110)-MT110, IFERROR(INDEX($IU$8:$IU$107, MATCH(IB111, $IT$8:$IT$107, 0)), "")))</f>
        <v/>
      </c>
      <c r="JO111" s="7" t="str">
        <f>IF(AND($IQ$5='Dev Settings'!$BU$3, COUNTIF($IP$21:$IP$25, IC111)&gt;0, COUNTIF($IP$21:$IP$25, IC110)&gt;0), MIN($ML110:$NE110)-MU110, IF(AND($IQ$6='Dev Settings'!$BU$3, COUNTIF($IQ$21:$IQ$25, IC111)&gt;0, COUNTIF($IQ$21:$IQ$25, IC110)&gt;0), MAX($ML110:$NE110)-MU110, IFERROR(INDEX($IU$8:$IU$107, MATCH(IC111, $IT$8:$IT$107, 0)), "")))</f>
        <v/>
      </c>
      <c r="JP111" s="7" t="str">
        <f>IF(AND($IQ$5='Dev Settings'!$BU$3, COUNTIF($IP$21:$IP$25, ID111)&gt;0, COUNTIF($IP$21:$IP$25, ID110)&gt;0), MIN($ML110:$NE110)-MV110, IF(AND($IQ$6='Dev Settings'!$BU$3, COUNTIF($IQ$21:$IQ$25, ID111)&gt;0, COUNTIF($IQ$21:$IQ$25, ID110)&gt;0), MAX($ML110:$NE110)-MV110, IFERROR(INDEX($IU$8:$IU$107, MATCH(ID111, $IT$8:$IT$107, 0)), "")))</f>
        <v/>
      </c>
      <c r="JQ111" s="7" t="str">
        <f>IF(AND($IQ$5='Dev Settings'!$BU$3, COUNTIF($IP$21:$IP$25, IE111)&gt;0, COUNTIF($IP$21:$IP$25, IE110)&gt;0), MIN($ML110:$NE110)-MW110, IF(AND($IQ$6='Dev Settings'!$BU$3, COUNTIF($IQ$21:$IQ$25, IE111)&gt;0, COUNTIF($IQ$21:$IQ$25, IE110)&gt;0), MAX($ML110:$NE110)-MW110, IFERROR(INDEX($IU$8:$IU$107, MATCH(IE111, $IT$8:$IT$107, 0)), "")))</f>
        <v/>
      </c>
      <c r="JR111" s="7" t="str">
        <f>IF(AND($IQ$5='Dev Settings'!$BU$3, COUNTIF($IP$21:$IP$25, IF111)&gt;0, COUNTIF($IP$21:$IP$25, IF110)&gt;0), MIN($ML110:$NE110)-MX110, IF(AND($IQ$6='Dev Settings'!$BU$3, COUNTIF($IQ$21:$IQ$25, IF111)&gt;0, COUNTIF($IQ$21:$IQ$25, IF110)&gt;0), MAX($ML110:$NE110)-MX110, IFERROR(INDEX($IU$8:$IU$107, MATCH(IF111, $IT$8:$IT$107, 0)), "")))</f>
        <v/>
      </c>
      <c r="JS111" s="7" t="str">
        <f>IF(AND($IQ$5='Dev Settings'!$BU$3, COUNTIF($IP$21:$IP$25, IG111)&gt;0, COUNTIF($IP$21:$IP$25, IG110)&gt;0), MIN($ML110:$NE110)-MY110, IF(AND($IQ$6='Dev Settings'!$BU$3, COUNTIF($IQ$21:$IQ$25, IG111)&gt;0, COUNTIF($IQ$21:$IQ$25, IG110)&gt;0), MAX($ML110:$NE110)-MY110, IFERROR(INDEX($IU$8:$IU$107, MATCH(IG111, $IT$8:$IT$107, 0)), "")))</f>
        <v/>
      </c>
      <c r="JT111" s="7" t="str">
        <f>IF(AND($IQ$5='Dev Settings'!$BU$3, COUNTIF($IP$21:$IP$25, IH111)&gt;0, COUNTIF($IP$21:$IP$25, IH110)&gt;0), MIN($ML110:$NE110)-MZ110, IF(AND($IQ$6='Dev Settings'!$BU$3, COUNTIF($IQ$21:$IQ$25, IH111)&gt;0, COUNTIF($IQ$21:$IQ$25, IH110)&gt;0), MAX($ML110:$NE110)-MZ110, IFERROR(INDEX($IU$8:$IU$107, MATCH(IH111, $IT$8:$IT$107, 0)), "")))</f>
        <v/>
      </c>
      <c r="JU111" s="7" t="str">
        <f>IF(AND($IQ$5='Dev Settings'!$BU$3, COUNTIF($IP$21:$IP$25, II111)&gt;0, COUNTIF($IP$21:$IP$25, II110)&gt;0), MIN($ML110:$NE110)-NA110, IF(AND($IQ$6='Dev Settings'!$BU$3, COUNTIF($IQ$21:$IQ$25, II111)&gt;0, COUNTIF($IQ$21:$IQ$25, II110)&gt;0), MAX($ML110:$NE110)-NA110, IFERROR(INDEX($IU$8:$IU$107, MATCH(II111, $IT$8:$IT$107, 0)), "")))</f>
        <v/>
      </c>
      <c r="JV111" s="7" t="str">
        <f>IF(AND($IQ$5='Dev Settings'!$BU$3, COUNTIF($IP$21:$IP$25, IJ111)&gt;0, COUNTIF($IP$21:$IP$25, IJ110)&gt;0), MIN($ML110:$NE110)-NB110, IF(AND($IQ$6='Dev Settings'!$BU$3, COUNTIF($IQ$21:$IQ$25, IJ111)&gt;0, COUNTIF($IQ$21:$IQ$25, IJ110)&gt;0), MAX($ML110:$NE110)-NB110, IFERROR(INDEX($IU$8:$IU$107, MATCH(IJ111, $IT$8:$IT$107, 0)), "")))</f>
        <v/>
      </c>
      <c r="JW111" s="7" t="str">
        <f>IF(AND($IQ$5='Dev Settings'!$BU$3, COUNTIF($IP$21:$IP$25, IK111)&gt;0, COUNTIF($IP$21:$IP$25, IK110)&gt;0), MIN($ML110:$NE110)-NC110, IF(AND($IQ$6='Dev Settings'!$BU$3, COUNTIF($IQ$21:$IQ$25, IK111)&gt;0, COUNTIF($IQ$21:$IQ$25, IK110)&gt;0), MAX($ML110:$NE110)-NC110, IFERROR(INDEX($IU$8:$IU$107, MATCH(IK111, $IT$8:$IT$107, 0)), "")))</f>
        <v/>
      </c>
      <c r="JX111" s="7" t="str">
        <f>IF(AND($IQ$5='Dev Settings'!$BU$3, COUNTIF($IP$21:$IP$25, IL111)&gt;0, COUNTIF($IP$21:$IP$25, IL110)&gt;0), MIN($ML110:$NE110)-ND110, IF(AND($IQ$6='Dev Settings'!$BU$3, COUNTIF($IQ$21:$IQ$25, IL111)&gt;0, COUNTIF($IQ$21:$IQ$25, IL110)&gt;0), MAX($ML110:$NE110)-ND110, IFERROR(INDEX($IU$8:$IU$107, MATCH(IL111, $IT$8:$IT$107, 0)), "")))</f>
        <v/>
      </c>
      <c r="JY111" s="61" t="str">
        <f>IF(AND($IQ$5='Dev Settings'!$BU$3, COUNTIF($IP$21:$IP$25, IM111)&gt;0, COUNTIF($IP$21:$IP$25, IM110)&gt;0), MIN($ML110:$NE110)-NE110, IF(AND($IQ$6='Dev Settings'!$BU$3, COUNTIF($IQ$21:$IQ$25, IM111)&gt;0, COUNTIF($IQ$21:$IQ$25, IM110)&gt;0), MAX($ML110:$NE110)-NE110, IFERROR(INDEX($IU$8:$IU$107, MATCH(IM111, $IT$8:$IT$107, 0)), "")))</f>
        <v/>
      </c>
      <c r="KA111" s="60" t="str">
        <f t="shared" si="181"/>
        <v/>
      </c>
      <c r="KB111" s="7" t="str">
        <f t="shared" si="182"/>
        <v/>
      </c>
      <c r="KC111" s="7" t="str">
        <f t="shared" si="183"/>
        <v/>
      </c>
      <c r="KD111" s="7" t="str">
        <f t="shared" si="184"/>
        <v/>
      </c>
      <c r="KE111" s="7" t="str">
        <f t="shared" si="185"/>
        <v/>
      </c>
      <c r="KF111" s="7" t="str">
        <f t="shared" si="186"/>
        <v/>
      </c>
      <c r="KG111" s="7" t="str">
        <f t="shared" si="187"/>
        <v/>
      </c>
      <c r="KH111" s="7" t="str">
        <f t="shared" si="188"/>
        <v/>
      </c>
      <c r="KI111" s="7" t="str">
        <f t="shared" si="189"/>
        <v/>
      </c>
      <c r="KJ111" s="7" t="str">
        <f t="shared" si="190"/>
        <v/>
      </c>
      <c r="KK111" s="7" t="str">
        <f t="shared" si="191"/>
        <v/>
      </c>
      <c r="KL111" s="7" t="str">
        <f t="shared" si="192"/>
        <v/>
      </c>
      <c r="KM111" s="7" t="str">
        <f t="shared" si="193"/>
        <v/>
      </c>
      <c r="KN111" s="7" t="str">
        <f t="shared" si="194"/>
        <v/>
      </c>
      <c r="KO111" s="7" t="str">
        <f t="shared" si="195"/>
        <v/>
      </c>
      <c r="KP111" s="7" t="str">
        <f t="shared" si="196"/>
        <v/>
      </c>
      <c r="KQ111" s="7" t="str">
        <f t="shared" si="197"/>
        <v/>
      </c>
      <c r="KR111" s="7" t="str">
        <f t="shared" si="198"/>
        <v/>
      </c>
      <c r="KS111" s="7" t="str">
        <f t="shared" si="199"/>
        <v/>
      </c>
      <c r="KT111" s="61" t="str">
        <f t="shared" si="200"/>
        <v/>
      </c>
      <c r="KV111" s="60" t="e">
        <f t="shared" si="201"/>
        <v>#VALUE!</v>
      </c>
      <c r="KW111" s="7" t="e">
        <f t="shared" si="202"/>
        <v>#VALUE!</v>
      </c>
      <c r="KX111" s="7" t="e">
        <f t="shared" si="203"/>
        <v>#VALUE!</v>
      </c>
      <c r="KY111" s="7" t="e">
        <f t="shared" si="204"/>
        <v>#VALUE!</v>
      </c>
      <c r="KZ111" s="7" t="e">
        <f t="shared" si="205"/>
        <v>#VALUE!</v>
      </c>
      <c r="LA111" s="7" t="e">
        <f t="shared" si="206"/>
        <v>#VALUE!</v>
      </c>
      <c r="LB111" s="7" t="e">
        <f t="shared" si="207"/>
        <v>#VALUE!</v>
      </c>
      <c r="LC111" s="7" t="e">
        <f t="shared" si="208"/>
        <v>#VALUE!</v>
      </c>
      <c r="LD111" s="7" t="e">
        <f t="shared" si="209"/>
        <v>#VALUE!</v>
      </c>
      <c r="LE111" s="7" t="e">
        <f t="shared" si="210"/>
        <v>#VALUE!</v>
      </c>
      <c r="LF111" s="7" t="e">
        <f t="shared" si="211"/>
        <v>#VALUE!</v>
      </c>
      <c r="LG111" s="7" t="e">
        <f t="shared" si="212"/>
        <v>#VALUE!</v>
      </c>
      <c r="LH111" s="7" t="e">
        <f t="shared" si="213"/>
        <v>#VALUE!</v>
      </c>
      <c r="LI111" s="7" t="e">
        <f t="shared" si="214"/>
        <v>#VALUE!</v>
      </c>
      <c r="LJ111" s="7" t="e">
        <f t="shared" si="215"/>
        <v>#VALUE!</v>
      </c>
      <c r="LK111" s="7" t="e">
        <f t="shared" si="216"/>
        <v>#VALUE!</v>
      </c>
      <c r="LL111" s="7" t="e">
        <f t="shared" si="217"/>
        <v>#VALUE!</v>
      </c>
      <c r="LM111" s="7" t="e">
        <f t="shared" si="218"/>
        <v>#VALUE!</v>
      </c>
      <c r="LN111" s="7" t="e">
        <f t="shared" si="219"/>
        <v>#VALUE!</v>
      </c>
      <c r="LO111" s="61" t="e">
        <f t="shared" si="220"/>
        <v>#VALUE!</v>
      </c>
      <c r="LQ111" s="60" t="e">
        <f t="shared" si="221"/>
        <v>#VALUE!</v>
      </c>
      <c r="LR111" s="7" t="e">
        <f t="shared" si="222"/>
        <v>#VALUE!</v>
      </c>
      <c r="LS111" s="7" t="e">
        <f t="shared" si="223"/>
        <v>#VALUE!</v>
      </c>
      <c r="LT111" s="7" t="e">
        <f t="shared" si="224"/>
        <v>#VALUE!</v>
      </c>
      <c r="LU111" s="7" t="e">
        <f t="shared" si="225"/>
        <v>#VALUE!</v>
      </c>
      <c r="LV111" s="7" t="e">
        <f t="shared" si="226"/>
        <v>#VALUE!</v>
      </c>
      <c r="LW111" s="7" t="e">
        <f t="shared" si="227"/>
        <v>#VALUE!</v>
      </c>
      <c r="LX111" s="7" t="e">
        <f t="shared" si="228"/>
        <v>#VALUE!</v>
      </c>
      <c r="LY111" s="7" t="e">
        <f t="shared" si="229"/>
        <v>#VALUE!</v>
      </c>
      <c r="LZ111" s="7" t="e">
        <f t="shared" si="230"/>
        <v>#VALUE!</v>
      </c>
      <c r="MA111" s="7" t="e">
        <f t="shared" si="231"/>
        <v>#VALUE!</v>
      </c>
      <c r="MB111" s="7" t="e">
        <f t="shared" si="232"/>
        <v>#VALUE!</v>
      </c>
      <c r="MC111" s="7" t="e">
        <f t="shared" si="233"/>
        <v>#VALUE!</v>
      </c>
      <c r="MD111" s="7" t="e">
        <f t="shared" si="234"/>
        <v>#VALUE!</v>
      </c>
      <c r="ME111" s="7" t="e">
        <f t="shared" si="235"/>
        <v>#VALUE!</v>
      </c>
      <c r="MF111" s="7" t="e">
        <f t="shared" si="236"/>
        <v>#VALUE!</v>
      </c>
      <c r="MG111" s="7" t="e">
        <f t="shared" si="237"/>
        <v>#VALUE!</v>
      </c>
      <c r="MH111" s="7" t="e">
        <f t="shared" si="238"/>
        <v>#VALUE!</v>
      </c>
      <c r="MI111" s="7" t="e">
        <f t="shared" si="239"/>
        <v>#VALUE!</v>
      </c>
      <c r="MJ111" s="61" t="e">
        <f t="shared" si="240"/>
        <v>#VALUE!</v>
      </c>
      <c r="ML111" s="60" t="str">
        <f t="shared" si="248"/>
        <v/>
      </c>
      <c r="MM111" s="7" t="str">
        <f t="shared" si="249"/>
        <v/>
      </c>
      <c r="MN111" s="7" t="str">
        <f t="shared" si="250"/>
        <v/>
      </c>
      <c r="MO111" s="7" t="str">
        <f t="shared" si="251"/>
        <v/>
      </c>
      <c r="MP111" s="7" t="str">
        <f t="shared" si="252"/>
        <v/>
      </c>
      <c r="MQ111" s="7" t="str">
        <f t="shared" si="253"/>
        <v/>
      </c>
      <c r="MR111" s="7" t="str">
        <f t="shared" si="254"/>
        <v/>
      </c>
      <c r="MS111" s="7" t="str">
        <f t="shared" si="255"/>
        <v/>
      </c>
      <c r="MT111" s="7" t="str">
        <f t="shared" si="256"/>
        <v/>
      </c>
      <c r="MU111" s="7" t="str">
        <f t="shared" si="257"/>
        <v/>
      </c>
      <c r="MV111" s="7" t="str">
        <f t="shared" si="258"/>
        <v/>
      </c>
      <c r="MW111" s="7" t="str">
        <f t="shared" si="259"/>
        <v/>
      </c>
      <c r="MX111" s="7" t="str">
        <f t="shared" si="260"/>
        <v/>
      </c>
      <c r="MY111" s="7" t="str">
        <f t="shared" si="261"/>
        <v/>
      </c>
      <c r="MZ111" s="7" t="str">
        <f t="shared" si="262"/>
        <v/>
      </c>
      <c r="NA111" s="7" t="str">
        <f t="shared" si="263"/>
        <v/>
      </c>
      <c r="NB111" s="7" t="str">
        <f t="shared" si="264"/>
        <v/>
      </c>
      <c r="NC111" s="7" t="str">
        <f t="shared" si="265"/>
        <v/>
      </c>
      <c r="ND111" s="7" t="str">
        <f t="shared" si="266"/>
        <v/>
      </c>
      <c r="NE111" s="61" t="str">
        <f t="shared" si="267"/>
        <v/>
      </c>
      <c r="NG111" s="10" t="str">
        <f t="shared" si="268"/>
        <v/>
      </c>
      <c r="NI111" s="10" t="str">
        <f t="shared" si="269"/>
        <v/>
      </c>
      <c r="NK111" s="10" t="str">
        <f>IF(COUNTIF($NI111:$NI$176, "X")=1, "X", "")</f>
        <v/>
      </c>
      <c r="NM111" s="10" t="str">
        <f t="shared" si="241"/>
        <v/>
      </c>
      <c r="NO111" s="85" t="str" cm="1">
        <f t="array" ref="NO111">IF(OR(NO$7="", $JE111=""), "", IFERROR(NO$8+SUMPRODUCT((Trades!$CL$8:$CL$307)*(Trades!$O$8:$Q$307=NO$7)*(Trades!$R$8:$R$307&lt;$JE111))-SUMPRODUCT((Trades!$H$8:$H$307)*(Trades!$E$8:$E$307=NO$7)*(Trades!$R$8:$R$307&lt;$JE111)), ""))</f>
        <v/>
      </c>
      <c r="NP111" s="86" t="str" cm="1">
        <f t="array" ref="NP111">IF(OR(NP$7="", $JE111=""), "", IFERROR(NP$8+SUMPRODUCT((Trades!$CL$8:$CL$307)*(Trades!$O$8:$Q$307=NP$7)*(Trades!$R$8:$R$307&lt;$JE111))-SUMPRODUCT((Trades!$H$8:$H$307)*(Trades!$E$8:$E$307=NP$7)*(Trades!$R$8:$R$307&lt;$JE111)), ""))</f>
        <v/>
      </c>
      <c r="NQ111" s="86" t="str" cm="1">
        <f t="array" ref="NQ111">IF(OR(NQ$7="", $JE111=""), "", IFERROR(NQ$8+SUMPRODUCT((Trades!$CL$8:$CL$307)*(Trades!$O$8:$Q$307=NQ$7)*(Trades!$R$8:$R$307&lt;$JE111))-SUMPRODUCT((Trades!$H$8:$H$307)*(Trades!$E$8:$E$307=NQ$7)*(Trades!$R$8:$R$307&lt;$JE111)), ""))</f>
        <v/>
      </c>
      <c r="NR111" s="86" t="str" cm="1">
        <f t="array" ref="NR111">IF(OR(NR$7="", $JE111=""), "", IFERROR(NR$8+SUMPRODUCT((Trades!$CL$8:$CL$307)*(Trades!$O$8:$Q$307=NR$7)*(Trades!$R$8:$R$307&lt;$JE111))-SUMPRODUCT((Trades!$H$8:$H$307)*(Trades!$E$8:$E$307=NR$7)*(Trades!$R$8:$R$307&lt;$JE111)), ""))</f>
        <v/>
      </c>
      <c r="NS111" s="86" t="str" cm="1">
        <f t="array" ref="NS111">IF(OR(NS$7="", $JE111=""), "", IFERROR(NS$8+SUMPRODUCT((Trades!$CL$8:$CL$307)*(Trades!$O$8:$Q$307=NS$7)*(Trades!$R$8:$R$307&lt;$JE111))-SUMPRODUCT((Trades!$H$8:$H$307)*(Trades!$E$8:$E$307=NS$7)*(Trades!$R$8:$R$307&lt;$JE111)), ""))</f>
        <v/>
      </c>
      <c r="NT111" s="86" t="str" cm="1">
        <f t="array" ref="NT111">IF(OR(NT$7="", $JE111=""), "", IFERROR(NT$8+SUMPRODUCT((Trades!$CL$8:$CL$307)*(Trades!$O$8:$Q$307=NT$7)*(Trades!$R$8:$R$307&lt;$JE111))-SUMPRODUCT((Trades!$H$8:$H$307)*(Trades!$E$8:$E$307=NT$7)*(Trades!$R$8:$R$307&lt;$JE111)), ""))</f>
        <v/>
      </c>
      <c r="NU111" s="86" t="str" cm="1">
        <f t="array" ref="NU111">IF(OR(NU$7="", $JE111=""), "", IFERROR(NU$8+SUMPRODUCT((Trades!$CL$8:$CL$307)*(Trades!$O$8:$Q$307=NU$7)*(Trades!$R$8:$R$307&lt;$JE111))-SUMPRODUCT((Trades!$H$8:$H$307)*(Trades!$E$8:$E$307=NU$7)*(Trades!$R$8:$R$307&lt;$JE111)), ""))</f>
        <v/>
      </c>
      <c r="NV111" s="86" t="str" cm="1">
        <f t="array" ref="NV111">IF(OR(NV$7="", $JE111=""), "", IFERROR(NV$8+SUMPRODUCT((Trades!$CL$8:$CL$307)*(Trades!$O$8:$Q$307=NV$7)*(Trades!$R$8:$R$307&lt;$JE111))-SUMPRODUCT((Trades!$H$8:$H$307)*(Trades!$E$8:$E$307=NV$7)*(Trades!$R$8:$R$307&lt;$JE111)), ""))</f>
        <v/>
      </c>
      <c r="NW111" s="86" t="str" cm="1">
        <f t="array" ref="NW111">IF(OR(NW$7="", $JE111=""), "", IFERROR(NW$8+SUMPRODUCT((Trades!$CL$8:$CL$307)*(Trades!$O$8:$Q$307=NW$7)*(Trades!$R$8:$R$307&lt;$JE111))-SUMPRODUCT((Trades!$H$8:$H$307)*(Trades!$E$8:$E$307=NW$7)*(Trades!$R$8:$R$307&lt;$JE111)), ""))</f>
        <v/>
      </c>
      <c r="NX111" s="86" t="str" cm="1">
        <f t="array" ref="NX111">IF(OR(NX$7="", $JE111=""), "", IFERROR(NX$8+SUMPRODUCT((Trades!$CL$8:$CL$307)*(Trades!$O$8:$Q$307=NX$7)*(Trades!$R$8:$R$307&lt;$JE111))-SUMPRODUCT((Trades!$H$8:$H$307)*(Trades!$E$8:$E$307=NX$7)*(Trades!$R$8:$R$307&lt;$JE111)), ""))</f>
        <v/>
      </c>
      <c r="NY111" s="86" t="str" cm="1">
        <f t="array" ref="NY111">IF(OR(NY$7="", $JE111=""), "", IFERROR(NY$8+SUMPRODUCT((Trades!$CL$8:$CL$307)*(Trades!$O$8:$Q$307=NY$7)*(Trades!$R$8:$R$307&lt;$JE111))-SUMPRODUCT((Trades!$H$8:$H$307)*(Trades!$E$8:$E$307=NY$7)*(Trades!$R$8:$R$307&lt;$JE111)), ""))</f>
        <v/>
      </c>
      <c r="NZ111" s="86" t="str" cm="1">
        <f t="array" ref="NZ111">IF(OR(NZ$7="", $JE111=""), "", IFERROR(NZ$8+SUMPRODUCT((Trades!$CL$8:$CL$307)*(Trades!$O$8:$Q$307=NZ$7)*(Trades!$R$8:$R$307&lt;$JE111))-SUMPRODUCT((Trades!$H$8:$H$307)*(Trades!$E$8:$E$307=NZ$7)*(Trades!$R$8:$R$307&lt;$JE111)), ""))</f>
        <v/>
      </c>
      <c r="OA111" s="86" t="str" cm="1">
        <f t="array" ref="OA111">IF(OR(OA$7="", $JE111=""), "", IFERROR(OA$8+SUMPRODUCT((Trades!$CL$8:$CL$307)*(Trades!$O$8:$Q$307=OA$7)*(Trades!$R$8:$R$307&lt;$JE111))-SUMPRODUCT((Trades!$H$8:$H$307)*(Trades!$E$8:$E$307=OA$7)*(Trades!$R$8:$R$307&lt;$JE111)), ""))</f>
        <v/>
      </c>
      <c r="OB111" s="86" t="str" cm="1">
        <f t="array" ref="OB111">IF(OR(OB$7="", $JE111=""), "", IFERROR(OB$8+SUMPRODUCT((Trades!$CL$8:$CL$307)*(Trades!$O$8:$Q$307=OB$7)*(Trades!$R$8:$R$307&lt;$JE111))-SUMPRODUCT((Trades!$H$8:$H$307)*(Trades!$E$8:$E$307=OB$7)*(Trades!$R$8:$R$307&lt;$JE111)), ""))</f>
        <v/>
      </c>
      <c r="OC111" s="86" t="str" cm="1">
        <f t="array" ref="OC111">IF(OR(OC$7="", $JE111=""), "", IFERROR(OC$8+SUMPRODUCT((Trades!$CL$8:$CL$307)*(Trades!$O$8:$Q$307=OC$7)*(Trades!$R$8:$R$307&lt;$JE111))-SUMPRODUCT((Trades!$H$8:$H$307)*(Trades!$E$8:$E$307=OC$7)*(Trades!$R$8:$R$307&lt;$JE111)), ""))</f>
        <v/>
      </c>
      <c r="OD111" s="86" t="str" cm="1">
        <f t="array" ref="OD111">IF(OR(OD$7="", $JE111=""), "", IFERROR(OD$8+SUMPRODUCT((Trades!$CL$8:$CL$307)*(Trades!$O$8:$Q$307=OD$7)*(Trades!$R$8:$R$307&lt;$JE111))-SUMPRODUCT((Trades!$H$8:$H$307)*(Trades!$E$8:$E$307=OD$7)*(Trades!$R$8:$R$307&lt;$JE111)), ""))</f>
        <v/>
      </c>
      <c r="OE111" s="86" t="str" cm="1">
        <f t="array" ref="OE111">IF(OR(OE$7="", $JE111=""), "", IFERROR(OE$8+SUMPRODUCT((Trades!$CL$8:$CL$307)*(Trades!$O$8:$Q$307=OE$7)*(Trades!$R$8:$R$307&lt;$JE111))-SUMPRODUCT((Trades!$H$8:$H$307)*(Trades!$E$8:$E$307=OE$7)*(Trades!$R$8:$R$307&lt;$JE111)), ""))</f>
        <v/>
      </c>
      <c r="OF111" s="86" t="str" cm="1">
        <f t="array" ref="OF111">IF(OR(OF$7="", $JE111=""), "", IFERROR(OF$8+SUMPRODUCT((Trades!$CL$8:$CL$307)*(Trades!$O$8:$Q$307=OF$7)*(Trades!$R$8:$R$307&lt;$JE111))-SUMPRODUCT((Trades!$H$8:$H$307)*(Trades!$E$8:$E$307=OF$7)*(Trades!$R$8:$R$307&lt;$JE111)), ""))</f>
        <v/>
      </c>
      <c r="OG111" s="86" t="str" cm="1">
        <f t="array" ref="OG111">IF(OR(OG$7="", $JE111=""), "", IFERROR(OG$8+SUMPRODUCT((Trades!$CL$8:$CL$307)*(Trades!$O$8:$Q$307=OG$7)*(Trades!$R$8:$R$307&lt;$JE111))-SUMPRODUCT((Trades!$H$8:$H$307)*(Trades!$E$8:$E$307=OG$7)*(Trades!$R$8:$R$307&lt;$JE111)), ""))</f>
        <v/>
      </c>
      <c r="OH111" s="87" t="str" cm="1">
        <f t="array" ref="OH111">IF(OR(OH$7="", $JE111=""), "", IFERROR(OH$8+SUMPRODUCT((Trades!$CL$8:$CL$307)*(Trades!$O$8:$Q$307=OH$7)*(Trades!$R$8:$R$307&lt;$JE111))-SUMPRODUCT((Trades!$H$8:$H$307)*(Trades!$E$8:$E$307=OH$7)*(Trades!$R$8:$R$307&lt;$JE111)), ""))</f>
        <v/>
      </c>
      <c r="OJ111" s="94" t="str">
        <f t="shared" si="270"/>
        <v/>
      </c>
      <c r="OK111" s="95" t="str">
        <f t="shared" si="298"/>
        <v/>
      </c>
      <c r="OL111" s="95" t="str">
        <f t="shared" si="299"/>
        <v/>
      </c>
      <c r="OM111" s="95" t="str">
        <f t="shared" si="300"/>
        <v/>
      </c>
      <c r="ON111" s="95" t="str">
        <f t="shared" si="301"/>
        <v/>
      </c>
      <c r="OO111" s="95" t="str">
        <f t="shared" si="302"/>
        <v/>
      </c>
      <c r="OP111" s="95" t="str">
        <f t="shared" si="303"/>
        <v/>
      </c>
      <c r="OQ111" s="95" t="str">
        <f t="shared" si="304"/>
        <v/>
      </c>
      <c r="OR111" s="95" t="str">
        <f t="shared" si="305"/>
        <v/>
      </c>
      <c r="OS111" s="95" t="str">
        <f t="shared" si="275"/>
        <v/>
      </c>
      <c r="OT111" s="95" t="str">
        <f t="shared" si="276"/>
        <v/>
      </c>
      <c r="OU111" s="95" t="str">
        <f t="shared" si="277"/>
        <v/>
      </c>
      <c r="OV111" s="95" t="str">
        <f t="shared" si="278"/>
        <v/>
      </c>
      <c r="OW111" s="95" t="str">
        <f t="shared" si="279"/>
        <v/>
      </c>
      <c r="OX111" s="95" t="str">
        <f t="shared" si="280"/>
        <v/>
      </c>
      <c r="OY111" s="95" t="str">
        <f t="shared" si="281"/>
        <v/>
      </c>
      <c r="OZ111" s="95" t="str">
        <f t="shared" si="282"/>
        <v/>
      </c>
      <c r="PA111" s="95" t="str">
        <f t="shared" si="283"/>
        <v/>
      </c>
      <c r="PB111" s="95" t="str">
        <f t="shared" si="284"/>
        <v/>
      </c>
      <c r="PC111" s="96" t="str">
        <f t="shared" si="285"/>
        <v/>
      </c>
      <c r="PE111" s="101" t="str">
        <f t="shared" si="271"/>
        <v/>
      </c>
      <c r="PG111" s="106" t="str">
        <f t="shared" si="272"/>
        <v/>
      </c>
      <c r="PH111" s="107" t="str">
        <f t="shared" si="306"/>
        <v/>
      </c>
      <c r="PI111" s="107" t="str">
        <f t="shared" si="307"/>
        <v/>
      </c>
      <c r="PJ111" s="107" t="str">
        <f t="shared" si="308"/>
        <v/>
      </c>
      <c r="PK111" s="107" t="str">
        <f t="shared" si="309"/>
        <v/>
      </c>
      <c r="PL111" s="107" t="str">
        <f t="shared" si="310"/>
        <v/>
      </c>
      <c r="PM111" s="107" t="str">
        <f t="shared" si="311"/>
        <v/>
      </c>
      <c r="PN111" s="107" t="str">
        <f t="shared" si="312"/>
        <v/>
      </c>
      <c r="PO111" s="107" t="str">
        <f t="shared" si="313"/>
        <v/>
      </c>
      <c r="PP111" s="107" t="str">
        <f t="shared" si="286"/>
        <v/>
      </c>
      <c r="PQ111" s="107" t="str">
        <f t="shared" si="287"/>
        <v/>
      </c>
      <c r="PR111" s="107" t="str">
        <f t="shared" si="288"/>
        <v/>
      </c>
      <c r="PS111" s="107" t="str">
        <f t="shared" si="289"/>
        <v/>
      </c>
      <c r="PT111" s="107" t="str">
        <f t="shared" si="290"/>
        <v/>
      </c>
      <c r="PU111" s="107" t="str">
        <f t="shared" si="291"/>
        <v/>
      </c>
      <c r="PV111" s="107" t="str">
        <f t="shared" si="292"/>
        <v/>
      </c>
      <c r="PW111" s="107" t="str">
        <f t="shared" si="293"/>
        <v/>
      </c>
      <c r="PX111" s="107" t="str">
        <f t="shared" si="294"/>
        <v/>
      </c>
      <c r="PY111" s="107" t="str">
        <f t="shared" si="295"/>
        <v/>
      </c>
      <c r="PZ111" s="108" t="str">
        <f t="shared" si="296"/>
        <v/>
      </c>
      <c r="QB111" s="124" t="str" cm="1">
        <f t="array" ref="QB111">IF(OR($QB$3="", $NI111=""), "", IFERROR(INDEX($ML111:$NE111, $QA111, MATCH($QB$3, $ML$7:$NE$7, 0)), ""))</f>
        <v/>
      </c>
      <c r="QD111" s="101" t="e" cm="1">
        <f t="array" ref="QD111">IF(OR($NI111="", $QB$3=""), NA(), IFERROR(INDEX($NO111:$OH111, $QC111, MATCH($QB$3, $NO$7:$OH$7, 0)), NA()))</f>
        <v>#N/A</v>
      </c>
      <c r="QF111" s="10">
        <f t="shared" si="242"/>
        <v>-20</v>
      </c>
    </row>
    <row r="112" spans="88:448" ht="15" hidden="1" customHeight="1" x14ac:dyDescent="0.25">
      <c r="HJ112" s="52" t="e">
        <f t="shared" si="318"/>
        <v>#VALUE!</v>
      </c>
      <c r="HL112" s="49">
        <f>$CA$16</f>
        <v>0.33333333333333331</v>
      </c>
      <c r="HN112" s="10" t="e">
        <f t="shared" si="316"/>
        <v>#VALUE!</v>
      </c>
      <c r="HP112" s="10" t="e">
        <f t="shared" si="317"/>
        <v>#VALUE!</v>
      </c>
      <c r="HR112" s="10" t="e">
        <f t="shared" si="243"/>
        <v>#VALUE!</v>
      </c>
      <c r="HT112" s="60" t="e">
        <f t="shared" si="315"/>
        <v>#VALUE!</v>
      </c>
      <c r="HU112" s="7" t="e">
        <f t="shared" si="315"/>
        <v>#VALUE!</v>
      </c>
      <c r="HV112" s="7" t="e">
        <f t="shared" si="315"/>
        <v>#VALUE!</v>
      </c>
      <c r="HW112" s="7" t="e">
        <f t="shared" si="315"/>
        <v>#VALUE!</v>
      </c>
      <c r="HX112" s="7" t="e">
        <f t="shared" si="315"/>
        <v>#VALUE!</v>
      </c>
      <c r="HY112" s="7" t="e">
        <f t="shared" si="315"/>
        <v>#VALUE!</v>
      </c>
      <c r="HZ112" s="7" t="e">
        <f t="shared" si="315"/>
        <v>#VALUE!</v>
      </c>
      <c r="IA112" s="7" t="e">
        <f t="shared" si="315"/>
        <v>#VALUE!</v>
      </c>
      <c r="IB112" s="7" t="e">
        <f t="shared" si="315"/>
        <v>#VALUE!</v>
      </c>
      <c r="IC112" s="7" t="e">
        <f t="shared" si="315"/>
        <v>#VALUE!</v>
      </c>
      <c r="ID112" s="7" t="e">
        <f t="shared" si="315"/>
        <v>#VALUE!</v>
      </c>
      <c r="IE112" s="7" t="e">
        <f t="shared" si="315"/>
        <v>#VALUE!</v>
      </c>
      <c r="IF112" s="7" t="e">
        <f t="shared" si="315"/>
        <v>#VALUE!</v>
      </c>
      <c r="IG112" s="7" t="e">
        <f t="shared" si="315"/>
        <v>#VALUE!</v>
      </c>
      <c r="IH112" s="7" t="e">
        <f t="shared" si="315"/>
        <v>#VALUE!</v>
      </c>
      <c r="II112" s="7" t="e">
        <f t="shared" si="315"/>
        <v>#VALUE!</v>
      </c>
      <c r="IJ112" s="7" t="e">
        <f t="shared" si="314"/>
        <v>#VALUE!</v>
      </c>
      <c r="IK112" s="7" t="e">
        <f t="shared" si="314"/>
        <v>#VALUE!</v>
      </c>
      <c r="IL112" s="7" t="e">
        <f t="shared" si="314"/>
        <v>#VALUE!</v>
      </c>
      <c r="IM112" s="61" t="e">
        <f t="shared" si="314"/>
        <v>#VALUE!</v>
      </c>
      <c r="IW112" s="10">
        <f>IFERROR(IF(COUNTIF(IW$8:IW111, IW111)&lt;=INDEX($IQ$8:$IQ$18, MATCH(IW111, $IP$8:$IP$18, 0)), IW111, IW111+$IR$5), "")</f>
        <v>5</v>
      </c>
      <c r="IX112" s="10">
        <f>IF($IW112="", "", COUNTIF(IW$8:IW112, IW112))</f>
        <v>5</v>
      </c>
      <c r="IY112" s="10">
        <f t="shared" si="245"/>
        <v>10</v>
      </c>
      <c r="JA112" s="10" t="str">
        <f t="shared" si="246"/>
        <v>X</v>
      </c>
      <c r="JB112" s="10">
        <f>IF($JA112="", "", COUNTIF(JA$8:JA112, "X"))</f>
        <v>95</v>
      </c>
      <c r="JE112" s="67" t="str">
        <f t="shared" si="247"/>
        <v/>
      </c>
      <c r="JF112" s="60" t="str">
        <f>IF(AND($IQ$5='Dev Settings'!$BU$3, COUNTIF($IP$21:$IP$25, HT112)&gt;0, COUNTIF($IP$21:$IP$25, HT111)&gt;0), MIN($ML111:$NE111)-ML111, IF(AND($IQ$6='Dev Settings'!$BU$3, COUNTIF($IQ$21:$IQ$25, HT112)&gt;0, COUNTIF($IQ$21:$IQ$25, HT111)&gt;0), MAX($ML111:$NE111)-ML111, IFERROR(INDEX($IU$8:$IU$107, MATCH(HT112, $IT$8:$IT$107, 0)), "")))</f>
        <v/>
      </c>
      <c r="JG112" s="7" t="str">
        <f>IF(AND($IQ$5='Dev Settings'!$BU$3, COUNTIF($IP$21:$IP$25, HU112)&gt;0, COUNTIF($IP$21:$IP$25, HU111)&gt;0), MIN($ML111:$NE111)-MM111, IF(AND($IQ$6='Dev Settings'!$BU$3, COUNTIF($IQ$21:$IQ$25, HU112)&gt;0, COUNTIF($IQ$21:$IQ$25, HU111)&gt;0), MAX($ML111:$NE111)-MM111, IFERROR(INDEX($IU$8:$IU$107, MATCH(HU112, $IT$8:$IT$107, 0)), "")))</f>
        <v/>
      </c>
      <c r="JH112" s="7" t="str">
        <f>IF(AND($IQ$5='Dev Settings'!$BU$3, COUNTIF($IP$21:$IP$25, HV112)&gt;0, COUNTIF($IP$21:$IP$25, HV111)&gt;0), MIN($ML111:$NE111)-MN111, IF(AND($IQ$6='Dev Settings'!$BU$3, COUNTIF($IQ$21:$IQ$25, HV112)&gt;0, COUNTIF($IQ$21:$IQ$25, HV111)&gt;0), MAX($ML111:$NE111)-MN111, IFERROR(INDEX($IU$8:$IU$107, MATCH(HV112, $IT$8:$IT$107, 0)), "")))</f>
        <v/>
      </c>
      <c r="JI112" s="7" t="str">
        <f>IF(AND($IQ$5='Dev Settings'!$BU$3, COUNTIF($IP$21:$IP$25, HW112)&gt;0, COUNTIF($IP$21:$IP$25, HW111)&gt;0), MIN($ML111:$NE111)-MO111, IF(AND($IQ$6='Dev Settings'!$BU$3, COUNTIF($IQ$21:$IQ$25, HW112)&gt;0, COUNTIF($IQ$21:$IQ$25, HW111)&gt;0), MAX($ML111:$NE111)-MO111, IFERROR(INDEX($IU$8:$IU$107, MATCH(HW112, $IT$8:$IT$107, 0)), "")))</f>
        <v/>
      </c>
      <c r="JJ112" s="7" t="str">
        <f>IF(AND($IQ$5='Dev Settings'!$BU$3, COUNTIF($IP$21:$IP$25, HX112)&gt;0, COUNTIF($IP$21:$IP$25, HX111)&gt;0), MIN($ML111:$NE111)-MP111, IF(AND($IQ$6='Dev Settings'!$BU$3, COUNTIF($IQ$21:$IQ$25, HX112)&gt;0, COUNTIF($IQ$21:$IQ$25, HX111)&gt;0), MAX($ML111:$NE111)-MP111, IFERROR(INDEX($IU$8:$IU$107, MATCH(HX112, $IT$8:$IT$107, 0)), "")))</f>
        <v/>
      </c>
      <c r="JK112" s="7" t="str">
        <f>IF(AND($IQ$5='Dev Settings'!$BU$3, COUNTIF($IP$21:$IP$25, HY112)&gt;0, COUNTIF($IP$21:$IP$25, HY111)&gt;0), MIN($ML111:$NE111)-MQ111, IF(AND($IQ$6='Dev Settings'!$BU$3, COUNTIF($IQ$21:$IQ$25, HY112)&gt;0, COUNTIF($IQ$21:$IQ$25, HY111)&gt;0), MAX($ML111:$NE111)-MQ111, IFERROR(INDEX($IU$8:$IU$107, MATCH(HY112, $IT$8:$IT$107, 0)), "")))</f>
        <v/>
      </c>
      <c r="JL112" s="7" t="str">
        <f>IF(AND($IQ$5='Dev Settings'!$BU$3, COUNTIF($IP$21:$IP$25, HZ112)&gt;0, COUNTIF($IP$21:$IP$25, HZ111)&gt;0), MIN($ML111:$NE111)-MR111, IF(AND($IQ$6='Dev Settings'!$BU$3, COUNTIF($IQ$21:$IQ$25, HZ112)&gt;0, COUNTIF($IQ$21:$IQ$25, HZ111)&gt;0), MAX($ML111:$NE111)-MR111, IFERROR(INDEX($IU$8:$IU$107, MATCH(HZ112, $IT$8:$IT$107, 0)), "")))</f>
        <v/>
      </c>
      <c r="JM112" s="7" t="str">
        <f>IF(AND($IQ$5='Dev Settings'!$BU$3, COUNTIF($IP$21:$IP$25, IA112)&gt;0, COUNTIF($IP$21:$IP$25, IA111)&gt;0), MIN($ML111:$NE111)-MS111, IF(AND($IQ$6='Dev Settings'!$BU$3, COUNTIF($IQ$21:$IQ$25, IA112)&gt;0, COUNTIF($IQ$21:$IQ$25, IA111)&gt;0), MAX($ML111:$NE111)-MS111, IFERROR(INDEX($IU$8:$IU$107, MATCH(IA112, $IT$8:$IT$107, 0)), "")))</f>
        <v/>
      </c>
      <c r="JN112" s="7" t="str">
        <f>IF(AND($IQ$5='Dev Settings'!$BU$3, COUNTIF($IP$21:$IP$25, IB112)&gt;0, COUNTIF($IP$21:$IP$25, IB111)&gt;0), MIN($ML111:$NE111)-MT111, IF(AND($IQ$6='Dev Settings'!$BU$3, COUNTIF($IQ$21:$IQ$25, IB112)&gt;0, COUNTIF($IQ$21:$IQ$25, IB111)&gt;0), MAX($ML111:$NE111)-MT111, IFERROR(INDEX($IU$8:$IU$107, MATCH(IB112, $IT$8:$IT$107, 0)), "")))</f>
        <v/>
      </c>
      <c r="JO112" s="7" t="str">
        <f>IF(AND($IQ$5='Dev Settings'!$BU$3, COUNTIF($IP$21:$IP$25, IC112)&gt;0, COUNTIF($IP$21:$IP$25, IC111)&gt;0), MIN($ML111:$NE111)-MU111, IF(AND($IQ$6='Dev Settings'!$BU$3, COUNTIF($IQ$21:$IQ$25, IC112)&gt;0, COUNTIF($IQ$21:$IQ$25, IC111)&gt;0), MAX($ML111:$NE111)-MU111, IFERROR(INDEX($IU$8:$IU$107, MATCH(IC112, $IT$8:$IT$107, 0)), "")))</f>
        <v/>
      </c>
      <c r="JP112" s="7" t="str">
        <f>IF(AND($IQ$5='Dev Settings'!$BU$3, COUNTIF($IP$21:$IP$25, ID112)&gt;0, COUNTIF($IP$21:$IP$25, ID111)&gt;0), MIN($ML111:$NE111)-MV111, IF(AND($IQ$6='Dev Settings'!$BU$3, COUNTIF($IQ$21:$IQ$25, ID112)&gt;0, COUNTIF($IQ$21:$IQ$25, ID111)&gt;0), MAX($ML111:$NE111)-MV111, IFERROR(INDEX($IU$8:$IU$107, MATCH(ID112, $IT$8:$IT$107, 0)), "")))</f>
        <v/>
      </c>
      <c r="JQ112" s="7" t="str">
        <f>IF(AND($IQ$5='Dev Settings'!$BU$3, COUNTIF($IP$21:$IP$25, IE112)&gt;0, COUNTIF($IP$21:$IP$25, IE111)&gt;0), MIN($ML111:$NE111)-MW111, IF(AND($IQ$6='Dev Settings'!$BU$3, COUNTIF($IQ$21:$IQ$25, IE112)&gt;0, COUNTIF($IQ$21:$IQ$25, IE111)&gt;0), MAX($ML111:$NE111)-MW111, IFERROR(INDEX($IU$8:$IU$107, MATCH(IE112, $IT$8:$IT$107, 0)), "")))</f>
        <v/>
      </c>
      <c r="JR112" s="7" t="str">
        <f>IF(AND($IQ$5='Dev Settings'!$BU$3, COUNTIF($IP$21:$IP$25, IF112)&gt;0, COUNTIF($IP$21:$IP$25, IF111)&gt;0), MIN($ML111:$NE111)-MX111, IF(AND($IQ$6='Dev Settings'!$BU$3, COUNTIF($IQ$21:$IQ$25, IF112)&gt;0, COUNTIF($IQ$21:$IQ$25, IF111)&gt;0), MAX($ML111:$NE111)-MX111, IFERROR(INDEX($IU$8:$IU$107, MATCH(IF112, $IT$8:$IT$107, 0)), "")))</f>
        <v/>
      </c>
      <c r="JS112" s="7" t="str">
        <f>IF(AND($IQ$5='Dev Settings'!$BU$3, COUNTIF($IP$21:$IP$25, IG112)&gt;0, COUNTIF($IP$21:$IP$25, IG111)&gt;0), MIN($ML111:$NE111)-MY111, IF(AND($IQ$6='Dev Settings'!$BU$3, COUNTIF($IQ$21:$IQ$25, IG112)&gt;0, COUNTIF($IQ$21:$IQ$25, IG111)&gt;0), MAX($ML111:$NE111)-MY111, IFERROR(INDEX($IU$8:$IU$107, MATCH(IG112, $IT$8:$IT$107, 0)), "")))</f>
        <v/>
      </c>
      <c r="JT112" s="7" t="str">
        <f>IF(AND($IQ$5='Dev Settings'!$BU$3, COUNTIF($IP$21:$IP$25, IH112)&gt;0, COUNTIF($IP$21:$IP$25, IH111)&gt;0), MIN($ML111:$NE111)-MZ111, IF(AND($IQ$6='Dev Settings'!$BU$3, COUNTIF($IQ$21:$IQ$25, IH112)&gt;0, COUNTIF($IQ$21:$IQ$25, IH111)&gt;0), MAX($ML111:$NE111)-MZ111, IFERROR(INDEX($IU$8:$IU$107, MATCH(IH112, $IT$8:$IT$107, 0)), "")))</f>
        <v/>
      </c>
      <c r="JU112" s="7" t="str">
        <f>IF(AND($IQ$5='Dev Settings'!$BU$3, COUNTIF($IP$21:$IP$25, II112)&gt;0, COUNTIF($IP$21:$IP$25, II111)&gt;0), MIN($ML111:$NE111)-NA111, IF(AND($IQ$6='Dev Settings'!$BU$3, COUNTIF($IQ$21:$IQ$25, II112)&gt;0, COUNTIF($IQ$21:$IQ$25, II111)&gt;0), MAX($ML111:$NE111)-NA111, IFERROR(INDEX($IU$8:$IU$107, MATCH(II112, $IT$8:$IT$107, 0)), "")))</f>
        <v/>
      </c>
      <c r="JV112" s="7" t="str">
        <f>IF(AND($IQ$5='Dev Settings'!$BU$3, COUNTIF($IP$21:$IP$25, IJ112)&gt;0, COUNTIF($IP$21:$IP$25, IJ111)&gt;0), MIN($ML111:$NE111)-NB111, IF(AND($IQ$6='Dev Settings'!$BU$3, COUNTIF($IQ$21:$IQ$25, IJ112)&gt;0, COUNTIF($IQ$21:$IQ$25, IJ111)&gt;0), MAX($ML111:$NE111)-NB111, IFERROR(INDEX($IU$8:$IU$107, MATCH(IJ112, $IT$8:$IT$107, 0)), "")))</f>
        <v/>
      </c>
      <c r="JW112" s="7" t="str">
        <f>IF(AND($IQ$5='Dev Settings'!$BU$3, COUNTIF($IP$21:$IP$25, IK112)&gt;0, COUNTIF($IP$21:$IP$25, IK111)&gt;0), MIN($ML111:$NE111)-NC111, IF(AND($IQ$6='Dev Settings'!$BU$3, COUNTIF($IQ$21:$IQ$25, IK112)&gt;0, COUNTIF($IQ$21:$IQ$25, IK111)&gt;0), MAX($ML111:$NE111)-NC111, IFERROR(INDEX($IU$8:$IU$107, MATCH(IK112, $IT$8:$IT$107, 0)), "")))</f>
        <v/>
      </c>
      <c r="JX112" s="7" t="str">
        <f>IF(AND($IQ$5='Dev Settings'!$BU$3, COUNTIF($IP$21:$IP$25, IL112)&gt;0, COUNTIF($IP$21:$IP$25, IL111)&gt;0), MIN($ML111:$NE111)-ND111, IF(AND($IQ$6='Dev Settings'!$BU$3, COUNTIF($IQ$21:$IQ$25, IL112)&gt;0, COUNTIF($IQ$21:$IQ$25, IL111)&gt;0), MAX($ML111:$NE111)-ND111, IFERROR(INDEX($IU$8:$IU$107, MATCH(IL112, $IT$8:$IT$107, 0)), "")))</f>
        <v/>
      </c>
      <c r="JY112" s="61" t="str">
        <f>IF(AND($IQ$5='Dev Settings'!$BU$3, COUNTIF($IP$21:$IP$25, IM112)&gt;0, COUNTIF($IP$21:$IP$25, IM111)&gt;0), MIN($ML111:$NE111)-NE111, IF(AND($IQ$6='Dev Settings'!$BU$3, COUNTIF($IQ$21:$IQ$25, IM112)&gt;0, COUNTIF($IQ$21:$IQ$25, IM111)&gt;0), MAX($ML111:$NE111)-NE111, IFERROR(INDEX($IU$8:$IU$107, MATCH(IM112, $IT$8:$IT$107, 0)), "")))</f>
        <v/>
      </c>
      <c r="KA112" s="60" t="str">
        <f t="shared" si="181"/>
        <v/>
      </c>
      <c r="KB112" s="7" t="str">
        <f t="shared" si="182"/>
        <v/>
      </c>
      <c r="KC112" s="7" t="str">
        <f t="shared" si="183"/>
        <v/>
      </c>
      <c r="KD112" s="7" t="str">
        <f t="shared" si="184"/>
        <v/>
      </c>
      <c r="KE112" s="7" t="str">
        <f t="shared" si="185"/>
        <v/>
      </c>
      <c r="KF112" s="7" t="str">
        <f t="shared" si="186"/>
        <v/>
      </c>
      <c r="KG112" s="7" t="str">
        <f t="shared" si="187"/>
        <v/>
      </c>
      <c r="KH112" s="7" t="str">
        <f t="shared" si="188"/>
        <v/>
      </c>
      <c r="KI112" s="7" t="str">
        <f t="shared" si="189"/>
        <v/>
      </c>
      <c r="KJ112" s="7" t="str">
        <f t="shared" si="190"/>
        <v/>
      </c>
      <c r="KK112" s="7" t="str">
        <f t="shared" si="191"/>
        <v/>
      </c>
      <c r="KL112" s="7" t="str">
        <f t="shared" si="192"/>
        <v/>
      </c>
      <c r="KM112" s="7" t="str">
        <f t="shared" si="193"/>
        <v/>
      </c>
      <c r="KN112" s="7" t="str">
        <f t="shared" si="194"/>
        <v/>
      </c>
      <c r="KO112" s="7" t="str">
        <f t="shared" si="195"/>
        <v/>
      </c>
      <c r="KP112" s="7" t="str">
        <f t="shared" si="196"/>
        <v/>
      </c>
      <c r="KQ112" s="7" t="str">
        <f t="shared" si="197"/>
        <v/>
      </c>
      <c r="KR112" s="7" t="str">
        <f t="shared" si="198"/>
        <v/>
      </c>
      <c r="KS112" s="7" t="str">
        <f t="shared" si="199"/>
        <v/>
      </c>
      <c r="KT112" s="61" t="str">
        <f t="shared" si="200"/>
        <v/>
      </c>
      <c r="KV112" s="60" t="e">
        <f t="shared" si="201"/>
        <v>#VALUE!</v>
      </c>
      <c r="KW112" s="7" t="e">
        <f t="shared" si="202"/>
        <v>#VALUE!</v>
      </c>
      <c r="KX112" s="7" t="e">
        <f t="shared" si="203"/>
        <v>#VALUE!</v>
      </c>
      <c r="KY112" s="7" t="e">
        <f t="shared" si="204"/>
        <v>#VALUE!</v>
      </c>
      <c r="KZ112" s="7" t="e">
        <f t="shared" si="205"/>
        <v>#VALUE!</v>
      </c>
      <c r="LA112" s="7" t="e">
        <f t="shared" si="206"/>
        <v>#VALUE!</v>
      </c>
      <c r="LB112" s="7" t="e">
        <f t="shared" si="207"/>
        <v>#VALUE!</v>
      </c>
      <c r="LC112" s="7" t="e">
        <f t="shared" si="208"/>
        <v>#VALUE!</v>
      </c>
      <c r="LD112" s="7" t="e">
        <f t="shared" si="209"/>
        <v>#VALUE!</v>
      </c>
      <c r="LE112" s="7" t="e">
        <f t="shared" si="210"/>
        <v>#VALUE!</v>
      </c>
      <c r="LF112" s="7" t="e">
        <f t="shared" si="211"/>
        <v>#VALUE!</v>
      </c>
      <c r="LG112" s="7" t="e">
        <f t="shared" si="212"/>
        <v>#VALUE!</v>
      </c>
      <c r="LH112" s="7" t="e">
        <f t="shared" si="213"/>
        <v>#VALUE!</v>
      </c>
      <c r="LI112" s="7" t="e">
        <f t="shared" si="214"/>
        <v>#VALUE!</v>
      </c>
      <c r="LJ112" s="7" t="e">
        <f t="shared" si="215"/>
        <v>#VALUE!</v>
      </c>
      <c r="LK112" s="7" t="e">
        <f t="shared" si="216"/>
        <v>#VALUE!</v>
      </c>
      <c r="LL112" s="7" t="e">
        <f t="shared" si="217"/>
        <v>#VALUE!</v>
      </c>
      <c r="LM112" s="7" t="e">
        <f t="shared" si="218"/>
        <v>#VALUE!</v>
      </c>
      <c r="LN112" s="7" t="e">
        <f t="shared" si="219"/>
        <v>#VALUE!</v>
      </c>
      <c r="LO112" s="61" t="e">
        <f t="shared" si="220"/>
        <v>#VALUE!</v>
      </c>
      <c r="LQ112" s="60" t="e">
        <f t="shared" si="221"/>
        <v>#VALUE!</v>
      </c>
      <c r="LR112" s="7" t="e">
        <f t="shared" si="222"/>
        <v>#VALUE!</v>
      </c>
      <c r="LS112" s="7" t="e">
        <f t="shared" si="223"/>
        <v>#VALUE!</v>
      </c>
      <c r="LT112" s="7" t="e">
        <f t="shared" si="224"/>
        <v>#VALUE!</v>
      </c>
      <c r="LU112" s="7" t="e">
        <f t="shared" si="225"/>
        <v>#VALUE!</v>
      </c>
      <c r="LV112" s="7" t="e">
        <f t="shared" si="226"/>
        <v>#VALUE!</v>
      </c>
      <c r="LW112" s="7" t="e">
        <f t="shared" si="227"/>
        <v>#VALUE!</v>
      </c>
      <c r="LX112" s="7" t="e">
        <f t="shared" si="228"/>
        <v>#VALUE!</v>
      </c>
      <c r="LY112" s="7" t="e">
        <f t="shared" si="229"/>
        <v>#VALUE!</v>
      </c>
      <c r="LZ112" s="7" t="e">
        <f t="shared" si="230"/>
        <v>#VALUE!</v>
      </c>
      <c r="MA112" s="7" t="e">
        <f t="shared" si="231"/>
        <v>#VALUE!</v>
      </c>
      <c r="MB112" s="7" t="e">
        <f t="shared" si="232"/>
        <v>#VALUE!</v>
      </c>
      <c r="MC112" s="7" t="e">
        <f t="shared" si="233"/>
        <v>#VALUE!</v>
      </c>
      <c r="MD112" s="7" t="e">
        <f t="shared" si="234"/>
        <v>#VALUE!</v>
      </c>
      <c r="ME112" s="7" t="e">
        <f t="shared" si="235"/>
        <v>#VALUE!</v>
      </c>
      <c r="MF112" s="7" t="e">
        <f t="shared" si="236"/>
        <v>#VALUE!</v>
      </c>
      <c r="MG112" s="7" t="e">
        <f t="shared" si="237"/>
        <v>#VALUE!</v>
      </c>
      <c r="MH112" s="7" t="e">
        <f t="shared" si="238"/>
        <v>#VALUE!</v>
      </c>
      <c r="MI112" s="7" t="e">
        <f t="shared" si="239"/>
        <v>#VALUE!</v>
      </c>
      <c r="MJ112" s="61" t="e">
        <f t="shared" si="240"/>
        <v>#VALUE!</v>
      </c>
      <c r="ML112" s="60" t="str">
        <f t="shared" si="248"/>
        <v/>
      </c>
      <c r="MM112" s="7" t="str">
        <f t="shared" si="249"/>
        <v/>
      </c>
      <c r="MN112" s="7" t="str">
        <f t="shared" si="250"/>
        <v/>
      </c>
      <c r="MO112" s="7" t="str">
        <f t="shared" si="251"/>
        <v/>
      </c>
      <c r="MP112" s="7" t="str">
        <f t="shared" si="252"/>
        <v/>
      </c>
      <c r="MQ112" s="7" t="str">
        <f t="shared" si="253"/>
        <v/>
      </c>
      <c r="MR112" s="7" t="str">
        <f t="shared" si="254"/>
        <v/>
      </c>
      <c r="MS112" s="7" t="str">
        <f t="shared" si="255"/>
        <v/>
      </c>
      <c r="MT112" s="7" t="str">
        <f t="shared" si="256"/>
        <v/>
      </c>
      <c r="MU112" s="7" t="str">
        <f t="shared" si="257"/>
        <v/>
      </c>
      <c r="MV112" s="7" t="str">
        <f t="shared" si="258"/>
        <v/>
      </c>
      <c r="MW112" s="7" t="str">
        <f t="shared" si="259"/>
        <v/>
      </c>
      <c r="MX112" s="7" t="str">
        <f t="shared" si="260"/>
        <v/>
      </c>
      <c r="MY112" s="7" t="str">
        <f t="shared" si="261"/>
        <v/>
      </c>
      <c r="MZ112" s="7" t="str">
        <f t="shared" si="262"/>
        <v/>
      </c>
      <c r="NA112" s="7" t="str">
        <f t="shared" si="263"/>
        <v/>
      </c>
      <c r="NB112" s="7" t="str">
        <f t="shared" si="264"/>
        <v/>
      </c>
      <c r="NC112" s="7" t="str">
        <f t="shared" si="265"/>
        <v/>
      </c>
      <c r="ND112" s="7" t="str">
        <f t="shared" si="266"/>
        <v/>
      </c>
      <c r="NE112" s="61" t="str">
        <f t="shared" si="267"/>
        <v/>
      </c>
      <c r="NG112" s="10" t="str">
        <f t="shared" si="268"/>
        <v/>
      </c>
      <c r="NI112" s="10" t="str">
        <f t="shared" si="269"/>
        <v/>
      </c>
      <c r="NK112" s="10" t="str">
        <f>IF(COUNTIF($NI112:$NI$176, "X")=1, "X", "")</f>
        <v/>
      </c>
      <c r="NM112" s="10" t="str">
        <f t="shared" si="241"/>
        <v/>
      </c>
      <c r="NO112" s="85" t="str" cm="1">
        <f t="array" ref="NO112">IF(OR(NO$7="", $JE112=""), "", IFERROR(NO$8+SUMPRODUCT((Trades!$CL$8:$CL$307)*(Trades!$O$8:$Q$307=NO$7)*(Trades!$R$8:$R$307&lt;$JE112))-SUMPRODUCT((Trades!$H$8:$H$307)*(Trades!$E$8:$E$307=NO$7)*(Trades!$R$8:$R$307&lt;$JE112)), ""))</f>
        <v/>
      </c>
      <c r="NP112" s="86" t="str" cm="1">
        <f t="array" ref="NP112">IF(OR(NP$7="", $JE112=""), "", IFERROR(NP$8+SUMPRODUCT((Trades!$CL$8:$CL$307)*(Trades!$O$8:$Q$307=NP$7)*(Trades!$R$8:$R$307&lt;$JE112))-SUMPRODUCT((Trades!$H$8:$H$307)*(Trades!$E$8:$E$307=NP$7)*(Trades!$R$8:$R$307&lt;$JE112)), ""))</f>
        <v/>
      </c>
      <c r="NQ112" s="86" t="str" cm="1">
        <f t="array" ref="NQ112">IF(OR(NQ$7="", $JE112=""), "", IFERROR(NQ$8+SUMPRODUCT((Trades!$CL$8:$CL$307)*(Trades!$O$8:$Q$307=NQ$7)*(Trades!$R$8:$R$307&lt;$JE112))-SUMPRODUCT((Trades!$H$8:$H$307)*(Trades!$E$8:$E$307=NQ$7)*(Trades!$R$8:$R$307&lt;$JE112)), ""))</f>
        <v/>
      </c>
      <c r="NR112" s="86" t="str" cm="1">
        <f t="array" ref="NR112">IF(OR(NR$7="", $JE112=""), "", IFERROR(NR$8+SUMPRODUCT((Trades!$CL$8:$CL$307)*(Trades!$O$8:$Q$307=NR$7)*(Trades!$R$8:$R$307&lt;$JE112))-SUMPRODUCT((Trades!$H$8:$H$307)*(Trades!$E$8:$E$307=NR$7)*(Trades!$R$8:$R$307&lt;$JE112)), ""))</f>
        <v/>
      </c>
      <c r="NS112" s="86" t="str" cm="1">
        <f t="array" ref="NS112">IF(OR(NS$7="", $JE112=""), "", IFERROR(NS$8+SUMPRODUCT((Trades!$CL$8:$CL$307)*(Trades!$O$8:$Q$307=NS$7)*(Trades!$R$8:$R$307&lt;$JE112))-SUMPRODUCT((Trades!$H$8:$H$307)*(Trades!$E$8:$E$307=NS$7)*(Trades!$R$8:$R$307&lt;$JE112)), ""))</f>
        <v/>
      </c>
      <c r="NT112" s="86" t="str" cm="1">
        <f t="array" ref="NT112">IF(OR(NT$7="", $JE112=""), "", IFERROR(NT$8+SUMPRODUCT((Trades!$CL$8:$CL$307)*(Trades!$O$8:$Q$307=NT$7)*(Trades!$R$8:$R$307&lt;$JE112))-SUMPRODUCT((Trades!$H$8:$H$307)*(Trades!$E$8:$E$307=NT$7)*(Trades!$R$8:$R$307&lt;$JE112)), ""))</f>
        <v/>
      </c>
      <c r="NU112" s="86" t="str" cm="1">
        <f t="array" ref="NU112">IF(OR(NU$7="", $JE112=""), "", IFERROR(NU$8+SUMPRODUCT((Trades!$CL$8:$CL$307)*(Trades!$O$8:$Q$307=NU$7)*(Trades!$R$8:$R$307&lt;$JE112))-SUMPRODUCT((Trades!$H$8:$H$307)*(Trades!$E$8:$E$307=NU$7)*(Trades!$R$8:$R$307&lt;$JE112)), ""))</f>
        <v/>
      </c>
      <c r="NV112" s="86" t="str" cm="1">
        <f t="array" ref="NV112">IF(OR(NV$7="", $JE112=""), "", IFERROR(NV$8+SUMPRODUCT((Trades!$CL$8:$CL$307)*(Trades!$O$8:$Q$307=NV$7)*(Trades!$R$8:$R$307&lt;$JE112))-SUMPRODUCT((Trades!$H$8:$H$307)*(Trades!$E$8:$E$307=NV$7)*(Trades!$R$8:$R$307&lt;$JE112)), ""))</f>
        <v/>
      </c>
      <c r="NW112" s="86" t="str" cm="1">
        <f t="array" ref="NW112">IF(OR(NW$7="", $JE112=""), "", IFERROR(NW$8+SUMPRODUCT((Trades!$CL$8:$CL$307)*(Trades!$O$8:$Q$307=NW$7)*(Trades!$R$8:$R$307&lt;$JE112))-SUMPRODUCT((Trades!$H$8:$H$307)*(Trades!$E$8:$E$307=NW$7)*(Trades!$R$8:$R$307&lt;$JE112)), ""))</f>
        <v/>
      </c>
      <c r="NX112" s="86" t="str" cm="1">
        <f t="array" ref="NX112">IF(OR(NX$7="", $JE112=""), "", IFERROR(NX$8+SUMPRODUCT((Trades!$CL$8:$CL$307)*(Trades!$O$8:$Q$307=NX$7)*(Trades!$R$8:$R$307&lt;$JE112))-SUMPRODUCT((Trades!$H$8:$H$307)*(Trades!$E$8:$E$307=NX$7)*(Trades!$R$8:$R$307&lt;$JE112)), ""))</f>
        <v/>
      </c>
      <c r="NY112" s="86" t="str" cm="1">
        <f t="array" ref="NY112">IF(OR(NY$7="", $JE112=""), "", IFERROR(NY$8+SUMPRODUCT((Trades!$CL$8:$CL$307)*(Trades!$O$8:$Q$307=NY$7)*(Trades!$R$8:$R$307&lt;$JE112))-SUMPRODUCT((Trades!$H$8:$H$307)*(Trades!$E$8:$E$307=NY$7)*(Trades!$R$8:$R$307&lt;$JE112)), ""))</f>
        <v/>
      </c>
      <c r="NZ112" s="86" t="str" cm="1">
        <f t="array" ref="NZ112">IF(OR(NZ$7="", $JE112=""), "", IFERROR(NZ$8+SUMPRODUCT((Trades!$CL$8:$CL$307)*(Trades!$O$8:$Q$307=NZ$7)*(Trades!$R$8:$R$307&lt;$JE112))-SUMPRODUCT((Trades!$H$8:$H$307)*(Trades!$E$8:$E$307=NZ$7)*(Trades!$R$8:$R$307&lt;$JE112)), ""))</f>
        <v/>
      </c>
      <c r="OA112" s="86" t="str" cm="1">
        <f t="array" ref="OA112">IF(OR(OA$7="", $JE112=""), "", IFERROR(OA$8+SUMPRODUCT((Trades!$CL$8:$CL$307)*(Trades!$O$8:$Q$307=OA$7)*(Trades!$R$8:$R$307&lt;$JE112))-SUMPRODUCT((Trades!$H$8:$H$307)*(Trades!$E$8:$E$307=OA$7)*(Trades!$R$8:$R$307&lt;$JE112)), ""))</f>
        <v/>
      </c>
      <c r="OB112" s="86" t="str" cm="1">
        <f t="array" ref="OB112">IF(OR(OB$7="", $JE112=""), "", IFERROR(OB$8+SUMPRODUCT((Trades!$CL$8:$CL$307)*(Trades!$O$8:$Q$307=OB$7)*(Trades!$R$8:$R$307&lt;$JE112))-SUMPRODUCT((Trades!$H$8:$H$307)*(Trades!$E$8:$E$307=OB$7)*(Trades!$R$8:$R$307&lt;$JE112)), ""))</f>
        <v/>
      </c>
      <c r="OC112" s="86" t="str" cm="1">
        <f t="array" ref="OC112">IF(OR(OC$7="", $JE112=""), "", IFERROR(OC$8+SUMPRODUCT((Trades!$CL$8:$CL$307)*(Trades!$O$8:$Q$307=OC$7)*(Trades!$R$8:$R$307&lt;$JE112))-SUMPRODUCT((Trades!$H$8:$H$307)*(Trades!$E$8:$E$307=OC$7)*(Trades!$R$8:$R$307&lt;$JE112)), ""))</f>
        <v/>
      </c>
      <c r="OD112" s="86" t="str" cm="1">
        <f t="array" ref="OD112">IF(OR(OD$7="", $JE112=""), "", IFERROR(OD$8+SUMPRODUCT((Trades!$CL$8:$CL$307)*(Trades!$O$8:$Q$307=OD$7)*(Trades!$R$8:$R$307&lt;$JE112))-SUMPRODUCT((Trades!$H$8:$H$307)*(Trades!$E$8:$E$307=OD$7)*(Trades!$R$8:$R$307&lt;$JE112)), ""))</f>
        <v/>
      </c>
      <c r="OE112" s="86" t="str" cm="1">
        <f t="array" ref="OE112">IF(OR(OE$7="", $JE112=""), "", IFERROR(OE$8+SUMPRODUCT((Trades!$CL$8:$CL$307)*(Trades!$O$8:$Q$307=OE$7)*(Trades!$R$8:$R$307&lt;$JE112))-SUMPRODUCT((Trades!$H$8:$H$307)*(Trades!$E$8:$E$307=OE$7)*(Trades!$R$8:$R$307&lt;$JE112)), ""))</f>
        <v/>
      </c>
      <c r="OF112" s="86" t="str" cm="1">
        <f t="array" ref="OF112">IF(OR(OF$7="", $JE112=""), "", IFERROR(OF$8+SUMPRODUCT((Trades!$CL$8:$CL$307)*(Trades!$O$8:$Q$307=OF$7)*(Trades!$R$8:$R$307&lt;$JE112))-SUMPRODUCT((Trades!$H$8:$H$307)*(Trades!$E$8:$E$307=OF$7)*(Trades!$R$8:$R$307&lt;$JE112)), ""))</f>
        <v/>
      </c>
      <c r="OG112" s="86" t="str" cm="1">
        <f t="array" ref="OG112">IF(OR(OG$7="", $JE112=""), "", IFERROR(OG$8+SUMPRODUCT((Trades!$CL$8:$CL$307)*(Trades!$O$8:$Q$307=OG$7)*(Trades!$R$8:$R$307&lt;$JE112))-SUMPRODUCT((Trades!$H$8:$H$307)*(Trades!$E$8:$E$307=OG$7)*(Trades!$R$8:$R$307&lt;$JE112)), ""))</f>
        <v/>
      </c>
      <c r="OH112" s="87" t="str" cm="1">
        <f t="array" ref="OH112">IF(OR(OH$7="", $JE112=""), "", IFERROR(OH$8+SUMPRODUCT((Trades!$CL$8:$CL$307)*(Trades!$O$8:$Q$307=OH$7)*(Trades!$R$8:$R$307&lt;$JE112))-SUMPRODUCT((Trades!$H$8:$H$307)*(Trades!$E$8:$E$307=OH$7)*(Trades!$R$8:$R$307&lt;$JE112)), ""))</f>
        <v/>
      </c>
      <c r="OJ112" s="94" t="str">
        <f t="shared" si="270"/>
        <v/>
      </c>
      <c r="OK112" s="95" t="str">
        <f t="shared" si="298"/>
        <v/>
      </c>
      <c r="OL112" s="95" t="str">
        <f t="shared" si="299"/>
        <v/>
      </c>
      <c r="OM112" s="95" t="str">
        <f t="shared" si="300"/>
        <v/>
      </c>
      <c r="ON112" s="95" t="str">
        <f t="shared" si="301"/>
        <v/>
      </c>
      <c r="OO112" s="95" t="str">
        <f t="shared" si="302"/>
        <v/>
      </c>
      <c r="OP112" s="95" t="str">
        <f t="shared" si="303"/>
        <v/>
      </c>
      <c r="OQ112" s="95" t="str">
        <f t="shared" si="304"/>
        <v/>
      </c>
      <c r="OR112" s="95" t="str">
        <f t="shared" si="305"/>
        <v/>
      </c>
      <c r="OS112" s="95" t="str">
        <f t="shared" si="275"/>
        <v/>
      </c>
      <c r="OT112" s="95" t="str">
        <f t="shared" si="276"/>
        <v/>
      </c>
      <c r="OU112" s="95" t="str">
        <f t="shared" si="277"/>
        <v/>
      </c>
      <c r="OV112" s="95" t="str">
        <f t="shared" si="278"/>
        <v/>
      </c>
      <c r="OW112" s="95" t="str">
        <f t="shared" si="279"/>
        <v/>
      </c>
      <c r="OX112" s="95" t="str">
        <f t="shared" si="280"/>
        <v/>
      </c>
      <c r="OY112" s="95" t="str">
        <f t="shared" si="281"/>
        <v/>
      </c>
      <c r="OZ112" s="95" t="str">
        <f t="shared" si="282"/>
        <v/>
      </c>
      <c r="PA112" s="95" t="str">
        <f t="shared" si="283"/>
        <v/>
      </c>
      <c r="PB112" s="95" t="str">
        <f t="shared" si="284"/>
        <v/>
      </c>
      <c r="PC112" s="96" t="str">
        <f t="shared" si="285"/>
        <v/>
      </c>
      <c r="PE112" s="101" t="str">
        <f t="shared" si="271"/>
        <v/>
      </c>
      <c r="PG112" s="106" t="str">
        <f t="shared" si="272"/>
        <v/>
      </c>
      <c r="PH112" s="107" t="str">
        <f t="shared" si="306"/>
        <v/>
      </c>
      <c r="PI112" s="107" t="str">
        <f t="shared" si="307"/>
        <v/>
      </c>
      <c r="PJ112" s="107" t="str">
        <f t="shared" si="308"/>
        <v/>
      </c>
      <c r="PK112" s="107" t="str">
        <f t="shared" si="309"/>
        <v/>
      </c>
      <c r="PL112" s="107" t="str">
        <f t="shared" si="310"/>
        <v/>
      </c>
      <c r="PM112" s="107" t="str">
        <f t="shared" si="311"/>
        <v/>
      </c>
      <c r="PN112" s="107" t="str">
        <f t="shared" si="312"/>
        <v/>
      </c>
      <c r="PO112" s="107" t="str">
        <f t="shared" si="313"/>
        <v/>
      </c>
      <c r="PP112" s="107" t="str">
        <f t="shared" si="286"/>
        <v/>
      </c>
      <c r="PQ112" s="107" t="str">
        <f t="shared" si="287"/>
        <v/>
      </c>
      <c r="PR112" s="107" t="str">
        <f t="shared" si="288"/>
        <v/>
      </c>
      <c r="PS112" s="107" t="str">
        <f t="shared" si="289"/>
        <v/>
      </c>
      <c r="PT112" s="107" t="str">
        <f t="shared" si="290"/>
        <v/>
      </c>
      <c r="PU112" s="107" t="str">
        <f t="shared" si="291"/>
        <v/>
      </c>
      <c r="PV112" s="107" t="str">
        <f t="shared" si="292"/>
        <v/>
      </c>
      <c r="PW112" s="107" t="str">
        <f t="shared" si="293"/>
        <v/>
      </c>
      <c r="PX112" s="107" t="str">
        <f t="shared" si="294"/>
        <v/>
      </c>
      <c r="PY112" s="107" t="str">
        <f t="shared" si="295"/>
        <v/>
      </c>
      <c r="PZ112" s="108" t="str">
        <f t="shared" si="296"/>
        <v/>
      </c>
      <c r="QB112" s="124" t="str" cm="1">
        <f t="array" ref="QB112">IF(OR($QB$3="", $NI112=""), "", IFERROR(INDEX($ML112:$NE112, $QA112, MATCH($QB$3, $ML$7:$NE$7, 0)), ""))</f>
        <v/>
      </c>
      <c r="QD112" s="101" t="e" cm="1">
        <f t="array" ref="QD112">IF(OR($NI112="", $QB$3=""), NA(), IFERROR(INDEX($NO112:$OH112, $QC112, MATCH($QB$3, $NO$7:$OH$7, 0)), NA()))</f>
        <v>#N/A</v>
      </c>
      <c r="QF112" s="10">
        <f t="shared" si="242"/>
        <v>-20</v>
      </c>
    </row>
    <row r="113" spans="218:448" ht="15" hidden="1" customHeight="1" x14ac:dyDescent="0.25">
      <c r="HJ113" s="52" t="e">
        <f t="shared" si="318"/>
        <v>#VALUE!</v>
      </c>
      <c r="HL113" s="49">
        <f>$CA$17</f>
        <v>0.375</v>
      </c>
      <c r="HN113" s="10" t="e">
        <f t="shared" si="316"/>
        <v>#VALUE!</v>
      </c>
      <c r="HP113" s="10" t="e">
        <f t="shared" si="317"/>
        <v>#VALUE!</v>
      </c>
      <c r="HR113" s="10" t="e">
        <f t="shared" si="243"/>
        <v>#VALUE!</v>
      </c>
      <c r="HT113" s="60" t="e">
        <f t="shared" si="315"/>
        <v>#VALUE!</v>
      </c>
      <c r="HU113" s="7" t="e">
        <f t="shared" si="315"/>
        <v>#VALUE!</v>
      </c>
      <c r="HV113" s="7" t="e">
        <f t="shared" si="315"/>
        <v>#VALUE!</v>
      </c>
      <c r="HW113" s="7" t="e">
        <f t="shared" si="315"/>
        <v>#VALUE!</v>
      </c>
      <c r="HX113" s="7" t="e">
        <f t="shared" si="315"/>
        <v>#VALUE!</v>
      </c>
      <c r="HY113" s="7" t="e">
        <f t="shared" si="315"/>
        <v>#VALUE!</v>
      </c>
      <c r="HZ113" s="7" t="e">
        <f t="shared" si="315"/>
        <v>#VALUE!</v>
      </c>
      <c r="IA113" s="7" t="e">
        <f t="shared" si="315"/>
        <v>#VALUE!</v>
      </c>
      <c r="IB113" s="7" t="e">
        <f t="shared" si="315"/>
        <v>#VALUE!</v>
      </c>
      <c r="IC113" s="7" t="e">
        <f t="shared" si="315"/>
        <v>#VALUE!</v>
      </c>
      <c r="ID113" s="7" t="e">
        <f t="shared" si="315"/>
        <v>#VALUE!</v>
      </c>
      <c r="IE113" s="7" t="e">
        <f t="shared" si="315"/>
        <v>#VALUE!</v>
      </c>
      <c r="IF113" s="7" t="e">
        <f t="shared" si="315"/>
        <v>#VALUE!</v>
      </c>
      <c r="IG113" s="7" t="e">
        <f t="shared" si="315"/>
        <v>#VALUE!</v>
      </c>
      <c r="IH113" s="7" t="e">
        <f t="shared" si="315"/>
        <v>#VALUE!</v>
      </c>
      <c r="II113" s="7" t="e">
        <f t="shared" si="315"/>
        <v>#VALUE!</v>
      </c>
      <c r="IJ113" s="7" t="e">
        <f t="shared" si="314"/>
        <v>#VALUE!</v>
      </c>
      <c r="IK113" s="7" t="e">
        <f t="shared" si="314"/>
        <v>#VALUE!</v>
      </c>
      <c r="IL113" s="7" t="e">
        <f t="shared" si="314"/>
        <v>#VALUE!</v>
      </c>
      <c r="IM113" s="61" t="e">
        <f t="shared" si="314"/>
        <v>#VALUE!</v>
      </c>
      <c r="IW113" s="10">
        <f>IFERROR(IF(COUNTIF(IW$8:IW112, IW112)&lt;=INDEX($IQ$8:$IQ$18, MATCH(IW112, $IP$8:$IP$18, 0)), IW112, IW112+$IR$5), "")</f>
        <v>5</v>
      </c>
      <c r="IX113" s="10">
        <f>IF($IW113="", "", COUNTIF(IW$8:IW113, IW113))</f>
        <v>6</v>
      </c>
      <c r="IY113" s="10">
        <f t="shared" si="245"/>
        <v>10</v>
      </c>
      <c r="JA113" s="10" t="str">
        <f t="shared" si="246"/>
        <v>X</v>
      </c>
      <c r="JB113" s="10">
        <f>IF($JA113="", "", COUNTIF(JA$8:JA113, "X"))</f>
        <v>96</v>
      </c>
      <c r="JE113" s="67" t="str">
        <f t="shared" si="247"/>
        <v/>
      </c>
      <c r="JF113" s="60" t="str">
        <f>IF(AND($IQ$5='Dev Settings'!$BU$3, COUNTIF($IP$21:$IP$25, HT113)&gt;0, COUNTIF($IP$21:$IP$25, HT112)&gt;0), MIN($ML112:$NE112)-ML112, IF(AND($IQ$6='Dev Settings'!$BU$3, COUNTIF($IQ$21:$IQ$25, HT113)&gt;0, COUNTIF($IQ$21:$IQ$25, HT112)&gt;0), MAX($ML112:$NE112)-ML112, IFERROR(INDEX($IU$8:$IU$107, MATCH(HT113, $IT$8:$IT$107, 0)), "")))</f>
        <v/>
      </c>
      <c r="JG113" s="7" t="str">
        <f>IF(AND($IQ$5='Dev Settings'!$BU$3, COUNTIF($IP$21:$IP$25, HU113)&gt;0, COUNTIF($IP$21:$IP$25, HU112)&gt;0), MIN($ML112:$NE112)-MM112, IF(AND($IQ$6='Dev Settings'!$BU$3, COUNTIF($IQ$21:$IQ$25, HU113)&gt;0, COUNTIF($IQ$21:$IQ$25, HU112)&gt;0), MAX($ML112:$NE112)-MM112, IFERROR(INDEX($IU$8:$IU$107, MATCH(HU113, $IT$8:$IT$107, 0)), "")))</f>
        <v/>
      </c>
      <c r="JH113" s="7" t="str">
        <f>IF(AND($IQ$5='Dev Settings'!$BU$3, COUNTIF($IP$21:$IP$25, HV113)&gt;0, COUNTIF($IP$21:$IP$25, HV112)&gt;0), MIN($ML112:$NE112)-MN112, IF(AND($IQ$6='Dev Settings'!$BU$3, COUNTIF($IQ$21:$IQ$25, HV113)&gt;0, COUNTIF($IQ$21:$IQ$25, HV112)&gt;0), MAX($ML112:$NE112)-MN112, IFERROR(INDEX($IU$8:$IU$107, MATCH(HV113, $IT$8:$IT$107, 0)), "")))</f>
        <v/>
      </c>
      <c r="JI113" s="7" t="str">
        <f>IF(AND($IQ$5='Dev Settings'!$BU$3, COUNTIF($IP$21:$IP$25, HW113)&gt;0, COUNTIF($IP$21:$IP$25, HW112)&gt;0), MIN($ML112:$NE112)-MO112, IF(AND($IQ$6='Dev Settings'!$BU$3, COUNTIF($IQ$21:$IQ$25, HW113)&gt;0, COUNTIF($IQ$21:$IQ$25, HW112)&gt;0), MAX($ML112:$NE112)-MO112, IFERROR(INDEX($IU$8:$IU$107, MATCH(HW113, $IT$8:$IT$107, 0)), "")))</f>
        <v/>
      </c>
      <c r="JJ113" s="7" t="str">
        <f>IF(AND($IQ$5='Dev Settings'!$BU$3, COUNTIF($IP$21:$IP$25, HX113)&gt;0, COUNTIF($IP$21:$IP$25, HX112)&gt;0), MIN($ML112:$NE112)-MP112, IF(AND($IQ$6='Dev Settings'!$BU$3, COUNTIF($IQ$21:$IQ$25, HX113)&gt;0, COUNTIF($IQ$21:$IQ$25, HX112)&gt;0), MAX($ML112:$NE112)-MP112, IFERROR(INDEX($IU$8:$IU$107, MATCH(HX113, $IT$8:$IT$107, 0)), "")))</f>
        <v/>
      </c>
      <c r="JK113" s="7" t="str">
        <f>IF(AND($IQ$5='Dev Settings'!$BU$3, COUNTIF($IP$21:$IP$25, HY113)&gt;0, COUNTIF($IP$21:$IP$25, HY112)&gt;0), MIN($ML112:$NE112)-MQ112, IF(AND($IQ$6='Dev Settings'!$BU$3, COUNTIF($IQ$21:$IQ$25, HY113)&gt;0, COUNTIF($IQ$21:$IQ$25, HY112)&gt;0), MAX($ML112:$NE112)-MQ112, IFERROR(INDEX($IU$8:$IU$107, MATCH(HY113, $IT$8:$IT$107, 0)), "")))</f>
        <v/>
      </c>
      <c r="JL113" s="7" t="str">
        <f>IF(AND($IQ$5='Dev Settings'!$BU$3, COUNTIF($IP$21:$IP$25, HZ113)&gt;0, COUNTIF($IP$21:$IP$25, HZ112)&gt;0), MIN($ML112:$NE112)-MR112, IF(AND($IQ$6='Dev Settings'!$BU$3, COUNTIF($IQ$21:$IQ$25, HZ113)&gt;0, COUNTIF($IQ$21:$IQ$25, HZ112)&gt;0), MAX($ML112:$NE112)-MR112, IFERROR(INDEX($IU$8:$IU$107, MATCH(HZ113, $IT$8:$IT$107, 0)), "")))</f>
        <v/>
      </c>
      <c r="JM113" s="7" t="str">
        <f>IF(AND($IQ$5='Dev Settings'!$BU$3, COUNTIF($IP$21:$IP$25, IA113)&gt;0, COUNTIF($IP$21:$IP$25, IA112)&gt;0), MIN($ML112:$NE112)-MS112, IF(AND($IQ$6='Dev Settings'!$BU$3, COUNTIF($IQ$21:$IQ$25, IA113)&gt;0, COUNTIF($IQ$21:$IQ$25, IA112)&gt;0), MAX($ML112:$NE112)-MS112, IFERROR(INDEX($IU$8:$IU$107, MATCH(IA113, $IT$8:$IT$107, 0)), "")))</f>
        <v/>
      </c>
      <c r="JN113" s="7" t="str">
        <f>IF(AND($IQ$5='Dev Settings'!$BU$3, COUNTIF($IP$21:$IP$25, IB113)&gt;0, COUNTIF($IP$21:$IP$25, IB112)&gt;0), MIN($ML112:$NE112)-MT112, IF(AND($IQ$6='Dev Settings'!$BU$3, COUNTIF($IQ$21:$IQ$25, IB113)&gt;0, COUNTIF($IQ$21:$IQ$25, IB112)&gt;0), MAX($ML112:$NE112)-MT112, IFERROR(INDEX($IU$8:$IU$107, MATCH(IB113, $IT$8:$IT$107, 0)), "")))</f>
        <v/>
      </c>
      <c r="JO113" s="7" t="str">
        <f>IF(AND($IQ$5='Dev Settings'!$BU$3, COUNTIF($IP$21:$IP$25, IC113)&gt;0, COUNTIF($IP$21:$IP$25, IC112)&gt;0), MIN($ML112:$NE112)-MU112, IF(AND($IQ$6='Dev Settings'!$BU$3, COUNTIF($IQ$21:$IQ$25, IC113)&gt;0, COUNTIF($IQ$21:$IQ$25, IC112)&gt;0), MAX($ML112:$NE112)-MU112, IFERROR(INDEX($IU$8:$IU$107, MATCH(IC113, $IT$8:$IT$107, 0)), "")))</f>
        <v/>
      </c>
      <c r="JP113" s="7" t="str">
        <f>IF(AND($IQ$5='Dev Settings'!$BU$3, COUNTIF($IP$21:$IP$25, ID113)&gt;0, COUNTIF($IP$21:$IP$25, ID112)&gt;0), MIN($ML112:$NE112)-MV112, IF(AND($IQ$6='Dev Settings'!$BU$3, COUNTIF($IQ$21:$IQ$25, ID113)&gt;0, COUNTIF($IQ$21:$IQ$25, ID112)&gt;0), MAX($ML112:$NE112)-MV112, IFERROR(INDEX($IU$8:$IU$107, MATCH(ID113, $IT$8:$IT$107, 0)), "")))</f>
        <v/>
      </c>
      <c r="JQ113" s="7" t="str">
        <f>IF(AND($IQ$5='Dev Settings'!$BU$3, COUNTIF($IP$21:$IP$25, IE113)&gt;0, COUNTIF($IP$21:$IP$25, IE112)&gt;0), MIN($ML112:$NE112)-MW112, IF(AND($IQ$6='Dev Settings'!$BU$3, COUNTIF($IQ$21:$IQ$25, IE113)&gt;0, COUNTIF($IQ$21:$IQ$25, IE112)&gt;0), MAX($ML112:$NE112)-MW112, IFERROR(INDEX($IU$8:$IU$107, MATCH(IE113, $IT$8:$IT$107, 0)), "")))</f>
        <v/>
      </c>
      <c r="JR113" s="7" t="str">
        <f>IF(AND($IQ$5='Dev Settings'!$BU$3, COUNTIF($IP$21:$IP$25, IF113)&gt;0, COUNTIF($IP$21:$IP$25, IF112)&gt;0), MIN($ML112:$NE112)-MX112, IF(AND($IQ$6='Dev Settings'!$BU$3, COUNTIF($IQ$21:$IQ$25, IF113)&gt;0, COUNTIF($IQ$21:$IQ$25, IF112)&gt;0), MAX($ML112:$NE112)-MX112, IFERROR(INDEX($IU$8:$IU$107, MATCH(IF113, $IT$8:$IT$107, 0)), "")))</f>
        <v/>
      </c>
      <c r="JS113" s="7" t="str">
        <f>IF(AND($IQ$5='Dev Settings'!$BU$3, COUNTIF($IP$21:$IP$25, IG113)&gt;0, COUNTIF($IP$21:$IP$25, IG112)&gt;0), MIN($ML112:$NE112)-MY112, IF(AND($IQ$6='Dev Settings'!$BU$3, COUNTIF($IQ$21:$IQ$25, IG113)&gt;0, COUNTIF($IQ$21:$IQ$25, IG112)&gt;0), MAX($ML112:$NE112)-MY112, IFERROR(INDEX($IU$8:$IU$107, MATCH(IG113, $IT$8:$IT$107, 0)), "")))</f>
        <v/>
      </c>
      <c r="JT113" s="7" t="str">
        <f>IF(AND($IQ$5='Dev Settings'!$BU$3, COUNTIF($IP$21:$IP$25, IH113)&gt;0, COUNTIF($IP$21:$IP$25, IH112)&gt;0), MIN($ML112:$NE112)-MZ112, IF(AND($IQ$6='Dev Settings'!$BU$3, COUNTIF($IQ$21:$IQ$25, IH113)&gt;0, COUNTIF($IQ$21:$IQ$25, IH112)&gt;0), MAX($ML112:$NE112)-MZ112, IFERROR(INDEX($IU$8:$IU$107, MATCH(IH113, $IT$8:$IT$107, 0)), "")))</f>
        <v/>
      </c>
      <c r="JU113" s="7" t="str">
        <f>IF(AND($IQ$5='Dev Settings'!$BU$3, COUNTIF($IP$21:$IP$25, II113)&gt;0, COUNTIF($IP$21:$IP$25, II112)&gt;0), MIN($ML112:$NE112)-NA112, IF(AND($IQ$6='Dev Settings'!$BU$3, COUNTIF($IQ$21:$IQ$25, II113)&gt;0, COUNTIF($IQ$21:$IQ$25, II112)&gt;0), MAX($ML112:$NE112)-NA112, IFERROR(INDEX($IU$8:$IU$107, MATCH(II113, $IT$8:$IT$107, 0)), "")))</f>
        <v/>
      </c>
      <c r="JV113" s="7" t="str">
        <f>IF(AND($IQ$5='Dev Settings'!$BU$3, COUNTIF($IP$21:$IP$25, IJ113)&gt;0, COUNTIF($IP$21:$IP$25, IJ112)&gt;0), MIN($ML112:$NE112)-NB112, IF(AND($IQ$6='Dev Settings'!$BU$3, COUNTIF($IQ$21:$IQ$25, IJ113)&gt;0, COUNTIF($IQ$21:$IQ$25, IJ112)&gt;0), MAX($ML112:$NE112)-NB112, IFERROR(INDEX($IU$8:$IU$107, MATCH(IJ113, $IT$8:$IT$107, 0)), "")))</f>
        <v/>
      </c>
      <c r="JW113" s="7" t="str">
        <f>IF(AND($IQ$5='Dev Settings'!$BU$3, COUNTIF($IP$21:$IP$25, IK113)&gt;0, COUNTIF($IP$21:$IP$25, IK112)&gt;0), MIN($ML112:$NE112)-NC112, IF(AND($IQ$6='Dev Settings'!$BU$3, COUNTIF($IQ$21:$IQ$25, IK113)&gt;0, COUNTIF($IQ$21:$IQ$25, IK112)&gt;0), MAX($ML112:$NE112)-NC112, IFERROR(INDEX($IU$8:$IU$107, MATCH(IK113, $IT$8:$IT$107, 0)), "")))</f>
        <v/>
      </c>
      <c r="JX113" s="7" t="str">
        <f>IF(AND($IQ$5='Dev Settings'!$BU$3, COUNTIF($IP$21:$IP$25, IL113)&gt;0, COUNTIF($IP$21:$IP$25, IL112)&gt;0), MIN($ML112:$NE112)-ND112, IF(AND($IQ$6='Dev Settings'!$BU$3, COUNTIF($IQ$21:$IQ$25, IL113)&gt;0, COUNTIF($IQ$21:$IQ$25, IL112)&gt;0), MAX($ML112:$NE112)-ND112, IFERROR(INDEX($IU$8:$IU$107, MATCH(IL113, $IT$8:$IT$107, 0)), "")))</f>
        <v/>
      </c>
      <c r="JY113" s="61" t="str">
        <f>IF(AND($IQ$5='Dev Settings'!$BU$3, COUNTIF($IP$21:$IP$25, IM113)&gt;0, COUNTIF($IP$21:$IP$25, IM112)&gt;0), MIN($ML112:$NE112)-NE112, IF(AND($IQ$6='Dev Settings'!$BU$3, COUNTIF($IQ$21:$IQ$25, IM113)&gt;0, COUNTIF($IQ$21:$IQ$25, IM112)&gt;0), MAX($ML112:$NE112)-NE112, IFERROR(INDEX($IU$8:$IU$107, MATCH(IM113, $IT$8:$IT$107, 0)), "")))</f>
        <v/>
      </c>
      <c r="KA113" s="60" t="str">
        <f t="shared" si="181"/>
        <v/>
      </c>
      <c r="KB113" s="7" t="str">
        <f t="shared" si="182"/>
        <v/>
      </c>
      <c r="KC113" s="7" t="str">
        <f t="shared" si="183"/>
        <v/>
      </c>
      <c r="KD113" s="7" t="str">
        <f t="shared" si="184"/>
        <v/>
      </c>
      <c r="KE113" s="7" t="str">
        <f t="shared" si="185"/>
        <v/>
      </c>
      <c r="KF113" s="7" t="str">
        <f t="shared" si="186"/>
        <v/>
      </c>
      <c r="KG113" s="7" t="str">
        <f t="shared" si="187"/>
        <v/>
      </c>
      <c r="KH113" s="7" t="str">
        <f t="shared" si="188"/>
        <v/>
      </c>
      <c r="KI113" s="7" t="str">
        <f t="shared" si="189"/>
        <v/>
      </c>
      <c r="KJ113" s="7" t="str">
        <f t="shared" si="190"/>
        <v/>
      </c>
      <c r="KK113" s="7" t="str">
        <f t="shared" si="191"/>
        <v/>
      </c>
      <c r="KL113" s="7" t="str">
        <f t="shared" si="192"/>
        <v/>
      </c>
      <c r="KM113" s="7" t="str">
        <f t="shared" si="193"/>
        <v/>
      </c>
      <c r="KN113" s="7" t="str">
        <f t="shared" si="194"/>
        <v/>
      </c>
      <c r="KO113" s="7" t="str">
        <f t="shared" si="195"/>
        <v/>
      </c>
      <c r="KP113" s="7" t="str">
        <f t="shared" si="196"/>
        <v/>
      </c>
      <c r="KQ113" s="7" t="str">
        <f t="shared" si="197"/>
        <v/>
      </c>
      <c r="KR113" s="7" t="str">
        <f t="shared" si="198"/>
        <v/>
      </c>
      <c r="KS113" s="7" t="str">
        <f t="shared" si="199"/>
        <v/>
      </c>
      <c r="KT113" s="61" t="str">
        <f t="shared" si="200"/>
        <v/>
      </c>
      <c r="KV113" s="60" t="e">
        <f t="shared" si="201"/>
        <v>#VALUE!</v>
      </c>
      <c r="KW113" s="7" t="e">
        <f t="shared" si="202"/>
        <v>#VALUE!</v>
      </c>
      <c r="KX113" s="7" t="e">
        <f t="shared" si="203"/>
        <v>#VALUE!</v>
      </c>
      <c r="KY113" s="7" t="e">
        <f t="shared" si="204"/>
        <v>#VALUE!</v>
      </c>
      <c r="KZ113" s="7" t="e">
        <f t="shared" si="205"/>
        <v>#VALUE!</v>
      </c>
      <c r="LA113" s="7" t="e">
        <f t="shared" si="206"/>
        <v>#VALUE!</v>
      </c>
      <c r="LB113" s="7" t="e">
        <f t="shared" si="207"/>
        <v>#VALUE!</v>
      </c>
      <c r="LC113" s="7" t="e">
        <f t="shared" si="208"/>
        <v>#VALUE!</v>
      </c>
      <c r="LD113" s="7" t="e">
        <f t="shared" si="209"/>
        <v>#VALUE!</v>
      </c>
      <c r="LE113" s="7" t="e">
        <f t="shared" si="210"/>
        <v>#VALUE!</v>
      </c>
      <c r="LF113" s="7" t="e">
        <f t="shared" si="211"/>
        <v>#VALUE!</v>
      </c>
      <c r="LG113" s="7" t="e">
        <f t="shared" si="212"/>
        <v>#VALUE!</v>
      </c>
      <c r="LH113" s="7" t="e">
        <f t="shared" si="213"/>
        <v>#VALUE!</v>
      </c>
      <c r="LI113" s="7" t="e">
        <f t="shared" si="214"/>
        <v>#VALUE!</v>
      </c>
      <c r="LJ113" s="7" t="e">
        <f t="shared" si="215"/>
        <v>#VALUE!</v>
      </c>
      <c r="LK113" s="7" t="e">
        <f t="shared" si="216"/>
        <v>#VALUE!</v>
      </c>
      <c r="LL113" s="7" t="e">
        <f t="shared" si="217"/>
        <v>#VALUE!</v>
      </c>
      <c r="LM113" s="7" t="e">
        <f t="shared" si="218"/>
        <v>#VALUE!</v>
      </c>
      <c r="LN113" s="7" t="e">
        <f t="shared" si="219"/>
        <v>#VALUE!</v>
      </c>
      <c r="LO113" s="61" t="e">
        <f t="shared" si="220"/>
        <v>#VALUE!</v>
      </c>
      <c r="LQ113" s="60" t="e">
        <f t="shared" si="221"/>
        <v>#VALUE!</v>
      </c>
      <c r="LR113" s="7" t="e">
        <f t="shared" si="222"/>
        <v>#VALUE!</v>
      </c>
      <c r="LS113" s="7" t="e">
        <f t="shared" si="223"/>
        <v>#VALUE!</v>
      </c>
      <c r="LT113" s="7" t="e">
        <f t="shared" si="224"/>
        <v>#VALUE!</v>
      </c>
      <c r="LU113" s="7" t="e">
        <f t="shared" si="225"/>
        <v>#VALUE!</v>
      </c>
      <c r="LV113" s="7" t="e">
        <f t="shared" si="226"/>
        <v>#VALUE!</v>
      </c>
      <c r="LW113" s="7" t="e">
        <f t="shared" si="227"/>
        <v>#VALUE!</v>
      </c>
      <c r="LX113" s="7" t="e">
        <f t="shared" si="228"/>
        <v>#VALUE!</v>
      </c>
      <c r="LY113" s="7" t="e">
        <f t="shared" si="229"/>
        <v>#VALUE!</v>
      </c>
      <c r="LZ113" s="7" t="e">
        <f t="shared" si="230"/>
        <v>#VALUE!</v>
      </c>
      <c r="MA113" s="7" t="e">
        <f t="shared" si="231"/>
        <v>#VALUE!</v>
      </c>
      <c r="MB113" s="7" t="e">
        <f t="shared" si="232"/>
        <v>#VALUE!</v>
      </c>
      <c r="MC113" s="7" t="e">
        <f t="shared" si="233"/>
        <v>#VALUE!</v>
      </c>
      <c r="MD113" s="7" t="e">
        <f t="shared" si="234"/>
        <v>#VALUE!</v>
      </c>
      <c r="ME113" s="7" t="e">
        <f t="shared" si="235"/>
        <v>#VALUE!</v>
      </c>
      <c r="MF113" s="7" t="e">
        <f t="shared" si="236"/>
        <v>#VALUE!</v>
      </c>
      <c r="MG113" s="7" t="e">
        <f t="shared" si="237"/>
        <v>#VALUE!</v>
      </c>
      <c r="MH113" s="7" t="e">
        <f t="shared" si="238"/>
        <v>#VALUE!</v>
      </c>
      <c r="MI113" s="7" t="e">
        <f t="shared" si="239"/>
        <v>#VALUE!</v>
      </c>
      <c r="MJ113" s="61" t="e">
        <f t="shared" si="240"/>
        <v>#VALUE!</v>
      </c>
      <c r="ML113" s="60" t="str">
        <f t="shared" si="248"/>
        <v/>
      </c>
      <c r="MM113" s="7" t="str">
        <f t="shared" si="249"/>
        <v/>
      </c>
      <c r="MN113" s="7" t="str">
        <f t="shared" si="250"/>
        <v/>
      </c>
      <c r="MO113" s="7" t="str">
        <f t="shared" si="251"/>
        <v/>
      </c>
      <c r="MP113" s="7" t="str">
        <f t="shared" si="252"/>
        <v/>
      </c>
      <c r="MQ113" s="7" t="str">
        <f t="shared" si="253"/>
        <v/>
      </c>
      <c r="MR113" s="7" t="str">
        <f t="shared" si="254"/>
        <v/>
      </c>
      <c r="MS113" s="7" t="str">
        <f t="shared" si="255"/>
        <v/>
      </c>
      <c r="MT113" s="7" t="str">
        <f t="shared" si="256"/>
        <v/>
      </c>
      <c r="MU113" s="7" t="str">
        <f t="shared" si="257"/>
        <v/>
      </c>
      <c r="MV113" s="7" t="str">
        <f t="shared" si="258"/>
        <v/>
      </c>
      <c r="MW113" s="7" t="str">
        <f t="shared" si="259"/>
        <v/>
      </c>
      <c r="MX113" s="7" t="str">
        <f t="shared" si="260"/>
        <v/>
      </c>
      <c r="MY113" s="7" t="str">
        <f t="shared" si="261"/>
        <v/>
      </c>
      <c r="MZ113" s="7" t="str">
        <f t="shared" si="262"/>
        <v/>
      </c>
      <c r="NA113" s="7" t="str">
        <f t="shared" si="263"/>
        <v/>
      </c>
      <c r="NB113" s="7" t="str">
        <f t="shared" si="264"/>
        <v/>
      </c>
      <c r="NC113" s="7" t="str">
        <f t="shared" si="265"/>
        <v/>
      </c>
      <c r="ND113" s="7" t="str">
        <f t="shared" si="266"/>
        <v/>
      </c>
      <c r="NE113" s="61" t="str">
        <f t="shared" si="267"/>
        <v/>
      </c>
      <c r="NG113" s="10" t="str">
        <f t="shared" si="268"/>
        <v/>
      </c>
      <c r="NI113" s="10" t="str">
        <f t="shared" si="269"/>
        <v/>
      </c>
      <c r="NK113" s="10" t="str">
        <f>IF(COUNTIF($NI113:$NI$176, "X")=1, "X", "")</f>
        <v/>
      </c>
      <c r="NM113" s="10" t="str">
        <f t="shared" si="241"/>
        <v/>
      </c>
      <c r="NO113" s="85" t="str" cm="1">
        <f t="array" ref="NO113">IF(OR(NO$7="", $JE113=""), "", IFERROR(NO$8+SUMPRODUCT((Trades!$CL$8:$CL$307)*(Trades!$O$8:$Q$307=NO$7)*(Trades!$R$8:$R$307&lt;$JE113))-SUMPRODUCT((Trades!$H$8:$H$307)*(Trades!$E$8:$E$307=NO$7)*(Trades!$R$8:$R$307&lt;$JE113)), ""))</f>
        <v/>
      </c>
      <c r="NP113" s="86" t="str" cm="1">
        <f t="array" ref="NP113">IF(OR(NP$7="", $JE113=""), "", IFERROR(NP$8+SUMPRODUCT((Trades!$CL$8:$CL$307)*(Trades!$O$8:$Q$307=NP$7)*(Trades!$R$8:$R$307&lt;$JE113))-SUMPRODUCT((Trades!$H$8:$H$307)*(Trades!$E$8:$E$307=NP$7)*(Trades!$R$8:$R$307&lt;$JE113)), ""))</f>
        <v/>
      </c>
      <c r="NQ113" s="86" t="str" cm="1">
        <f t="array" ref="NQ113">IF(OR(NQ$7="", $JE113=""), "", IFERROR(NQ$8+SUMPRODUCT((Trades!$CL$8:$CL$307)*(Trades!$O$8:$Q$307=NQ$7)*(Trades!$R$8:$R$307&lt;$JE113))-SUMPRODUCT((Trades!$H$8:$H$307)*(Trades!$E$8:$E$307=NQ$7)*(Trades!$R$8:$R$307&lt;$JE113)), ""))</f>
        <v/>
      </c>
      <c r="NR113" s="86" t="str" cm="1">
        <f t="array" ref="NR113">IF(OR(NR$7="", $JE113=""), "", IFERROR(NR$8+SUMPRODUCT((Trades!$CL$8:$CL$307)*(Trades!$O$8:$Q$307=NR$7)*(Trades!$R$8:$R$307&lt;$JE113))-SUMPRODUCT((Trades!$H$8:$H$307)*(Trades!$E$8:$E$307=NR$7)*(Trades!$R$8:$R$307&lt;$JE113)), ""))</f>
        <v/>
      </c>
      <c r="NS113" s="86" t="str" cm="1">
        <f t="array" ref="NS113">IF(OR(NS$7="", $JE113=""), "", IFERROR(NS$8+SUMPRODUCT((Trades!$CL$8:$CL$307)*(Trades!$O$8:$Q$307=NS$7)*(Trades!$R$8:$R$307&lt;$JE113))-SUMPRODUCT((Trades!$H$8:$H$307)*(Trades!$E$8:$E$307=NS$7)*(Trades!$R$8:$R$307&lt;$JE113)), ""))</f>
        <v/>
      </c>
      <c r="NT113" s="86" t="str" cm="1">
        <f t="array" ref="NT113">IF(OR(NT$7="", $JE113=""), "", IFERROR(NT$8+SUMPRODUCT((Trades!$CL$8:$CL$307)*(Trades!$O$8:$Q$307=NT$7)*(Trades!$R$8:$R$307&lt;$JE113))-SUMPRODUCT((Trades!$H$8:$H$307)*(Trades!$E$8:$E$307=NT$7)*(Trades!$R$8:$R$307&lt;$JE113)), ""))</f>
        <v/>
      </c>
      <c r="NU113" s="86" t="str" cm="1">
        <f t="array" ref="NU113">IF(OR(NU$7="", $JE113=""), "", IFERROR(NU$8+SUMPRODUCT((Trades!$CL$8:$CL$307)*(Trades!$O$8:$Q$307=NU$7)*(Trades!$R$8:$R$307&lt;$JE113))-SUMPRODUCT((Trades!$H$8:$H$307)*(Trades!$E$8:$E$307=NU$7)*(Trades!$R$8:$R$307&lt;$JE113)), ""))</f>
        <v/>
      </c>
      <c r="NV113" s="86" t="str" cm="1">
        <f t="array" ref="NV113">IF(OR(NV$7="", $JE113=""), "", IFERROR(NV$8+SUMPRODUCT((Trades!$CL$8:$CL$307)*(Trades!$O$8:$Q$307=NV$7)*(Trades!$R$8:$R$307&lt;$JE113))-SUMPRODUCT((Trades!$H$8:$H$307)*(Trades!$E$8:$E$307=NV$7)*(Trades!$R$8:$R$307&lt;$JE113)), ""))</f>
        <v/>
      </c>
      <c r="NW113" s="86" t="str" cm="1">
        <f t="array" ref="NW113">IF(OR(NW$7="", $JE113=""), "", IFERROR(NW$8+SUMPRODUCT((Trades!$CL$8:$CL$307)*(Trades!$O$8:$Q$307=NW$7)*(Trades!$R$8:$R$307&lt;$JE113))-SUMPRODUCT((Trades!$H$8:$H$307)*(Trades!$E$8:$E$307=NW$7)*(Trades!$R$8:$R$307&lt;$JE113)), ""))</f>
        <v/>
      </c>
      <c r="NX113" s="86" t="str" cm="1">
        <f t="array" ref="NX113">IF(OR(NX$7="", $JE113=""), "", IFERROR(NX$8+SUMPRODUCT((Trades!$CL$8:$CL$307)*(Trades!$O$8:$Q$307=NX$7)*(Trades!$R$8:$R$307&lt;$JE113))-SUMPRODUCT((Trades!$H$8:$H$307)*(Trades!$E$8:$E$307=NX$7)*(Trades!$R$8:$R$307&lt;$JE113)), ""))</f>
        <v/>
      </c>
      <c r="NY113" s="86" t="str" cm="1">
        <f t="array" ref="NY113">IF(OR(NY$7="", $JE113=""), "", IFERROR(NY$8+SUMPRODUCT((Trades!$CL$8:$CL$307)*(Trades!$O$8:$Q$307=NY$7)*(Trades!$R$8:$R$307&lt;$JE113))-SUMPRODUCT((Trades!$H$8:$H$307)*(Trades!$E$8:$E$307=NY$7)*(Trades!$R$8:$R$307&lt;$JE113)), ""))</f>
        <v/>
      </c>
      <c r="NZ113" s="86" t="str" cm="1">
        <f t="array" ref="NZ113">IF(OR(NZ$7="", $JE113=""), "", IFERROR(NZ$8+SUMPRODUCT((Trades!$CL$8:$CL$307)*(Trades!$O$8:$Q$307=NZ$7)*(Trades!$R$8:$R$307&lt;$JE113))-SUMPRODUCT((Trades!$H$8:$H$307)*(Trades!$E$8:$E$307=NZ$7)*(Trades!$R$8:$R$307&lt;$JE113)), ""))</f>
        <v/>
      </c>
      <c r="OA113" s="86" t="str" cm="1">
        <f t="array" ref="OA113">IF(OR(OA$7="", $JE113=""), "", IFERROR(OA$8+SUMPRODUCT((Trades!$CL$8:$CL$307)*(Trades!$O$8:$Q$307=OA$7)*(Trades!$R$8:$R$307&lt;$JE113))-SUMPRODUCT((Trades!$H$8:$H$307)*(Trades!$E$8:$E$307=OA$7)*(Trades!$R$8:$R$307&lt;$JE113)), ""))</f>
        <v/>
      </c>
      <c r="OB113" s="86" t="str" cm="1">
        <f t="array" ref="OB113">IF(OR(OB$7="", $JE113=""), "", IFERROR(OB$8+SUMPRODUCT((Trades!$CL$8:$CL$307)*(Trades!$O$8:$Q$307=OB$7)*(Trades!$R$8:$R$307&lt;$JE113))-SUMPRODUCT((Trades!$H$8:$H$307)*(Trades!$E$8:$E$307=OB$7)*(Trades!$R$8:$R$307&lt;$JE113)), ""))</f>
        <v/>
      </c>
      <c r="OC113" s="86" t="str" cm="1">
        <f t="array" ref="OC113">IF(OR(OC$7="", $JE113=""), "", IFERROR(OC$8+SUMPRODUCT((Trades!$CL$8:$CL$307)*(Trades!$O$8:$Q$307=OC$7)*(Trades!$R$8:$R$307&lt;$JE113))-SUMPRODUCT((Trades!$H$8:$H$307)*(Trades!$E$8:$E$307=OC$7)*(Trades!$R$8:$R$307&lt;$JE113)), ""))</f>
        <v/>
      </c>
      <c r="OD113" s="86" t="str" cm="1">
        <f t="array" ref="OD113">IF(OR(OD$7="", $JE113=""), "", IFERROR(OD$8+SUMPRODUCT((Trades!$CL$8:$CL$307)*(Trades!$O$8:$Q$307=OD$7)*(Trades!$R$8:$R$307&lt;$JE113))-SUMPRODUCT((Trades!$H$8:$H$307)*(Trades!$E$8:$E$307=OD$7)*(Trades!$R$8:$R$307&lt;$JE113)), ""))</f>
        <v/>
      </c>
      <c r="OE113" s="86" t="str" cm="1">
        <f t="array" ref="OE113">IF(OR(OE$7="", $JE113=""), "", IFERROR(OE$8+SUMPRODUCT((Trades!$CL$8:$CL$307)*(Trades!$O$8:$Q$307=OE$7)*(Trades!$R$8:$R$307&lt;$JE113))-SUMPRODUCT((Trades!$H$8:$H$307)*(Trades!$E$8:$E$307=OE$7)*(Trades!$R$8:$R$307&lt;$JE113)), ""))</f>
        <v/>
      </c>
      <c r="OF113" s="86" t="str" cm="1">
        <f t="array" ref="OF113">IF(OR(OF$7="", $JE113=""), "", IFERROR(OF$8+SUMPRODUCT((Trades!$CL$8:$CL$307)*(Trades!$O$8:$Q$307=OF$7)*(Trades!$R$8:$R$307&lt;$JE113))-SUMPRODUCT((Trades!$H$8:$H$307)*(Trades!$E$8:$E$307=OF$7)*(Trades!$R$8:$R$307&lt;$JE113)), ""))</f>
        <v/>
      </c>
      <c r="OG113" s="86" t="str" cm="1">
        <f t="array" ref="OG113">IF(OR(OG$7="", $JE113=""), "", IFERROR(OG$8+SUMPRODUCT((Trades!$CL$8:$CL$307)*(Trades!$O$8:$Q$307=OG$7)*(Trades!$R$8:$R$307&lt;$JE113))-SUMPRODUCT((Trades!$H$8:$H$307)*(Trades!$E$8:$E$307=OG$7)*(Trades!$R$8:$R$307&lt;$JE113)), ""))</f>
        <v/>
      </c>
      <c r="OH113" s="87" t="str" cm="1">
        <f t="array" ref="OH113">IF(OR(OH$7="", $JE113=""), "", IFERROR(OH$8+SUMPRODUCT((Trades!$CL$8:$CL$307)*(Trades!$O$8:$Q$307=OH$7)*(Trades!$R$8:$R$307&lt;$JE113))-SUMPRODUCT((Trades!$H$8:$H$307)*(Trades!$E$8:$E$307=OH$7)*(Trades!$R$8:$R$307&lt;$JE113)), ""))</f>
        <v/>
      </c>
      <c r="OJ113" s="94" t="str">
        <f t="shared" si="270"/>
        <v/>
      </c>
      <c r="OK113" s="95" t="str">
        <f t="shared" si="298"/>
        <v/>
      </c>
      <c r="OL113" s="95" t="str">
        <f t="shared" si="299"/>
        <v/>
      </c>
      <c r="OM113" s="95" t="str">
        <f t="shared" si="300"/>
        <v/>
      </c>
      <c r="ON113" s="95" t="str">
        <f t="shared" si="301"/>
        <v/>
      </c>
      <c r="OO113" s="95" t="str">
        <f t="shared" si="302"/>
        <v/>
      </c>
      <c r="OP113" s="95" t="str">
        <f t="shared" si="303"/>
        <v/>
      </c>
      <c r="OQ113" s="95" t="str">
        <f t="shared" si="304"/>
        <v/>
      </c>
      <c r="OR113" s="95" t="str">
        <f t="shared" si="305"/>
        <v/>
      </c>
      <c r="OS113" s="95" t="str">
        <f t="shared" si="275"/>
        <v/>
      </c>
      <c r="OT113" s="95" t="str">
        <f t="shared" si="276"/>
        <v/>
      </c>
      <c r="OU113" s="95" t="str">
        <f t="shared" si="277"/>
        <v/>
      </c>
      <c r="OV113" s="95" t="str">
        <f t="shared" si="278"/>
        <v/>
      </c>
      <c r="OW113" s="95" t="str">
        <f t="shared" si="279"/>
        <v/>
      </c>
      <c r="OX113" s="95" t="str">
        <f t="shared" si="280"/>
        <v/>
      </c>
      <c r="OY113" s="95" t="str">
        <f t="shared" si="281"/>
        <v/>
      </c>
      <c r="OZ113" s="95" t="str">
        <f t="shared" si="282"/>
        <v/>
      </c>
      <c r="PA113" s="95" t="str">
        <f t="shared" si="283"/>
        <v/>
      </c>
      <c r="PB113" s="95" t="str">
        <f t="shared" si="284"/>
        <v/>
      </c>
      <c r="PC113" s="96" t="str">
        <f t="shared" si="285"/>
        <v/>
      </c>
      <c r="PE113" s="101" t="str">
        <f t="shared" si="271"/>
        <v/>
      </c>
      <c r="PG113" s="106" t="str">
        <f t="shared" si="272"/>
        <v/>
      </c>
      <c r="PH113" s="107" t="str">
        <f t="shared" si="306"/>
        <v/>
      </c>
      <c r="PI113" s="107" t="str">
        <f t="shared" si="307"/>
        <v/>
      </c>
      <c r="PJ113" s="107" t="str">
        <f t="shared" si="308"/>
        <v/>
      </c>
      <c r="PK113" s="107" t="str">
        <f t="shared" si="309"/>
        <v/>
      </c>
      <c r="PL113" s="107" t="str">
        <f t="shared" si="310"/>
        <v/>
      </c>
      <c r="PM113" s="107" t="str">
        <f t="shared" si="311"/>
        <v/>
      </c>
      <c r="PN113" s="107" t="str">
        <f t="shared" si="312"/>
        <v/>
      </c>
      <c r="PO113" s="107" t="str">
        <f t="shared" si="313"/>
        <v/>
      </c>
      <c r="PP113" s="107" t="str">
        <f t="shared" si="286"/>
        <v/>
      </c>
      <c r="PQ113" s="107" t="str">
        <f t="shared" si="287"/>
        <v/>
      </c>
      <c r="PR113" s="107" t="str">
        <f t="shared" si="288"/>
        <v/>
      </c>
      <c r="PS113" s="107" t="str">
        <f t="shared" si="289"/>
        <v/>
      </c>
      <c r="PT113" s="107" t="str">
        <f t="shared" si="290"/>
        <v/>
      </c>
      <c r="PU113" s="107" t="str">
        <f t="shared" si="291"/>
        <v/>
      </c>
      <c r="PV113" s="107" t="str">
        <f t="shared" si="292"/>
        <v/>
      </c>
      <c r="PW113" s="107" t="str">
        <f t="shared" si="293"/>
        <v/>
      </c>
      <c r="PX113" s="107" t="str">
        <f t="shared" si="294"/>
        <v/>
      </c>
      <c r="PY113" s="107" t="str">
        <f t="shared" si="295"/>
        <v/>
      </c>
      <c r="PZ113" s="108" t="str">
        <f t="shared" si="296"/>
        <v/>
      </c>
      <c r="QB113" s="124" t="str" cm="1">
        <f t="array" ref="QB113">IF(OR($QB$3="", $NI113=""), "", IFERROR(INDEX($ML113:$NE113, $QA113, MATCH($QB$3, $ML$7:$NE$7, 0)), ""))</f>
        <v/>
      </c>
      <c r="QD113" s="101" t="e" cm="1">
        <f t="array" ref="QD113">IF(OR($NI113="", $QB$3=""), NA(), IFERROR(INDEX($NO113:$OH113, $QC113, MATCH($QB$3, $NO$7:$OH$7, 0)), NA()))</f>
        <v>#N/A</v>
      </c>
      <c r="QF113" s="10">
        <f t="shared" si="242"/>
        <v>-20</v>
      </c>
    </row>
    <row r="114" spans="218:448" ht="15" hidden="1" customHeight="1" x14ac:dyDescent="0.25">
      <c r="HJ114" s="52" t="e">
        <f t="shared" si="318"/>
        <v>#VALUE!</v>
      </c>
      <c r="HL114" s="49">
        <f>$CA$18</f>
        <v>0.41666666666666669</v>
      </c>
      <c r="HN114" s="10" t="e">
        <f t="shared" si="316"/>
        <v>#VALUE!</v>
      </c>
      <c r="HP114" s="10" t="e">
        <f t="shared" si="317"/>
        <v>#VALUE!</v>
      </c>
      <c r="HR114" s="10" t="e">
        <f t="shared" si="243"/>
        <v>#VALUE!</v>
      </c>
      <c r="HT114" s="60" t="e">
        <f t="shared" si="315"/>
        <v>#VALUE!</v>
      </c>
      <c r="HU114" s="7" t="e">
        <f t="shared" si="315"/>
        <v>#VALUE!</v>
      </c>
      <c r="HV114" s="7" t="e">
        <f t="shared" si="315"/>
        <v>#VALUE!</v>
      </c>
      <c r="HW114" s="7" t="e">
        <f t="shared" si="315"/>
        <v>#VALUE!</v>
      </c>
      <c r="HX114" s="7" t="e">
        <f t="shared" si="315"/>
        <v>#VALUE!</v>
      </c>
      <c r="HY114" s="7" t="e">
        <f t="shared" si="315"/>
        <v>#VALUE!</v>
      </c>
      <c r="HZ114" s="7" t="e">
        <f t="shared" si="315"/>
        <v>#VALUE!</v>
      </c>
      <c r="IA114" s="7" t="e">
        <f t="shared" si="315"/>
        <v>#VALUE!</v>
      </c>
      <c r="IB114" s="7" t="e">
        <f t="shared" si="315"/>
        <v>#VALUE!</v>
      </c>
      <c r="IC114" s="7" t="e">
        <f t="shared" si="315"/>
        <v>#VALUE!</v>
      </c>
      <c r="ID114" s="7" t="e">
        <f t="shared" si="315"/>
        <v>#VALUE!</v>
      </c>
      <c r="IE114" s="7" t="e">
        <f t="shared" si="315"/>
        <v>#VALUE!</v>
      </c>
      <c r="IF114" s="7" t="e">
        <f t="shared" si="315"/>
        <v>#VALUE!</v>
      </c>
      <c r="IG114" s="7" t="e">
        <f t="shared" si="315"/>
        <v>#VALUE!</v>
      </c>
      <c r="IH114" s="7" t="e">
        <f t="shared" si="315"/>
        <v>#VALUE!</v>
      </c>
      <c r="II114" s="7" t="e">
        <f t="shared" si="315"/>
        <v>#VALUE!</v>
      </c>
      <c r="IJ114" s="7" t="e">
        <f t="shared" si="314"/>
        <v>#VALUE!</v>
      </c>
      <c r="IK114" s="7" t="e">
        <f t="shared" si="314"/>
        <v>#VALUE!</v>
      </c>
      <c r="IL114" s="7" t="e">
        <f t="shared" si="314"/>
        <v>#VALUE!</v>
      </c>
      <c r="IM114" s="61" t="e">
        <f t="shared" si="314"/>
        <v>#VALUE!</v>
      </c>
      <c r="IW114" s="10">
        <f>IFERROR(IF(COUNTIF(IW$8:IW113, IW113)&lt;=INDEX($IQ$8:$IQ$18, MATCH(IW113, $IP$8:$IP$18, 0)), IW113, IW113+$IR$5), "")</f>
        <v>5</v>
      </c>
      <c r="IX114" s="10">
        <f>IF($IW114="", "", COUNTIF(IW$8:IW114, IW114))</f>
        <v>7</v>
      </c>
      <c r="IY114" s="10">
        <f t="shared" si="245"/>
        <v>10</v>
      </c>
      <c r="JA114" s="10" t="str">
        <f t="shared" si="246"/>
        <v>X</v>
      </c>
      <c r="JB114" s="10">
        <f>IF($JA114="", "", COUNTIF(JA$8:JA114, "X"))</f>
        <v>97</v>
      </c>
      <c r="JE114" s="67" t="str">
        <f t="shared" si="247"/>
        <v/>
      </c>
      <c r="JF114" s="60" t="str">
        <f>IF(AND($IQ$5='Dev Settings'!$BU$3, COUNTIF($IP$21:$IP$25, HT114)&gt;0, COUNTIF($IP$21:$IP$25, HT113)&gt;0), MIN($ML113:$NE113)-ML113, IF(AND($IQ$6='Dev Settings'!$BU$3, COUNTIF($IQ$21:$IQ$25, HT114)&gt;0, COUNTIF($IQ$21:$IQ$25, HT113)&gt;0), MAX($ML113:$NE113)-ML113, IFERROR(INDEX($IU$8:$IU$107, MATCH(HT114, $IT$8:$IT$107, 0)), "")))</f>
        <v/>
      </c>
      <c r="JG114" s="7" t="str">
        <f>IF(AND($IQ$5='Dev Settings'!$BU$3, COUNTIF($IP$21:$IP$25, HU114)&gt;0, COUNTIF($IP$21:$IP$25, HU113)&gt;0), MIN($ML113:$NE113)-MM113, IF(AND($IQ$6='Dev Settings'!$BU$3, COUNTIF($IQ$21:$IQ$25, HU114)&gt;0, COUNTIF($IQ$21:$IQ$25, HU113)&gt;0), MAX($ML113:$NE113)-MM113, IFERROR(INDEX($IU$8:$IU$107, MATCH(HU114, $IT$8:$IT$107, 0)), "")))</f>
        <v/>
      </c>
      <c r="JH114" s="7" t="str">
        <f>IF(AND($IQ$5='Dev Settings'!$BU$3, COUNTIF($IP$21:$IP$25, HV114)&gt;0, COUNTIF($IP$21:$IP$25, HV113)&gt;0), MIN($ML113:$NE113)-MN113, IF(AND($IQ$6='Dev Settings'!$BU$3, COUNTIF($IQ$21:$IQ$25, HV114)&gt;0, COUNTIF($IQ$21:$IQ$25, HV113)&gt;0), MAX($ML113:$NE113)-MN113, IFERROR(INDEX($IU$8:$IU$107, MATCH(HV114, $IT$8:$IT$107, 0)), "")))</f>
        <v/>
      </c>
      <c r="JI114" s="7" t="str">
        <f>IF(AND($IQ$5='Dev Settings'!$BU$3, COUNTIF($IP$21:$IP$25, HW114)&gt;0, COUNTIF($IP$21:$IP$25, HW113)&gt;0), MIN($ML113:$NE113)-MO113, IF(AND($IQ$6='Dev Settings'!$BU$3, COUNTIF($IQ$21:$IQ$25, HW114)&gt;0, COUNTIF($IQ$21:$IQ$25, HW113)&gt;0), MAX($ML113:$NE113)-MO113, IFERROR(INDEX($IU$8:$IU$107, MATCH(HW114, $IT$8:$IT$107, 0)), "")))</f>
        <v/>
      </c>
      <c r="JJ114" s="7" t="str">
        <f>IF(AND($IQ$5='Dev Settings'!$BU$3, COUNTIF($IP$21:$IP$25, HX114)&gt;0, COUNTIF($IP$21:$IP$25, HX113)&gt;0), MIN($ML113:$NE113)-MP113, IF(AND($IQ$6='Dev Settings'!$BU$3, COUNTIF($IQ$21:$IQ$25, HX114)&gt;0, COUNTIF($IQ$21:$IQ$25, HX113)&gt;0), MAX($ML113:$NE113)-MP113, IFERROR(INDEX($IU$8:$IU$107, MATCH(HX114, $IT$8:$IT$107, 0)), "")))</f>
        <v/>
      </c>
      <c r="JK114" s="7" t="str">
        <f>IF(AND($IQ$5='Dev Settings'!$BU$3, COUNTIF($IP$21:$IP$25, HY114)&gt;0, COUNTIF($IP$21:$IP$25, HY113)&gt;0), MIN($ML113:$NE113)-MQ113, IF(AND($IQ$6='Dev Settings'!$BU$3, COUNTIF($IQ$21:$IQ$25, HY114)&gt;0, COUNTIF($IQ$21:$IQ$25, HY113)&gt;0), MAX($ML113:$NE113)-MQ113, IFERROR(INDEX($IU$8:$IU$107, MATCH(HY114, $IT$8:$IT$107, 0)), "")))</f>
        <v/>
      </c>
      <c r="JL114" s="7" t="str">
        <f>IF(AND($IQ$5='Dev Settings'!$BU$3, COUNTIF($IP$21:$IP$25, HZ114)&gt;0, COUNTIF($IP$21:$IP$25, HZ113)&gt;0), MIN($ML113:$NE113)-MR113, IF(AND($IQ$6='Dev Settings'!$BU$3, COUNTIF($IQ$21:$IQ$25, HZ114)&gt;0, COUNTIF($IQ$21:$IQ$25, HZ113)&gt;0), MAX($ML113:$NE113)-MR113, IFERROR(INDEX($IU$8:$IU$107, MATCH(HZ114, $IT$8:$IT$107, 0)), "")))</f>
        <v/>
      </c>
      <c r="JM114" s="7" t="str">
        <f>IF(AND($IQ$5='Dev Settings'!$BU$3, COUNTIF($IP$21:$IP$25, IA114)&gt;0, COUNTIF($IP$21:$IP$25, IA113)&gt;0), MIN($ML113:$NE113)-MS113, IF(AND($IQ$6='Dev Settings'!$BU$3, COUNTIF($IQ$21:$IQ$25, IA114)&gt;0, COUNTIF($IQ$21:$IQ$25, IA113)&gt;0), MAX($ML113:$NE113)-MS113, IFERROR(INDEX($IU$8:$IU$107, MATCH(IA114, $IT$8:$IT$107, 0)), "")))</f>
        <v/>
      </c>
      <c r="JN114" s="7" t="str">
        <f>IF(AND($IQ$5='Dev Settings'!$BU$3, COUNTIF($IP$21:$IP$25, IB114)&gt;0, COUNTIF($IP$21:$IP$25, IB113)&gt;0), MIN($ML113:$NE113)-MT113, IF(AND($IQ$6='Dev Settings'!$BU$3, COUNTIF($IQ$21:$IQ$25, IB114)&gt;0, COUNTIF($IQ$21:$IQ$25, IB113)&gt;0), MAX($ML113:$NE113)-MT113, IFERROR(INDEX($IU$8:$IU$107, MATCH(IB114, $IT$8:$IT$107, 0)), "")))</f>
        <v/>
      </c>
      <c r="JO114" s="7" t="str">
        <f>IF(AND($IQ$5='Dev Settings'!$BU$3, COUNTIF($IP$21:$IP$25, IC114)&gt;0, COUNTIF($IP$21:$IP$25, IC113)&gt;0), MIN($ML113:$NE113)-MU113, IF(AND($IQ$6='Dev Settings'!$BU$3, COUNTIF($IQ$21:$IQ$25, IC114)&gt;0, COUNTIF($IQ$21:$IQ$25, IC113)&gt;0), MAX($ML113:$NE113)-MU113, IFERROR(INDEX($IU$8:$IU$107, MATCH(IC114, $IT$8:$IT$107, 0)), "")))</f>
        <v/>
      </c>
      <c r="JP114" s="7" t="str">
        <f>IF(AND($IQ$5='Dev Settings'!$BU$3, COUNTIF($IP$21:$IP$25, ID114)&gt;0, COUNTIF($IP$21:$IP$25, ID113)&gt;0), MIN($ML113:$NE113)-MV113, IF(AND($IQ$6='Dev Settings'!$BU$3, COUNTIF($IQ$21:$IQ$25, ID114)&gt;0, COUNTIF($IQ$21:$IQ$25, ID113)&gt;0), MAX($ML113:$NE113)-MV113, IFERROR(INDEX($IU$8:$IU$107, MATCH(ID114, $IT$8:$IT$107, 0)), "")))</f>
        <v/>
      </c>
      <c r="JQ114" s="7" t="str">
        <f>IF(AND($IQ$5='Dev Settings'!$BU$3, COUNTIF($IP$21:$IP$25, IE114)&gt;0, COUNTIF($IP$21:$IP$25, IE113)&gt;0), MIN($ML113:$NE113)-MW113, IF(AND($IQ$6='Dev Settings'!$BU$3, COUNTIF($IQ$21:$IQ$25, IE114)&gt;0, COUNTIF($IQ$21:$IQ$25, IE113)&gt;0), MAX($ML113:$NE113)-MW113, IFERROR(INDEX($IU$8:$IU$107, MATCH(IE114, $IT$8:$IT$107, 0)), "")))</f>
        <v/>
      </c>
      <c r="JR114" s="7" t="str">
        <f>IF(AND($IQ$5='Dev Settings'!$BU$3, COUNTIF($IP$21:$IP$25, IF114)&gt;0, COUNTIF($IP$21:$IP$25, IF113)&gt;0), MIN($ML113:$NE113)-MX113, IF(AND($IQ$6='Dev Settings'!$BU$3, COUNTIF($IQ$21:$IQ$25, IF114)&gt;0, COUNTIF($IQ$21:$IQ$25, IF113)&gt;0), MAX($ML113:$NE113)-MX113, IFERROR(INDEX($IU$8:$IU$107, MATCH(IF114, $IT$8:$IT$107, 0)), "")))</f>
        <v/>
      </c>
      <c r="JS114" s="7" t="str">
        <f>IF(AND($IQ$5='Dev Settings'!$BU$3, COUNTIF($IP$21:$IP$25, IG114)&gt;0, COUNTIF($IP$21:$IP$25, IG113)&gt;0), MIN($ML113:$NE113)-MY113, IF(AND($IQ$6='Dev Settings'!$BU$3, COUNTIF($IQ$21:$IQ$25, IG114)&gt;0, COUNTIF($IQ$21:$IQ$25, IG113)&gt;0), MAX($ML113:$NE113)-MY113, IFERROR(INDEX($IU$8:$IU$107, MATCH(IG114, $IT$8:$IT$107, 0)), "")))</f>
        <v/>
      </c>
      <c r="JT114" s="7" t="str">
        <f>IF(AND($IQ$5='Dev Settings'!$BU$3, COUNTIF($IP$21:$IP$25, IH114)&gt;0, COUNTIF($IP$21:$IP$25, IH113)&gt;0), MIN($ML113:$NE113)-MZ113, IF(AND($IQ$6='Dev Settings'!$BU$3, COUNTIF($IQ$21:$IQ$25, IH114)&gt;0, COUNTIF($IQ$21:$IQ$25, IH113)&gt;0), MAX($ML113:$NE113)-MZ113, IFERROR(INDEX($IU$8:$IU$107, MATCH(IH114, $IT$8:$IT$107, 0)), "")))</f>
        <v/>
      </c>
      <c r="JU114" s="7" t="str">
        <f>IF(AND($IQ$5='Dev Settings'!$BU$3, COUNTIF($IP$21:$IP$25, II114)&gt;0, COUNTIF($IP$21:$IP$25, II113)&gt;0), MIN($ML113:$NE113)-NA113, IF(AND($IQ$6='Dev Settings'!$BU$3, COUNTIF($IQ$21:$IQ$25, II114)&gt;0, COUNTIF($IQ$21:$IQ$25, II113)&gt;0), MAX($ML113:$NE113)-NA113, IFERROR(INDEX($IU$8:$IU$107, MATCH(II114, $IT$8:$IT$107, 0)), "")))</f>
        <v/>
      </c>
      <c r="JV114" s="7" t="str">
        <f>IF(AND($IQ$5='Dev Settings'!$BU$3, COUNTIF($IP$21:$IP$25, IJ114)&gt;0, COUNTIF($IP$21:$IP$25, IJ113)&gt;0), MIN($ML113:$NE113)-NB113, IF(AND($IQ$6='Dev Settings'!$BU$3, COUNTIF($IQ$21:$IQ$25, IJ114)&gt;0, COUNTIF($IQ$21:$IQ$25, IJ113)&gt;0), MAX($ML113:$NE113)-NB113, IFERROR(INDEX($IU$8:$IU$107, MATCH(IJ114, $IT$8:$IT$107, 0)), "")))</f>
        <v/>
      </c>
      <c r="JW114" s="7" t="str">
        <f>IF(AND($IQ$5='Dev Settings'!$BU$3, COUNTIF($IP$21:$IP$25, IK114)&gt;0, COUNTIF($IP$21:$IP$25, IK113)&gt;0), MIN($ML113:$NE113)-NC113, IF(AND($IQ$6='Dev Settings'!$BU$3, COUNTIF($IQ$21:$IQ$25, IK114)&gt;0, COUNTIF($IQ$21:$IQ$25, IK113)&gt;0), MAX($ML113:$NE113)-NC113, IFERROR(INDEX($IU$8:$IU$107, MATCH(IK114, $IT$8:$IT$107, 0)), "")))</f>
        <v/>
      </c>
      <c r="JX114" s="7" t="str">
        <f>IF(AND($IQ$5='Dev Settings'!$BU$3, COUNTIF($IP$21:$IP$25, IL114)&gt;0, COUNTIF($IP$21:$IP$25, IL113)&gt;0), MIN($ML113:$NE113)-ND113, IF(AND($IQ$6='Dev Settings'!$BU$3, COUNTIF($IQ$21:$IQ$25, IL114)&gt;0, COUNTIF($IQ$21:$IQ$25, IL113)&gt;0), MAX($ML113:$NE113)-ND113, IFERROR(INDEX($IU$8:$IU$107, MATCH(IL114, $IT$8:$IT$107, 0)), "")))</f>
        <v/>
      </c>
      <c r="JY114" s="61" t="str">
        <f>IF(AND($IQ$5='Dev Settings'!$BU$3, COUNTIF($IP$21:$IP$25, IM114)&gt;0, COUNTIF($IP$21:$IP$25, IM113)&gt;0), MIN($ML113:$NE113)-NE113, IF(AND($IQ$6='Dev Settings'!$BU$3, COUNTIF($IQ$21:$IQ$25, IM114)&gt;0, COUNTIF($IQ$21:$IQ$25, IM113)&gt;0), MAX($ML113:$NE113)-NE113, IFERROR(INDEX($IU$8:$IU$107, MATCH(IM114, $IT$8:$IT$107, 0)), "")))</f>
        <v/>
      </c>
      <c r="KA114" s="60" t="str">
        <f t="shared" si="181"/>
        <v/>
      </c>
      <c r="KB114" s="7" t="str">
        <f t="shared" si="182"/>
        <v/>
      </c>
      <c r="KC114" s="7" t="str">
        <f t="shared" si="183"/>
        <v/>
      </c>
      <c r="KD114" s="7" t="str">
        <f t="shared" si="184"/>
        <v/>
      </c>
      <c r="KE114" s="7" t="str">
        <f t="shared" si="185"/>
        <v/>
      </c>
      <c r="KF114" s="7" t="str">
        <f t="shared" si="186"/>
        <v/>
      </c>
      <c r="KG114" s="7" t="str">
        <f t="shared" si="187"/>
        <v/>
      </c>
      <c r="KH114" s="7" t="str">
        <f t="shared" si="188"/>
        <v/>
      </c>
      <c r="KI114" s="7" t="str">
        <f t="shared" si="189"/>
        <v/>
      </c>
      <c r="KJ114" s="7" t="str">
        <f t="shared" si="190"/>
        <v/>
      </c>
      <c r="KK114" s="7" t="str">
        <f t="shared" si="191"/>
        <v/>
      </c>
      <c r="KL114" s="7" t="str">
        <f t="shared" si="192"/>
        <v/>
      </c>
      <c r="KM114" s="7" t="str">
        <f t="shared" si="193"/>
        <v/>
      </c>
      <c r="KN114" s="7" t="str">
        <f t="shared" si="194"/>
        <v/>
      </c>
      <c r="KO114" s="7" t="str">
        <f t="shared" si="195"/>
        <v/>
      </c>
      <c r="KP114" s="7" t="str">
        <f t="shared" si="196"/>
        <v/>
      </c>
      <c r="KQ114" s="7" t="str">
        <f t="shared" si="197"/>
        <v/>
      </c>
      <c r="KR114" s="7" t="str">
        <f t="shared" si="198"/>
        <v/>
      </c>
      <c r="KS114" s="7" t="str">
        <f t="shared" si="199"/>
        <v/>
      </c>
      <c r="KT114" s="61" t="str">
        <f t="shared" si="200"/>
        <v/>
      </c>
      <c r="KV114" s="60" t="e">
        <f t="shared" si="201"/>
        <v>#VALUE!</v>
      </c>
      <c r="KW114" s="7" t="e">
        <f t="shared" si="202"/>
        <v>#VALUE!</v>
      </c>
      <c r="KX114" s="7" t="e">
        <f t="shared" si="203"/>
        <v>#VALUE!</v>
      </c>
      <c r="KY114" s="7" t="e">
        <f t="shared" si="204"/>
        <v>#VALUE!</v>
      </c>
      <c r="KZ114" s="7" t="e">
        <f t="shared" si="205"/>
        <v>#VALUE!</v>
      </c>
      <c r="LA114" s="7" t="e">
        <f t="shared" si="206"/>
        <v>#VALUE!</v>
      </c>
      <c r="LB114" s="7" t="e">
        <f t="shared" si="207"/>
        <v>#VALUE!</v>
      </c>
      <c r="LC114" s="7" t="e">
        <f t="shared" si="208"/>
        <v>#VALUE!</v>
      </c>
      <c r="LD114" s="7" t="e">
        <f t="shared" si="209"/>
        <v>#VALUE!</v>
      </c>
      <c r="LE114" s="7" t="e">
        <f t="shared" si="210"/>
        <v>#VALUE!</v>
      </c>
      <c r="LF114" s="7" t="e">
        <f t="shared" si="211"/>
        <v>#VALUE!</v>
      </c>
      <c r="LG114" s="7" t="e">
        <f t="shared" si="212"/>
        <v>#VALUE!</v>
      </c>
      <c r="LH114" s="7" t="e">
        <f t="shared" si="213"/>
        <v>#VALUE!</v>
      </c>
      <c r="LI114" s="7" t="e">
        <f t="shared" si="214"/>
        <v>#VALUE!</v>
      </c>
      <c r="LJ114" s="7" t="e">
        <f t="shared" si="215"/>
        <v>#VALUE!</v>
      </c>
      <c r="LK114" s="7" t="e">
        <f t="shared" si="216"/>
        <v>#VALUE!</v>
      </c>
      <c r="LL114" s="7" t="e">
        <f t="shared" si="217"/>
        <v>#VALUE!</v>
      </c>
      <c r="LM114" s="7" t="e">
        <f t="shared" si="218"/>
        <v>#VALUE!</v>
      </c>
      <c r="LN114" s="7" t="e">
        <f t="shared" si="219"/>
        <v>#VALUE!</v>
      </c>
      <c r="LO114" s="61" t="e">
        <f t="shared" si="220"/>
        <v>#VALUE!</v>
      </c>
      <c r="LQ114" s="60" t="e">
        <f t="shared" si="221"/>
        <v>#VALUE!</v>
      </c>
      <c r="LR114" s="7" t="e">
        <f t="shared" si="222"/>
        <v>#VALUE!</v>
      </c>
      <c r="LS114" s="7" t="e">
        <f t="shared" si="223"/>
        <v>#VALUE!</v>
      </c>
      <c r="LT114" s="7" t="e">
        <f t="shared" si="224"/>
        <v>#VALUE!</v>
      </c>
      <c r="LU114" s="7" t="e">
        <f t="shared" si="225"/>
        <v>#VALUE!</v>
      </c>
      <c r="LV114" s="7" t="e">
        <f t="shared" si="226"/>
        <v>#VALUE!</v>
      </c>
      <c r="LW114" s="7" t="e">
        <f t="shared" si="227"/>
        <v>#VALUE!</v>
      </c>
      <c r="LX114" s="7" t="e">
        <f t="shared" si="228"/>
        <v>#VALUE!</v>
      </c>
      <c r="LY114" s="7" t="e">
        <f t="shared" si="229"/>
        <v>#VALUE!</v>
      </c>
      <c r="LZ114" s="7" t="e">
        <f t="shared" si="230"/>
        <v>#VALUE!</v>
      </c>
      <c r="MA114" s="7" t="e">
        <f t="shared" si="231"/>
        <v>#VALUE!</v>
      </c>
      <c r="MB114" s="7" t="e">
        <f t="shared" si="232"/>
        <v>#VALUE!</v>
      </c>
      <c r="MC114" s="7" t="e">
        <f t="shared" si="233"/>
        <v>#VALUE!</v>
      </c>
      <c r="MD114" s="7" t="e">
        <f t="shared" si="234"/>
        <v>#VALUE!</v>
      </c>
      <c r="ME114" s="7" t="e">
        <f t="shared" si="235"/>
        <v>#VALUE!</v>
      </c>
      <c r="MF114" s="7" t="e">
        <f t="shared" si="236"/>
        <v>#VALUE!</v>
      </c>
      <c r="MG114" s="7" t="e">
        <f t="shared" si="237"/>
        <v>#VALUE!</v>
      </c>
      <c r="MH114" s="7" t="e">
        <f t="shared" si="238"/>
        <v>#VALUE!</v>
      </c>
      <c r="MI114" s="7" t="e">
        <f t="shared" si="239"/>
        <v>#VALUE!</v>
      </c>
      <c r="MJ114" s="61" t="e">
        <f t="shared" si="240"/>
        <v>#VALUE!</v>
      </c>
      <c r="ML114" s="60" t="str">
        <f t="shared" si="248"/>
        <v/>
      </c>
      <c r="MM114" s="7" t="str">
        <f t="shared" si="249"/>
        <v/>
      </c>
      <c r="MN114" s="7" t="str">
        <f t="shared" si="250"/>
        <v/>
      </c>
      <c r="MO114" s="7" t="str">
        <f t="shared" si="251"/>
        <v/>
      </c>
      <c r="MP114" s="7" t="str">
        <f t="shared" si="252"/>
        <v/>
      </c>
      <c r="MQ114" s="7" t="str">
        <f t="shared" si="253"/>
        <v/>
      </c>
      <c r="MR114" s="7" t="str">
        <f t="shared" si="254"/>
        <v/>
      </c>
      <c r="MS114" s="7" t="str">
        <f t="shared" si="255"/>
        <v/>
      </c>
      <c r="MT114" s="7" t="str">
        <f t="shared" si="256"/>
        <v/>
      </c>
      <c r="MU114" s="7" t="str">
        <f t="shared" si="257"/>
        <v/>
      </c>
      <c r="MV114" s="7" t="str">
        <f t="shared" si="258"/>
        <v/>
      </c>
      <c r="MW114" s="7" t="str">
        <f t="shared" si="259"/>
        <v/>
      </c>
      <c r="MX114" s="7" t="str">
        <f t="shared" si="260"/>
        <v/>
      </c>
      <c r="MY114" s="7" t="str">
        <f t="shared" si="261"/>
        <v/>
      </c>
      <c r="MZ114" s="7" t="str">
        <f t="shared" si="262"/>
        <v/>
      </c>
      <c r="NA114" s="7" t="str">
        <f t="shared" si="263"/>
        <v/>
      </c>
      <c r="NB114" s="7" t="str">
        <f t="shared" si="264"/>
        <v/>
      </c>
      <c r="NC114" s="7" t="str">
        <f t="shared" si="265"/>
        <v/>
      </c>
      <c r="ND114" s="7" t="str">
        <f t="shared" si="266"/>
        <v/>
      </c>
      <c r="NE114" s="61" t="str">
        <f t="shared" si="267"/>
        <v/>
      </c>
      <c r="NG114" s="10" t="str">
        <f t="shared" si="268"/>
        <v/>
      </c>
      <c r="NI114" s="10" t="str">
        <f t="shared" si="269"/>
        <v/>
      </c>
      <c r="NK114" s="10" t="str">
        <f>IF(COUNTIF($NI114:$NI$176, "X")=1, "X", "")</f>
        <v/>
      </c>
      <c r="NM114" s="10" t="str">
        <f t="shared" si="241"/>
        <v/>
      </c>
      <c r="NO114" s="85" t="str" cm="1">
        <f t="array" ref="NO114">IF(OR(NO$7="", $JE114=""), "", IFERROR(NO$8+SUMPRODUCT((Trades!$CL$8:$CL$307)*(Trades!$O$8:$Q$307=NO$7)*(Trades!$R$8:$R$307&lt;$JE114))-SUMPRODUCT((Trades!$H$8:$H$307)*(Trades!$E$8:$E$307=NO$7)*(Trades!$R$8:$R$307&lt;$JE114)), ""))</f>
        <v/>
      </c>
      <c r="NP114" s="86" t="str" cm="1">
        <f t="array" ref="NP114">IF(OR(NP$7="", $JE114=""), "", IFERROR(NP$8+SUMPRODUCT((Trades!$CL$8:$CL$307)*(Trades!$O$8:$Q$307=NP$7)*(Trades!$R$8:$R$307&lt;$JE114))-SUMPRODUCT((Trades!$H$8:$H$307)*(Trades!$E$8:$E$307=NP$7)*(Trades!$R$8:$R$307&lt;$JE114)), ""))</f>
        <v/>
      </c>
      <c r="NQ114" s="86" t="str" cm="1">
        <f t="array" ref="NQ114">IF(OR(NQ$7="", $JE114=""), "", IFERROR(NQ$8+SUMPRODUCT((Trades!$CL$8:$CL$307)*(Trades!$O$8:$Q$307=NQ$7)*(Trades!$R$8:$R$307&lt;$JE114))-SUMPRODUCT((Trades!$H$8:$H$307)*(Trades!$E$8:$E$307=NQ$7)*(Trades!$R$8:$R$307&lt;$JE114)), ""))</f>
        <v/>
      </c>
      <c r="NR114" s="86" t="str" cm="1">
        <f t="array" ref="NR114">IF(OR(NR$7="", $JE114=""), "", IFERROR(NR$8+SUMPRODUCT((Trades!$CL$8:$CL$307)*(Trades!$O$8:$Q$307=NR$7)*(Trades!$R$8:$R$307&lt;$JE114))-SUMPRODUCT((Trades!$H$8:$H$307)*(Trades!$E$8:$E$307=NR$7)*(Trades!$R$8:$R$307&lt;$JE114)), ""))</f>
        <v/>
      </c>
      <c r="NS114" s="86" t="str" cm="1">
        <f t="array" ref="NS114">IF(OR(NS$7="", $JE114=""), "", IFERROR(NS$8+SUMPRODUCT((Trades!$CL$8:$CL$307)*(Trades!$O$8:$Q$307=NS$7)*(Trades!$R$8:$R$307&lt;$JE114))-SUMPRODUCT((Trades!$H$8:$H$307)*(Trades!$E$8:$E$307=NS$7)*(Trades!$R$8:$R$307&lt;$JE114)), ""))</f>
        <v/>
      </c>
      <c r="NT114" s="86" t="str" cm="1">
        <f t="array" ref="NT114">IF(OR(NT$7="", $JE114=""), "", IFERROR(NT$8+SUMPRODUCT((Trades!$CL$8:$CL$307)*(Trades!$O$8:$Q$307=NT$7)*(Trades!$R$8:$R$307&lt;$JE114))-SUMPRODUCT((Trades!$H$8:$H$307)*(Trades!$E$8:$E$307=NT$7)*(Trades!$R$8:$R$307&lt;$JE114)), ""))</f>
        <v/>
      </c>
      <c r="NU114" s="86" t="str" cm="1">
        <f t="array" ref="NU114">IF(OR(NU$7="", $JE114=""), "", IFERROR(NU$8+SUMPRODUCT((Trades!$CL$8:$CL$307)*(Trades!$O$8:$Q$307=NU$7)*(Trades!$R$8:$R$307&lt;$JE114))-SUMPRODUCT((Trades!$H$8:$H$307)*(Trades!$E$8:$E$307=NU$7)*(Trades!$R$8:$R$307&lt;$JE114)), ""))</f>
        <v/>
      </c>
      <c r="NV114" s="86" t="str" cm="1">
        <f t="array" ref="NV114">IF(OR(NV$7="", $JE114=""), "", IFERROR(NV$8+SUMPRODUCT((Trades!$CL$8:$CL$307)*(Trades!$O$8:$Q$307=NV$7)*(Trades!$R$8:$R$307&lt;$JE114))-SUMPRODUCT((Trades!$H$8:$H$307)*(Trades!$E$8:$E$307=NV$7)*(Trades!$R$8:$R$307&lt;$JE114)), ""))</f>
        <v/>
      </c>
      <c r="NW114" s="86" t="str" cm="1">
        <f t="array" ref="NW114">IF(OR(NW$7="", $JE114=""), "", IFERROR(NW$8+SUMPRODUCT((Trades!$CL$8:$CL$307)*(Trades!$O$8:$Q$307=NW$7)*(Trades!$R$8:$R$307&lt;$JE114))-SUMPRODUCT((Trades!$H$8:$H$307)*(Trades!$E$8:$E$307=NW$7)*(Trades!$R$8:$R$307&lt;$JE114)), ""))</f>
        <v/>
      </c>
      <c r="NX114" s="86" t="str" cm="1">
        <f t="array" ref="NX114">IF(OR(NX$7="", $JE114=""), "", IFERROR(NX$8+SUMPRODUCT((Trades!$CL$8:$CL$307)*(Trades!$O$8:$Q$307=NX$7)*(Trades!$R$8:$R$307&lt;$JE114))-SUMPRODUCT((Trades!$H$8:$H$307)*(Trades!$E$8:$E$307=NX$7)*(Trades!$R$8:$R$307&lt;$JE114)), ""))</f>
        <v/>
      </c>
      <c r="NY114" s="86" t="str" cm="1">
        <f t="array" ref="NY114">IF(OR(NY$7="", $JE114=""), "", IFERROR(NY$8+SUMPRODUCT((Trades!$CL$8:$CL$307)*(Trades!$O$8:$Q$307=NY$7)*(Trades!$R$8:$R$307&lt;$JE114))-SUMPRODUCT((Trades!$H$8:$H$307)*(Trades!$E$8:$E$307=NY$7)*(Trades!$R$8:$R$307&lt;$JE114)), ""))</f>
        <v/>
      </c>
      <c r="NZ114" s="86" t="str" cm="1">
        <f t="array" ref="NZ114">IF(OR(NZ$7="", $JE114=""), "", IFERROR(NZ$8+SUMPRODUCT((Trades!$CL$8:$CL$307)*(Trades!$O$8:$Q$307=NZ$7)*(Trades!$R$8:$R$307&lt;$JE114))-SUMPRODUCT((Trades!$H$8:$H$307)*(Trades!$E$8:$E$307=NZ$7)*(Trades!$R$8:$R$307&lt;$JE114)), ""))</f>
        <v/>
      </c>
      <c r="OA114" s="86" t="str" cm="1">
        <f t="array" ref="OA114">IF(OR(OA$7="", $JE114=""), "", IFERROR(OA$8+SUMPRODUCT((Trades!$CL$8:$CL$307)*(Trades!$O$8:$Q$307=OA$7)*(Trades!$R$8:$R$307&lt;$JE114))-SUMPRODUCT((Trades!$H$8:$H$307)*(Trades!$E$8:$E$307=OA$7)*(Trades!$R$8:$R$307&lt;$JE114)), ""))</f>
        <v/>
      </c>
      <c r="OB114" s="86" t="str" cm="1">
        <f t="array" ref="OB114">IF(OR(OB$7="", $JE114=""), "", IFERROR(OB$8+SUMPRODUCT((Trades!$CL$8:$CL$307)*(Trades!$O$8:$Q$307=OB$7)*(Trades!$R$8:$R$307&lt;$JE114))-SUMPRODUCT((Trades!$H$8:$H$307)*(Trades!$E$8:$E$307=OB$7)*(Trades!$R$8:$R$307&lt;$JE114)), ""))</f>
        <v/>
      </c>
      <c r="OC114" s="86" t="str" cm="1">
        <f t="array" ref="OC114">IF(OR(OC$7="", $JE114=""), "", IFERROR(OC$8+SUMPRODUCT((Trades!$CL$8:$CL$307)*(Trades!$O$8:$Q$307=OC$7)*(Trades!$R$8:$R$307&lt;$JE114))-SUMPRODUCT((Trades!$H$8:$H$307)*(Trades!$E$8:$E$307=OC$7)*(Trades!$R$8:$R$307&lt;$JE114)), ""))</f>
        <v/>
      </c>
      <c r="OD114" s="86" t="str" cm="1">
        <f t="array" ref="OD114">IF(OR(OD$7="", $JE114=""), "", IFERROR(OD$8+SUMPRODUCT((Trades!$CL$8:$CL$307)*(Trades!$O$8:$Q$307=OD$7)*(Trades!$R$8:$R$307&lt;$JE114))-SUMPRODUCT((Trades!$H$8:$H$307)*(Trades!$E$8:$E$307=OD$7)*(Trades!$R$8:$R$307&lt;$JE114)), ""))</f>
        <v/>
      </c>
      <c r="OE114" s="86" t="str" cm="1">
        <f t="array" ref="OE114">IF(OR(OE$7="", $JE114=""), "", IFERROR(OE$8+SUMPRODUCT((Trades!$CL$8:$CL$307)*(Trades!$O$8:$Q$307=OE$7)*(Trades!$R$8:$R$307&lt;$JE114))-SUMPRODUCT((Trades!$H$8:$H$307)*(Trades!$E$8:$E$307=OE$7)*(Trades!$R$8:$R$307&lt;$JE114)), ""))</f>
        <v/>
      </c>
      <c r="OF114" s="86" t="str" cm="1">
        <f t="array" ref="OF114">IF(OR(OF$7="", $JE114=""), "", IFERROR(OF$8+SUMPRODUCT((Trades!$CL$8:$CL$307)*(Trades!$O$8:$Q$307=OF$7)*(Trades!$R$8:$R$307&lt;$JE114))-SUMPRODUCT((Trades!$H$8:$H$307)*(Trades!$E$8:$E$307=OF$7)*(Trades!$R$8:$R$307&lt;$JE114)), ""))</f>
        <v/>
      </c>
      <c r="OG114" s="86" t="str" cm="1">
        <f t="array" ref="OG114">IF(OR(OG$7="", $JE114=""), "", IFERROR(OG$8+SUMPRODUCT((Trades!$CL$8:$CL$307)*(Trades!$O$8:$Q$307=OG$7)*(Trades!$R$8:$R$307&lt;$JE114))-SUMPRODUCT((Trades!$H$8:$H$307)*(Trades!$E$8:$E$307=OG$7)*(Trades!$R$8:$R$307&lt;$JE114)), ""))</f>
        <v/>
      </c>
      <c r="OH114" s="87" t="str" cm="1">
        <f t="array" ref="OH114">IF(OR(OH$7="", $JE114=""), "", IFERROR(OH$8+SUMPRODUCT((Trades!$CL$8:$CL$307)*(Trades!$O$8:$Q$307=OH$7)*(Trades!$R$8:$R$307&lt;$JE114))-SUMPRODUCT((Trades!$H$8:$H$307)*(Trades!$E$8:$E$307=OH$7)*(Trades!$R$8:$R$307&lt;$JE114)), ""))</f>
        <v/>
      </c>
      <c r="OJ114" s="94" t="str">
        <f t="shared" si="270"/>
        <v/>
      </c>
      <c r="OK114" s="95" t="str">
        <f t="shared" si="298"/>
        <v/>
      </c>
      <c r="OL114" s="95" t="str">
        <f t="shared" si="299"/>
        <v/>
      </c>
      <c r="OM114" s="95" t="str">
        <f t="shared" si="300"/>
        <v/>
      </c>
      <c r="ON114" s="95" t="str">
        <f t="shared" si="301"/>
        <v/>
      </c>
      <c r="OO114" s="95" t="str">
        <f t="shared" si="302"/>
        <v/>
      </c>
      <c r="OP114" s="95" t="str">
        <f t="shared" si="303"/>
        <v/>
      </c>
      <c r="OQ114" s="95" t="str">
        <f t="shared" si="304"/>
        <v/>
      </c>
      <c r="OR114" s="95" t="str">
        <f t="shared" si="305"/>
        <v/>
      </c>
      <c r="OS114" s="95" t="str">
        <f t="shared" si="275"/>
        <v/>
      </c>
      <c r="OT114" s="95" t="str">
        <f t="shared" si="276"/>
        <v/>
      </c>
      <c r="OU114" s="95" t="str">
        <f t="shared" si="277"/>
        <v/>
      </c>
      <c r="OV114" s="95" t="str">
        <f t="shared" si="278"/>
        <v/>
      </c>
      <c r="OW114" s="95" t="str">
        <f t="shared" si="279"/>
        <v/>
      </c>
      <c r="OX114" s="95" t="str">
        <f t="shared" si="280"/>
        <v/>
      </c>
      <c r="OY114" s="95" t="str">
        <f t="shared" si="281"/>
        <v/>
      </c>
      <c r="OZ114" s="95" t="str">
        <f t="shared" si="282"/>
        <v/>
      </c>
      <c r="PA114" s="95" t="str">
        <f t="shared" si="283"/>
        <v/>
      </c>
      <c r="PB114" s="95" t="str">
        <f t="shared" si="284"/>
        <v/>
      </c>
      <c r="PC114" s="96" t="str">
        <f t="shared" si="285"/>
        <v/>
      </c>
      <c r="PE114" s="101" t="str">
        <f t="shared" si="271"/>
        <v/>
      </c>
      <c r="PG114" s="106" t="str">
        <f t="shared" si="272"/>
        <v/>
      </c>
      <c r="PH114" s="107" t="str">
        <f t="shared" si="306"/>
        <v/>
      </c>
      <c r="PI114" s="107" t="str">
        <f t="shared" si="307"/>
        <v/>
      </c>
      <c r="PJ114" s="107" t="str">
        <f t="shared" si="308"/>
        <v/>
      </c>
      <c r="PK114" s="107" t="str">
        <f t="shared" si="309"/>
        <v/>
      </c>
      <c r="PL114" s="107" t="str">
        <f t="shared" si="310"/>
        <v/>
      </c>
      <c r="PM114" s="107" t="str">
        <f t="shared" si="311"/>
        <v/>
      </c>
      <c r="PN114" s="107" t="str">
        <f t="shared" si="312"/>
        <v/>
      </c>
      <c r="PO114" s="107" t="str">
        <f t="shared" si="313"/>
        <v/>
      </c>
      <c r="PP114" s="107" t="str">
        <f t="shared" si="286"/>
        <v/>
      </c>
      <c r="PQ114" s="107" t="str">
        <f t="shared" si="287"/>
        <v/>
      </c>
      <c r="PR114" s="107" t="str">
        <f t="shared" si="288"/>
        <v/>
      </c>
      <c r="PS114" s="107" t="str">
        <f t="shared" si="289"/>
        <v/>
      </c>
      <c r="PT114" s="107" t="str">
        <f t="shared" si="290"/>
        <v/>
      </c>
      <c r="PU114" s="107" t="str">
        <f t="shared" si="291"/>
        <v/>
      </c>
      <c r="PV114" s="107" t="str">
        <f t="shared" si="292"/>
        <v/>
      </c>
      <c r="PW114" s="107" t="str">
        <f t="shared" si="293"/>
        <v/>
      </c>
      <c r="PX114" s="107" t="str">
        <f t="shared" si="294"/>
        <v/>
      </c>
      <c r="PY114" s="107" t="str">
        <f t="shared" si="295"/>
        <v/>
      </c>
      <c r="PZ114" s="108" t="str">
        <f t="shared" si="296"/>
        <v/>
      </c>
      <c r="QB114" s="124" t="str" cm="1">
        <f t="array" ref="QB114">IF(OR($QB$3="", $NI114=""), "", IFERROR(INDEX($ML114:$NE114, $QA114, MATCH($QB$3, $ML$7:$NE$7, 0)), ""))</f>
        <v/>
      </c>
      <c r="QD114" s="101" t="e" cm="1">
        <f t="array" ref="QD114">IF(OR($NI114="", $QB$3=""), NA(), IFERROR(INDEX($NO114:$OH114, $QC114, MATCH($QB$3, $NO$7:$OH$7, 0)), NA()))</f>
        <v>#N/A</v>
      </c>
      <c r="QF114" s="10">
        <f t="shared" si="242"/>
        <v>-20</v>
      </c>
    </row>
    <row r="115" spans="218:448" ht="15" hidden="1" customHeight="1" x14ac:dyDescent="0.25">
      <c r="HJ115" s="52" t="e">
        <f t="shared" si="318"/>
        <v>#VALUE!</v>
      </c>
      <c r="HL115" s="49">
        <f>$CA$19</f>
        <v>0.45833333333333337</v>
      </c>
      <c r="HN115" s="10" t="e">
        <f t="shared" si="316"/>
        <v>#VALUE!</v>
      </c>
      <c r="HP115" s="10" t="e">
        <f t="shared" si="317"/>
        <v>#VALUE!</v>
      </c>
      <c r="HR115" s="10" t="e">
        <f t="shared" si="243"/>
        <v>#VALUE!</v>
      </c>
      <c r="HT115" s="60" t="e">
        <f t="shared" si="315"/>
        <v>#VALUE!</v>
      </c>
      <c r="HU115" s="7" t="e">
        <f t="shared" si="315"/>
        <v>#VALUE!</v>
      </c>
      <c r="HV115" s="7" t="e">
        <f t="shared" si="315"/>
        <v>#VALUE!</v>
      </c>
      <c r="HW115" s="7" t="e">
        <f t="shared" si="315"/>
        <v>#VALUE!</v>
      </c>
      <c r="HX115" s="7" t="e">
        <f t="shared" si="315"/>
        <v>#VALUE!</v>
      </c>
      <c r="HY115" s="7" t="e">
        <f t="shared" si="315"/>
        <v>#VALUE!</v>
      </c>
      <c r="HZ115" s="7" t="e">
        <f t="shared" si="315"/>
        <v>#VALUE!</v>
      </c>
      <c r="IA115" s="7" t="e">
        <f t="shared" si="315"/>
        <v>#VALUE!</v>
      </c>
      <c r="IB115" s="7" t="e">
        <f t="shared" si="315"/>
        <v>#VALUE!</v>
      </c>
      <c r="IC115" s="7" t="e">
        <f t="shared" si="315"/>
        <v>#VALUE!</v>
      </c>
      <c r="ID115" s="7" t="e">
        <f t="shared" si="315"/>
        <v>#VALUE!</v>
      </c>
      <c r="IE115" s="7" t="e">
        <f t="shared" si="315"/>
        <v>#VALUE!</v>
      </c>
      <c r="IF115" s="7" t="e">
        <f t="shared" si="315"/>
        <v>#VALUE!</v>
      </c>
      <c r="IG115" s="7" t="e">
        <f t="shared" si="315"/>
        <v>#VALUE!</v>
      </c>
      <c r="IH115" s="7" t="e">
        <f t="shared" si="315"/>
        <v>#VALUE!</v>
      </c>
      <c r="II115" s="7" t="e">
        <f t="shared" si="315"/>
        <v>#VALUE!</v>
      </c>
      <c r="IJ115" s="7" t="e">
        <f t="shared" si="314"/>
        <v>#VALUE!</v>
      </c>
      <c r="IK115" s="7" t="e">
        <f t="shared" si="314"/>
        <v>#VALUE!</v>
      </c>
      <c r="IL115" s="7" t="e">
        <f t="shared" si="314"/>
        <v>#VALUE!</v>
      </c>
      <c r="IM115" s="61" t="e">
        <f t="shared" si="314"/>
        <v>#VALUE!</v>
      </c>
      <c r="IW115" s="10">
        <f>IFERROR(IF(COUNTIF(IW$8:IW114, IW114)&lt;=INDEX($IQ$8:$IQ$18, MATCH(IW114, $IP$8:$IP$18, 0)), IW114, IW114+$IR$5), "")</f>
        <v>5</v>
      </c>
      <c r="IX115" s="10">
        <f>IF($IW115="", "", COUNTIF(IW$8:IW115, IW115))</f>
        <v>8</v>
      </c>
      <c r="IY115" s="10">
        <f t="shared" si="245"/>
        <v>10</v>
      </c>
      <c r="JA115" s="10" t="str">
        <f t="shared" si="246"/>
        <v>X</v>
      </c>
      <c r="JB115" s="10">
        <f>IF($JA115="", "", COUNTIF(JA$8:JA115, "X"))</f>
        <v>98</v>
      </c>
      <c r="JE115" s="67" t="str">
        <f t="shared" si="247"/>
        <v/>
      </c>
      <c r="JF115" s="60" t="str">
        <f>IF(AND($IQ$5='Dev Settings'!$BU$3, COUNTIF($IP$21:$IP$25, HT115)&gt;0, COUNTIF($IP$21:$IP$25, HT114)&gt;0), MIN($ML114:$NE114)-ML114, IF(AND($IQ$6='Dev Settings'!$BU$3, COUNTIF($IQ$21:$IQ$25, HT115)&gt;0, COUNTIF($IQ$21:$IQ$25, HT114)&gt;0), MAX($ML114:$NE114)-ML114, IFERROR(INDEX($IU$8:$IU$107, MATCH(HT115, $IT$8:$IT$107, 0)), "")))</f>
        <v/>
      </c>
      <c r="JG115" s="7" t="str">
        <f>IF(AND($IQ$5='Dev Settings'!$BU$3, COUNTIF($IP$21:$IP$25, HU115)&gt;0, COUNTIF($IP$21:$IP$25, HU114)&gt;0), MIN($ML114:$NE114)-MM114, IF(AND($IQ$6='Dev Settings'!$BU$3, COUNTIF($IQ$21:$IQ$25, HU115)&gt;0, COUNTIF($IQ$21:$IQ$25, HU114)&gt;0), MAX($ML114:$NE114)-MM114, IFERROR(INDEX($IU$8:$IU$107, MATCH(HU115, $IT$8:$IT$107, 0)), "")))</f>
        <v/>
      </c>
      <c r="JH115" s="7" t="str">
        <f>IF(AND($IQ$5='Dev Settings'!$BU$3, COUNTIF($IP$21:$IP$25, HV115)&gt;0, COUNTIF($IP$21:$IP$25, HV114)&gt;0), MIN($ML114:$NE114)-MN114, IF(AND($IQ$6='Dev Settings'!$BU$3, COUNTIF($IQ$21:$IQ$25, HV115)&gt;0, COUNTIF($IQ$21:$IQ$25, HV114)&gt;0), MAX($ML114:$NE114)-MN114, IFERROR(INDEX($IU$8:$IU$107, MATCH(HV115, $IT$8:$IT$107, 0)), "")))</f>
        <v/>
      </c>
      <c r="JI115" s="7" t="str">
        <f>IF(AND($IQ$5='Dev Settings'!$BU$3, COUNTIF($IP$21:$IP$25, HW115)&gt;0, COUNTIF($IP$21:$IP$25, HW114)&gt;0), MIN($ML114:$NE114)-MO114, IF(AND($IQ$6='Dev Settings'!$BU$3, COUNTIF($IQ$21:$IQ$25, HW115)&gt;0, COUNTIF($IQ$21:$IQ$25, HW114)&gt;0), MAX($ML114:$NE114)-MO114, IFERROR(INDEX($IU$8:$IU$107, MATCH(HW115, $IT$8:$IT$107, 0)), "")))</f>
        <v/>
      </c>
      <c r="JJ115" s="7" t="str">
        <f>IF(AND($IQ$5='Dev Settings'!$BU$3, COUNTIF($IP$21:$IP$25, HX115)&gt;0, COUNTIF($IP$21:$IP$25, HX114)&gt;0), MIN($ML114:$NE114)-MP114, IF(AND($IQ$6='Dev Settings'!$BU$3, COUNTIF($IQ$21:$IQ$25, HX115)&gt;0, COUNTIF($IQ$21:$IQ$25, HX114)&gt;0), MAX($ML114:$NE114)-MP114, IFERROR(INDEX($IU$8:$IU$107, MATCH(HX115, $IT$8:$IT$107, 0)), "")))</f>
        <v/>
      </c>
      <c r="JK115" s="7" t="str">
        <f>IF(AND($IQ$5='Dev Settings'!$BU$3, COUNTIF($IP$21:$IP$25, HY115)&gt;0, COUNTIF($IP$21:$IP$25, HY114)&gt;0), MIN($ML114:$NE114)-MQ114, IF(AND($IQ$6='Dev Settings'!$BU$3, COUNTIF($IQ$21:$IQ$25, HY115)&gt;0, COUNTIF($IQ$21:$IQ$25, HY114)&gt;0), MAX($ML114:$NE114)-MQ114, IFERROR(INDEX($IU$8:$IU$107, MATCH(HY115, $IT$8:$IT$107, 0)), "")))</f>
        <v/>
      </c>
      <c r="JL115" s="7" t="str">
        <f>IF(AND($IQ$5='Dev Settings'!$BU$3, COUNTIF($IP$21:$IP$25, HZ115)&gt;0, COUNTIF($IP$21:$IP$25, HZ114)&gt;0), MIN($ML114:$NE114)-MR114, IF(AND($IQ$6='Dev Settings'!$BU$3, COUNTIF($IQ$21:$IQ$25, HZ115)&gt;0, COUNTIF($IQ$21:$IQ$25, HZ114)&gt;0), MAX($ML114:$NE114)-MR114, IFERROR(INDEX($IU$8:$IU$107, MATCH(HZ115, $IT$8:$IT$107, 0)), "")))</f>
        <v/>
      </c>
      <c r="JM115" s="7" t="str">
        <f>IF(AND($IQ$5='Dev Settings'!$BU$3, COUNTIF($IP$21:$IP$25, IA115)&gt;0, COUNTIF($IP$21:$IP$25, IA114)&gt;0), MIN($ML114:$NE114)-MS114, IF(AND($IQ$6='Dev Settings'!$BU$3, COUNTIF($IQ$21:$IQ$25, IA115)&gt;0, COUNTIF($IQ$21:$IQ$25, IA114)&gt;0), MAX($ML114:$NE114)-MS114, IFERROR(INDEX($IU$8:$IU$107, MATCH(IA115, $IT$8:$IT$107, 0)), "")))</f>
        <v/>
      </c>
      <c r="JN115" s="7" t="str">
        <f>IF(AND($IQ$5='Dev Settings'!$BU$3, COUNTIF($IP$21:$IP$25, IB115)&gt;0, COUNTIF($IP$21:$IP$25, IB114)&gt;0), MIN($ML114:$NE114)-MT114, IF(AND($IQ$6='Dev Settings'!$BU$3, COUNTIF($IQ$21:$IQ$25, IB115)&gt;0, COUNTIF($IQ$21:$IQ$25, IB114)&gt;0), MAX($ML114:$NE114)-MT114, IFERROR(INDEX($IU$8:$IU$107, MATCH(IB115, $IT$8:$IT$107, 0)), "")))</f>
        <v/>
      </c>
      <c r="JO115" s="7" t="str">
        <f>IF(AND($IQ$5='Dev Settings'!$BU$3, COUNTIF($IP$21:$IP$25, IC115)&gt;0, COUNTIF($IP$21:$IP$25, IC114)&gt;0), MIN($ML114:$NE114)-MU114, IF(AND($IQ$6='Dev Settings'!$BU$3, COUNTIF($IQ$21:$IQ$25, IC115)&gt;0, COUNTIF($IQ$21:$IQ$25, IC114)&gt;0), MAX($ML114:$NE114)-MU114, IFERROR(INDEX($IU$8:$IU$107, MATCH(IC115, $IT$8:$IT$107, 0)), "")))</f>
        <v/>
      </c>
      <c r="JP115" s="7" t="str">
        <f>IF(AND($IQ$5='Dev Settings'!$BU$3, COUNTIF($IP$21:$IP$25, ID115)&gt;0, COUNTIF($IP$21:$IP$25, ID114)&gt;0), MIN($ML114:$NE114)-MV114, IF(AND($IQ$6='Dev Settings'!$BU$3, COUNTIF($IQ$21:$IQ$25, ID115)&gt;0, COUNTIF($IQ$21:$IQ$25, ID114)&gt;0), MAX($ML114:$NE114)-MV114, IFERROR(INDEX($IU$8:$IU$107, MATCH(ID115, $IT$8:$IT$107, 0)), "")))</f>
        <v/>
      </c>
      <c r="JQ115" s="7" t="str">
        <f>IF(AND($IQ$5='Dev Settings'!$BU$3, COUNTIF($IP$21:$IP$25, IE115)&gt;0, COUNTIF($IP$21:$IP$25, IE114)&gt;0), MIN($ML114:$NE114)-MW114, IF(AND($IQ$6='Dev Settings'!$BU$3, COUNTIF($IQ$21:$IQ$25, IE115)&gt;0, COUNTIF($IQ$21:$IQ$25, IE114)&gt;0), MAX($ML114:$NE114)-MW114, IFERROR(INDEX($IU$8:$IU$107, MATCH(IE115, $IT$8:$IT$107, 0)), "")))</f>
        <v/>
      </c>
      <c r="JR115" s="7" t="str">
        <f>IF(AND($IQ$5='Dev Settings'!$BU$3, COUNTIF($IP$21:$IP$25, IF115)&gt;0, COUNTIF($IP$21:$IP$25, IF114)&gt;0), MIN($ML114:$NE114)-MX114, IF(AND($IQ$6='Dev Settings'!$BU$3, COUNTIF($IQ$21:$IQ$25, IF115)&gt;0, COUNTIF($IQ$21:$IQ$25, IF114)&gt;0), MAX($ML114:$NE114)-MX114, IFERROR(INDEX($IU$8:$IU$107, MATCH(IF115, $IT$8:$IT$107, 0)), "")))</f>
        <v/>
      </c>
      <c r="JS115" s="7" t="str">
        <f>IF(AND($IQ$5='Dev Settings'!$BU$3, COUNTIF($IP$21:$IP$25, IG115)&gt;0, COUNTIF($IP$21:$IP$25, IG114)&gt;0), MIN($ML114:$NE114)-MY114, IF(AND($IQ$6='Dev Settings'!$BU$3, COUNTIF($IQ$21:$IQ$25, IG115)&gt;0, COUNTIF($IQ$21:$IQ$25, IG114)&gt;0), MAX($ML114:$NE114)-MY114, IFERROR(INDEX($IU$8:$IU$107, MATCH(IG115, $IT$8:$IT$107, 0)), "")))</f>
        <v/>
      </c>
      <c r="JT115" s="7" t="str">
        <f>IF(AND($IQ$5='Dev Settings'!$BU$3, COUNTIF($IP$21:$IP$25, IH115)&gt;0, COUNTIF($IP$21:$IP$25, IH114)&gt;0), MIN($ML114:$NE114)-MZ114, IF(AND($IQ$6='Dev Settings'!$BU$3, COUNTIF($IQ$21:$IQ$25, IH115)&gt;0, COUNTIF($IQ$21:$IQ$25, IH114)&gt;0), MAX($ML114:$NE114)-MZ114, IFERROR(INDEX($IU$8:$IU$107, MATCH(IH115, $IT$8:$IT$107, 0)), "")))</f>
        <v/>
      </c>
      <c r="JU115" s="7" t="str">
        <f>IF(AND($IQ$5='Dev Settings'!$BU$3, COUNTIF($IP$21:$IP$25, II115)&gt;0, COUNTIF($IP$21:$IP$25, II114)&gt;0), MIN($ML114:$NE114)-NA114, IF(AND($IQ$6='Dev Settings'!$BU$3, COUNTIF($IQ$21:$IQ$25, II115)&gt;0, COUNTIF($IQ$21:$IQ$25, II114)&gt;0), MAX($ML114:$NE114)-NA114, IFERROR(INDEX($IU$8:$IU$107, MATCH(II115, $IT$8:$IT$107, 0)), "")))</f>
        <v/>
      </c>
      <c r="JV115" s="7" t="str">
        <f>IF(AND($IQ$5='Dev Settings'!$BU$3, COUNTIF($IP$21:$IP$25, IJ115)&gt;0, COUNTIF($IP$21:$IP$25, IJ114)&gt;0), MIN($ML114:$NE114)-NB114, IF(AND($IQ$6='Dev Settings'!$BU$3, COUNTIF($IQ$21:$IQ$25, IJ115)&gt;0, COUNTIF($IQ$21:$IQ$25, IJ114)&gt;0), MAX($ML114:$NE114)-NB114, IFERROR(INDEX($IU$8:$IU$107, MATCH(IJ115, $IT$8:$IT$107, 0)), "")))</f>
        <v/>
      </c>
      <c r="JW115" s="7" t="str">
        <f>IF(AND($IQ$5='Dev Settings'!$BU$3, COUNTIF($IP$21:$IP$25, IK115)&gt;0, COUNTIF($IP$21:$IP$25, IK114)&gt;0), MIN($ML114:$NE114)-NC114, IF(AND($IQ$6='Dev Settings'!$BU$3, COUNTIF($IQ$21:$IQ$25, IK115)&gt;0, COUNTIF($IQ$21:$IQ$25, IK114)&gt;0), MAX($ML114:$NE114)-NC114, IFERROR(INDEX($IU$8:$IU$107, MATCH(IK115, $IT$8:$IT$107, 0)), "")))</f>
        <v/>
      </c>
      <c r="JX115" s="7" t="str">
        <f>IF(AND($IQ$5='Dev Settings'!$BU$3, COUNTIF($IP$21:$IP$25, IL115)&gt;0, COUNTIF($IP$21:$IP$25, IL114)&gt;0), MIN($ML114:$NE114)-ND114, IF(AND($IQ$6='Dev Settings'!$BU$3, COUNTIF($IQ$21:$IQ$25, IL115)&gt;0, COUNTIF($IQ$21:$IQ$25, IL114)&gt;0), MAX($ML114:$NE114)-ND114, IFERROR(INDEX($IU$8:$IU$107, MATCH(IL115, $IT$8:$IT$107, 0)), "")))</f>
        <v/>
      </c>
      <c r="JY115" s="61" t="str">
        <f>IF(AND($IQ$5='Dev Settings'!$BU$3, COUNTIF($IP$21:$IP$25, IM115)&gt;0, COUNTIF($IP$21:$IP$25, IM114)&gt;0), MIN($ML114:$NE114)-NE114, IF(AND($IQ$6='Dev Settings'!$BU$3, COUNTIF($IQ$21:$IQ$25, IM115)&gt;0, COUNTIF($IQ$21:$IQ$25, IM114)&gt;0), MAX($ML114:$NE114)-NE114, IFERROR(INDEX($IU$8:$IU$107, MATCH(IM115, $IT$8:$IT$107, 0)), "")))</f>
        <v/>
      </c>
      <c r="KA115" s="60" t="str">
        <f t="shared" si="181"/>
        <v/>
      </c>
      <c r="KB115" s="7" t="str">
        <f t="shared" si="182"/>
        <v/>
      </c>
      <c r="KC115" s="7" t="str">
        <f t="shared" si="183"/>
        <v/>
      </c>
      <c r="KD115" s="7" t="str">
        <f t="shared" si="184"/>
        <v/>
      </c>
      <c r="KE115" s="7" t="str">
        <f t="shared" si="185"/>
        <v/>
      </c>
      <c r="KF115" s="7" t="str">
        <f t="shared" si="186"/>
        <v/>
      </c>
      <c r="KG115" s="7" t="str">
        <f t="shared" si="187"/>
        <v/>
      </c>
      <c r="KH115" s="7" t="str">
        <f t="shared" si="188"/>
        <v/>
      </c>
      <c r="KI115" s="7" t="str">
        <f t="shared" si="189"/>
        <v/>
      </c>
      <c r="KJ115" s="7" t="str">
        <f t="shared" si="190"/>
        <v/>
      </c>
      <c r="KK115" s="7" t="str">
        <f t="shared" si="191"/>
        <v/>
      </c>
      <c r="KL115" s="7" t="str">
        <f t="shared" si="192"/>
        <v/>
      </c>
      <c r="KM115" s="7" t="str">
        <f t="shared" si="193"/>
        <v/>
      </c>
      <c r="KN115" s="7" t="str">
        <f t="shared" si="194"/>
        <v/>
      </c>
      <c r="KO115" s="7" t="str">
        <f t="shared" si="195"/>
        <v/>
      </c>
      <c r="KP115" s="7" t="str">
        <f t="shared" si="196"/>
        <v/>
      </c>
      <c r="KQ115" s="7" t="str">
        <f t="shared" si="197"/>
        <v/>
      </c>
      <c r="KR115" s="7" t="str">
        <f t="shared" si="198"/>
        <v/>
      </c>
      <c r="KS115" s="7" t="str">
        <f t="shared" si="199"/>
        <v/>
      </c>
      <c r="KT115" s="61" t="str">
        <f t="shared" si="200"/>
        <v/>
      </c>
      <c r="KV115" s="60" t="e">
        <f t="shared" si="201"/>
        <v>#VALUE!</v>
      </c>
      <c r="KW115" s="7" t="e">
        <f t="shared" si="202"/>
        <v>#VALUE!</v>
      </c>
      <c r="KX115" s="7" t="e">
        <f t="shared" si="203"/>
        <v>#VALUE!</v>
      </c>
      <c r="KY115" s="7" t="e">
        <f t="shared" si="204"/>
        <v>#VALUE!</v>
      </c>
      <c r="KZ115" s="7" t="e">
        <f t="shared" si="205"/>
        <v>#VALUE!</v>
      </c>
      <c r="LA115" s="7" t="e">
        <f t="shared" si="206"/>
        <v>#VALUE!</v>
      </c>
      <c r="LB115" s="7" t="e">
        <f t="shared" si="207"/>
        <v>#VALUE!</v>
      </c>
      <c r="LC115" s="7" t="e">
        <f t="shared" si="208"/>
        <v>#VALUE!</v>
      </c>
      <c r="LD115" s="7" t="e">
        <f t="shared" si="209"/>
        <v>#VALUE!</v>
      </c>
      <c r="LE115" s="7" t="e">
        <f t="shared" si="210"/>
        <v>#VALUE!</v>
      </c>
      <c r="LF115" s="7" t="e">
        <f t="shared" si="211"/>
        <v>#VALUE!</v>
      </c>
      <c r="LG115" s="7" t="e">
        <f t="shared" si="212"/>
        <v>#VALUE!</v>
      </c>
      <c r="LH115" s="7" t="e">
        <f t="shared" si="213"/>
        <v>#VALUE!</v>
      </c>
      <c r="LI115" s="7" t="e">
        <f t="shared" si="214"/>
        <v>#VALUE!</v>
      </c>
      <c r="LJ115" s="7" t="e">
        <f t="shared" si="215"/>
        <v>#VALUE!</v>
      </c>
      <c r="LK115" s="7" t="e">
        <f t="shared" si="216"/>
        <v>#VALUE!</v>
      </c>
      <c r="LL115" s="7" t="e">
        <f t="shared" si="217"/>
        <v>#VALUE!</v>
      </c>
      <c r="LM115" s="7" t="e">
        <f t="shared" si="218"/>
        <v>#VALUE!</v>
      </c>
      <c r="LN115" s="7" t="e">
        <f t="shared" si="219"/>
        <v>#VALUE!</v>
      </c>
      <c r="LO115" s="61" t="e">
        <f t="shared" si="220"/>
        <v>#VALUE!</v>
      </c>
      <c r="LQ115" s="60" t="e">
        <f t="shared" si="221"/>
        <v>#VALUE!</v>
      </c>
      <c r="LR115" s="7" t="e">
        <f t="shared" si="222"/>
        <v>#VALUE!</v>
      </c>
      <c r="LS115" s="7" t="e">
        <f t="shared" si="223"/>
        <v>#VALUE!</v>
      </c>
      <c r="LT115" s="7" t="e">
        <f t="shared" si="224"/>
        <v>#VALUE!</v>
      </c>
      <c r="LU115" s="7" t="e">
        <f t="shared" si="225"/>
        <v>#VALUE!</v>
      </c>
      <c r="LV115" s="7" t="e">
        <f t="shared" si="226"/>
        <v>#VALUE!</v>
      </c>
      <c r="LW115" s="7" t="e">
        <f t="shared" si="227"/>
        <v>#VALUE!</v>
      </c>
      <c r="LX115" s="7" t="e">
        <f t="shared" si="228"/>
        <v>#VALUE!</v>
      </c>
      <c r="LY115" s="7" t="e">
        <f t="shared" si="229"/>
        <v>#VALUE!</v>
      </c>
      <c r="LZ115" s="7" t="e">
        <f t="shared" si="230"/>
        <v>#VALUE!</v>
      </c>
      <c r="MA115" s="7" t="e">
        <f t="shared" si="231"/>
        <v>#VALUE!</v>
      </c>
      <c r="MB115" s="7" t="e">
        <f t="shared" si="232"/>
        <v>#VALUE!</v>
      </c>
      <c r="MC115" s="7" t="e">
        <f t="shared" si="233"/>
        <v>#VALUE!</v>
      </c>
      <c r="MD115" s="7" t="e">
        <f t="shared" si="234"/>
        <v>#VALUE!</v>
      </c>
      <c r="ME115" s="7" t="e">
        <f t="shared" si="235"/>
        <v>#VALUE!</v>
      </c>
      <c r="MF115" s="7" t="e">
        <f t="shared" si="236"/>
        <v>#VALUE!</v>
      </c>
      <c r="MG115" s="7" t="e">
        <f t="shared" si="237"/>
        <v>#VALUE!</v>
      </c>
      <c r="MH115" s="7" t="e">
        <f t="shared" si="238"/>
        <v>#VALUE!</v>
      </c>
      <c r="MI115" s="7" t="e">
        <f t="shared" si="239"/>
        <v>#VALUE!</v>
      </c>
      <c r="MJ115" s="61" t="e">
        <f t="shared" si="240"/>
        <v>#VALUE!</v>
      </c>
      <c r="ML115" s="60" t="str">
        <f t="shared" si="248"/>
        <v/>
      </c>
      <c r="MM115" s="7" t="str">
        <f t="shared" si="249"/>
        <v/>
      </c>
      <c r="MN115" s="7" t="str">
        <f t="shared" si="250"/>
        <v/>
      </c>
      <c r="MO115" s="7" t="str">
        <f t="shared" si="251"/>
        <v/>
      </c>
      <c r="MP115" s="7" t="str">
        <f t="shared" si="252"/>
        <v/>
      </c>
      <c r="MQ115" s="7" t="str">
        <f t="shared" si="253"/>
        <v/>
      </c>
      <c r="MR115" s="7" t="str">
        <f t="shared" si="254"/>
        <v/>
      </c>
      <c r="MS115" s="7" t="str">
        <f t="shared" si="255"/>
        <v/>
      </c>
      <c r="MT115" s="7" t="str">
        <f t="shared" si="256"/>
        <v/>
      </c>
      <c r="MU115" s="7" t="str">
        <f t="shared" si="257"/>
        <v/>
      </c>
      <c r="MV115" s="7" t="str">
        <f t="shared" si="258"/>
        <v/>
      </c>
      <c r="MW115" s="7" t="str">
        <f t="shared" si="259"/>
        <v/>
      </c>
      <c r="MX115" s="7" t="str">
        <f t="shared" si="260"/>
        <v/>
      </c>
      <c r="MY115" s="7" t="str">
        <f t="shared" si="261"/>
        <v/>
      </c>
      <c r="MZ115" s="7" t="str">
        <f t="shared" si="262"/>
        <v/>
      </c>
      <c r="NA115" s="7" t="str">
        <f t="shared" si="263"/>
        <v/>
      </c>
      <c r="NB115" s="7" t="str">
        <f t="shared" si="264"/>
        <v/>
      </c>
      <c r="NC115" s="7" t="str">
        <f t="shared" si="265"/>
        <v/>
      </c>
      <c r="ND115" s="7" t="str">
        <f t="shared" si="266"/>
        <v/>
      </c>
      <c r="NE115" s="61" t="str">
        <f t="shared" si="267"/>
        <v/>
      </c>
      <c r="NG115" s="10" t="str">
        <f t="shared" si="268"/>
        <v/>
      </c>
      <c r="NI115" s="10" t="str">
        <f t="shared" si="269"/>
        <v/>
      </c>
      <c r="NK115" s="10" t="str">
        <f>IF(COUNTIF($NI115:$NI$176, "X")=1, "X", "")</f>
        <v/>
      </c>
      <c r="NM115" s="10" t="str">
        <f t="shared" si="241"/>
        <v/>
      </c>
      <c r="NO115" s="85" t="str" cm="1">
        <f t="array" ref="NO115">IF(OR(NO$7="", $JE115=""), "", IFERROR(NO$8+SUMPRODUCT((Trades!$CL$8:$CL$307)*(Trades!$O$8:$Q$307=NO$7)*(Trades!$R$8:$R$307&lt;$JE115))-SUMPRODUCT((Trades!$H$8:$H$307)*(Trades!$E$8:$E$307=NO$7)*(Trades!$R$8:$R$307&lt;$JE115)), ""))</f>
        <v/>
      </c>
      <c r="NP115" s="86" t="str" cm="1">
        <f t="array" ref="NP115">IF(OR(NP$7="", $JE115=""), "", IFERROR(NP$8+SUMPRODUCT((Trades!$CL$8:$CL$307)*(Trades!$O$8:$Q$307=NP$7)*(Trades!$R$8:$R$307&lt;$JE115))-SUMPRODUCT((Trades!$H$8:$H$307)*(Trades!$E$8:$E$307=NP$7)*(Trades!$R$8:$R$307&lt;$JE115)), ""))</f>
        <v/>
      </c>
      <c r="NQ115" s="86" t="str" cm="1">
        <f t="array" ref="NQ115">IF(OR(NQ$7="", $JE115=""), "", IFERROR(NQ$8+SUMPRODUCT((Trades!$CL$8:$CL$307)*(Trades!$O$8:$Q$307=NQ$7)*(Trades!$R$8:$R$307&lt;$JE115))-SUMPRODUCT((Trades!$H$8:$H$307)*(Trades!$E$8:$E$307=NQ$7)*(Trades!$R$8:$R$307&lt;$JE115)), ""))</f>
        <v/>
      </c>
      <c r="NR115" s="86" t="str" cm="1">
        <f t="array" ref="NR115">IF(OR(NR$7="", $JE115=""), "", IFERROR(NR$8+SUMPRODUCT((Trades!$CL$8:$CL$307)*(Trades!$O$8:$Q$307=NR$7)*(Trades!$R$8:$R$307&lt;$JE115))-SUMPRODUCT((Trades!$H$8:$H$307)*(Trades!$E$8:$E$307=NR$7)*(Trades!$R$8:$R$307&lt;$JE115)), ""))</f>
        <v/>
      </c>
      <c r="NS115" s="86" t="str" cm="1">
        <f t="array" ref="NS115">IF(OR(NS$7="", $JE115=""), "", IFERROR(NS$8+SUMPRODUCT((Trades!$CL$8:$CL$307)*(Trades!$O$8:$Q$307=NS$7)*(Trades!$R$8:$R$307&lt;$JE115))-SUMPRODUCT((Trades!$H$8:$H$307)*(Trades!$E$8:$E$307=NS$7)*(Trades!$R$8:$R$307&lt;$JE115)), ""))</f>
        <v/>
      </c>
      <c r="NT115" s="86" t="str" cm="1">
        <f t="array" ref="NT115">IF(OR(NT$7="", $JE115=""), "", IFERROR(NT$8+SUMPRODUCT((Trades!$CL$8:$CL$307)*(Trades!$O$8:$Q$307=NT$7)*(Trades!$R$8:$R$307&lt;$JE115))-SUMPRODUCT((Trades!$H$8:$H$307)*(Trades!$E$8:$E$307=NT$7)*(Trades!$R$8:$R$307&lt;$JE115)), ""))</f>
        <v/>
      </c>
      <c r="NU115" s="86" t="str" cm="1">
        <f t="array" ref="NU115">IF(OR(NU$7="", $JE115=""), "", IFERROR(NU$8+SUMPRODUCT((Trades!$CL$8:$CL$307)*(Trades!$O$8:$Q$307=NU$7)*(Trades!$R$8:$R$307&lt;$JE115))-SUMPRODUCT((Trades!$H$8:$H$307)*(Trades!$E$8:$E$307=NU$7)*(Trades!$R$8:$R$307&lt;$JE115)), ""))</f>
        <v/>
      </c>
      <c r="NV115" s="86" t="str" cm="1">
        <f t="array" ref="NV115">IF(OR(NV$7="", $JE115=""), "", IFERROR(NV$8+SUMPRODUCT((Trades!$CL$8:$CL$307)*(Trades!$O$8:$Q$307=NV$7)*(Trades!$R$8:$R$307&lt;$JE115))-SUMPRODUCT((Trades!$H$8:$H$307)*(Trades!$E$8:$E$307=NV$7)*(Trades!$R$8:$R$307&lt;$JE115)), ""))</f>
        <v/>
      </c>
      <c r="NW115" s="86" t="str" cm="1">
        <f t="array" ref="NW115">IF(OR(NW$7="", $JE115=""), "", IFERROR(NW$8+SUMPRODUCT((Trades!$CL$8:$CL$307)*(Trades!$O$8:$Q$307=NW$7)*(Trades!$R$8:$R$307&lt;$JE115))-SUMPRODUCT((Trades!$H$8:$H$307)*(Trades!$E$8:$E$307=NW$7)*(Trades!$R$8:$R$307&lt;$JE115)), ""))</f>
        <v/>
      </c>
      <c r="NX115" s="86" t="str" cm="1">
        <f t="array" ref="NX115">IF(OR(NX$7="", $JE115=""), "", IFERROR(NX$8+SUMPRODUCT((Trades!$CL$8:$CL$307)*(Trades!$O$8:$Q$307=NX$7)*(Trades!$R$8:$R$307&lt;$JE115))-SUMPRODUCT((Trades!$H$8:$H$307)*(Trades!$E$8:$E$307=NX$7)*(Trades!$R$8:$R$307&lt;$JE115)), ""))</f>
        <v/>
      </c>
      <c r="NY115" s="86" t="str" cm="1">
        <f t="array" ref="NY115">IF(OR(NY$7="", $JE115=""), "", IFERROR(NY$8+SUMPRODUCT((Trades!$CL$8:$CL$307)*(Trades!$O$8:$Q$307=NY$7)*(Trades!$R$8:$R$307&lt;$JE115))-SUMPRODUCT((Trades!$H$8:$H$307)*(Trades!$E$8:$E$307=NY$7)*(Trades!$R$8:$R$307&lt;$JE115)), ""))</f>
        <v/>
      </c>
      <c r="NZ115" s="86" t="str" cm="1">
        <f t="array" ref="NZ115">IF(OR(NZ$7="", $JE115=""), "", IFERROR(NZ$8+SUMPRODUCT((Trades!$CL$8:$CL$307)*(Trades!$O$8:$Q$307=NZ$7)*(Trades!$R$8:$R$307&lt;$JE115))-SUMPRODUCT((Trades!$H$8:$H$307)*(Trades!$E$8:$E$307=NZ$7)*(Trades!$R$8:$R$307&lt;$JE115)), ""))</f>
        <v/>
      </c>
      <c r="OA115" s="86" t="str" cm="1">
        <f t="array" ref="OA115">IF(OR(OA$7="", $JE115=""), "", IFERROR(OA$8+SUMPRODUCT((Trades!$CL$8:$CL$307)*(Trades!$O$8:$Q$307=OA$7)*(Trades!$R$8:$R$307&lt;$JE115))-SUMPRODUCT((Trades!$H$8:$H$307)*(Trades!$E$8:$E$307=OA$7)*(Trades!$R$8:$R$307&lt;$JE115)), ""))</f>
        <v/>
      </c>
      <c r="OB115" s="86" t="str" cm="1">
        <f t="array" ref="OB115">IF(OR(OB$7="", $JE115=""), "", IFERROR(OB$8+SUMPRODUCT((Trades!$CL$8:$CL$307)*(Trades!$O$8:$Q$307=OB$7)*(Trades!$R$8:$R$307&lt;$JE115))-SUMPRODUCT((Trades!$H$8:$H$307)*(Trades!$E$8:$E$307=OB$7)*(Trades!$R$8:$R$307&lt;$JE115)), ""))</f>
        <v/>
      </c>
      <c r="OC115" s="86" t="str" cm="1">
        <f t="array" ref="OC115">IF(OR(OC$7="", $JE115=""), "", IFERROR(OC$8+SUMPRODUCT((Trades!$CL$8:$CL$307)*(Trades!$O$8:$Q$307=OC$7)*(Trades!$R$8:$R$307&lt;$JE115))-SUMPRODUCT((Trades!$H$8:$H$307)*(Trades!$E$8:$E$307=OC$7)*(Trades!$R$8:$R$307&lt;$JE115)), ""))</f>
        <v/>
      </c>
      <c r="OD115" s="86" t="str" cm="1">
        <f t="array" ref="OD115">IF(OR(OD$7="", $JE115=""), "", IFERROR(OD$8+SUMPRODUCT((Trades!$CL$8:$CL$307)*(Trades!$O$8:$Q$307=OD$7)*(Trades!$R$8:$R$307&lt;$JE115))-SUMPRODUCT((Trades!$H$8:$H$307)*(Trades!$E$8:$E$307=OD$7)*(Trades!$R$8:$R$307&lt;$JE115)), ""))</f>
        <v/>
      </c>
      <c r="OE115" s="86" t="str" cm="1">
        <f t="array" ref="OE115">IF(OR(OE$7="", $JE115=""), "", IFERROR(OE$8+SUMPRODUCT((Trades!$CL$8:$CL$307)*(Trades!$O$8:$Q$307=OE$7)*(Trades!$R$8:$R$307&lt;$JE115))-SUMPRODUCT((Trades!$H$8:$H$307)*(Trades!$E$8:$E$307=OE$7)*(Trades!$R$8:$R$307&lt;$JE115)), ""))</f>
        <v/>
      </c>
      <c r="OF115" s="86" t="str" cm="1">
        <f t="array" ref="OF115">IF(OR(OF$7="", $JE115=""), "", IFERROR(OF$8+SUMPRODUCT((Trades!$CL$8:$CL$307)*(Trades!$O$8:$Q$307=OF$7)*(Trades!$R$8:$R$307&lt;$JE115))-SUMPRODUCT((Trades!$H$8:$H$307)*(Trades!$E$8:$E$307=OF$7)*(Trades!$R$8:$R$307&lt;$JE115)), ""))</f>
        <v/>
      </c>
      <c r="OG115" s="86" t="str" cm="1">
        <f t="array" ref="OG115">IF(OR(OG$7="", $JE115=""), "", IFERROR(OG$8+SUMPRODUCT((Trades!$CL$8:$CL$307)*(Trades!$O$8:$Q$307=OG$7)*(Trades!$R$8:$R$307&lt;$JE115))-SUMPRODUCT((Trades!$H$8:$H$307)*(Trades!$E$8:$E$307=OG$7)*(Trades!$R$8:$R$307&lt;$JE115)), ""))</f>
        <v/>
      </c>
      <c r="OH115" s="87" t="str" cm="1">
        <f t="array" ref="OH115">IF(OR(OH$7="", $JE115=""), "", IFERROR(OH$8+SUMPRODUCT((Trades!$CL$8:$CL$307)*(Trades!$O$8:$Q$307=OH$7)*(Trades!$R$8:$R$307&lt;$JE115))-SUMPRODUCT((Trades!$H$8:$H$307)*(Trades!$E$8:$E$307=OH$7)*(Trades!$R$8:$R$307&lt;$JE115)), ""))</f>
        <v/>
      </c>
      <c r="OJ115" s="94" t="str">
        <f t="shared" si="270"/>
        <v/>
      </c>
      <c r="OK115" s="95" t="str">
        <f t="shared" si="298"/>
        <v/>
      </c>
      <c r="OL115" s="95" t="str">
        <f t="shared" si="299"/>
        <v/>
      </c>
      <c r="OM115" s="95" t="str">
        <f t="shared" si="300"/>
        <v/>
      </c>
      <c r="ON115" s="95" t="str">
        <f t="shared" si="301"/>
        <v/>
      </c>
      <c r="OO115" s="95" t="str">
        <f t="shared" si="302"/>
        <v/>
      </c>
      <c r="OP115" s="95" t="str">
        <f t="shared" si="303"/>
        <v/>
      </c>
      <c r="OQ115" s="95" t="str">
        <f t="shared" si="304"/>
        <v/>
      </c>
      <c r="OR115" s="95" t="str">
        <f t="shared" si="305"/>
        <v/>
      </c>
      <c r="OS115" s="95" t="str">
        <f t="shared" si="275"/>
        <v/>
      </c>
      <c r="OT115" s="95" t="str">
        <f t="shared" si="276"/>
        <v/>
      </c>
      <c r="OU115" s="95" t="str">
        <f t="shared" si="277"/>
        <v/>
      </c>
      <c r="OV115" s="95" t="str">
        <f t="shared" si="278"/>
        <v/>
      </c>
      <c r="OW115" s="95" t="str">
        <f t="shared" si="279"/>
        <v/>
      </c>
      <c r="OX115" s="95" t="str">
        <f t="shared" si="280"/>
        <v/>
      </c>
      <c r="OY115" s="95" t="str">
        <f t="shared" si="281"/>
        <v/>
      </c>
      <c r="OZ115" s="95" t="str">
        <f t="shared" si="282"/>
        <v/>
      </c>
      <c r="PA115" s="95" t="str">
        <f t="shared" si="283"/>
        <v/>
      </c>
      <c r="PB115" s="95" t="str">
        <f t="shared" si="284"/>
        <v/>
      </c>
      <c r="PC115" s="96" t="str">
        <f t="shared" si="285"/>
        <v/>
      </c>
      <c r="PE115" s="101" t="str">
        <f t="shared" si="271"/>
        <v/>
      </c>
      <c r="PG115" s="106" t="str">
        <f t="shared" si="272"/>
        <v/>
      </c>
      <c r="PH115" s="107" t="str">
        <f t="shared" si="306"/>
        <v/>
      </c>
      <c r="PI115" s="107" t="str">
        <f t="shared" si="307"/>
        <v/>
      </c>
      <c r="PJ115" s="107" t="str">
        <f t="shared" si="308"/>
        <v/>
      </c>
      <c r="PK115" s="107" t="str">
        <f t="shared" si="309"/>
        <v/>
      </c>
      <c r="PL115" s="107" t="str">
        <f t="shared" si="310"/>
        <v/>
      </c>
      <c r="PM115" s="107" t="str">
        <f t="shared" si="311"/>
        <v/>
      </c>
      <c r="PN115" s="107" t="str">
        <f t="shared" si="312"/>
        <v/>
      </c>
      <c r="PO115" s="107" t="str">
        <f t="shared" si="313"/>
        <v/>
      </c>
      <c r="PP115" s="107" t="str">
        <f t="shared" si="286"/>
        <v/>
      </c>
      <c r="PQ115" s="107" t="str">
        <f t="shared" si="287"/>
        <v/>
      </c>
      <c r="PR115" s="107" t="str">
        <f t="shared" si="288"/>
        <v/>
      </c>
      <c r="PS115" s="107" t="str">
        <f t="shared" si="289"/>
        <v/>
      </c>
      <c r="PT115" s="107" t="str">
        <f t="shared" si="290"/>
        <v/>
      </c>
      <c r="PU115" s="107" t="str">
        <f t="shared" si="291"/>
        <v/>
      </c>
      <c r="PV115" s="107" t="str">
        <f t="shared" si="292"/>
        <v/>
      </c>
      <c r="PW115" s="107" t="str">
        <f t="shared" si="293"/>
        <v/>
      </c>
      <c r="PX115" s="107" t="str">
        <f t="shared" si="294"/>
        <v/>
      </c>
      <c r="PY115" s="107" t="str">
        <f t="shared" si="295"/>
        <v/>
      </c>
      <c r="PZ115" s="108" t="str">
        <f t="shared" si="296"/>
        <v/>
      </c>
      <c r="QB115" s="124" t="str" cm="1">
        <f t="array" ref="QB115">IF(OR($QB$3="", $NI115=""), "", IFERROR(INDEX($ML115:$NE115, $QA115, MATCH($QB$3, $ML$7:$NE$7, 0)), ""))</f>
        <v/>
      </c>
      <c r="QD115" s="101" t="e" cm="1">
        <f t="array" ref="QD115">IF(OR($NI115="", $QB$3=""), NA(), IFERROR(INDEX($NO115:$OH115, $QC115, MATCH($QB$3, $NO$7:$OH$7, 0)), NA()))</f>
        <v>#N/A</v>
      </c>
      <c r="QF115" s="10">
        <f t="shared" si="242"/>
        <v>-20</v>
      </c>
    </row>
    <row r="116" spans="218:448" ht="15" hidden="1" customHeight="1" x14ac:dyDescent="0.25">
      <c r="HJ116" s="52" t="e">
        <f t="shared" si="318"/>
        <v>#VALUE!</v>
      </c>
      <c r="HL116" s="49">
        <f>$CA$20</f>
        <v>0.5</v>
      </c>
      <c r="HN116" s="10" t="e">
        <f t="shared" si="316"/>
        <v>#VALUE!</v>
      </c>
      <c r="HP116" s="10" t="e">
        <f t="shared" si="317"/>
        <v>#VALUE!</v>
      </c>
      <c r="HR116" s="10" t="e">
        <f t="shared" si="243"/>
        <v>#VALUE!</v>
      </c>
      <c r="HT116" s="60" t="e">
        <f t="shared" si="315"/>
        <v>#VALUE!</v>
      </c>
      <c r="HU116" s="7" t="e">
        <f t="shared" si="315"/>
        <v>#VALUE!</v>
      </c>
      <c r="HV116" s="7" t="e">
        <f t="shared" si="315"/>
        <v>#VALUE!</v>
      </c>
      <c r="HW116" s="7" t="e">
        <f t="shared" si="315"/>
        <v>#VALUE!</v>
      </c>
      <c r="HX116" s="7" t="e">
        <f t="shared" si="315"/>
        <v>#VALUE!</v>
      </c>
      <c r="HY116" s="7" t="e">
        <f t="shared" si="315"/>
        <v>#VALUE!</v>
      </c>
      <c r="HZ116" s="7" t="e">
        <f t="shared" si="315"/>
        <v>#VALUE!</v>
      </c>
      <c r="IA116" s="7" t="e">
        <f t="shared" si="315"/>
        <v>#VALUE!</v>
      </c>
      <c r="IB116" s="7" t="e">
        <f t="shared" si="315"/>
        <v>#VALUE!</v>
      </c>
      <c r="IC116" s="7" t="e">
        <f t="shared" si="315"/>
        <v>#VALUE!</v>
      </c>
      <c r="ID116" s="7" t="e">
        <f t="shared" si="315"/>
        <v>#VALUE!</v>
      </c>
      <c r="IE116" s="7" t="e">
        <f t="shared" si="315"/>
        <v>#VALUE!</v>
      </c>
      <c r="IF116" s="7" t="e">
        <f t="shared" si="315"/>
        <v>#VALUE!</v>
      </c>
      <c r="IG116" s="7" t="e">
        <f t="shared" si="315"/>
        <v>#VALUE!</v>
      </c>
      <c r="IH116" s="7" t="e">
        <f t="shared" si="315"/>
        <v>#VALUE!</v>
      </c>
      <c r="II116" s="7" t="e">
        <f t="shared" si="315"/>
        <v>#VALUE!</v>
      </c>
      <c r="IJ116" s="7" t="e">
        <f t="shared" si="314"/>
        <v>#VALUE!</v>
      </c>
      <c r="IK116" s="7" t="e">
        <f t="shared" si="314"/>
        <v>#VALUE!</v>
      </c>
      <c r="IL116" s="7" t="e">
        <f t="shared" si="314"/>
        <v>#VALUE!</v>
      </c>
      <c r="IM116" s="61" t="e">
        <f t="shared" si="314"/>
        <v>#VALUE!</v>
      </c>
      <c r="IW116" s="10">
        <f>IFERROR(IF(COUNTIF(IW$8:IW115, IW115)&lt;=INDEX($IQ$8:$IQ$18, MATCH(IW115, $IP$8:$IP$18, 0)), IW115, IW115+$IR$5), "")</f>
        <v>5</v>
      </c>
      <c r="IX116" s="10">
        <f>IF($IW116="", "", COUNTIF(IW$8:IW116, IW116))</f>
        <v>9</v>
      </c>
      <c r="IY116" s="10">
        <f t="shared" si="245"/>
        <v>10</v>
      </c>
      <c r="JA116" s="10" t="str">
        <f t="shared" si="246"/>
        <v>X</v>
      </c>
      <c r="JB116" s="10">
        <f>IF($JA116="", "", COUNTIF(JA$8:JA116, "X"))</f>
        <v>99</v>
      </c>
      <c r="JE116" s="67" t="str">
        <f t="shared" si="247"/>
        <v/>
      </c>
      <c r="JF116" s="60" t="str">
        <f>IF(AND($IQ$5='Dev Settings'!$BU$3, COUNTIF($IP$21:$IP$25, HT116)&gt;0, COUNTIF($IP$21:$IP$25, HT115)&gt;0), MIN($ML115:$NE115)-ML115, IF(AND($IQ$6='Dev Settings'!$BU$3, COUNTIF($IQ$21:$IQ$25, HT116)&gt;0, COUNTIF($IQ$21:$IQ$25, HT115)&gt;0), MAX($ML115:$NE115)-ML115, IFERROR(INDEX($IU$8:$IU$107, MATCH(HT116, $IT$8:$IT$107, 0)), "")))</f>
        <v/>
      </c>
      <c r="JG116" s="7" t="str">
        <f>IF(AND($IQ$5='Dev Settings'!$BU$3, COUNTIF($IP$21:$IP$25, HU116)&gt;0, COUNTIF($IP$21:$IP$25, HU115)&gt;0), MIN($ML115:$NE115)-MM115, IF(AND($IQ$6='Dev Settings'!$BU$3, COUNTIF($IQ$21:$IQ$25, HU116)&gt;0, COUNTIF($IQ$21:$IQ$25, HU115)&gt;0), MAX($ML115:$NE115)-MM115, IFERROR(INDEX($IU$8:$IU$107, MATCH(HU116, $IT$8:$IT$107, 0)), "")))</f>
        <v/>
      </c>
      <c r="JH116" s="7" t="str">
        <f>IF(AND($IQ$5='Dev Settings'!$BU$3, COUNTIF($IP$21:$IP$25, HV116)&gt;0, COUNTIF($IP$21:$IP$25, HV115)&gt;0), MIN($ML115:$NE115)-MN115, IF(AND($IQ$6='Dev Settings'!$BU$3, COUNTIF($IQ$21:$IQ$25, HV116)&gt;0, COUNTIF($IQ$21:$IQ$25, HV115)&gt;0), MAX($ML115:$NE115)-MN115, IFERROR(INDEX($IU$8:$IU$107, MATCH(HV116, $IT$8:$IT$107, 0)), "")))</f>
        <v/>
      </c>
      <c r="JI116" s="7" t="str">
        <f>IF(AND($IQ$5='Dev Settings'!$BU$3, COUNTIF($IP$21:$IP$25, HW116)&gt;0, COUNTIF($IP$21:$IP$25, HW115)&gt;0), MIN($ML115:$NE115)-MO115, IF(AND($IQ$6='Dev Settings'!$BU$3, COUNTIF($IQ$21:$IQ$25, HW116)&gt;0, COUNTIF($IQ$21:$IQ$25, HW115)&gt;0), MAX($ML115:$NE115)-MO115, IFERROR(INDEX($IU$8:$IU$107, MATCH(HW116, $IT$8:$IT$107, 0)), "")))</f>
        <v/>
      </c>
      <c r="JJ116" s="7" t="str">
        <f>IF(AND($IQ$5='Dev Settings'!$BU$3, COUNTIF($IP$21:$IP$25, HX116)&gt;0, COUNTIF($IP$21:$IP$25, HX115)&gt;0), MIN($ML115:$NE115)-MP115, IF(AND($IQ$6='Dev Settings'!$BU$3, COUNTIF($IQ$21:$IQ$25, HX116)&gt;0, COUNTIF($IQ$21:$IQ$25, HX115)&gt;0), MAX($ML115:$NE115)-MP115, IFERROR(INDEX($IU$8:$IU$107, MATCH(HX116, $IT$8:$IT$107, 0)), "")))</f>
        <v/>
      </c>
      <c r="JK116" s="7" t="str">
        <f>IF(AND($IQ$5='Dev Settings'!$BU$3, COUNTIF($IP$21:$IP$25, HY116)&gt;0, COUNTIF($IP$21:$IP$25, HY115)&gt;0), MIN($ML115:$NE115)-MQ115, IF(AND($IQ$6='Dev Settings'!$BU$3, COUNTIF($IQ$21:$IQ$25, HY116)&gt;0, COUNTIF($IQ$21:$IQ$25, HY115)&gt;0), MAX($ML115:$NE115)-MQ115, IFERROR(INDEX($IU$8:$IU$107, MATCH(HY116, $IT$8:$IT$107, 0)), "")))</f>
        <v/>
      </c>
      <c r="JL116" s="7" t="str">
        <f>IF(AND($IQ$5='Dev Settings'!$BU$3, COUNTIF($IP$21:$IP$25, HZ116)&gt;0, COUNTIF($IP$21:$IP$25, HZ115)&gt;0), MIN($ML115:$NE115)-MR115, IF(AND($IQ$6='Dev Settings'!$BU$3, COUNTIF($IQ$21:$IQ$25, HZ116)&gt;0, COUNTIF($IQ$21:$IQ$25, HZ115)&gt;0), MAX($ML115:$NE115)-MR115, IFERROR(INDEX($IU$8:$IU$107, MATCH(HZ116, $IT$8:$IT$107, 0)), "")))</f>
        <v/>
      </c>
      <c r="JM116" s="7" t="str">
        <f>IF(AND($IQ$5='Dev Settings'!$BU$3, COUNTIF($IP$21:$IP$25, IA116)&gt;0, COUNTIF($IP$21:$IP$25, IA115)&gt;0), MIN($ML115:$NE115)-MS115, IF(AND($IQ$6='Dev Settings'!$BU$3, COUNTIF($IQ$21:$IQ$25, IA116)&gt;0, COUNTIF($IQ$21:$IQ$25, IA115)&gt;0), MAX($ML115:$NE115)-MS115, IFERROR(INDEX($IU$8:$IU$107, MATCH(IA116, $IT$8:$IT$107, 0)), "")))</f>
        <v/>
      </c>
      <c r="JN116" s="7" t="str">
        <f>IF(AND($IQ$5='Dev Settings'!$BU$3, COUNTIF($IP$21:$IP$25, IB116)&gt;0, COUNTIF($IP$21:$IP$25, IB115)&gt;0), MIN($ML115:$NE115)-MT115, IF(AND($IQ$6='Dev Settings'!$BU$3, COUNTIF($IQ$21:$IQ$25, IB116)&gt;0, COUNTIF($IQ$21:$IQ$25, IB115)&gt;0), MAX($ML115:$NE115)-MT115, IFERROR(INDEX($IU$8:$IU$107, MATCH(IB116, $IT$8:$IT$107, 0)), "")))</f>
        <v/>
      </c>
      <c r="JO116" s="7" t="str">
        <f>IF(AND($IQ$5='Dev Settings'!$BU$3, COUNTIF($IP$21:$IP$25, IC116)&gt;0, COUNTIF($IP$21:$IP$25, IC115)&gt;0), MIN($ML115:$NE115)-MU115, IF(AND($IQ$6='Dev Settings'!$BU$3, COUNTIF($IQ$21:$IQ$25, IC116)&gt;0, COUNTIF($IQ$21:$IQ$25, IC115)&gt;0), MAX($ML115:$NE115)-MU115, IFERROR(INDEX($IU$8:$IU$107, MATCH(IC116, $IT$8:$IT$107, 0)), "")))</f>
        <v/>
      </c>
      <c r="JP116" s="7" t="str">
        <f>IF(AND($IQ$5='Dev Settings'!$BU$3, COUNTIF($IP$21:$IP$25, ID116)&gt;0, COUNTIF($IP$21:$IP$25, ID115)&gt;0), MIN($ML115:$NE115)-MV115, IF(AND($IQ$6='Dev Settings'!$BU$3, COUNTIF($IQ$21:$IQ$25, ID116)&gt;0, COUNTIF($IQ$21:$IQ$25, ID115)&gt;0), MAX($ML115:$NE115)-MV115, IFERROR(INDEX($IU$8:$IU$107, MATCH(ID116, $IT$8:$IT$107, 0)), "")))</f>
        <v/>
      </c>
      <c r="JQ116" s="7" t="str">
        <f>IF(AND($IQ$5='Dev Settings'!$BU$3, COUNTIF($IP$21:$IP$25, IE116)&gt;0, COUNTIF($IP$21:$IP$25, IE115)&gt;0), MIN($ML115:$NE115)-MW115, IF(AND($IQ$6='Dev Settings'!$BU$3, COUNTIF($IQ$21:$IQ$25, IE116)&gt;0, COUNTIF($IQ$21:$IQ$25, IE115)&gt;0), MAX($ML115:$NE115)-MW115, IFERROR(INDEX($IU$8:$IU$107, MATCH(IE116, $IT$8:$IT$107, 0)), "")))</f>
        <v/>
      </c>
      <c r="JR116" s="7" t="str">
        <f>IF(AND($IQ$5='Dev Settings'!$BU$3, COUNTIF($IP$21:$IP$25, IF116)&gt;0, COUNTIF($IP$21:$IP$25, IF115)&gt;0), MIN($ML115:$NE115)-MX115, IF(AND($IQ$6='Dev Settings'!$BU$3, COUNTIF($IQ$21:$IQ$25, IF116)&gt;0, COUNTIF($IQ$21:$IQ$25, IF115)&gt;0), MAX($ML115:$NE115)-MX115, IFERROR(INDEX($IU$8:$IU$107, MATCH(IF116, $IT$8:$IT$107, 0)), "")))</f>
        <v/>
      </c>
      <c r="JS116" s="7" t="str">
        <f>IF(AND($IQ$5='Dev Settings'!$BU$3, COUNTIF($IP$21:$IP$25, IG116)&gt;0, COUNTIF($IP$21:$IP$25, IG115)&gt;0), MIN($ML115:$NE115)-MY115, IF(AND($IQ$6='Dev Settings'!$BU$3, COUNTIF($IQ$21:$IQ$25, IG116)&gt;0, COUNTIF($IQ$21:$IQ$25, IG115)&gt;0), MAX($ML115:$NE115)-MY115, IFERROR(INDEX($IU$8:$IU$107, MATCH(IG116, $IT$8:$IT$107, 0)), "")))</f>
        <v/>
      </c>
      <c r="JT116" s="7" t="str">
        <f>IF(AND($IQ$5='Dev Settings'!$BU$3, COUNTIF($IP$21:$IP$25, IH116)&gt;0, COUNTIF($IP$21:$IP$25, IH115)&gt;0), MIN($ML115:$NE115)-MZ115, IF(AND($IQ$6='Dev Settings'!$BU$3, COUNTIF($IQ$21:$IQ$25, IH116)&gt;0, COUNTIF($IQ$21:$IQ$25, IH115)&gt;0), MAX($ML115:$NE115)-MZ115, IFERROR(INDEX($IU$8:$IU$107, MATCH(IH116, $IT$8:$IT$107, 0)), "")))</f>
        <v/>
      </c>
      <c r="JU116" s="7" t="str">
        <f>IF(AND($IQ$5='Dev Settings'!$BU$3, COUNTIF($IP$21:$IP$25, II116)&gt;0, COUNTIF($IP$21:$IP$25, II115)&gt;0), MIN($ML115:$NE115)-NA115, IF(AND($IQ$6='Dev Settings'!$BU$3, COUNTIF($IQ$21:$IQ$25, II116)&gt;0, COUNTIF($IQ$21:$IQ$25, II115)&gt;0), MAX($ML115:$NE115)-NA115, IFERROR(INDEX($IU$8:$IU$107, MATCH(II116, $IT$8:$IT$107, 0)), "")))</f>
        <v/>
      </c>
      <c r="JV116" s="7" t="str">
        <f>IF(AND($IQ$5='Dev Settings'!$BU$3, COUNTIF($IP$21:$IP$25, IJ116)&gt;0, COUNTIF($IP$21:$IP$25, IJ115)&gt;0), MIN($ML115:$NE115)-NB115, IF(AND($IQ$6='Dev Settings'!$BU$3, COUNTIF($IQ$21:$IQ$25, IJ116)&gt;0, COUNTIF($IQ$21:$IQ$25, IJ115)&gt;0), MAX($ML115:$NE115)-NB115, IFERROR(INDEX($IU$8:$IU$107, MATCH(IJ116, $IT$8:$IT$107, 0)), "")))</f>
        <v/>
      </c>
      <c r="JW116" s="7" t="str">
        <f>IF(AND($IQ$5='Dev Settings'!$BU$3, COUNTIF($IP$21:$IP$25, IK116)&gt;0, COUNTIF($IP$21:$IP$25, IK115)&gt;0), MIN($ML115:$NE115)-NC115, IF(AND($IQ$6='Dev Settings'!$BU$3, COUNTIF($IQ$21:$IQ$25, IK116)&gt;0, COUNTIF($IQ$21:$IQ$25, IK115)&gt;0), MAX($ML115:$NE115)-NC115, IFERROR(INDEX($IU$8:$IU$107, MATCH(IK116, $IT$8:$IT$107, 0)), "")))</f>
        <v/>
      </c>
      <c r="JX116" s="7" t="str">
        <f>IF(AND($IQ$5='Dev Settings'!$BU$3, COUNTIF($IP$21:$IP$25, IL116)&gt;0, COUNTIF($IP$21:$IP$25, IL115)&gt;0), MIN($ML115:$NE115)-ND115, IF(AND($IQ$6='Dev Settings'!$BU$3, COUNTIF($IQ$21:$IQ$25, IL116)&gt;0, COUNTIF($IQ$21:$IQ$25, IL115)&gt;0), MAX($ML115:$NE115)-ND115, IFERROR(INDEX($IU$8:$IU$107, MATCH(IL116, $IT$8:$IT$107, 0)), "")))</f>
        <v/>
      </c>
      <c r="JY116" s="61" t="str">
        <f>IF(AND($IQ$5='Dev Settings'!$BU$3, COUNTIF($IP$21:$IP$25, IM116)&gt;0, COUNTIF($IP$21:$IP$25, IM115)&gt;0), MIN($ML115:$NE115)-NE115, IF(AND($IQ$6='Dev Settings'!$BU$3, COUNTIF($IQ$21:$IQ$25, IM116)&gt;0, COUNTIF($IQ$21:$IQ$25, IM115)&gt;0), MAX($ML115:$NE115)-NE115, IFERROR(INDEX($IU$8:$IU$107, MATCH(IM116, $IT$8:$IT$107, 0)), "")))</f>
        <v/>
      </c>
      <c r="KA116" s="60" t="str">
        <f t="shared" si="181"/>
        <v/>
      </c>
      <c r="KB116" s="7" t="str">
        <f t="shared" si="182"/>
        <v/>
      </c>
      <c r="KC116" s="7" t="str">
        <f t="shared" si="183"/>
        <v/>
      </c>
      <c r="KD116" s="7" t="str">
        <f t="shared" si="184"/>
        <v/>
      </c>
      <c r="KE116" s="7" t="str">
        <f t="shared" si="185"/>
        <v/>
      </c>
      <c r="KF116" s="7" t="str">
        <f t="shared" si="186"/>
        <v/>
      </c>
      <c r="KG116" s="7" t="str">
        <f t="shared" si="187"/>
        <v/>
      </c>
      <c r="KH116" s="7" t="str">
        <f t="shared" si="188"/>
        <v/>
      </c>
      <c r="KI116" s="7" t="str">
        <f t="shared" si="189"/>
        <v/>
      </c>
      <c r="KJ116" s="7" t="str">
        <f t="shared" si="190"/>
        <v/>
      </c>
      <c r="KK116" s="7" t="str">
        <f t="shared" si="191"/>
        <v/>
      </c>
      <c r="KL116" s="7" t="str">
        <f t="shared" si="192"/>
        <v/>
      </c>
      <c r="KM116" s="7" t="str">
        <f t="shared" si="193"/>
        <v/>
      </c>
      <c r="KN116" s="7" t="str">
        <f t="shared" si="194"/>
        <v/>
      </c>
      <c r="KO116" s="7" t="str">
        <f t="shared" si="195"/>
        <v/>
      </c>
      <c r="KP116" s="7" t="str">
        <f t="shared" si="196"/>
        <v/>
      </c>
      <c r="KQ116" s="7" t="str">
        <f t="shared" si="197"/>
        <v/>
      </c>
      <c r="KR116" s="7" t="str">
        <f t="shared" si="198"/>
        <v/>
      </c>
      <c r="KS116" s="7" t="str">
        <f t="shared" si="199"/>
        <v/>
      </c>
      <c r="KT116" s="61" t="str">
        <f t="shared" si="200"/>
        <v/>
      </c>
      <c r="KV116" s="60" t="e">
        <f t="shared" si="201"/>
        <v>#VALUE!</v>
      </c>
      <c r="KW116" s="7" t="e">
        <f t="shared" si="202"/>
        <v>#VALUE!</v>
      </c>
      <c r="KX116" s="7" t="e">
        <f t="shared" si="203"/>
        <v>#VALUE!</v>
      </c>
      <c r="KY116" s="7" t="e">
        <f t="shared" si="204"/>
        <v>#VALUE!</v>
      </c>
      <c r="KZ116" s="7" t="e">
        <f t="shared" si="205"/>
        <v>#VALUE!</v>
      </c>
      <c r="LA116" s="7" t="e">
        <f t="shared" si="206"/>
        <v>#VALUE!</v>
      </c>
      <c r="LB116" s="7" t="e">
        <f t="shared" si="207"/>
        <v>#VALUE!</v>
      </c>
      <c r="LC116" s="7" t="e">
        <f t="shared" si="208"/>
        <v>#VALUE!</v>
      </c>
      <c r="LD116" s="7" t="e">
        <f t="shared" si="209"/>
        <v>#VALUE!</v>
      </c>
      <c r="LE116" s="7" t="e">
        <f t="shared" si="210"/>
        <v>#VALUE!</v>
      </c>
      <c r="LF116" s="7" t="e">
        <f t="shared" si="211"/>
        <v>#VALUE!</v>
      </c>
      <c r="LG116" s="7" t="e">
        <f t="shared" si="212"/>
        <v>#VALUE!</v>
      </c>
      <c r="LH116" s="7" t="e">
        <f t="shared" si="213"/>
        <v>#VALUE!</v>
      </c>
      <c r="LI116" s="7" t="e">
        <f t="shared" si="214"/>
        <v>#VALUE!</v>
      </c>
      <c r="LJ116" s="7" t="e">
        <f t="shared" si="215"/>
        <v>#VALUE!</v>
      </c>
      <c r="LK116" s="7" t="e">
        <f t="shared" si="216"/>
        <v>#VALUE!</v>
      </c>
      <c r="LL116" s="7" t="e">
        <f t="shared" si="217"/>
        <v>#VALUE!</v>
      </c>
      <c r="LM116" s="7" t="e">
        <f t="shared" si="218"/>
        <v>#VALUE!</v>
      </c>
      <c r="LN116" s="7" t="e">
        <f t="shared" si="219"/>
        <v>#VALUE!</v>
      </c>
      <c r="LO116" s="61" t="e">
        <f t="shared" si="220"/>
        <v>#VALUE!</v>
      </c>
      <c r="LQ116" s="60" t="e">
        <f t="shared" si="221"/>
        <v>#VALUE!</v>
      </c>
      <c r="LR116" s="7" t="e">
        <f t="shared" si="222"/>
        <v>#VALUE!</v>
      </c>
      <c r="LS116" s="7" t="e">
        <f t="shared" si="223"/>
        <v>#VALUE!</v>
      </c>
      <c r="LT116" s="7" t="e">
        <f t="shared" si="224"/>
        <v>#VALUE!</v>
      </c>
      <c r="LU116" s="7" t="e">
        <f t="shared" si="225"/>
        <v>#VALUE!</v>
      </c>
      <c r="LV116" s="7" t="e">
        <f t="shared" si="226"/>
        <v>#VALUE!</v>
      </c>
      <c r="LW116" s="7" t="e">
        <f t="shared" si="227"/>
        <v>#VALUE!</v>
      </c>
      <c r="LX116" s="7" t="e">
        <f t="shared" si="228"/>
        <v>#VALUE!</v>
      </c>
      <c r="LY116" s="7" t="e">
        <f t="shared" si="229"/>
        <v>#VALUE!</v>
      </c>
      <c r="LZ116" s="7" t="e">
        <f t="shared" si="230"/>
        <v>#VALUE!</v>
      </c>
      <c r="MA116" s="7" t="e">
        <f t="shared" si="231"/>
        <v>#VALUE!</v>
      </c>
      <c r="MB116" s="7" t="e">
        <f t="shared" si="232"/>
        <v>#VALUE!</v>
      </c>
      <c r="MC116" s="7" t="e">
        <f t="shared" si="233"/>
        <v>#VALUE!</v>
      </c>
      <c r="MD116" s="7" t="e">
        <f t="shared" si="234"/>
        <v>#VALUE!</v>
      </c>
      <c r="ME116" s="7" t="e">
        <f t="shared" si="235"/>
        <v>#VALUE!</v>
      </c>
      <c r="MF116" s="7" t="e">
        <f t="shared" si="236"/>
        <v>#VALUE!</v>
      </c>
      <c r="MG116" s="7" t="e">
        <f t="shared" si="237"/>
        <v>#VALUE!</v>
      </c>
      <c r="MH116" s="7" t="e">
        <f t="shared" si="238"/>
        <v>#VALUE!</v>
      </c>
      <c r="MI116" s="7" t="e">
        <f t="shared" si="239"/>
        <v>#VALUE!</v>
      </c>
      <c r="MJ116" s="61" t="e">
        <f t="shared" si="240"/>
        <v>#VALUE!</v>
      </c>
      <c r="ML116" s="60" t="str">
        <f t="shared" si="248"/>
        <v/>
      </c>
      <c r="MM116" s="7" t="str">
        <f t="shared" si="249"/>
        <v/>
      </c>
      <c r="MN116" s="7" t="str">
        <f t="shared" si="250"/>
        <v/>
      </c>
      <c r="MO116" s="7" t="str">
        <f t="shared" si="251"/>
        <v/>
      </c>
      <c r="MP116" s="7" t="str">
        <f t="shared" si="252"/>
        <v/>
      </c>
      <c r="MQ116" s="7" t="str">
        <f t="shared" si="253"/>
        <v/>
      </c>
      <c r="MR116" s="7" t="str">
        <f t="shared" si="254"/>
        <v/>
      </c>
      <c r="MS116" s="7" t="str">
        <f t="shared" si="255"/>
        <v/>
      </c>
      <c r="MT116" s="7" t="str">
        <f t="shared" si="256"/>
        <v/>
      </c>
      <c r="MU116" s="7" t="str">
        <f t="shared" si="257"/>
        <v/>
      </c>
      <c r="MV116" s="7" t="str">
        <f t="shared" si="258"/>
        <v/>
      </c>
      <c r="MW116" s="7" t="str">
        <f t="shared" si="259"/>
        <v/>
      </c>
      <c r="MX116" s="7" t="str">
        <f t="shared" si="260"/>
        <v/>
      </c>
      <c r="MY116" s="7" t="str">
        <f t="shared" si="261"/>
        <v/>
      </c>
      <c r="MZ116" s="7" t="str">
        <f t="shared" si="262"/>
        <v/>
      </c>
      <c r="NA116" s="7" t="str">
        <f t="shared" si="263"/>
        <v/>
      </c>
      <c r="NB116" s="7" t="str">
        <f t="shared" si="264"/>
        <v/>
      </c>
      <c r="NC116" s="7" t="str">
        <f t="shared" si="265"/>
        <v/>
      </c>
      <c r="ND116" s="7" t="str">
        <f t="shared" si="266"/>
        <v/>
      </c>
      <c r="NE116" s="61" t="str">
        <f t="shared" si="267"/>
        <v/>
      </c>
      <c r="NG116" s="10" t="str">
        <f t="shared" si="268"/>
        <v/>
      </c>
      <c r="NI116" s="10" t="str">
        <f t="shared" si="269"/>
        <v/>
      </c>
      <c r="NK116" s="10" t="str">
        <f>IF(COUNTIF($NI116:$NI$176, "X")=1, "X", "")</f>
        <v/>
      </c>
      <c r="NM116" s="10" t="str">
        <f t="shared" si="241"/>
        <v/>
      </c>
      <c r="NO116" s="85" t="str" cm="1">
        <f t="array" ref="NO116">IF(OR(NO$7="", $JE116=""), "", IFERROR(NO$8+SUMPRODUCT((Trades!$CL$8:$CL$307)*(Trades!$O$8:$Q$307=NO$7)*(Trades!$R$8:$R$307&lt;$JE116))-SUMPRODUCT((Trades!$H$8:$H$307)*(Trades!$E$8:$E$307=NO$7)*(Trades!$R$8:$R$307&lt;$JE116)), ""))</f>
        <v/>
      </c>
      <c r="NP116" s="86" t="str" cm="1">
        <f t="array" ref="NP116">IF(OR(NP$7="", $JE116=""), "", IFERROR(NP$8+SUMPRODUCT((Trades!$CL$8:$CL$307)*(Trades!$O$8:$Q$307=NP$7)*(Trades!$R$8:$R$307&lt;$JE116))-SUMPRODUCT((Trades!$H$8:$H$307)*(Trades!$E$8:$E$307=NP$7)*(Trades!$R$8:$R$307&lt;$JE116)), ""))</f>
        <v/>
      </c>
      <c r="NQ116" s="86" t="str" cm="1">
        <f t="array" ref="NQ116">IF(OR(NQ$7="", $JE116=""), "", IFERROR(NQ$8+SUMPRODUCT((Trades!$CL$8:$CL$307)*(Trades!$O$8:$Q$307=NQ$7)*(Trades!$R$8:$R$307&lt;$JE116))-SUMPRODUCT((Trades!$H$8:$H$307)*(Trades!$E$8:$E$307=NQ$7)*(Trades!$R$8:$R$307&lt;$JE116)), ""))</f>
        <v/>
      </c>
      <c r="NR116" s="86" t="str" cm="1">
        <f t="array" ref="NR116">IF(OR(NR$7="", $JE116=""), "", IFERROR(NR$8+SUMPRODUCT((Trades!$CL$8:$CL$307)*(Trades!$O$8:$Q$307=NR$7)*(Trades!$R$8:$R$307&lt;$JE116))-SUMPRODUCT((Trades!$H$8:$H$307)*(Trades!$E$8:$E$307=NR$7)*(Trades!$R$8:$R$307&lt;$JE116)), ""))</f>
        <v/>
      </c>
      <c r="NS116" s="86" t="str" cm="1">
        <f t="array" ref="NS116">IF(OR(NS$7="", $JE116=""), "", IFERROR(NS$8+SUMPRODUCT((Trades!$CL$8:$CL$307)*(Trades!$O$8:$Q$307=NS$7)*(Trades!$R$8:$R$307&lt;$JE116))-SUMPRODUCT((Trades!$H$8:$H$307)*(Trades!$E$8:$E$307=NS$7)*(Trades!$R$8:$R$307&lt;$JE116)), ""))</f>
        <v/>
      </c>
      <c r="NT116" s="86" t="str" cm="1">
        <f t="array" ref="NT116">IF(OR(NT$7="", $JE116=""), "", IFERROR(NT$8+SUMPRODUCT((Trades!$CL$8:$CL$307)*(Trades!$O$8:$Q$307=NT$7)*(Trades!$R$8:$R$307&lt;$JE116))-SUMPRODUCT((Trades!$H$8:$H$307)*(Trades!$E$8:$E$307=NT$7)*(Trades!$R$8:$R$307&lt;$JE116)), ""))</f>
        <v/>
      </c>
      <c r="NU116" s="86" t="str" cm="1">
        <f t="array" ref="NU116">IF(OR(NU$7="", $JE116=""), "", IFERROR(NU$8+SUMPRODUCT((Trades!$CL$8:$CL$307)*(Trades!$O$8:$Q$307=NU$7)*(Trades!$R$8:$R$307&lt;$JE116))-SUMPRODUCT((Trades!$H$8:$H$307)*(Trades!$E$8:$E$307=NU$7)*(Trades!$R$8:$R$307&lt;$JE116)), ""))</f>
        <v/>
      </c>
      <c r="NV116" s="86" t="str" cm="1">
        <f t="array" ref="NV116">IF(OR(NV$7="", $JE116=""), "", IFERROR(NV$8+SUMPRODUCT((Trades!$CL$8:$CL$307)*(Trades!$O$8:$Q$307=NV$7)*(Trades!$R$8:$R$307&lt;$JE116))-SUMPRODUCT((Trades!$H$8:$H$307)*(Trades!$E$8:$E$307=NV$7)*(Trades!$R$8:$R$307&lt;$JE116)), ""))</f>
        <v/>
      </c>
      <c r="NW116" s="86" t="str" cm="1">
        <f t="array" ref="NW116">IF(OR(NW$7="", $JE116=""), "", IFERROR(NW$8+SUMPRODUCT((Trades!$CL$8:$CL$307)*(Trades!$O$8:$Q$307=NW$7)*(Trades!$R$8:$R$307&lt;$JE116))-SUMPRODUCT((Trades!$H$8:$H$307)*(Trades!$E$8:$E$307=NW$7)*(Trades!$R$8:$R$307&lt;$JE116)), ""))</f>
        <v/>
      </c>
      <c r="NX116" s="86" t="str" cm="1">
        <f t="array" ref="NX116">IF(OR(NX$7="", $JE116=""), "", IFERROR(NX$8+SUMPRODUCT((Trades!$CL$8:$CL$307)*(Trades!$O$8:$Q$307=NX$7)*(Trades!$R$8:$R$307&lt;$JE116))-SUMPRODUCT((Trades!$H$8:$H$307)*(Trades!$E$8:$E$307=NX$7)*(Trades!$R$8:$R$307&lt;$JE116)), ""))</f>
        <v/>
      </c>
      <c r="NY116" s="86" t="str" cm="1">
        <f t="array" ref="NY116">IF(OR(NY$7="", $JE116=""), "", IFERROR(NY$8+SUMPRODUCT((Trades!$CL$8:$CL$307)*(Trades!$O$8:$Q$307=NY$7)*(Trades!$R$8:$R$307&lt;$JE116))-SUMPRODUCT((Trades!$H$8:$H$307)*(Trades!$E$8:$E$307=NY$7)*(Trades!$R$8:$R$307&lt;$JE116)), ""))</f>
        <v/>
      </c>
      <c r="NZ116" s="86" t="str" cm="1">
        <f t="array" ref="NZ116">IF(OR(NZ$7="", $JE116=""), "", IFERROR(NZ$8+SUMPRODUCT((Trades!$CL$8:$CL$307)*(Trades!$O$8:$Q$307=NZ$7)*(Trades!$R$8:$R$307&lt;$JE116))-SUMPRODUCT((Trades!$H$8:$H$307)*(Trades!$E$8:$E$307=NZ$7)*(Trades!$R$8:$R$307&lt;$JE116)), ""))</f>
        <v/>
      </c>
      <c r="OA116" s="86" t="str" cm="1">
        <f t="array" ref="OA116">IF(OR(OA$7="", $JE116=""), "", IFERROR(OA$8+SUMPRODUCT((Trades!$CL$8:$CL$307)*(Trades!$O$8:$Q$307=OA$7)*(Trades!$R$8:$R$307&lt;$JE116))-SUMPRODUCT((Trades!$H$8:$H$307)*(Trades!$E$8:$E$307=OA$7)*(Trades!$R$8:$R$307&lt;$JE116)), ""))</f>
        <v/>
      </c>
      <c r="OB116" s="86" t="str" cm="1">
        <f t="array" ref="OB116">IF(OR(OB$7="", $JE116=""), "", IFERROR(OB$8+SUMPRODUCT((Trades!$CL$8:$CL$307)*(Trades!$O$8:$Q$307=OB$7)*(Trades!$R$8:$R$307&lt;$JE116))-SUMPRODUCT((Trades!$H$8:$H$307)*(Trades!$E$8:$E$307=OB$7)*(Trades!$R$8:$R$307&lt;$JE116)), ""))</f>
        <v/>
      </c>
      <c r="OC116" s="86" t="str" cm="1">
        <f t="array" ref="OC116">IF(OR(OC$7="", $JE116=""), "", IFERROR(OC$8+SUMPRODUCT((Trades!$CL$8:$CL$307)*(Trades!$O$8:$Q$307=OC$7)*(Trades!$R$8:$R$307&lt;$JE116))-SUMPRODUCT((Trades!$H$8:$H$307)*(Trades!$E$8:$E$307=OC$7)*(Trades!$R$8:$R$307&lt;$JE116)), ""))</f>
        <v/>
      </c>
      <c r="OD116" s="86" t="str" cm="1">
        <f t="array" ref="OD116">IF(OR(OD$7="", $JE116=""), "", IFERROR(OD$8+SUMPRODUCT((Trades!$CL$8:$CL$307)*(Trades!$O$8:$Q$307=OD$7)*(Trades!$R$8:$R$307&lt;$JE116))-SUMPRODUCT((Trades!$H$8:$H$307)*(Trades!$E$8:$E$307=OD$7)*(Trades!$R$8:$R$307&lt;$JE116)), ""))</f>
        <v/>
      </c>
      <c r="OE116" s="86" t="str" cm="1">
        <f t="array" ref="OE116">IF(OR(OE$7="", $JE116=""), "", IFERROR(OE$8+SUMPRODUCT((Trades!$CL$8:$CL$307)*(Trades!$O$8:$Q$307=OE$7)*(Trades!$R$8:$R$307&lt;$JE116))-SUMPRODUCT((Trades!$H$8:$H$307)*(Trades!$E$8:$E$307=OE$7)*(Trades!$R$8:$R$307&lt;$JE116)), ""))</f>
        <v/>
      </c>
      <c r="OF116" s="86" t="str" cm="1">
        <f t="array" ref="OF116">IF(OR(OF$7="", $JE116=""), "", IFERROR(OF$8+SUMPRODUCT((Trades!$CL$8:$CL$307)*(Trades!$O$8:$Q$307=OF$7)*(Trades!$R$8:$R$307&lt;$JE116))-SUMPRODUCT((Trades!$H$8:$H$307)*(Trades!$E$8:$E$307=OF$7)*(Trades!$R$8:$R$307&lt;$JE116)), ""))</f>
        <v/>
      </c>
      <c r="OG116" s="86" t="str" cm="1">
        <f t="array" ref="OG116">IF(OR(OG$7="", $JE116=""), "", IFERROR(OG$8+SUMPRODUCT((Trades!$CL$8:$CL$307)*(Trades!$O$8:$Q$307=OG$7)*(Trades!$R$8:$R$307&lt;$JE116))-SUMPRODUCT((Trades!$H$8:$H$307)*(Trades!$E$8:$E$307=OG$7)*(Trades!$R$8:$R$307&lt;$JE116)), ""))</f>
        <v/>
      </c>
      <c r="OH116" s="87" t="str" cm="1">
        <f t="array" ref="OH116">IF(OR(OH$7="", $JE116=""), "", IFERROR(OH$8+SUMPRODUCT((Trades!$CL$8:$CL$307)*(Trades!$O$8:$Q$307=OH$7)*(Trades!$R$8:$R$307&lt;$JE116))-SUMPRODUCT((Trades!$H$8:$H$307)*(Trades!$E$8:$E$307=OH$7)*(Trades!$R$8:$R$307&lt;$JE116)), ""))</f>
        <v/>
      </c>
      <c r="OJ116" s="94" t="str">
        <f t="shared" si="270"/>
        <v/>
      </c>
      <c r="OK116" s="95" t="str">
        <f t="shared" si="298"/>
        <v/>
      </c>
      <c r="OL116" s="95" t="str">
        <f t="shared" si="299"/>
        <v/>
      </c>
      <c r="OM116" s="95" t="str">
        <f t="shared" si="300"/>
        <v/>
      </c>
      <c r="ON116" s="95" t="str">
        <f t="shared" si="301"/>
        <v/>
      </c>
      <c r="OO116" s="95" t="str">
        <f t="shared" si="302"/>
        <v/>
      </c>
      <c r="OP116" s="95" t="str">
        <f t="shared" si="303"/>
        <v/>
      </c>
      <c r="OQ116" s="95" t="str">
        <f t="shared" si="304"/>
        <v/>
      </c>
      <c r="OR116" s="95" t="str">
        <f t="shared" si="305"/>
        <v/>
      </c>
      <c r="OS116" s="95" t="str">
        <f t="shared" si="275"/>
        <v/>
      </c>
      <c r="OT116" s="95" t="str">
        <f t="shared" si="276"/>
        <v/>
      </c>
      <c r="OU116" s="95" t="str">
        <f t="shared" si="277"/>
        <v/>
      </c>
      <c r="OV116" s="95" t="str">
        <f t="shared" si="278"/>
        <v/>
      </c>
      <c r="OW116" s="95" t="str">
        <f t="shared" si="279"/>
        <v/>
      </c>
      <c r="OX116" s="95" t="str">
        <f t="shared" si="280"/>
        <v/>
      </c>
      <c r="OY116" s="95" t="str">
        <f t="shared" si="281"/>
        <v/>
      </c>
      <c r="OZ116" s="95" t="str">
        <f t="shared" si="282"/>
        <v/>
      </c>
      <c r="PA116" s="95" t="str">
        <f t="shared" si="283"/>
        <v/>
      </c>
      <c r="PB116" s="95" t="str">
        <f t="shared" si="284"/>
        <v/>
      </c>
      <c r="PC116" s="96" t="str">
        <f t="shared" si="285"/>
        <v/>
      </c>
      <c r="PE116" s="101" t="str">
        <f t="shared" si="271"/>
        <v/>
      </c>
      <c r="PG116" s="106" t="str">
        <f t="shared" si="272"/>
        <v/>
      </c>
      <c r="PH116" s="107" t="str">
        <f t="shared" si="306"/>
        <v/>
      </c>
      <c r="PI116" s="107" t="str">
        <f t="shared" si="307"/>
        <v/>
      </c>
      <c r="PJ116" s="107" t="str">
        <f t="shared" si="308"/>
        <v/>
      </c>
      <c r="PK116" s="107" t="str">
        <f t="shared" si="309"/>
        <v/>
      </c>
      <c r="PL116" s="107" t="str">
        <f t="shared" si="310"/>
        <v/>
      </c>
      <c r="PM116" s="107" t="str">
        <f t="shared" si="311"/>
        <v/>
      </c>
      <c r="PN116" s="107" t="str">
        <f t="shared" si="312"/>
        <v/>
      </c>
      <c r="PO116" s="107" t="str">
        <f t="shared" si="313"/>
        <v/>
      </c>
      <c r="PP116" s="107" t="str">
        <f t="shared" si="286"/>
        <v/>
      </c>
      <c r="PQ116" s="107" t="str">
        <f t="shared" si="287"/>
        <v/>
      </c>
      <c r="PR116" s="107" t="str">
        <f t="shared" si="288"/>
        <v/>
      </c>
      <c r="PS116" s="107" t="str">
        <f t="shared" si="289"/>
        <v/>
      </c>
      <c r="PT116" s="107" t="str">
        <f t="shared" si="290"/>
        <v/>
      </c>
      <c r="PU116" s="107" t="str">
        <f t="shared" si="291"/>
        <v/>
      </c>
      <c r="PV116" s="107" t="str">
        <f t="shared" si="292"/>
        <v/>
      </c>
      <c r="PW116" s="107" t="str">
        <f t="shared" si="293"/>
        <v/>
      </c>
      <c r="PX116" s="107" t="str">
        <f t="shared" si="294"/>
        <v/>
      </c>
      <c r="PY116" s="107" t="str">
        <f t="shared" si="295"/>
        <v/>
      </c>
      <c r="PZ116" s="108" t="str">
        <f t="shared" si="296"/>
        <v/>
      </c>
      <c r="QB116" s="124" t="str" cm="1">
        <f t="array" ref="QB116">IF(OR($QB$3="", $NI116=""), "", IFERROR(INDEX($ML116:$NE116, $QA116, MATCH($QB$3, $ML$7:$NE$7, 0)), ""))</f>
        <v/>
      </c>
      <c r="QD116" s="101" t="e" cm="1">
        <f t="array" ref="QD116">IF(OR($NI116="", $QB$3=""), NA(), IFERROR(INDEX($NO116:$OH116, $QC116, MATCH($QB$3, $NO$7:$OH$7, 0)), NA()))</f>
        <v>#N/A</v>
      </c>
      <c r="QF116" s="10">
        <f t="shared" si="242"/>
        <v>-20</v>
      </c>
    </row>
    <row r="117" spans="218:448" ht="15" hidden="1" customHeight="1" x14ac:dyDescent="0.25">
      <c r="HJ117" s="52" t="e">
        <f t="shared" si="318"/>
        <v>#VALUE!</v>
      </c>
      <c r="HL117" s="49">
        <f>$CA$21</f>
        <v>0.54166666666666663</v>
      </c>
      <c r="HN117" s="10" t="e">
        <f t="shared" si="316"/>
        <v>#VALUE!</v>
      </c>
      <c r="HP117" s="10" t="e">
        <f t="shared" si="317"/>
        <v>#VALUE!</v>
      </c>
      <c r="HR117" s="10" t="e">
        <f t="shared" si="243"/>
        <v>#VALUE!</v>
      </c>
      <c r="HT117" s="60" t="e">
        <f t="shared" si="315"/>
        <v>#VALUE!</v>
      </c>
      <c r="HU117" s="7" t="e">
        <f t="shared" si="315"/>
        <v>#VALUE!</v>
      </c>
      <c r="HV117" s="7" t="e">
        <f t="shared" si="315"/>
        <v>#VALUE!</v>
      </c>
      <c r="HW117" s="7" t="e">
        <f t="shared" si="315"/>
        <v>#VALUE!</v>
      </c>
      <c r="HX117" s="7" t="e">
        <f t="shared" si="315"/>
        <v>#VALUE!</v>
      </c>
      <c r="HY117" s="7" t="e">
        <f t="shared" si="315"/>
        <v>#VALUE!</v>
      </c>
      <c r="HZ117" s="7" t="e">
        <f t="shared" si="315"/>
        <v>#VALUE!</v>
      </c>
      <c r="IA117" s="7" t="e">
        <f t="shared" si="315"/>
        <v>#VALUE!</v>
      </c>
      <c r="IB117" s="7" t="e">
        <f t="shared" si="315"/>
        <v>#VALUE!</v>
      </c>
      <c r="IC117" s="7" t="e">
        <f t="shared" si="315"/>
        <v>#VALUE!</v>
      </c>
      <c r="ID117" s="7" t="e">
        <f t="shared" si="315"/>
        <v>#VALUE!</v>
      </c>
      <c r="IE117" s="7" t="e">
        <f t="shared" si="315"/>
        <v>#VALUE!</v>
      </c>
      <c r="IF117" s="7" t="e">
        <f t="shared" si="315"/>
        <v>#VALUE!</v>
      </c>
      <c r="IG117" s="7" t="e">
        <f t="shared" si="315"/>
        <v>#VALUE!</v>
      </c>
      <c r="IH117" s="7" t="e">
        <f t="shared" si="315"/>
        <v>#VALUE!</v>
      </c>
      <c r="II117" s="7" t="e">
        <f t="shared" ref="II117:IM132" si="319">IF(OR($HR117="", II$5=""), "", IFERROR(INDEX($DL$8:$HG$107, MATCH($HR117, $DK$8:$DK$107, 0), MATCH(II$5, $DL$7:$HG$7, 0)), ""))</f>
        <v>#VALUE!</v>
      </c>
      <c r="IJ117" s="7" t="e">
        <f t="shared" si="319"/>
        <v>#VALUE!</v>
      </c>
      <c r="IK117" s="7" t="e">
        <f t="shared" si="319"/>
        <v>#VALUE!</v>
      </c>
      <c r="IL117" s="7" t="e">
        <f t="shared" si="319"/>
        <v>#VALUE!</v>
      </c>
      <c r="IM117" s="61" t="e">
        <f t="shared" si="319"/>
        <v>#VALUE!</v>
      </c>
      <c r="IW117" s="10">
        <f>IFERROR(IF(COUNTIF(IW$8:IW116, IW116)&lt;=INDEX($IQ$8:$IQ$18, MATCH(IW116, $IP$8:$IP$18, 0)), IW116, IW116+$IR$5), "")</f>
        <v>5</v>
      </c>
      <c r="IX117" s="10">
        <f>IF($IW117="", "", COUNTIF(IW$8:IW117, IW117))</f>
        <v>10</v>
      </c>
      <c r="IY117" s="10">
        <f t="shared" si="245"/>
        <v>10</v>
      </c>
      <c r="JA117" s="10" t="str">
        <f t="shared" si="246"/>
        <v>X</v>
      </c>
      <c r="JB117" s="10">
        <f>IF($JA117="", "", COUNTIF(JA$8:JA117, "X"))</f>
        <v>100</v>
      </c>
      <c r="JE117" s="67" t="str">
        <f t="shared" si="247"/>
        <v/>
      </c>
      <c r="JF117" s="60" t="str">
        <f>IF(AND($IQ$5='Dev Settings'!$BU$3, COUNTIF($IP$21:$IP$25, HT117)&gt;0, COUNTIF($IP$21:$IP$25, HT116)&gt;0), MIN($ML116:$NE116)-ML116, IF(AND($IQ$6='Dev Settings'!$BU$3, COUNTIF($IQ$21:$IQ$25, HT117)&gt;0, COUNTIF($IQ$21:$IQ$25, HT116)&gt;0), MAX($ML116:$NE116)-ML116, IFERROR(INDEX($IU$8:$IU$107, MATCH(HT117, $IT$8:$IT$107, 0)), "")))</f>
        <v/>
      </c>
      <c r="JG117" s="7" t="str">
        <f>IF(AND($IQ$5='Dev Settings'!$BU$3, COUNTIF($IP$21:$IP$25, HU117)&gt;0, COUNTIF($IP$21:$IP$25, HU116)&gt;0), MIN($ML116:$NE116)-MM116, IF(AND($IQ$6='Dev Settings'!$BU$3, COUNTIF($IQ$21:$IQ$25, HU117)&gt;0, COUNTIF($IQ$21:$IQ$25, HU116)&gt;0), MAX($ML116:$NE116)-MM116, IFERROR(INDEX($IU$8:$IU$107, MATCH(HU117, $IT$8:$IT$107, 0)), "")))</f>
        <v/>
      </c>
      <c r="JH117" s="7" t="str">
        <f>IF(AND($IQ$5='Dev Settings'!$BU$3, COUNTIF($IP$21:$IP$25, HV117)&gt;0, COUNTIF($IP$21:$IP$25, HV116)&gt;0), MIN($ML116:$NE116)-MN116, IF(AND($IQ$6='Dev Settings'!$BU$3, COUNTIF($IQ$21:$IQ$25, HV117)&gt;0, COUNTIF($IQ$21:$IQ$25, HV116)&gt;0), MAX($ML116:$NE116)-MN116, IFERROR(INDEX($IU$8:$IU$107, MATCH(HV117, $IT$8:$IT$107, 0)), "")))</f>
        <v/>
      </c>
      <c r="JI117" s="7" t="str">
        <f>IF(AND($IQ$5='Dev Settings'!$BU$3, COUNTIF($IP$21:$IP$25, HW117)&gt;0, COUNTIF($IP$21:$IP$25, HW116)&gt;0), MIN($ML116:$NE116)-MO116, IF(AND($IQ$6='Dev Settings'!$BU$3, COUNTIF($IQ$21:$IQ$25, HW117)&gt;0, COUNTIF($IQ$21:$IQ$25, HW116)&gt;0), MAX($ML116:$NE116)-MO116, IFERROR(INDEX($IU$8:$IU$107, MATCH(HW117, $IT$8:$IT$107, 0)), "")))</f>
        <v/>
      </c>
      <c r="JJ117" s="7" t="str">
        <f>IF(AND($IQ$5='Dev Settings'!$BU$3, COUNTIF($IP$21:$IP$25, HX117)&gt;0, COUNTIF($IP$21:$IP$25, HX116)&gt;0), MIN($ML116:$NE116)-MP116, IF(AND($IQ$6='Dev Settings'!$BU$3, COUNTIF($IQ$21:$IQ$25, HX117)&gt;0, COUNTIF($IQ$21:$IQ$25, HX116)&gt;0), MAX($ML116:$NE116)-MP116, IFERROR(INDEX($IU$8:$IU$107, MATCH(HX117, $IT$8:$IT$107, 0)), "")))</f>
        <v/>
      </c>
      <c r="JK117" s="7" t="str">
        <f>IF(AND($IQ$5='Dev Settings'!$BU$3, COUNTIF($IP$21:$IP$25, HY117)&gt;0, COUNTIF($IP$21:$IP$25, HY116)&gt;0), MIN($ML116:$NE116)-MQ116, IF(AND($IQ$6='Dev Settings'!$BU$3, COUNTIF($IQ$21:$IQ$25, HY117)&gt;0, COUNTIF($IQ$21:$IQ$25, HY116)&gt;0), MAX($ML116:$NE116)-MQ116, IFERROR(INDEX($IU$8:$IU$107, MATCH(HY117, $IT$8:$IT$107, 0)), "")))</f>
        <v/>
      </c>
      <c r="JL117" s="7" t="str">
        <f>IF(AND($IQ$5='Dev Settings'!$BU$3, COUNTIF($IP$21:$IP$25, HZ117)&gt;0, COUNTIF($IP$21:$IP$25, HZ116)&gt;0), MIN($ML116:$NE116)-MR116, IF(AND($IQ$6='Dev Settings'!$BU$3, COUNTIF($IQ$21:$IQ$25, HZ117)&gt;0, COUNTIF($IQ$21:$IQ$25, HZ116)&gt;0), MAX($ML116:$NE116)-MR116, IFERROR(INDEX($IU$8:$IU$107, MATCH(HZ117, $IT$8:$IT$107, 0)), "")))</f>
        <v/>
      </c>
      <c r="JM117" s="7" t="str">
        <f>IF(AND($IQ$5='Dev Settings'!$BU$3, COUNTIF($IP$21:$IP$25, IA117)&gt;0, COUNTIF($IP$21:$IP$25, IA116)&gt;0), MIN($ML116:$NE116)-MS116, IF(AND($IQ$6='Dev Settings'!$BU$3, COUNTIF($IQ$21:$IQ$25, IA117)&gt;0, COUNTIF($IQ$21:$IQ$25, IA116)&gt;0), MAX($ML116:$NE116)-MS116, IFERROR(INDEX($IU$8:$IU$107, MATCH(IA117, $IT$8:$IT$107, 0)), "")))</f>
        <v/>
      </c>
      <c r="JN117" s="7" t="str">
        <f>IF(AND($IQ$5='Dev Settings'!$BU$3, COUNTIF($IP$21:$IP$25, IB117)&gt;0, COUNTIF($IP$21:$IP$25, IB116)&gt;0), MIN($ML116:$NE116)-MT116, IF(AND($IQ$6='Dev Settings'!$BU$3, COUNTIF($IQ$21:$IQ$25, IB117)&gt;0, COUNTIF($IQ$21:$IQ$25, IB116)&gt;0), MAX($ML116:$NE116)-MT116, IFERROR(INDEX($IU$8:$IU$107, MATCH(IB117, $IT$8:$IT$107, 0)), "")))</f>
        <v/>
      </c>
      <c r="JO117" s="7" t="str">
        <f>IF(AND($IQ$5='Dev Settings'!$BU$3, COUNTIF($IP$21:$IP$25, IC117)&gt;0, COUNTIF($IP$21:$IP$25, IC116)&gt;0), MIN($ML116:$NE116)-MU116, IF(AND($IQ$6='Dev Settings'!$BU$3, COUNTIF($IQ$21:$IQ$25, IC117)&gt;0, COUNTIF($IQ$21:$IQ$25, IC116)&gt;0), MAX($ML116:$NE116)-MU116, IFERROR(INDEX($IU$8:$IU$107, MATCH(IC117, $IT$8:$IT$107, 0)), "")))</f>
        <v/>
      </c>
      <c r="JP117" s="7" t="str">
        <f>IF(AND($IQ$5='Dev Settings'!$BU$3, COUNTIF($IP$21:$IP$25, ID117)&gt;0, COUNTIF($IP$21:$IP$25, ID116)&gt;0), MIN($ML116:$NE116)-MV116, IF(AND($IQ$6='Dev Settings'!$BU$3, COUNTIF($IQ$21:$IQ$25, ID117)&gt;0, COUNTIF($IQ$21:$IQ$25, ID116)&gt;0), MAX($ML116:$NE116)-MV116, IFERROR(INDEX($IU$8:$IU$107, MATCH(ID117, $IT$8:$IT$107, 0)), "")))</f>
        <v/>
      </c>
      <c r="JQ117" s="7" t="str">
        <f>IF(AND($IQ$5='Dev Settings'!$BU$3, COUNTIF($IP$21:$IP$25, IE117)&gt;0, COUNTIF($IP$21:$IP$25, IE116)&gt;0), MIN($ML116:$NE116)-MW116, IF(AND($IQ$6='Dev Settings'!$BU$3, COUNTIF($IQ$21:$IQ$25, IE117)&gt;0, COUNTIF($IQ$21:$IQ$25, IE116)&gt;0), MAX($ML116:$NE116)-MW116, IFERROR(INDEX($IU$8:$IU$107, MATCH(IE117, $IT$8:$IT$107, 0)), "")))</f>
        <v/>
      </c>
      <c r="JR117" s="7" t="str">
        <f>IF(AND($IQ$5='Dev Settings'!$BU$3, COUNTIF($IP$21:$IP$25, IF117)&gt;0, COUNTIF($IP$21:$IP$25, IF116)&gt;0), MIN($ML116:$NE116)-MX116, IF(AND($IQ$6='Dev Settings'!$BU$3, COUNTIF($IQ$21:$IQ$25, IF117)&gt;0, COUNTIF($IQ$21:$IQ$25, IF116)&gt;0), MAX($ML116:$NE116)-MX116, IFERROR(INDEX($IU$8:$IU$107, MATCH(IF117, $IT$8:$IT$107, 0)), "")))</f>
        <v/>
      </c>
      <c r="JS117" s="7" t="str">
        <f>IF(AND($IQ$5='Dev Settings'!$BU$3, COUNTIF($IP$21:$IP$25, IG117)&gt;0, COUNTIF($IP$21:$IP$25, IG116)&gt;0), MIN($ML116:$NE116)-MY116, IF(AND($IQ$6='Dev Settings'!$BU$3, COUNTIF($IQ$21:$IQ$25, IG117)&gt;0, COUNTIF($IQ$21:$IQ$25, IG116)&gt;0), MAX($ML116:$NE116)-MY116, IFERROR(INDEX($IU$8:$IU$107, MATCH(IG117, $IT$8:$IT$107, 0)), "")))</f>
        <v/>
      </c>
      <c r="JT117" s="7" t="str">
        <f>IF(AND($IQ$5='Dev Settings'!$BU$3, COUNTIF($IP$21:$IP$25, IH117)&gt;0, COUNTIF($IP$21:$IP$25, IH116)&gt;0), MIN($ML116:$NE116)-MZ116, IF(AND($IQ$6='Dev Settings'!$BU$3, COUNTIF($IQ$21:$IQ$25, IH117)&gt;0, COUNTIF($IQ$21:$IQ$25, IH116)&gt;0), MAX($ML116:$NE116)-MZ116, IFERROR(INDEX($IU$8:$IU$107, MATCH(IH117, $IT$8:$IT$107, 0)), "")))</f>
        <v/>
      </c>
      <c r="JU117" s="7" t="str">
        <f>IF(AND($IQ$5='Dev Settings'!$BU$3, COUNTIF($IP$21:$IP$25, II117)&gt;0, COUNTIF($IP$21:$IP$25, II116)&gt;0), MIN($ML116:$NE116)-NA116, IF(AND($IQ$6='Dev Settings'!$BU$3, COUNTIF($IQ$21:$IQ$25, II117)&gt;0, COUNTIF($IQ$21:$IQ$25, II116)&gt;0), MAX($ML116:$NE116)-NA116, IFERROR(INDEX($IU$8:$IU$107, MATCH(II117, $IT$8:$IT$107, 0)), "")))</f>
        <v/>
      </c>
      <c r="JV117" s="7" t="str">
        <f>IF(AND($IQ$5='Dev Settings'!$BU$3, COUNTIF($IP$21:$IP$25, IJ117)&gt;0, COUNTIF($IP$21:$IP$25, IJ116)&gt;0), MIN($ML116:$NE116)-NB116, IF(AND($IQ$6='Dev Settings'!$BU$3, COUNTIF($IQ$21:$IQ$25, IJ117)&gt;0, COUNTIF($IQ$21:$IQ$25, IJ116)&gt;0), MAX($ML116:$NE116)-NB116, IFERROR(INDEX($IU$8:$IU$107, MATCH(IJ117, $IT$8:$IT$107, 0)), "")))</f>
        <v/>
      </c>
      <c r="JW117" s="7" t="str">
        <f>IF(AND($IQ$5='Dev Settings'!$BU$3, COUNTIF($IP$21:$IP$25, IK117)&gt;0, COUNTIF($IP$21:$IP$25, IK116)&gt;0), MIN($ML116:$NE116)-NC116, IF(AND($IQ$6='Dev Settings'!$BU$3, COUNTIF($IQ$21:$IQ$25, IK117)&gt;0, COUNTIF($IQ$21:$IQ$25, IK116)&gt;0), MAX($ML116:$NE116)-NC116, IFERROR(INDEX($IU$8:$IU$107, MATCH(IK117, $IT$8:$IT$107, 0)), "")))</f>
        <v/>
      </c>
      <c r="JX117" s="7" t="str">
        <f>IF(AND($IQ$5='Dev Settings'!$BU$3, COUNTIF($IP$21:$IP$25, IL117)&gt;0, COUNTIF($IP$21:$IP$25, IL116)&gt;0), MIN($ML116:$NE116)-ND116, IF(AND($IQ$6='Dev Settings'!$BU$3, COUNTIF($IQ$21:$IQ$25, IL117)&gt;0, COUNTIF($IQ$21:$IQ$25, IL116)&gt;0), MAX($ML116:$NE116)-ND116, IFERROR(INDEX($IU$8:$IU$107, MATCH(IL117, $IT$8:$IT$107, 0)), "")))</f>
        <v/>
      </c>
      <c r="JY117" s="61" t="str">
        <f>IF(AND($IQ$5='Dev Settings'!$BU$3, COUNTIF($IP$21:$IP$25, IM117)&gt;0, COUNTIF($IP$21:$IP$25, IM116)&gt;0), MIN($ML116:$NE116)-NE116, IF(AND($IQ$6='Dev Settings'!$BU$3, COUNTIF($IQ$21:$IQ$25, IM117)&gt;0, COUNTIF($IQ$21:$IQ$25, IM116)&gt;0), MAX($ML116:$NE116)-NE116, IFERROR(INDEX($IU$8:$IU$107, MATCH(IM117, $IT$8:$IT$107, 0)), "")))</f>
        <v/>
      </c>
      <c r="KA117" s="60" t="str">
        <f t="shared" si="181"/>
        <v/>
      </c>
      <c r="KB117" s="7" t="str">
        <f t="shared" si="182"/>
        <v/>
      </c>
      <c r="KC117" s="7" t="str">
        <f t="shared" si="183"/>
        <v/>
      </c>
      <c r="KD117" s="7" t="str">
        <f t="shared" si="184"/>
        <v/>
      </c>
      <c r="KE117" s="7" t="str">
        <f t="shared" si="185"/>
        <v/>
      </c>
      <c r="KF117" s="7" t="str">
        <f t="shared" si="186"/>
        <v/>
      </c>
      <c r="KG117" s="7" t="str">
        <f t="shared" si="187"/>
        <v/>
      </c>
      <c r="KH117" s="7" t="str">
        <f t="shared" si="188"/>
        <v/>
      </c>
      <c r="KI117" s="7" t="str">
        <f t="shared" si="189"/>
        <v/>
      </c>
      <c r="KJ117" s="7" t="str">
        <f t="shared" si="190"/>
        <v/>
      </c>
      <c r="KK117" s="7" t="str">
        <f t="shared" si="191"/>
        <v/>
      </c>
      <c r="KL117" s="7" t="str">
        <f t="shared" si="192"/>
        <v/>
      </c>
      <c r="KM117" s="7" t="str">
        <f t="shared" si="193"/>
        <v/>
      </c>
      <c r="KN117" s="7" t="str">
        <f t="shared" si="194"/>
        <v/>
      </c>
      <c r="KO117" s="7" t="str">
        <f t="shared" si="195"/>
        <v/>
      </c>
      <c r="KP117" s="7" t="str">
        <f t="shared" si="196"/>
        <v/>
      </c>
      <c r="KQ117" s="7" t="str">
        <f t="shared" si="197"/>
        <v/>
      </c>
      <c r="KR117" s="7" t="str">
        <f t="shared" si="198"/>
        <v/>
      </c>
      <c r="KS117" s="7" t="str">
        <f t="shared" si="199"/>
        <v/>
      </c>
      <c r="KT117" s="61" t="str">
        <f t="shared" si="200"/>
        <v/>
      </c>
      <c r="KV117" s="60" t="e">
        <f t="shared" si="201"/>
        <v>#VALUE!</v>
      </c>
      <c r="KW117" s="7" t="e">
        <f t="shared" si="202"/>
        <v>#VALUE!</v>
      </c>
      <c r="KX117" s="7" t="e">
        <f t="shared" si="203"/>
        <v>#VALUE!</v>
      </c>
      <c r="KY117" s="7" t="e">
        <f t="shared" si="204"/>
        <v>#VALUE!</v>
      </c>
      <c r="KZ117" s="7" t="e">
        <f t="shared" si="205"/>
        <v>#VALUE!</v>
      </c>
      <c r="LA117" s="7" t="e">
        <f t="shared" si="206"/>
        <v>#VALUE!</v>
      </c>
      <c r="LB117" s="7" t="e">
        <f t="shared" si="207"/>
        <v>#VALUE!</v>
      </c>
      <c r="LC117" s="7" t="e">
        <f t="shared" si="208"/>
        <v>#VALUE!</v>
      </c>
      <c r="LD117" s="7" t="e">
        <f t="shared" si="209"/>
        <v>#VALUE!</v>
      </c>
      <c r="LE117" s="7" t="e">
        <f t="shared" si="210"/>
        <v>#VALUE!</v>
      </c>
      <c r="LF117" s="7" t="e">
        <f t="shared" si="211"/>
        <v>#VALUE!</v>
      </c>
      <c r="LG117" s="7" t="e">
        <f t="shared" si="212"/>
        <v>#VALUE!</v>
      </c>
      <c r="LH117" s="7" t="e">
        <f t="shared" si="213"/>
        <v>#VALUE!</v>
      </c>
      <c r="LI117" s="7" t="e">
        <f t="shared" si="214"/>
        <v>#VALUE!</v>
      </c>
      <c r="LJ117" s="7" t="e">
        <f t="shared" si="215"/>
        <v>#VALUE!</v>
      </c>
      <c r="LK117" s="7" t="e">
        <f t="shared" si="216"/>
        <v>#VALUE!</v>
      </c>
      <c r="LL117" s="7" t="e">
        <f t="shared" si="217"/>
        <v>#VALUE!</v>
      </c>
      <c r="LM117" s="7" t="e">
        <f t="shared" si="218"/>
        <v>#VALUE!</v>
      </c>
      <c r="LN117" s="7" t="e">
        <f t="shared" si="219"/>
        <v>#VALUE!</v>
      </c>
      <c r="LO117" s="61" t="e">
        <f t="shared" si="220"/>
        <v>#VALUE!</v>
      </c>
      <c r="LQ117" s="60" t="e">
        <f t="shared" si="221"/>
        <v>#VALUE!</v>
      </c>
      <c r="LR117" s="7" t="e">
        <f t="shared" si="222"/>
        <v>#VALUE!</v>
      </c>
      <c r="LS117" s="7" t="e">
        <f t="shared" si="223"/>
        <v>#VALUE!</v>
      </c>
      <c r="LT117" s="7" t="e">
        <f t="shared" si="224"/>
        <v>#VALUE!</v>
      </c>
      <c r="LU117" s="7" t="e">
        <f t="shared" si="225"/>
        <v>#VALUE!</v>
      </c>
      <c r="LV117" s="7" t="e">
        <f t="shared" si="226"/>
        <v>#VALUE!</v>
      </c>
      <c r="LW117" s="7" t="e">
        <f t="shared" si="227"/>
        <v>#VALUE!</v>
      </c>
      <c r="LX117" s="7" t="e">
        <f t="shared" si="228"/>
        <v>#VALUE!</v>
      </c>
      <c r="LY117" s="7" t="e">
        <f t="shared" si="229"/>
        <v>#VALUE!</v>
      </c>
      <c r="LZ117" s="7" t="e">
        <f t="shared" si="230"/>
        <v>#VALUE!</v>
      </c>
      <c r="MA117" s="7" t="e">
        <f t="shared" si="231"/>
        <v>#VALUE!</v>
      </c>
      <c r="MB117" s="7" t="e">
        <f t="shared" si="232"/>
        <v>#VALUE!</v>
      </c>
      <c r="MC117" s="7" t="e">
        <f t="shared" si="233"/>
        <v>#VALUE!</v>
      </c>
      <c r="MD117" s="7" t="e">
        <f t="shared" si="234"/>
        <v>#VALUE!</v>
      </c>
      <c r="ME117" s="7" t="e">
        <f t="shared" si="235"/>
        <v>#VALUE!</v>
      </c>
      <c r="MF117" s="7" t="e">
        <f t="shared" si="236"/>
        <v>#VALUE!</v>
      </c>
      <c r="MG117" s="7" t="e">
        <f t="shared" si="237"/>
        <v>#VALUE!</v>
      </c>
      <c r="MH117" s="7" t="e">
        <f t="shared" si="238"/>
        <v>#VALUE!</v>
      </c>
      <c r="MI117" s="7" t="e">
        <f t="shared" si="239"/>
        <v>#VALUE!</v>
      </c>
      <c r="MJ117" s="61" t="e">
        <f t="shared" si="240"/>
        <v>#VALUE!</v>
      </c>
      <c r="ML117" s="60" t="str">
        <f t="shared" si="248"/>
        <v/>
      </c>
      <c r="MM117" s="7" t="str">
        <f t="shared" si="249"/>
        <v/>
      </c>
      <c r="MN117" s="7" t="str">
        <f t="shared" si="250"/>
        <v/>
      </c>
      <c r="MO117" s="7" t="str">
        <f t="shared" si="251"/>
        <v/>
      </c>
      <c r="MP117" s="7" t="str">
        <f t="shared" si="252"/>
        <v/>
      </c>
      <c r="MQ117" s="7" t="str">
        <f t="shared" si="253"/>
        <v/>
      </c>
      <c r="MR117" s="7" t="str">
        <f t="shared" si="254"/>
        <v/>
      </c>
      <c r="MS117" s="7" t="str">
        <f t="shared" si="255"/>
        <v/>
      </c>
      <c r="MT117" s="7" t="str">
        <f t="shared" si="256"/>
        <v/>
      </c>
      <c r="MU117" s="7" t="str">
        <f t="shared" si="257"/>
        <v/>
      </c>
      <c r="MV117" s="7" t="str">
        <f t="shared" si="258"/>
        <v/>
      </c>
      <c r="MW117" s="7" t="str">
        <f t="shared" si="259"/>
        <v/>
      </c>
      <c r="MX117" s="7" t="str">
        <f t="shared" si="260"/>
        <v/>
      </c>
      <c r="MY117" s="7" t="str">
        <f t="shared" si="261"/>
        <v/>
      </c>
      <c r="MZ117" s="7" t="str">
        <f t="shared" si="262"/>
        <v/>
      </c>
      <c r="NA117" s="7" t="str">
        <f t="shared" si="263"/>
        <v/>
      </c>
      <c r="NB117" s="7" t="str">
        <f t="shared" si="264"/>
        <v/>
      </c>
      <c r="NC117" s="7" t="str">
        <f t="shared" si="265"/>
        <v/>
      </c>
      <c r="ND117" s="7" t="str">
        <f t="shared" si="266"/>
        <v/>
      </c>
      <c r="NE117" s="61" t="str">
        <f t="shared" si="267"/>
        <v/>
      </c>
      <c r="NG117" s="10" t="str">
        <f t="shared" si="268"/>
        <v/>
      </c>
      <c r="NI117" s="10" t="str">
        <f t="shared" si="269"/>
        <v/>
      </c>
      <c r="NK117" s="10" t="str">
        <f>IF(COUNTIF($NI117:$NI$176, "X")=1, "X", "")</f>
        <v/>
      </c>
      <c r="NM117" s="10" t="str">
        <f t="shared" si="241"/>
        <v/>
      </c>
      <c r="NO117" s="85" t="str" cm="1">
        <f t="array" ref="NO117">IF(OR(NO$7="", $JE117=""), "", IFERROR(NO$8+SUMPRODUCT((Trades!$CL$8:$CL$307)*(Trades!$O$8:$Q$307=NO$7)*(Trades!$R$8:$R$307&lt;$JE117))-SUMPRODUCT((Trades!$H$8:$H$307)*(Trades!$E$8:$E$307=NO$7)*(Trades!$R$8:$R$307&lt;$JE117)), ""))</f>
        <v/>
      </c>
      <c r="NP117" s="86" t="str" cm="1">
        <f t="array" ref="NP117">IF(OR(NP$7="", $JE117=""), "", IFERROR(NP$8+SUMPRODUCT((Trades!$CL$8:$CL$307)*(Trades!$O$8:$Q$307=NP$7)*(Trades!$R$8:$R$307&lt;$JE117))-SUMPRODUCT((Trades!$H$8:$H$307)*(Trades!$E$8:$E$307=NP$7)*(Trades!$R$8:$R$307&lt;$JE117)), ""))</f>
        <v/>
      </c>
      <c r="NQ117" s="86" t="str" cm="1">
        <f t="array" ref="NQ117">IF(OR(NQ$7="", $JE117=""), "", IFERROR(NQ$8+SUMPRODUCT((Trades!$CL$8:$CL$307)*(Trades!$O$8:$Q$307=NQ$7)*(Trades!$R$8:$R$307&lt;$JE117))-SUMPRODUCT((Trades!$H$8:$H$307)*(Trades!$E$8:$E$307=NQ$7)*(Trades!$R$8:$R$307&lt;$JE117)), ""))</f>
        <v/>
      </c>
      <c r="NR117" s="86" t="str" cm="1">
        <f t="array" ref="NR117">IF(OR(NR$7="", $JE117=""), "", IFERROR(NR$8+SUMPRODUCT((Trades!$CL$8:$CL$307)*(Trades!$O$8:$Q$307=NR$7)*(Trades!$R$8:$R$307&lt;$JE117))-SUMPRODUCT((Trades!$H$8:$H$307)*(Trades!$E$8:$E$307=NR$7)*(Trades!$R$8:$R$307&lt;$JE117)), ""))</f>
        <v/>
      </c>
      <c r="NS117" s="86" t="str" cm="1">
        <f t="array" ref="NS117">IF(OR(NS$7="", $JE117=""), "", IFERROR(NS$8+SUMPRODUCT((Trades!$CL$8:$CL$307)*(Trades!$O$8:$Q$307=NS$7)*(Trades!$R$8:$R$307&lt;$JE117))-SUMPRODUCT((Trades!$H$8:$H$307)*(Trades!$E$8:$E$307=NS$7)*(Trades!$R$8:$R$307&lt;$JE117)), ""))</f>
        <v/>
      </c>
      <c r="NT117" s="86" t="str" cm="1">
        <f t="array" ref="NT117">IF(OR(NT$7="", $JE117=""), "", IFERROR(NT$8+SUMPRODUCT((Trades!$CL$8:$CL$307)*(Trades!$O$8:$Q$307=NT$7)*(Trades!$R$8:$R$307&lt;$JE117))-SUMPRODUCT((Trades!$H$8:$H$307)*(Trades!$E$8:$E$307=NT$7)*(Trades!$R$8:$R$307&lt;$JE117)), ""))</f>
        <v/>
      </c>
      <c r="NU117" s="86" t="str" cm="1">
        <f t="array" ref="NU117">IF(OR(NU$7="", $JE117=""), "", IFERROR(NU$8+SUMPRODUCT((Trades!$CL$8:$CL$307)*(Trades!$O$8:$Q$307=NU$7)*(Trades!$R$8:$R$307&lt;$JE117))-SUMPRODUCT((Trades!$H$8:$H$307)*(Trades!$E$8:$E$307=NU$7)*(Trades!$R$8:$R$307&lt;$JE117)), ""))</f>
        <v/>
      </c>
      <c r="NV117" s="86" t="str" cm="1">
        <f t="array" ref="NV117">IF(OR(NV$7="", $JE117=""), "", IFERROR(NV$8+SUMPRODUCT((Trades!$CL$8:$CL$307)*(Trades!$O$8:$Q$307=NV$7)*(Trades!$R$8:$R$307&lt;$JE117))-SUMPRODUCT((Trades!$H$8:$H$307)*(Trades!$E$8:$E$307=NV$7)*(Trades!$R$8:$R$307&lt;$JE117)), ""))</f>
        <v/>
      </c>
      <c r="NW117" s="86" t="str" cm="1">
        <f t="array" ref="NW117">IF(OR(NW$7="", $JE117=""), "", IFERROR(NW$8+SUMPRODUCT((Trades!$CL$8:$CL$307)*(Trades!$O$8:$Q$307=NW$7)*(Trades!$R$8:$R$307&lt;$JE117))-SUMPRODUCT((Trades!$H$8:$H$307)*(Trades!$E$8:$E$307=NW$7)*(Trades!$R$8:$R$307&lt;$JE117)), ""))</f>
        <v/>
      </c>
      <c r="NX117" s="86" t="str" cm="1">
        <f t="array" ref="NX117">IF(OR(NX$7="", $JE117=""), "", IFERROR(NX$8+SUMPRODUCT((Trades!$CL$8:$CL$307)*(Trades!$O$8:$Q$307=NX$7)*(Trades!$R$8:$R$307&lt;$JE117))-SUMPRODUCT((Trades!$H$8:$H$307)*(Trades!$E$8:$E$307=NX$7)*(Trades!$R$8:$R$307&lt;$JE117)), ""))</f>
        <v/>
      </c>
      <c r="NY117" s="86" t="str" cm="1">
        <f t="array" ref="NY117">IF(OR(NY$7="", $JE117=""), "", IFERROR(NY$8+SUMPRODUCT((Trades!$CL$8:$CL$307)*(Trades!$O$8:$Q$307=NY$7)*(Trades!$R$8:$R$307&lt;$JE117))-SUMPRODUCT((Trades!$H$8:$H$307)*(Trades!$E$8:$E$307=NY$7)*(Trades!$R$8:$R$307&lt;$JE117)), ""))</f>
        <v/>
      </c>
      <c r="NZ117" s="86" t="str" cm="1">
        <f t="array" ref="NZ117">IF(OR(NZ$7="", $JE117=""), "", IFERROR(NZ$8+SUMPRODUCT((Trades!$CL$8:$CL$307)*(Trades!$O$8:$Q$307=NZ$7)*(Trades!$R$8:$R$307&lt;$JE117))-SUMPRODUCT((Trades!$H$8:$H$307)*(Trades!$E$8:$E$307=NZ$7)*(Trades!$R$8:$R$307&lt;$JE117)), ""))</f>
        <v/>
      </c>
      <c r="OA117" s="86" t="str" cm="1">
        <f t="array" ref="OA117">IF(OR(OA$7="", $JE117=""), "", IFERROR(OA$8+SUMPRODUCT((Trades!$CL$8:$CL$307)*(Trades!$O$8:$Q$307=OA$7)*(Trades!$R$8:$R$307&lt;$JE117))-SUMPRODUCT((Trades!$H$8:$H$307)*(Trades!$E$8:$E$307=OA$7)*(Trades!$R$8:$R$307&lt;$JE117)), ""))</f>
        <v/>
      </c>
      <c r="OB117" s="86" t="str" cm="1">
        <f t="array" ref="OB117">IF(OR(OB$7="", $JE117=""), "", IFERROR(OB$8+SUMPRODUCT((Trades!$CL$8:$CL$307)*(Trades!$O$8:$Q$307=OB$7)*(Trades!$R$8:$R$307&lt;$JE117))-SUMPRODUCT((Trades!$H$8:$H$307)*(Trades!$E$8:$E$307=OB$7)*(Trades!$R$8:$R$307&lt;$JE117)), ""))</f>
        <v/>
      </c>
      <c r="OC117" s="86" t="str" cm="1">
        <f t="array" ref="OC117">IF(OR(OC$7="", $JE117=""), "", IFERROR(OC$8+SUMPRODUCT((Trades!$CL$8:$CL$307)*(Trades!$O$8:$Q$307=OC$7)*(Trades!$R$8:$R$307&lt;$JE117))-SUMPRODUCT((Trades!$H$8:$H$307)*(Trades!$E$8:$E$307=OC$7)*(Trades!$R$8:$R$307&lt;$JE117)), ""))</f>
        <v/>
      </c>
      <c r="OD117" s="86" t="str" cm="1">
        <f t="array" ref="OD117">IF(OR(OD$7="", $JE117=""), "", IFERROR(OD$8+SUMPRODUCT((Trades!$CL$8:$CL$307)*(Trades!$O$8:$Q$307=OD$7)*(Trades!$R$8:$R$307&lt;$JE117))-SUMPRODUCT((Trades!$H$8:$H$307)*(Trades!$E$8:$E$307=OD$7)*(Trades!$R$8:$R$307&lt;$JE117)), ""))</f>
        <v/>
      </c>
      <c r="OE117" s="86" t="str" cm="1">
        <f t="array" ref="OE117">IF(OR(OE$7="", $JE117=""), "", IFERROR(OE$8+SUMPRODUCT((Trades!$CL$8:$CL$307)*(Trades!$O$8:$Q$307=OE$7)*(Trades!$R$8:$R$307&lt;$JE117))-SUMPRODUCT((Trades!$H$8:$H$307)*(Trades!$E$8:$E$307=OE$7)*(Trades!$R$8:$R$307&lt;$JE117)), ""))</f>
        <v/>
      </c>
      <c r="OF117" s="86" t="str" cm="1">
        <f t="array" ref="OF117">IF(OR(OF$7="", $JE117=""), "", IFERROR(OF$8+SUMPRODUCT((Trades!$CL$8:$CL$307)*(Trades!$O$8:$Q$307=OF$7)*(Trades!$R$8:$R$307&lt;$JE117))-SUMPRODUCT((Trades!$H$8:$H$307)*(Trades!$E$8:$E$307=OF$7)*(Trades!$R$8:$R$307&lt;$JE117)), ""))</f>
        <v/>
      </c>
      <c r="OG117" s="86" t="str" cm="1">
        <f t="array" ref="OG117">IF(OR(OG$7="", $JE117=""), "", IFERROR(OG$8+SUMPRODUCT((Trades!$CL$8:$CL$307)*(Trades!$O$8:$Q$307=OG$7)*(Trades!$R$8:$R$307&lt;$JE117))-SUMPRODUCT((Trades!$H$8:$H$307)*(Trades!$E$8:$E$307=OG$7)*(Trades!$R$8:$R$307&lt;$JE117)), ""))</f>
        <v/>
      </c>
      <c r="OH117" s="87" t="str" cm="1">
        <f t="array" ref="OH117">IF(OR(OH$7="", $JE117=""), "", IFERROR(OH$8+SUMPRODUCT((Trades!$CL$8:$CL$307)*(Trades!$O$8:$Q$307=OH$7)*(Trades!$R$8:$R$307&lt;$JE117))-SUMPRODUCT((Trades!$H$8:$H$307)*(Trades!$E$8:$E$307=OH$7)*(Trades!$R$8:$R$307&lt;$JE117)), ""))</f>
        <v/>
      </c>
      <c r="OJ117" s="94" t="str">
        <f t="shared" si="270"/>
        <v/>
      </c>
      <c r="OK117" s="95" t="str">
        <f t="shared" si="298"/>
        <v/>
      </c>
      <c r="OL117" s="95" t="str">
        <f t="shared" si="299"/>
        <v/>
      </c>
      <c r="OM117" s="95" t="str">
        <f t="shared" si="300"/>
        <v/>
      </c>
      <c r="ON117" s="95" t="str">
        <f t="shared" si="301"/>
        <v/>
      </c>
      <c r="OO117" s="95" t="str">
        <f t="shared" si="302"/>
        <v/>
      </c>
      <c r="OP117" s="95" t="str">
        <f t="shared" si="303"/>
        <v/>
      </c>
      <c r="OQ117" s="95" t="str">
        <f t="shared" si="304"/>
        <v/>
      </c>
      <c r="OR117" s="95" t="str">
        <f t="shared" si="305"/>
        <v/>
      </c>
      <c r="OS117" s="95" t="str">
        <f t="shared" si="275"/>
        <v/>
      </c>
      <c r="OT117" s="95" t="str">
        <f t="shared" si="276"/>
        <v/>
      </c>
      <c r="OU117" s="95" t="str">
        <f t="shared" si="277"/>
        <v/>
      </c>
      <c r="OV117" s="95" t="str">
        <f t="shared" si="278"/>
        <v/>
      </c>
      <c r="OW117" s="95" t="str">
        <f t="shared" si="279"/>
        <v/>
      </c>
      <c r="OX117" s="95" t="str">
        <f t="shared" si="280"/>
        <v/>
      </c>
      <c r="OY117" s="95" t="str">
        <f t="shared" si="281"/>
        <v/>
      </c>
      <c r="OZ117" s="95" t="str">
        <f t="shared" si="282"/>
        <v/>
      </c>
      <c r="PA117" s="95" t="str">
        <f t="shared" si="283"/>
        <v/>
      </c>
      <c r="PB117" s="95" t="str">
        <f t="shared" si="284"/>
        <v/>
      </c>
      <c r="PC117" s="96" t="str">
        <f t="shared" si="285"/>
        <v/>
      </c>
      <c r="PE117" s="101" t="str">
        <f t="shared" si="271"/>
        <v/>
      </c>
      <c r="PG117" s="106" t="str">
        <f t="shared" si="272"/>
        <v/>
      </c>
      <c r="PH117" s="107" t="str">
        <f t="shared" si="306"/>
        <v/>
      </c>
      <c r="PI117" s="107" t="str">
        <f t="shared" si="307"/>
        <v/>
      </c>
      <c r="PJ117" s="107" t="str">
        <f t="shared" si="308"/>
        <v/>
      </c>
      <c r="PK117" s="107" t="str">
        <f t="shared" si="309"/>
        <v/>
      </c>
      <c r="PL117" s="107" t="str">
        <f t="shared" si="310"/>
        <v/>
      </c>
      <c r="PM117" s="107" t="str">
        <f t="shared" si="311"/>
        <v/>
      </c>
      <c r="PN117" s="107" t="str">
        <f t="shared" si="312"/>
        <v/>
      </c>
      <c r="PO117" s="107" t="str">
        <f t="shared" si="313"/>
        <v/>
      </c>
      <c r="PP117" s="107" t="str">
        <f t="shared" si="286"/>
        <v/>
      </c>
      <c r="PQ117" s="107" t="str">
        <f t="shared" si="287"/>
        <v/>
      </c>
      <c r="PR117" s="107" t="str">
        <f t="shared" si="288"/>
        <v/>
      </c>
      <c r="PS117" s="107" t="str">
        <f t="shared" si="289"/>
        <v/>
      </c>
      <c r="PT117" s="107" t="str">
        <f t="shared" si="290"/>
        <v/>
      </c>
      <c r="PU117" s="107" t="str">
        <f t="shared" si="291"/>
        <v/>
      </c>
      <c r="PV117" s="107" t="str">
        <f t="shared" si="292"/>
        <v/>
      </c>
      <c r="PW117" s="107" t="str">
        <f t="shared" si="293"/>
        <v/>
      </c>
      <c r="PX117" s="107" t="str">
        <f t="shared" si="294"/>
        <v/>
      </c>
      <c r="PY117" s="107" t="str">
        <f t="shared" si="295"/>
        <v/>
      </c>
      <c r="PZ117" s="108" t="str">
        <f t="shared" si="296"/>
        <v/>
      </c>
      <c r="QB117" s="124" t="str" cm="1">
        <f t="array" ref="QB117">IF(OR($QB$3="", $NI117=""), "", IFERROR(INDEX($ML117:$NE117, $QA117, MATCH($QB$3, $ML$7:$NE$7, 0)), ""))</f>
        <v/>
      </c>
      <c r="QD117" s="101" t="e" cm="1">
        <f t="array" ref="QD117">IF(OR($NI117="", $QB$3=""), NA(), IFERROR(INDEX($NO117:$OH117, $QC117, MATCH($QB$3, $NO$7:$OH$7, 0)), NA()))</f>
        <v>#N/A</v>
      </c>
      <c r="QF117" s="10">
        <f t="shared" si="242"/>
        <v>-20</v>
      </c>
    </row>
    <row r="118" spans="218:448" ht="15" hidden="1" customHeight="1" x14ac:dyDescent="0.25">
      <c r="HJ118" s="52" t="e">
        <f t="shared" si="318"/>
        <v>#VALUE!</v>
      </c>
      <c r="HL118" s="49">
        <f>$CA$22</f>
        <v>0.58333333333333326</v>
      </c>
      <c r="HN118" s="10" t="e">
        <f t="shared" si="316"/>
        <v>#VALUE!</v>
      </c>
      <c r="HP118" s="10" t="e">
        <f t="shared" si="317"/>
        <v>#VALUE!</v>
      </c>
      <c r="HR118" s="10" t="e">
        <f t="shared" si="243"/>
        <v>#VALUE!</v>
      </c>
      <c r="HT118" s="60" t="e">
        <f t="shared" ref="HT118:II133" si="320">IF(OR($HR118="", HT$5=""), "", IFERROR(INDEX($DL$8:$HG$107, MATCH($HR118, $DK$8:$DK$107, 0), MATCH(HT$5, $DL$7:$HG$7, 0)), ""))</f>
        <v>#VALUE!</v>
      </c>
      <c r="HU118" s="7" t="e">
        <f t="shared" si="320"/>
        <v>#VALUE!</v>
      </c>
      <c r="HV118" s="7" t="e">
        <f t="shared" si="320"/>
        <v>#VALUE!</v>
      </c>
      <c r="HW118" s="7" t="e">
        <f t="shared" si="320"/>
        <v>#VALUE!</v>
      </c>
      <c r="HX118" s="7" t="e">
        <f t="shared" si="320"/>
        <v>#VALUE!</v>
      </c>
      <c r="HY118" s="7" t="e">
        <f t="shared" si="320"/>
        <v>#VALUE!</v>
      </c>
      <c r="HZ118" s="7" t="e">
        <f t="shared" si="320"/>
        <v>#VALUE!</v>
      </c>
      <c r="IA118" s="7" t="e">
        <f t="shared" si="320"/>
        <v>#VALUE!</v>
      </c>
      <c r="IB118" s="7" t="e">
        <f t="shared" si="320"/>
        <v>#VALUE!</v>
      </c>
      <c r="IC118" s="7" t="e">
        <f t="shared" si="320"/>
        <v>#VALUE!</v>
      </c>
      <c r="ID118" s="7" t="e">
        <f t="shared" si="320"/>
        <v>#VALUE!</v>
      </c>
      <c r="IE118" s="7" t="e">
        <f t="shared" si="320"/>
        <v>#VALUE!</v>
      </c>
      <c r="IF118" s="7" t="e">
        <f t="shared" si="320"/>
        <v>#VALUE!</v>
      </c>
      <c r="IG118" s="7" t="e">
        <f t="shared" si="320"/>
        <v>#VALUE!</v>
      </c>
      <c r="IH118" s="7" t="e">
        <f t="shared" si="320"/>
        <v>#VALUE!</v>
      </c>
      <c r="II118" s="7" t="e">
        <f t="shared" si="320"/>
        <v>#VALUE!</v>
      </c>
      <c r="IJ118" s="7" t="e">
        <f t="shared" si="319"/>
        <v>#VALUE!</v>
      </c>
      <c r="IK118" s="7" t="e">
        <f t="shared" si="319"/>
        <v>#VALUE!</v>
      </c>
      <c r="IL118" s="7" t="e">
        <f t="shared" si="319"/>
        <v>#VALUE!</v>
      </c>
      <c r="IM118" s="61" t="e">
        <f t="shared" si="319"/>
        <v>#VALUE!</v>
      </c>
      <c r="IW118" s="10">
        <f>IFERROR(IF(COUNTIF(IW$8:IW117, IW117)&lt;=INDEX($IQ$8:$IQ$18, MATCH(IW117, $IP$8:$IP$18, 0)), IW117, IW117+$IR$5), "")</f>
        <v>5</v>
      </c>
      <c r="IX118" s="10">
        <f>IF($IW118="", "", COUNTIF(IW$8:IW118, IW118))</f>
        <v>11</v>
      </c>
      <c r="IY118" s="10">
        <f t="shared" si="245"/>
        <v>10</v>
      </c>
      <c r="JA118" s="10" t="str">
        <f t="shared" si="246"/>
        <v/>
      </c>
      <c r="JB118" s="10" t="str">
        <f>IF($JA118="", "", COUNTIF(JA$8:JA118, "X"))</f>
        <v/>
      </c>
      <c r="JE118" s="67" t="str">
        <f t="shared" si="247"/>
        <v/>
      </c>
      <c r="JF118" s="60" t="str">
        <f>IF(AND($IQ$5='Dev Settings'!$BU$3, COUNTIF($IP$21:$IP$25, HT118)&gt;0, COUNTIF($IP$21:$IP$25, HT117)&gt;0), MIN($ML117:$NE117)-ML117, IF(AND($IQ$6='Dev Settings'!$BU$3, COUNTIF($IQ$21:$IQ$25, HT118)&gt;0, COUNTIF($IQ$21:$IQ$25, HT117)&gt;0), MAX($ML117:$NE117)-ML117, IFERROR(INDEX($IU$8:$IU$107, MATCH(HT118, $IT$8:$IT$107, 0)), "")))</f>
        <v/>
      </c>
      <c r="JG118" s="7" t="str">
        <f>IF(AND($IQ$5='Dev Settings'!$BU$3, COUNTIF($IP$21:$IP$25, HU118)&gt;0, COUNTIF($IP$21:$IP$25, HU117)&gt;0), MIN($ML117:$NE117)-MM117, IF(AND($IQ$6='Dev Settings'!$BU$3, COUNTIF($IQ$21:$IQ$25, HU118)&gt;0, COUNTIF($IQ$21:$IQ$25, HU117)&gt;0), MAX($ML117:$NE117)-MM117, IFERROR(INDEX($IU$8:$IU$107, MATCH(HU118, $IT$8:$IT$107, 0)), "")))</f>
        <v/>
      </c>
      <c r="JH118" s="7" t="str">
        <f>IF(AND($IQ$5='Dev Settings'!$BU$3, COUNTIF($IP$21:$IP$25, HV118)&gt;0, COUNTIF($IP$21:$IP$25, HV117)&gt;0), MIN($ML117:$NE117)-MN117, IF(AND($IQ$6='Dev Settings'!$BU$3, COUNTIF($IQ$21:$IQ$25, HV118)&gt;0, COUNTIF($IQ$21:$IQ$25, HV117)&gt;0), MAX($ML117:$NE117)-MN117, IFERROR(INDEX($IU$8:$IU$107, MATCH(HV118, $IT$8:$IT$107, 0)), "")))</f>
        <v/>
      </c>
      <c r="JI118" s="7" t="str">
        <f>IF(AND($IQ$5='Dev Settings'!$BU$3, COUNTIF($IP$21:$IP$25, HW118)&gt;0, COUNTIF($IP$21:$IP$25, HW117)&gt;0), MIN($ML117:$NE117)-MO117, IF(AND($IQ$6='Dev Settings'!$BU$3, COUNTIF($IQ$21:$IQ$25, HW118)&gt;0, COUNTIF($IQ$21:$IQ$25, HW117)&gt;0), MAX($ML117:$NE117)-MO117, IFERROR(INDEX($IU$8:$IU$107, MATCH(HW118, $IT$8:$IT$107, 0)), "")))</f>
        <v/>
      </c>
      <c r="JJ118" s="7" t="str">
        <f>IF(AND($IQ$5='Dev Settings'!$BU$3, COUNTIF($IP$21:$IP$25, HX118)&gt;0, COUNTIF($IP$21:$IP$25, HX117)&gt;0), MIN($ML117:$NE117)-MP117, IF(AND($IQ$6='Dev Settings'!$BU$3, COUNTIF($IQ$21:$IQ$25, HX118)&gt;0, COUNTIF($IQ$21:$IQ$25, HX117)&gt;0), MAX($ML117:$NE117)-MP117, IFERROR(INDEX($IU$8:$IU$107, MATCH(HX118, $IT$8:$IT$107, 0)), "")))</f>
        <v/>
      </c>
      <c r="JK118" s="7" t="str">
        <f>IF(AND($IQ$5='Dev Settings'!$BU$3, COUNTIF($IP$21:$IP$25, HY118)&gt;0, COUNTIF($IP$21:$IP$25, HY117)&gt;0), MIN($ML117:$NE117)-MQ117, IF(AND($IQ$6='Dev Settings'!$BU$3, COUNTIF($IQ$21:$IQ$25, HY118)&gt;0, COUNTIF($IQ$21:$IQ$25, HY117)&gt;0), MAX($ML117:$NE117)-MQ117, IFERROR(INDEX($IU$8:$IU$107, MATCH(HY118, $IT$8:$IT$107, 0)), "")))</f>
        <v/>
      </c>
      <c r="JL118" s="7" t="str">
        <f>IF(AND($IQ$5='Dev Settings'!$BU$3, COUNTIF($IP$21:$IP$25, HZ118)&gt;0, COUNTIF($IP$21:$IP$25, HZ117)&gt;0), MIN($ML117:$NE117)-MR117, IF(AND($IQ$6='Dev Settings'!$BU$3, COUNTIF($IQ$21:$IQ$25, HZ118)&gt;0, COUNTIF($IQ$21:$IQ$25, HZ117)&gt;0), MAX($ML117:$NE117)-MR117, IFERROR(INDEX($IU$8:$IU$107, MATCH(HZ118, $IT$8:$IT$107, 0)), "")))</f>
        <v/>
      </c>
      <c r="JM118" s="7" t="str">
        <f>IF(AND($IQ$5='Dev Settings'!$BU$3, COUNTIF($IP$21:$IP$25, IA118)&gt;0, COUNTIF($IP$21:$IP$25, IA117)&gt;0), MIN($ML117:$NE117)-MS117, IF(AND($IQ$6='Dev Settings'!$BU$3, COUNTIF($IQ$21:$IQ$25, IA118)&gt;0, COUNTIF($IQ$21:$IQ$25, IA117)&gt;0), MAX($ML117:$NE117)-MS117, IFERROR(INDEX($IU$8:$IU$107, MATCH(IA118, $IT$8:$IT$107, 0)), "")))</f>
        <v/>
      </c>
      <c r="JN118" s="7" t="str">
        <f>IF(AND($IQ$5='Dev Settings'!$BU$3, COUNTIF($IP$21:$IP$25, IB118)&gt;0, COUNTIF($IP$21:$IP$25, IB117)&gt;0), MIN($ML117:$NE117)-MT117, IF(AND($IQ$6='Dev Settings'!$BU$3, COUNTIF($IQ$21:$IQ$25, IB118)&gt;0, COUNTIF($IQ$21:$IQ$25, IB117)&gt;0), MAX($ML117:$NE117)-MT117, IFERROR(INDEX($IU$8:$IU$107, MATCH(IB118, $IT$8:$IT$107, 0)), "")))</f>
        <v/>
      </c>
      <c r="JO118" s="7" t="str">
        <f>IF(AND($IQ$5='Dev Settings'!$BU$3, COUNTIF($IP$21:$IP$25, IC118)&gt;0, COUNTIF($IP$21:$IP$25, IC117)&gt;0), MIN($ML117:$NE117)-MU117, IF(AND($IQ$6='Dev Settings'!$BU$3, COUNTIF($IQ$21:$IQ$25, IC118)&gt;0, COUNTIF($IQ$21:$IQ$25, IC117)&gt;0), MAX($ML117:$NE117)-MU117, IFERROR(INDEX($IU$8:$IU$107, MATCH(IC118, $IT$8:$IT$107, 0)), "")))</f>
        <v/>
      </c>
      <c r="JP118" s="7" t="str">
        <f>IF(AND($IQ$5='Dev Settings'!$BU$3, COUNTIF($IP$21:$IP$25, ID118)&gt;0, COUNTIF($IP$21:$IP$25, ID117)&gt;0), MIN($ML117:$NE117)-MV117, IF(AND($IQ$6='Dev Settings'!$BU$3, COUNTIF($IQ$21:$IQ$25, ID118)&gt;0, COUNTIF($IQ$21:$IQ$25, ID117)&gt;0), MAX($ML117:$NE117)-MV117, IFERROR(INDEX($IU$8:$IU$107, MATCH(ID118, $IT$8:$IT$107, 0)), "")))</f>
        <v/>
      </c>
      <c r="JQ118" s="7" t="str">
        <f>IF(AND($IQ$5='Dev Settings'!$BU$3, COUNTIF($IP$21:$IP$25, IE118)&gt;0, COUNTIF($IP$21:$IP$25, IE117)&gt;0), MIN($ML117:$NE117)-MW117, IF(AND($IQ$6='Dev Settings'!$BU$3, COUNTIF($IQ$21:$IQ$25, IE118)&gt;0, COUNTIF($IQ$21:$IQ$25, IE117)&gt;0), MAX($ML117:$NE117)-MW117, IFERROR(INDEX($IU$8:$IU$107, MATCH(IE118, $IT$8:$IT$107, 0)), "")))</f>
        <v/>
      </c>
      <c r="JR118" s="7" t="str">
        <f>IF(AND($IQ$5='Dev Settings'!$BU$3, COUNTIF($IP$21:$IP$25, IF118)&gt;0, COUNTIF($IP$21:$IP$25, IF117)&gt;0), MIN($ML117:$NE117)-MX117, IF(AND($IQ$6='Dev Settings'!$BU$3, COUNTIF($IQ$21:$IQ$25, IF118)&gt;0, COUNTIF($IQ$21:$IQ$25, IF117)&gt;0), MAX($ML117:$NE117)-MX117, IFERROR(INDEX($IU$8:$IU$107, MATCH(IF118, $IT$8:$IT$107, 0)), "")))</f>
        <v/>
      </c>
      <c r="JS118" s="7" t="str">
        <f>IF(AND($IQ$5='Dev Settings'!$BU$3, COUNTIF($IP$21:$IP$25, IG118)&gt;0, COUNTIF($IP$21:$IP$25, IG117)&gt;0), MIN($ML117:$NE117)-MY117, IF(AND($IQ$6='Dev Settings'!$BU$3, COUNTIF($IQ$21:$IQ$25, IG118)&gt;0, COUNTIF($IQ$21:$IQ$25, IG117)&gt;0), MAX($ML117:$NE117)-MY117, IFERROR(INDEX($IU$8:$IU$107, MATCH(IG118, $IT$8:$IT$107, 0)), "")))</f>
        <v/>
      </c>
      <c r="JT118" s="7" t="str">
        <f>IF(AND($IQ$5='Dev Settings'!$BU$3, COUNTIF($IP$21:$IP$25, IH118)&gt;0, COUNTIF($IP$21:$IP$25, IH117)&gt;0), MIN($ML117:$NE117)-MZ117, IF(AND($IQ$6='Dev Settings'!$BU$3, COUNTIF($IQ$21:$IQ$25, IH118)&gt;0, COUNTIF($IQ$21:$IQ$25, IH117)&gt;0), MAX($ML117:$NE117)-MZ117, IFERROR(INDEX($IU$8:$IU$107, MATCH(IH118, $IT$8:$IT$107, 0)), "")))</f>
        <v/>
      </c>
      <c r="JU118" s="7" t="str">
        <f>IF(AND($IQ$5='Dev Settings'!$BU$3, COUNTIF($IP$21:$IP$25, II118)&gt;0, COUNTIF($IP$21:$IP$25, II117)&gt;0), MIN($ML117:$NE117)-NA117, IF(AND($IQ$6='Dev Settings'!$BU$3, COUNTIF($IQ$21:$IQ$25, II118)&gt;0, COUNTIF($IQ$21:$IQ$25, II117)&gt;0), MAX($ML117:$NE117)-NA117, IFERROR(INDEX($IU$8:$IU$107, MATCH(II118, $IT$8:$IT$107, 0)), "")))</f>
        <v/>
      </c>
      <c r="JV118" s="7" t="str">
        <f>IF(AND($IQ$5='Dev Settings'!$BU$3, COUNTIF($IP$21:$IP$25, IJ118)&gt;0, COUNTIF($IP$21:$IP$25, IJ117)&gt;0), MIN($ML117:$NE117)-NB117, IF(AND($IQ$6='Dev Settings'!$BU$3, COUNTIF($IQ$21:$IQ$25, IJ118)&gt;0, COUNTIF($IQ$21:$IQ$25, IJ117)&gt;0), MAX($ML117:$NE117)-NB117, IFERROR(INDEX($IU$8:$IU$107, MATCH(IJ118, $IT$8:$IT$107, 0)), "")))</f>
        <v/>
      </c>
      <c r="JW118" s="7" t="str">
        <f>IF(AND($IQ$5='Dev Settings'!$BU$3, COUNTIF($IP$21:$IP$25, IK118)&gt;0, COUNTIF($IP$21:$IP$25, IK117)&gt;0), MIN($ML117:$NE117)-NC117, IF(AND($IQ$6='Dev Settings'!$BU$3, COUNTIF($IQ$21:$IQ$25, IK118)&gt;0, COUNTIF($IQ$21:$IQ$25, IK117)&gt;0), MAX($ML117:$NE117)-NC117, IFERROR(INDEX($IU$8:$IU$107, MATCH(IK118, $IT$8:$IT$107, 0)), "")))</f>
        <v/>
      </c>
      <c r="JX118" s="7" t="str">
        <f>IF(AND($IQ$5='Dev Settings'!$BU$3, COUNTIF($IP$21:$IP$25, IL118)&gt;0, COUNTIF($IP$21:$IP$25, IL117)&gt;0), MIN($ML117:$NE117)-ND117, IF(AND($IQ$6='Dev Settings'!$BU$3, COUNTIF($IQ$21:$IQ$25, IL118)&gt;0, COUNTIF($IQ$21:$IQ$25, IL117)&gt;0), MAX($ML117:$NE117)-ND117, IFERROR(INDEX($IU$8:$IU$107, MATCH(IL118, $IT$8:$IT$107, 0)), "")))</f>
        <v/>
      </c>
      <c r="JY118" s="61" t="str">
        <f>IF(AND($IQ$5='Dev Settings'!$BU$3, COUNTIF($IP$21:$IP$25, IM118)&gt;0, COUNTIF($IP$21:$IP$25, IM117)&gt;0), MIN($ML117:$NE117)-NE117, IF(AND($IQ$6='Dev Settings'!$BU$3, COUNTIF($IQ$21:$IQ$25, IM118)&gt;0, COUNTIF($IQ$21:$IQ$25, IM117)&gt;0), MAX($ML117:$NE117)-NE117, IFERROR(INDEX($IU$8:$IU$107, MATCH(IM118, $IT$8:$IT$107, 0)), "")))</f>
        <v/>
      </c>
      <c r="KA118" s="60" t="str">
        <f t="shared" si="181"/>
        <v/>
      </c>
      <c r="KB118" s="7" t="str">
        <f t="shared" si="182"/>
        <v/>
      </c>
      <c r="KC118" s="7" t="str">
        <f t="shared" si="183"/>
        <v/>
      </c>
      <c r="KD118" s="7" t="str">
        <f t="shared" si="184"/>
        <v/>
      </c>
      <c r="KE118" s="7" t="str">
        <f t="shared" si="185"/>
        <v/>
      </c>
      <c r="KF118" s="7" t="str">
        <f t="shared" si="186"/>
        <v/>
      </c>
      <c r="KG118" s="7" t="str">
        <f t="shared" si="187"/>
        <v/>
      </c>
      <c r="KH118" s="7" t="str">
        <f t="shared" si="188"/>
        <v/>
      </c>
      <c r="KI118" s="7" t="str">
        <f t="shared" si="189"/>
        <v/>
      </c>
      <c r="KJ118" s="7" t="str">
        <f t="shared" si="190"/>
        <v/>
      </c>
      <c r="KK118" s="7" t="str">
        <f t="shared" si="191"/>
        <v/>
      </c>
      <c r="KL118" s="7" t="str">
        <f t="shared" si="192"/>
        <v/>
      </c>
      <c r="KM118" s="7" t="str">
        <f t="shared" si="193"/>
        <v/>
      </c>
      <c r="KN118" s="7" t="str">
        <f t="shared" si="194"/>
        <v/>
      </c>
      <c r="KO118" s="7" t="str">
        <f t="shared" si="195"/>
        <v/>
      </c>
      <c r="KP118" s="7" t="str">
        <f t="shared" si="196"/>
        <v/>
      </c>
      <c r="KQ118" s="7" t="str">
        <f t="shared" si="197"/>
        <v/>
      </c>
      <c r="KR118" s="7" t="str">
        <f t="shared" si="198"/>
        <v/>
      </c>
      <c r="KS118" s="7" t="str">
        <f t="shared" si="199"/>
        <v/>
      </c>
      <c r="KT118" s="61" t="str">
        <f t="shared" si="200"/>
        <v/>
      </c>
      <c r="KV118" s="60" t="e">
        <f t="shared" si="201"/>
        <v>#VALUE!</v>
      </c>
      <c r="KW118" s="7" t="e">
        <f t="shared" si="202"/>
        <v>#VALUE!</v>
      </c>
      <c r="KX118" s="7" t="e">
        <f t="shared" si="203"/>
        <v>#VALUE!</v>
      </c>
      <c r="KY118" s="7" t="e">
        <f t="shared" si="204"/>
        <v>#VALUE!</v>
      </c>
      <c r="KZ118" s="7" t="e">
        <f t="shared" si="205"/>
        <v>#VALUE!</v>
      </c>
      <c r="LA118" s="7" t="e">
        <f t="shared" si="206"/>
        <v>#VALUE!</v>
      </c>
      <c r="LB118" s="7" t="e">
        <f t="shared" si="207"/>
        <v>#VALUE!</v>
      </c>
      <c r="LC118" s="7" t="e">
        <f t="shared" si="208"/>
        <v>#VALUE!</v>
      </c>
      <c r="LD118" s="7" t="e">
        <f t="shared" si="209"/>
        <v>#VALUE!</v>
      </c>
      <c r="LE118" s="7" t="e">
        <f t="shared" si="210"/>
        <v>#VALUE!</v>
      </c>
      <c r="LF118" s="7" t="e">
        <f t="shared" si="211"/>
        <v>#VALUE!</v>
      </c>
      <c r="LG118" s="7" t="e">
        <f t="shared" si="212"/>
        <v>#VALUE!</v>
      </c>
      <c r="LH118" s="7" t="e">
        <f t="shared" si="213"/>
        <v>#VALUE!</v>
      </c>
      <c r="LI118" s="7" t="e">
        <f t="shared" si="214"/>
        <v>#VALUE!</v>
      </c>
      <c r="LJ118" s="7" t="e">
        <f t="shared" si="215"/>
        <v>#VALUE!</v>
      </c>
      <c r="LK118" s="7" t="e">
        <f t="shared" si="216"/>
        <v>#VALUE!</v>
      </c>
      <c r="LL118" s="7" t="e">
        <f t="shared" si="217"/>
        <v>#VALUE!</v>
      </c>
      <c r="LM118" s="7" t="e">
        <f t="shared" si="218"/>
        <v>#VALUE!</v>
      </c>
      <c r="LN118" s="7" t="e">
        <f t="shared" si="219"/>
        <v>#VALUE!</v>
      </c>
      <c r="LO118" s="61" t="e">
        <f t="shared" si="220"/>
        <v>#VALUE!</v>
      </c>
      <c r="LQ118" s="60" t="e">
        <f t="shared" si="221"/>
        <v>#VALUE!</v>
      </c>
      <c r="LR118" s="7" t="e">
        <f t="shared" si="222"/>
        <v>#VALUE!</v>
      </c>
      <c r="LS118" s="7" t="e">
        <f t="shared" si="223"/>
        <v>#VALUE!</v>
      </c>
      <c r="LT118" s="7" t="e">
        <f t="shared" si="224"/>
        <v>#VALUE!</v>
      </c>
      <c r="LU118" s="7" t="e">
        <f t="shared" si="225"/>
        <v>#VALUE!</v>
      </c>
      <c r="LV118" s="7" t="e">
        <f t="shared" si="226"/>
        <v>#VALUE!</v>
      </c>
      <c r="LW118" s="7" t="e">
        <f t="shared" si="227"/>
        <v>#VALUE!</v>
      </c>
      <c r="LX118" s="7" t="e">
        <f t="shared" si="228"/>
        <v>#VALUE!</v>
      </c>
      <c r="LY118" s="7" t="e">
        <f t="shared" si="229"/>
        <v>#VALUE!</v>
      </c>
      <c r="LZ118" s="7" t="e">
        <f t="shared" si="230"/>
        <v>#VALUE!</v>
      </c>
      <c r="MA118" s="7" t="e">
        <f t="shared" si="231"/>
        <v>#VALUE!</v>
      </c>
      <c r="MB118" s="7" t="e">
        <f t="shared" si="232"/>
        <v>#VALUE!</v>
      </c>
      <c r="MC118" s="7" t="e">
        <f t="shared" si="233"/>
        <v>#VALUE!</v>
      </c>
      <c r="MD118" s="7" t="e">
        <f t="shared" si="234"/>
        <v>#VALUE!</v>
      </c>
      <c r="ME118" s="7" t="e">
        <f t="shared" si="235"/>
        <v>#VALUE!</v>
      </c>
      <c r="MF118" s="7" t="e">
        <f t="shared" si="236"/>
        <v>#VALUE!</v>
      </c>
      <c r="MG118" s="7" t="e">
        <f t="shared" si="237"/>
        <v>#VALUE!</v>
      </c>
      <c r="MH118" s="7" t="e">
        <f t="shared" si="238"/>
        <v>#VALUE!</v>
      </c>
      <c r="MI118" s="7" t="e">
        <f t="shared" si="239"/>
        <v>#VALUE!</v>
      </c>
      <c r="MJ118" s="61" t="e">
        <f t="shared" si="240"/>
        <v>#VALUE!</v>
      </c>
      <c r="ML118" s="60" t="str">
        <f t="shared" si="248"/>
        <v/>
      </c>
      <c r="MM118" s="7" t="str">
        <f t="shared" si="249"/>
        <v/>
      </c>
      <c r="MN118" s="7" t="str">
        <f t="shared" si="250"/>
        <v/>
      </c>
      <c r="MO118" s="7" t="str">
        <f t="shared" si="251"/>
        <v/>
      </c>
      <c r="MP118" s="7" t="str">
        <f t="shared" si="252"/>
        <v/>
      </c>
      <c r="MQ118" s="7" t="str">
        <f t="shared" si="253"/>
        <v/>
      </c>
      <c r="MR118" s="7" t="str">
        <f t="shared" si="254"/>
        <v/>
      </c>
      <c r="MS118" s="7" t="str">
        <f t="shared" si="255"/>
        <v/>
      </c>
      <c r="MT118" s="7" t="str">
        <f t="shared" si="256"/>
        <v/>
      </c>
      <c r="MU118" s="7" t="str">
        <f t="shared" si="257"/>
        <v/>
      </c>
      <c r="MV118" s="7" t="str">
        <f t="shared" si="258"/>
        <v/>
      </c>
      <c r="MW118" s="7" t="str">
        <f t="shared" si="259"/>
        <v/>
      </c>
      <c r="MX118" s="7" t="str">
        <f t="shared" si="260"/>
        <v/>
      </c>
      <c r="MY118" s="7" t="str">
        <f t="shared" si="261"/>
        <v/>
      </c>
      <c r="MZ118" s="7" t="str">
        <f t="shared" si="262"/>
        <v/>
      </c>
      <c r="NA118" s="7" t="str">
        <f t="shared" si="263"/>
        <v/>
      </c>
      <c r="NB118" s="7" t="str">
        <f t="shared" si="264"/>
        <v/>
      </c>
      <c r="NC118" s="7" t="str">
        <f t="shared" si="265"/>
        <v/>
      </c>
      <c r="ND118" s="7" t="str">
        <f t="shared" si="266"/>
        <v/>
      </c>
      <c r="NE118" s="61" t="str">
        <f t="shared" si="267"/>
        <v/>
      </c>
      <c r="NG118" s="10" t="str">
        <f t="shared" si="268"/>
        <v/>
      </c>
      <c r="NI118" s="10" t="str">
        <f t="shared" si="269"/>
        <v/>
      </c>
      <c r="NK118" s="10" t="str">
        <f>IF(COUNTIF($NI118:$NI$176, "X")=1, "X", "")</f>
        <v/>
      </c>
      <c r="NM118" s="10" t="str">
        <f t="shared" si="241"/>
        <v/>
      </c>
      <c r="NO118" s="85" t="str" cm="1">
        <f t="array" ref="NO118">IF(OR(NO$7="", $JE118=""), "", IFERROR(NO$8+SUMPRODUCT((Trades!$CL$8:$CL$307)*(Trades!$O$8:$Q$307=NO$7)*(Trades!$R$8:$R$307&lt;$JE118))-SUMPRODUCT((Trades!$H$8:$H$307)*(Trades!$E$8:$E$307=NO$7)*(Trades!$R$8:$R$307&lt;$JE118)), ""))</f>
        <v/>
      </c>
      <c r="NP118" s="86" t="str" cm="1">
        <f t="array" ref="NP118">IF(OR(NP$7="", $JE118=""), "", IFERROR(NP$8+SUMPRODUCT((Trades!$CL$8:$CL$307)*(Trades!$O$8:$Q$307=NP$7)*(Trades!$R$8:$R$307&lt;$JE118))-SUMPRODUCT((Trades!$H$8:$H$307)*(Trades!$E$8:$E$307=NP$7)*(Trades!$R$8:$R$307&lt;$JE118)), ""))</f>
        <v/>
      </c>
      <c r="NQ118" s="86" t="str" cm="1">
        <f t="array" ref="NQ118">IF(OR(NQ$7="", $JE118=""), "", IFERROR(NQ$8+SUMPRODUCT((Trades!$CL$8:$CL$307)*(Trades!$O$8:$Q$307=NQ$7)*(Trades!$R$8:$R$307&lt;$JE118))-SUMPRODUCT((Trades!$H$8:$H$307)*(Trades!$E$8:$E$307=NQ$7)*(Trades!$R$8:$R$307&lt;$JE118)), ""))</f>
        <v/>
      </c>
      <c r="NR118" s="86" t="str" cm="1">
        <f t="array" ref="NR118">IF(OR(NR$7="", $JE118=""), "", IFERROR(NR$8+SUMPRODUCT((Trades!$CL$8:$CL$307)*(Trades!$O$8:$Q$307=NR$7)*(Trades!$R$8:$R$307&lt;$JE118))-SUMPRODUCT((Trades!$H$8:$H$307)*(Trades!$E$8:$E$307=NR$7)*(Trades!$R$8:$R$307&lt;$JE118)), ""))</f>
        <v/>
      </c>
      <c r="NS118" s="86" t="str" cm="1">
        <f t="array" ref="NS118">IF(OR(NS$7="", $JE118=""), "", IFERROR(NS$8+SUMPRODUCT((Trades!$CL$8:$CL$307)*(Trades!$O$8:$Q$307=NS$7)*(Trades!$R$8:$R$307&lt;$JE118))-SUMPRODUCT((Trades!$H$8:$H$307)*(Trades!$E$8:$E$307=NS$7)*(Trades!$R$8:$R$307&lt;$JE118)), ""))</f>
        <v/>
      </c>
      <c r="NT118" s="86" t="str" cm="1">
        <f t="array" ref="NT118">IF(OR(NT$7="", $JE118=""), "", IFERROR(NT$8+SUMPRODUCT((Trades!$CL$8:$CL$307)*(Trades!$O$8:$Q$307=NT$7)*(Trades!$R$8:$R$307&lt;$JE118))-SUMPRODUCT((Trades!$H$8:$H$307)*(Trades!$E$8:$E$307=NT$7)*(Trades!$R$8:$R$307&lt;$JE118)), ""))</f>
        <v/>
      </c>
      <c r="NU118" s="86" t="str" cm="1">
        <f t="array" ref="NU118">IF(OR(NU$7="", $JE118=""), "", IFERROR(NU$8+SUMPRODUCT((Trades!$CL$8:$CL$307)*(Trades!$O$8:$Q$307=NU$7)*(Trades!$R$8:$R$307&lt;$JE118))-SUMPRODUCT((Trades!$H$8:$H$307)*(Trades!$E$8:$E$307=NU$7)*(Trades!$R$8:$R$307&lt;$JE118)), ""))</f>
        <v/>
      </c>
      <c r="NV118" s="86" t="str" cm="1">
        <f t="array" ref="NV118">IF(OR(NV$7="", $JE118=""), "", IFERROR(NV$8+SUMPRODUCT((Trades!$CL$8:$CL$307)*(Trades!$O$8:$Q$307=NV$7)*(Trades!$R$8:$R$307&lt;$JE118))-SUMPRODUCT((Trades!$H$8:$H$307)*(Trades!$E$8:$E$307=NV$7)*(Trades!$R$8:$R$307&lt;$JE118)), ""))</f>
        <v/>
      </c>
      <c r="NW118" s="86" t="str" cm="1">
        <f t="array" ref="NW118">IF(OR(NW$7="", $JE118=""), "", IFERROR(NW$8+SUMPRODUCT((Trades!$CL$8:$CL$307)*(Trades!$O$8:$Q$307=NW$7)*(Trades!$R$8:$R$307&lt;$JE118))-SUMPRODUCT((Trades!$H$8:$H$307)*(Trades!$E$8:$E$307=NW$7)*(Trades!$R$8:$R$307&lt;$JE118)), ""))</f>
        <v/>
      </c>
      <c r="NX118" s="86" t="str" cm="1">
        <f t="array" ref="NX118">IF(OR(NX$7="", $JE118=""), "", IFERROR(NX$8+SUMPRODUCT((Trades!$CL$8:$CL$307)*(Trades!$O$8:$Q$307=NX$7)*(Trades!$R$8:$R$307&lt;$JE118))-SUMPRODUCT((Trades!$H$8:$H$307)*(Trades!$E$8:$E$307=NX$7)*(Trades!$R$8:$R$307&lt;$JE118)), ""))</f>
        <v/>
      </c>
      <c r="NY118" s="86" t="str" cm="1">
        <f t="array" ref="NY118">IF(OR(NY$7="", $JE118=""), "", IFERROR(NY$8+SUMPRODUCT((Trades!$CL$8:$CL$307)*(Trades!$O$8:$Q$307=NY$7)*(Trades!$R$8:$R$307&lt;$JE118))-SUMPRODUCT((Trades!$H$8:$H$307)*(Trades!$E$8:$E$307=NY$7)*(Trades!$R$8:$R$307&lt;$JE118)), ""))</f>
        <v/>
      </c>
      <c r="NZ118" s="86" t="str" cm="1">
        <f t="array" ref="NZ118">IF(OR(NZ$7="", $JE118=""), "", IFERROR(NZ$8+SUMPRODUCT((Trades!$CL$8:$CL$307)*(Trades!$O$8:$Q$307=NZ$7)*(Trades!$R$8:$R$307&lt;$JE118))-SUMPRODUCT((Trades!$H$8:$H$307)*(Trades!$E$8:$E$307=NZ$7)*(Trades!$R$8:$R$307&lt;$JE118)), ""))</f>
        <v/>
      </c>
      <c r="OA118" s="86" t="str" cm="1">
        <f t="array" ref="OA118">IF(OR(OA$7="", $JE118=""), "", IFERROR(OA$8+SUMPRODUCT((Trades!$CL$8:$CL$307)*(Trades!$O$8:$Q$307=OA$7)*(Trades!$R$8:$R$307&lt;$JE118))-SUMPRODUCT((Trades!$H$8:$H$307)*(Trades!$E$8:$E$307=OA$7)*(Trades!$R$8:$R$307&lt;$JE118)), ""))</f>
        <v/>
      </c>
      <c r="OB118" s="86" t="str" cm="1">
        <f t="array" ref="OB118">IF(OR(OB$7="", $JE118=""), "", IFERROR(OB$8+SUMPRODUCT((Trades!$CL$8:$CL$307)*(Trades!$O$8:$Q$307=OB$7)*(Trades!$R$8:$R$307&lt;$JE118))-SUMPRODUCT((Trades!$H$8:$H$307)*(Trades!$E$8:$E$307=OB$7)*(Trades!$R$8:$R$307&lt;$JE118)), ""))</f>
        <v/>
      </c>
      <c r="OC118" s="86" t="str" cm="1">
        <f t="array" ref="OC118">IF(OR(OC$7="", $JE118=""), "", IFERROR(OC$8+SUMPRODUCT((Trades!$CL$8:$CL$307)*(Trades!$O$8:$Q$307=OC$7)*(Trades!$R$8:$R$307&lt;$JE118))-SUMPRODUCT((Trades!$H$8:$H$307)*(Trades!$E$8:$E$307=OC$7)*(Trades!$R$8:$R$307&lt;$JE118)), ""))</f>
        <v/>
      </c>
      <c r="OD118" s="86" t="str" cm="1">
        <f t="array" ref="OD118">IF(OR(OD$7="", $JE118=""), "", IFERROR(OD$8+SUMPRODUCT((Trades!$CL$8:$CL$307)*(Trades!$O$8:$Q$307=OD$7)*(Trades!$R$8:$R$307&lt;$JE118))-SUMPRODUCT((Trades!$H$8:$H$307)*(Trades!$E$8:$E$307=OD$7)*(Trades!$R$8:$R$307&lt;$JE118)), ""))</f>
        <v/>
      </c>
      <c r="OE118" s="86" t="str" cm="1">
        <f t="array" ref="OE118">IF(OR(OE$7="", $JE118=""), "", IFERROR(OE$8+SUMPRODUCT((Trades!$CL$8:$CL$307)*(Trades!$O$8:$Q$307=OE$7)*(Trades!$R$8:$R$307&lt;$JE118))-SUMPRODUCT((Trades!$H$8:$H$307)*(Trades!$E$8:$E$307=OE$7)*(Trades!$R$8:$R$307&lt;$JE118)), ""))</f>
        <v/>
      </c>
      <c r="OF118" s="86" t="str" cm="1">
        <f t="array" ref="OF118">IF(OR(OF$7="", $JE118=""), "", IFERROR(OF$8+SUMPRODUCT((Trades!$CL$8:$CL$307)*(Trades!$O$8:$Q$307=OF$7)*(Trades!$R$8:$R$307&lt;$JE118))-SUMPRODUCT((Trades!$H$8:$H$307)*(Trades!$E$8:$E$307=OF$7)*(Trades!$R$8:$R$307&lt;$JE118)), ""))</f>
        <v/>
      </c>
      <c r="OG118" s="86" t="str" cm="1">
        <f t="array" ref="OG118">IF(OR(OG$7="", $JE118=""), "", IFERROR(OG$8+SUMPRODUCT((Trades!$CL$8:$CL$307)*(Trades!$O$8:$Q$307=OG$7)*(Trades!$R$8:$R$307&lt;$JE118))-SUMPRODUCT((Trades!$H$8:$H$307)*(Trades!$E$8:$E$307=OG$7)*(Trades!$R$8:$R$307&lt;$JE118)), ""))</f>
        <v/>
      </c>
      <c r="OH118" s="87" t="str" cm="1">
        <f t="array" ref="OH118">IF(OR(OH$7="", $JE118=""), "", IFERROR(OH$8+SUMPRODUCT((Trades!$CL$8:$CL$307)*(Trades!$O$8:$Q$307=OH$7)*(Trades!$R$8:$R$307&lt;$JE118))-SUMPRODUCT((Trades!$H$8:$H$307)*(Trades!$E$8:$E$307=OH$7)*(Trades!$R$8:$R$307&lt;$JE118)), ""))</f>
        <v/>
      </c>
      <c r="OJ118" s="94" t="str">
        <f t="shared" si="270"/>
        <v/>
      </c>
      <c r="OK118" s="95" t="str">
        <f t="shared" si="298"/>
        <v/>
      </c>
      <c r="OL118" s="95" t="str">
        <f t="shared" si="299"/>
        <v/>
      </c>
      <c r="OM118" s="95" t="str">
        <f t="shared" si="300"/>
        <v/>
      </c>
      <c r="ON118" s="95" t="str">
        <f t="shared" si="301"/>
        <v/>
      </c>
      <c r="OO118" s="95" t="str">
        <f t="shared" si="302"/>
        <v/>
      </c>
      <c r="OP118" s="95" t="str">
        <f t="shared" si="303"/>
        <v/>
      </c>
      <c r="OQ118" s="95" t="str">
        <f t="shared" si="304"/>
        <v/>
      </c>
      <c r="OR118" s="95" t="str">
        <f t="shared" si="305"/>
        <v/>
      </c>
      <c r="OS118" s="95" t="str">
        <f t="shared" si="275"/>
        <v/>
      </c>
      <c r="OT118" s="95" t="str">
        <f t="shared" si="276"/>
        <v/>
      </c>
      <c r="OU118" s="95" t="str">
        <f t="shared" si="277"/>
        <v/>
      </c>
      <c r="OV118" s="95" t="str">
        <f t="shared" si="278"/>
        <v/>
      </c>
      <c r="OW118" s="95" t="str">
        <f t="shared" si="279"/>
        <v/>
      </c>
      <c r="OX118" s="95" t="str">
        <f t="shared" si="280"/>
        <v/>
      </c>
      <c r="OY118" s="95" t="str">
        <f t="shared" si="281"/>
        <v/>
      </c>
      <c r="OZ118" s="95" t="str">
        <f t="shared" si="282"/>
        <v/>
      </c>
      <c r="PA118" s="95" t="str">
        <f t="shared" si="283"/>
        <v/>
      </c>
      <c r="PB118" s="95" t="str">
        <f t="shared" si="284"/>
        <v/>
      </c>
      <c r="PC118" s="96" t="str">
        <f t="shared" si="285"/>
        <v/>
      </c>
      <c r="PE118" s="101" t="str">
        <f t="shared" si="271"/>
        <v/>
      </c>
      <c r="PG118" s="106" t="str">
        <f t="shared" si="272"/>
        <v/>
      </c>
      <c r="PH118" s="107" t="str">
        <f t="shared" si="306"/>
        <v/>
      </c>
      <c r="PI118" s="107" t="str">
        <f t="shared" si="307"/>
        <v/>
      </c>
      <c r="PJ118" s="107" t="str">
        <f t="shared" si="308"/>
        <v/>
      </c>
      <c r="PK118" s="107" t="str">
        <f t="shared" si="309"/>
        <v/>
      </c>
      <c r="PL118" s="107" t="str">
        <f t="shared" si="310"/>
        <v/>
      </c>
      <c r="PM118" s="107" t="str">
        <f t="shared" si="311"/>
        <v/>
      </c>
      <c r="PN118" s="107" t="str">
        <f t="shared" si="312"/>
        <v/>
      </c>
      <c r="PO118" s="107" t="str">
        <f t="shared" si="313"/>
        <v/>
      </c>
      <c r="PP118" s="107" t="str">
        <f t="shared" si="286"/>
        <v/>
      </c>
      <c r="PQ118" s="107" t="str">
        <f t="shared" si="287"/>
        <v/>
      </c>
      <c r="PR118" s="107" t="str">
        <f t="shared" si="288"/>
        <v/>
      </c>
      <c r="PS118" s="107" t="str">
        <f t="shared" si="289"/>
        <v/>
      </c>
      <c r="PT118" s="107" t="str">
        <f t="shared" si="290"/>
        <v/>
      </c>
      <c r="PU118" s="107" t="str">
        <f t="shared" si="291"/>
        <v/>
      </c>
      <c r="PV118" s="107" t="str">
        <f t="shared" si="292"/>
        <v/>
      </c>
      <c r="PW118" s="107" t="str">
        <f t="shared" si="293"/>
        <v/>
      </c>
      <c r="PX118" s="107" t="str">
        <f t="shared" si="294"/>
        <v/>
      </c>
      <c r="PY118" s="107" t="str">
        <f t="shared" si="295"/>
        <v/>
      </c>
      <c r="PZ118" s="108" t="str">
        <f t="shared" si="296"/>
        <v/>
      </c>
      <c r="QB118" s="124" t="str" cm="1">
        <f t="array" ref="QB118">IF(OR($QB$3="", $NI118=""), "", IFERROR(INDEX($ML118:$NE118, $QA118, MATCH($QB$3, $ML$7:$NE$7, 0)), ""))</f>
        <v/>
      </c>
      <c r="QD118" s="101" t="e" cm="1">
        <f t="array" ref="QD118">IF(OR($NI118="", $QB$3=""), NA(), IFERROR(INDEX($NO118:$OH118, $QC118, MATCH($QB$3, $NO$7:$OH$7, 0)), NA()))</f>
        <v>#N/A</v>
      </c>
      <c r="QF118" s="10">
        <f t="shared" si="242"/>
        <v>-20</v>
      </c>
    </row>
    <row r="119" spans="218:448" ht="15" hidden="1" customHeight="1" x14ac:dyDescent="0.25">
      <c r="HJ119" s="52" t="e">
        <f t="shared" si="318"/>
        <v>#VALUE!</v>
      </c>
      <c r="HL119" s="49">
        <f>$CA$23</f>
        <v>0.62499999999999989</v>
      </c>
      <c r="HN119" s="10" t="e">
        <f t="shared" si="316"/>
        <v>#VALUE!</v>
      </c>
      <c r="HP119" s="10" t="e">
        <f t="shared" si="317"/>
        <v>#VALUE!</v>
      </c>
      <c r="HR119" s="10" t="e">
        <f t="shared" si="243"/>
        <v>#VALUE!</v>
      </c>
      <c r="HT119" s="60" t="e">
        <f t="shared" si="320"/>
        <v>#VALUE!</v>
      </c>
      <c r="HU119" s="7" t="e">
        <f t="shared" si="320"/>
        <v>#VALUE!</v>
      </c>
      <c r="HV119" s="7" t="e">
        <f t="shared" si="320"/>
        <v>#VALUE!</v>
      </c>
      <c r="HW119" s="7" t="e">
        <f t="shared" si="320"/>
        <v>#VALUE!</v>
      </c>
      <c r="HX119" s="7" t="e">
        <f t="shared" si="320"/>
        <v>#VALUE!</v>
      </c>
      <c r="HY119" s="7" t="e">
        <f t="shared" si="320"/>
        <v>#VALUE!</v>
      </c>
      <c r="HZ119" s="7" t="e">
        <f t="shared" si="320"/>
        <v>#VALUE!</v>
      </c>
      <c r="IA119" s="7" t="e">
        <f t="shared" si="320"/>
        <v>#VALUE!</v>
      </c>
      <c r="IB119" s="7" t="e">
        <f t="shared" si="320"/>
        <v>#VALUE!</v>
      </c>
      <c r="IC119" s="7" t="e">
        <f t="shared" si="320"/>
        <v>#VALUE!</v>
      </c>
      <c r="ID119" s="7" t="e">
        <f t="shared" si="320"/>
        <v>#VALUE!</v>
      </c>
      <c r="IE119" s="7" t="e">
        <f t="shared" si="320"/>
        <v>#VALUE!</v>
      </c>
      <c r="IF119" s="7" t="e">
        <f t="shared" si="320"/>
        <v>#VALUE!</v>
      </c>
      <c r="IG119" s="7" t="e">
        <f t="shared" si="320"/>
        <v>#VALUE!</v>
      </c>
      <c r="IH119" s="7" t="e">
        <f t="shared" si="320"/>
        <v>#VALUE!</v>
      </c>
      <c r="II119" s="7" t="e">
        <f t="shared" si="320"/>
        <v>#VALUE!</v>
      </c>
      <c r="IJ119" s="7" t="e">
        <f t="shared" si="319"/>
        <v>#VALUE!</v>
      </c>
      <c r="IK119" s="7" t="e">
        <f t="shared" si="319"/>
        <v>#VALUE!</v>
      </c>
      <c r="IL119" s="7" t="e">
        <f t="shared" si="319"/>
        <v>#VALUE!</v>
      </c>
      <c r="IM119" s="61" t="e">
        <f t="shared" si="319"/>
        <v>#VALUE!</v>
      </c>
      <c r="IW119" s="10">
        <f>IFERROR(IF(COUNTIF(IW$8:IW118, IW118)&lt;=INDEX($IQ$8:$IQ$18, MATCH(IW118, $IP$8:$IP$18, 0)), IW118, IW118+$IR$5), "")</f>
        <v>6</v>
      </c>
      <c r="IX119" s="10">
        <f>IF($IW119="", "", COUNTIF(IW$8:IW119, IW119))</f>
        <v>1</v>
      </c>
      <c r="IY119" s="10" t="str">
        <f t="shared" si="245"/>
        <v/>
      </c>
      <c r="JA119" s="10" t="str">
        <f t="shared" si="246"/>
        <v/>
      </c>
      <c r="JB119" s="10" t="str">
        <f>IF($JA119="", "", COUNTIF(JA$8:JA119, "X"))</f>
        <v/>
      </c>
      <c r="JE119" s="67" t="str">
        <f t="shared" si="247"/>
        <v/>
      </c>
      <c r="JF119" s="60" t="str">
        <f>IF(AND($IQ$5='Dev Settings'!$BU$3, COUNTIF($IP$21:$IP$25, HT119)&gt;0, COUNTIF($IP$21:$IP$25, HT118)&gt;0), MIN($ML118:$NE118)-ML118, IF(AND($IQ$6='Dev Settings'!$BU$3, COUNTIF($IQ$21:$IQ$25, HT119)&gt;0, COUNTIF($IQ$21:$IQ$25, HT118)&gt;0), MAX($ML118:$NE118)-ML118, IFERROR(INDEX($IU$8:$IU$107, MATCH(HT119, $IT$8:$IT$107, 0)), "")))</f>
        <v/>
      </c>
      <c r="JG119" s="7" t="str">
        <f>IF(AND($IQ$5='Dev Settings'!$BU$3, COUNTIF($IP$21:$IP$25, HU119)&gt;0, COUNTIF($IP$21:$IP$25, HU118)&gt;0), MIN($ML118:$NE118)-MM118, IF(AND($IQ$6='Dev Settings'!$BU$3, COUNTIF($IQ$21:$IQ$25, HU119)&gt;0, COUNTIF($IQ$21:$IQ$25, HU118)&gt;0), MAX($ML118:$NE118)-MM118, IFERROR(INDEX($IU$8:$IU$107, MATCH(HU119, $IT$8:$IT$107, 0)), "")))</f>
        <v/>
      </c>
      <c r="JH119" s="7" t="str">
        <f>IF(AND($IQ$5='Dev Settings'!$BU$3, COUNTIF($IP$21:$IP$25, HV119)&gt;0, COUNTIF($IP$21:$IP$25, HV118)&gt;0), MIN($ML118:$NE118)-MN118, IF(AND($IQ$6='Dev Settings'!$BU$3, COUNTIF($IQ$21:$IQ$25, HV119)&gt;0, COUNTIF($IQ$21:$IQ$25, HV118)&gt;0), MAX($ML118:$NE118)-MN118, IFERROR(INDEX($IU$8:$IU$107, MATCH(HV119, $IT$8:$IT$107, 0)), "")))</f>
        <v/>
      </c>
      <c r="JI119" s="7" t="str">
        <f>IF(AND($IQ$5='Dev Settings'!$BU$3, COUNTIF($IP$21:$IP$25, HW119)&gt;0, COUNTIF($IP$21:$IP$25, HW118)&gt;0), MIN($ML118:$NE118)-MO118, IF(AND($IQ$6='Dev Settings'!$BU$3, COUNTIF($IQ$21:$IQ$25, HW119)&gt;0, COUNTIF($IQ$21:$IQ$25, HW118)&gt;0), MAX($ML118:$NE118)-MO118, IFERROR(INDEX($IU$8:$IU$107, MATCH(HW119, $IT$8:$IT$107, 0)), "")))</f>
        <v/>
      </c>
      <c r="JJ119" s="7" t="str">
        <f>IF(AND($IQ$5='Dev Settings'!$BU$3, COUNTIF($IP$21:$IP$25, HX119)&gt;0, COUNTIF($IP$21:$IP$25, HX118)&gt;0), MIN($ML118:$NE118)-MP118, IF(AND($IQ$6='Dev Settings'!$BU$3, COUNTIF($IQ$21:$IQ$25, HX119)&gt;0, COUNTIF($IQ$21:$IQ$25, HX118)&gt;0), MAX($ML118:$NE118)-MP118, IFERROR(INDEX($IU$8:$IU$107, MATCH(HX119, $IT$8:$IT$107, 0)), "")))</f>
        <v/>
      </c>
      <c r="JK119" s="7" t="str">
        <f>IF(AND($IQ$5='Dev Settings'!$BU$3, COUNTIF($IP$21:$IP$25, HY119)&gt;0, COUNTIF($IP$21:$IP$25, HY118)&gt;0), MIN($ML118:$NE118)-MQ118, IF(AND($IQ$6='Dev Settings'!$BU$3, COUNTIF($IQ$21:$IQ$25, HY119)&gt;0, COUNTIF($IQ$21:$IQ$25, HY118)&gt;0), MAX($ML118:$NE118)-MQ118, IFERROR(INDEX($IU$8:$IU$107, MATCH(HY119, $IT$8:$IT$107, 0)), "")))</f>
        <v/>
      </c>
      <c r="JL119" s="7" t="str">
        <f>IF(AND($IQ$5='Dev Settings'!$BU$3, COUNTIF($IP$21:$IP$25, HZ119)&gt;0, COUNTIF($IP$21:$IP$25, HZ118)&gt;0), MIN($ML118:$NE118)-MR118, IF(AND($IQ$6='Dev Settings'!$BU$3, COUNTIF($IQ$21:$IQ$25, HZ119)&gt;0, COUNTIF($IQ$21:$IQ$25, HZ118)&gt;0), MAX($ML118:$NE118)-MR118, IFERROR(INDEX($IU$8:$IU$107, MATCH(HZ119, $IT$8:$IT$107, 0)), "")))</f>
        <v/>
      </c>
      <c r="JM119" s="7" t="str">
        <f>IF(AND($IQ$5='Dev Settings'!$BU$3, COUNTIF($IP$21:$IP$25, IA119)&gt;0, COUNTIF($IP$21:$IP$25, IA118)&gt;0), MIN($ML118:$NE118)-MS118, IF(AND($IQ$6='Dev Settings'!$BU$3, COUNTIF($IQ$21:$IQ$25, IA119)&gt;0, COUNTIF($IQ$21:$IQ$25, IA118)&gt;0), MAX($ML118:$NE118)-MS118, IFERROR(INDEX($IU$8:$IU$107, MATCH(IA119, $IT$8:$IT$107, 0)), "")))</f>
        <v/>
      </c>
      <c r="JN119" s="7" t="str">
        <f>IF(AND($IQ$5='Dev Settings'!$BU$3, COUNTIF($IP$21:$IP$25, IB119)&gt;0, COUNTIF($IP$21:$IP$25, IB118)&gt;0), MIN($ML118:$NE118)-MT118, IF(AND($IQ$6='Dev Settings'!$BU$3, COUNTIF($IQ$21:$IQ$25, IB119)&gt;0, COUNTIF($IQ$21:$IQ$25, IB118)&gt;0), MAX($ML118:$NE118)-MT118, IFERROR(INDEX($IU$8:$IU$107, MATCH(IB119, $IT$8:$IT$107, 0)), "")))</f>
        <v/>
      </c>
      <c r="JO119" s="7" t="str">
        <f>IF(AND($IQ$5='Dev Settings'!$BU$3, COUNTIF($IP$21:$IP$25, IC119)&gt;0, COUNTIF($IP$21:$IP$25, IC118)&gt;0), MIN($ML118:$NE118)-MU118, IF(AND($IQ$6='Dev Settings'!$BU$3, COUNTIF($IQ$21:$IQ$25, IC119)&gt;0, COUNTIF($IQ$21:$IQ$25, IC118)&gt;0), MAX($ML118:$NE118)-MU118, IFERROR(INDEX($IU$8:$IU$107, MATCH(IC119, $IT$8:$IT$107, 0)), "")))</f>
        <v/>
      </c>
      <c r="JP119" s="7" t="str">
        <f>IF(AND($IQ$5='Dev Settings'!$BU$3, COUNTIF($IP$21:$IP$25, ID119)&gt;0, COUNTIF($IP$21:$IP$25, ID118)&gt;0), MIN($ML118:$NE118)-MV118, IF(AND($IQ$6='Dev Settings'!$BU$3, COUNTIF($IQ$21:$IQ$25, ID119)&gt;0, COUNTIF($IQ$21:$IQ$25, ID118)&gt;0), MAX($ML118:$NE118)-MV118, IFERROR(INDEX($IU$8:$IU$107, MATCH(ID119, $IT$8:$IT$107, 0)), "")))</f>
        <v/>
      </c>
      <c r="JQ119" s="7" t="str">
        <f>IF(AND($IQ$5='Dev Settings'!$BU$3, COUNTIF($IP$21:$IP$25, IE119)&gt;0, COUNTIF($IP$21:$IP$25, IE118)&gt;0), MIN($ML118:$NE118)-MW118, IF(AND($IQ$6='Dev Settings'!$BU$3, COUNTIF($IQ$21:$IQ$25, IE119)&gt;0, COUNTIF($IQ$21:$IQ$25, IE118)&gt;0), MAX($ML118:$NE118)-MW118, IFERROR(INDEX($IU$8:$IU$107, MATCH(IE119, $IT$8:$IT$107, 0)), "")))</f>
        <v/>
      </c>
      <c r="JR119" s="7" t="str">
        <f>IF(AND($IQ$5='Dev Settings'!$BU$3, COUNTIF($IP$21:$IP$25, IF119)&gt;0, COUNTIF($IP$21:$IP$25, IF118)&gt;0), MIN($ML118:$NE118)-MX118, IF(AND($IQ$6='Dev Settings'!$BU$3, COUNTIF($IQ$21:$IQ$25, IF119)&gt;0, COUNTIF($IQ$21:$IQ$25, IF118)&gt;0), MAX($ML118:$NE118)-MX118, IFERROR(INDEX($IU$8:$IU$107, MATCH(IF119, $IT$8:$IT$107, 0)), "")))</f>
        <v/>
      </c>
      <c r="JS119" s="7" t="str">
        <f>IF(AND($IQ$5='Dev Settings'!$BU$3, COUNTIF($IP$21:$IP$25, IG119)&gt;0, COUNTIF($IP$21:$IP$25, IG118)&gt;0), MIN($ML118:$NE118)-MY118, IF(AND($IQ$6='Dev Settings'!$BU$3, COUNTIF($IQ$21:$IQ$25, IG119)&gt;0, COUNTIF($IQ$21:$IQ$25, IG118)&gt;0), MAX($ML118:$NE118)-MY118, IFERROR(INDEX($IU$8:$IU$107, MATCH(IG119, $IT$8:$IT$107, 0)), "")))</f>
        <v/>
      </c>
      <c r="JT119" s="7" t="str">
        <f>IF(AND($IQ$5='Dev Settings'!$BU$3, COUNTIF($IP$21:$IP$25, IH119)&gt;0, COUNTIF($IP$21:$IP$25, IH118)&gt;0), MIN($ML118:$NE118)-MZ118, IF(AND($IQ$6='Dev Settings'!$BU$3, COUNTIF($IQ$21:$IQ$25, IH119)&gt;0, COUNTIF($IQ$21:$IQ$25, IH118)&gt;0), MAX($ML118:$NE118)-MZ118, IFERROR(INDEX($IU$8:$IU$107, MATCH(IH119, $IT$8:$IT$107, 0)), "")))</f>
        <v/>
      </c>
      <c r="JU119" s="7" t="str">
        <f>IF(AND($IQ$5='Dev Settings'!$BU$3, COUNTIF($IP$21:$IP$25, II119)&gt;0, COUNTIF($IP$21:$IP$25, II118)&gt;0), MIN($ML118:$NE118)-NA118, IF(AND($IQ$6='Dev Settings'!$BU$3, COUNTIF($IQ$21:$IQ$25, II119)&gt;0, COUNTIF($IQ$21:$IQ$25, II118)&gt;0), MAX($ML118:$NE118)-NA118, IFERROR(INDEX($IU$8:$IU$107, MATCH(II119, $IT$8:$IT$107, 0)), "")))</f>
        <v/>
      </c>
      <c r="JV119" s="7" t="str">
        <f>IF(AND($IQ$5='Dev Settings'!$BU$3, COUNTIF($IP$21:$IP$25, IJ119)&gt;0, COUNTIF($IP$21:$IP$25, IJ118)&gt;0), MIN($ML118:$NE118)-NB118, IF(AND($IQ$6='Dev Settings'!$BU$3, COUNTIF($IQ$21:$IQ$25, IJ119)&gt;0, COUNTIF($IQ$21:$IQ$25, IJ118)&gt;0), MAX($ML118:$NE118)-NB118, IFERROR(INDEX($IU$8:$IU$107, MATCH(IJ119, $IT$8:$IT$107, 0)), "")))</f>
        <v/>
      </c>
      <c r="JW119" s="7" t="str">
        <f>IF(AND($IQ$5='Dev Settings'!$BU$3, COUNTIF($IP$21:$IP$25, IK119)&gt;0, COUNTIF($IP$21:$IP$25, IK118)&gt;0), MIN($ML118:$NE118)-NC118, IF(AND($IQ$6='Dev Settings'!$BU$3, COUNTIF($IQ$21:$IQ$25, IK119)&gt;0, COUNTIF($IQ$21:$IQ$25, IK118)&gt;0), MAX($ML118:$NE118)-NC118, IFERROR(INDEX($IU$8:$IU$107, MATCH(IK119, $IT$8:$IT$107, 0)), "")))</f>
        <v/>
      </c>
      <c r="JX119" s="7" t="str">
        <f>IF(AND($IQ$5='Dev Settings'!$BU$3, COUNTIF($IP$21:$IP$25, IL119)&gt;0, COUNTIF($IP$21:$IP$25, IL118)&gt;0), MIN($ML118:$NE118)-ND118, IF(AND($IQ$6='Dev Settings'!$BU$3, COUNTIF($IQ$21:$IQ$25, IL119)&gt;0, COUNTIF($IQ$21:$IQ$25, IL118)&gt;0), MAX($ML118:$NE118)-ND118, IFERROR(INDEX($IU$8:$IU$107, MATCH(IL119, $IT$8:$IT$107, 0)), "")))</f>
        <v/>
      </c>
      <c r="JY119" s="61" t="str">
        <f>IF(AND($IQ$5='Dev Settings'!$BU$3, COUNTIF($IP$21:$IP$25, IM119)&gt;0, COUNTIF($IP$21:$IP$25, IM118)&gt;0), MIN($ML118:$NE118)-NE118, IF(AND($IQ$6='Dev Settings'!$BU$3, COUNTIF($IQ$21:$IQ$25, IM119)&gt;0, COUNTIF($IQ$21:$IQ$25, IM118)&gt;0), MAX($ML118:$NE118)-NE118, IFERROR(INDEX($IU$8:$IU$107, MATCH(IM119, $IT$8:$IT$107, 0)), "")))</f>
        <v/>
      </c>
      <c r="KA119" s="60" t="str">
        <f t="shared" si="181"/>
        <v/>
      </c>
      <c r="KB119" s="7" t="str">
        <f t="shared" si="182"/>
        <v/>
      </c>
      <c r="KC119" s="7" t="str">
        <f t="shared" si="183"/>
        <v/>
      </c>
      <c r="KD119" s="7" t="str">
        <f t="shared" si="184"/>
        <v/>
      </c>
      <c r="KE119" s="7" t="str">
        <f t="shared" si="185"/>
        <v/>
      </c>
      <c r="KF119" s="7" t="str">
        <f t="shared" si="186"/>
        <v/>
      </c>
      <c r="KG119" s="7" t="str">
        <f t="shared" si="187"/>
        <v/>
      </c>
      <c r="KH119" s="7" t="str">
        <f t="shared" si="188"/>
        <v/>
      </c>
      <c r="KI119" s="7" t="str">
        <f t="shared" si="189"/>
        <v/>
      </c>
      <c r="KJ119" s="7" t="str">
        <f t="shared" si="190"/>
        <v/>
      </c>
      <c r="KK119" s="7" t="str">
        <f t="shared" si="191"/>
        <v/>
      </c>
      <c r="KL119" s="7" t="str">
        <f t="shared" si="192"/>
        <v/>
      </c>
      <c r="KM119" s="7" t="str">
        <f t="shared" si="193"/>
        <v/>
      </c>
      <c r="KN119" s="7" t="str">
        <f t="shared" si="194"/>
        <v/>
      </c>
      <c r="KO119" s="7" t="str">
        <f t="shared" si="195"/>
        <v/>
      </c>
      <c r="KP119" s="7" t="str">
        <f t="shared" si="196"/>
        <v/>
      </c>
      <c r="KQ119" s="7" t="str">
        <f t="shared" si="197"/>
        <v/>
      </c>
      <c r="KR119" s="7" t="str">
        <f t="shared" si="198"/>
        <v/>
      </c>
      <c r="KS119" s="7" t="str">
        <f t="shared" si="199"/>
        <v/>
      </c>
      <c r="KT119" s="61" t="str">
        <f t="shared" si="200"/>
        <v/>
      </c>
      <c r="KV119" s="60" t="e">
        <f t="shared" si="201"/>
        <v>#VALUE!</v>
      </c>
      <c r="KW119" s="7" t="e">
        <f t="shared" si="202"/>
        <v>#VALUE!</v>
      </c>
      <c r="KX119" s="7" t="e">
        <f t="shared" si="203"/>
        <v>#VALUE!</v>
      </c>
      <c r="KY119" s="7" t="e">
        <f t="shared" si="204"/>
        <v>#VALUE!</v>
      </c>
      <c r="KZ119" s="7" t="e">
        <f t="shared" si="205"/>
        <v>#VALUE!</v>
      </c>
      <c r="LA119" s="7" t="e">
        <f t="shared" si="206"/>
        <v>#VALUE!</v>
      </c>
      <c r="LB119" s="7" t="e">
        <f t="shared" si="207"/>
        <v>#VALUE!</v>
      </c>
      <c r="LC119" s="7" t="e">
        <f t="shared" si="208"/>
        <v>#VALUE!</v>
      </c>
      <c r="LD119" s="7" t="e">
        <f t="shared" si="209"/>
        <v>#VALUE!</v>
      </c>
      <c r="LE119" s="7" t="e">
        <f t="shared" si="210"/>
        <v>#VALUE!</v>
      </c>
      <c r="LF119" s="7" t="e">
        <f t="shared" si="211"/>
        <v>#VALUE!</v>
      </c>
      <c r="LG119" s="7" t="e">
        <f t="shared" si="212"/>
        <v>#VALUE!</v>
      </c>
      <c r="LH119" s="7" t="e">
        <f t="shared" si="213"/>
        <v>#VALUE!</v>
      </c>
      <c r="LI119" s="7" t="e">
        <f t="shared" si="214"/>
        <v>#VALUE!</v>
      </c>
      <c r="LJ119" s="7" t="e">
        <f t="shared" si="215"/>
        <v>#VALUE!</v>
      </c>
      <c r="LK119" s="7" t="e">
        <f t="shared" si="216"/>
        <v>#VALUE!</v>
      </c>
      <c r="LL119" s="7" t="e">
        <f t="shared" si="217"/>
        <v>#VALUE!</v>
      </c>
      <c r="LM119" s="7" t="e">
        <f t="shared" si="218"/>
        <v>#VALUE!</v>
      </c>
      <c r="LN119" s="7" t="e">
        <f t="shared" si="219"/>
        <v>#VALUE!</v>
      </c>
      <c r="LO119" s="61" t="e">
        <f t="shared" si="220"/>
        <v>#VALUE!</v>
      </c>
      <c r="LQ119" s="60" t="e">
        <f t="shared" si="221"/>
        <v>#VALUE!</v>
      </c>
      <c r="LR119" s="7" t="e">
        <f t="shared" si="222"/>
        <v>#VALUE!</v>
      </c>
      <c r="LS119" s="7" t="e">
        <f t="shared" si="223"/>
        <v>#VALUE!</v>
      </c>
      <c r="LT119" s="7" t="e">
        <f t="shared" si="224"/>
        <v>#VALUE!</v>
      </c>
      <c r="LU119" s="7" t="e">
        <f t="shared" si="225"/>
        <v>#VALUE!</v>
      </c>
      <c r="LV119" s="7" t="e">
        <f t="shared" si="226"/>
        <v>#VALUE!</v>
      </c>
      <c r="LW119" s="7" t="e">
        <f t="shared" si="227"/>
        <v>#VALUE!</v>
      </c>
      <c r="LX119" s="7" t="e">
        <f t="shared" si="228"/>
        <v>#VALUE!</v>
      </c>
      <c r="LY119" s="7" t="e">
        <f t="shared" si="229"/>
        <v>#VALUE!</v>
      </c>
      <c r="LZ119" s="7" t="e">
        <f t="shared" si="230"/>
        <v>#VALUE!</v>
      </c>
      <c r="MA119" s="7" t="e">
        <f t="shared" si="231"/>
        <v>#VALUE!</v>
      </c>
      <c r="MB119" s="7" t="e">
        <f t="shared" si="232"/>
        <v>#VALUE!</v>
      </c>
      <c r="MC119" s="7" t="e">
        <f t="shared" si="233"/>
        <v>#VALUE!</v>
      </c>
      <c r="MD119" s="7" t="e">
        <f t="shared" si="234"/>
        <v>#VALUE!</v>
      </c>
      <c r="ME119" s="7" t="e">
        <f t="shared" si="235"/>
        <v>#VALUE!</v>
      </c>
      <c r="MF119" s="7" t="e">
        <f t="shared" si="236"/>
        <v>#VALUE!</v>
      </c>
      <c r="MG119" s="7" t="e">
        <f t="shared" si="237"/>
        <v>#VALUE!</v>
      </c>
      <c r="MH119" s="7" t="e">
        <f t="shared" si="238"/>
        <v>#VALUE!</v>
      </c>
      <c r="MI119" s="7" t="e">
        <f t="shared" si="239"/>
        <v>#VALUE!</v>
      </c>
      <c r="MJ119" s="61" t="e">
        <f t="shared" si="240"/>
        <v>#VALUE!</v>
      </c>
      <c r="ML119" s="60" t="str">
        <f t="shared" si="248"/>
        <v/>
      </c>
      <c r="MM119" s="7" t="str">
        <f t="shared" si="249"/>
        <v/>
      </c>
      <c r="MN119" s="7" t="str">
        <f t="shared" si="250"/>
        <v/>
      </c>
      <c r="MO119" s="7" t="str">
        <f t="shared" si="251"/>
        <v/>
      </c>
      <c r="MP119" s="7" t="str">
        <f t="shared" si="252"/>
        <v/>
      </c>
      <c r="MQ119" s="7" t="str">
        <f t="shared" si="253"/>
        <v/>
      </c>
      <c r="MR119" s="7" t="str">
        <f t="shared" si="254"/>
        <v/>
      </c>
      <c r="MS119" s="7" t="str">
        <f t="shared" si="255"/>
        <v/>
      </c>
      <c r="MT119" s="7" t="str">
        <f t="shared" si="256"/>
        <v/>
      </c>
      <c r="MU119" s="7" t="str">
        <f t="shared" si="257"/>
        <v/>
      </c>
      <c r="MV119" s="7" t="str">
        <f t="shared" si="258"/>
        <v/>
      </c>
      <c r="MW119" s="7" t="str">
        <f t="shared" si="259"/>
        <v/>
      </c>
      <c r="MX119" s="7" t="str">
        <f t="shared" si="260"/>
        <v/>
      </c>
      <c r="MY119" s="7" t="str">
        <f t="shared" si="261"/>
        <v/>
      </c>
      <c r="MZ119" s="7" t="str">
        <f t="shared" si="262"/>
        <v/>
      </c>
      <c r="NA119" s="7" t="str">
        <f t="shared" si="263"/>
        <v/>
      </c>
      <c r="NB119" s="7" t="str">
        <f t="shared" si="264"/>
        <v/>
      </c>
      <c r="NC119" s="7" t="str">
        <f t="shared" si="265"/>
        <v/>
      </c>
      <c r="ND119" s="7" t="str">
        <f t="shared" si="266"/>
        <v/>
      </c>
      <c r="NE119" s="61" t="str">
        <f t="shared" si="267"/>
        <v/>
      </c>
      <c r="NG119" s="10" t="str">
        <f t="shared" si="268"/>
        <v/>
      </c>
      <c r="NI119" s="10" t="str">
        <f t="shared" si="269"/>
        <v/>
      </c>
      <c r="NK119" s="10" t="str">
        <f>IF(COUNTIF($NI119:$NI$176, "X")=1, "X", "")</f>
        <v/>
      </c>
      <c r="NM119" s="10" t="str">
        <f t="shared" si="241"/>
        <v/>
      </c>
      <c r="NO119" s="85" t="str" cm="1">
        <f t="array" ref="NO119">IF(OR(NO$7="", $JE119=""), "", IFERROR(NO$8+SUMPRODUCT((Trades!$CL$8:$CL$307)*(Trades!$O$8:$Q$307=NO$7)*(Trades!$R$8:$R$307&lt;$JE119))-SUMPRODUCT((Trades!$H$8:$H$307)*(Trades!$E$8:$E$307=NO$7)*(Trades!$R$8:$R$307&lt;$JE119)), ""))</f>
        <v/>
      </c>
      <c r="NP119" s="86" t="str" cm="1">
        <f t="array" ref="NP119">IF(OR(NP$7="", $JE119=""), "", IFERROR(NP$8+SUMPRODUCT((Trades!$CL$8:$CL$307)*(Trades!$O$8:$Q$307=NP$7)*(Trades!$R$8:$R$307&lt;$JE119))-SUMPRODUCT((Trades!$H$8:$H$307)*(Trades!$E$8:$E$307=NP$7)*(Trades!$R$8:$R$307&lt;$JE119)), ""))</f>
        <v/>
      </c>
      <c r="NQ119" s="86" t="str" cm="1">
        <f t="array" ref="NQ119">IF(OR(NQ$7="", $JE119=""), "", IFERROR(NQ$8+SUMPRODUCT((Trades!$CL$8:$CL$307)*(Trades!$O$8:$Q$307=NQ$7)*(Trades!$R$8:$R$307&lt;$JE119))-SUMPRODUCT((Trades!$H$8:$H$307)*(Trades!$E$8:$E$307=NQ$7)*(Trades!$R$8:$R$307&lt;$JE119)), ""))</f>
        <v/>
      </c>
      <c r="NR119" s="86" t="str" cm="1">
        <f t="array" ref="NR119">IF(OR(NR$7="", $JE119=""), "", IFERROR(NR$8+SUMPRODUCT((Trades!$CL$8:$CL$307)*(Trades!$O$8:$Q$307=NR$7)*(Trades!$R$8:$R$307&lt;$JE119))-SUMPRODUCT((Trades!$H$8:$H$307)*(Trades!$E$8:$E$307=NR$7)*(Trades!$R$8:$R$307&lt;$JE119)), ""))</f>
        <v/>
      </c>
      <c r="NS119" s="86" t="str" cm="1">
        <f t="array" ref="NS119">IF(OR(NS$7="", $JE119=""), "", IFERROR(NS$8+SUMPRODUCT((Trades!$CL$8:$CL$307)*(Trades!$O$8:$Q$307=NS$7)*(Trades!$R$8:$R$307&lt;$JE119))-SUMPRODUCT((Trades!$H$8:$H$307)*(Trades!$E$8:$E$307=NS$7)*(Trades!$R$8:$R$307&lt;$JE119)), ""))</f>
        <v/>
      </c>
      <c r="NT119" s="86" t="str" cm="1">
        <f t="array" ref="NT119">IF(OR(NT$7="", $JE119=""), "", IFERROR(NT$8+SUMPRODUCT((Trades!$CL$8:$CL$307)*(Trades!$O$8:$Q$307=NT$7)*(Trades!$R$8:$R$307&lt;$JE119))-SUMPRODUCT((Trades!$H$8:$H$307)*(Trades!$E$8:$E$307=NT$7)*(Trades!$R$8:$R$307&lt;$JE119)), ""))</f>
        <v/>
      </c>
      <c r="NU119" s="86" t="str" cm="1">
        <f t="array" ref="NU119">IF(OR(NU$7="", $JE119=""), "", IFERROR(NU$8+SUMPRODUCT((Trades!$CL$8:$CL$307)*(Trades!$O$8:$Q$307=NU$7)*(Trades!$R$8:$R$307&lt;$JE119))-SUMPRODUCT((Trades!$H$8:$H$307)*(Trades!$E$8:$E$307=NU$7)*(Trades!$R$8:$R$307&lt;$JE119)), ""))</f>
        <v/>
      </c>
      <c r="NV119" s="86" t="str" cm="1">
        <f t="array" ref="NV119">IF(OR(NV$7="", $JE119=""), "", IFERROR(NV$8+SUMPRODUCT((Trades!$CL$8:$CL$307)*(Trades!$O$8:$Q$307=NV$7)*(Trades!$R$8:$R$307&lt;$JE119))-SUMPRODUCT((Trades!$H$8:$H$307)*(Trades!$E$8:$E$307=NV$7)*(Trades!$R$8:$R$307&lt;$JE119)), ""))</f>
        <v/>
      </c>
      <c r="NW119" s="86" t="str" cm="1">
        <f t="array" ref="NW119">IF(OR(NW$7="", $JE119=""), "", IFERROR(NW$8+SUMPRODUCT((Trades!$CL$8:$CL$307)*(Trades!$O$8:$Q$307=NW$7)*(Trades!$R$8:$R$307&lt;$JE119))-SUMPRODUCT((Trades!$H$8:$H$307)*(Trades!$E$8:$E$307=NW$7)*(Trades!$R$8:$R$307&lt;$JE119)), ""))</f>
        <v/>
      </c>
      <c r="NX119" s="86" t="str" cm="1">
        <f t="array" ref="NX119">IF(OR(NX$7="", $JE119=""), "", IFERROR(NX$8+SUMPRODUCT((Trades!$CL$8:$CL$307)*(Trades!$O$8:$Q$307=NX$7)*(Trades!$R$8:$R$307&lt;$JE119))-SUMPRODUCT((Trades!$H$8:$H$307)*(Trades!$E$8:$E$307=NX$7)*(Trades!$R$8:$R$307&lt;$JE119)), ""))</f>
        <v/>
      </c>
      <c r="NY119" s="86" t="str" cm="1">
        <f t="array" ref="NY119">IF(OR(NY$7="", $JE119=""), "", IFERROR(NY$8+SUMPRODUCT((Trades!$CL$8:$CL$307)*(Trades!$O$8:$Q$307=NY$7)*(Trades!$R$8:$R$307&lt;$JE119))-SUMPRODUCT((Trades!$H$8:$H$307)*(Trades!$E$8:$E$307=NY$7)*(Trades!$R$8:$R$307&lt;$JE119)), ""))</f>
        <v/>
      </c>
      <c r="NZ119" s="86" t="str" cm="1">
        <f t="array" ref="NZ119">IF(OR(NZ$7="", $JE119=""), "", IFERROR(NZ$8+SUMPRODUCT((Trades!$CL$8:$CL$307)*(Trades!$O$8:$Q$307=NZ$7)*(Trades!$R$8:$R$307&lt;$JE119))-SUMPRODUCT((Trades!$H$8:$H$307)*(Trades!$E$8:$E$307=NZ$7)*(Trades!$R$8:$R$307&lt;$JE119)), ""))</f>
        <v/>
      </c>
      <c r="OA119" s="86" t="str" cm="1">
        <f t="array" ref="OA119">IF(OR(OA$7="", $JE119=""), "", IFERROR(OA$8+SUMPRODUCT((Trades!$CL$8:$CL$307)*(Trades!$O$8:$Q$307=OA$7)*(Trades!$R$8:$R$307&lt;$JE119))-SUMPRODUCT((Trades!$H$8:$H$307)*(Trades!$E$8:$E$307=OA$7)*(Trades!$R$8:$R$307&lt;$JE119)), ""))</f>
        <v/>
      </c>
      <c r="OB119" s="86" t="str" cm="1">
        <f t="array" ref="OB119">IF(OR(OB$7="", $JE119=""), "", IFERROR(OB$8+SUMPRODUCT((Trades!$CL$8:$CL$307)*(Trades!$O$8:$Q$307=OB$7)*(Trades!$R$8:$R$307&lt;$JE119))-SUMPRODUCT((Trades!$H$8:$H$307)*(Trades!$E$8:$E$307=OB$7)*(Trades!$R$8:$R$307&lt;$JE119)), ""))</f>
        <v/>
      </c>
      <c r="OC119" s="86" t="str" cm="1">
        <f t="array" ref="OC119">IF(OR(OC$7="", $JE119=""), "", IFERROR(OC$8+SUMPRODUCT((Trades!$CL$8:$CL$307)*(Trades!$O$8:$Q$307=OC$7)*(Trades!$R$8:$R$307&lt;$JE119))-SUMPRODUCT((Trades!$H$8:$H$307)*(Trades!$E$8:$E$307=OC$7)*(Trades!$R$8:$R$307&lt;$JE119)), ""))</f>
        <v/>
      </c>
      <c r="OD119" s="86" t="str" cm="1">
        <f t="array" ref="OD119">IF(OR(OD$7="", $JE119=""), "", IFERROR(OD$8+SUMPRODUCT((Trades!$CL$8:$CL$307)*(Trades!$O$8:$Q$307=OD$7)*(Trades!$R$8:$R$307&lt;$JE119))-SUMPRODUCT((Trades!$H$8:$H$307)*(Trades!$E$8:$E$307=OD$7)*(Trades!$R$8:$R$307&lt;$JE119)), ""))</f>
        <v/>
      </c>
      <c r="OE119" s="86" t="str" cm="1">
        <f t="array" ref="OE119">IF(OR(OE$7="", $JE119=""), "", IFERROR(OE$8+SUMPRODUCT((Trades!$CL$8:$CL$307)*(Trades!$O$8:$Q$307=OE$7)*(Trades!$R$8:$R$307&lt;$JE119))-SUMPRODUCT((Trades!$H$8:$H$307)*(Trades!$E$8:$E$307=OE$7)*(Trades!$R$8:$R$307&lt;$JE119)), ""))</f>
        <v/>
      </c>
      <c r="OF119" s="86" t="str" cm="1">
        <f t="array" ref="OF119">IF(OR(OF$7="", $JE119=""), "", IFERROR(OF$8+SUMPRODUCT((Trades!$CL$8:$CL$307)*(Trades!$O$8:$Q$307=OF$7)*(Trades!$R$8:$R$307&lt;$JE119))-SUMPRODUCT((Trades!$H$8:$H$307)*(Trades!$E$8:$E$307=OF$7)*(Trades!$R$8:$R$307&lt;$JE119)), ""))</f>
        <v/>
      </c>
      <c r="OG119" s="86" t="str" cm="1">
        <f t="array" ref="OG119">IF(OR(OG$7="", $JE119=""), "", IFERROR(OG$8+SUMPRODUCT((Trades!$CL$8:$CL$307)*(Trades!$O$8:$Q$307=OG$7)*(Trades!$R$8:$R$307&lt;$JE119))-SUMPRODUCT((Trades!$H$8:$H$307)*(Trades!$E$8:$E$307=OG$7)*(Trades!$R$8:$R$307&lt;$JE119)), ""))</f>
        <v/>
      </c>
      <c r="OH119" s="87" t="str" cm="1">
        <f t="array" ref="OH119">IF(OR(OH$7="", $JE119=""), "", IFERROR(OH$8+SUMPRODUCT((Trades!$CL$8:$CL$307)*(Trades!$O$8:$Q$307=OH$7)*(Trades!$R$8:$R$307&lt;$JE119))-SUMPRODUCT((Trades!$H$8:$H$307)*(Trades!$E$8:$E$307=OH$7)*(Trades!$R$8:$R$307&lt;$JE119)), ""))</f>
        <v/>
      </c>
      <c r="OJ119" s="94" t="str">
        <f t="shared" si="270"/>
        <v/>
      </c>
      <c r="OK119" s="95" t="str">
        <f t="shared" si="298"/>
        <v/>
      </c>
      <c r="OL119" s="95" t="str">
        <f t="shared" si="299"/>
        <v/>
      </c>
      <c r="OM119" s="95" t="str">
        <f t="shared" si="300"/>
        <v/>
      </c>
      <c r="ON119" s="95" t="str">
        <f t="shared" si="301"/>
        <v/>
      </c>
      <c r="OO119" s="95" t="str">
        <f t="shared" si="302"/>
        <v/>
      </c>
      <c r="OP119" s="95" t="str">
        <f t="shared" si="303"/>
        <v/>
      </c>
      <c r="OQ119" s="95" t="str">
        <f t="shared" si="304"/>
        <v/>
      </c>
      <c r="OR119" s="95" t="str">
        <f t="shared" si="305"/>
        <v/>
      </c>
      <c r="OS119" s="95" t="str">
        <f t="shared" si="275"/>
        <v/>
      </c>
      <c r="OT119" s="95" t="str">
        <f t="shared" si="276"/>
        <v/>
      </c>
      <c r="OU119" s="95" t="str">
        <f t="shared" si="277"/>
        <v/>
      </c>
      <c r="OV119" s="95" t="str">
        <f t="shared" si="278"/>
        <v/>
      </c>
      <c r="OW119" s="95" t="str">
        <f t="shared" si="279"/>
        <v/>
      </c>
      <c r="OX119" s="95" t="str">
        <f t="shared" si="280"/>
        <v/>
      </c>
      <c r="OY119" s="95" t="str">
        <f t="shared" si="281"/>
        <v/>
      </c>
      <c r="OZ119" s="95" t="str">
        <f t="shared" si="282"/>
        <v/>
      </c>
      <c r="PA119" s="95" t="str">
        <f t="shared" si="283"/>
        <v/>
      </c>
      <c r="PB119" s="95" t="str">
        <f t="shared" si="284"/>
        <v/>
      </c>
      <c r="PC119" s="96" t="str">
        <f t="shared" si="285"/>
        <v/>
      </c>
      <c r="PE119" s="101" t="str">
        <f t="shared" si="271"/>
        <v/>
      </c>
      <c r="PG119" s="106" t="str">
        <f t="shared" si="272"/>
        <v/>
      </c>
      <c r="PH119" s="107" t="str">
        <f t="shared" si="306"/>
        <v/>
      </c>
      <c r="PI119" s="107" t="str">
        <f t="shared" si="307"/>
        <v/>
      </c>
      <c r="PJ119" s="107" t="str">
        <f t="shared" si="308"/>
        <v/>
      </c>
      <c r="PK119" s="107" t="str">
        <f t="shared" si="309"/>
        <v/>
      </c>
      <c r="PL119" s="107" t="str">
        <f t="shared" si="310"/>
        <v/>
      </c>
      <c r="PM119" s="107" t="str">
        <f t="shared" si="311"/>
        <v/>
      </c>
      <c r="PN119" s="107" t="str">
        <f t="shared" si="312"/>
        <v/>
      </c>
      <c r="PO119" s="107" t="str">
        <f t="shared" si="313"/>
        <v/>
      </c>
      <c r="PP119" s="107" t="str">
        <f t="shared" si="286"/>
        <v/>
      </c>
      <c r="PQ119" s="107" t="str">
        <f t="shared" si="287"/>
        <v/>
      </c>
      <c r="PR119" s="107" t="str">
        <f t="shared" si="288"/>
        <v/>
      </c>
      <c r="PS119" s="107" t="str">
        <f t="shared" si="289"/>
        <v/>
      </c>
      <c r="PT119" s="107" t="str">
        <f t="shared" si="290"/>
        <v/>
      </c>
      <c r="PU119" s="107" t="str">
        <f t="shared" si="291"/>
        <v/>
      </c>
      <c r="PV119" s="107" t="str">
        <f t="shared" si="292"/>
        <v/>
      </c>
      <c r="PW119" s="107" t="str">
        <f t="shared" si="293"/>
        <v/>
      </c>
      <c r="PX119" s="107" t="str">
        <f t="shared" si="294"/>
        <v/>
      </c>
      <c r="PY119" s="107" t="str">
        <f t="shared" si="295"/>
        <v/>
      </c>
      <c r="PZ119" s="108" t="str">
        <f t="shared" si="296"/>
        <v/>
      </c>
      <c r="QB119" s="124" t="str" cm="1">
        <f t="array" ref="QB119">IF(OR($QB$3="", $NI119=""), "", IFERROR(INDEX($ML119:$NE119, $QA119, MATCH($QB$3, $ML$7:$NE$7, 0)), ""))</f>
        <v/>
      </c>
      <c r="QD119" s="101" t="e" cm="1">
        <f t="array" ref="QD119">IF(OR($NI119="", $QB$3=""), NA(), IFERROR(INDEX($NO119:$OH119, $QC119, MATCH($QB$3, $NO$7:$OH$7, 0)), NA()))</f>
        <v>#N/A</v>
      </c>
      <c r="QF119" s="10">
        <f t="shared" si="242"/>
        <v>-20</v>
      </c>
    </row>
    <row r="120" spans="218:448" ht="15" hidden="1" customHeight="1" x14ac:dyDescent="0.25">
      <c r="HJ120" s="52" t="e">
        <f t="shared" si="318"/>
        <v>#VALUE!</v>
      </c>
      <c r="HL120" s="49">
        <f>$CA$24</f>
        <v>0.66666666666666652</v>
      </c>
      <c r="HN120" s="10" t="e">
        <f t="shared" si="316"/>
        <v>#VALUE!</v>
      </c>
      <c r="HP120" s="10" t="e">
        <f t="shared" si="317"/>
        <v>#VALUE!</v>
      </c>
      <c r="HR120" s="10" t="e">
        <f t="shared" si="243"/>
        <v>#VALUE!</v>
      </c>
      <c r="HT120" s="60" t="e">
        <f t="shared" si="320"/>
        <v>#VALUE!</v>
      </c>
      <c r="HU120" s="7" t="e">
        <f t="shared" si="320"/>
        <v>#VALUE!</v>
      </c>
      <c r="HV120" s="7" t="e">
        <f t="shared" si="320"/>
        <v>#VALUE!</v>
      </c>
      <c r="HW120" s="7" t="e">
        <f t="shared" si="320"/>
        <v>#VALUE!</v>
      </c>
      <c r="HX120" s="7" t="e">
        <f t="shared" si="320"/>
        <v>#VALUE!</v>
      </c>
      <c r="HY120" s="7" t="e">
        <f t="shared" si="320"/>
        <v>#VALUE!</v>
      </c>
      <c r="HZ120" s="7" t="e">
        <f t="shared" si="320"/>
        <v>#VALUE!</v>
      </c>
      <c r="IA120" s="7" t="e">
        <f t="shared" si="320"/>
        <v>#VALUE!</v>
      </c>
      <c r="IB120" s="7" t="e">
        <f t="shared" si="320"/>
        <v>#VALUE!</v>
      </c>
      <c r="IC120" s="7" t="e">
        <f t="shared" si="320"/>
        <v>#VALUE!</v>
      </c>
      <c r="ID120" s="7" t="e">
        <f t="shared" si="320"/>
        <v>#VALUE!</v>
      </c>
      <c r="IE120" s="7" t="e">
        <f t="shared" si="320"/>
        <v>#VALUE!</v>
      </c>
      <c r="IF120" s="7" t="e">
        <f t="shared" si="320"/>
        <v>#VALUE!</v>
      </c>
      <c r="IG120" s="7" t="e">
        <f t="shared" si="320"/>
        <v>#VALUE!</v>
      </c>
      <c r="IH120" s="7" t="e">
        <f t="shared" si="320"/>
        <v>#VALUE!</v>
      </c>
      <c r="II120" s="7" t="e">
        <f t="shared" si="320"/>
        <v>#VALUE!</v>
      </c>
      <c r="IJ120" s="7" t="e">
        <f t="shared" si="319"/>
        <v>#VALUE!</v>
      </c>
      <c r="IK120" s="7" t="e">
        <f t="shared" si="319"/>
        <v>#VALUE!</v>
      </c>
      <c r="IL120" s="7" t="e">
        <f t="shared" si="319"/>
        <v>#VALUE!</v>
      </c>
      <c r="IM120" s="61" t="e">
        <f t="shared" si="319"/>
        <v>#VALUE!</v>
      </c>
      <c r="IW120" s="10" t="str">
        <f>IFERROR(IF(COUNTIF(IW$8:IW119, IW119)&lt;=INDEX($IQ$8:$IQ$18, MATCH(IW119, $IP$8:$IP$18, 0)), IW119, IW119+$IR$5), "")</f>
        <v/>
      </c>
      <c r="IX120" s="10" t="str">
        <f>IF($IW120="", "", COUNTIF(IW$8:IW120, IW120))</f>
        <v/>
      </c>
      <c r="IY120" s="10" t="str">
        <f t="shared" si="245"/>
        <v/>
      </c>
      <c r="JA120" s="10" t="str">
        <f t="shared" si="246"/>
        <v/>
      </c>
      <c r="JB120" s="10" t="str">
        <f>IF($JA120="", "", COUNTIF(JA$8:JA120, "X"))</f>
        <v/>
      </c>
      <c r="JE120" s="67" t="str">
        <f t="shared" si="247"/>
        <v/>
      </c>
      <c r="JF120" s="60" t="str">
        <f>IF(AND($IQ$5='Dev Settings'!$BU$3, COUNTIF($IP$21:$IP$25, HT120)&gt;0, COUNTIF($IP$21:$IP$25, HT119)&gt;0), MIN($ML119:$NE119)-ML119, IF(AND($IQ$6='Dev Settings'!$BU$3, COUNTIF($IQ$21:$IQ$25, HT120)&gt;0, COUNTIF($IQ$21:$IQ$25, HT119)&gt;0), MAX($ML119:$NE119)-ML119, IFERROR(INDEX($IU$8:$IU$107, MATCH(HT120, $IT$8:$IT$107, 0)), "")))</f>
        <v/>
      </c>
      <c r="JG120" s="7" t="str">
        <f>IF(AND($IQ$5='Dev Settings'!$BU$3, COUNTIF($IP$21:$IP$25, HU120)&gt;0, COUNTIF($IP$21:$IP$25, HU119)&gt;0), MIN($ML119:$NE119)-MM119, IF(AND($IQ$6='Dev Settings'!$BU$3, COUNTIF($IQ$21:$IQ$25, HU120)&gt;0, COUNTIF($IQ$21:$IQ$25, HU119)&gt;0), MAX($ML119:$NE119)-MM119, IFERROR(INDEX($IU$8:$IU$107, MATCH(HU120, $IT$8:$IT$107, 0)), "")))</f>
        <v/>
      </c>
      <c r="JH120" s="7" t="str">
        <f>IF(AND($IQ$5='Dev Settings'!$BU$3, COUNTIF($IP$21:$IP$25, HV120)&gt;0, COUNTIF($IP$21:$IP$25, HV119)&gt;0), MIN($ML119:$NE119)-MN119, IF(AND($IQ$6='Dev Settings'!$BU$3, COUNTIF($IQ$21:$IQ$25, HV120)&gt;0, COUNTIF($IQ$21:$IQ$25, HV119)&gt;0), MAX($ML119:$NE119)-MN119, IFERROR(INDEX($IU$8:$IU$107, MATCH(HV120, $IT$8:$IT$107, 0)), "")))</f>
        <v/>
      </c>
      <c r="JI120" s="7" t="str">
        <f>IF(AND($IQ$5='Dev Settings'!$BU$3, COUNTIF($IP$21:$IP$25, HW120)&gt;0, COUNTIF($IP$21:$IP$25, HW119)&gt;0), MIN($ML119:$NE119)-MO119, IF(AND($IQ$6='Dev Settings'!$BU$3, COUNTIF($IQ$21:$IQ$25, HW120)&gt;0, COUNTIF($IQ$21:$IQ$25, HW119)&gt;0), MAX($ML119:$NE119)-MO119, IFERROR(INDEX($IU$8:$IU$107, MATCH(HW120, $IT$8:$IT$107, 0)), "")))</f>
        <v/>
      </c>
      <c r="JJ120" s="7" t="str">
        <f>IF(AND($IQ$5='Dev Settings'!$BU$3, COUNTIF($IP$21:$IP$25, HX120)&gt;0, COUNTIF($IP$21:$IP$25, HX119)&gt;0), MIN($ML119:$NE119)-MP119, IF(AND($IQ$6='Dev Settings'!$BU$3, COUNTIF($IQ$21:$IQ$25, HX120)&gt;0, COUNTIF($IQ$21:$IQ$25, HX119)&gt;0), MAX($ML119:$NE119)-MP119, IFERROR(INDEX($IU$8:$IU$107, MATCH(HX120, $IT$8:$IT$107, 0)), "")))</f>
        <v/>
      </c>
      <c r="JK120" s="7" t="str">
        <f>IF(AND($IQ$5='Dev Settings'!$BU$3, COUNTIF($IP$21:$IP$25, HY120)&gt;0, COUNTIF($IP$21:$IP$25, HY119)&gt;0), MIN($ML119:$NE119)-MQ119, IF(AND($IQ$6='Dev Settings'!$BU$3, COUNTIF($IQ$21:$IQ$25, HY120)&gt;0, COUNTIF($IQ$21:$IQ$25, HY119)&gt;0), MAX($ML119:$NE119)-MQ119, IFERROR(INDEX($IU$8:$IU$107, MATCH(HY120, $IT$8:$IT$107, 0)), "")))</f>
        <v/>
      </c>
      <c r="JL120" s="7" t="str">
        <f>IF(AND($IQ$5='Dev Settings'!$BU$3, COUNTIF($IP$21:$IP$25, HZ120)&gt;0, COUNTIF($IP$21:$IP$25, HZ119)&gt;0), MIN($ML119:$NE119)-MR119, IF(AND($IQ$6='Dev Settings'!$BU$3, COUNTIF($IQ$21:$IQ$25, HZ120)&gt;0, COUNTIF($IQ$21:$IQ$25, HZ119)&gt;0), MAX($ML119:$NE119)-MR119, IFERROR(INDEX($IU$8:$IU$107, MATCH(HZ120, $IT$8:$IT$107, 0)), "")))</f>
        <v/>
      </c>
      <c r="JM120" s="7" t="str">
        <f>IF(AND($IQ$5='Dev Settings'!$BU$3, COUNTIF($IP$21:$IP$25, IA120)&gt;0, COUNTIF($IP$21:$IP$25, IA119)&gt;0), MIN($ML119:$NE119)-MS119, IF(AND($IQ$6='Dev Settings'!$BU$3, COUNTIF($IQ$21:$IQ$25, IA120)&gt;0, COUNTIF($IQ$21:$IQ$25, IA119)&gt;0), MAX($ML119:$NE119)-MS119, IFERROR(INDEX($IU$8:$IU$107, MATCH(IA120, $IT$8:$IT$107, 0)), "")))</f>
        <v/>
      </c>
      <c r="JN120" s="7" t="str">
        <f>IF(AND($IQ$5='Dev Settings'!$BU$3, COUNTIF($IP$21:$IP$25, IB120)&gt;0, COUNTIF($IP$21:$IP$25, IB119)&gt;0), MIN($ML119:$NE119)-MT119, IF(AND($IQ$6='Dev Settings'!$BU$3, COUNTIF($IQ$21:$IQ$25, IB120)&gt;0, COUNTIF($IQ$21:$IQ$25, IB119)&gt;0), MAX($ML119:$NE119)-MT119, IFERROR(INDEX($IU$8:$IU$107, MATCH(IB120, $IT$8:$IT$107, 0)), "")))</f>
        <v/>
      </c>
      <c r="JO120" s="7" t="str">
        <f>IF(AND($IQ$5='Dev Settings'!$BU$3, COUNTIF($IP$21:$IP$25, IC120)&gt;0, COUNTIF($IP$21:$IP$25, IC119)&gt;0), MIN($ML119:$NE119)-MU119, IF(AND($IQ$6='Dev Settings'!$BU$3, COUNTIF($IQ$21:$IQ$25, IC120)&gt;0, COUNTIF($IQ$21:$IQ$25, IC119)&gt;0), MAX($ML119:$NE119)-MU119, IFERROR(INDEX($IU$8:$IU$107, MATCH(IC120, $IT$8:$IT$107, 0)), "")))</f>
        <v/>
      </c>
      <c r="JP120" s="7" t="str">
        <f>IF(AND($IQ$5='Dev Settings'!$BU$3, COUNTIF($IP$21:$IP$25, ID120)&gt;0, COUNTIF($IP$21:$IP$25, ID119)&gt;0), MIN($ML119:$NE119)-MV119, IF(AND($IQ$6='Dev Settings'!$BU$3, COUNTIF($IQ$21:$IQ$25, ID120)&gt;0, COUNTIF($IQ$21:$IQ$25, ID119)&gt;0), MAX($ML119:$NE119)-MV119, IFERROR(INDEX($IU$8:$IU$107, MATCH(ID120, $IT$8:$IT$107, 0)), "")))</f>
        <v/>
      </c>
      <c r="JQ120" s="7" t="str">
        <f>IF(AND($IQ$5='Dev Settings'!$BU$3, COUNTIF($IP$21:$IP$25, IE120)&gt;0, COUNTIF($IP$21:$IP$25, IE119)&gt;0), MIN($ML119:$NE119)-MW119, IF(AND($IQ$6='Dev Settings'!$BU$3, COUNTIF($IQ$21:$IQ$25, IE120)&gt;0, COUNTIF($IQ$21:$IQ$25, IE119)&gt;0), MAX($ML119:$NE119)-MW119, IFERROR(INDEX($IU$8:$IU$107, MATCH(IE120, $IT$8:$IT$107, 0)), "")))</f>
        <v/>
      </c>
      <c r="JR120" s="7" t="str">
        <f>IF(AND($IQ$5='Dev Settings'!$BU$3, COUNTIF($IP$21:$IP$25, IF120)&gt;0, COUNTIF($IP$21:$IP$25, IF119)&gt;0), MIN($ML119:$NE119)-MX119, IF(AND($IQ$6='Dev Settings'!$BU$3, COUNTIF($IQ$21:$IQ$25, IF120)&gt;0, COUNTIF($IQ$21:$IQ$25, IF119)&gt;0), MAX($ML119:$NE119)-MX119, IFERROR(INDEX($IU$8:$IU$107, MATCH(IF120, $IT$8:$IT$107, 0)), "")))</f>
        <v/>
      </c>
      <c r="JS120" s="7" t="str">
        <f>IF(AND($IQ$5='Dev Settings'!$BU$3, COUNTIF($IP$21:$IP$25, IG120)&gt;0, COUNTIF($IP$21:$IP$25, IG119)&gt;0), MIN($ML119:$NE119)-MY119, IF(AND($IQ$6='Dev Settings'!$BU$3, COUNTIF($IQ$21:$IQ$25, IG120)&gt;0, COUNTIF($IQ$21:$IQ$25, IG119)&gt;0), MAX($ML119:$NE119)-MY119, IFERROR(INDEX($IU$8:$IU$107, MATCH(IG120, $IT$8:$IT$107, 0)), "")))</f>
        <v/>
      </c>
      <c r="JT120" s="7" t="str">
        <f>IF(AND($IQ$5='Dev Settings'!$BU$3, COUNTIF($IP$21:$IP$25, IH120)&gt;0, COUNTIF($IP$21:$IP$25, IH119)&gt;0), MIN($ML119:$NE119)-MZ119, IF(AND($IQ$6='Dev Settings'!$BU$3, COUNTIF($IQ$21:$IQ$25, IH120)&gt;0, COUNTIF($IQ$21:$IQ$25, IH119)&gt;0), MAX($ML119:$NE119)-MZ119, IFERROR(INDEX($IU$8:$IU$107, MATCH(IH120, $IT$8:$IT$107, 0)), "")))</f>
        <v/>
      </c>
      <c r="JU120" s="7" t="str">
        <f>IF(AND($IQ$5='Dev Settings'!$BU$3, COUNTIF($IP$21:$IP$25, II120)&gt;0, COUNTIF($IP$21:$IP$25, II119)&gt;0), MIN($ML119:$NE119)-NA119, IF(AND($IQ$6='Dev Settings'!$BU$3, COUNTIF($IQ$21:$IQ$25, II120)&gt;0, COUNTIF($IQ$21:$IQ$25, II119)&gt;0), MAX($ML119:$NE119)-NA119, IFERROR(INDEX($IU$8:$IU$107, MATCH(II120, $IT$8:$IT$107, 0)), "")))</f>
        <v/>
      </c>
      <c r="JV120" s="7" t="str">
        <f>IF(AND($IQ$5='Dev Settings'!$BU$3, COUNTIF($IP$21:$IP$25, IJ120)&gt;0, COUNTIF($IP$21:$IP$25, IJ119)&gt;0), MIN($ML119:$NE119)-NB119, IF(AND($IQ$6='Dev Settings'!$BU$3, COUNTIF($IQ$21:$IQ$25, IJ120)&gt;0, COUNTIF($IQ$21:$IQ$25, IJ119)&gt;0), MAX($ML119:$NE119)-NB119, IFERROR(INDEX($IU$8:$IU$107, MATCH(IJ120, $IT$8:$IT$107, 0)), "")))</f>
        <v/>
      </c>
      <c r="JW120" s="7" t="str">
        <f>IF(AND($IQ$5='Dev Settings'!$BU$3, COUNTIF($IP$21:$IP$25, IK120)&gt;0, COUNTIF($IP$21:$IP$25, IK119)&gt;0), MIN($ML119:$NE119)-NC119, IF(AND($IQ$6='Dev Settings'!$BU$3, COUNTIF($IQ$21:$IQ$25, IK120)&gt;0, COUNTIF($IQ$21:$IQ$25, IK119)&gt;0), MAX($ML119:$NE119)-NC119, IFERROR(INDEX($IU$8:$IU$107, MATCH(IK120, $IT$8:$IT$107, 0)), "")))</f>
        <v/>
      </c>
      <c r="JX120" s="7" t="str">
        <f>IF(AND($IQ$5='Dev Settings'!$BU$3, COUNTIF($IP$21:$IP$25, IL120)&gt;0, COUNTIF($IP$21:$IP$25, IL119)&gt;0), MIN($ML119:$NE119)-ND119, IF(AND($IQ$6='Dev Settings'!$BU$3, COUNTIF($IQ$21:$IQ$25, IL120)&gt;0, COUNTIF($IQ$21:$IQ$25, IL119)&gt;0), MAX($ML119:$NE119)-ND119, IFERROR(INDEX($IU$8:$IU$107, MATCH(IL120, $IT$8:$IT$107, 0)), "")))</f>
        <v/>
      </c>
      <c r="JY120" s="61" t="str">
        <f>IF(AND($IQ$5='Dev Settings'!$BU$3, COUNTIF($IP$21:$IP$25, IM120)&gt;0, COUNTIF($IP$21:$IP$25, IM119)&gt;0), MIN($ML119:$NE119)-NE119, IF(AND($IQ$6='Dev Settings'!$BU$3, COUNTIF($IQ$21:$IQ$25, IM120)&gt;0, COUNTIF($IQ$21:$IQ$25, IM119)&gt;0), MAX($ML119:$NE119)-NE119, IFERROR(INDEX($IU$8:$IU$107, MATCH(IM120, $IT$8:$IT$107, 0)), "")))</f>
        <v/>
      </c>
      <c r="KA120" s="60" t="str">
        <f t="shared" si="181"/>
        <v/>
      </c>
      <c r="KB120" s="7" t="str">
        <f t="shared" si="182"/>
        <v/>
      </c>
      <c r="KC120" s="7" t="str">
        <f t="shared" si="183"/>
        <v/>
      </c>
      <c r="KD120" s="7" t="str">
        <f t="shared" si="184"/>
        <v/>
      </c>
      <c r="KE120" s="7" t="str">
        <f t="shared" si="185"/>
        <v/>
      </c>
      <c r="KF120" s="7" t="str">
        <f t="shared" si="186"/>
        <v/>
      </c>
      <c r="KG120" s="7" t="str">
        <f t="shared" si="187"/>
        <v/>
      </c>
      <c r="KH120" s="7" t="str">
        <f t="shared" si="188"/>
        <v/>
      </c>
      <c r="KI120" s="7" t="str">
        <f t="shared" si="189"/>
        <v/>
      </c>
      <c r="KJ120" s="7" t="str">
        <f t="shared" si="190"/>
        <v/>
      </c>
      <c r="KK120" s="7" t="str">
        <f t="shared" si="191"/>
        <v/>
      </c>
      <c r="KL120" s="7" t="str">
        <f t="shared" si="192"/>
        <v/>
      </c>
      <c r="KM120" s="7" t="str">
        <f t="shared" si="193"/>
        <v/>
      </c>
      <c r="KN120" s="7" t="str">
        <f t="shared" si="194"/>
        <v/>
      </c>
      <c r="KO120" s="7" t="str">
        <f t="shared" si="195"/>
        <v/>
      </c>
      <c r="KP120" s="7" t="str">
        <f t="shared" si="196"/>
        <v/>
      </c>
      <c r="KQ120" s="7" t="str">
        <f t="shared" si="197"/>
        <v/>
      </c>
      <c r="KR120" s="7" t="str">
        <f t="shared" si="198"/>
        <v/>
      </c>
      <c r="KS120" s="7" t="str">
        <f t="shared" si="199"/>
        <v/>
      </c>
      <c r="KT120" s="61" t="str">
        <f t="shared" si="200"/>
        <v/>
      </c>
      <c r="KV120" s="60" t="e">
        <f t="shared" si="201"/>
        <v>#VALUE!</v>
      </c>
      <c r="KW120" s="7" t="e">
        <f t="shared" si="202"/>
        <v>#VALUE!</v>
      </c>
      <c r="KX120" s="7" t="e">
        <f t="shared" si="203"/>
        <v>#VALUE!</v>
      </c>
      <c r="KY120" s="7" t="e">
        <f t="shared" si="204"/>
        <v>#VALUE!</v>
      </c>
      <c r="KZ120" s="7" t="e">
        <f t="shared" si="205"/>
        <v>#VALUE!</v>
      </c>
      <c r="LA120" s="7" t="e">
        <f t="shared" si="206"/>
        <v>#VALUE!</v>
      </c>
      <c r="LB120" s="7" t="e">
        <f t="shared" si="207"/>
        <v>#VALUE!</v>
      </c>
      <c r="LC120" s="7" t="e">
        <f t="shared" si="208"/>
        <v>#VALUE!</v>
      </c>
      <c r="LD120" s="7" t="e">
        <f t="shared" si="209"/>
        <v>#VALUE!</v>
      </c>
      <c r="LE120" s="7" t="e">
        <f t="shared" si="210"/>
        <v>#VALUE!</v>
      </c>
      <c r="LF120" s="7" t="e">
        <f t="shared" si="211"/>
        <v>#VALUE!</v>
      </c>
      <c r="LG120" s="7" t="e">
        <f t="shared" si="212"/>
        <v>#VALUE!</v>
      </c>
      <c r="LH120" s="7" t="e">
        <f t="shared" si="213"/>
        <v>#VALUE!</v>
      </c>
      <c r="LI120" s="7" t="e">
        <f t="shared" si="214"/>
        <v>#VALUE!</v>
      </c>
      <c r="LJ120" s="7" t="e">
        <f t="shared" si="215"/>
        <v>#VALUE!</v>
      </c>
      <c r="LK120" s="7" t="e">
        <f t="shared" si="216"/>
        <v>#VALUE!</v>
      </c>
      <c r="LL120" s="7" t="e">
        <f t="shared" si="217"/>
        <v>#VALUE!</v>
      </c>
      <c r="LM120" s="7" t="e">
        <f t="shared" si="218"/>
        <v>#VALUE!</v>
      </c>
      <c r="LN120" s="7" t="e">
        <f t="shared" si="219"/>
        <v>#VALUE!</v>
      </c>
      <c r="LO120" s="61" t="e">
        <f t="shared" si="220"/>
        <v>#VALUE!</v>
      </c>
      <c r="LQ120" s="60" t="e">
        <f t="shared" si="221"/>
        <v>#VALUE!</v>
      </c>
      <c r="LR120" s="7" t="e">
        <f t="shared" si="222"/>
        <v>#VALUE!</v>
      </c>
      <c r="LS120" s="7" t="e">
        <f t="shared" si="223"/>
        <v>#VALUE!</v>
      </c>
      <c r="LT120" s="7" t="e">
        <f t="shared" si="224"/>
        <v>#VALUE!</v>
      </c>
      <c r="LU120" s="7" t="e">
        <f t="shared" si="225"/>
        <v>#VALUE!</v>
      </c>
      <c r="LV120" s="7" t="e">
        <f t="shared" si="226"/>
        <v>#VALUE!</v>
      </c>
      <c r="LW120" s="7" t="e">
        <f t="shared" si="227"/>
        <v>#VALUE!</v>
      </c>
      <c r="LX120" s="7" t="e">
        <f t="shared" si="228"/>
        <v>#VALUE!</v>
      </c>
      <c r="LY120" s="7" t="e">
        <f t="shared" si="229"/>
        <v>#VALUE!</v>
      </c>
      <c r="LZ120" s="7" t="e">
        <f t="shared" si="230"/>
        <v>#VALUE!</v>
      </c>
      <c r="MA120" s="7" t="e">
        <f t="shared" si="231"/>
        <v>#VALUE!</v>
      </c>
      <c r="MB120" s="7" t="e">
        <f t="shared" si="232"/>
        <v>#VALUE!</v>
      </c>
      <c r="MC120" s="7" t="e">
        <f t="shared" si="233"/>
        <v>#VALUE!</v>
      </c>
      <c r="MD120" s="7" t="e">
        <f t="shared" si="234"/>
        <v>#VALUE!</v>
      </c>
      <c r="ME120" s="7" t="e">
        <f t="shared" si="235"/>
        <v>#VALUE!</v>
      </c>
      <c r="MF120" s="7" t="e">
        <f t="shared" si="236"/>
        <v>#VALUE!</v>
      </c>
      <c r="MG120" s="7" t="e">
        <f t="shared" si="237"/>
        <v>#VALUE!</v>
      </c>
      <c r="MH120" s="7" t="e">
        <f t="shared" si="238"/>
        <v>#VALUE!</v>
      </c>
      <c r="MI120" s="7" t="e">
        <f t="shared" si="239"/>
        <v>#VALUE!</v>
      </c>
      <c r="MJ120" s="61" t="e">
        <f t="shared" si="240"/>
        <v>#VALUE!</v>
      </c>
      <c r="ML120" s="60" t="str">
        <f t="shared" si="248"/>
        <v/>
      </c>
      <c r="MM120" s="7" t="str">
        <f t="shared" si="249"/>
        <v/>
      </c>
      <c r="MN120" s="7" t="str">
        <f t="shared" si="250"/>
        <v/>
      </c>
      <c r="MO120" s="7" t="str">
        <f t="shared" si="251"/>
        <v/>
      </c>
      <c r="MP120" s="7" t="str">
        <f t="shared" si="252"/>
        <v/>
      </c>
      <c r="MQ120" s="7" t="str">
        <f t="shared" si="253"/>
        <v/>
      </c>
      <c r="MR120" s="7" t="str">
        <f t="shared" si="254"/>
        <v/>
      </c>
      <c r="MS120" s="7" t="str">
        <f t="shared" si="255"/>
        <v/>
      </c>
      <c r="MT120" s="7" t="str">
        <f t="shared" si="256"/>
        <v/>
      </c>
      <c r="MU120" s="7" t="str">
        <f t="shared" si="257"/>
        <v/>
      </c>
      <c r="MV120" s="7" t="str">
        <f t="shared" si="258"/>
        <v/>
      </c>
      <c r="MW120" s="7" t="str">
        <f t="shared" si="259"/>
        <v/>
      </c>
      <c r="MX120" s="7" t="str">
        <f t="shared" si="260"/>
        <v/>
      </c>
      <c r="MY120" s="7" t="str">
        <f t="shared" si="261"/>
        <v/>
      </c>
      <c r="MZ120" s="7" t="str">
        <f t="shared" si="262"/>
        <v/>
      </c>
      <c r="NA120" s="7" t="str">
        <f t="shared" si="263"/>
        <v/>
      </c>
      <c r="NB120" s="7" t="str">
        <f t="shared" si="264"/>
        <v/>
      </c>
      <c r="NC120" s="7" t="str">
        <f t="shared" si="265"/>
        <v/>
      </c>
      <c r="ND120" s="7" t="str">
        <f t="shared" si="266"/>
        <v/>
      </c>
      <c r="NE120" s="61" t="str">
        <f t="shared" si="267"/>
        <v/>
      </c>
      <c r="NG120" s="10" t="str">
        <f t="shared" si="268"/>
        <v/>
      </c>
      <c r="NI120" s="10" t="str">
        <f t="shared" si="269"/>
        <v/>
      </c>
      <c r="NK120" s="10" t="str">
        <f>IF(COUNTIF($NI120:$NI$176, "X")=1, "X", "")</f>
        <v/>
      </c>
      <c r="NM120" s="10" t="str">
        <f t="shared" si="241"/>
        <v/>
      </c>
      <c r="NO120" s="85" t="str" cm="1">
        <f t="array" ref="NO120">IF(OR(NO$7="", $JE120=""), "", IFERROR(NO$8+SUMPRODUCT((Trades!$CL$8:$CL$307)*(Trades!$O$8:$Q$307=NO$7)*(Trades!$R$8:$R$307&lt;$JE120))-SUMPRODUCT((Trades!$H$8:$H$307)*(Trades!$E$8:$E$307=NO$7)*(Trades!$R$8:$R$307&lt;$JE120)), ""))</f>
        <v/>
      </c>
      <c r="NP120" s="86" t="str" cm="1">
        <f t="array" ref="NP120">IF(OR(NP$7="", $JE120=""), "", IFERROR(NP$8+SUMPRODUCT((Trades!$CL$8:$CL$307)*(Trades!$O$8:$Q$307=NP$7)*(Trades!$R$8:$R$307&lt;$JE120))-SUMPRODUCT((Trades!$H$8:$H$307)*(Trades!$E$8:$E$307=NP$7)*(Trades!$R$8:$R$307&lt;$JE120)), ""))</f>
        <v/>
      </c>
      <c r="NQ120" s="86" t="str" cm="1">
        <f t="array" ref="NQ120">IF(OR(NQ$7="", $JE120=""), "", IFERROR(NQ$8+SUMPRODUCT((Trades!$CL$8:$CL$307)*(Trades!$O$8:$Q$307=NQ$7)*(Trades!$R$8:$R$307&lt;$JE120))-SUMPRODUCT((Trades!$H$8:$H$307)*(Trades!$E$8:$E$307=NQ$7)*(Trades!$R$8:$R$307&lt;$JE120)), ""))</f>
        <v/>
      </c>
      <c r="NR120" s="86" t="str" cm="1">
        <f t="array" ref="NR120">IF(OR(NR$7="", $JE120=""), "", IFERROR(NR$8+SUMPRODUCT((Trades!$CL$8:$CL$307)*(Trades!$O$8:$Q$307=NR$7)*(Trades!$R$8:$R$307&lt;$JE120))-SUMPRODUCT((Trades!$H$8:$H$307)*(Trades!$E$8:$E$307=NR$7)*(Trades!$R$8:$R$307&lt;$JE120)), ""))</f>
        <v/>
      </c>
      <c r="NS120" s="86" t="str" cm="1">
        <f t="array" ref="NS120">IF(OR(NS$7="", $JE120=""), "", IFERROR(NS$8+SUMPRODUCT((Trades!$CL$8:$CL$307)*(Trades!$O$8:$Q$307=NS$7)*(Trades!$R$8:$R$307&lt;$JE120))-SUMPRODUCT((Trades!$H$8:$H$307)*(Trades!$E$8:$E$307=NS$7)*(Trades!$R$8:$R$307&lt;$JE120)), ""))</f>
        <v/>
      </c>
      <c r="NT120" s="86" t="str" cm="1">
        <f t="array" ref="NT120">IF(OR(NT$7="", $JE120=""), "", IFERROR(NT$8+SUMPRODUCT((Trades!$CL$8:$CL$307)*(Trades!$O$8:$Q$307=NT$7)*(Trades!$R$8:$R$307&lt;$JE120))-SUMPRODUCT((Trades!$H$8:$H$307)*(Trades!$E$8:$E$307=NT$7)*(Trades!$R$8:$R$307&lt;$JE120)), ""))</f>
        <v/>
      </c>
      <c r="NU120" s="86" t="str" cm="1">
        <f t="array" ref="NU120">IF(OR(NU$7="", $JE120=""), "", IFERROR(NU$8+SUMPRODUCT((Trades!$CL$8:$CL$307)*(Trades!$O$8:$Q$307=NU$7)*(Trades!$R$8:$R$307&lt;$JE120))-SUMPRODUCT((Trades!$H$8:$H$307)*(Trades!$E$8:$E$307=NU$7)*(Trades!$R$8:$R$307&lt;$JE120)), ""))</f>
        <v/>
      </c>
      <c r="NV120" s="86" t="str" cm="1">
        <f t="array" ref="NV120">IF(OR(NV$7="", $JE120=""), "", IFERROR(NV$8+SUMPRODUCT((Trades!$CL$8:$CL$307)*(Trades!$O$8:$Q$307=NV$7)*(Trades!$R$8:$R$307&lt;$JE120))-SUMPRODUCT((Trades!$H$8:$H$307)*(Trades!$E$8:$E$307=NV$7)*(Trades!$R$8:$R$307&lt;$JE120)), ""))</f>
        <v/>
      </c>
      <c r="NW120" s="86" t="str" cm="1">
        <f t="array" ref="NW120">IF(OR(NW$7="", $JE120=""), "", IFERROR(NW$8+SUMPRODUCT((Trades!$CL$8:$CL$307)*(Trades!$O$8:$Q$307=NW$7)*(Trades!$R$8:$R$307&lt;$JE120))-SUMPRODUCT((Trades!$H$8:$H$307)*(Trades!$E$8:$E$307=NW$7)*(Trades!$R$8:$R$307&lt;$JE120)), ""))</f>
        <v/>
      </c>
      <c r="NX120" s="86" t="str" cm="1">
        <f t="array" ref="NX120">IF(OR(NX$7="", $JE120=""), "", IFERROR(NX$8+SUMPRODUCT((Trades!$CL$8:$CL$307)*(Trades!$O$8:$Q$307=NX$7)*(Trades!$R$8:$R$307&lt;$JE120))-SUMPRODUCT((Trades!$H$8:$H$307)*(Trades!$E$8:$E$307=NX$7)*(Trades!$R$8:$R$307&lt;$JE120)), ""))</f>
        <v/>
      </c>
      <c r="NY120" s="86" t="str" cm="1">
        <f t="array" ref="NY120">IF(OR(NY$7="", $JE120=""), "", IFERROR(NY$8+SUMPRODUCT((Trades!$CL$8:$CL$307)*(Trades!$O$8:$Q$307=NY$7)*(Trades!$R$8:$R$307&lt;$JE120))-SUMPRODUCT((Trades!$H$8:$H$307)*(Trades!$E$8:$E$307=NY$7)*(Trades!$R$8:$R$307&lt;$JE120)), ""))</f>
        <v/>
      </c>
      <c r="NZ120" s="86" t="str" cm="1">
        <f t="array" ref="NZ120">IF(OR(NZ$7="", $JE120=""), "", IFERROR(NZ$8+SUMPRODUCT((Trades!$CL$8:$CL$307)*(Trades!$O$8:$Q$307=NZ$7)*(Trades!$R$8:$R$307&lt;$JE120))-SUMPRODUCT((Trades!$H$8:$H$307)*(Trades!$E$8:$E$307=NZ$7)*(Trades!$R$8:$R$307&lt;$JE120)), ""))</f>
        <v/>
      </c>
      <c r="OA120" s="86" t="str" cm="1">
        <f t="array" ref="OA120">IF(OR(OA$7="", $JE120=""), "", IFERROR(OA$8+SUMPRODUCT((Trades!$CL$8:$CL$307)*(Trades!$O$8:$Q$307=OA$7)*(Trades!$R$8:$R$307&lt;$JE120))-SUMPRODUCT((Trades!$H$8:$H$307)*(Trades!$E$8:$E$307=OA$7)*(Trades!$R$8:$R$307&lt;$JE120)), ""))</f>
        <v/>
      </c>
      <c r="OB120" s="86" t="str" cm="1">
        <f t="array" ref="OB120">IF(OR(OB$7="", $JE120=""), "", IFERROR(OB$8+SUMPRODUCT((Trades!$CL$8:$CL$307)*(Trades!$O$8:$Q$307=OB$7)*(Trades!$R$8:$R$307&lt;$JE120))-SUMPRODUCT((Trades!$H$8:$H$307)*(Trades!$E$8:$E$307=OB$7)*(Trades!$R$8:$R$307&lt;$JE120)), ""))</f>
        <v/>
      </c>
      <c r="OC120" s="86" t="str" cm="1">
        <f t="array" ref="OC120">IF(OR(OC$7="", $JE120=""), "", IFERROR(OC$8+SUMPRODUCT((Trades!$CL$8:$CL$307)*(Trades!$O$8:$Q$307=OC$7)*(Trades!$R$8:$R$307&lt;$JE120))-SUMPRODUCT((Trades!$H$8:$H$307)*(Trades!$E$8:$E$307=OC$7)*(Trades!$R$8:$R$307&lt;$JE120)), ""))</f>
        <v/>
      </c>
      <c r="OD120" s="86" t="str" cm="1">
        <f t="array" ref="OD120">IF(OR(OD$7="", $JE120=""), "", IFERROR(OD$8+SUMPRODUCT((Trades!$CL$8:$CL$307)*(Trades!$O$8:$Q$307=OD$7)*(Trades!$R$8:$R$307&lt;$JE120))-SUMPRODUCT((Trades!$H$8:$H$307)*(Trades!$E$8:$E$307=OD$7)*(Trades!$R$8:$R$307&lt;$JE120)), ""))</f>
        <v/>
      </c>
      <c r="OE120" s="86" t="str" cm="1">
        <f t="array" ref="OE120">IF(OR(OE$7="", $JE120=""), "", IFERROR(OE$8+SUMPRODUCT((Trades!$CL$8:$CL$307)*(Trades!$O$8:$Q$307=OE$7)*(Trades!$R$8:$R$307&lt;$JE120))-SUMPRODUCT((Trades!$H$8:$H$307)*(Trades!$E$8:$E$307=OE$7)*(Trades!$R$8:$R$307&lt;$JE120)), ""))</f>
        <v/>
      </c>
      <c r="OF120" s="86" t="str" cm="1">
        <f t="array" ref="OF120">IF(OR(OF$7="", $JE120=""), "", IFERROR(OF$8+SUMPRODUCT((Trades!$CL$8:$CL$307)*(Trades!$O$8:$Q$307=OF$7)*(Trades!$R$8:$R$307&lt;$JE120))-SUMPRODUCT((Trades!$H$8:$H$307)*(Trades!$E$8:$E$307=OF$7)*(Trades!$R$8:$R$307&lt;$JE120)), ""))</f>
        <v/>
      </c>
      <c r="OG120" s="86" t="str" cm="1">
        <f t="array" ref="OG120">IF(OR(OG$7="", $JE120=""), "", IFERROR(OG$8+SUMPRODUCT((Trades!$CL$8:$CL$307)*(Trades!$O$8:$Q$307=OG$7)*(Trades!$R$8:$R$307&lt;$JE120))-SUMPRODUCT((Trades!$H$8:$H$307)*(Trades!$E$8:$E$307=OG$7)*(Trades!$R$8:$R$307&lt;$JE120)), ""))</f>
        <v/>
      </c>
      <c r="OH120" s="87" t="str" cm="1">
        <f t="array" ref="OH120">IF(OR(OH$7="", $JE120=""), "", IFERROR(OH$8+SUMPRODUCT((Trades!$CL$8:$CL$307)*(Trades!$O$8:$Q$307=OH$7)*(Trades!$R$8:$R$307&lt;$JE120))-SUMPRODUCT((Trades!$H$8:$H$307)*(Trades!$E$8:$E$307=OH$7)*(Trades!$R$8:$R$307&lt;$JE120)), ""))</f>
        <v/>
      </c>
      <c r="OJ120" s="94" t="str">
        <f t="shared" si="270"/>
        <v/>
      </c>
      <c r="OK120" s="95" t="str">
        <f t="shared" si="298"/>
        <v/>
      </c>
      <c r="OL120" s="95" t="str">
        <f t="shared" si="299"/>
        <v/>
      </c>
      <c r="OM120" s="95" t="str">
        <f t="shared" si="300"/>
        <v/>
      </c>
      <c r="ON120" s="95" t="str">
        <f t="shared" si="301"/>
        <v/>
      </c>
      <c r="OO120" s="95" t="str">
        <f t="shared" si="302"/>
        <v/>
      </c>
      <c r="OP120" s="95" t="str">
        <f t="shared" si="303"/>
        <v/>
      </c>
      <c r="OQ120" s="95" t="str">
        <f t="shared" si="304"/>
        <v/>
      </c>
      <c r="OR120" s="95" t="str">
        <f t="shared" si="305"/>
        <v/>
      </c>
      <c r="OS120" s="95" t="str">
        <f t="shared" si="275"/>
        <v/>
      </c>
      <c r="OT120" s="95" t="str">
        <f t="shared" si="276"/>
        <v/>
      </c>
      <c r="OU120" s="95" t="str">
        <f t="shared" si="277"/>
        <v/>
      </c>
      <c r="OV120" s="95" t="str">
        <f t="shared" si="278"/>
        <v/>
      </c>
      <c r="OW120" s="95" t="str">
        <f t="shared" si="279"/>
        <v/>
      </c>
      <c r="OX120" s="95" t="str">
        <f t="shared" si="280"/>
        <v/>
      </c>
      <c r="OY120" s="95" t="str">
        <f t="shared" si="281"/>
        <v/>
      </c>
      <c r="OZ120" s="95" t="str">
        <f t="shared" si="282"/>
        <v/>
      </c>
      <c r="PA120" s="95" t="str">
        <f t="shared" si="283"/>
        <v/>
      </c>
      <c r="PB120" s="95" t="str">
        <f t="shared" si="284"/>
        <v/>
      </c>
      <c r="PC120" s="96" t="str">
        <f t="shared" si="285"/>
        <v/>
      </c>
      <c r="PE120" s="101" t="str">
        <f t="shared" si="271"/>
        <v/>
      </c>
      <c r="PG120" s="106" t="str">
        <f t="shared" si="272"/>
        <v/>
      </c>
      <c r="PH120" s="107" t="str">
        <f t="shared" si="306"/>
        <v/>
      </c>
      <c r="PI120" s="107" t="str">
        <f t="shared" si="307"/>
        <v/>
      </c>
      <c r="PJ120" s="107" t="str">
        <f t="shared" si="308"/>
        <v/>
      </c>
      <c r="PK120" s="107" t="str">
        <f t="shared" si="309"/>
        <v/>
      </c>
      <c r="PL120" s="107" t="str">
        <f t="shared" si="310"/>
        <v/>
      </c>
      <c r="PM120" s="107" t="str">
        <f t="shared" si="311"/>
        <v/>
      </c>
      <c r="PN120" s="107" t="str">
        <f t="shared" si="312"/>
        <v/>
      </c>
      <c r="PO120" s="107" t="str">
        <f t="shared" si="313"/>
        <v/>
      </c>
      <c r="PP120" s="107" t="str">
        <f t="shared" si="286"/>
        <v/>
      </c>
      <c r="PQ120" s="107" t="str">
        <f t="shared" si="287"/>
        <v/>
      </c>
      <c r="PR120" s="107" t="str">
        <f t="shared" si="288"/>
        <v/>
      </c>
      <c r="PS120" s="107" t="str">
        <f t="shared" si="289"/>
        <v/>
      </c>
      <c r="PT120" s="107" t="str">
        <f t="shared" si="290"/>
        <v/>
      </c>
      <c r="PU120" s="107" t="str">
        <f t="shared" si="291"/>
        <v/>
      </c>
      <c r="PV120" s="107" t="str">
        <f t="shared" si="292"/>
        <v/>
      </c>
      <c r="PW120" s="107" t="str">
        <f t="shared" si="293"/>
        <v/>
      </c>
      <c r="PX120" s="107" t="str">
        <f t="shared" si="294"/>
        <v/>
      </c>
      <c r="PY120" s="107" t="str">
        <f t="shared" si="295"/>
        <v/>
      </c>
      <c r="PZ120" s="108" t="str">
        <f t="shared" si="296"/>
        <v/>
      </c>
      <c r="QB120" s="124" t="str" cm="1">
        <f t="array" ref="QB120">IF(OR($QB$3="", $NI120=""), "", IFERROR(INDEX($ML120:$NE120, $QA120, MATCH($QB$3, $ML$7:$NE$7, 0)), ""))</f>
        <v/>
      </c>
      <c r="QD120" s="101" t="e" cm="1">
        <f t="array" ref="QD120">IF(OR($NI120="", $QB$3=""), NA(), IFERROR(INDEX($NO120:$OH120, $QC120, MATCH($QB$3, $NO$7:$OH$7, 0)), NA()))</f>
        <v>#N/A</v>
      </c>
      <c r="QF120" s="10">
        <f t="shared" si="242"/>
        <v>-20</v>
      </c>
    </row>
    <row r="121" spans="218:448" ht="15" hidden="1" customHeight="1" x14ac:dyDescent="0.25">
      <c r="HJ121" s="52" t="e">
        <f t="shared" si="318"/>
        <v>#VALUE!</v>
      </c>
      <c r="HL121" s="49">
        <f>$CA$25</f>
        <v>0.70833333333333315</v>
      </c>
      <c r="HN121" s="10" t="e">
        <f t="shared" si="316"/>
        <v>#VALUE!</v>
      </c>
      <c r="HP121" s="10" t="e">
        <f t="shared" si="317"/>
        <v>#VALUE!</v>
      </c>
      <c r="HR121" s="10" t="e">
        <f t="shared" si="243"/>
        <v>#VALUE!</v>
      </c>
      <c r="HT121" s="60" t="e">
        <f t="shared" si="320"/>
        <v>#VALUE!</v>
      </c>
      <c r="HU121" s="7" t="e">
        <f t="shared" si="320"/>
        <v>#VALUE!</v>
      </c>
      <c r="HV121" s="7" t="e">
        <f t="shared" si="320"/>
        <v>#VALUE!</v>
      </c>
      <c r="HW121" s="7" t="e">
        <f t="shared" si="320"/>
        <v>#VALUE!</v>
      </c>
      <c r="HX121" s="7" t="e">
        <f t="shared" si="320"/>
        <v>#VALUE!</v>
      </c>
      <c r="HY121" s="7" t="e">
        <f t="shared" si="320"/>
        <v>#VALUE!</v>
      </c>
      <c r="HZ121" s="7" t="e">
        <f t="shared" si="320"/>
        <v>#VALUE!</v>
      </c>
      <c r="IA121" s="7" t="e">
        <f t="shared" si="320"/>
        <v>#VALUE!</v>
      </c>
      <c r="IB121" s="7" t="e">
        <f t="shared" si="320"/>
        <v>#VALUE!</v>
      </c>
      <c r="IC121" s="7" t="e">
        <f t="shared" si="320"/>
        <v>#VALUE!</v>
      </c>
      <c r="ID121" s="7" t="e">
        <f t="shared" si="320"/>
        <v>#VALUE!</v>
      </c>
      <c r="IE121" s="7" t="e">
        <f t="shared" si="320"/>
        <v>#VALUE!</v>
      </c>
      <c r="IF121" s="7" t="e">
        <f t="shared" si="320"/>
        <v>#VALUE!</v>
      </c>
      <c r="IG121" s="7" t="e">
        <f t="shared" si="320"/>
        <v>#VALUE!</v>
      </c>
      <c r="IH121" s="7" t="e">
        <f t="shared" si="320"/>
        <v>#VALUE!</v>
      </c>
      <c r="II121" s="7" t="e">
        <f t="shared" si="320"/>
        <v>#VALUE!</v>
      </c>
      <c r="IJ121" s="7" t="e">
        <f t="shared" si="319"/>
        <v>#VALUE!</v>
      </c>
      <c r="IK121" s="7" t="e">
        <f t="shared" si="319"/>
        <v>#VALUE!</v>
      </c>
      <c r="IL121" s="7" t="e">
        <f t="shared" si="319"/>
        <v>#VALUE!</v>
      </c>
      <c r="IM121" s="61" t="e">
        <f t="shared" si="319"/>
        <v>#VALUE!</v>
      </c>
      <c r="IW121" s="10" t="str">
        <f>IFERROR(IF(COUNTIF(IW$8:IW120, IW120)&lt;=INDEX($IQ$8:$IQ$18, MATCH(IW120, $IP$8:$IP$18, 0)), IW120, IW120+$IR$5), "")</f>
        <v/>
      </c>
      <c r="IX121" s="10" t="str">
        <f>IF($IW121="", "", COUNTIF(IW$8:IW121, IW121))</f>
        <v/>
      </c>
      <c r="IY121" s="10" t="str">
        <f t="shared" si="245"/>
        <v/>
      </c>
      <c r="JA121" s="10" t="str">
        <f t="shared" si="246"/>
        <v/>
      </c>
      <c r="JB121" s="10" t="str">
        <f>IF($JA121="", "", COUNTIF(JA$8:JA121, "X"))</f>
        <v/>
      </c>
      <c r="JE121" s="67" t="str">
        <f t="shared" si="247"/>
        <v/>
      </c>
      <c r="JF121" s="60" t="str">
        <f>IF(AND($IQ$5='Dev Settings'!$BU$3, COUNTIF($IP$21:$IP$25, HT121)&gt;0, COUNTIF($IP$21:$IP$25, HT120)&gt;0), MIN($ML120:$NE120)-ML120, IF(AND($IQ$6='Dev Settings'!$BU$3, COUNTIF($IQ$21:$IQ$25, HT121)&gt;0, COUNTIF($IQ$21:$IQ$25, HT120)&gt;0), MAX($ML120:$NE120)-ML120, IFERROR(INDEX($IU$8:$IU$107, MATCH(HT121, $IT$8:$IT$107, 0)), "")))</f>
        <v/>
      </c>
      <c r="JG121" s="7" t="str">
        <f>IF(AND($IQ$5='Dev Settings'!$BU$3, COUNTIF($IP$21:$IP$25, HU121)&gt;0, COUNTIF($IP$21:$IP$25, HU120)&gt;0), MIN($ML120:$NE120)-MM120, IF(AND($IQ$6='Dev Settings'!$BU$3, COUNTIF($IQ$21:$IQ$25, HU121)&gt;0, COUNTIF($IQ$21:$IQ$25, HU120)&gt;0), MAX($ML120:$NE120)-MM120, IFERROR(INDEX($IU$8:$IU$107, MATCH(HU121, $IT$8:$IT$107, 0)), "")))</f>
        <v/>
      </c>
      <c r="JH121" s="7" t="str">
        <f>IF(AND($IQ$5='Dev Settings'!$BU$3, COUNTIF($IP$21:$IP$25, HV121)&gt;0, COUNTIF($IP$21:$IP$25, HV120)&gt;0), MIN($ML120:$NE120)-MN120, IF(AND($IQ$6='Dev Settings'!$BU$3, COUNTIF($IQ$21:$IQ$25, HV121)&gt;0, COUNTIF($IQ$21:$IQ$25, HV120)&gt;0), MAX($ML120:$NE120)-MN120, IFERROR(INDEX($IU$8:$IU$107, MATCH(HV121, $IT$8:$IT$107, 0)), "")))</f>
        <v/>
      </c>
      <c r="JI121" s="7" t="str">
        <f>IF(AND($IQ$5='Dev Settings'!$BU$3, COUNTIF($IP$21:$IP$25, HW121)&gt;0, COUNTIF($IP$21:$IP$25, HW120)&gt;0), MIN($ML120:$NE120)-MO120, IF(AND($IQ$6='Dev Settings'!$BU$3, COUNTIF($IQ$21:$IQ$25, HW121)&gt;0, COUNTIF($IQ$21:$IQ$25, HW120)&gt;0), MAX($ML120:$NE120)-MO120, IFERROR(INDEX($IU$8:$IU$107, MATCH(HW121, $IT$8:$IT$107, 0)), "")))</f>
        <v/>
      </c>
      <c r="JJ121" s="7" t="str">
        <f>IF(AND($IQ$5='Dev Settings'!$BU$3, COUNTIF($IP$21:$IP$25, HX121)&gt;0, COUNTIF($IP$21:$IP$25, HX120)&gt;0), MIN($ML120:$NE120)-MP120, IF(AND($IQ$6='Dev Settings'!$BU$3, COUNTIF($IQ$21:$IQ$25, HX121)&gt;0, COUNTIF($IQ$21:$IQ$25, HX120)&gt;0), MAX($ML120:$NE120)-MP120, IFERROR(INDEX($IU$8:$IU$107, MATCH(HX121, $IT$8:$IT$107, 0)), "")))</f>
        <v/>
      </c>
      <c r="JK121" s="7" t="str">
        <f>IF(AND($IQ$5='Dev Settings'!$BU$3, COUNTIF($IP$21:$IP$25, HY121)&gt;0, COUNTIF($IP$21:$IP$25, HY120)&gt;0), MIN($ML120:$NE120)-MQ120, IF(AND($IQ$6='Dev Settings'!$BU$3, COUNTIF($IQ$21:$IQ$25, HY121)&gt;0, COUNTIF($IQ$21:$IQ$25, HY120)&gt;0), MAX($ML120:$NE120)-MQ120, IFERROR(INDEX($IU$8:$IU$107, MATCH(HY121, $IT$8:$IT$107, 0)), "")))</f>
        <v/>
      </c>
      <c r="JL121" s="7" t="str">
        <f>IF(AND($IQ$5='Dev Settings'!$BU$3, COUNTIF($IP$21:$IP$25, HZ121)&gt;0, COUNTIF($IP$21:$IP$25, HZ120)&gt;0), MIN($ML120:$NE120)-MR120, IF(AND($IQ$6='Dev Settings'!$BU$3, COUNTIF($IQ$21:$IQ$25, HZ121)&gt;0, COUNTIF($IQ$21:$IQ$25, HZ120)&gt;0), MAX($ML120:$NE120)-MR120, IFERROR(INDEX($IU$8:$IU$107, MATCH(HZ121, $IT$8:$IT$107, 0)), "")))</f>
        <v/>
      </c>
      <c r="JM121" s="7" t="str">
        <f>IF(AND($IQ$5='Dev Settings'!$BU$3, COUNTIF($IP$21:$IP$25, IA121)&gt;0, COUNTIF($IP$21:$IP$25, IA120)&gt;0), MIN($ML120:$NE120)-MS120, IF(AND($IQ$6='Dev Settings'!$BU$3, COUNTIF($IQ$21:$IQ$25, IA121)&gt;0, COUNTIF($IQ$21:$IQ$25, IA120)&gt;0), MAX($ML120:$NE120)-MS120, IFERROR(INDEX($IU$8:$IU$107, MATCH(IA121, $IT$8:$IT$107, 0)), "")))</f>
        <v/>
      </c>
      <c r="JN121" s="7" t="str">
        <f>IF(AND($IQ$5='Dev Settings'!$BU$3, COUNTIF($IP$21:$IP$25, IB121)&gt;0, COUNTIF($IP$21:$IP$25, IB120)&gt;0), MIN($ML120:$NE120)-MT120, IF(AND($IQ$6='Dev Settings'!$BU$3, COUNTIF($IQ$21:$IQ$25, IB121)&gt;0, COUNTIF($IQ$21:$IQ$25, IB120)&gt;0), MAX($ML120:$NE120)-MT120, IFERROR(INDEX($IU$8:$IU$107, MATCH(IB121, $IT$8:$IT$107, 0)), "")))</f>
        <v/>
      </c>
      <c r="JO121" s="7" t="str">
        <f>IF(AND($IQ$5='Dev Settings'!$BU$3, COUNTIF($IP$21:$IP$25, IC121)&gt;0, COUNTIF($IP$21:$IP$25, IC120)&gt;0), MIN($ML120:$NE120)-MU120, IF(AND($IQ$6='Dev Settings'!$BU$3, COUNTIF($IQ$21:$IQ$25, IC121)&gt;0, COUNTIF($IQ$21:$IQ$25, IC120)&gt;0), MAX($ML120:$NE120)-MU120, IFERROR(INDEX($IU$8:$IU$107, MATCH(IC121, $IT$8:$IT$107, 0)), "")))</f>
        <v/>
      </c>
      <c r="JP121" s="7" t="str">
        <f>IF(AND($IQ$5='Dev Settings'!$BU$3, COUNTIF($IP$21:$IP$25, ID121)&gt;0, COUNTIF($IP$21:$IP$25, ID120)&gt;0), MIN($ML120:$NE120)-MV120, IF(AND($IQ$6='Dev Settings'!$BU$3, COUNTIF($IQ$21:$IQ$25, ID121)&gt;0, COUNTIF($IQ$21:$IQ$25, ID120)&gt;0), MAX($ML120:$NE120)-MV120, IFERROR(INDEX($IU$8:$IU$107, MATCH(ID121, $IT$8:$IT$107, 0)), "")))</f>
        <v/>
      </c>
      <c r="JQ121" s="7" t="str">
        <f>IF(AND($IQ$5='Dev Settings'!$BU$3, COUNTIF($IP$21:$IP$25, IE121)&gt;0, COUNTIF($IP$21:$IP$25, IE120)&gt;0), MIN($ML120:$NE120)-MW120, IF(AND($IQ$6='Dev Settings'!$BU$3, COUNTIF($IQ$21:$IQ$25, IE121)&gt;0, COUNTIF($IQ$21:$IQ$25, IE120)&gt;0), MAX($ML120:$NE120)-MW120, IFERROR(INDEX($IU$8:$IU$107, MATCH(IE121, $IT$8:$IT$107, 0)), "")))</f>
        <v/>
      </c>
      <c r="JR121" s="7" t="str">
        <f>IF(AND($IQ$5='Dev Settings'!$BU$3, COUNTIF($IP$21:$IP$25, IF121)&gt;0, COUNTIF($IP$21:$IP$25, IF120)&gt;0), MIN($ML120:$NE120)-MX120, IF(AND($IQ$6='Dev Settings'!$BU$3, COUNTIF($IQ$21:$IQ$25, IF121)&gt;0, COUNTIF($IQ$21:$IQ$25, IF120)&gt;0), MAX($ML120:$NE120)-MX120, IFERROR(INDEX($IU$8:$IU$107, MATCH(IF121, $IT$8:$IT$107, 0)), "")))</f>
        <v/>
      </c>
      <c r="JS121" s="7" t="str">
        <f>IF(AND($IQ$5='Dev Settings'!$BU$3, COUNTIF($IP$21:$IP$25, IG121)&gt;0, COUNTIF($IP$21:$IP$25, IG120)&gt;0), MIN($ML120:$NE120)-MY120, IF(AND($IQ$6='Dev Settings'!$BU$3, COUNTIF($IQ$21:$IQ$25, IG121)&gt;0, COUNTIF($IQ$21:$IQ$25, IG120)&gt;0), MAX($ML120:$NE120)-MY120, IFERROR(INDEX($IU$8:$IU$107, MATCH(IG121, $IT$8:$IT$107, 0)), "")))</f>
        <v/>
      </c>
      <c r="JT121" s="7" t="str">
        <f>IF(AND($IQ$5='Dev Settings'!$BU$3, COUNTIF($IP$21:$IP$25, IH121)&gt;0, COUNTIF($IP$21:$IP$25, IH120)&gt;0), MIN($ML120:$NE120)-MZ120, IF(AND($IQ$6='Dev Settings'!$BU$3, COUNTIF($IQ$21:$IQ$25, IH121)&gt;0, COUNTIF($IQ$21:$IQ$25, IH120)&gt;0), MAX($ML120:$NE120)-MZ120, IFERROR(INDEX($IU$8:$IU$107, MATCH(IH121, $IT$8:$IT$107, 0)), "")))</f>
        <v/>
      </c>
      <c r="JU121" s="7" t="str">
        <f>IF(AND($IQ$5='Dev Settings'!$BU$3, COUNTIF($IP$21:$IP$25, II121)&gt;0, COUNTIF($IP$21:$IP$25, II120)&gt;0), MIN($ML120:$NE120)-NA120, IF(AND($IQ$6='Dev Settings'!$BU$3, COUNTIF($IQ$21:$IQ$25, II121)&gt;0, COUNTIF($IQ$21:$IQ$25, II120)&gt;0), MAX($ML120:$NE120)-NA120, IFERROR(INDEX($IU$8:$IU$107, MATCH(II121, $IT$8:$IT$107, 0)), "")))</f>
        <v/>
      </c>
      <c r="JV121" s="7" t="str">
        <f>IF(AND($IQ$5='Dev Settings'!$BU$3, COUNTIF($IP$21:$IP$25, IJ121)&gt;0, COUNTIF($IP$21:$IP$25, IJ120)&gt;0), MIN($ML120:$NE120)-NB120, IF(AND($IQ$6='Dev Settings'!$BU$3, COUNTIF($IQ$21:$IQ$25, IJ121)&gt;0, COUNTIF($IQ$21:$IQ$25, IJ120)&gt;0), MAX($ML120:$NE120)-NB120, IFERROR(INDEX($IU$8:$IU$107, MATCH(IJ121, $IT$8:$IT$107, 0)), "")))</f>
        <v/>
      </c>
      <c r="JW121" s="7" t="str">
        <f>IF(AND($IQ$5='Dev Settings'!$BU$3, COUNTIF($IP$21:$IP$25, IK121)&gt;0, COUNTIF($IP$21:$IP$25, IK120)&gt;0), MIN($ML120:$NE120)-NC120, IF(AND($IQ$6='Dev Settings'!$BU$3, COUNTIF($IQ$21:$IQ$25, IK121)&gt;0, COUNTIF($IQ$21:$IQ$25, IK120)&gt;0), MAX($ML120:$NE120)-NC120, IFERROR(INDEX($IU$8:$IU$107, MATCH(IK121, $IT$8:$IT$107, 0)), "")))</f>
        <v/>
      </c>
      <c r="JX121" s="7" t="str">
        <f>IF(AND($IQ$5='Dev Settings'!$BU$3, COUNTIF($IP$21:$IP$25, IL121)&gt;0, COUNTIF($IP$21:$IP$25, IL120)&gt;0), MIN($ML120:$NE120)-ND120, IF(AND($IQ$6='Dev Settings'!$BU$3, COUNTIF($IQ$21:$IQ$25, IL121)&gt;0, COUNTIF($IQ$21:$IQ$25, IL120)&gt;0), MAX($ML120:$NE120)-ND120, IFERROR(INDEX($IU$8:$IU$107, MATCH(IL121, $IT$8:$IT$107, 0)), "")))</f>
        <v/>
      </c>
      <c r="JY121" s="61" t="str">
        <f>IF(AND($IQ$5='Dev Settings'!$BU$3, COUNTIF($IP$21:$IP$25, IM121)&gt;0, COUNTIF($IP$21:$IP$25, IM120)&gt;0), MIN($ML120:$NE120)-NE120, IF(AND($IQ$6='Dev Settings'!$BU$3, COUNTIF($IQ$21:$IQ$25, IM121)&gt;0, COUNTIF($IQ$21:$IQ$25, IM120)&gt;0), MAX($ML120:$NE120)-NE120, IFERROR(INDEX($IU$8:$IU$107, MATCH(IM121, $IT$8:$IT$107, 0)), "")))</f>
        <v/>
      </c>
      <c r="KA121" s="60" t="str">
        <f t="shared" si="181"/>
        <v/>
      </c>
      <c r="KB121" s="7" t="str">
        <f t="shared" si="182"/>
        <v/>
      </c>
      <c r="KC121" s="7" t="str">
        <f t="shared" si="183"/>
        <v/>
      </c>
      <c r="KD121" s="7" t="str">
        <f t="shared" si="184"/>
        <v/>
      </c>
      <c r="KE121" s="7" t="str">
        <f t="shared" si="185"/>
        <v/>
      </c>
      <c r="KF121" s="7" t="str">
        <f t="shared" si="186"/>
        <v/>
      </c>
      <c r="KG121" s="7" t="str">
        <f t="shared" si="187"/>
        <v/>
      </c>
      <c r="KH121" s="7" t="str">
        <f t="shared" si="188"/>
        <v/>
      </c>
      <c r="KI121" s="7" t="str">
        <f t="shared" si="189"/>
        <v/>
      </c>
      <c r="KJ121" s="7" t="str">
        <f t="shared" si="190"/>
        <v/>
      </c>
      <c r="KK121" s="7" t="str">
        <f t="shared" si="191"/>
        <v/>
      </c>
      <c r="KL121" s="7" t="str">
        <f t="shared" si="192"/>
        <v/>
      </c>
      <c r="KM121" s="7" t="str">
        <f t="shared" si="193"/>
        <v/>
      </c>
      <c r="KN121" s="7" t="str">
        <f t="shared" si="194"/>
        <v/>
      </c>
      <c r="KO121" s="7" t="str">
        <f t="shared" si="195"/>
        <v/>
      </c>
      <c r="KP121" s="7" t="str">
        <f t="shared" si="196"/>
        <v/>
      </c>
      <c r="KQ121" s="7" t="str">
        <f t="shared" si="197"/>
        <v/>
      </c>
      <c r="KR121" s="7" t="str">
        <f t="shared" si="198"/>
        <v/>
      </c>
      <c r="KS121" s="7" t="str">
        <f t="shared" si="199"/>
        <v/>
      </c>
      <c r="KT121" s="61" t="str">
        <f t="shared" si="200"/>
        <v/>
      </c>
      <c r="KV121" s="60" t="e">
        <f t="shared" si="201"/>
        <v>#VALUE!</v>
      </c>
      <c r="KW121" s="7" t="e">
        <f t="shared" si="202"/>
        <v>#VALUE!</v>
      </c>
      <c r="KX121" s="7" t="e">
        <f t="shared" si="203"/>
        <v>#VALUE!</v>
      </c>
      <c r="KY121" s="7" t="e">
        <f t="shared" si="204"/>
        <v>#VALUE!</v>
      </c>
      <c r="KZ121" s="7" t="e">
        <f t="shared" si="205"/>
        <v>#VALUE!</v>
      </c>
      <c r="LA121" s="7" t="e">
        <f t="shared" si="206"/>
        <v>#VALUE!</v>
      </c>
      <c r="LB121" s="7" t="e">
        <f t="shared" si="207"/>
        <v>#VALUE!</v>
      </c>
      <c r="LC121" s="7" t="e">
        <f t="shared" si="208"/>
        <v>#VALUE!</v>
      </c>
      <c r="LD121" s="7" t="e">
        <f t="shared" si="209"/>
        <v>#VALUE!</v>
      </c>
      <c r="LE121" s="7" t="e">
        <f t="shared" si="210"/>
        <v>#VALUE!</v>
      </c>
      <c r="LF121" s="7" t="e">
        <f t="shared" si="211"/>
        <v>#VALUE!</v>
      </c>
      <c r="LG121" s="7" t="e">
        <f t="shared" si="212"/>
        <v>#VALUE!</v>
      </c>
      <c r="LH121" s="7" t="e">
        <f t="shared" si="213"/>
        <v>#VALUE!</v>
      </c>
      <c r="LI121" s="7" t="e">
        <f t="shared" si="214"/>
        <v>#VALUE!</v>
      </c>
      <c r="LJ121" s="7" t="e">
        <f t="shared" si="215"/>
        <v>#VALUE!</v>
      </c>
      <c r="LK121" s="7" t="e">
        <f t="shared" si="216"/>
        <v>#VALUE!</v>
      </c>
      <c r="LL121" s="7" t="e">
        <f t="shared" si="217"/>
        <v>#VALUE!</v>
      </c>
      <c r="LM121" s="7" t="e">
        <f t="shared" si="218"/>
        <v>#VALUE!</v>
      </c>
      <c r="LN121" s="7" t="e">
        <f t="shared" si="219"/>
        <v>#VALUE!</v>
      </c>
      <c r="LO121" s="61" t="e">
        <f t="shared" si="220"/>
        <v>#VALUE!</v>
      </c>
      <c r="LQ121" s="60" t="e">
        <f t="shared" si="221"/>
        <v>#VALUE!</v>
      </c>
      <c r="LR121" s="7" t="e">
        <f t="shared" si="222"/>
        <v>#VALUE!</v>
      </c>
      <c r="LS121" s="7" t="e">
        <f t="shared" si="223"/>
        <v>#VALUE!</v>
      </c>
      <c r="LT121" s="7" t="e">
        <f t="shared" si="224"/>
        <v>#VALUE!</v>
      </c>
      <c r="LU121" s="7" t="e">
        <f t="shared" si="225"/>
        <v>#VALUE!</v>
      </c>
      <c r="LV121" s="7" t="e">
        <f t="shared" si="226"/>
        <v>#VALUE!</v>
      </c>
      <c r="LW121" s="7" t="e">
        <f t="shared" si="227"/>
        <v>#VALUE!</v>
      </c>
      <c r="LX121" s="7" t="e">
        <f t="shared" si="228"/>
        <v>#VALUE!</v>
      </c>
      <c r="LY121" s="7" t="e">
        <f t="shared" si="229"/>
        <v>#VALUE!</v>
      </c>
      <c r="LZ121" s="7" t="e">
        <f t="shared" si="230"/>
        <v>#VALUE!</v>
      </c>
      <c r="MA121" s="7" t="e">
        <f t="shared" si="231"/>
        <v>#VALUE!</v>
      </c>
      <c r="MB121" s="7" t="e">
        <f t="shared" si="232"/>
        <v>#VALUE!</v>
      </c>
      <c r="MC121" s="7" t="e">
        <f t="shared" si="233"/>
        <v>#VALUE!</v>
      </c>
      <c r="MD121" s="7" t="e">
        <f t="shared" si="234"/>
        <v>#VALUE!</v>
      </c>
      <c r="ME121" s="7" t="e">
        <f t="shared" si="235"/>
        <v>#VALUE!</v>
      </c>
      <c r="MF121" s="7" t="e">
        <f t="shared" si="236"/>
        <v>#VALUE!</v>
      </c>
      <c r="MG121" s="7" t="e">
        <f t="shared" si="237"/>
        <v>#VALUE!</v>
      </c>
      <c r="MH121" s="7" t="e">
        <f t="shared" si="238"/>
        <v>#VALUE!</v>
      </c>
      <c r="MI121" s="7" t="e">
        <f t="shared" si="239"/>
        <v>#VALUE!</v>
      </c>
      <c r="MJ121" s="61" t="e">
        <f t="shared" si="240"/>
        <v>#VALUE!</v>
      </c>
      <c r="ML121" s="60" t="str">
        <f t="shared" si="248"/>
        <v/>
      </c>
      <c r="MM121" s="7" t="str">
        <f t="shared" si="249"/>
        <v/>
      </c>
      <c r="MN121" s="7" t="str">
        <f t="shared" si="250"/>
        <v/>
      </c>
      <c r="MO121" s="7" t="str">
        <f t="shared" si="251"/>
        <v/>
      </c>
      <c r="MP121" s="7" t="str">
        <f t="shared" si="252"/>
        <v/>
      </c>
      <c r="MQ121" s="7" t="str">
        <f t="shared" si="253"/>
        <v/>
      </c>
      <c r="MR121" s="7" t="str">
        <f t="shared" si="254"/>
        <v/>
      </c>
      <c r="MS121" s="7" t="str">
        <f t="shared" si="255"/>
        <v/>
      </c>
      <c r="MT121" s="7" t="str">
        <f t="shared" si="256"/>
        <v/>
      </c>
      <c r="MU121" s="7" t="str">
        <f t="shared" si="257"/>
        <v/>
      </c>
      <c r="MV121" s="7" t="str">
        <f t="shared" si="258"/>
        <v/>
      </c>
      <c r="MW121" s="7" t="str">
        <f t="shared" si="259"/>
        <v/>
      </c>
      <c r="MX121" s="7" t="str">
        <f t="shared" si="260"/>
        <v/>
      </c>
      <c r="MY121" s="7" t="str">
        <f t="shared" si="261"/>
        <v/>
      </c>
      <c r="MZ121" s="7" t="str">
        <f t="shared" si="262"/>
        <v/>
      </c>
      <c r="NA121" s="7" t="str">
        <f t="shared" si="263"/>
        <v/>
      </c>
      <c r="NB121" s="7" t="str">
        <f t="shared" si="264"/>
        <v/>
      </c>
      <c r="NC121" s="7" t="str">
        <f t="shared" si="265"/>
        <v/>
      </c>
      <c r="ND121" s="7" t="str">
        <f t="shared" si="266"/>
        <v/>
      </c>
      <c r="NE121" s="61" t="str">
        <f t="shared" si="267"/>
        <v/>
      </c>
      <c r="NG121" s="10" t="str">
        <f t="shared" si="268"/>
        <v/>
      </c>
      <c r="NI121" s="10" t="str">
        <f t="shared" si="269"/>
        <v/>
      </c>
      <c r="NK121" s="10" t="str">
        <f>IF(COUNTIF($NI121:$NI$176, "X")=1, "X", "")</f>
        <v/>
      </c>
      <c r="NM121" s="10" t="str">
        <f t="shared" si="241"/>
        <v/>
      </c>
      <c r="NO121" s="85" t="str" cm="1">
        <f t="array" ref="NO121">IF(OR(NO$7="", $JE121=""), "", IFERROR(NO$8+SUMPRODUCT((Trades!$CL$8:$CL$307)*(Trades!$O$8:$Q$307=NO$7)*(Trades!$R$8:$R$307&lt;$JE121))-SUMPRODUCT((Trades!$H$8:$H$307)*(Trades!$E$8:$E$307=NO$7)*(Trades!$R$8:$R$307&lt;$JE121)), ""))</f>
        <v/>
      </c>
      <c r="NP121" s="86" t="str" cm="1">
        <f t="array" ref="NP121">IF(OR(NP$7="", $JE121=""), "", IFERROR(NP$8+SUMPRODUCT((Trades!$CL$8:$CL$307)*(Trades!$O$8:$Q$307=NP$7)*(Trades!$R$8:$R$307&lt;$JE121))-SUMPRODUCT((Trades!$H$8:$H$307)*(Trades!$E$8:$E$307=NP$7)*(Trades!$R$8:$R$307&lt;$JE121)), ""))</f>
        <v/>
      </c>
      <c r="NQ121" s="86" t="str" cm="1">
        <f t="array" ref="NQ121">IF(OR(NQ$7="", $JE121=""), "", IFERROR(NQ$8+SUMPRODUCT((Trades!$CL$8:$CL$307)*(Trades!$O$8:$Q$307=NQ$7)*(Trades!$R$8:$R$307&lt;$JE121))-SUMPRODUCT((Trades!$H$8:$H$307)*(Trades!$E$8:$E$307=NQ$7)*(Trades!$R$8:$R$307&lt;$JE121)), ""))</f>
        <v/>
      </c>
      <c r="NR121" s="86" t="str" cm="1">
        <f t="array" ref="NR121">IF(OR(NR$7="", $JE121=""), "", IFERROR(NR$8+SUMPRODUCT((Trades!$CL$8:$CL$307)*(Trades!$O$8:$Q$307=NR$7)*(Trades!$R$8:$R$307&lt;$JE121))-SUMPRODUCT((Trades!$H$8:$H$307)*(Trades!$E$8:$E$307=NR$7)*(Trades!$R$8:$R$307&lt;$JE121)), ""))</f>
        <v/>
      </c>
      <c r="NS121" s="86" t="str" cm="1">
        <f t="array" ref="NS121">IF(OR(NS$7="", $JE121=""), "", IFERROR(NS$8+SUMPRODUCT((Trades!$CL$8:$CL$307)*(Trades!$O$8:$Q$307=NS$7)*(Trades!$R$8:$R$307&lt;$JE121))-SUMPRODUCT((Trades!$H$8:$H$307)*(Trades!$E$8:$E$307=NS$7)*(Trades!$R$8:$R$307&lt;$JE121)), ""))</f>
        <v/>
      </c>
      <c r="NT121" s="86" t="str" cm="1">
        <f t="array" ref="NT121">IF(OR(NT$7="", $JE121=""), "", IFERROR(NT$8+SUMPRODUCT((Trades!$CL$8:$CL$307)*(Trades!$O$8:$Q$307=NT$7)*(Trades!$R$8:$R$307&lt;$JE121))-SUMPRODUCT((Trades!$H$8:$H$307)*(Trades!$E$8:$E$307=NT$7)*(Trades!$R$8:$R$307&lt;$JE121)), ""))</f>
        <v/>
      </c>
      <c r="NU121" s="86" t="str" cm="1">
        <f t="array" ref="NU121">IF(OR(NU$7="", $JE121=""), "", IFERROR(NU$8+SUMPRODUCT((Trades!$CL$8:$CL$307)*(Trades!$O$8:$Q$307=NU$7)*(Trades!$R$8:$R$307&lt;$JE121))-SUMPRODUCT((Trades!$H$8:$H$307)*(Trades!$E$8:$E$307=NU$7)*(Trades!$R$8:$R$307&lt;$JE121)), ""))</f>
        <v/>
      </c>
      <c r="NV121" s="86" t="str" cm="1">
        <f t="array" ref="NV121">IF(OR(NV$7="", $JE121=""), "", IFERROR(NV$8+SUMPRODUCT((Trades!$CL$8:$CL$307)*(Trades!$O$8:$Q$307=NV$7)*(Trades!$R$8:$R$307&lt;$JE121))-SUMPRODUCT((Trades!$H$8:$H$307)*(Trades!$E$8:$E$307=NV$7)*(Trades!$R$8:$R$307&lt;$JE121)), ""))</f>
        <v/>
      </c>
      <c r="NW121" s="86" t="str" cm="1">
        <f t="array" ref="NW121">IF(OR(NW$7="", $JE121=""), "", IFERROR(NW$8+SUMPRODUCT((Trades!$CL$8:$CL$307)*(Trades!$O$8:$Q$307=NW$7)*(Trades!$R$8:$R$307&lt;$JE121))-SUMPRODUCT((Trades!$H$8:$H$307)*(Trades!$E$8:$E$307=NW$7)*(Trades!$R$8:$R$307&lt;$JE121)), ""))</f>
        <v/>
      </c>
      <c r="NX121" s="86" t="str" cm="1">
        <f t="array" ref="NX121">IF(OR(NX$7="", $JE121=""), "", IFERROR(NX$8+SUMPRODUCT((Trades!$CL$8:$CL$307)*(Trades!$O$8:$Q$307=NX$7)*(Trades!$R$8:$R$307&lt;$JE121))-SUMPRODUCT((Trades!$H$8:$H$307)*(Trades!$E$8:$E$307=NX$7)*(Trades!$R$8:$R$307&lt;$JE121)), ""))</f>
        <v/>
      </c>
      <c r="NY121" s="86" t="str" cm="1">
        <f t="array" ref="NY121">IF(OR(NY$7="", $JE121=""), "", IFERROR(NY$8+SUMPRODUCT((Trades!$CL$8:$CL$307)*(Trades!$O$8:$Q$307=NY$7)*(Trades!$R$8:$R$307&lt;$JE121))-SUMPRODUCT((Trades!$H$8:$H$307)*(Trades!$E$8:$E$307=NY$7)*(Trades!$R$8:$R$307&lt;$JE121)), ""))</f>
        <v/>
      </c>
      <c r="NZ121" s="86" t="str" cm="1">
        <f t="array" ref="NZ121">IF(OR(NZ$7="", $JE121=""), "", IFERROR(NZ$8+SUMPRODUCT((Trades!$CL$8:$CL$307)*(Trades!$O$8:$Q$307=NZ$7)*(Trades!$R$8:$R$307&lt;$JE121))-SUMPRODUCT((Trades!$H$8:$H$307)*(Trades!$E$8:$E$307=NZ$7)*(Trades!$R$8:$R$307&lt;$JE121)), ""))</f>
        <v/>
      </c>
      <c r="OA121" s="86" t="str" cm="1">
        <f t="array" ref="OA121">IF(OR(OA$7="", $JE121=""), "", IFERROR(OA$8+SUMPRODUCT((Trades!$CL$8:$CL$307)*(Trades!$O$8:$Q$307=OA$7)*(Trades!$R$8:$R$307&lt;$JE121))-SUMPRODUCT((Trades!$H$8:$H$307)*(Trades!$E$8:$E$307=OA$7)*(Trades!$R$8:$R$307&lt;$JE121)), ""))</f>
        <v/>
      </c>
      <c r="OB121" s="86" t="str" cm="1">
        <f t="array" ref="OB121">IF(OR(OB$7="", $JE121=""), "", IFERROR(OB$8+SUMPRODUCT((Trades!$CL$8:$CL$307)*(Trades!$O$8:$Q$307=OB$7)*(Trades!$R$8:$R$307&lt;$JE121))-SUMPRODUCT((Trades!$H$8:$H$307)*(Trades!$E$8:$E$307=OB$7)*(Trades!$R$8:$R$307&lt;$JE121)), ""))</f>
        <v/>
      </c>
      <c r="OC121" s="86" t="str" cm="1">
        <f t="array" ref="OC121">IF(OR(OC$7="", $JE121=""), "", IFERROR(OC$8+SUMPRODUCT((Trades!$CL$8:$CL$307)*(Trades!$O$8:$Q$307=OC$7)*(Trades!$R$8:$R$307&lt;$JE121))-SUMPRODUCT((Trades!$H$8:$H$307)*(Trades!$E$8:$E$307=OC$7)*(Trades!$R$8:$R$307&lt;$JE121)), ""))</f>
        <v/>
      </c>
      <c r="OD121" s="86" t="str" cm="1">
        <f t="array" ref="OD121">IF(OR(OD$7="", $JE121=""), "", IFERROR(OD$8+SUMPRODUCT((Trades!$CL$8:$CL$307)*(Trades!$O$8:$Q$307=OD$7)*(Trades!$R$8:$R$307&lt;$JE121))-SUMPRODUCT((Trades!$H$8:$H$307)*(Trades!$E$8:$E$307=OD$7)*(Trades!$R$8:$R$307&lt;$JE121)), ""))</f>
        <v/>
      </c>
      <c r="OE121" s="86" t="str" cm="1">
        <f t="array" ref="OE121">IF(OR(OE$7="", $JE121=""), "", IFERROR(OE$8+SUMPRODUCT((Trades!$CL$8:$CL$307)*(Trades!$O$8:$Q$307=OE$7)*(Trades!$R$8:$R$307&lt;$JE121))-SUMPRODUCT((Trades!$H$8:$H$307)*(Trades!$E$8:$E$307=OE$7)*(Trades!$R$8:$R$307&lt;$JE121)), ""))</f>
        <v/>
      </c>
      <c r="OF121" s="86" t="str" cm="1">
        <f t="array" ref="OF121">IF(OR(OF$7="", $JE121=""), "", IFERROR(OF$8+SUMPRODUCT((Trades!$CL$8:$CL$307)*(Trades!$O$8:$Q$307=OF$7)*(Trades!$R$8:$R$307&lt;$JE121))-SUMPRODUCT((Trades!$H$8:$H$307)*(Trades!$E$8:$E$307=OF$7)*(Trades!$R$8:$R$307&lt;$JE121)), ""))</f>
        <v/>
      </c>
      <c r="OG121" s="86" t="str" cm="1">
        <f t="array" ref="OG121">IF(OR(OG$7="", $JE121=""), "", IFERROR(OG$8+SUMPRODUCT((Trades!$CL$8:$CL$307)*(Trades!$O$8:$Q$307=OG$7)*(Trades!$R$8:$R$307&lt;$JE121))-SUMPRODUCT((Trades!$H$8:$H$307)*(Trades!$E$8:$E$307=OG$7)*(Trades!$R$8:$R$307&lt;$JE121)), ""))</f>
        <v/>
      </c>
      <c r="OH121" s="87" t="str" cm="1">
        <f t="array" ref="OH121">IF(OR(OH$7="", $JE121=""), "", IFERROR(OH$8+SUMPRODUCT((Trades!$CL$8:$CL$307)*(Trades!$O$8:$Q$307=OH$7)*(Trades!$R$8:$R$307&lt;$JE121))-SUMPRODUCT((Trades!$H$8:$H$307)*(Trades!$E$8:$E$307=OH$7)*(Trades!$R$8:$R$307&lt;$JE121)), ""))</f>
        <v/>
      </c>
      <c r="OJ121" s="94" t="str">
        <f t="shared" si="270"/>
        <v/>
      </c>
      <c r="OK121" s="95" t="str">
        <f t="shared" si="298"/>
        <v/>
      </c>
      <c r="OL121" s="95" t="str">
        <f t="shared" si="299"/>
        <v/>
      </c>
      <c r="OM121" s="95" t="str">
        <f t="shared" si="300"/>
        <v/>
      </c>
      <c r="ON121" s="95" t="str">
        <f t="shared" si="301"/>
        <v/>
      </c>
      <c r="OO121" s="95" t="str">
        <f t="shared" si="302"/>
        <v/>
      </c>
      <c r="OP121" s="95" t="str">
        <f t="shared" si="303"/>
        <v/>
      </c>
      <c r="OQ121" s="95" t="str">
        <f t="shared" si="304"/>
        <v/>
      </c>
      <c r="OR121" s="95" t="str">
        <f t="shared" si="305"/>
        <v/>
      </c>
      <c r="OS121" s="95" t="str">
        <f t="shared" si="275"/>
        <v/>
      </c>
      <c r="OT121" s="95" t="str">
        <f t="shared" si="276"/>
        <v/>
      </c>
      <c r="OU121" s="95" t="str">
        <f t="shared" si="277"/>
        <v/>
      </c>
      <c r="OV121" s="95" t="str">
        <f t="shared" si="278"/>
        <v/>
      </c>
      <c r="OW121" s="95" t="str">
        <f t="shared" si="279"/>
        <v/>
      </c>
      <c r="OX121" s="95" t="str">
        <f t="shared" si="280"/>
        <v/>
      </c>
      <c r="OY121" s="95" t="str">
        <f t="shared" si="281"/>
        <v/>
      </c>
      <c r="OZ121" s="95" t="str">
        <f t="shared" si="282"/>
        <v/>
      </c>
      <c r="PA121" s="95" t="str">
        <f t="shared" si="283"/>
        <v/>
      </c>
      <c r="PB121" s="95" t="str">
        <f t="shared" si="284"/>
        <v/>
      </c>
      <c r="PC121" s="96" t="str">
        <f t="shared" si="285"/>
        <v/>
      </c>
      <c r="PE121" s="101" t="str">
        <f t="shared" si="271"/>
        <v/>
      </c>
      <c r="PG121" s="106" t="str">
        <f t="shared" si="272"/>
        <v/>
      </c>
      <c r="PH121" s="107" t="str">
        <f t="shared" si="306"/>
        <v/>
      </c>
      <c r="PI121" s="107" t="str">
        <f t="shared" si="307"/>
        <v/>
      </c>
      <c r="PJ121" s="107" t="str">
        <f t="shared" si="308"/>
        <v/>
      </c>
      <c r="PK121" s="107" t="str">
        <f t="shared" si="309"/>
        <v/>
      </c>
      <c r="PL121" s="107" t="str">
        <f t="shared" si="310"/>
        <v/>
      </c>
      <c r="PM121" s="107" t="str">
        <f t="shared" si="311"/>
        <v/>
      </c>
      <c r="PN121" s="107" t="str">
        <f t="shared" si="312"/>
        <v/>
      </c>
      <c r="PO121" s="107" t="str">
        <f t="shared" si="313"/>
        <v/>
      </c>
      <c r="PP121" s="107" t="str">
        <f t="shared" si="286"/>
        <v/>
      </c>
      <c r="PQ121" s="107" t="str">
        <f t="shared" si="287"/>
        <v/>
      </c>
      <c r="PR121" s="107" t="str">
        <f t="shared" si="288"/>
        <v/>
      </c>
      <c r="PS121" s="107" t="str">
        <f t="shared" si="289"/>
        <v/>
      </c>
      <c r="PT121" s="107" t="str">
        <f t="shared" si="290"/>
        <v/>
      </c>
      <c r="PU121" s="107" t="str">
        <f t="shared" si="291"/>
        <v/>
      </c>
      <c r="PV121" s="107" t="str">
        <f t="shared" si="292"/>
        <v/>
      </c>
      <c r="PW121" s="107" t="str">
        <f t="shared" si="293"/>
        <v/>
      </c>
      <c r="PX121" s="107" t="str">
        <f t="shared" si="294"/>
        <v/>
      </c>
      <c r="PY121" s="107" t="str">
        <f t="shared" si="295"/>
        <v/>
      </c>
      <c r="PZ121" s="108" t="str">
        <f t="shared" si="296"/>
        <v/>
      </c>
      <c r="QB121" s="124" t="str" cm="1">
        <f t="array" ref="QB121">IF(OR($QB$3="", $NI121=""), "", IFERROR(INDEX($ML121:$NE121, $QA121, MATCH($QB$3, $ML$7:$NE$7, 0)), ""))</f>
        <v/>
      </c>
      <c r="QD121" s="101" t="e" cm="1">
        <f t="array" ref="QD121">IF(OR($NI121="", $QB$3=""), NA(), IFERROR(INDEX($NO121:$OH121, $QC121, MATCH($QB$3, $NO$7:$OH$7, 0)), NA()))</f>
        <v>#N/A</v>
      </c>
      <c r="QF121" s="10">
        <f t="shared" si="242"/>
        <v>-20</v>
      </c>
    </row>
    <row r="122" spans="218:448" ht="15" hidden="1" customHeight="1" x14ac:dyDescent="0.25">
      <c r="HJ122" s="52" t="e">
        <f t="shared" si="318"/>
        <v>#VALUE!</v>
      </c>
      <c r="HL122" s="49">
        <f>$CA$26</f>
        <v>0.74999999999999978</v>
      </c>
      <c r="HN122" s="10" t="e">
        <f t="shared" si="316"/>
        <v>#VALUE!</v>
      </c>
      <c r="HP122" s="10" t="e">
        <f t="shared" si="317"/>
        <v>#VALUE!</v>
      </c>
      <c r="HR122" s="10" t="e">
        <f t="shared" si="243"/>
        <v>#VALUE!</v>
      </c>
      <c r="HT122" s="60" t="e">
        <f t="shared" si="320"/>
        <v>#VALUE!</v>
      </c>
      <c r="HU122" s="7" t="e">
        <f t="shared" si="320"/>
        <v>#VALUE!</v>
      </c>
      <c r="HV122" s="7" t="e">
        <f t="shared" si="320"/>
        <v>#VALUE!</v>
      </c>
      <c r="HW122" s="7" t="e">
        <f t="shared" si="320"/>
        <v>#VALUE!</v>
      </c>
      <c r="HX122" s="7" t="e">
        <f t="shared" si="320"/>
        <v>#VALUE!</v>
      </c>
      <c r="HY122" s="7" t="e">
        <f t="shared" si="320"/>
        <v>#VALUE!</v>
      </c>
      <c r="HZ122" s="7" t="e">
        <f t="shared" si="320"/>
        <v>#VALUE!</v>
      </c>
      <c r="IA122" s="7" t="e">
        <f t="shared" si="320"/>
        <v>#VALUE!</v>
      </c>
      <c r="IB122" s="7" t="e">
        <f t="shared" si="320"/>
        <v>#VALUE!</v>
      </c>
      <c r="IC122" s="7" t="e">
        <f t="shared" si="320"/>
        <v>#VALUE!</v>
      </c>
      <c r="ID122" s="7" t="e">
        <f t="shared" si="320"/>
        <v>#VALUE!</v>
      </c>
      <c r="IE122" s="7" t="e">
        <f t="shared" si="320"/>
        <v>#VALUE!</v>
      </c>
      <c r="IF122" s="7" t="e">
        <f t="shared" si="320"/>
        <v>#VALUE!</v>
      </c>
      <c r="IG122" s="7" t="e">
        <f t="shared" si="320"/>
        <v>#VALUE!</v>
      </c>
      <c r="IH122" s="7" t="e">
        <f t="shared" si="320"/>
        <v>#VALUE!</v>
      </c>
      <c r="II122" s="7" t="e">
        <f t="shared" si="320"/>
        <v>#VALUE!</v>
      </c>
      <c r="IJ122" s="7" t="e">
        <f t="shared" si="319"/>
        <v>#VALUE!</v>
      </c>
      <c r="IK122" s="7" t="e">
        <f t="shared" si="319"/>
        <v>#VALUE!</v>
      </c>
      <c r="IL122" s="7" t="e">
        <f t="shared" si="319"/>
        <v>#VALUE!</v>
      </c>
      <c r="IM122" s="61" t="e">
        <f t="shared" si="319"/>
        <v>#VALUE!</v>
      </c>
      <c r="IW122" s="10" t="str">
        <f>IFERROR(IF(COUNTIF(IW$8:IW121, IW121)&lt;=INDEX($IQ$8:$IQ$18, MATCH(IW121, $IP$8:$IP$18, 0)), IW121, IW121+$IR$5), "")</f>
        <v/>
      </c>
      <c r="IX122" s="10" t="str">
        <f>IF($IW122="", "", COUNTIF(IW$8:IW122, IW122))</f>
        <v/>
      </c>
      <c r="IY122" s="10" t="str">
        <f t="shared" si="245"/>
        <v/>
      </c>
      <c r="JA122" s="10" t="str">
        <f t="shared" si="246"/>
        <v/>
      </c>
      <c r="JB122" s="10" t="str">
        <f>IF($JA122="", "", COUNTIF(JA$8:JA122, "X"))</f>
        <v/>
      </c>
      <c r="JE122" s="67" t="str">
        <f t="shared" si="247"/>
        <v/>
      </c>
      <c r="JF122" s="60" t="str">
        <f>IF(AND($IQ$5='Dev Settings'!$BU$3, COUNTIF($IP$21:$IP$25, HT122)&gt;0, COUNTIF($IP$21:$IP$25, HT121)&gt;0), MIN($ML121:$NE121)-ML121, IF(AND($IQ$6='Dev Settings'!$BU$3, COUNTIF($IQ$21:$IQ$25, HT122)&gt;0, COUNTIF($IQ$21:$IQ$25, HT121)&gt;0), MAX($ML121:$NE121)-ML121, IFERROR(INDEX($IU$8:$IU$107, MATCH(HT122, $IT$8:$IT$107, 0)), "")))</f>
        <v/>
      </c>
      <c r="JG122" s="7" t="str">
        <f>IF(AND($IQ$5='Dev Settings'!$BU$3, COUNTIF($IP$21:$IP$25, HU122)&gt;0, COUNTIF($IP$21:$IP$25, HU121)&gt;0), MIN($ML121:$NE121)-MM121, IF(AND($IQ$6='Dev Settings'!$BU$3, COUNTIF($IQ$21:$IQ$25, HU122)&gt;0, COUNTIF($IQ$21:$IQ$25, HU121)&gt;0), MAX($ML121:$NE121)-MM121, IFERROR(INDEX($IU$8:$IU$107, MATCH(HU122, $IT$8:$IT$107, 0)), "")))</f>
        <v/>
      </c>
      <c r="JH122" s="7" t="str">
        <f>IF(AND($IQ$5='Dev Settings'!$BU$3, COUNTIF($IP$21:$IP$25, HV122)&gt;0, COUNTIF($IP$21:$IP$25, HV121)&gt;0), MIN($ML121:$NE121)-MN121, IF(AND($IQ$6='Dev Settings'!$BU$3, COUNTIF($IQ$21:$IQ$25, HV122)&gt;0, COUNTIF($IQ$21:$IQ$25, HV121)&gt;0), MAX($ML121:$NE121)-MN121, IFERROR(INDEX($IU$8:$IU$107, MATCH(HV122, $IT$8:$IT$107, 0)), "")))</f>
        <v/>
      </c>
      <c r="JI122" s="7" t="str">
        <f>IF(AND($IQ$5='Dev Settings'!$BU$3, COUNTIF($IP$21:$IP$25, HW122)&gt;0, COUNTIF($IP$21:$IP$25, HW121)&gt;0), MIN($ML121:$NE121)-MO121, IF(AND($IQ$6='Dev Settings'!$BU$3, COUNTIF($IQ$21:$IQ$25, HW122)&gt;0, COUNTIF($IQ$21:$IQ$25, HW121)&gt;0), MAX($ML121:$NE121)-MO121, IFERROR(INDEX($IU$8:$IU$107, MATCH(HW122, $IT$8:$IT$107, 0)), "")))</f>
        <v/>
      </c>
      <c r="JJ122" s="7" t="str">
        <f>IF(AND($IQ$5='Dev Settings'!$BU$3, COUNTIF($IP$21:$IP$25, HX122)&gt;0, COUNTIF($IP$21:$IP$25, HX121)&gt;0), MIN($ML121:$NE121)-MP121, IF(AND($IQ$6='Dev Settings'!$BU$3, COUNTIF($IQ$21:$IQ$25, HX122)&gt;0, COUNTIF($IQ$21:$IQ$25, HX121)&gt;0), MAX($ML121:$NE121)-MP121, IFERROR(INDEX($IU$8:$IU$107, MATCH(HX122, $IT$8:$IT$107, 0)), "")))</f>
        <v/>
      </c>
      <c r="JK122" s="7" t="str">
        <f>IF(AND($IQ$5='Dev Settings'!$BU$3, COUNTIF($IP$21:$IP$25, HY122)&gt;0, COUNTIF($IP$21:$IP$25, HY121)&gt;0), MIN($ML121:$NE121)-MQ121, IF(AND($IQ$6='Dev Settings'!$BU$3, COUNTIF($IQ$21:$IQ$25, HY122)&gt;0, COUNTIF($IQ$21:$IQ$25, HY121)&gt;0), MAX($ML121:$NE121)-MQ121, IFERROR(INDEX($IU$8:$IU$107, MATCH(HY122, $IT$8:$IT$107, 0)), "")))</f>
        <v/>
      </c>
      <c r="JL122" s="7" t="str">
        <f>IF(AND($IQ$5='Dev Settings'!$BU$3, COUNTIF($IP$21:$IP$25, HZ122)&gt;0, COUNTIF($IP$21:$IP$25, HZ121)&gt;0), MIN($ML121:$NE121)-MR121, IF(AND($IQ$6='Dev Settings'!$BU$3, COUNTIF($IQ$21:$IQ$25, HZ122)&gt;0, COUNTIF($IQ$21:$IQ$25, HZ121)&gt;0), MAX($ML121:$NE121)-MR121, IFERROR(INDEX($IU$8:$IU$107, MATCH(HZ122, $IT$8:$IT$107, 0)), "")))</f>
        <v/>
      </c>
      <c r="JM122" s="7" t="str">
        <f>IF(AND($IQ$5='Dev Settings'!$BU$3, COUNTIF($IP$21:$IP$25, IA122)&gt;0, COUNTIF($IP$21:$IP$25, IA121)&gt;0), MIN($ML121:$NE121)-MS121, IF(AND($IQ$6='Dev Settings'!$BU$3, COUNTIF($IQ$21:$IQ$25, IA122)&gt;0, COUNTIF($IQ$21:$IQ$25, IA121)&gt;0), MAX($ML121:$NE121)-MS121, IFERROR(INDEX($IU$8:$IU$107, MATCH(IA122, $IT$8:$IT$107, 0)), "")))</f>
        <v/>
      </c>
      <c r="JN122" s="7" t="str">
        <f>IF(AND($IQ$5='Dev Settings'!$BU$3, COUNTIF($IP$21:$IP$25, IB122)&gt;0, COUNTIF($IP$21:$IP$25, IB121)&gt;0), MIN($ML121:$NE121)-MT121, IF(AND($IQ$6='Dev Settings'!$BU$3, COUNTIF($IQ$21:$IQ$25, IB122)&gt;0, COUNTIF($IQ$21:$IQ$25, IB121)&gt;0), MAX($ML121:$NE121)-MT121, IFERROR(INDEX($IU$8:$IU$107, MATCH(IB122, $IT$8:$IT$107, 0)), "")))</f>
        <v/>
      </c>
      <c r="JO122" s="7" t="str">
        <f>IF(AND($IQ$5='Dev Settings'!$BU$3, COUNTIF($IP$21:$IP$25, IC122)&gt;0, COUNTIF($IP$21:$IP$25, IC121)&gt;0), MIN($ML121:$NE121)-MU121, IF(AND($IQ$6='Dev Settings'!$BU$3, COUNTIF($IQ$21:$IQ$25, IC122)&gt;0, COUNTIF($IQ$21:$IQ$25, IC121)&gt;0), MAX($ML121:$NE121)-MU121, IFERROR(INDEX($IU$8:$IU$107, MATCH(IC122, $IT$8:$IT$107, 0)), "")))</f>
        <v/>
      </c>
      <c r="JP122" s="7" t="str">
        <f>IF(AND($IQ$5='Dev Settings'!$BU$3, COUNTIF($IP$21:$IP$25, ID122)&gt;0, COUNTIF($IP$21:$IP$25, ID121)&gt;0), MIN($ML121:$NE121)-MV121, IF(AND($IQ$6='Dev Settings'!$BU$3, COUNTIF($IQ$21:$IQ$25, ID122)&gt;0, COUNTIF($IQ$21:$IQ$25, ID121)&gt;0), MAX($ML121:$NE121)-MV121, IFERROR(INDEX($IU$8:$IU$107, MATCH(ID122, $IT$8:$IT$107, 0)), "")))</f>
        <v/>
      </c>
      <c r="JQ122" s="7" t="str">
        <f>IF(AND($IQ$5='Dev Settings'!$BU$3, COUNTIF($IP$21:$IP$25, IE122)&gt;0, COUNTIF($IP$21:$IP$25, IE121)&gt;0), MIN($ML121:$NE121)-MW121, IF(AND($IQ$6='Dev Settings'!$BU$3, COUNTIF($IQ$21:$IQ$25, IE122)&gt;0, COUNTIF($IQ$21:$IQ$25, IE121)&gt;0), MAX($ML121:$NE121)-MW121, IFERROR(INDEX($IU$8:$IU$107, MATCH(IE122, $IT$8:$IT$107, 0)), "")))</f>
        <v/>
      </c>
      <c r="JR122" s="7" t="str">
        <f>IF(AND($IQ$5='Dev Settings'!$BU$3, COUNTIF($IP$21:$IP$25, IF122)&gt;0, COUNTIF($IP$21:$IP$25, IF121)&gt;0), MIN($ML121:$NE121)-MX121, IF(AND($IQ$6='Dev Settings'!$BU$3, COUNTIF($IQ$21:$IQ$25, IF122)&gt;0, COUNTIF($IQ$21:$IQ$25, IF121)&gt;0), MAX($ML121:$NE121)-MX121, IFERROR(INDEX($IU$8:$IU$107, MATCH(IF122, $IT$8:$IT$107, 0)), "")))</f>
        <v/>
      </c>
      <c r="JS122" s="7" t="str">
        <f>IF(AND($IQ$5='Dev Settings'!$BU$3, COUNTIF($IP$21:$IP$25, IG122)&gt;0, COUNTIF($IP$21:$IP$25, IG121)&gt;0), MIN($ML121:$NE121)-MY121, IF(AND($IQ$6='Dev Settings'!$BU$3, COUNTIF($IQ$21:$IQ$25, IG122)&gt;0, COUNTIF($IQ$21:$IQ$25, IG121)&gt;0), MAX($ML121:$NE121)-MY121, IFERROR(INDEX($IU$8:$IU$107, MATCH(IG122, $IT$8:$IT$107, 0)), "")))</f>
        <v/>
      </c>
      <c r="JT122" s="7" t="str">
        <f>IF(AND($IQ$5='Dev Settings'!$BU$3, COUNTIF($IP$21:$IP$25, IH122)&gt;0, COUNTIF($IP$21:$IP$25, IH121)&gt;0), MIN($ML121:$NE121)-MZ121, IF(AND($IQ$6='Dev Settings'!$BU$3, COUNTIF($IQ$21:$IQ$25, IH122)&gt;0, COUNTIF($IQ$21:$IQ$25, IH121)&gt;0), MAX($ML121:$NE121)-MZ121, IFERROR(INDEX($IU$8:$IU$107, MATCH(IH122, $IT$8:$IT$107, 0)), "")))</f>
        <v/>
      </c>
      <c r="JU122" s="7" t="str">
        <f>IF(AND($IQ$5='Dev Settings'!$BU$3, COUNTIF($IP$21:$IP$25, II122)&gt;0, COUNTIF($IP$21:$IP$25, II121)&gt;0), MIN($ML121:$NE121)-NA121, IF(AND($IQ$6='Dev Settings'!$BU$3, COUNTIF($IQ$21:$IQ$25, II122)&gt;0, COUNTIF($IQ$21:$IQ$25, II121)&gt;0), MAX($ML121:$NE121)-NA121, IFERROR(INDEX($IU$8:$IU$107, MATCH(II122, $IT$8:$IT$107, 0)), "")))</f>
        <v/>
      </c>
      <c r="JV122" s="7" t="str">
        <f>IF(AND($IQ$5='Dev Settings'!$BU$3, COUNTIF($IP$21:$IP$25, IJ122)&gt;0, COUNTIF($IP$21:$IP$25, IJ121)&gt;0), MIN($ML121:$NE121)-NB121, IF(AND($IQ$6='Dev Settings'!$BU$3, COUNTIF($IQ$21:$IQ$25, IJ122)&gt;0, COUNTIF($IQ$21:$IQ$25, IJ121)&gt;0), MAX($ML121:$NE121)-NB121, IFERROR(INDEX($IU$8:$IU$107, MATCH(IJ122, $IT$8:$IT$107, 0)), "")))</f>
        <v/>
      </c>
      <c r="JW122" s="7" t="str">
        <f>IF(AND($IQ$5='Dev Settings'!$BU$3, COUNTIF($IP$21:$IP$25, IK122)&gt;0, COUNTIF($IP$21:$IP$25, IK121)&gt;0), MIN($ML121:$NE121)-NC121, IF(AND($IQ$6='Dev Settings'!$BU$3, COUNTIF($IQ$21:$IQ$25, IK122)&gt;0, COUNTIF($IQ$21:$IQ$25, IK121)&gt;0), MAX($ML121:$NE121)-NC121, IFERROR(INDEX($IU$8:$IU$107, MATCH(IK122, $IT$8:$IT$107, 0)), "")))</f>
        <v/>
      </c>
      <c r="JX122" s="7" t="str">
        <f>IF(AND($IQ$5='Dev Settings'!$BU$3, COUNTIF($IP$21:$IP$25, IL122)&gt;0, COUNTIF($IP$21:$IP$25, IL121)&gt;0), MIN($ML121:$NE121)-ND121, IF(AND($IQ$6='Dev Settings'!$BU$3, COUNTIF($IQ$21:$IQ$25, IL122)&gt;0, COUNTIF($IQ$21:$IQ$25, IL121)&gt;0), MAX($ML121:$NE121)-ND121, IFERROR(INDEX($IU$8:$IU$107, MATCH(IL122, $IT$8:$IT$107, 0)), "")))</f>
        <v/>
      </c>
      <c r="JY122" s="61" t="str">
        <f>IF(AND($IQ$5='Dev Settings'!$BU$3, COUNTIF($IP$21:$IP$25, IM122)&gt;0, COUNTIF($IP$21:$IP$25, IM121)&gt;0), MIN($ML121:$NE121)-NE121, IF(AND($IQ$6='Dev Settings'!$BU$3, COUNTIF($IQ$21:$IQ$25, IM122)&gt;0, COUNTIF($IQ$21:$IQ$25, IM121)&gt;0), MAX($ML121:$NE121)-NE121, IFERROR(INDEX($IU$8:$IU$107, MATCH(IM122, $IT$8:$IT$107, 0)), "")))</f>
        <v/>
      </c>
      <c r="KA122" s="60" t="str">
        <f t="shared" si="181"/>
        <v/>
      </c>
      <c r="KB122" s="7" t="str">
        <f t="shared" si="182"/>
        <v/>
      </c>
      <c r="KC122" s="7" t="str">
        <f t="shared" si="183"/>
        <v/>
      </c>
      <c r="KD122" s="7" t="str">
        <f t="shared" si="184"/>
        <v/>
      </c>
      <c r="KE122" s="7" t="str">
        <f t="shared" si="185"/>
        <v/>
      </c>
      <c r="KF122" s="7" t="str">
        <f t="shared" si="186"/>
        <v/>
      </c>
      <c r="KG122" s="7" t="str">
        <f t="shared" si="187"/>
        <v/>
      </c>
      <c r="KH122" s="7" t="str">
        <f t="shared" si="188"/>
        <v/>
      </c>
      <c r="KI122" s="7" t="str">
        <f t="shared" si="189"/>
        <v/>
      </c>
      <c r="KJ122" s="7" t="str">
        <f t="shared" si="190"/>
        <v/>
      </c>
      <c r="KK122" s="7" t="str">
        <f t="shared" si="191"/>
        <v/>
      </c>
      <c r="KL122" s="7" t="str">
        <f t="shared" si="192"/>
        <v/>
      </c>
      <c r="KM122" s="7" t="str">
        <f t="shared" si="193"/>
        <v/>
      </c>
      <c r="KN122" s="7" t="str">
        <f t="shared" si="194"/>
        <v/>
      </c>
      <c r="KO122" s="7" t="str">
        <f t="shared" si="195"/>
        <v/>
      </c>
      <c r="KP122" s="7" t="str">
        <f t="shared" si="196"/>
        <v/>
      </c>
      <c r="KQ122" s="7" t="str">
        <f t="shared" si="197"/>
        <v/>
      </c>
      <c r="KR122" s="7" t="str">
        <f t="shared" si="198"/>
        <v/>
      </c>
      <c r="KS122" s="7" t="str">
        <f t="shared" si="199"/>
        <v/>
      </c>
      <c r="KT122" s="61" t="str">
        <f t="shared" si="200"/>
        <v/>
      </c>
      <c r="KV122" s="60" t="e">
        <f t="shared" si="201"/>
        <v>#VALUE!</v>
      </c>
      <c r="KW122" s="7" t="e">
        <f t="shared" si="202"/>
        <v>#VALUE!</v>
      </c>
      <c r="KX122" s="7" t="e">
        <f t="shared" si="203"/>
        <v>#VALUE!</v>
      </c>
      <c r="KY122" s="7" t="e">
        <f t="shared" si="204"/>
        <v>#VALUE!</v>
      </c>
      <c r="KZ122" s="7" t="e">
        <f t="shared" si="205"/>
        <v>#VALUE!</v>
      </c>
      <c r="LA122" s="7" t="e">
        <f t="shared" si="206"/>
        <v>#VALUE!</v>
      </c>
      <c r="LB122" s="7" t="e">
        <f t="shared" si="207"/>
        <v>#VALUE!</v>
      </c>
      <c r="LC122" s="7" t="e">
        <f t="shared" si="208"/>
        <v>#VALUE!</v>
      </c>
      <c r="LD122" s="7" t="e">
        <f t="shared" si="209"/>
        <v>#VALUE!</v>
      </c>
      <c r="LE122" s="7" t="e">
        <f t="shared" si="210"/>
        <v>#VALUE!</v>
      </c>
      <c r="LF122" s="7" t="e">
        <f t="shared" si="211"/>
        <v>#VALUE!</v>
      </c>
      <c r="LG122" s="7" t="e">
        <f t="shared" si="212"/>
        <v>#VALUE!</v>
      </c>
      <c r="LH122" s="7" t="e">
        <f t="shared" si="213"/>
        <v>#VALUE!</v>
      </c>
      <c r="LI122" s="7" t="e">
        <f t="shared" si="214"/>
        <v>#VALUE!</v>
      </c>
      <c r="LJ122" s="7" t="e">
        <f t="shared" si="215"/>
        <v>#VALUE!</v>
      </c>
      <c r="LK122" s="7" t="e">
        <f t="shared" si="216"/>
        <v>#VALUE!</v>
      </c>
      <c r="LL122" s="7" t="e">
        <f t="shared" si="217"/>
        <v>#VALUE!</v>
      </c>
      <c r="LM122" s="7" t="e">
        <f t="shared" si="218"/>
        <v>#VALUE!</v>
      </c>
      <c r="LN122" s="7" t="e">
        <f t="shared" si="219"/>
        <v>#VALUE!</v>
      </c>
      <c r="LO122" s="61" t="e">
        <f t="shared" si="220"/>
        <v>#VALUE!</v>
      </c>
      <c r="LQ122" s="60" t="e">
        <f t="shared" si="221"/>
        <v>#VALUE!</v>
      </c>
      <c r="LR122" s="7" t="e">
        <f t="shared" si="222"/>
        <v>#VALUE!</v>
      </c>
      <c r="LS122" s="7" t="e">
        <f t="shared" si="223"/>
        <v>#VALUE!</v>
      </c>
      <c r="LT122" s="7" t="e">
        <f t="shared" si="224"/>
        <v>#VALUE!</v>
      </c>
      <c r="LU122" s="7" t="e">
        <f t="shared" si="225"/>
        <v>#VALUE!</v>
      </c>
      <c r="LV122" s="7" t="e">
        <f t="shared" si="226"/>
        <v>#VALUE!</v>
      </c>
      <c r="LW122" s="7" t="e">
        <f t="shared" si="227"/>
        <v>#VALUE!</v>
      </c>
      <c r="LX122" s="7" t="e">
        <f t="shared" si="228"/>
        <v>#VALUE!</v>
      </c>
      <c r="LY122" s="7" t="e">
        <f t="shared" si="229"/>
        <v>#VALUE!</v>
      </c>
      <c r="LZ122" s="7" t="e">
        <f t="shared" si="230"/>
        <v>#VALUE!</v>
      </c>
      <c r="MA122" s="7" t="e">
        <f t="shared" si="231"/>
        <v>#VALUE!</v>
      </c>
      <c r="MB122" s="7" t="e">
        <f t="shared" si="232"/>
        <v>#VALUE!</v>
      </c>
      <c r="MC122" s="7" t="e">
        <f t="shared" si="233"/>
        <v>#VALUE!</v>
      </c>
      <c r="MD122" s="7" t="e">
        <f t="shared" si="234"/>
        <v>#VALUE!</v>
      </c>
      <c r="ME122" s="7" t="e">
        <f t="shared" si="235"/>
        <v>#VALUE!</v>
      </c>
      <c r="MF122" s="7" t="e">
        <f t="shared" si="236"/>
        <v>#VALUE!</v>
      </c>
      <c r="MG122" s="7" t="e">
        <f t="shared" si="237"/>
        <v>#VALUE!</v>
      </c>
      <c r="MH122" s="7" t="e">
        <f t="shared" si="238"/>
        <v>#VALUE!</v>
      </c>
      <c r="MI122" s="7" t="e">
        <f t="shared" si="239"/>
        <v>#VALUE!</v>
      </c>
      <c r="MJ122" s="61" t="e">
        <f t="shared" si="240"/>
        <v>#VALUE!</v>
      </c>
      <c r="ML122" s="60" t="str">
        <f t="shared" si="248"/>
        <v/>
      </c>
      <c r="MM122" s="7" t="str">
        <f t="shared" si="249"/>
        <v/>
      </c>
      <c r="MN122" s="7" t="str">
        <f t="shared" si="250"/>
        <v/>
      </c>
      <c r="MO122" s="7" t="str">
        <f t="shared" si="251"/>
        <v/>
      </c>
      <c r="MP122" s="7" t="str">
        <f t="shared" si="252"/>
        <v/>
      </c>
      <c r="MQ122" s="7" t="str">
        <f t="shared" si="253"/>
        <v/>
      </c>
      <c r="MR122" s="7" t="str">
        <f t="shared" si="254"/>
        <v/>
      </c>
      <c r="MS122" s="7" t="str">
        <f t="shared" si="255"/>
        <v/>
      </c>
      <c r="MT122" s="7" t="str">
        <f t="shared" si="256"/>
        <v/>
      </c>
      <c r="MU122" s="7" t="str">
        <f t="shared" si="257"/>
        <v/>
      </c>
      <c r="MV122" s="7" t="str">
        <f t="shared" si="258"/>
        <v/>
      </c>
      <c r="MW122" s="7" t="str">
        <f t="shared" si="259"/>
        <v/>
      </c>
      <c r="MX122" s="7" t="str">
        <f t="shared" si="260"/>
        <v/>
      </c>
      <c r="MY122" s="7" t="str">
        <f t="shared" si="261"/>
        <v/>
      </c>
      <c r="MZ122" s="7" t="str">
        <f t="shared" si="262"/>
        <v/>
      </c>
      <c r="NA122" s="7" t="str">
        <f t="shared" si="263"/>
        <v/>
      </c>
      <c r="NB122" s="7" t="str">
        <f t="shared" si="264"/>
        <v/>
      </c>
      <c r="NC122" s="7" t="str">
        <f t="shared" si="265"/>
        <v/>
      </c>
      <c r="ND122" s="7" t="str">
        <f t="shared" si="266"/>
        <v/>
      </c>
      <c r="NE122" s="61" t="str">
        <f t="shared" si="267"/>
        <v/>
      </c>
      <c r="NG122" s="10" t="str">
        <f t="shared" si="268"/>
        <v/>
      </c>
      <c r="NI122" s="10" t="str">
        <f t="shared" si="269"/>
        <v/>
      </c>
      <c r="NK122" s="10" t="str">
        <f>IF(COUNTIF($NI122:$NI$176, "X")=1, "X", "")</f>
        <v/>
      </c>
      <c r="NM122" s="10" t="str">
        <f t="shared" si="241"/>
        <v/>
      </c>
      <c r="NO122" s="85" t="str" cm="1">
        <f t="array" ref="NO122">IF(OR(NO$7="", $JE122=""), "", IFERROR(NO$8+SUMPRODUCT((Trades!$CL$8:$CL$307)*(Trades!$O$8:$Q$307=NO$7)*(Trades!$R$8:$R$307&lt;$JE122))-SUMPRODUCT((Trades!$H$8:$H$307)*(Trades!$E$8:$E$307=NO$7)*(Trades!$R$8:$R$307&lt;$JE122)), ""))</f>
        <v/>
      </c>
      <c r="NP122" s="86" t="str" cm="1">
        <f t="array" ref="NP122">IF(OR(NP$7="", $JE122=""), "", IFERROR(NP$8+SUMPRODUCT((Trades!$CL$8:$CL$307)*(Trades!$O$8:$Q$307=NP$7)*(Trades!$R$8:$R$307&lt;$JE122))-SUMPRODUCT((Trades!$H$8:$H$307)*(Trades!$E$8:$E$307=NP$7)*(Trades!$R$8:$R$307&lt;$JE122)), ""))</f>
        <v/>
      </c>
      <c r="NQ122" s="86" t="str" cm="1">
        <f t="array" ref="NQ122">IF(OR(NQ$7="", $JE122=""), "", IFERROR(NQ$8+SUMPRODUCT((Trades!$CL$8:$CL$307)*(Trades!$O$8:$Q$307=NQ$7)*(Trades!$R$8:$R$307&lt;$JE122))-SUMPRODUCT((Trades!$H$8:$H$307)*(Trades!$E$8:$E$307=NQ$7)*(Trades!$R$8:$R$307&lt;$JE122)), ""))</f>
        <v/>
      </c>
      <c r="NR122" s="86" t="str" cm="1">
        <f t="array" ref="NR122">IF(OR(NR$7="", $JE122=""), "", IFERROR(NR$8+SUMPRODUCT((Trades!$CL$8:$CL$307)*(Trades!$O$8:$Q$307=NR$7)*(Trades!$R$8:$R$307&lt;$JE122))-SUMPRODUCT((Trades!$H$8:$H$307)*(Trades!$E$8:$E$307=NR$7)*(Trades!$R$8:$R$307&lt;$JE122)), ""))</f>
        <v/>
      </c>
      <c r="NS122" s="86" t="str" cm="1">
        <f t="array" ref="NS122">IF(OR(NS$7="", $JE122=""), "", IFERROR(NS$8+SUMPRODUCT((Trades!$CL$8:$CL$307)*(Trades!$O$8:$Q$307=NS$7)*(Trades!$R$8:$R$307&lt;$JE122))-SUMPRODUCT((Trades!$H$8:$H$307)*(Trades!$E$8:$E$307=NS$7)*(Trades!$R$8:$R$307&lt;$JE122)), ""))</f>
        <v/>
      </c>
      <c r="NT122" s="86" t="str" cm="1">
        <f t="array" ref="NT122">IF(OR(NT$7="", $JE122=""), "", IFERROR(NT$8+SUMPRODUCT((Trades!$CL$8:$CL$307)*(Trades!$O$8:$Q$307=NT$7)*(Trades!$R$8:$R$307&lt;$JE122))-SUMPRODUCT((Trades!$H$8:$H$307)*(Trades!$E$8:$E$307=NT$7)*(Trades!$R$8:$R$307&lt;$JE122)), ""))</f>
        <v/>
      </c>
      <c r="NU122" s="86" t="str" cm="1">
        <f t="array" ref="NU122">IF(OR(NU$7="", $JE122=""), "", IFERROR(NU$8+SUMPRODUCT((Trades!$CL$8:$CL$307)*(Trades!$O$8:$Q$307=NU$7)*(Trades!$R$8:$R$307&lt;$JE122))-SUMPRODUCT((Trades!$H$8:$H$307)*(Trades!$E$8:$E$307=NU$7)*(Trades!$R$8:$R$307&lt;$JE122)), ""))</f>
        <v/>
      </c>
      <c r="NV122" s="86" t="str" cm="1">
        <f t="array" ref="NV122">IF(OR(NV$7="", $JE122=""), "", IFERROR(NV$8+SUMPRODUCT((Trades!$CL$8:$CL$307)*(Trades!$O$8:$Q$307=NV$7)*(Trades!$R$8:$R$307&lt;$JE122))-SUMPRODUCT((Trades!$H$8:$H$307)*(Trades!$E$8:$E$307=NV$7)*(Trades!$R$8:$R$307&lt;$JE122)), ""))</f>
        <v/>
      </c>
      <c r="NW122" s="86" t="str" cm="1">
        <f t="array" ref="NW122">IF(OR(NW$7="", $JE122=""), "", IFERROR(NW$8+SUMPRODUCT((Trades!$CL$8:$CL$307)*(Trades!$O$8:$Q$307=NW$7)*(Trades!$R$8:$R$307&lt;$JE122))-SUMPRODUCT((Trades!$H$8:$H$307)*(Trades!$E$8:$E$307=NW$7)*(Trades!$R$8:$R$307&lt;$JE122)), ""))</f>
        <v/>
      </c>
      <c r="NX122" s="86" t="str" cm="1">
        <f t="array" ref="NX122">IF(OR(NX$7="", $JE122=""), "", IFERROR(NX$8+SUMPRODUCT((Trades!$CL$8:$CL$307)*(Trades!$O$8:$Q$307=NX$7)*(Trades!$R$8:$R$307&lt;$JE122))-SUMPRODUCT((Trades!$H$8:$H$307)*(Trades!$E$8:$E$307=NX$7)*(Trades!$R$8:$R$307&lt;$JE122)), ""))</f>
        <v/>
      </c>
      <c r="NY122" s="86" t="str" cm="1">
        <f t="array" ref="NY122">IF(OR(NY$7="", $JE122=""), "", IFERROR(NY$8+SUMPRODUCT((Trades!$CL$8:$CL$307)*(Trades!$O$8:$Q$307=NY$7)*(Trades!$R$8:$R$307&lt;$JE122))-SUMPRODUCT((Trades!$H$8:$H$307)*(Trades!$E$8:$E$307=NY$7)*(Trades!$R$8:$R$307&lt;$JE122)), ""))</f>
        <v/>
      </c>
      <c r="NZ122" s="86" t="str" cm="1">
        <f t="array" ref="NZ122">IF(OR(NZ$7="", $JE122=""), "", IFERROR(NZ$8+SUMPRODUCT((Trades!$CL$8:$CL$307)*(Trades!$O$8:$Q$307=NZ$7)*(Trades!$R$8:$R$307&lt;$JE122))-SUMPRODUCT((Trades!$H$8:$H$307)*(Trades!$E$8:$E$307=NZ$7)*(Trades!$R$8:$R$307&lt;$JE122)), ""))</f>
        <v/>
      </c>
      <c r="OA122" s="86" t="str" cm="1">
        <f t="array" ref="OA122">IF(OR(OA$7="", $JE122=""), "", IFERROR(OA$8+SUMPRODUCT((Trades!$CL$8:$CL$307)*(Trades!$O$8:$Q$307=OA$7)*(Trades!$R$8:$R$307&lt;$JE122))-SUMPRODUCT((Trades!$H$8:$H$307)*(Trades!$E$8:$E$307=OA$7)*(Trades!$R$8:$R$307&lt;$JE122)), ""))</f>
        <v/>
      </c>
      <c r="OB122" s="86" t="str" cm="1">
        <f t="array" ref="OB122">IF(OR(OB$7="", $JE122=""), "", IFERROR(OB$8+SUMPRODUCT((Trades!$CL$8:$CL$307)*(Trades!$O$8:$Q$307=OB$7)*(Trades!$R$8:$R$307&lt;$JE122))-SUMPRODUCT((Trades!$H$8:$H$307)*(Trades!$E$8:$E$307=OB$7)*(Trades!$R$8:$R$307&lt;$JE122)), ""))</f>
        <v/>
      </c>
      <c r="OC122" s="86" t="str" cm="1">
        <f t="array" ref="OC122">IF(OR(OC$7="", $JE122=""), "", IFERROR(OC$8+SUMPRODUCT((Trades!$CL$8:$CL$307)*(Trades!$O$8:$Q$307=OC$7)*(Trades!$R$8:$R$307&lt;$JE122))-SUMPRODUCT((Trades!$H$8:$H$307)*(Trades!$E$8:$E$307=OC$7)*(Trades!$R$8:$R$307&lt;$JE122)), ""))</f>
        <v/>
      </c>
      <c r="OD122" s="86" t="str" cm="1">
        <f t="array" ref="OD122">IF(OR(OD$7="", $JE122=""), "", IFERROR(OD$8+SUMPRODUCT((Trades!$CL$8:$CL$307)*(Trades!$O$8:$Q$307=OD$7)*(Trades!$R$8:$R$307&lt;$JE122))-SUMPRODUCT((Trades!$H$8:$H$307)*(Trades!$E$8:$E$307=OD$7)*(Trades!$R$8:$R$307&lt;$JE122)), ""))</f>
        <v/>
      </c>
      <c r="OE122" s="86" t="str" cm="1">
        <f t="array" ref="OE122">IF(OR(OE$7="", $JE122=""), "", IFERROR(OE$8+SUMPRODUCT((Trades!$CL$8:$CL$307)*(Trades!$O$8:$Q$307=OE$7)*(Trades!$R$8:$R$307&lt;$JE122))-SUMPRODUCT((Trades!$H$8:$H$307)*(Trades!$E$8:$E$307=OE$7)*(Trades!$R$8:$R$307&lt;$JE122)), ""))</f>
        <v/>
      </c>
      <c r="OF122" s="86" t="str" cm="1">
        <f t="array" ref="OF122">IF(OR(OF$7="", $JE122=""), "", IFERROR(OF$8+SUMPRODUCT((Trades!$CL$8:$CL$307)*(Trades!$O$8:$Q$307=OF$7)*(Trades!$R$8:$R$307&lt;$JE122))-SUMPRODUCT((Trades!$H$8:$H$307)*(Trades!$E$8:$E$307=OF$7)*(Trades!$R$8:$R$307&lt;$JE122)), ""))</f>
        <v/>
      </c>
      <c r="OG122" s="86" t="str" cm="1">
        <f t="array" ref="OG122">IF(OR(OG$7="", $JE122=""), "", IFERROR(OG$8+SUMPRODUCT((Trades!$CL$8:$CL$307)*(Trades!$O$8:$Q$307=OG$7)*(Trades!$R$8:$R$307&lt;$JE122))-SUMPRODUCT((Trades!$H$8:$H$307)*(Trades!$E$8:$E$307=OG$7)*(Trades!$R$8:$R$307&lt;$JE122)), ""))</f>
        <v/>
      </c>
      <c r="OH122" s="87" t="str" cm="1">
        <f t="array" ref="OH122">IF(OR(OH$7="", $JE122=""), "", IFERROR(OH$8+SUMPRODUCT((Trades!$CL$8:$CL$307)*(Trades!$O$8:$Q$307=OH$7)*(Trades!$R$8:$R$307&lt;$JE122))-SUMPRODUCT((Trades!$H$8:$H$307)*(Trades!$E$8:$E$307=OH$7)*(Trades!$R$8:$R$307&lt;$JE122)), ""))</f>
        <v/>
      </c>
      <c r="OJ122" s="94" t="str">
        <f t="shared" si="270"/>
        <v/>
      </c>
      <c r="OK122" s="95" t="str">
        <f t="shared" si="298"/>
        <v/>
      </c>
      <c r="OL122" s="95" t="str">
        <f t="shared" si="299"/>
        <v/>
      </c>
      <c r="OM122" s="95" t="str">
        <f t="shared" si="300"/>
        <v/>
      </c>
      <c r="ON122" s="95" t="str">
        <f t="shared" si="301"/>
        <v/>
      </c>
      <c r="OO122" s="95" t="str">
        <f t="shared" si="302"/>
        <v/>
      </c>
      <c r="OP122" s="95" t="str">
        <f t="shared" si="303"/>
        <v/>
      </c>
      <c r="OQ122" s="95" t="str">
        <f t="shared" si="304"/>
        <v/>
      </c>
      <c r="OR122" s="95" t="str">
        <f t="shared" si="305"/>
        <v/>
      </c>
      <c r="OS122" s="95" t="str">
        <f t="shared" si="275"/>
        <v/>
      </c>
      <c r="OT122" s="95" t="str">
        <f t="shared" si="276"/>
        <v/>
      </c>
      <c r="OU122" s="95" t="str">
        <f t="shared" si="277"/>
        <v/>
      </c>
      <c r="OV122" s="95" t="str">
        <f t="shared" si="278"/>
        <v/>
      </c>
      <c r="OW122" s="95" t="str">
        <f t="shared" si="279"/>
        <v/>
      </c>
      <c r="OX122" s="95" t="str">
        <f t="shared" si="280"/>
        <v/>
      </c>
      <c r="OY122" s="95" t="str">
        <f t="shared" si="281"/>
        <v/>
      </c>
      <c r="OZ122" s="95" t="str">
        <f t="shared" si="282"/>
        <v/>
      </c>
      <c r="PA122" s="95" t="str">
        <f t="shared" si="283"/>
        <v/>
      </c>
      <c r="PB122" s="95" t="str">
        <f t="shared" si="284"/>
        <v/>
      </c>
      <c r="PC122" s="96" t="str">
        <f t="shared" si="285"/>
        <v/>
      </c>
      <c r="PE122" s="101" t="str">
        <f t="shared" si="271"/>
        <v/>
      </c>
      <c r="PG122" s="106" t="str">
        <f t="shared" si="272"/>
        <v/>
      </c>
      <c r="PH122" s="107" t="str">
        <f t="shared" si="306"/>
        <v/>
      </c>
      <c r="PI122" s="107" t="str">
        <f t="shared" si="307"/>
        <v/>
      </c>
      <c r="PJ122" s="107" t="str">
        <f t="shared" si="308"/>
        <v/>
      </c>
      <c r="PK122" s="107" t="str">
        <f t="shared" si="309"/>
        <v/>
      </c>
      <c r="PL122" s="107" t="str">
        <f t="shared" si="310"/>
        <v/>
      </c>
      <c r="PM122" s="107" t="str">
        <f t="shared" si="311"/>
        <v/>
      </c>
      <c r="PN122" s="107" t="str">
        <f t="shared" si="312"/>
        <v/>
      </c>
      <c r="PO122" s="107" t="str">
        <f t="shared" si="313"/>
        <v/>
      </c>
      <c r="PP122" s="107" t="str">
        <f t="shared" si="286"/>
        <v/>
      </c>
      <c r="PQ122" s="107" t="str">
        <f t="shared" si="287"/>
        <v/>
      </c>
      <c r="PR122" s="107" t="str">
        <f t="shared" si="288"/>
        <v/>
      </c>
      <c r="PS122" s="107" t="str">
        <f t="shared" si="289"/>
        <v/>
      </c>
      <c r="PT122" s="107" t="str">
        <f t="shared" si="290"/>
        <v/>
      </c>
      <c r="PU122" s="107" t="str">
        <f t="shared" si="291"/>
        <v/>
      </c>
      <c r="PV122" s="107" t="str">
        <f t="shared" si="292"/>
        <v/>
      </c>
      <c r="PW122" s="107" t="str">
        <f t="shared" si="293"/>
        <v/>
      </c>
      <c r="PX122" s="107" t="str">
        <f t="shared" si="294"/>
        <v/>
      </c>
      <c r="PY122" s="107" t="str">
        <f t="shared" si="295"/>
        <v/>
      </c>
      <c r="PZ122" s="108" t="str">
        <f t="shared" si="296"/>
        <v/>
      </c>
      <c r="QB122" s="124" t="str" cm="1">
        <f t="array" ref="QB122">IF(OR($QB$3="", $NI122=""), "", IFERROR(INDEX($ML122:$NE122, $QA122, MATCH($QB$3, $ML$7:$NE$7, 0)), ""))</f>
        <v/>
      </c>
      <c r="QD122" s="101" t="e" cm="1">
        <f t="array" ref="QD122">IF(OR($NI122="", $QB$3=""), NA(), IFERROR(INDEX($NO122:$OH122, $QC122, MATCH($QB$3, $NO$7:$OH$7, 0)), NA()))</f>
        <v>#N/A</v>
      </c>
      <c r="QF122" s="10">
        <f t="shared" si="242"/>
        <v>-20</v>
      </c>
    </row>
    <row r="123" spans="218:448" ht="15" hidden="1" customHeight="1" x14ac:dyDescent="0.25">
      <c r="HJ123" s="52" t="e">
        <f t="shared" si="318"/>
        <v>#VALUE!</v>
      </c>
      <c r="HL123" s="49">
        <f>$CA$27</f>
        <v>0.79166666666666641</v>
      </c>
      <c r="HN123" s="10" t="e">
        <f t="shared" si="316"/>
        <v>#VALUE!</v>
      </c>
      <c r="HP123" s="10" t="e">
        <f t="shared" si="317"/>
        <v>#VALUE!</v>
      </c>
      <c r="HR123" s="10" t="e">
        <f t="shared" si="243"/>
        <v>#VALUE!</v>
      </c>
      <c r="HT123" s="60" t="e">
        <f t="shared" si="320"/>
        <v>#VALUE!</v>
      </c>
      <c r="HU123" s="7" t="e">
        <f t="shared" si="320"/>
        <v>#VALUE!</v>
      </c>
      <c r="HV123" s="7" t="e">
        <f t="shared" si="320"/>
        <v>#VALUE!</v>
      </c>
      <c r="HW123" s="7" t="e">
        <f t="shared" si="320"/>
        <v>#VALUE!</v>
      </c>
      <c r="HX123" s="7" t="e">
        <f t="shared" si="320"/>
        <v>#VALUE!</v>
      </c>
      <c r="HY123" s="7" t="e">
        <f t="shared" si="320"/>
        <v>#VALUE!</v>
      </c>
      <c r="HZ123" s="7" t="e">
        <f t="shared" si="320"/>
        <v>#VALUE!</v>
      </c>
      <c r="IA123" s="7" t="e">
        <f t="shared" si="320"/>
        <v>#VALUE!</v>
      </c>
      <c r="IB123" s="7" t="e">
        <f t="shared" si="320"/>
        <v>#VALUE!</v>
      </c>
      <c r="IC123" s="7" t="e">
        <f t="shared" si="320"/>
        <v>#VALUE!</v>
      </c>
      <c r="ID123" s="7" t="e">
        <f t="shared" si="320"/>
        <v>#VALUE!</v>
      </c>
      <c r="IE123" s="7" t="e">
        <f t="shared" si="320"/>
        <v>#VALUE!</v>
      </c>
      <c r="IF123" s="7" t="e">
        <f t="shared" si="320"/>
        <v>#VALUE!</v>
      </c>
      <c r="IG123" s="7" t="e">
        <f t="shared" si="320"/>
        <v>#VALUE!</v>
      </c>
      <c r="IH123" s="7" t="e">
        <f t="shared" si="320"/>
        <v>#VALUE!</v>
      </c>
      <c r="II123" s="7" t="e">
        <f t="shared" si="320"/>
        <v>#VALUE!</v>
      </c>
      <c r="IJ123" s="7" t="e">
        <f t="shared" si="319"/>
        <v>#VALUE!</v>
      </c>
      <c r="IK123" s="7" t="e">
        <f t="shared" si="319"/>
        <v>#VALUE!</v>
      </c>
      <c r="IL123" s="7" t="e">
        <f t="shared" si="319"/>
        <v>#VALUE!</v>
      </c>
      <c r="IM123" s="61" t="e">
        <f t="shared" si="319"/>
        <v>#VALUE!</v>
      </c>
      <c r="IW123" s="10" t="str">
        <f>IFERROR(IF(COUNTIF(IW$8:IW122, IW122)&lt;=INDEX($IQ$8:$IQ$18, MATCH(IW122, $IP$8:$IP$18, 0)), IW122, IW122+$IR$5), "")</f>
        <v/>
      </c>
      <c r="IX123" s="10" t="str">
        <f>IF($IW123="", "", COUNTIF(IW$8:IW123, IW123))</f>
        <v/>
      </c>
      <c r="IY123" s="10" t="str">
        <f t="shared" si="245"/>
        <v/>
      </c>
      <c r="JA123" s="10" t="str">
        <f t="shared" si="246"/>
        <v/>
      </c>
      <c r="JB123" s="10" t="str">
        <f>IF($JA123="", "", COUNTIF(JA$8:JA123, "X"))</f>
        <v/>
      </c>
      <c r="JE123" s="67" t="str">
        <f t="shared" si="247"/>
        <v/>
      </c>
      <c r="JF123" s="60" t="str">
        <f>IF(AND($IQ$5='Dev Settings'!$BU$3, COUNTIF($IP$21:$IP$25, HT123)&gt;0, COUNTIF($IP$21:$IP$25, HT122)&gt;0), MIN($ML122:$NE122)-ML122, IF(AND($IQ$6='Dev Settings'!$BU$3, COUNTIF($IQ$21:$IQ$25, HT123)&gt;0, COUNTIF($IQ$21:$IQ$25, HT122)&gt;0), MAX($ML122:$NE122)-ML122, IFERROR(INDEX($IU$8:$IU$107, MATCH(HT123, $IT$8:$IT$107, 0)), "")))</f>
        <v/>
      </c>
      <c r="JG123" s="7" t="str">
        <f>IF(AND($IQ$5='Dev Settings'!$BU$3, COUNTIF($IP$21:$IP$25, HU123)&gt;0, COUNTIF($IP$21:$IP$25, HU122)&gt;0), MIN($ML122:$NE122)-MM122, IF(AND($IQ$6='Dev Settings'!$BU$3, COUNTIF($IQ$21:$IQ$25, HU123)&gt;0, COUNTIF($IQ$21:$IQ$25, HU122)&gt;0), MAX($ML122:$NE122)-MM122, IFERROR(INDEX($IU$8:$IU$107, MATCH(HU123, $IT$8:$IT$107, 0)), "")))</f>
        <v/>
      </c>
      <c r="JH123" s="7" t="str">
        <f>IF(AND($IQ$5='Dev Settings'!$BU$3, COUNTIF($IP$21:$IP$25, HV123)&gt;0, COUNTIF($IP$21:$IP$25, HV122)&gt;0), MIN($ML122:$NE122)-MN122, IF(AND($IQ$6='Dev Settings'!$BU$3, COUNTIF($IQ$21:$IQ$25, HV123)&gt;0, COUNTIF($IQ$21:$IQ$25, HV122)&gt;0), MAX($ML122:$NE122)-MN122, IFERROR(INDEX($IU$8:$IU$107, MATCH(HV123, $IT$8:$IT$107, 0)), "")))</f>
        <v/>
      </c>
      <c r="JI123" s="7" t="str">
        <f>IF(AND($IQ$5='Dev Settings'!$BU$3, COUNTIF($IP$21:$IP$25, HW123)&gt;0, COUNTIF($IP$21:$IP$25, HW122)&gt;0), MIN($ML122:$NE122)-MO122, IF(AND($IQ$6='Dev Settings'!$BU$3, COUNTIF($IQ$21:$IQ$25, HW123)&gt;0, COUNTIF($IQ$21:$IQ$25, HW122)&gt;0), MAX($ML122:$NE122)-MO122, IFERROR(INDEX($IU$8:$IU$107, MATCH(HW123, $IT$8:$IT$107, 0)), "")))</f>
        <v/>
      </c>
      <c r="JJ123" s="7" t="str">
        <f>IF(AND($IQ$5='Dev Settings'!$BU$3, COUNTIF($IP$21:$IP$25, HX123)&gt;0, COUNTIF($IP$21:$IP$25, HX122)&gt;0), MIN($ML122:$NE122)-MP122, IF(AND($IQ$6='Dev Settings'!$BU$3, COUNTIF($IQ$21:$IQ$25, HX123)&gt;0, COUNTIF($IQ$21:$IQ$25, HX122)&gt;0), MAX($ML122:$NE122)-MP122, IFERROR(INDEX($IU$8:$IU$107, MATCH(HX123, $IT$8:$IT$107, 0)), "")))</f>
        <v/>
      </c>
      <c r="JK123" s="7" t="str">
        <f>IF(AND($IQ$5='Dev Settings'!$BU$3, COUNTIF($IP$21:$IP$25, HY123)&gt;0, COUNTIF($IP$21:$IP$25, HY122)&gt;0), MIN($ML122:$NE122)-MQ122, IF(AND($IQ$6='Dev Settings'!$BU$3, COUNTIF($IQ$21:$IQ$25, HY123)&gt;0, COUNTIF($IQ$21:$IQ$25, HY122)&gt;0), MAX($ML122:$NE122)-MQ122, IFERROR(INDEX($IU$8:$IU$107, MATCH(HY123, $IT$8:$IT$107, 0)), "")))</f>
        <v/>
      </c>
      <c r="JL123" s="7" t="str">
        <f>IF(AND($IQ$5='Dev Settings'!$BU$3, COUNTIF($IP$21:$IP$25, HZ123)&gt;0, COUNTIF($IP$21:$IP$25, HZ122)&gt;0), MIN($ML122:$NE122)-MR122, IF(AND($IQ$6='Dev Settings'!$BU$3, COUNTIF($IQ$21:$IQ$25, HZ123)&gt;0, COUNTIF($IQ$21:$IQ$25, HZ122)&gt;0), MAX($ML122:$NE122)-MR122, IFERROR(INDEX($IU$8:$IU$107, MATCH(HZ123, $IT$8:$IT$107, 0)), "")))</f>
        <v/>
      </c>
      <c r="JM123" s="7" t="str">
        <f>IF(AND($IQ$5='Dev Settings'!$BU$3, COUNTIF($IP$21:$IP$25, IA123)&gt;0, COUNTIF($IP$21:$IP$25, IA122)&gt;0), MIN($ML122:$NE122)-MS122, IF(AND($IQ$6='Dev Settings'!$BU$3, COUNTIF($IQ$21:$IQ$25, IA123)&gt;0, COUNTIF($IQ$21:$IQ$25, IA122)&gt;0), MAX($ML122:$NE122)-MS122, IFERROR(INDEX($IU$8:$IU$107, MATCH(IA123, $IT$8:$IT$107, 0)), "")))</f>
        <v/>
      </c>
      <c r="JN123" s="7" t="str">
        <f>IF(AND($IQ$5='Dev Settings'!$BU$3, COUNTIF($IP$21:$IP$25, IB123)&gt;0, COUNTIF($IP$21:$IP$25, IB122)&gt;0), MIN($ML122:$NE122)-MT122, IF(AND($IQ$6='Dev Settings'!$BU$3, COUNTIF($IQ$21:$IQ$25, IB123)&gt;0, COUNTIF($IQ$21:$IQ$25, IB122)&gt;0), MAX($ML122:$NE122)-MT122, IFERROR(INDEX($IU$8:$IU$107, MATCH(IB123, $IT$8:$IT$107, 0)), "")))</f>
        <v/>
      </c>
      <c r="JO123" s="7" t="str">
        <f>IF(AND($IQ$5='Dev Settings'!$BU$3, COUNTIF($IP$21:$IP$25, IC123)&gt;0, COUNTIF($IP$21:$IP$25, IC122)&gt;0), MIN($ML122:$NE122)-MU122, IF(AND($IQ$6='Dev Settings'!$BU$3, COUNTIF($IQ$21:$IQ$25, IC123)&gt;0, COUNTIF($IQ$21:$IQ$25, IC122)&gt;0), MAX($ML122:$NE122)-MU122, IFERROR(INDEX($IU$8:$IU$107, MATCH(IC123, $IT$8:$IT$107, 0)), "")))</f>
        <v/>
      </c>
      <c r="JP123" s="7" t="str">
        <f>IF(AND($IQ$5='Dev Settings'!$BU$3, COUNTIF($IP$21:$IP$25, ID123)&gt;0, COUNTIF($IP$21:$IP$25, ID122)&gt;0), MIN($ML122:$NE122)-MV122, IF(AND($IQ$6='Dev Settings'!$BU$3, COUNTIF($IQ$21:$IQ$25, ID123)&gt;0, COUNTIF($IQ$21:$IQ$25, ID122)&gt;0), MAX($ML122:$NE122)-MV122, IFERROR(INDEX($IU$8:$IU$107, MATCH(ID123, $IT$8:$IT$107, 0)), "")))</f>
        <v/>
      </c>
      <c r="JQ123" s="7" t="str">
        <f>IF(AND($IQ$5='Dev Settings'!$BU$3, COUNTIF($IP$21:$IP$25, IE123)&gt;0, COUNTIF($IP$21:$IP$25, IE122)&gt;0), MIN($ML122:$NE122)-MW122, IF(AND($IQ$6='Dev Settings'!$BU$3, COUNTIF($IQ$21:$IQ$25, IE123)&gt;0, COUNTIF($IQ$21:$IQ$25, IE122)&gt;0), MAX($ML122:$NE122)-MW122, IFERROR(INDEX($IU$8:$IU$107, MATCH(IE123, $IT$8:$IT$107, 0)), "")))</f>
        <v/>
      </c>
      <c r="JR123" s="7" t="str">
        <f>IF(AND($IQ$5='Dev Settings'!$BU$3, COUNTIF($IP$21:$IP$25, IF123)&gt;0, COUNTIF($IP$21:$IP$25, IF122)&gt;0), MIN($ML122:$NE122)-MX122, IF(AND($IQ$6='Dev Settings'!$BU$3, COUNTIF($IQ$21:$IQ$25, IF123)&gt;0, COUNTIF($IQ$21:$IQ$25, IF122)&gt;0), MAX($ML122:$NE122)-MX122, IFERROR(INDEX($IU$8:$IU$107, MATCH(IF123, $IT$8:$IT$107, 0)), "")))</f>
        <v/>
      </c>
      <c r="JS123" s="7" t="str">
        <f>IF(AND($IQ$5='Dev Settings'!$BU$3, COUNTIF($IP$21:$IP$25, IG123)&gt;0, COUNTIF($IP$21:$IP$25, IG122)&gt;0), MIN($ML122:$NE122)-MY122, IF(AND($IQ$6='Dev Settings'!$BU$3, COUNTIF($IQ$21:$IQ$25, IG123)&gt;0, COUNTIF($IQ$21:$IQ$25, IG122)&gt;0), MAX($ML122:$NE122)-MY122, IFERROR(INDEX($IU$8:$IU$107, MATCH(IG123, $IT$8:$IT$107, 0)), "")))</f>
        <v/>
      </c>
      <c r="JT123" s="7" t="str">
        <f>IF(AND($IQ$5='Dev Settings'!$BU$3, COUNTIF($IP$21:$IP$25, IH123)&gt;0, COUNTIF($IP$21:$IP$25, IH122)&gt;0), MIN($ML122:$NE122)-MZ122, IF(AND($IQ$6='Dev Settings'!$BU$3, COUNTIF($IQ$21:$IQ$25, IH123)&gt;0, COUNTIF($IQ$21:$IQ$25, IH122)&gt;0), MAX($ML122:$NE122)-MZ122, IFERROR(INDEX($IU$8:$IU$107, MATCH(IH123, $IT$8:$IT$107, 0)), "")))</f>
        <v/>
      </c>
      <c r="JU123" s="7" t="str">
        <f>IF(AND($IQ$5='Dev Settings'!$BU$3, COUNTIF($IP$21:$IP$25, II123)&gt;0, COUNTIF($IP$21:$IP$25, II122)&gt;0), MIN($ML122:$NE122)-NA122, IF(AND($IQ$6='Dev Settings'!$BU$3, COUNTIF($IQ$21:$IQ$25, II123)&gt;0, COUNTIF($IQ$21:$IQ$25, II122)&gt;0), MAX($ML122:$NE122)-NA122, IFERROR(INDEX($IU$8:$IU$107, MATCH(II123, $IT$8:$IT$107, 0)), "")))</f>
        <v/>
      </c>
      <c r="JV123" s="7" t="str">
        <f>IF(AND($IQ$5='Dev Settings'!$BU$3, COUNTIF($IP$21:$IP$25, IJ123)&gt;0, COUNTIF($IP$21:$IP$25, IJ122)&gt;0), MIN($ML122:$NE122)-NB122, IF(AND($IQ$6='Dev Settings'!$BU$3, COUNTIF($IQ$21:$IQ$25, IJ123)&gt;0, COUNTIF($IQ$21:$IQ$25, IJ122)&gt;0), MAX($ML122:$NE122)-NB122, IFERROR(INDEX($IU$8:$IU$107, MATCH(IJ123, $IT$8:$IT$107, 0)), "")))</f>
        <v/>
      </c>
      <c r="JW123" s="7" t="str">
        <f>IF(AND($IQ$5='Dev Settings'!$BU$3, COUNTIF($IP$21:$IP$25, IK123)&gt;0, COUNTIF($IP$21:$IP$25, IK122)&gt;0), MIN($ML122:$NE122)-NC122, IF(AND($IQ$6='Dev Settings'!$BU$3, COUNTIF($IQ$21:$IQ$25, IK123)&gt;0, COUNTIF($IQ$21:$IQ$25, IK122)&gt;0), MAX($ML122:$NE122)-NC122, IFERROR(INDEX($IU$8:$IU$107, MATCH(IK123, $IT$8:$IT$107, 0)), "")))</f>
        <v/>
      </c>
      <c r="JX123" s="7" t="str">
        <f>IF(AND($IQ$5='Dev Settings'!$BU$3, COUNTIF($IP$21:$IP$25, IL123)&gt;0, COUNTIF($IP$21:$IP$25, IL122)&gt;0), MIN($ML122:$NE122)-ND122, IF(AND($IQ$6='Dev Settings'!$BU$3, COUNTIF($IQ$21:$IQ$25, IL123)&gt;0, COUNTIF($IQ$21:$IQ$25, IL122)&gt;0), MAX($ML122:$NE122)-ND122, IFERROR(INDEX($IU$8:$IU$107, MATCH(IL123, $IT$8:$IT$107, 0)), "")))</f>
        <v/>
      </c>
      <c r="JY123" s="61" t="str">
        <f>IF(AND($IQ$5='Dev Settings'!$BU$3, COUNTIF($IP$21:$IP$25, IM123)&gt;0, COUNTIF($IP$21:$IP$25, IM122)&gt;0), MIN($ML122:$NE122)-NE122, IF(AND($IQ$6='Dev Settings'!$BU$3, COUNTIF($IQ$21:$IQ$25, IM123)&gt;0, COUNTIF($IQ$21:$IQ$25, IM122)&gt;0), MAX($ML122:$NE122)-NE122, IFERROR(INDEX($IU$8:$IU$107, MATCH(IM123, $IT$8:$IT$107, 0)), "")))</f>
        <v/>
      </c>
      <c r="KA123" s="60" t="str">
        <f t="shared" si="181"/>
        <v/>
      </c>
      <c r="KB123" s="7" t="str">
        <f t="shared" si="182"/>
        <v/>
      </c>
      <c r="KC123" s="7" t="str">
        <f t="shared" si="183"/>
        <v/>
      </c>
      <c r="KD123" s="7" t="str">
        <f t="shared" si="184"/>
        <v/>
      </c>
      <c r="KE123" s="7" t="str">
        <f t="shared" si="185"/>
        <v/>
      </c>
      <c r="KF123" s="7" t="str">
        <f t="shared" si="186"/>
        <v/>
      </c>
      <c r="KG123" s="7" t="str">
        <f t="shared" si="187"/>
        <v/>
      </c>
      <c r="KH123" s="7" t="str">
        <f t="shared" si="188"/>
        <v/>
      </c>
      <c r="KI123" s="7" t="str">
        <f t="shared" si="189"/>
        <v/>
      </c>
      <c r="KJ123" s="7" t="str">
        <f t="shared" si="190"/>
        <v/>
      </c>
      <c r="KK123" s="7" t="str">
        <f t="shared" si="191"/>
        <v/>
      </c>
      <c r="KL123" s="7" t="str">
        <f t="shared" si="192"/>
        <v/>
      </c>
      <c r="KM123" s="7" t="str">
        <f t="shared" si="193"/>
        <v/>
      </c>
      <c r="KN123" s="7" t="str">
        <f t="shared" si="194"/>
        <v/>
      </c>
      <c r="KO123" s="7" t="str">
        <f t="shared" si="195"/>
        <v/>
      </c>
      <c r="KP123" s="7" t="str">
        <f t="shared" si="196"/>
        <v/>
      </c>
      <c r="KQ123" s="7" t="str">
        <f t="shared" si="197"/>
        <v/>
      </c>
      <c r="KR123" s="7" t="str">
        <f t="shared" si="198"/>
        <v/>
      </c>
      <c r="KS123" s="7" t="str">
        <f t="shared" si="199"/>
        <v/>
      </c>
      <c r="KT123" s="61" t="str">
        <f t="shared" si="200"/>
        <v/>
      </c>
      <c r="KV123" s="60" t="e">
        <f t="shared" si="201"/>
        <v>#VALUE!</v>
      </c>
      <c r="KW123" s="7" t="e">
        <f t="shared" si="202"/>
        <v>#VALUE!</v>
      </c>
      <c r="KX123" s="7" t="e">
        <f t="shared" si="203"/>
        <v>#VALUE!</v>
      </c>
      <c r="KY123" s="7" t="e">
        <f t="shared" si="204"/>
        <v>#VALUE!</v>
      </c>
      <c r="KZ123" s="7" t="e">
        <f t="shared" si="205"/>
        <v>#VALUE!</v>
      </c>
      <c r="LA123" s="7" t="e">
        <f t="shared" si="206"/>
        <v>#VALUE!</v>
      </c>
      <c r="LB123" s="7" t="e">
        <f t="shared" si="207"/>
        <v>#VALUE!</v>
      </c>
      <c r="LC123" s="7" t="e">
        <f t="shared" si="208"/>
        <v>#VALUE!</v>
      </c>
      <c r="LD123" s="7" t="e">
        <f t="shared" si="209"/>
        <v>#VALUE!</v>
      </c>
      <c r="LE123" s="7" t="e">
        <f t="shared" si="210"/>
        <v>#VALUE!</v>
      </c>
      <c r="LF123" s="7" t="e">
        <f t="shared" si="211"/>
        <v>#VALUE!</v>
      </c>
      <c r="LG123" s="7" t="e">
        <f t="shared" si="212"/>
        <v>#VALUE!</v>
      </c>
      <c r="LH123" s="7" t="e">
        <f t="shared" si="213"/>
        <v>#VALUE!</v>
      </c>
      <c r="LI123" s="7" t="e">
        <f t="shared" si="214"/>
        <v>#VALUE!</v>
      </c>
      <c r="LJ123" s="7" t="e">
        <f t="shared" si="215"/>
        <v>#VALUE!</v>
      </c>
      <c r="LK123" s="7" t="e">
        <f t="shared" si="216"/>
        <v>#VALUE!</v>
      </c>
      <c r="LL123" s="7" t="e">
        <f t="shared" si="217"/>
        <v>#VALUE!</v>
      </c>
      <c r="LM123" s="7" t="e">
        <f t="shared" si="218"/>
        <v>#VALUE!</v>
      </c>
      <c r="LN123" s="7" t="e">
        <f t="shared" si="219"/>
        <v>#VALUE!</v>
      </c>
      <c r="LO123" s="61" t="e">
        <f t="shared" si="220"/>
        <v>#VALUE!</v>
      </c>
      <c r="LQ123" s="60" t="e">
        <f t="shared" si="221"/>
        <v>#VALUE!</v>
      </c>
      <c r="LR123" s="7" t="e">
        <f t="shared" si="222"/>
        <v>#VALUE!</v>
      </c>
      <c r="LS123" s="7" t="e">
        <f t="shared" si="223"/>
        <v>#VALUE!</v>
      </c>
      <c r="LT123" s="7" t="e">
        <f t="shared" si="224"/>
        <v>#VALUE!</v>
      </c>
      <c r="LU123" s="7" t="e">
        <f t="shared" si="225"/>
        <v>#VALUE!</v>
      </c>
      <c r="LV123" s="7" t="e">
        <f t="shared" si="226"/>
        <v>#VALUE!</v>
      </c>
      <c r="LW123" s="7" t="e">
        <f t="shared" si="227"/>
        <v>#VALUE!</v>
      </c>
      <c r="LX123" s="7" t="e">
        <f t="shared" si="228"/>
        <v>#VALUE!</v>
      </c>
      <c r="LY123" s="7" t="e">
        <f t="shared" si="229"/>
        <v>#VALUE!</v>
      </c>
      <c r="LZ123" s="7" t="e">
        <f t="shared" si="230"/>
        <v>#VALUE!</v>
      </c>
      <c r="MA123" s="7" t="e">
        <f t="shared" si="231"/>
        <v>#VALUE!</v>
      </c>
      <c r="MB123" s="7" t="e">
        <f t="shared" si="232"/>
        <v>#VALUE!</v>
      </c>
      <c r="MC123" s="7" t="e">
        <f t="shared" si="233"/>
        <v>#VALUE!</v>
      </c>
      <c r="MD123" s="7" t="e">
        <f t="shared" si="234"/>
        <v>#VALUE!</v>
      </c>
      <c r="ME123" s="7" t="e">
        <f t="shared" si="235"/>
        <v>#VALUE!</v>
      </c>
      <c r="MF123" s="7" t="e">
        <f t="shared" si="236"/>
        <v>#VALUE!</v>
      </c>
      <c r="MG123" s="7" t="e">
        <f t="shared" si="237"/>
        <v>#VALUE!</v>
      </c>
      <c r="MH123" s="7" t="e">
        <f t="shared" si="238"/>
        <v>#VALUE!</v>
      </c>
      <c r="MI123" s="7" t="e">
        <f t="shared" si="239"/>
        <v>#VALUE!</v>
      </c>
      <c r="MJ123" s="61" t="e">
        <f t="shared" si="240"/>
        <v>#VALUE!</v>
      </c>
      <c r="ML123" s="60" t="str">
        <f t="shared" si="248"/>
        <v/>
      </c>
      <c r="MM123" s="7" t="str">
        <f t="shared" si="249"/>
        <v/>
      </c>
      <c r="MN123" s="7" t="str">
        <f t="shared" si="250"/>
        <v/>
      </c>
      <c r="MO123" s="7" t="str">
        <f t="shared" si="251"/>
        <v/>
      </c>
      <c r="MP123" s="7" t="str">
        <f t="shared" si="252"/>
        <v/>
      </c>
      <c r="MQ123" s="7" t="str">
        <f t="shared" si="253"/>
        <v/>
      </c>
      <c r="MR123" s="7" t="str">
        <f t="shared" si="254"/>
        <v/>
      </c>
      <c r="MS123" s="7" t="str">
        <f t="shared" si="255"/>
        <v/>
      </c>
      <c r="MT123" s="7" t="str">
        <f t="shared" si="256"/>
        <v/>
      </c>
      <c r="MU123" s="7" t="str">
        <f t="shared" si="257"/>
        <v/>
      </c>
      <c r="MV123" s="7" t="str">
        <f t="shared" si="258"/>
        <v/>
      </c>
      <c r="MW123" s="7" t="str">
        <f t="shared" si="259"/>
        <v/>
      </c>
      <c r="MX123" s="7" t="str">
        <f t="shared" si="260"/>
        <v/>
      </c>
      <c r="MY123" s="7" t="str">
        <f t="shared" si="261"/>
        <v/>
      </c>
      <c r="MZ123" s="7" t="str">
        <f t="shared" si="262"/>
        <v/>
      </c>
      <c r="NA123" s="7" t="str">
        <f t="shared" si="263"/>
        <v/>
      </c>
      <c r="NB123" s="7" t="str">
        <f t="shared" si="264"/>
        <v/>
      </c>
      <c r="NC123" s="7" t="str">
        <f t="shared" si="265"/>
        <v/>
      </c>
      <c r="ND123" s="7" t="str">
        <f t="shared" si="266"/>
        <v/>
      </c>
      <c r="NE123" s="61" t="str">
        <f t="shared" si="267"/>
        <v/>
      </c>
      <c r="NG123" s="10" t="str">
        <f t="shared" si="268"/>
        <v/>
      </c>
      <c r="NI123" s="10" t="str">
        <f t="shared" si="269"/>
        <v/>
      </c>
      <c r="NK123" s="10" t="str">
        <f>IF(COUNTIF($NI123:$NI$176, "X")=1, "X", "")</f>
        <v/>
      </c>
      <c r="NM123" s="10" t="str">
        <f t="shared" si="241"/>
        <v/>
      </c>
      <c r="NO123" s="85" t="str" cm="1">
        <f t="array" ref="NO123">IF(OR(NO$7="", $JE123=""), "", IFERROR(NO$8+SUMPRODUCT((Trades!$CL$8:$CL$307)*(Trades!$O$8:$Q$307=NO$7)*(Trades!$R$8:$R$307&lt;$JE123))-SUMPRODUCT((Trades!$H$8:$H$307)*(Trades!$E$8:$E$307=NO$7)*(Trades!$R$8:$R$307&lt;$JE123)), ""))</f>
        <v/>
      </c>
      <c r="NP123" s="86" t="str" cm="1">
        <f t="array" ref="NP123">IF(OR(NP$7="", $JE123=""), "", IFERROR(NP$8+SUMPRODUCT((Trades!$CL$8:$CL$307)*(Trades!$O$8:$Q$307=NP$7)*(Trades!$R$8:$R$307&lt;$JE123))-SUMPRODUCT((Trades!$H$8:$H$307)*(Trades!$E$8:$E$307=NP$7)*(Trades!$R$8:$R$307&lt;$JE123)), ""))</f>
        <v/>
      </c>
      <c r="NQ123" s="86" t="str" cm="1">
        <f t="array" ref="NQ123">IF(OR(NQ$7="", $JE123=""), "", IFERROR(NQ$8+SUMPRODUCT((Trades!$CL$8:$CL$307)*(Trades!$O$8:$Q$307=NQ$7)*(Trades!$R$8:$R$307&lt;$JE123))-SUMPRODUCT((Trades!$H$8:$H$307)*(Trades!$E$8:$E$307=NQ$7)*(Trades!$R$8:$R$307&lt;$JE123)), ""))</f>
        <v/>
      </c>
      <c r="NR123" s="86" t="str" cm="1">
        <f t="array" ref="NR123">IF(OR(NR$7="", $JE123=""), "", IFERROR(NR$8+SUMPRODUCT((Trades!$CL$8:$CL$307)*(Trades!$O$8:$Q$307=NR$7)*(Trades!$R$8:$R$307&lt;$JE123))-SUMPRODUCT((Trades!$H$8:$H$307)*(Trades!$E$8:$E$307=NR$7)*(Trades!$R$8:$R$307&lt;$JE123)), ""))</f>
        <v/>
      </c>
      <c r="NS123" s="86" t="str" cm="1">
        <f t="array" ref="NS123">IF(OR(NS$7="", $JE123=""), "", IFERROR(NS$8+SUMPRODUCT((Trades!$CL$8:$CL$307)*(Trades!$O$8:$Q$307=NS$7)*(Trades!$R$8:$R$307&lt;$JE123))-SUMPRODUCT((Trades!$H$8:$H$307)*(Trades!$E$8:$E$307=NS$7)*(Trades!$R$8:$R$307&lt;$JE123)), ""))</f>
        <v/>
      </c>
      <c r="NT123" s="86" t="str" cm="1">
        <f t="array" ref="NT123">IF(OR(NT$7="", $JE123=""), "", IFERROR(NT$8+SUMPRODUCT((Trades!$CL$8:$CL$307)*(Trades!$O$8:$Q$307=NT$7)*(Trades!$R$8:$R$307&lt;$JE123))-SUMPRODUCT((Trades!$H$8:$H$307)*(Trades!$E$8:$E$307=NT$7)*(Trades!$R$8:$R$307&lt;$JE123)), ""))</f>
        <v/>
      </c>
      <c r="NU123" s="86" t="str" cm="1">
        <f t="array" ref="NU123">IF(OR(NU$7="", $JE123=""), "", IFERROR(NU$8+SUMPRODUCT((Trades!$CL$8:$CL$307)*(Trades!$O$8:$Q$307=NU$7)*(Trades!$R$8:$R$307&lt;$JE123))-SUMPRODUCT((Trades!$H$8:$H$307)*(Trades!$E$8:$E$307=NU$7)*(Trades!$R$8:$R$307&lt;$JE123)), ""))</f>
        <v/>
      </c>
      <c r="NV123" s="86" t="str" cm="1">
        <f t="array" ref="NV123">IF(OR(NV$7="", $JE123=""), "", IFERROR(NV$8+SUMPRODUCT((Trades!$CL$8:$CL$307)*(Trades!$O$8:$Q$307=NV$7)*(Trades!$R$8:$R$307&lt;$JE123))-SUMPRODUCT((Trades!$H$8:$H$307)*(Trades!$E$8:$E$307=NV$7)*(Trades!$R$8:$R$307&lt;$JE123)), ""))</f>
        <v/>
      </c>
      <c r="NW123" s="86" t="str" cm="1">
        <f t="array" ref="NW123">IF(OR(NW$7="", $JE123=""), "", IFERROR(NW$8+SUMPRODUCT((Trades!$CL$8:$CL$307)*(Trades!$O$8:$Q$307=NW$7)*(Trades!$R$8:$R$307&lt;$JE123))-SUMPRODUCT((Trades!$H$8:$H$307)*(Trades!$E$8:$E$307=NW$7)*(Trades!$R$8:$R$307&lt;$JE123)), ""))</f>
        <v/>
      </c>
      <c r="NX123" s="86" t="str" cm="1">
        <f t="array" ref="NX123">IF(OR(NX$7="", $JE123=""), "", IFERROR(NX$8+SUMPRODUCT((Trades!$CL$8:$CL$307)*(Trades!$O$8:$Q$307=NX$7)*(Trades!$R$8:$R$307&lt;$JE123))-SUMPRODUCT((Trades!$H$8:$H$307)*(Trades!$E$8:$E$307=NX$7)*(Trades!$R$8:$R$307&lt;$JE123)), ""))</f>
        <v/>
      </c>
      <c r="NY123" s="86" t="str" cm="1">
        <f t="array" ref="NY123">IF(OR(NY$7="", $JE123=""), "", IFERROR(NY$8+SUMPRODUCT((Trades!$CL$8:$CL$307)*(Trades!$O$8:$Q$307=NY$7)*(Trades!$R$8:$R$307&lt;$JE123))-SUMPRODUCT((Trades!$H$8:$H$307)*(Trades!$E$8:$E$307=NY$7)*(Trades!$R$8:$R$307&lt;$JE123)), ""))</f>
        <v/>
      </c>
      <c r="NZ123" s="86" t="str" cm="1">
        <f t="array" ref="NZ123">IF(OR(NZ$7="", $JE123=""), "", IFERROR(NZ$8+SUMPRODUCT((Trades!$CL$8:$CL$307)*(Trades!$O$8:$Q$307=NZ$7)*(Trades!$R$8:$R$307&lt;$JE123))-SUMPRODUCT((Trades!$H$8:$H$307)*(Trades!$E$8:$E$307=NZ$7)*(Trades!$R$8:$R$307&lt;$JE123)), ""))</f>
        <v/>
      </c>
      <c r="OA123" s="86" t="str" cm="1">
        <f t="array" ref="OA123">IF(OR(OA$7="", $JE123=""), "", IFERROR(OA$8+SUMPRODUCT((Trades!$CL$8:$CL$307)*(Trades!$O$8:$Q$307=OA$7)*(Trades!$R$8:$R$307&lt;$JE123))-SUMPRODUCT((Trades!$H$8:$H$307)*(Trades!$E$8:$E$307=OA$7)*(Trades!$R$8:$R$307&lt;$JE123)), ""))</f>
        <v/>
      </c>
      <c r="OB123" s="86" t="str" cm="1">
        <f t="array" ref="OB123">IF(OR(OB$7="", $JE123=""), "", IFERROR(OB$8+SUMPRODUCT((Trades!$CL$8:$CL$307)*(Trades!$O$8:$Q$307=OB$7)*(Trades!$R$8:$R$307&lt;$JE123))-SUMPRODUCT((Trades!$H$8:$H$307)*(Trades!$E$8:$E$307=OB$7)*(Trades!$R$8:$R$307&lt;$JE123)), ""))</f>
        <v/>
      </c>
      <c r="OC123" s="86" t="str" cm="1">
        <f t="array" ref="OC123">IF(OR(OC$7="", $JE123=""), "", IFERROR(OC$8+SUMPRODUCT((Trades!$CL$8:$CL$307)*(Trades!$O$8:$Q$307=OC$7)*(Trades!$R$8:$R$307&lt;$JE123))-SUMPRODUCT((Trades!$H$8:$H$307)*(Trades!$E$8:$E$307=OC$7)*(Trades!$R$8:$R$307&lt;$JE123)), ""))</f>
        <v/>
      </c>
      <c r="OD123" s="86" t="str" cm="1">
        <f t="array" ref="OD123">IF(OR(OD$7="", $JE123=""), "", IFERROR(OD$8+SUMPRODUCT((Trades!$CL$8:$CL$307)*(Trades!$O$8:$Q$307=OD$7)*(Trades!$R$8:$R$307&lt;$JE123))-SUMPRODUCT((Trades!$H$8:$H$307)*(Trades!$E$8:$E$307=OD$7)*(Trades!$R$8:$R$307&lt;$JE123)), ""))</f>
        <v/>
      </c>
      <c r="OE123" s="86" t="str" cm="1">
        <f t="array" ref="OE123">IF(OR(OE$7="", $JE123=""), "", IFERROR(OE$8+SUMPRODUCT((Trades!$CL$8:$CL$307)*(Trades!$O$8:$Q$307=OE$7)*(Trades!$R$8:$R$307&lt;$JE123))-SUMPRODUCT((Trades!$H$8:$H$307)*(Trades!$E$8:$E$307=OE$7)*(Trades!$R$8:$R$307&lt;$JE123)), ""))</f>
        <v/>
      </c>
      <c r="OF123" s="86" t="str" cm="1">
        <f t="array" ref="OF123">IF(OR(OF$7="", $JE123=""), "", IFERROR(OF$8+SUMPRODUCT((Trades!$CL$8:$CL$307)*(Trades!$O$8:$Q$307=OF$7)*(Trades!$R$8:$R$307&lt;$JE123))-SUMPRODUCT((Trades!$H$8:$H$307)*(Trades!$E$8:$E$307=OF$7)*(Trades!$R$8:$R$307&lt;$JE123)), ""))</f>
        <v/>
      </c>
      <c r="OG123" s="86" t="str" cm="1">
        <f t="array" ref="OG123">IF(OR(OG$7="", $JE123=""), "", IFERROR(OG$8+SUMPRODUCT((Trades!$CL$8:$CL$307)*(Trades!$O$8:$Q$307=OG$7)*(Trades!$R$8:$R$307&lt;$JE123))-SUMPRODUCT((Trades!$H$8:$H$307)*(Trades!$E$8:$E$307=OG$7)*(Trades!$R$8:$R$307&lt;$JE123)), ""))</f>
        <v/>
      </c>
      <c r="OH123" s="87" t="str" cm="1">
        <f t="array" ref="OH123">IF(OR(OH$7="", $JE123=""), "", IFERROR(OH$8+SUMPRODUCT((Trades!$CL$8:$CL$307)*(Trades!$O$8:$Q$307=OH$7)*(Trades!$R$8:$R$307&lt;$JE123))-SUMPRODUCT((Trades!$H$8:$H$307)*(Trades!$E$8:$E$307=OH$7)*(Trades!$R$8:$R$307&lt;$JE123)), ""))</f>
        <v/>
      </c>
      <c r="OJ123" s="94" t="str">
        <f t="shared" si="270"/>
        <v/>
      </c>
      <c r="OK123" s="95" t="str">
        <f t="shared" si="298"/>
        <v/>
      </c>
      <c r="OL123" s="95" t="str">
        <f t="shared" si="299"/>
        <v/>
      </c>
      <c r="OM123" s="95" t="str">
        <f t="shared" si="300"/>
        <v/>
      </c>
      <c r="ON123" s="95" t="str">
        <f t="shared" si="301"/>
        <v/>
      </c>
      <c r="OO123" s="95" t="str">
        <f t="shared" si="302"/>
        <v/>
      </c>
      <c r="OP123" s="95" t="str">
        <f t="shared" si="303"/>
        <v/>
      </c>
      <c r="OQ123" s="95" t="str">
        <f t="shared" si="304"/>
        <v/>
      </c>
      <c r="OR123" s="95" t="str">
        <f t="shared" si="305"/>
        <v/>
      </c>
      <c r="OS123" s="95" t="str">
        <f t="shared" si="275"/>
        <v/>
      </c>
      <c r="OT123" s="95" t="str">
        <f t="shared" si="276"/>
        <v/>
      </c>
      <c r="OU123" s="95" t="str">
        <f t="shared" si="277"/>
        <v/>
      </c>
      <c r="OV123" s="95" t="str">
        <f t="shared" si="278"/>
        <v/>
      </c>
      <c r="OW123" s="95" t="str">
        <f t="shared" si="279"/>
        <v/>
      </c>
      <c r="OX123" s="95" t="str">
        <f t="shared" si="280"/>
        <v/>
      </c>
      <c r="OY123" s="95" t="str">
        <f t="shared" si="281"/>
        <v/>
      </c>
      <c r="OZ123" s="95" t="str">
        <f t="shared" si="282"/>
        <v/>
      </c>
      <c r="PA123" s="95" t="str">
        <f t="shared" si="283"/>
        <v/>
      </c>
      <c r="PB123" s="95" t="str">
        <f t="shared" si="284"/>
        <v/>
      </c>
      <c r="PC123" s="96" t="str">
        <f t="shared" si="285"/>
        <v/>
      </c>
      <c r="PE123" s="101" t="str">
        <f t="shared" si="271"/>
        <v/>
      </c>
      <c r="PG123" s="106" t="str">
        <f t="shared" si="272"/>
        <v/>
      </c>
      <c r="PH123" s="107" t="str">
        <f t="shared" si="306"/>
        <v/>
      </c>
      <c r="PI123" s="107" t="str">
        <f t="shared" si="307"/>
        <v/>
      </c>
      <c r="PJ123" s="107" t="str">
        <f t="shared" si="308"/>
        <v/>
      </c>
      <c r="PK123" s="107" t="str">
        <f t="shared" si="309"/>
        <v/>
      </c>
      <c r="PL123" s="107" t="str">
        <f t="shared" si="310"/>
        <v/>
      </c>
      <c r="PM123" s="107" t="str">
        <f t="shared" si="311"/>
        <v/>
      </c>
      <c r="PN123" s="107" t="str">
        <f t="shared" si="312"/>
        <v/>
      </c>
      <c r="PO123" s="107" t="str">
        <f t="shared" si="313"/>
        <v/>
      </c>
      <c r="PP123" s="107" t="str">
        <f t="shared" si="286"/>
        <v/>
      </c>
      <c r="PQ123" s="107" t="str">
        <f t="shared" si="287"/>
        <v/>
      </c>
      <c r="PR123" s="107" t="str">
        <f t="shared" si="288"/>
        <v/>
      </c>
      <c r="PS123" s="107" t="str">
        <f t="shared" si="289"/>
        <v/>
      </c>
      <c r="PT123" s="107" t="str">
        <f t="shared" si="290"/>
        <v/>
      </c>
      <c r="PU123" s="107" t="str">
        <f t="shared" si="291"/>
        <v/>
      </c>
      <c r="PV123" s="107" t="str">
        <f t="shared" si="292"/>
        <v/>
      </c>
      <c r="PW123" s="107" t="str">
        <f t="shared" si="293"/>
        <v/>
      </c>
      <c r="PX123" s="107" t="str">
        <f t="shared" si="294"/>
        <v/>
      </c>
      <c r="PY123" s="107" t="str">
        <f t="shared" si="295"/>
        <v/>
      </c>
      <c r="PZ123" s="108" t="str">
        <f t="shared" si="296"/>
        <v/>
      </c>
      <c r="QB123" s="124" t="str" cm="1">
        <f t="array" ref="QB123">IF(OR($QB$3="", $NI123=""), "", IFERROR(INDEX($ML123:$NE123, $QA123, MATCH($QB$3, $ML$7:$NE$7, 0)), ""))</f>
        <v/>
      </c>
      <c r="QD123" s="101" t="e" cm="1">
        <f t="array" ref="QD123">IF(OR($NI123="", $QB$3=""), NA(), IFERROR(INDEX($NO123:$OH123, $QC123, MATCH($QB$3, $NO$7:$OH$7, 0)), NA()))</f>
        <v>#N/A</v>
      </c>
      <c r="QF123" s="10">
        <f t="shared" si="242"/>
        <v>-20</v>
      </c>
    </row>
    <row r="124" spans="218:448" ht="15" hidden="1" customHeight="1" x14ac:dyDescent="0.25">
      <c r="HJ124" s="52" t="e">
        <f t="shared" si="318"/>
        <v>#VALUE!</v>
      </c>
      <c r="HL124" s="49">
        <f>$CA$28</f>
        <v>0.83333333333333304</v>
      </c>
      <c r="HN124" s="10" t="e">
        <f t="shared" si="316"/>
        <v>#VALUE!</v>
      </c>
      <c r="HP124" s="10" t="e">
        <f t="shared" si="317"/>
        <v>#VALUE!</v>
      </c>
      <c r="HR124" s="10" t="e">
        <f t="shared" si="243"/>
        <v>#VALUE!</v>
      </c>
      <c r="HT124" s="60" t="e">
        <f t="shared" si="320"/>
        <v>#VALUE!</v>
      </c>
      <c r="HU124" s="7" t="e">
        <f t="shared" si="320"/>
        <v>#VALUE!</v>
      </c>
      <c r="HV124" s="7" t="e">
        <f t="shared" si="320"/>
        <v>#VALUE!</v>
      </c>
      <c r="HW124" s="7" t="e">
        <f t="shared" si="320"/>
        <v>#VALUE!</v>
      </c>
      <c r="HX124" s="7" t="e">
        <f t="shared" si="320"/>
        <v>#VALUE!</v>
      </c>
      <c r="HY124" s="7" t="e">
        <f t="shared" si="320"/>
        <v>#VALUE!</v>
      </c>
      <c r="HZ124" s="7" t="e">
        <f t="shared" si="320"/>
        <v>#VALUE!</v>
      </c>
      <c r="IA124" s="7" t="e">
        <f t="shared" si="320"/>
        <v>#VALUE!</v>
      </c>
      <c r="IB124" s="7" t="e">
        <f t="shared" si="320"/>
        <v>#VALUE!</v>
      </c>
      <c r="IC124" s="7" t="e">
        <f t="shared" si="320"/>
        <v>#VALUE!</v>
      </c>
      <c r="ID124" s="7" t="e">
        <f t="shared" si="320"/>
        <v>#VALUE!</v>
      </c>
      <c r="IE124" s="7" t="e">
        <f t="shared" si="320"/>
        <v>#VALUE!</v>
      </c>
      <c r="IF124" s="7" t="e">
        <f t="shared" si="320"/>
        <v>#VALUE!</v>
      </c>
      <c r="IG124" s="7" t="e">
        <f t="shared" si="320"/>
        <v>#VALUE!</v>
      </c>
      <c r="IH124" s="7" t="e">
        <f t="shared" si="320"/>
        <v>#VALUE!</v>
      </c>
      <c r="II124" s="7" t="e">
        <f t="shared" si="320"/>
        <v>#VALUE!</v>
      </c>
      <c r="IJ124" s="7" t="e">
        <f t="shared" si="319"/>
        <v>#VALUE!</v>
      </c>
      <c r="IK124" s="7" t="e">
        <f t="shared" si="319"/>
        <v>#VALUE!</v>
      </c>
      <c r="IL124" s="7" t="e">
        <f t="shared" si="319"/>
        <v>#VALUE!</v>
      </c>
      <c r="IM124" s="61" t="e">
        <f t="shared" si="319"/>
        <v>#VALUE!</v>
      </c>
      <c r="IW124" s="10" t="str">
        <f>IFERROR(IF(COUNTIF(IW$8:IW123, IW123)&lt;=INDEX($IQ$8:$IQ$18, MATCH(IW123, $IP$8:$IP$18, 0)), IW123, IW123+$IR$5), "")</f>
        <v/>
      </c>
      <c r="IX124" s="10" t="str">
        <f>IF($IW124="", "", COUNTIF(IW$8:IW124, IW124))</f>
        <v/>
      </c>
      <c r="IY124" s="10" t="str">
        <f t="shared" si="245"/>
        <v/>
      </c>
      <c r="JA124" s="10" t="str">
        <f t="shared" si="246"/>
        <v/>
      </c>
      <c r="JB124" s="10" t="str">
        <f>IF($JA124="", "", COUNTIF(JA$8:JA124, "X"))</f>
        <v/>
      </c>
      <c r="JE124" s="67" t="str">
        <f t="shared" si="247"/>
        <v/>
      </c>
      <c r="JF124" s="60" t="str">
        <f>IF(AND($IQ$5='Dev Settings'!$BU$3, COUNTIF($IP$21:$IP$25, HT124)&gt;0, COUNTIF($IP$21:$IP$25, HT123)&gt;0), MIN($ML123:$NE123)-ML123, IF(AND($IQ$6='Dev Settings'!$BU$3, COUNTIF($IQ$21:$IQ$25, HT124)&gt;0, COUNTIF($IQ$21:$IQ$25, HT123)&gt;0), MAX($ML123:$NE123)-ML123, IFERROR(INDEX($IU$8:$IU$107, MATCH(HT124, $IT$8:$IT$107, 0)), "")))</f>
        <v/>
      </c>
      <c r="JG124" s="7" t="str">
        <f>IF(AND($IQ$5='Dev Settings'!$BU$3, COUNTIF($IP$21:$IP$25, HU124)&gt;0, COUNTIF($IP$21:$IP$25, HU123)&gt;0), MIN($ML123:$NE123)-MM123, IF(AND($IQ$6='Dev Settings'!$BU$3, COUNTIF($IQ$21:$IQ$25, HU124)&gt;0, COUNTIF($IQ$21:$IQ$25, HU123)&gt;0), MAX($ML123:$NE123)-MM123, IFERROR(INDEX($IU$8:$IU$107, MATCH(HU124, $IT$8:$IT$107, 0)), "")))</f>
        <v/>
      </c>
      <c r="JH124" s="7" t="str">
        <f>IF(AND($IQ$5='Dev Settings'!$BU$3, COUNTIF($IP$21:$IP$25, HV124)&gt;0, COUNTIF($IP$21:$IP$25, HV123)&gt;0), MIN($ML123:$NE123)-MN123, IF(AND($IQ$6='Dev Settings'!$BU$3, COUNTIF($IQ$21:$IQ$25, HV124)&gt;0, COUNTIF($IQ$21:$IQ$25, HV123)&gt;0), MAX($ML123:$NE123)-MN123, IFERROR(INDEX($IU$8:$IU$107, MATCH(HV124, $IT$8:$IT$107, 0)), "")))</f>
        <v/>
      </c>
      <c r="JI124" s="7" t="str">
        <f>IF(AND($IQ$5='Dev Settings'!$BU$3, COUNTIF($IP$21:$IP$25, HW124)&gt;0, COUNTIF($IP$21:$IP$25, HW123)&gt;0), MIN($ML123:$NE123)-MO123, IF(AND($IQ$6='Dev Settings'!$BU$3, COUNTIF($IQ$21:$IQ$25, HW124)&gt;0, COUNTIF($IQ$21:$IQ$25, HW123)&gt;0), MAX($ML123:$NE123)-MO123, IFERROR(INDEX($IU$8:$IU$107, MATCH(HW124, $IT$8:$IT$107, 0)), "")))</f>
        <v/>
      </c>
      <c r="JJ124" s="7" t="str">
        <f>IF(AND($IQ$5='Dev Settings'!$BU$3, COUNTIF($IP$21:$IP$25, HX124)&gt;0, COUNTIF($IP$21:$IP$25, HX123)&gt;0), MIN($ML123:$NE123)-MP123, IF(AND($IQ$6='Dev Settings'!$BU$3, COUNTIF($IQ$21:$IQ$25, HX124)&gt;0, COUNTIF($IQ$21:$IQ$25, HX123)&gt;0), MAX($ML123:$NE123)-MP123, IFERROR(INDEX($IU$8:$IU$107, MATCH(HX124, $IT$8:$IT$107, 0)), "")))</f>
        <v/>
      </c>
      <c r="JK124" s="7" t="str">
        <f>IF(AND($IQ$5='Dev Settings'!$BU$3, COUNTIF($IP$21:$IP$25, HY124)&gt;0, COUNTIF($IP$21:$IP$25, HY123)&gt;0), MIN($ML123:$NE123)-MQ123, IF(AND($IQ$6='Dev Settings'!$BU$3, COUNTIF($IQ$21:$IQ$25, HY124)&gt;0, COUNTIF($IQ$21:$IQ$25, HY123)&gt;0), MAX($ML123:$NE123)-MQ123, IFERROR(INDEX($IU$8:$IU$107, MATCH(HY124, $IT$8:$IT$107, 0)), "")))</f>
        <v/>
      </c>
      <c r="JL124" s="7" t="str">
        <f>IF(AND($IQ$5='Dev Settings'!$BU$3, COUNTIF($IP$21:$IP$25, HZ124)&gt;0, COUNTIF($IP$21:$IP$25, HZ123)&gt;0), MIN($ML123:$NE123)-MR123, IF(AND($IQ$6='Dev Settings'!$BU$3, COUNTIF($IQ$21:$IQ$25, HZ124)&gt;0, COUNTIF($IQ$21:$IQ$25, HZ123)&gt;0), MAX($ML123:$NE123)-MR123, IFERROR(INDEX($IU$8:$IU$107, MATCH(HZ124, $IT$8:$IT$107, 0)), "")))</f>
        <v/>
      </c>
      <c r="JM124" s="7" t="str">
        <f>IF(AND($IQ$5='Dev Settings'!$BU$3, COUNTIF($IP$21:$IP$25, IA124)&gt;0, COUNTIF($IP$21:$IP$25, IA123)&gt;0), MIN($ML123:$NE123)-MS123, IF(AND($IQ$6='Dev Settings'!$BU$3, COUNTIF($IQ$21:$IQ$25, IA124)&gt;0, COUNTIF($IQ$21:$IQ$25, IA123)&gt;0), MAX($ML123:$NE123)-MS123, IFERROR(INDEX($IU$8:$IU$107, MATCH(IA124, $IT$8:$IT$107, 0)), "")))</f>
        <v/>
      </c>
      <c r="JN124" s="7" t="str">
        <f>IF(AND($IQ$5='Dev Settings'!$BU$3, COUNTIF($IP$21:$IP$25, IB124)&gt;0, COUNTIF($IP$21:$IP$25, IB123)&gt;0), MIN($ML123:$NE123)-MT123, IF(AND($IQ$6='Dev Settings'!$BU$3, COUNTIF($IQ$21:$IQ$25, IB124)&gt;0, COUNTIF($IQ$21:$IQ$25, IB123)&gt;0), MAX($ML123:$NE123)-MT123, IFERROR(INDEX($IU$8:$IU$107, MATCH(IB124, $IT$8:$IT$107, 0)), "")))</f>
        <v/>
      </c>
      <c r="JO124" s="7" t="str">
        <f>IF(AND($IQ$5='Dev Settings'!$BU$3, COUNTIF($IP$21:$IP$25, IC124)&gt;0, COUNTIF($IP$21:$IP$25, IC123)&gt;0), MIN($ML123:$NE123)-MU123, IF(AND($IQ$6='Dev Settings'!$BU$3, COUNTIF($IQ$21:$IQ$25, IC124)&gt;0, COUNTIF($IQ$21:$IQ$25, IC123)&gt;0), MAX($ML123:$NE123)-MU123, IFERROR(INDEX($IU$8:$IU$107, MATCH(IC124, $IT$8:$IT$107, 0)), "")))</f>
        <v/>
      </c>
      <c r="JP124" s="7" t="str">
        <f>IF(AND($IQ$5='Dev Settings'!$BU$3, COUNTIF($IP$21:$IP$25, ID124)&gt;0, COUNTIF($IP$21:$IP$25, ID123)&gt;0), MIN($ML123:$NE123)-MV123, IF(AND($IQ$6='Dev Settings'!$BU$3, COUNTIF($IQ$21:$IQ$25, ID124)&gt;0, COUNTIF($IQ$21:$IQ$25, ID123)&gt;0), MAX($ML123:$NE123)-MV123, IFERROR(INDEX($IU$8:$IU$107, MATCH(ID124, $IT$8:$IT$107, 0)), "")))</f>
        <v/>
      </c>
      <c r="JQ124" s="7" t="str">
        <f>IF(AND($IQ$5='Dev Settings'!$BU$3, COUNTIF($IP$21:$IP$25, IE124)&gt;0, COUNTIF($IP$21:$IP$25, IE123)&gt;0), MIN($ML123:$NE123)-MW123, IF(AND($IQ$6='Dev Settings'!$BU$3, COUNTIF($IQ$21:$IQ$25, IE124)&gt;0, COUNTIF($IQ$21:$IQ$25, IE123)&gt;0), MAX($ML123:$NE123)-MW123, IFERROR(INDEX($IU$8:$IU$107, MATCH(IE124, $IT$8:$IT$107, 0)), "")))</f>
        <v/>
      </c>
      <c r="JR124" s="7" t="str">
        <f>IF(AND($IQ$5='Dev Settings'!$BU$3, COUNTIF($IP$21:$IP$25, IF124)&gt;0, COUNTIF($IP$21:$IP$25, IF123)&gt;0), MIN($ML123:$NE123)-MX123, IF(AND($IQ$6='Dev Settings'!$BU$3, COUNTIF($IQ$21:$IQ$25, IF124)&gt;0, COUNTIF($IQ$21:$IQ$25, IF123)&gt;0), MAX($ML123:$NE123)-MX123, IFERROR(INDEX($IU$8:$IU$107, MATCH(IF124, $IT$8:$IT$107, 0)), "")))</f>
        <v/>
      </c>
      <c r="JS124" s="7" t="str">
        <f>IF(AND($IQ$5='Dev Settings'!$BU$3, COUNTIF($IP$21:$IP$25, IG124)&gt;0, COUNTIF($IP$21:$IP$25, IG123)&gt;0), MIN($ML123:$NE123)-MY123, IF(AND($IQ$6='Dev Settings'!$BU$3, COUNTIF($IQ$21:$IQ$25, IG124)&gt;0, COUNTIF($IQ$21:$IQ$25, IG123)&gt;0), MAX($ML123:$NE123)-MY123, IFERROR(INDEX($IU$8:$IU$107, MATCH(IG124, $IT$8:$IT$107, 0)), "")))</f>
        <v/>
      </c>
      <c r="JT124" s="7" t="str">
        <f>IF(AND($IQ$5='Dev Settings'!$BU$3, COUNTIF($IP$21:$IP$25, IH124)&gt;0, COUNTIF($IP$21:$IP$25, IH123)&gt;0), MIN($ML123:$NE123)-MZ123, IF(AND($IQ$6='Dev Settings'!$BU$3, COUNTIF($IQ$21:$IQ$25, IH124)&gt;0, COUNTIF($IQ$21:$IQ$25, IH123)&gt;0), MAX($ML123:$NE123)-MZ123, IFERROR(INDEX($IU$8:$IU$107, MATCH(IH124, $IT$8:$IT$107, 0)), "")))</f>
        <v/>
      </c>
      <c r="JU124" s="7" t="str">
        <f>IF(AND($IQ$5='Dev Settings'!$BU$3, COUNTIF($IP$21:$IP$25, II124)&gt;0, COUNTIF($IP$21:$IP$25, II123)&gt;0), MIN($ML123:$NE123)-NA123, IF(AND($IQ$6='Dev Settings'!$BU$3, COUNTIF($IQ$21:$IQ$25, II124)&gt;0, COUNTIF($IQ$21:$IQ$25, II123)&gt;0), MAX($ML123:$NE123)-NA123, IFERROR(INDEX($IU$8:$IU$107, MATCH(II124, $IT$8:$IT$107, 0)), "")))</f>
        <v/>
      </c>
      <c r="JV124" s="7" t="str">
        <f>IF(AND($IQ$5='Dev Settings'!$BU$3, COUNTIF($IP$21:$IP$25, IJ124)&gt;0, COUNTIF($IP$21:$IP$25, IJ123)&gt;0), MIN($ML123:$NE123)-NB123, IF(AND($IQ$6='Dev Settings'!$BU$3, COUNTIF($IQ$21:$IQ$25, IJ124)&gt;0, COUNTIF($IQ$21:$IQ$25, IJ123)&gt;0), MAX($ML123:$NE123)-NB123, IFERROR(INDEX($IU$8:$IU$107, MATCH(IJ124, $IT$8:$IT$107, 0)), "")))</f>
        <v/>
      </c>
      <c r="JW124" s="7" t="str">
        <f>IF(AND($IQ$5='Dev Settings'!$BU$3, COUNTIF($IP$21:$IP$25, IK124)&gt;0, COUNTIF($IP$21:$IP$25, IK123)&gt;0), MIN($ML123:$NE123)-NC123, IF(AND($IQ$6='Dev Settings'!$BU$3, COUNTIF($IQ$21:$IQ$25, IK124)&gt;0, COUNTIF($IQ$21:$IQ$25, IK123)&gt;0), MAX($ML123:$NE123)-NC123, IFERROR(INDEX($IU$8:$IU$107, MATCH(IK124, $IT$8:$IT$107, 0)), "")))</f>
        <v/>
      </c>
      <c r="JX124" s="7" t="str">
        <f>IF(AND($IQ$5='Dev Settings'!$BU$3, COUNTIF($IP$21:$IP$25, IL124)&gt;0, COUNTIF($IP$21:$IP$25, IL123)&gt;0), MIN($ML123:$NE123)-ND123, IF(AND($IQ$6='Dev Settings'!$BU$3, COUNTIF($IQ$21:$IQ$25, IL124)&gt;0, COUNTIF($IQ$21:$IQ$25, IL123)&gt;0), MAX($ML123:$NE123)-ND123, IFERROR(INDEX($IU$8:$IU$107, MATCH(IL124, $IT$8:$IT$107, 0)), "")))</f>
        <v/>
      </c>
      <c r="JY124" s="61" t="str">
        <f>IF(AND($IQ$5='Dev Settings'!$BU$3, COUNTIF($IP$21:$IP$25, IM124)&gt;0, COUNTIF($IP$21:$IP$25, IM123)&gt;0), MIN($ML123:$NE123)-NE123, IF(AND($IQ$6='Dev Settings'!$BU$3, COUNTIF($IQ$21:$IQ$25, IM124)&gt;0, COUNTIF($IQ$21:$IQ$25, IM123)&gt;0), MAX($ML123:$NE123)-NE123, IFERROR(INDEX($IU$8:$IU$107, MATCH(IM124, $IT$8:$IT$107, 0)), "")))</f>
        <v/>
      </c>
      <c r="KA124" s="60" t="str">
        <f t="shared" si="181"/>
        <v/>
      </c>
      <c r="KB124" s="7" t="str">
        <f t="shared" si="182"/>
        <v/>
      </c>
      <c r="KC124" s="7" t="str">
        <f t="shared" si="183"/>
        <v/>
      </c>
      <c r="KD124" s="7" t="str">
        <f t="shared" si="184"/>
        <v/>
      </c>
      <c r="KE124" s="7" t="str">
        <f t="shared" si="185"/>
        <v/>
      </c>
      <c r="KF124" s="7" t="str">
        <f t="shared" si="186"/>
        <v/>
      </c>
      <c r="KG124" s="7" t="str">
        <f t="shared" si="187"/>
        <v/>
      </c>
      <c r="KH124" s="7" t="str">
        <f t="shared" si="188"/>
        <v/>
      </c>
      <c r="KI124" s="7" t="str">
        <f t="shared" si="189"/>
        <v/>
      </c>
      <c r="KJ124" s="7" t="str">
        <f t="shared" si="190"/>
        <v/>
      </c>
      <c r="KK124" s="7" t="str">
        <f t="shared" si="191"/>
        <v/>
      </c>
      <c r="KL124" s="7" t="str">
        <f t="shared" si="192"/>
        <v/>
      </c>
      <c r="KM124" s="7" t="str">
        <f t="shared" si="193"/>
        <v/>
      </c>
      <c r="KN124" s="7" t="str">
        <f t="shared" si="194"/>
        <v/>
      </c>
      <c r="KO124" s="7" t="str">
        <f t="shared" si="195"/>
        <v/>
      </c>
      <c r="KP124" s="7" t="str">
        <f t="shared" si="196"/>
        <v/>
      </c>
      <c r="KQ124" s="7" t="str">
        <f t="shared" si="197"/>
        <v/>
      </c>
      <c r="KR124" s="7" t="str">
        <f t="shared" si="198"/>
        <v/>
      </c>
      <c r="KS124" s="7" t="str">
        <f t="shared" si="199"/>
        <v/>
      </c>
      <c r="KT124" s="61" t="str">
        <f t="shared" si="200"/>
        <v/>
      </c>
      <c r="KV124" s="60" t="e">
        <f t="shared" si="201"/>
        <v>#VALUE!</v>
      </c>
      <c r="KW124" s="7" t="e">
        <f t="shared" si="202"/>
        <v>#VALUE!</v>
      </c>
      <c r="KX124" s="7" t="e">
        <f t="shared" si="203"/>
        <v>#VALUE!</v>
      </c>
      <c r="KY124" s="7" t="e">
        <f t="shared" si="204"/>
        <v>#VALUE!</v>
      </c>
      <c r="KZ124" s="7" t="e">
        <f t="shared" si="205"/>
        <v>#VALUE!</v>
      </c>
      <c r="LA124" s="7" t="e">
        <f t="shared" si="206"/>
        <v>#VALUE!</v>
      </c>
      <c r="LB124" s="7" t="e">
        <f t="shared" si="207"/>
        <v>#VALUE!</v>
      </c>
      <c r="LC124" s="7" t="e">
        <f t="shared" si="208"/>
        <v>#VALUE!</v>
      </c>
      <c r="LD124" s="7" t="e">
        <f t="shared" si="209"/>
        <v>#VALUE!</v>
      </c>
      <c r="LE124" s="7" t="e">
        <f t="shared" si="210"/>
        <v>#VALUE!</v>
      </c>
      <c r="LF124" s="7" t="e">
        <f t="shared" si="211"/>
        <v>#VALUE!</v>
      </c>
      <c r="LG124" s="7" t="e">
        <f t="shared" si="212"/>
        <v>#VALUE!</v>
      </c>
      <c r="LH124" s="7" t="e">
        <f t="shared" si="213"/>
        <v>#VALUE!</v>
      </c>
      <c r="LI124" s="7" t="e">
        <f t="shared" si="214"/>
        <v>#VALUE!</v>
      </c>
      <c r="LJ124" s="7" t="e">
        <f t="shared" si="215"/>
        <v>#VALUE!</v>
      </c>
      <c r="LK124" s="7" t="e">
        <f t="shared" si="216"/>
        <v>#VALUE!</v>
      </c>
      <c r="LL124" s="7" t="e">
        <f t="shared" si="217"/>
        <v>#VALUE!</v>
      </c>
      <c r="LM124" s="7" t="e">
        <f t="shared" si="218"/>
        <v>#VALUE!</v>
      </c>
      <c r="LN124" s="7" t="e">
        <f t="shared" si="219"/>
        <v>#VALUE!</v>
      </c>
      <c r="LO124" s="61" t="e">
        <f t="shared" si="220"/>
        <v>#VALUE!</v>
      </c>
      <c r="LQ124" s="60" t="e">
        <f t="shared" si="221"/>
        <v>#VALUE!</v>
      </c>
      <c r="LR124" s="7" t="e">
        <f t="shared" si="222"/>
        <v>#VALUE!</v>
      </c>
      <c r="LS124" s="7" t="e">
        <f t="shared" si="223"/>
        <v>#VALUE!</v>
      </c>
      <c r="LT124" s="7" t="e">
        <f t="shared" si="224"/>
        <v>#VALUE!</v>
      </c>
      <c r="LU124" s="7" t="e">
        <f t="shared" si="225"/>
        <v>#VALUE!</v>
      </c>
      <c r="LV124" s="7" t="e">
        <f t="shared" si="226"/>
        <v>#VALUE!</v>
      </c>
      <c r="LW124" s="7" t="e">
        <f t="shared" si="227"/>
        <v>#VALUE!</v>
      </c>
      <c r="LX124" s="7" t="e">
        <f t="shared" si="228"/>
        <v>#VALUE!</v>
      </c>
      <c r="LY124" s="7" t="e">
        <f t="shared" si="229"/>
        <v>#VALUE!</v>
      </c>
      <c r="LZ124" s="7" t="e">
        <f t="shared" si="230"/>
        <v>#VALUE!</v>
      </c>
      <c r="MA124" s="7" t="e">
        <f t="shared" si="231"/>
        <v>#VALUE!</v>
      </c>
      <c r="MB124" s="7" t="e">
        <f t="shared" si="232"/>
        <v>#VALUE!</v>
      </c>
      <c r="MC124" s="7" t="e">
        <f t="shared" si="233"/>
        <v>#VALUE!</v>
      </c>
      <c r="MD124" s="7" t="e">
        <f t="shared" si="234"/>
        <v>#VALUE!</v>
      </c>
      <c r="ME124" s="7" t="e">
        <f t="shared" si="235"/>
        <v>#VALUE!</v>
      </c>
      <c r="MF124" s="7" t="e">
        <f t="shared" si="236"/>
        <v>#VALUE!</v>
      </c>
      <c r="MG124" s="7" t="e">
        <f t="shared" si="237"/>
        <v>#VALUE!</v>
      </c>
      <c r="MH124" s="7" t="e">
        <f t="shared" si="238"/>
        <v>#VALUE!</v>
      </c>
      <c r="MI124" s="7" t="e">
        <f t="shared" si="239"/>
        <v>#VALUE!</v>
      </c>
      <c r="MJ124" s="61" t="e">
        <f t="shared" si="240"/>
        <v>#VALUE!</v>
      </c>
      <c r="ML124" s="60" t="str">
        <f t="shared" si="248"/>
        <v/>
      </c>
      <c r="MM124" s="7" t="str">
        <f t="shared" si="249"/>
        <v/>
      </c>
      <c r="MN124" s="7" t="str">
        <f t="shared" si="250"/>
        <v/>
      </c>
      <c r="MO124" s="7" t="str">
        <f t="shared" si="251"/>
        <v/>
      </c>
      <c r="MP124" s="7" t="str">
        <f t="shared" si="252"/>
        <v/>
      </c>
      <c r="MQ124" s="7" t="str">
        <f t="shared" si="253"/>
        <v/>
      </c>
      <c r="MR124" s="7" t="str">
        <f t="shared" si="254"/>
        <v/>
      </c>
      <c r="MS124" s="7" t="str">
        <f t="shared" si="255"/>
        <v/>
      </c>
      <c r="MT124" s="7" t="str">
        <f t="shared" si="256"/>
        <v/>
      </c>
      <c r="MU124" s="7" t="str">
        <f t="shared" si="257"/>
        <v/>
      </c>
      <c r="MV124" s="7" t="str">
        <f t="shared" si="258"/>
        <v/>
      </c>
      <c r="MW124" s="7" t="str">
        <f t="shared" si="259"/>
        <v/>
      </c>
      <c r="MX124" s="7" t="str">
        <f t="shared" si="260"/>
        <v/>
      </c>
      <c r="MY124" s="7" t="str">
        <f t="shared" si="261"/>
        <v/>
      </c>
      <c r="MZ124" s="7" t="str">
        <f t="shared" si="262"/>
        <v/>
      </c>
      <c r="NA124" s="7" t="str">
        <f t="shared" si="263"/>
        <v/>
      </c>
      <c r="NB124" s="7" t="str">
        <f t="shared" si="264"/>
        <v/>
      </c>
      <c r="NC124" s="7" t="str">
        <f t="shared" si="265"/>
        <v/>
      </c>
      <c r="ND124" s="7" t="str">
        <f t="shared" si="266"/>
        <v/>
      </c>
      <c r="NE124" s="61" t="str">
        <f t="shared" si="267"/>
        <v/>
      </c>
      <c r="NG124" s="10" t="str">
        <f t="shared" si="268"/>
        <v/>
      </c>
      <c r="NI124" s="10" t="str">
        <f t="shared" si="269"/>
        <v/>
      </c>
      <c r="NK124" s="10" t="str">
        <f>IF(COUNTIF($NI124:$NI$176, "X")=1, "X", "")</f>
        <v/>
      </c>
      <c r="NM124" s="10" t="str">
        <f t="shared" si="241"/>
        <v/>
      </c>
      <c r="NO124" s="85" t="str" cm="1">
        <f t="array" ref="NO124">IF(OR(NO$7="", $JE124=""), "", IFERROR(NO$8+SUMPRODUCT((Trades!$CL$8:$CL$307)*(Trades!$O$8:$Q$307=NO$7)*(Trades!$R$8:$R$307&lt;$JE124))-SUMPRODUCT((Trades!$H$8:$H$307)*(Trades!$E$8:$E$307=NO$7)*(Trades!$R$8:$R$307&lt;$JE124)), ""))</f>
        <v/>
      </c>
      <c r="NP124" s="86" t="str" cm="1">
        <f t="array" ref="NP124">IF(OR(NP$7="", $JE124=""), "", IFERROR(NP$8+SUMPRODUCT((Trades!$CL$8:$CL$307)*(Trades!$O$8:$Q$307=NP$7)*(Trades!$R$8:$R$307&lt;$JE124))-SUMPRODUCT((Trades!$H$8:$H$307)*(Trades!$E$8:$E$307=NP$7)*(Trades!$R$8:$R$307&lt;$JE124)), ""))</f>
        <v/>
      </c>
      <c r="NQ124" s="86" t="str" cm="1">
        <f t="array" ref="NQ124">IF(OR(NQ$7="", $JE124=""), "", IFERROR(NQ$8+SUMPRODUCT((Trades!$CL$8:$CL$307)*(Trades!$O$8:$Q$307=NQ$7)*(Trades!$R$8:$R$307&lt;$JE124))-SUMPRODUCT((Trades!$H$8:$H$307)*(Trades!$E$8:$E$307=NQ$7)*(Trades!$R$8:$R$307&lt;$JE124)), ""))</f>
        <v/>
      </c>
      <c r="NR124" s="86" t="str" cm="1">
        <f t="array" ref="NR124">IF(OR(NR$7="", $JE124=""), "", IFERROR(NR$8+SUMPRODUCT((Trades!$CL$8:$CL$307)*(Trades!$O$8:$Q$307=NR$7)*(Trades!$R$8:$R$307&lt;$JE124))-SUMPRODUCT((Trades!$H$8:$H$307)*(Trades!$E$8:$E$307=NR$7)*(Trades!$R$8:$R$307&lt;$JE124)), ""))</f>
        <v/>
      </c>
      <c r="NS124" s="86" t="str" cm="1">
        <f t="array" ref="NS124">IF(OR(NS$7="", $JE124=""), "", IFERROR(NS$8+SUMPRODUCT((Trades!$CL$8:$CL$307)*(Trades!$O$8:$Q$307=NS$7)*(Trades!$R$8:$R$307&lt;$JE124))-SUMPRODUCT((Trades!$H$8:$H$307)*(Trades!$E$8:$E$307=NS$7)*(Trades!$R$8:$R$307&lt;$JE124)), ""))</f>
        <v/>
      </c>
      <c r="NT124" s="86" t="str" cm="1">
        <f t="array" ref="NT124">IF(OR(NT$7="", $JE124=""), "", IFERROR(NT$8+SUMPRODUCT((Trades!$CL$8:$CL$307)*(Trades!$O$8:$Q$307=NT$7)*(Trades!$R$8:$R$307&lt;$JE124))-SUMPRODUCT((Trades!$H$8:$H$307)*(Trades!$E$8:$E$307=NT$7)*(Trades!$R$8:$R$307&lt;$JE124)), ""))</f>
        <v/>
      </c>
      <c r="NU124" s="86" t="str" cm="1">
        <f t="array" ref="NU124">IF(OR(NU$7="", $JE124=""), "", IFERROR(NU$8+SUMPRODUCT((Trades!$CL$8:$CL$307)*(Trades!$O$8:$Q$307=NU$7)*(Trades!$R$8:$R$307&lt;$JE124))-SUMPRODUCT((Trades!$H$8:$H$307)*(Trades!$E$8:$E$307=NU$7)*(Trades!$R$8:$R$307&lt;$JE124)), ""))</f>
        <v/>
      </c>
      <c r="NV124" s="86" t="str" cm="1">
        <f t="array" ref="NV124">IF(OR(NV$7="", $JE124=""), "", IFERROR(NV$8+SUMPRODUCT((Trades!$CL$8:$CL$307)*(Trades!$O$8:$Q$307=NV$7)*(Trades!$R$8:$R$307&lt;$JE124))-SUMPRODUCT((Trades!$H$8:$H$307)*(Trades!$E$8:$E$307=NV$7)*(Trades!$R$8:$R$307&lt;$JE124)), ""))</f>
        <v/>
      </c>
      <c r="NW124" s="86" t="str" cm="1">
        <f t="array" ref="NW124">IF(OR(NW$7="", $JE124=""), "", IFERROR(NW$8+SUMPRODUCT((Trades!$CL$8:$CL$307)*(Trades!$O$8:$Q$307=NW$7)*(Trades!$R$8:$R$307&lt;$JE124))-SUMPRODUCT((Trades!$H$8:$H$307)*(Trades!$E$8:$E$307=NW$7)*(Trades!$R$8:$R$307&lt;$JE124)), ""))</f>
        <v/>
      </c>
      <c r="NX124" s="86" t="str" cm="1">
        <f t="array" ref="NX124">IF(OR(NX$7="", $JE124=""), "", IFERROR(NX$8+SUMPRODUCT((Trades!$CL$8:$CL$307)*(Trades!$O$8:$Q$307=NX$7)*(Trades!$R$8:$R$307&lt;$JE124))-SUMPRODUCT((Trades!$H$8:$H$307)*(Trades!$E$8:$E$307=NX$7)*(Trades!$R$8:$R$307&lt;$JE124)), ""))</f>
        <v/>
      </c>
      <c r="NY124" s="86" t="str" cm="1">
        <f t="array" ref="NY124">IF(OR(NY$7="", $JE124=""), "", IFERROR(NY$8+SUMPRODUCT((Trades!$CL$8:$CL$307)*(Trades!$O$8:$Q$307=NY$7)*(Trades!$R$8:$R$307&lt;$JE124))-SUMPRODUCT((Trades!$H$8:$H$307)*(Trades!$E$8:$E$307=NY$7)*(Trades!$R$8:$R$307&lt;$JE124)), ""))</f>
        <v/>
      </c>
      <c r="NZ124" s="86" t="str" cm="1">
        <f t="array" ref="NZ124">IF(OR(NZ$7="", $JE124=""), "", IFERROR(NZ$8+SUMPRODUCT((Trades!$CL$8:$CL$307)*(Trades!$O$8:$Q$307=NZ$7)*(Trades!$R$8:$R$307&lt;$JE124))-SUMPRODUCT((Trades!$H$8:$H$307)*(Trades!$E$8:$E$307=NZ$7)*(Trades!$R$8:$R$307&lt;$JE124)), ""))</f>
        <v/>
      </c>
      <c r="OA124" s="86" t="str" cm="1">
        <f t="array" ref="OA124">IF(OR(OA$7="", $JE124=""), "", IFERROR(OA$8+SUMPRODUCT((Trades!$CL$8:$CL$307)*(Trades!$O$8:$Q$307=OA$7)*(Trades!$R$8:$R$307&lt;$JE124))-SUMPRODUCT((Trades!$H$8:$H$307)*(Trades!$E$8:$E$307=OA$7)*(Trades!$R$8:$R$307&lt;$JE124)), ""))</f>
        <v/>
      </c>
      <c r="OB124" s="86" t="str" cm="1">
        <f t="array" ref="OB124">IF(OR(OB$7="", $JE124=""), "", IFERROR(OB$8+SUMPRODUCT((Trades!$CL$8:$CL$307)*(Trades!$O$8:$Q$307=OB$7)*(Trades!$R$8:$R$307&lt;$JE124))-SUMPRODUCT((Trades!$H$8:$H$307)*(Trades!$E$8:$E$307=OB$7)*(Trades!$R$8:$R$307&lt;$JE124)), ""))</f>
        <v/>
      </c>
      <c r="OC124" s="86" t="str" cm="1">
        <f t="array" ref="OC124">IF(OR(OC$7="", $JE124=""), "", IFERROR(OC$8+SUMPRODUCT((Trades!$CL$8:$CL$307)*(Trades!$O$8:$Q$307=OC$7)*(Trades!$R$8:$R$307&lt;$JE124))-SUMPRODUCT((Trades!$H$8:$H$307)*(Trades!$E$8:$E$307=OC$7)*(Trades!$R$8:$R$307&lt;$JE124)), ""))</f>
        <v/>
      </c>
      <c r="OD124" s="86" t="str" cm="1">
        <f t="array" ref="OD124">IF(OR(OD$7="", $JE124=""), "", IFERROR(OD$8+SUMPRODUCT((Trades!$CL$8:$CL$307)*(Trades!$O$8:$Q$307=OD$7)*(Trades!$R$8:$R$307&lt;$JE124))-SUMPRODUCT((Trades!$H$8:$H$307)*(Trades!$E$8:$E$307=OD$7)*(Trades!$R$8:$R$307&lt;$JE124)), ""))</f>
        <v/>
      </c>
      <c r="OE124" s="86" t="str" cm="1">
        <f t="array" ref="OE124">IF(OR(OE$7="", $JE124=""), "", IFERROR(OE$8+SUMPRODUCT((Trades!$CL$8:$CL$307)*(Trades!$O$8:$Q$307=OE$7)*(Trades!$R$8:$R$307&lt;$JE124))-SUMPRODUCT((Trades!$H$8:$H$307)*(Trades!$E$8:$E$307=OE$7)*(Trades!$R$8:$R$307&lt;$JE124)), ""))</f>
        <v/>
      </c>
      <c r="OF124" s="86" t="str" cm="1">
        <f t="array" ref="OF124">IF(OR(OF$7="", $JE124=""), "", IFERROR(OF$8+SUMPRODUCT((Trades!$CL$8:$CL$307)*(Trades!$O$8:$Q$307=OF$7)*(Trades!$R$8:$R$307&lt;$JE124))-SUMPRODUCT((Trades!$H$8:$H$307)*(Trades!$E$8:$E$307=OF$7)*(Trades!$R$8:$R$307&lt;$JE124)), ""))</f>
        <v/>
      </c>
      <c r="OG124" s="86" t="str" cm="1">
        <f t="array" ref="OG124">IF(OR(OG$7="", $JE124=""), "", IFERROR(OG$8+SUMPRODUCT((Trades!$CL$8:$CL$307)*(Trades!$O$8:$Q$307=OG$7)*(Trades!$R$8:$R$307&lt;$JE124))-SUMPRODUCT((Trades!$H$8:$H$307)*(Trades!$E$8:$E$307=OG$7)*(Trades!$R$8:$R$307&lt;$JE124)), ""))</f>
        <v/>
      </c>
      <c r="OH124" s="87" t="str" cm="1">
        <f t="array" ref="OH124">IF(OR(OH$7="", $JE124=""), "", IFERROR(OH$8+SUMPRODUCT((Trades!$CL$8:$CL$307)*(Trades!$O$8:$Q$307=OH$7)*(Trades!$R$8:$R$307&lt;$JE124))-SUMPRODUCT((Trades!$H$8:$H$307)*(Trades!$E$8:$E$307=OH$7)*(Trades!$R$8:$R$307&lt;$JE124)), ""))</f>
        <v/>
      </c>
      <c r="OJ124" s="94" t="str">
        <f t="shared" si="270"/>
        <v/>
      </c>
      <c r="OK124" s="95" t="str">
        <f t="shared" si="298"/>
        <v/>
      </c>
      <c r="OL124" s="95" t="str">
        <f t="shared" si="299"/>
        <v/>
      </c>
      <c r="OM124" s="95" t="str">
        <f t="shared" si="300"/>
        <v/>
      </c>
      <c r="ON124" s="95" t="str">
        <f t="shared" si="301"/>
        <v/>
      </c>
      <c r="OO124" s="95" t="str">
        <f t="shared" si="302"/>
        <v/>
      </c>
      <c r="OP124" s="95" t="str">
        <f t="shared" si="303"/>
        <v/>
      </c>
      <c r="OQ124" s="95" t="str">
        <f t="shared" si="304"/>
        <v/>
      </c>
      <c r="OR124" s="95" t="str">
        <f t="shared" si="305"/>
        <v/>
      </c>
      <c r="OS124" s="95" t="str">
        <f t="shared" si="275"/>
        <v/>
      </c>
      <c r="OT124" s="95" t="str">
        <f t="shared" si="276"/>
        <v/>
      </c>
      <c r="OU124" s="95" t="str">
        <f t="shared" si="277"/>
        <v/>
      </c>
      <c r="OV124" s="95" t="str">
        <f t="shared" si="278"/>
        <v/>
      </c>
      <c r="OW124" s="95" t="str">
        <f t="shared" si="279"/>
        <v/>
      </c>
      <c r="OX124" s="95" t="str">
        <f t="shared" si="280"/>
        <v/>
      </c>
      <c r="OY124" s="95" t="str">
        <f t="shared" si="281"/>
        <v/>
      </c>
      <c r="OZ124" s="95" t="str">
        <f t="shared" si="282"/>
        <v/>
      </c>
      <c r="PA124" s="95" t="str">
        <f t="shared" si="283"/>
        <v/>
      </c>
      <c r="PB124" s="95" t="str">
        <f t="shared" si="284"/>
        <v/>
      </c>
      <c r="PC124" s="96" t="str">
        <f t="shared" si="285"/>
        <v/>
      </c>
      <c r="PE124" s="101" t="str">
        <f t="shared" si="271"/>
        <v/>
      </c>
      <c r="PG124" s="106" t="str">
        <f t="shared" si="272"/>
        <v/>
      </c>
      <c r="PH124" s="107" t="str">
        <f t="shared" si="306"/>
        <v/>
      </c>
      <c r="PI124" s="107" t="str">
        <f t="shared" si="307"/>
        <v/>
      </c>
      <c r="PJ124" s="107" t="str">
        <f t="shared" si="308"/>
        <v/>
      </c>
      <c r="PK124" s="107" t="str">
        <f t="shared" si="309"/>
        <v/>
      </c>
      <c r="PL124" s="107" t="str">
        <f t="shared" si="310"/>
        <v/>
      </c>
      <c r="PM124" s="107" t="str">
        <f t="shared" si="311"/>
        <v/>
      </c>
      <c r="PN124" s="107" t="str">
        <f t="shared" si="312"/>
        <v/>
      </c>
      <c r="PO124" s="107" t="str">
        <f t="shared" si="313"/>
        <v/>
      </c>
      <c r="PP124" s="107" t="str">
        <f t="shared" si="286"/>
        <v/>
      </c>
      <c r="PQ124" s="107" t="str">
        <f t="shared" si="287"/>
        <v/>
      </c>
      <c r="PR124" s="107" t="str">
        <f t="shared" si="288"/>
        <v/>
      </c>
      <c r="PS124" s="107" t="str">
        <f t="shared" si="289"/>
        <v/>
      </c>
      <c r="PT124" s="107" t="str">
        <f t="shared" si="290"/>
        <v/>
      </c>
      <c r="PU124" s="107" t="str">
        <f t="shared" si="291"/>
        <v/>
      </c>
      <c r="PV124" s="107" t="str">
        <f t="shared" si="292"/>
        <v/>
      </c>
      <c r="PW124" s="107" t="str">
        <f t="shared" si="293"/>
        <v/>
      </c>
      <c r="PX124" s="107" t="str">
        <f t="shared" si="294"/>
        <v/>
      </c>
      <c r="PY124" s="107" t="str">
        <f t="shared" si="295"/>
        <v/>
      </c>
      <c r="PZ124" s="108" t="str">
        <f t="shared" si="296"/>
        <v/>
      </c>
      <c r="QB124" s="124" t="str" cm="1">
        <f t="array" ref="QB124">IF(OR($QB$3="", $NI124=""), "", IFERROR(INDEX($ML124:$NE124, $QA124, MATCH($QB$3, $ML$7:$NE$7, 0)), ""))</f>
        <v/>
      </c>
      <c r="QD124" s="101" t="e" cm="1">
        <f t="array" ref="QD124">IF(OR($NI124="", $QB$3=""), NA(), IFERROR(INDEX($NO124:$OH124, $QC124, MATCH($QB$3, $NO$7:$OH$7, 0)), NA()))</f>
        <v>#N/A</v>
      </c>
      <c r="QF124" s="10">
        <f t="shared" si="242"/>
        <v>-20</v>
      </c>
    </row>
    <row r="125" spans="218:448" ht="15" hidden="1" customHeight="1" x14ac:dyDescent="0.25">
      <c r="HJ125" s="52" t="e">
        <f t="shared" si="318"/>
        <v>#VALUE!</v>
      </c>
      <c r="HL125" s="49">
        <f>$CA$29</f>
        <v>0.87499999999999967</v>
      </c>
      <c r="HN125" s="10" t="e">
        <f t="shared" si="316"/>
        <v>#VALUE!</v>
      </c>
      <c r="HP125" s="10" t="e">
        <f t="shared" si="317"/>
        <v>#VALUE!</v>
      </c>
      <c r="HR125" s="10" t="e">
        <f t="shared" si="243"/>
        <v>#VALUE!</v>
      </c>
      <c r="HT125" s="60" t="e">
        <f t="shared" si="320"/>
        <v>#VALUE!</v>
      </c>
      <c r="HU125" s="7" t="e">
        <f t="shared" si="320"/>
        <v>#VALUE!</v>
      </c>
      <c r="HV125" s="7" t="e">
        <f t="shared" si="320"/>
        <v>#VALUE!</v>
      </c>
      <c r="HW125" s="7" t="e">
        <f t="shared" si="320"/>
        <v>#VALUE!</v>
      </c>
      <c r="HX125" s="7" t="e">
        <f t="shared" si="320"/>
        <v>#VALUE!</v>
      </c>
      <c r="HY125" s="7" t="e">
        <f t="shared" si="320"/>
        <v>#VALUE!</v>
      </c>
      <c r="HZ125" s="7" t="e">
        <f t="shared" si="320"/>
        <v>#VALUE!</v>
      </c>
      <c r="IA125" s="7" t="e">
        <f t="shared" si="320"/>
        <v>#VALUE!</v>
      </c>
      <c r="IB125" s="7" t="e">
        <f t="shared" si="320"/>
        <v>#VALUE!</v>
      </c>
      <c r="IC125" s="7" t="e">
        <f t="shared" si="320"/>
        <v>#VALUE!</v>
      </c>
      <c r="ID125" s="7" t="e">
        <f t="shared" si="320"/>
        <v>#VALUE!</v>
      </c>
      <c r="IE125" s="7" t="e">
        <f t="shared" si="320"/>
        <v>#VALUE!</v>
      </c>
      <c r="IF125" s="7" t="e">
        <f t="shared" si="320"/>
        <v>#VALUE!</v>
      </c>
      <c r="IG125" s="7" t="e">
        <f t="shared" si="320"/>
        <v>#VALUE!</v>
      </c>
      <c r="IH125" s="7" t="e">
        <f t="shared" si="320"/>
        <v>#VALUE!</v>
      </c>
      <c r="II125" s="7" t="e">
        <f t="shared" si="320"/>
        <v>#VALUE!</v>
      </c>
      <c r="IJ125" s="7" t="e">
        <f t="shared" si="319"/>
        <v>#VALUE!</v>
      </c>
      <c r="IK125" s="7" t="e">
        <f t="shared" si="319"/>
        <v>#VALUE!</v>
      </c>
      <c r="IL125" s="7" t="e">
        <f t="shared" si="319"/>
        <v>#VALUE!</v>
      </c>
      <c r="IM125" s="61" t="e">
        <f t="shared" si="319"/>
        <v>#VALUE!</v>
      </c>
      <c r="IW125" s="10" t="str">
        <f>IFERROR(IF(COUNTIF(IW$8:IW124, IW124)&lt;=INDEX($IQ$8:$IQ$18, MATCH(IW124, $IP$8:$IP$18, 0)), IW124, IW124+$IR$5), "")</f>
        <v/>
      </c>
      <c r="IX125" s="10" t="str">
        <f>IF($IW125="", "", COUNTIF(IW$8:IW125, IW125))</f>
        <v/>
      </c>
      <c r="IY125" s="10" t="str">
        <f t="shared" si="245"/>
        <v/>
      </c>
      <c r="JA125" s="10" t="str">
        <f t="shared" si="246"/>
        <v/>
      </c>
      <c r="JB125" s="10" t="str">
        <f>IF($JA125="", "", COUNTIF(JA$8:JA125, "X"))</f>
        <v/>
      </c>
      <c r="JE125" s="67" t="str">
        <f t="shared" si="247"/>
        <v/>
      </c>
      <c r="JF125" s="60" t="str">
        <f>IF(AND($IQ$5='Dev Settings'!$BU$3, COUNTIF($IP$21:$IP$25, HT125)&gt;0, COUNTIF($IP$21:$IP$25, HT124)&gt;0), MIN($ML124:$NE124)-ML124, IF(AND($IQ$6='Dev Settings'!$BU$3, COUNTIF($IQ$21:$IQ$25, HT125)&gt;0, COUNTIF($IQ$21:$IQ$25, HT124)&gt;0), MAX($ML124:$NE124)-ML124, IFERROR(INDEX($IU$8:$IU$107, MATCH(HT125, $IT$8:$IT$107, 0)), "")))</f>
        <v/>
      </c>
      <c r="JG125" s="7" t="str">
        <f>IF(AND($IQ$5='Dev Settings'!$BU$3, COUNTIF($IP$21:$IP$25, HU125)&gt;0, COUNTIF($IP$21:$IP$25, HU124)&gt;0), MIN($ML124:$NE124)-MM124, IF(AND($IQ$6='Dev Settings'!$BU$3, COUNTIF($IQ$21:$IQ$25, HU125)&gt;0, COUNTIF($IQ$21:$IQ$25, HU124)&gt;0), MAX($ML124:$NE124)-MM124, IFERROR(INDEX($IU$8:$IU$107, MATCH(HU125, $IT$8:$IT$107, 0)), "")))</f>
        <v/>
      </c>
      <c r="JH125" s="7" t="str">
        <f>IF(AND($IQ$5='Dev Settings'!$BU$3, COUNTIF($IP$21:$IP$25, HV125)&gt;0, COUNTIF($IP$21:$IP$25, HV124)&gt;0), MIN($ML124:$NE124)-MN124, IF(AND($IQ$6='Dev Settings'!$BU$3, COUNTIF($IQ$21:$IQ$25, HV125)&gt;0, COUNTIF($IQ$21:$IQ$25, HV124)&gt;0), MAX($ML124:$NE124)-MN124, IFERROR(INDEX($IU$8:$IU$107, MATCH(HV125, $IT$8:$IT$107, 0)), "")))</f>
        <v/>
      </c>
      <c r="JI125" s="7" t="str">
        <f>IF(AND($IQ$5='Dev Settings'!$BU$3, COUNTIF($IP$21:$IP$25, HW125)&gt;0, COUNTIF($IP$21:$IP$25, HW124)&gt;0), MIN($ML124:$NE124)-MO124, IF(AND($IQ$6='Dev Settings'!$BU$3, COUNTIF($IQ$21:$IQ$25, HW125)&gt;0, COUNTIF($IQ$21:$IQ$25, HW124)&gt;0), MAX($ML124:$NE124)-MO124, IFERROR(INDEX($IU$8:$IU$107, MATCH(HW125, $IT$8:$IT$107, 0)), "")))</f>
        <v/>
      </c>
      <c r="JJ125" s="7" t="str">
        <f>IF(AND($IQ$5='Dev Settings'!$BU$3, COUNTIF($IP$21:$IP$25, HX125)&gt;0, COUNTIF($IP$21:$IP$25, HX124)&gt;0), MIN($ML124:$NE124)-MP124, IF(AND($IQ$6='Dev Settings'!$BU$3, COUNTIF($IQ$21:$IQ$25, HX125)&gt;0, COUNTIF($IQ$21:$IQ$25, HX124)&gt;0), MAX($ML124:$NE124)-MP124, IFERROR(INDEX($IU$8:$IU$107, MATCH(HX125, $IT$8:$IT$107, 0)), "")))</f>
        <v/>
      </c>
      <c r="JK125" s="7" t="str">
        <f>IF(AND($IQ$5='Dev Settings'!$BU$3, COUNTIF($IP$21:$IP$25, HY125)&gt;0, COUNTIF($IP$21:$IP$25, HY124)&gt;0), MIN($ML124:$NE124)-MQ124, IF(AND($IQ$6='Dev Settings'!$BU$3, COUNTIF($IQ$21:$IQ$25, HY125)&gt;0, COUNTIF($IQ$21:$IQ$25, HY124)&gt;0), MAX($ML124:$NE124)-MQ124, IFERROR(INDEX($IU$8:$IU$107, MATCH(HY125, $IT$8:$IT$107, 0)), "")))</f>
        <v/>
      </c>
      <c r="JL125" s="7" t="str">
        <f>IF(AND($IQ$5='Dev Settings'!$BU$3, COUNTIF($IP$21:$IP$25, HZ125)&gt;0, COUNTIF($IP$21:$IP$25, HZ124)&gt;0), MIN($ML124:$NE124)-MR124, IF(AND($IQ$6='Dev Settings'!$BU$3, COUNTIF($IQ$21:$IQ$25, HZ125)&gt;0, COUNTIF($IQ$21:$IQ$25, HZ124)&gt;0), MAX($ML124:$NE124)-MR124, IFERROR(INDEX($IU$8:$IU$107, MATCH(HZ125, $IT$8:$IT$107, 0)), "")))</f>
        <v/>
      </c>
      <c r="JM125" s="7" t="str">
        <f>IF(AND($IQ$5='Dev Settings'!$BU$3, COUNTIF($IP$21:$IP$25, IA125)&gt;0, COUNTIF($IP$21:$IP$25, IA124)&gt;0), MIN($ML124:$NE124)-MS124, IF(AND($IQ$6='Dev Settings'!$BU$3, COUNTIF($IQ$21:$IQ$25, IA125)&gt;0, COUNTIF($IQ$21:$IQ$25, IA124)&gt;0), MAX($ML124:$NE124)-MS124, IFERROR(INDEX($IU$8:$IU$107, MATCH(IA125, $IT$8:$IT$107, 0)), "")))</f>
        <v/>
      </c>
      <c r="JN125" s="7" t="str">
        <f>IF(AND($IQ$5='Dev Settings'!$BU$3, COUNTIF($IP$21:$IP$25, IB125)&gt;0, COUNTIF($IP$21:$IP$25, IB124)&gt;0), MIN($ML124:$NE124)-MT124, IF(AND($IQ$6='Dev Settings'!$BU$3, COUNTIF($IQ$21:$IQ$25, IB125)&gt;0, COUNTIF($IQ$21:$IQ$25, IB124)&gt;0), MAX($ML124:$NE124)-MT124, IFERROR(INDEX($IU$8:$IU$107, MATCH(IB125, $IT$8:$IT$107, 0)), "")))</f>
        <v/>
      </c>
      <c r="JO125" s="7" t="str">
        <f>IF(AND($IQ$5='Dev Settings'!$BU$3, COUNTIF($IP$21:$IP$25, IC125)&gt;0, COUNTIF($IP$21:$IP$25, IC124)&gt;0), MIN($ML124:$NE124)-MU124, IF(AND($IQ$6='Dev Settings'!$BU$3, COUNTIF($IQ$21:$IQ$25, IC125)&gt;0, COUNTIF($IQ$21:$IQ$25, IC124)&gt;0), MAX($ML124:$NE124)-MU124, IFERROR(INDEX($IU$8:$IU$107, MATCH(IC125, $IT$8:$IT$107, 0)), "")))</f>
        <v/>
      </c>
      <c r="JP125" s="7" t="str">
        <f>IF(AND($IQ$5='Dev Settings'!$BU$3, COUNTIF($IP$21:$IP$25, ID125)&gt;0, COUNTIF($IP$21:$IP$25, ID124)&gt;0), MIN($ML124:$NE124)-MV124, IF(AND($IQ$6='Dev Settings'!$BU$3, COUNTIF($IQ$21:$IQ$25, ID125)&gt;0, COUNTIF($IQ$21:$IQ$25, ID124)&gt;0), MAX($ML124:$NE124)-MV124, IFERROR(INDEX($IU$8:$IU$107, MATCH(ID125, $IT$8:$IT$107, 0)), "")))</f>
        <v/>
      </c>
      <c r="JQ125" s="7" t="str">
        <f>IF(AND($IQ$5='Dev Settings'!$BU$3, COUNTIF($IP$21:$IP$25, IE125)&gt;0, COUNTIF($IP$21:$IP$25, IE124)&gt;0), MIN($ML124:$NE124)-MW124, IF(AND($IQ$6='Dev Settings'!$BU$3, COUNTIF($IQ$21:$IQ$25, IE125)&gt;0, COUNTIF($IQ$21:$IQ$25, IE124)&gt;0), MAX($ML124:$NE124)-MW124, IFERROR(INDEX($IU$8:$IU$107, MATCH(IE125, $IT$8:$IT$107, 0)), "")))</f>
        <v/>
      </c>
      <c r="JR125" s="7" t="str">
        <f>IF(AND($IQ$5='Dev Settings'!$BU$3, COUNTIF($IP$21:$IP$25, IF125)&gt;0, COUNTIF($IP$21:$IP$25, IF124)&gt;0), MIN($ML124:$NE124)-MX124, IF(AND($IQ$6='Dev Settings'!$BU$3, COUNTIF($IQ$21:$IQ$25, IF125)&gt;0, COUNTIF($IQ$21:$IQ$25, IF124)&gt;0), MAX($ML124:$NE124)-MX124, IFERROR(INDEX($IU$8:$IU$107, MATCH(IF125, $IT$8:$IT$107, 0)), "")))</f>
        <v/>
      </c>
      <c r="JS125" s="7" t="str">
        <f>IF(AND($IQ$5='Dev Settings'!$BU$3, COUNTIF($IP$21:$IP$25, IG125)&gt;0, COUNTIF($IP$21:$IP$25, IG124)&gt;0), MIN($ML124:$NE124)-MY124, IF(AND($IQ$6='Dev Settings'!$BU$3, COUNTIF($IQ$21:$IQ$25, IG125)&gt;0, COUNTIF($IQ$21:$IQ$25, IG124)&gt;0), MAX($ML124:$NE124)-MY124, IFERROR(INDEX($IU$8:$IU$107, MATCH(IG125, $IT$8:$IT$107, 0)), "")))</f>
        <v/>
      </c>
      <c r="JT125" s="7" t="str">
        <f>IF(AND($IQ$5='Dev Settings'!$BU$3, COUNTIF($IP$21:$IP$25, IH125)&gt;0, COUNTIF($IP$21:$IP$25, IH124)&gt;0), MIN($ML124:$NE124)-MZ124, IF(AND($IQ$6='Dev Settings'!$BU$3, COUNTIF($IQ$21:$IQ$25, IH125)&gt;0, COUNTIF($IQ$21:$IQ$25, IH124)&gt;0), MAX($ML124:$NE124)-MZ124, IFERROR(INDEX($IU$8:$IU$107, MATCH(IH125, $IT$8:$IT$107, 0)), "")))</f>
        <v/>
      </c>
      <c r="JU125" s="7" t="str">
        <f>IF(AND($IQ$5='Dev Settings'!$BU$3, COUNTIF($IP$21:$IP$25, II125)&gt;0, COUNTIF($IP$21:$IP$25, II124)&gt;0), MIN($ML124:$NE124)-NA124, IF(AND($IQ$6='Dev Settings'!$BU$3, COUNTIF($IQ$21:$IQ$25, II125)&gt;0, COUNTIF($IQ$21:$IQ$25, II124)&gt;0), MAX($ML124:$NE124)-NA124, IFERROR(INDEX($IU$8:$IU$107, MATCH(II125, $IT$8:$IT$107, 0)), "")))</f>
        <v/>
      </c>
      <c r="JV125" s="7" t="str">
        <f>IF(AND($IQ$5='Dev Settings'!$BU$3, COUNTIF($IP$21:$IP$25, IJ125)&gt;0, COUNTIF($IP$21:$IP$25, IJ124)&gt;0), MIN($ML124:$NE124)-NB124, IF(AND($IQ$6='Dev Settings'!$BU$3, COUNTIF($IQ$21:$IQ$25, IJ125)&gt;0, COUNTIF($IQ$21:$IQ$25, IJ124)&gt;0), MAX($ML124:$NE124)-NB124, IFERROR(INDEX($IU$8:$IU$107, MATCH(IJ125, $IT$8:$IT$107, 0)), "")))</f>
        <v/>
      </c>
      <c r="JW125" s="7" t="str">
        <f>IF(AND($IQ$5='Dev Settings'!$BU$3, COUNTIF($IP$21:$IP$25, IK125)&gt;0, COUNTIF($IP$21:$IP$25, IK124)&gt;0), MIN($ML124:$NE124)-NC124, IF(AND($IQ$6='Dev Settings'!$BU$3, COUNTIF($IQ$21:$IQ$25, IK125)&gt;0, COUNTIF($IQ$21:$IQ$25, IK124)&gt;0), MAX($ML124:$NE124)-NC124, IFERROR(INDEX($IU$8:$IU$107, MATCH(IK125, $IT$8:$IT$107, 0)), "")))</f>
        <v/>
      </c>
      <c r="JX125" s="7" t="str">
        <f>IF(AND($IQ$5='Dev Settings'!$BU$3, COUNTIF($IP$21:$IP$25, IL125)&gt;0, COUNTIF($IP$21:$IP$25, IL124)&gt;0), MIN($ML124:$NE124)-ND124, IF(AND($IQ$6='Dev Settings'!$BU$3, COUNTIF($IQ$21:$IQ$25, IL125)&gt;0, COUNTIF($IQ$21:$IQ$25, IL124)&gt;0), MAX($ML124:$NE124)-ND124, IFERROR(INDEX($IU$8:$IU$107, MATCH(IL125, $IT$8:$IT$107, 0)), "")))</f>
        <v/>
      </c>
      <c r="JY125" s="61" t="str">
        <f>IF(AND($IQ$5='Dev Settings'!$BU$3, COUNTIF($IP$21:$IP$25, IM125)&gt;0, COUNTIF($IP$21:$IP$25, IM124)&gt;0), MIN($ML124:$NE124)-NE124, IF(AND($IQ$6='Dev Settings'!$BU$3, COUNTIF($IQ$21:$IQ$25, IM125)&gt;0, COUNTIF($IQ$21:$IQ$25, IM124)&gt;0), MAX($ML124:$NE124)-NE124, IFERROR(INDEX($IU$8:$IU$107, MATCH(IM125, $IT$8:$IT$107, 0)), "")))</f>
        <v/>
      </c>
      <c r="KA125" s="60" t="str">
        <f t="shared" si="181"/>
        <v/>
      </c>
      <c r="KB125" s="7" t="str">
        <f t="shared" si="182"/>
        <v/>
      </c>
      <c r="KC125" s="7" t="str">
        <f t="shared" si="183"/>
        <v/>
      </c>
      <c r="KD125" s="7" t="str">
        <f t="shared" si="184"/>
        <v/>
      </c>
      <c r="KE125" s="7" t="str">
        <f t="shared" si="185"/>
        <v/>
      </c>
      <c r="KF125" s="7" t="str">
        <f t="shared" si="186"/>
        <v/>
      </c>
      <c r="KG125" s="7" t="str">
        <f t="shared" si="187"/>
        <v/>
      </c>
      <c r="KH125" s="7" t="str">
        <f t="shared" si="188"/>
        <v/>
      </c>
      <c r="KI125" s="7" t="str">
        <f t="shared" si="189"/>
        <v/>
      </c>
      <c r="KJ125" s="7" t="str">
        <f t="shared" si="190"/>
        <v/>
      </c>
      <c r="KK125" s="7" t="str">
        <f t="shared" si="191"/>
        <v/>
      </c>
      <c r="KL125" s="7" t="str">
        <f t="shared" si="192"/>
        <v/>
      </c>
      <c r="KM125" s="7" t="str">
        <f t="shared" si="193"/>
        <v/>
      </c>
      <c r="KN125" s="7" t="str">
        <f t="shared" si="194"/>
        <v/>
      </c>
      <c r="KO125" s="7" t="str">
        <f t="shared" si="195"/>
        <v/>
      </c>
      <c r="KP125" s="7" t="str">
        <f t="shared" si="196"/>
        <v/>
      </c>
      <c r="KQ125" s="7" t="str">
        <f t="shared" si="197"/>
        <v/>
      </c>
      <c r="KR125" s="7" t="str">
        <f t="shared" si="198"/>
        <v/>
      </c>
      <c r="KS125" s="7" t="str">
        <f t="shared" si="199"/>
        <v/>
      </c>
      <c r="KT125" s="61" t="str">
        <f t="shared" si="200"/>
        <v/>
      </c>
      <c r="KV125" s="60" t="e">
        <f t="shared" si="201"/>
        <v>#VALUE!</v>
      </c>
      <c r="KW125" s="7" t="e">
        <f t="shared" si="202"/>
        <v>#VALUE!</v>
      </c>
      <c r="KX125" s="7" t="e">
        <f t="shared" si="203"/>
        <v>#VALUE!</v>
      </c>
      <c r="KY125" s="7" t="e">
        <f t="shared" si="204"/>
        <v>#VALUE!</v>
      </c>
      <c r="KZ125" s="7" t="e">
        <f t="shared" si="205"/>
        <v>#VALUE!</v>
      </c>
      <c r="LA125" s="7" t="e">
        <f t="shared" si="206"/>
        <v>#VALUE!</v>
      </c>
      <c r="LB125" s="7" t="e">
        <f t="shared" si="207"/>
        <v>#VALUE!</v>
      </c>
      <c r="LC125" s="7" t="e">
        <f t="shared" si="208"/>
        <v>#VALUE!</v>
      </c>
      <c r="LD125" s="7" t="e">
        <f t="shared" si="209"/>
        <v>#VALUE!</v>
      </c>
      <c r="LE125" s="7" t="e">
        <f t="shared" si="210"/>
        <v>#VALUE!</v>
      </c>
      <c r="LF125" s="7" t="e">
        <f t="shared" si="211"/>
        <v>#VALUE!</v>
      </c>
      <c r="LG125" s="7" t="e">
        <f t="shared" si="212"/>
        <v>#VALUE!</v>
      </c>
      <c r="LH125" s="7" t="e">
        <f t="shared" si="213"/>
        <v>#VALUE!</v>
      </c>
      <c r="LI125" s="7" t="e">
        <f t="shared" si="214"/>
        <v>#VALUE!</v>
      </c>
      <c r="LJ125" s="7" t="e">
        <f t="shared" si="215"/>
        <v>#VALUE!</v>
      </c>
      <c r="LK125" s="7" t="e">
        <f t="shared" si="216"/>
        <v>#VALUE!</v>
      </c>
      <c r="LL125" s="7" t="e">
        <f t="shared" si="217"/>
        <v>#VALUE!</v>
      </c>
      <c r="LM125" s="7" t="e">
        <f t="shared" si="218"/>
        <v>#VALUE!</v>
      </c>
      <c r="LN125" s="7" t="e">
        <f t="shared" si="219"/>
        <v>#VALUE!</v>
      </c>
      <c r="LO125" s="61" t="e">
        <f t="shared" si="220"/>
        <v>#VALUE!</v>
      </c>
      <c r="LQ125" s="60" t="e">
        <f t="shared" si="221"/>
        <v>#VALUE!</v>
      </c>
      <c r="LR125" s="7" t="e">
        <f t="shared" si="222"/>
        <v>#VALUE!</v>
      </c>
      <c r="LS125" s="7" t="e">
        <f t="shared" si="223"/>
        <v>#VALUE!</v>
      </c>
      <c r="LT125" s="7" t="e">
        <f t="shared" si="224"/>
        <v>#VALUE!</v>
      </c>
      <c r="LU125" s="7" t="e">
        <f t="shared" si="225"/>
        <v>#VALUE!</v>
      </c>
      <c r="LV125" s="7" t="e">
        <f t="shared" si="226"/>
        <v>#VALUE!</v>
      </c>
      <c r="LW125" s="7" t="e">
        <f t="shared" si="227"/>
        <v>#VALUE!</v>
      </c>
      <c r="LX125" s="7" t="e">
        <f t="shared" si="228"/>
        <v>#VALUE!</v>
      </c>
      <c r="LY125" s="7" t="e">
        <f t="shared" si="229"/>
        <v>#VALUE!</v>
      </c>
      <c r="LZ125" s="7" t="e">
        <f t="shared" si="230"/>
        <v>#VALUE!</v>
      </c>
      <c r="MA125" s="7" t="e">
        <f t="shared" si="231"/>
        <v>#VALUE!</v>
      </c>
      <c r="MB125" s="7" t="e">
        <f t="shared" si="232"/>
        <v>#VALUE!</v>
      </c>
      <c r="MC125" s="7" t="e">
        <f t="shared" si="233"/>
        <v>#VALUE!</v>
      </c>
      <c r="MD125" s="7" t="e">
        <f t="shared" si="234"/>
        <v>#VALUE!</v>
      </c>
      <c r="ME125" s="7" t="e">
        <f t="shared" si="235"/>
        <v>#VALUE!</v>
      </c>
      <c r="MF125" s="7" t="e">
        <f t="shared" si="236"/>
        <v>#VALUE!</v>
      </c>
      <c r="MG125" s="7" t="e">
        <f t="shared" si="237"/>
        <v>#VALUE!</v>
      </c>
      <c r="MH125" s="7" t="e">
        <f t="shared" si="238"/>
        <v>#VALUE!</v>
      </c>
      <c r="MI125" s="7" t="e">
        <f t="shared" si="239"/>
        <v>#VALUE!</v>
      </c>
      <c r="MJ125" s="61" t="e">
        <f t="shared" si="240"/>
        <v>#VALUE!</v>
      </c>
      <c r="ML125" s="60" t="str">
        <f t="shared" si="248"/>
        <v/>
      </c>
      <c r="MM125" s="7" t="str">
        <f t="shared" si="249"/>
        <v/>
      </c>
      <c r="MN125" s="7" t="str">
        <f t="shared" si="250"/>
        <v/>
      </c>
      <c r="MO125" s="7" t="str">
        <f t="shared" si="251"/>
        <v/>
      </c>
      <c r="MP125" s="7" t="str">
        <f t="shared" si="252"/>
        <v/>
      </c>
      <c r="MQ125" s="7" t="str">
        <f t="shared" si="253"/>
        <v/>
      </c>
      <c r="MR125" s="7" t="str">
        <f t="shared" si="254"/>
        <v/>
      </c>
      <c r="MS125" s="7" t="str">
        <f t="shared" si="255"/>
        <v/>
      </c>
      <c r="MT125" s="7" t="str">
        <f t="shared" si="256"/>
        <v/>
      </c>
      <c r="MU125" s="7" t="str">
        <f t="shared" si="257"/>
        <v/>
      </c>
      <c r="MV125" s="7" t="str">
        <f t="shared" si="258"/>
        <v/>
      </c>
      <c r="MW125" s="7" t="str">
        <f t="shared" si="259"/>
        <v/>
      </c>
      <c r="MX125" s="7" t="str">
        <f t="shared" si="260"/>
        <v/>
      </c>
      <c r="MY125" s="7" t="str">
        <f t="shared" si="261"/>
        <v/>
      </c>
      <c r="MZ125" s="7" t="str">
        <f t="shared" si="262"/>
        <v/>
      </c>
      <c r="NA125" s="7" t="str">
        <f t="shared" si="263"/>
        <v/>
      </c>
      <c r="NB125" s="7" t="str">
        <f t="shared" si="264"/>
        <v/>
      </c>
      <c r="NC125" s="7" t="str">
        <f t="shared" si="265"/>
        <v/>
      </c>
      <c r="ND125" s="7" t="str">
        <f t="shared" si="266"/>
        <v/>
      </c>
      <c r="NE125" s="61" t="str">
        <f t="shared" si="267"/>
        <v/>
      </c>
      <c r="NG125" s="10" t="str">
        <f t="shared" si="268"/>
        <v/>
      </c>
      <c r="NI125" s="10" t="str">
        <f t="shared" si="269"/>
        <v/>
      </c>
      <c r="NK125" s="10" t="str">
        <f>IF(COUNTIF($NI125:$NI$176, "X")=1, "X", "")</f>
        <v/>
      </c>
      <c r="NM125" s="10" t="str">
        <f t="shared" si="241"/>
        <v/>
      </c>
      <c r="NO125" s="85" t="str" cm="1">
        <f t="array" ref="NO125">IF(OR(NO$7="", $JE125=""), "", IFERROR(NO$8+SUMPRODUCT((Trades!$CL$8:$CL$307)*(Trades!$O$8:$Q$307=NO$7)*(Trades!$R$8:$R$307&lt;$JE125))-SUMPRODUCT((Trades!$H$8:$H$307)*(Trades!$E$8:$E$307=NO$7)*(Trades!$R$8:$R$307&lt;$JE125)), ""))</f>
        <v/>
      </c>
      <c r="NP125" s="86" t="str" cm="1">
        <f t="array" ref="NP125">IF(OR(NP$7="", $JE125=""), "", IFERROR(NP$8+SUMPRODUCT((Trades!$CL$8:$CL$307)*(Trades!$O$8:$Q$307=NP$7)*(Trades!$R$8:$R$307&lt;$JE125))-SUMPRODUCT((Trades!$H$8:$H$307)*(Trades!$E$8:$E$307=NP$7)*(Trades!$R$8:$R$307&lt;$JE125)), ""))</f>
        <v/>
      </c>
      <c r="NQ125" s="86" t="str" cm="1">
        <f t="array" ref="NQ125">IF(OR(NQ$7="", $JE125=""), "", IFERROR(NQ$8+SUMPRODUCT((Trades!$CL$8:$CL$307)*(Trades!$O$8:$Q$307=NQ$7)*(Trades!$R$8:$R$307&lt;$JE125))-SUMPRODUCT((Trades!$H$8:$H$307)*(Trades!$E$8:$E$307=NQ$7)*(Trades!$R$8:$R$307&lt;$JE125)), ""))</f>
        <v/>
      </c>
      <c r="NR125" s="86" t="str" cm="1">
        <f t="array" ref="NR125">IF(OR(NR$7="", $JE125=""), "", IFERROR(NR$8+SUMPRODUCT((Trades!$CL$8:$CL$307)*(Trades!$O$8:$Q$307=NR$7)*(Trades!$R$8:$R$307&lt;$JE125))-SUMPRODUCT((Trades!$H$8:$H$307)*(Trades!$E$8:$E$307=NR$7)*(Trades!$R$8:$R$307&lt;$JE125)), ""))</f>
        <v/>
      </c>
      <c r="NS125" s="86" t="str" cm="1">
        <f t="array" ref="NS125">IF(OR(NS$7="", $JE125=""), "", IFERROR(NS$8+SUMPRODUCT((Trades!$CL$8:$CL$307)*(Trades!$O$8:$Q$307=NS$7)*(Trades!$R$8:$R$307&lt;$JE125))-SUMPRODUCT((Trades!$H$8:$H$307)*(Trades!$E$8:$E$307=NS$7)*(Trades!$R$8:$R$307&lt;$JE125)), ""))</f>
        <v/>
      </c>
      <c r="NT125" s="86" t="str" cm="1">
        <f t="array" ref="NT125">IF(OR(NT$7="", $JE125=""), "", IFERROR(NT$8+SUMPRODUCT((Trades!$CL$8:$CL$307)*(Trades!$O$8:$Q$307=NT$7)*(Trades!$R$8:$R$307&lt;$JE125))-SUMPRODUCT((Trades!$H$8:$H$307)*(Trades!$E$8:$E$307=NT$7)*(Trades!$R$8:$R$307&lt;$JE125)), ""))</f>
        <v/>
      </c>
      <c r="NU125" s="86" t="str" cm="1">
        <f t="array" ref="NU125">IF(OR(NU$7="", $JE125=""), "", IFERROR(NU$8+SUMPRODUCT((Trades!$CL$8:$CL$307)*(Trades!$O$8:$Q$307=NU$7)*(Trades!$R$8:$R$307&lt;$JE125))-SUMPRODUCT((Trades!$H$8:$H$307)*(Trades!$E$8:$E$307=NU$7)*(Trades!$R$8:$R$307&lt;$JE125)), ""))</f>
        <v/>
      </c>
      <c r="NV125" s="86" t="str" cm="1">
        <f t="array" ref="NV125">IF(OR(NV$7="", $JE125=""), "", IFERROR(NV$8+SUMPRODUCT((Trades!$CL$8:$CL$307)*(Trades!$O$8:$Q$307=NV$7)*(Trades!$R$8:$R$307&lt;$JE125))-SUMPRODUCT((Trades!$H$8:$H$307)*(Trades!$E$8:$E$307=NV$7)*(Trades!$R$8:$R$307&lt;$JE125)), ""))</f>
        <v/>
      </c>
      <c r="NW125" s="86" t="str" cm="1">
        <f t="array" ref="NW125">IF(OR(NW$7="", $JE125=""), "", IFERROR(NW$8+SUMPRODUCT((Trades!$CL$8:$CL$307)*(Trades!$O$8:$Q$307=NW$7)*(Trades!$R$8:$R$307&lt;$JE125))-SUMPRODUCT((Trades!$H$8:$H$307)*(Trades!$E$8:$E$307=NW$7)*(Trades!$R$8:$R$307&lt;$JE125)), ""))</f>
        <v/>
      </c>
      <c r="NX125" s="86" t="str" cm="1">
        <f t="array" ref="NX125">IF(OR(NX$7="", $JE125=""), "", IFERROR(NX$8+SUMPRODUCT((Trades!$CL$8:$CL$307)*(Trades!$O$8:$Q$307=NX$7)*(Trades!$R$8:$R$307&lt;$JE125))-SUMPRODUCT((Trades!$H$8:$H$307)*(Trades!$E$8:$E$307=NX$7)*(Trades!$R$8:$R$307&lt;$JE125)), ""))</f>
        <v/>
      </c>
      <c r="NY125" s="86" t="str" cm="1">
        <f t="array" ref="NY125">IF(OR(NY$7="", $JE125=""), "", IFERROR(NY$8+SUMPRODUCT((Trades!$CL$8:$CL$307)*(Trades!$O$8:$Q$307=NY$7)*(Trades!$R$8:$R$307&lt;$JE125))-SUMPRODUCT((Trades!$H$8:$H$307)*(Trades!$E$8:$E$307=NY$7)*(Trades!$R$8:$R$307&lt;$JE125)), ""))</f>
        <v/>
      </c>
      <c r="NZ125" s="86" t="str" cm="1">
        <f t="array" ref="NZ125">IF(OR(NZ$7="", $JE125=""), "", IFERROR(NZ$8+SUMPRODUCT((Trades!$CL$8:$CL$307)*(Trades!$O$8:$Q$307=NZ$7)*(Trades!$R$8:$R$307&lt;$JE125))-SUMPRODUCT((Trades!$H$8:$H$307)*(Trades!$E$8:$E$307=NZ$7)*(Trades!$R$8:$R$307&lt;$JE125)), ""))</f>
        <v/>
      </c>
      <c r="OA125" s="86" t="str" cm="1">
        <f t="array" ref="OA125">IF(OR(OA$7="", $JE125=""), "", IFERROR(OA$8+SUMPRODUCT((Trades!$CL$8:$CL$307)*(Trades!$O$8:$Q$307=OA$7)*(Trades!$R$8:$R$307&lt;$JE125))-SUMPRODUCT((Trades!$H$8:$H$307)*(Trades!$E$8:$E$307=OA$7)*(Trades!$R$8:$R$307&lt;$JE125)), ""))</f>
        <v/>
      </c>
      <c r="OB125" s="86" t="str" cm="1">
        <f t="array" ref="OB125">IF(OR(OB$7="", $JE125=""), "", IFERROR(OB$8+SUMPRODUCT((Trades!$CL$8:$CL$307)*(Trades!$O$8:$Q$307=OB$7)*(Trades!$R$8:$R$307&lt;$JE125))-SUMPRODUCT((Trades!$H$8:$H$307)*(Trades!$E$8:$E$307=OB$7)*(Trades!$R$8:$R$307&lt;$JE125)), ""))</f>
        <v/>
      </c>
      <c r="OC125" s="86" t="str" cm="1">
        <f t="array" ref="OC125">IF(OR(OC$7="", $JE125=""), "", IFERROR(OC$8+SUMPRODUCT((Trades!$CL$8:$CL$307)*(Trades!$O$8:$Q$307=OC$7)*(Trades!$R$8:$R$307&lt;$JE125))-SUMPRODUCT((Trades!$H$8:$H$307)*(Trades!$E$8:$E$307=OC$7)*(Trades!$R$8:$R$307&lt;$JE125)), ""))</f>
        <v/>
      </c>
      <c r="OD125" s="86" t="str" cm="1">
        <f t="array" ref="OD125">IF(OR(OD$7="", $JE125=""), "", IFERROR(OD$8+SUMPRODUCT((Trades!$CL$8:$CL$307)*(Trades!$O$8:$Q$307=OD$7)*(Trades!$R$8:$R$307&lt;$JE125))-SUMPRODUCT((Trades!$H$8:$H$307)*(Trades!$E$8:$E$307=OD$7)*(Trades!$R$8:$R$307&lt;$JE125)), ""))</f>
        <v/>
      </c>
      <c r="OE125" s="86" t="str" cm="1">
        <f t="array" ref="OE125">IF(OR(OE$7="", $JE125=""), "", IFERROR(OE$8+SUMPRODUCT((Trades!$CL$8:$CL$307)*(Trades!$O$8:$Q$307=OE$7)*(Trades!$R$8:$R$307&lt;$JE125))-SUMPRODUCT((Trades!$H$8:$H$307)*(Trades!$E$8:$E$307=OE$7)*(Trades!$R$8:$R$307&lt;$JE125)), ""))</f>
        <v/>
      </c>
      <c r="OF125" s="86" t="str" cm="1">
        <f t="array" ref="OF125">IF(OR(OF$7="", $JE125=""), "", IFERROR(OF$8+SUMPRODUCT((Trades!$CL$8:$CL$307)*(Trades!$O$8:$Q$307=OF$7)*(Trades!$R$8:$R$307&lt;$JE125))-SUMPRODUCT((Trades!$H$8:$H$307)*(Trades!$E$8:$E$307=OF$7)*(Trades!$R$8:$R$307&lt;$JE125)), ""))</f>
        <v/>
      </c>
      <c r="OG125" s="86" t="str" cm="1">
        <f t="array" ref="OG125">IF(OR(OG$7="", $JE125=""), "", IFERROR(OG$8+SUMPRODUCT((Trades!$CL$8:$CL$307)*(Trades!$O$8:$Q$307=OG$7)*(Trades!$R$8:$R$307&lt;$JE125))-SUMPRODUCT((Trades!$H$8:$H$307)*(Trades!$E$8:$E$307=OG$7)*(Trades!$R$8:$R$307&lt;$JE125)), ""))</f>
        <v/>
      </c>
      <c r="OH125" s="87" t="str" cm="1">
        <f t="array" ref="OH125">IF(OR(OH$7="", $JE125=""), "", IFERROR(OH$8+SUMPRODUCT((Trades!$CL$8:$CL$307)*(Trades!$O$8:$Q$307=OH$7)*(Trades!$R$8:$R$307&lt;$JE125))-SUMPRODUCT((Trades!$H$8:$H$307)*(Trades!$E$8:$E$307=OH$7)*(Trades!$R$8:$R$307&lt;$JE125)), ""))</f>
        <v/>
      </c>
      <c r="OJ125" s="94" t="str">
        <f t="shared" si="270"/>
        <v/>
      </c>
      <c r="OK125" s="95" t="str">
        <f t="shared" si="298"/>
        <v/>
      </c>
      <c r="OL125" s="95" t="str">
        <f t="shared" si="299"/>
        <v/>
      </c>
      <c r="OM125" s="95" t="str">
        <f t="shared" si="300"/>
        <v/>
      </c>
      <c r="ON125" s="95" t="str">
        <f t="shared" si="301"/>
        <v/>
      </c>
      <c r="OO125" s="95" t="str">
        <f t="shared" si="302"/>
        <v/>
      </c>
      <c r="OP125" s="95" t="str">
        <f t="shared" si="303"/>
        <v/>
      </c>
      <c r="OQ125" s="95" t="str">
        <f t="shared" si="304"/>
        <v/>
      </c>
      <c r="OR125" s="95" t="str">
        <f t="shared" si="305"/>
        <v/>
      </c>
      <c r="OS125" s="95" t="str">
        <f t="shared" si="275"/>
        <v/>
      </c>
      <c r="OT125" s="95" t="str">
        <f t="shared" si="276"/>
        <v/>
      </c>
      <c r="OU125" s="95" t="str">
        <f t="shared" si="277"/>
        <v/>
      </c>
      <c r="OV125" s="95" t="str">
        <f t="shared" si="278"/>
        <v/>
      </c>
      <c r="OW125" s="95" t="str">
        <f t="shared" si="279"/>
        <v/>
      </c>
      <c r="OX125" s="95" t="str">
        <f t="shared" si="280"/>
        <v/>
      </c>
      <c r="OY125" s="95" t="str">
        <f t="shared" si="281"/>
        <v/>
      </c>
      <c r="OZ125" s="95" t="str">
        <f t="shared" si="282"/>
        <v/>
      </c>
      <c r="PA125" s="95" t="str">
        <f t="shared" si="283"/>
        <v/>
      </c>
      <c r="PB125" s="95" t="str">
        <f t="shared" si="284"/>
        <v/>
      </c>
      <c r="PC125" s="96" t="str">
        <f t="shared" si="285"/>
        <v/>
      </c>
      <c r="PE125" s="101" t="str">
        <f t="shared" si="271"/>
        <v/>
      </c>
      <c r="PG125" s="106" t="str">
        <f t="shared" si="272"/>
        <v/>
      </c>
      <c r="PH125" s="107" t="str">
        <f t="shared" si="306"/>
        <v/>
      </c>
      <c r="PI125" s="107" t="str">
        <f t="shared" si="307"/>
        <v/>
      </c>
      <c r="PJ125" s="107" t="str">
        <f t="shared" si="308"/>
        <v/>
      </c>
      <c r="PK125" s="107" t="str">
        <f t="shared" si="309"/>
        <v/>
      </c>
      <c r="PL125" s="107" t="str">
        <f t="shared" si="310"/>
        <v/>
      </c>
      <c r="PM125" s="107" t="str">
        <f t="shared" si="311"/>
        <v/>
      </c>
      <c r="PN125" s="107" t="str">
        <f t="shared" si="312"/>
        <v/>
      </c>
      <c r="PO125" s="107" t="str">
        <f t="shared" si="313"/>
        <v/>
      </c>
      <c r="PP125" s="107" t="str">
        <f t="shared" si="286"/>
        <v/>
      </c>
      <c r="PQ125" s="107" t="str">
        <f t="shared" si="287"/>
        <v/>
      </c>
      <c r="PR125" s="107" t="str">
        <f t="shared" si="288"/>
        <v/>
      </c>
      <c r="PS125" s="107" t="str">
        <f t="shared" si="289"/>
        <v/>
      </c>
      <c r="PT125" s="107" t="str">
        <f t="shared" si="290"/>
        <v/>
      </c>
      <c r="PU125" s="107" t="str">
        <f t="shared" si="291"/>
        <v/>
      </c>
      <c r="PV125" s="107" t="str">
        <f t="shared" si="292"/>
        <v/>
      </c>
      <c r="PW125" s="107" t="str">
        <f t="shared" si="293"/>
        <v/>
      </c>
      <c r="PX125" s="107" t="str">
        <f t="shared" si="294"/>
        <v/>
      </c>
      <c r="PY125" s="107" t="str">
        <f t="shared" si="295"/>
        <v/>
      </c>
      <c r="PZ125" s="108" t="str">
        <f t="shared" si="296"/>
        <v/>
      </c>
      <c r="QB125" s="124" t="str" cm="1">
        <f t="array" ref="QB125">IF(OR($QB$3="", $NI125=""), "", IFERROR(INDEX($ML125:$NE125, $QA125, MATCH($QB$3, $ML$7:$NE$7, 0)), ""))</f>
        <v/>
      </c>
      <c r="QD125" s="101" t="e" cm="1">
        <f t="array" ref="QD125">IF(OR($NI125="", $QB$3=""), NA(), IFERROR(INDEX($NO125:$OH125, $QC125, MATCH($QB$3, $NO$7:$OH$7, 0)), NA()))</f>
        <v>#N/A</v>
      </c>
      <c r="QF125" s="10">
        <f t="shared" si="242"/>
        <v>-20</v>
      </c>
    </row>
    <row r="126" spans="218:448" ht="15" hidden="1" customHeight="1" x14ac:dyDescent="0.25">
      <c r="HJ126" s="52" t="e">
        <f t="shared" si="318"/>
        <v>#VALUE!</v>
      </c>
      <c r="HL126" s="49">
        <f>$CA$30</f>
        <v>0.9166666666666663</v>
      </c>
      <c r="HN126" s="10" t="e">
        <f t="shared" si="316"/>
        <v>#VALUE!</v>
      </c>
      <c r="HP126" s="10" t="e">
        <f t="shared" si="317"/>
        <v>#VALUE!</v>
      </c>
      <c r="HR126" s="10" t="e">
        <f t="shared" si="243"/>
        <v>#VALUE!</v>
      </c>
      <c r="HT126" s="60" t="e">
        <f t="shared" si="320"/>
        <v>#VALUE!</v>
      </c>
      <c r="HU126" s="7" t="e">
        <f t="shared" si="320"/>
        <v>#VALUE!</v>
      </c>
      <c r="HV126" s="7" t="e">
        <f t="shared" si="320"/>
        <v>#VALUE!</v>
      </c>
      <c r="HW126" s="7" t="e">
        <f t="shared" si="320"/>
        <v>#VALUE!</v>
      </c>
      <c r="HX126" s="7" t="e">
        <f t="shared" si="320"/>
        <v>#VALUE!</v>
      </c>
      <c r="HY126" s="7" t="e">
        <f t="shared" si="320"/>
        <v>#VALUE!</v>
      </c>
      <c r="HZ126" s="7" t="e">
        <f t="shared" si="320"/>
        <v>#VALUE!</v>
      </c>
      <c r="IA126" s="7" t="e">
        <f t="shared" si="320"/>
        <v>#VALUE!</v>
      </c>
      <c r="IB126" s="7" t="e">
        <f t="shared" si="320"/>
        <v>#VALUE!</v>
      </c>
      <c r="IC126" s="7" t="e">
        <f t="shared" si="320"/>
        <v>#VALUE!</v>
      </c>
      <c r="ID126" s="7" t="e">
        <f t="shared" si="320"/>
        <v>#VALUE!</v>
      </c>
      <c r="IE126" s="7" t="e">
        <f t="shared" si="320"/>
        <v>#VALUE!</v>
      </c>
      <c r="IF126" s="7" t="e">
        <f t="shared" si="320"/>
        <v>#VALUE!</v>
      </c>
      <c r="IG126" s="7" t="e">
        <f t="shared" si="320"/>
        <v>#VALUE!</v>
      </c>
      <c r="IH126" s="7" t="e">
        <f t="shared" si="320"/>
        <v>#VALUE!</v>
      </c>
      <c r="II126" s="7" t="e">
        <f t="shared" si="320"/>
        <v>#VALUE!</v>
      </c>
      <c r="IJ126" s="7" t="e">
        <f t="shared" si="319"/>
        <v>#VALUE!</v>
      </c>
      <c r="IK126" s="7" t="e">
        <f t="shared" si="319"/>
        <v>#VALUE!</v>
      </c>
      <c r="IL126" s="7" t="e">
        <f t="shared" si="319"/>
        <v>#VALUE!</v>
      </c>
      <c r="IM126" s="61" t="e">
        <f t="shared" si="319"/>
        <v>#VALUE!</v>
      </c>
      <c r="IW126" s="10" t="str">
        <f>IFERROR(IF(COUNTIF(IW$8:IW125, IW125)&lt;=INDEX($IQ$8:$IQ$18, MATCH(IW125, $IP$8:$IP$18, 0)), IW125, IW125+$IR$5), "")</f>
        <v/>
      </c>
      <c r="IX126" s="10" t="str">
        <f>IF($IW126="", "", COUNTIF(IW$8:IW126, IW126))</f>
        <v/>
      </c>
      <c r="IY126" s="10" t="str">
        <f t="shared" si="245"/>
        <v/>
      </c>
      <c r="JA126" s="10" t="str">
        <f t="shared" si="246"/>
        <v/>
      </c>
      <c r="JB126" s="10" t="str">
        <f>IF($JA126="", "", COUNTIF(JA$8:JA126, "X"))</f>
        <v/>
      </c>
      <c r="JE126" s="67" t="str">
        <f t="shared" si="247"/>
        <v/>
      </c>
      <c r="JF126" s="60" t="str">
        <f>IF(AND($IQ$5='Dev Settings'!$BU$3, COUNTIF($IP$21:$IP$25, HT126)&gt;0, COUNTIF($IP$21:$IP$25, HT125)&gt;0), MIN($ML125:$NE125)-ML125, IF(AND($IQ$6='Dev Settings'!$BU$3, COUNTIF($IQ$21:$IQ$25, HT126)&gt;0, COUNTIF($IQ$21:$IQ$25, HT125)&gt;0), MAX($ML125:$NE125)-ML125, IFERROR(INDEX($IU$8:$IU$107, MATCH(HT126, $IT$8:$IT$107, 0)), "")))</f>
        <v/>
      </c>
      <c r="JG126" s="7" t="str">
        <f>IF(AND($IQ$5='Dev Settings'!$BU$3, COUNTIF($IP$21:$IP$25, HU126)&gt;0, COUNTIF($IP$21:$IP$25, HU125)&gt;0), MIN($ML125:$NE125)-MM125, IF(AND($IQ$6='Dev Settings'!$BU$3, COUNTIF($IQ$21:$IQ$25, HU126)&gt;0, COUNTIF($IQ$21:$IQ$25, HU125)&gt;0), MAX($ML125:$NE125)-MM125, IFERROR(INDEX($IU$8:$IU$107, MATCH(HU126, $IT$8:$IT$107, 0)), "")))</f>
        <v/>
      </c>
      <c r="JH126" s="7" t="str">
        <f>IF(AND($IQ$5='Dev Settings'!$BU$3, COUNTIF($IP$21:$IP$25, HV126)&gt;0, COUNTIF($IP$21:$IP$25, HV125)&gt;0), MIN($ML125:$NE125)-MN125, IF(AND($IQ$6='Dev Settings'!$BU$3, COUNTIF($IQ$21:$IQ$25, HV126)&gt;0, COUNTIF($IQ$21:$IQ$25, HV125)&gt;0), MAX($ML125:$NE125)-MN125, IFERROR(INDEX($IU$8:$IU$107, MATCH(HV126, $IT$8:$IT$107, 0)), "")))</f>
        <v/>
      </c>
      <c r="JI126" s="7" t="str">
        <f>IF(AND($IQ$5='Dev Settings'!$BU$3, COUNTIF($IP$21:$IP$25, HW126)&gt;0, COUNTIF($IP$21:$IP$25, HW125)&gt;0), MIN($ML125:$NE125)-MO125, IF(AND($IQ$6='Dev Settings'!$BU$3, COUNTIF($IQ$21:$IQ$25, HW126)&gt;0, COUNTIF($IQ$21:$IQ$25, HW125)&gt;0), MAX($ML125:$NE125)-MO125, IFERROR(INDEX($IU$8:$IU$107, MATCH(HW126, $IT$8:$IT$107, 0)), "")))</f>
        <v/>
      </c>
      <c r="JJ126" s="7" t="str">
        <f>IF(AND($IQ$5='Dev Settings'!$BU$3, COUNTIF($IP$21:$IP$25, HX126)&gt;0, COUNTIF($IP$21:$IP$25, HX125)&gt;0), MIN($ML125:$NE125)-MP125, IF(AND($IQ$6='Dev Settings'!$BU$3, COUNTIF($IQ$21:$IQ$25, HX126)&gt;0, COUNTIF($IQ$21:$IQ$25, HX125)&gt;0), MAX($ML125:$NE125)-MP125, IFERROR(INDEX($IU$8:$IU$107, MATCH(HX126, $IT$8:$IT$107, 0)), "")))</f>
        <v/>
      </c>
      <c r="JK126" s="7" t="str">
        <f>IF(AND($IQ$5='Dev Settings'!$BU$3, COUNTIF($IP$21:$IP$25, HY126)&gt;0, COUNTIF($IP$21:$IP$25, HY125)&gt;0), MIN($ML125:$NE125)-MQ125, IF(AND($IQ$6='Dev Settings'!$BU$3, COUNTIF($IQ$21:$IQ$25, HY126)&gt;0, COUNTIF($IQ$21:$IQ$25, HY125)&gt;0), MAX($ML125:$NE125)-MQ125, IFERROR(INDEX($IU$8:$IU$107, MATCH(HY126, $IT$8:$IT$107, 0)), "")))</f>
        <v/>
      </c>
      <c r="JL126" s="7" t="str">
        <f>IF(AND($IQ$5='Dev Settings'!$BU$3, COUNTIF($IP$21:$IP$25, HZ126)&gt;0, COUNTIF($IP$21:$IP$25, HZ125)&gt;0), MIN($ML125:$NE125)-MR125, IF(AND($IQ$6='Dev Settings'!$BU$3, COUNTIF($IQ$21:$IQ$25, HZ126)&gt;0, COUNTIF($IQ$21:$IQ$25, HZ125)&gt;0), MAX($ML125:$NE125)-MR125, IFERROR(INDEX($IU$8:$IU$107, MATCH(HZ126, $IT$8:$IT$107, 0)), "")))</f>
        <v/>
      </c>
      <c r="JM126" s="7" t="str">
        <f>IF(AND($IQ$5='Dev Settings'!$BU$3, COUNTIF($IP$21:$IP$25, IA126)&gt;0, COUNTIF($IP$21:$IP$25, IA125)&gt;0), MIN($ML125:$NE125)-MS125, IF(AND($IQ$6='Dev Settings'!$BU$3, COUNTIF($IQ$21:$IQ$25, IA126)&gt;0, COUNTIF($IQ$21:$IQ$25, IA125)&gt;0), MAX($ML125:$NE125)-MS125, IFERROR(INDEX($IU$8:$IU$107, MATCH(IA126, $IT$8:$IT$107, 0)), "")))</f>
        <v/>
      </c>
      <c r="JN126" s="7" t="str">
        <f>IF(AND($IQ$5='Dev Settings'!$BU$3, COUNTIF($IP$21:$IP$25, IB126)&gt;0, COUNTIF($IP$21:$IP$25, IB125)&gt;0), MIN($ML125:$NE125)-MT125, IF(AND($IQ$6='Dev Settings'!$BU$3, COUNTIF($IQ$21:$IQ$25, IB126)&gt;0, COUNTIF($IQ$21:$IQ$25, IB125)&gt;0), MAX($ML125:$NE125)-MT125, IFERROR(INDEX($IU$8:$IU$107, MATCH(IB126, $IT$8:$IT$107, 0)), "")))</f>
        <v/>
      </c>
      <c r="JO126" s="7" t="str">
        <f>IF(AND($IQ$5='Dev Settings'!$BU$3, COUNTIF($IP$21:$IP$25, IC126)&gt;0, COUNTIF($IP$21:$IP$25, IC125)&gt;0), MIN($ML125:$NE125)-MU125, IF(AND($IQ$6='Dev Settings'!$BU$3, COUNTIF($IQ$21:$IQ$25, IC126)&gt;0, COUNTIF($IQ$21:$IQ$25, IC125)&gt;0), MAX($ML125:$NE125)-MU125, IFERROR(INDEX($IU$8:$IU$107, MATCH(IC126, $IT$8:$IT$107, 0)), "")))</f>
        <v/>
      </c>
      <c r="JP126" s="7" t="str">
        <f>IF(AND($IQ$5='Dev Settings'!$BU$3, COUNTIF($IP$21:$IP$25, ID126)&gt;0, COUNTIF($IP$21:$IP$25, ID125)&gt;0), MIN($ML125:$NE125)-MV125, IF(AND($IQ$6='Dev Settings'!$BU$3, COUNTIF($IQ$21:$IQ$25, ID126)&gt;0, COUNTIF($IQ$21:$IQ$25, ID125)&gt;0), MAX($ML125:$NE125)-MV125, IFERROR(INDEX($IU$8:$IU$107, MATCH(ID126, $IT$8:$IT$107, 0)), "")))</f>
        <v/>
      </c>
      <c r="JQ126" s="7" t="str">
        <f>IF(AND($IQ$5='Dev Settings'!$BU$3, COUNTIF($IP$21:$IP$25, IE126)&gt;0, COUNTIF($IP$21:$IP$25, IE125)&gt;0), MIN($ML125:$NE125)-MW125, IF(AND($IQ$6='Dev Settings'!$BU$3, COUNTIF($IQ$21:$IQ$25, IE126)&gt;0, COUNTIF($IQ$21:$IQ$25, IE125)&gt;0), MAX($ML125:$NE125)-MW125, IFERROR(INDEX($IU$8:$IU$107, MATCH(IE126, $IT$8:$IT$107, 0)), "")))</f>
        <v/>
      </c>
      <c r="JR126" s="7" t="str">
        <f>IF(AND($IQ$5='Dev Settings'!$BU$3, COUNTIF($IP$21:$IP$25, IF126)&gt;0, COUNTIF($IP$21:$IP$25, IF125)&gt;0), MIN($ML125:$NE125)-MX125, IF(AND($IQ$6='Dev Settings'!$BU$3, COUNTIF($IQ$21:$IQ$25, IF126)&gt;0, COUNTIF($IQ$21:$IQ$25, IF125)&gt;0), MAX($ML125:$NE125)-MX125, IFERROR(INDEX($IU$8:$IU$107, MATCH(IF126, $IT$8:$IT$107, 0)), "")))</f>
        <v/>
      </c>
      <c r="JS126" s="7" t="str">
        <f>IF(AND($IQ$5='Dev Settings'!$BU$3, COUNTIF($IP$21:$IP$25, IG126)&gt;0, COUNTIF($IP$21:$IP$25, IG125)&gt;0), MIN($ML125:$NE125)-MY125, IF(AND($IQ$6='Dev Settings'!$BU$3, COUNTIF($IQ$21:$IQ$25, IG126)&gt;0, COUNTIF($IQ$21:$IQ$25, IG125)&gt;0), MAX($ML125:$NE125)-MY125, IFERROR(INDEX($IU$8:$IU$107, MATCH(IG126, $IT$8:$IT$107, 0)), "")))</f>
        <v/>
      </c>
      <c r="JT126" s="7" t="str">
        <f>IF(AND($IQ$5='Dev Settings'!$BU$3, COUNTIF($IP$21:$IP$25, IH126)&gt;0, COUNTIF($IP$21:$IP$25, IH125)&gt;0), MIN($ML125:$NE125)-MZ125, IF(AND($IQ$6='Dev Settings'!$BU$3, COUNTIF($IQ$21:$IQ$25, IH126)&gt;0, COUNTIF($IQ$21:$IQ$25, IH125)&gt;0), MAX($ML125:$NE125)-MZ125, IFERROR(INDEX($IU$8:$IU$107, MATCH(IH126, $IT$8:$IT$107, 0)), "")))</f>
        <v/>
      </c>
      <c r="JU126" s="7" t="str">
        <f>IF(AND($IQ$5='Dev Settings'!$BU$3, COUNTIF($IP$21:$IP$25, II126)&gt;0, COUNTIF($IP$21:$IP$25, II125)&gt;0), MIN($ML125:$NE125)-NA125, IF(AND($IQ$6='Dev Settings'!$BU$3, COUNTIF($IQ$21:$IQ$25, II126)&gt;0, COUNTIF($IQ$21:$IQ$25, II125)&gt;0), MAX($ML125:$NE125)-NA125, IFERROR(INDEX($IU$8:$IU$107, MATCH(II126, $IT$8:$IT$107, 0)), "")))</f>
        <v/>
      </c>
      <c r="JV126" s="7" t="str">
        <f>IF(AND($IQ$5='Dev Settings'!$BU$3, COUNTIF($IP$21:$IP$25, IJ126)&gt;0, COUNTIF($IP$21:$IP$25, IJ125)&gt;0), MIN($ML125:$NE125)-NB125, IF(AND($IQ$6='Dev Settings'!$BU$3, COUNTIF($IQ$21:$IQ$25, IJ126)&gt;0, COUNTIF($IQ$21:$IQ$25, IJ125)&gt;0), MAX($ML125:$NE125)-NB125, IFERROR(INDEX($IU$8:$IU$107, MATCH(IJ126, $IT$8:$IT$107, 0)), "")))</f>
        <v/>
      </c>
      <c r="JW126" s="7" t="str">
        <f>IF(AND($IQ$5='Dev Settings'!$BU$3, COUNTIF($IP$21:$IP$25, IK126)&gt;0, COUNTIF($IP$21:$IP$25, IK125)&gt;0), MIN($ML125:$NE125)-NC125, IF(AND($IQ$6='Dev Settings'!$BU$3, COUNTIF($IQ$21:$IQ$25, IK126)&gt;0, COUNTIF($IQ$21:$IQ$25, IK125)&gt;0), MAX($ML125:$NE125)-NC125, IFERROR(INDEX($IU$8:$IU$107, MATCH(IK126, $IT$8:$IT$107, 0)), "")))</f>
        <v/>
      </c>
      <c r="JX126" s="7" t="str">
        <f>IF(AND($IQ$5='Dev Settings'!$BU$3, COUNTIF($IP$21:$IP$25, IL126)&gt;0, COUNTIF($IP$21:$IP$25, IL125)&gt;0), MIN($ML125:$NE125)-ND125, IF(AND($IQ$6='Dev Settings'!$BU$3, COUNTIF($IQ$21:$IQ$25, IL126)&gt;0, COUNTIF($IQ$21:$IQ$25, IL125)&gt;0), MAX($ML125:$NE125)-ND125, IFERROR(INDEX($IU$8:$IU$107, MATCH(IL126, $IT$8:$IT$107, 0)), "")))</f>
        <v/>
      </c>
      <c r="JY126" s="61" t="str">
        <f>IF(AND($IQ$5='Dev Settings'!$BU$3, COUNTIF($IP$21:$IP$25, IM126)&gt;0, COUNTIF($IP$21:$IP$25, IM125)&gt;0), MIN($ML125:$NE125)-NE125, IF(AND($IQ$6='Dev Settings'!$BU$3, COUNTIF($IQ$21:$IQ$25, IM126)&gt;0, COUNTIF($IQ$21:$IQ$25, IM125)&gt;0), MAX($ML125:$NE125)-NE125, IFERROR(INDEX($IU$8:$IU$107, MATCH(IM126, $IT$8:$IT$107, 0)), "")))</f>
        <v/>
      </c>
      <c r="KA126" s="60" t="str">
        <f t="shared" si="181"/>
        <v/>
      </c>
      <c r="KB126" s="7" t="str">
        <f t="shared" si="182"/>
        <v/>
      </c>
      <c r="KC126" s="7" t="str">
        <f t="shared" si="183"/>
        <v/>
      </c>
      <c r="KD126" s="7" t="str">
        <f t="shared" si="184"/>
        <v/>
      </c>
      <c r="KE126" s="7" t="str">
        <f t="shared" si="185"/>
        <v/>
      </c>
      <c r="KF126" s="7" t="str">
        <f t="shared" si="186"/>
        <v/>
      </c>
      <c r="KG126" s="7" t="str">
        <f t="shared" si="187"/>
        <v/>
      </c>
      <c r="KH126" s="7" t="str">
        <f t="shared" si="188"/>
        <v/>
      </c>
      <c r="KI126" s="7" t="str">
        <f t="shared" si="189"/>
        <v/>
      </c>
      <c r="KJ126" s="7" t="str">
        <f t="shared" si="190"/>
        <v/>
      </c>
      <c r="KK126" s="7" t="str">
        <f t="shared" si="191"/>
        <v/>
      </c>
      <c r="KL126" s="7" t="str">
        <f t="shared" si="192"/>
        <v/>
      </c>
      <c r="KM126" s="7" t="str">
        <f t="shared" si="193"/>
        <v/>
      </c>
      <c r="KN126" s="7" t="str">
        <f t="shared" si="194"/>
        <v/>
      </c>
      <c r="KO126" s="7" t="str">
        <f t="shared" si="195"/>
        <v/>
      </c>
      <c r="KP126" s="7" t="str">
        <f t="shared" si="196"/>
        <v/>
      </c>
      <c r="KQ126" s="7" t="str">
        <f t="shared" si="197"/>
        <v/>
      </c>
      <c r="KR126" s="7" t="str">
        <f t="shared" si="198"/>
        <v/>
      </c>
      <c r="KS126" s="7" t="str">
        <f t="shared" si="199"/>
        <v/>
      </c>
      <c r="KT126" s="61" t="str">
        <f t="shared" si="200"/>
        <v/>
      </c>
      <c r="KV126" s="60" t="e">
        <f t="shared" si="201"/>
        <v>#VALUE!</v>
      </c>
      <c r="KW126" s="7" t="e">
        <f t="shared" si="202"/>
        <v>#VALUE!</v>
      </c>
      <c r="KX126" s="7" t="e">
        <f t="shared" si="203"/>
        <v>#VALUE!</v>
      </c>
      <c r="KY126" s="7" t="e">
        <f t="shared" si="204"/>
        <v>#VALUE!</v>
      </c>
      <c r="KZ126" s="7" t="e">
        <f t="shared" si="205"/>
        <v>#VALUE!</v>
      </c>
      <c r="LA126" s="7" t="e">
        <f t="shared" si="206"/>
        <v>#VALUE!</v>
      </c>
      <c r="LB126" s="7" t="e">
        <f t="shared" si="207"/>
        <v>#VALUE!</v>
      </c>
      <c r="LC126" s="7" t="e">
        <f t="shared" si="208"/>
        <v>#VALUE!</v>
      </c>
      <c r="LD126" s="7" t="e">
        <f t="shared" si="209"/>
        <v>#VALUE!</v>
      </c>
      <c r="LE126" s="7" t="e">
        <f t="shared" si="210"/>
        <v>#VALUE!</v>
      </c>
      <c r="LF126" s="7" t="e">
        <f t="shared" si="211"/>
        <v>#VALUE!</v>
      </c>
      <c r="LG126" s="7" t="e">
        <f t="shared" si="212"/>
        <v>#VALUE!</v>
      </c>
      <c r="LH126" s="7" t="e">
        <f t="shared" si="213"/>
        <v>#VALUE!</v>
      </c>
      <c r="LI126" s="7" t="e">
        <f t="shared" si="214"/>
        <v>#VALUE!</v>
      </c>
      <c r="LJ126" s="7" t="e">
        <f t="shared" si="215"/>
        <v>#VALUE!</v>
      </c>
      <c r="LK126" s="7" t="e">
        <f t="shared" si="216"/>
        <v>#VALUE!</v>
      </c>
      <c r="LL126" s="7" t="e">
        <f t="shared" si="217"/>
        <v>#VALUE!</v>
      </c>
      <c r="LM126" s="7" t="e">
        <f t="shared" si="218"/>
        <v>#VALUE!</v>
      </c>
      <c r="LN126" s="7" t="e">
        <f t="shared" si="219"/>
        <v>#VALUE!</v>
      </c>
      <c r="LO126" s="61" t="e">
        <f t="shared" si="220"/>
        <v>#VALUE!</v>
      </c>
      <c r="LQ126" s="60" t="e">
        <f t="shared" si="221"/>
        <v>#VALUE!</v>
      </c>
      <c r="LR126" s="7" t="e">
        <f t="shared" si="222"/>
        <v>#VALUE!</v>
      </c>
      <c r="LS126" s="7" t="e">
        <f t="shared" si="223"/>
        <v>#VALUE!</v>
      </c>
      <c r="LT126" s="7" t="e">
        <f t="shared" si="224"/>
        <v>#VALUE!</v>
      </c>
      <c r="LU126" s="7" t="e">
        <f t="shared" si="225"/>
        <v>#VALUE!</v>
      </c>
      <c r="LV126" s="7" t="e">
        <f t="shared" si="226"/>
        <v>#VALUE!</v>
      </c>
      <c r="LW126" s="7" t="e">
        <f t="shared" si="227"/>
        <v>#VALUE!</v>
      </c>
      <c r="LX126" s="7" t="e">
        <f t="shared" si="228"/>
        <v>#VALUE!</v>
      </c>
      <c r="LY126" s="7" t="e">
        <f t="shared" si="229"/>
        <v>#VALUE!</v>
      </c>
      <c r="LZ126" s="7" t="e">
        <f t="shared" si="230"/>
        <v>#VALUE!</v>
      </c>
      <c r="MA126" s="7" t="e">
        <f t="shared" si="231"/>
        <v>#VALUE!</v>
      </c>
      <c r="MB126" s="7" t="e">
        <f t="shared" si="232"/>
        <v>#VALUE!</v>
      </c>
      <c r="MC126" s="7" t="e">
        <f t="shared" si="233"/>
        <v>#VALUE!</v>
      </c>
      <c r="MD126" s="7" t="e">
        <f t="shared" si="234"/>
        <v>#VALUE!</v>
      </c>
      <c r="ME126" s="7" t="e">
        <f t="shared" si="235"/>
        <v>#VALUE!</v>
      </c>
      <c r="MF126" s="7" t="e">
        <f t="shared" si="236"/>
        <v>#VALUE!</v>
      </c>
      <c r="MG126" s="7" t="e">
        <f t="shared" si="237"/>
        <v>#VALUE!</v>
      </c>
      <c r="MH126" s="7" t="e">
        <f t="shared" si="238"/>
        <v>#VALUE!</v>
      </c>
      <c r="MI126" s="7" t="e">
        <f t="shared" si="239"/>
        <v>#VALUE!</v>
      </c>
      <c r="MJ126" s="61" t="e">
        <f t="shared" si="240"/>
        <v>#VALUE!</v>
      </c>
      <c r="ML126" s="60" t="str">
        <f t="shared" si="248"/>
        <v/>
      </c>
      <c r="MM126" s="7" t="str">
        <f t="shared" si="249"/>
        <v/>
      </c>
      <c r="MN126" s="7" t="str">
        <f t="shared" si="250"/>
        <v/>
      </c>
      <c r="MO126" s="7" t="str">
        <f t="shared" si="251"/>
        <v/>
      </c>
      <c r="MP126" s="7" t="str">
        <f t="shared" si="252"/>
        <v/>
      </c>
      <c r="MQ126" s="7" t="str">
        <f t="shared" si="253"/>
        <v/>
      </c>
      <c r="MR126" s="7" t="str">
        <f t="shared" si="254"/>
        <v/>
      </c>
      <c r="MS126" s="7" t="str">
        <f t="shared" si="255"/>
        <v/>
      </c>
      <c r="MT126" s="7" t="str">
        <f t="shared" si="256"/>
        <v/>
      </c>
      <c r="MU126" s="7" t="str">
        <f t="shared" si="257"/>
        <v/>
      </c>
      <c r="MV126" s="7" t="str">
        <f t="shared" si="258"/>
        <v/>
      </c>
      <c r="MW126" s="7" t="str">
        <f t="shared" si="259"/>
        <v/>
      </c>
      <c r="MX126" s="7" t="str">
        <f t="shared" si="260"/>
        <v/>
      </c>
      <c r="MY126" s="7" t="str">
        <f t="shared" si="261"/>
        <v/>
      </c>
      <c r="MZ126" s="7" t="str">
        <f t="shared" si="262"/>
        <v/>
      </c>
      <c r="NA126" s="7" t="str">
        <f t="shared" si="263"/>
        <v/>
      </c>
      <c r="NB126" s="7" t="str">
        <f t="shared" si="264"/>
        <v/>
      </c>
      <c r="NC126" s="7" t="str">
        <f t="shared" si="265"/>
        <v/>
      </c>
      <c r="ND126" s="7" t="str">
        <f t="shared" si="266"/>
        <v/>
      </c>
      <c r="NE126" s="61" t="str">
        <f t="shared" si="267"/>
        <v/>
      </c>
      <c r="NG126" s="10" t="str">
        <f t="shared" si="268"/>
        <v/>
      </c>
      <c r="NI126" s="10" t="str">
        <f t="shared" si="269"/>
        <v/>
      </c>
      <c r="NK126" s="10" t="str">
        <f>IF(COUNTIF($NI126:$NI$176, "X")=1, "X", "")</f>
        <v/>
      </c>
      <c r="NM126" s="10" t="str">
        <f t="shared" si="241"/>
        <v/>
      </c>
      <c r="NO126" s="85" t="str" cm="1">
        <f t="array" ref="NO126">IF(OR(NO$7="", $JE126=""), "", IFERROR(NO$8+SUMPRODUCT((Trades!$CL$8:$CL$307)*(Trades!$O$8:$Q$307=NO$7)*(Trades!$R$8:$R$307&lt;$JE126))-SUMPRODUCT((Trades!$H$8:$H$307)*(Trades!$E$8:$E$307=NO$7)*(Trades!$R$8:$R$307&lt;$JE126)), ""))</f>
        <v/>
      </c>
      <c r="NP126" s="86" t="str" cm="1">
        <f t="array" ref="NP126">IF(OR(NP$7="", $JE126=""), "", IFERROR(NP$8+SUMPRODUCT((Trades!$CL$8:$CL$307)*(Trades!$O$8:$Q$307=NP$7)*(Trades!$R$8:$R$307&lt;$JE126))-SUMPRODUCT((Trades!$H$8:$H$307)*(Trades!$E$8:$E$307=NP$7)*(Trades!$R$8:$R$307&lt;$JE126)), ""))</f>
        <v/>
      </c>
      <c r="NQ126" s="86" t="str" cm="1">
        <f t="array" ref="NQ126">IF(OR(NQ$7="", $JE126=""), "", IFERROR(NQ$8+SUMPRODUCT((Trades!$CL$8:$CL$307)*(Trades!$O$8:$Q$307=NQ$7)*(Trades!$R$8:$R$307&lt;$JE126))-SUMPRODUCT((Trades!$H$8:$H$307)*(Trades!$E$8:$E$307=NQ$7)*(Trades!$R$8:$R$307&lt;$JE126)), ""))</f>
        <v/>
      </c>
      <c r="NR126" s="86" t="str" cm="1">
        <f t="array" ref="NR126">IF(OR(NR$7="", $JE126=""), "", IFERROR(NR$8+SUMPRODUCT((Trades!$CL$8:$CL$307)*(Trades!$O$8:$Q$307=NR$7)*(Trades!$R$8:$R$307&lt;$JE126))-SUMPRODUCT((Trades!$H$8:$H$307)*(Trades!$E$8:$E$307=NR$7)*(Trades!$R$8:$R$307&lt;$JE126)), ""))</f>
        <v/>
      </c>
      <c r="NS126" s="86" t="str" cm="1">
        <f t="array" ref="NS126">IF(OR(NS$7="", $JE126=""), "", IFERROR(NS$8+SUMPRODUCT((Trades!$CL$8:$CL$307)*(Trades!$O$8:$Q$307=NS$7)*(Trades!$R$8:$R$307&lt;$JE126))-SUMPRODUCT((Trades!$H$8:$H$307)*(Trades!$E$8:$E$307=NS$7)*(Trades!$R$8:$R$307&lt;$JE126)), ""))</f>
        <v/>
      </c>
      <c r="NT126" s="86" t="str" cm="1">
        <f t="array" ref="NT126">IF(OR(NT$7="", $JE126=""), "", IFERROR(NT$8+SUMPRODUCT((Trades!$CL$8:$CL$307)*(Trades!$O$8:$Q$307=NT$7)*(Trades!$R$8:$R$307&lt;$JE126))-SUMPRODUCT((Trades!$H$8:$H$307)*(Trades!$E$8:$E$307=NT$7)*(Trades!$R$8:$R$307&lt;$JE126)), ""))</f>
        <v/>
      </c>
      <c r="NU126" s="86" t="str" cm="1">
        <f t="array" ref="NU126">IF(OR(NU$7="", $JE126=""), "", IFERROR(NU$8+SUMPRODUCT((Trades!$CL$8:$CL$307)*(Trades!$O$8:$Q$307=NU$7)*(Trades!$R$8:$R$307&lt;$JE126))-SUMPRODUCT((Trades!$H$8:$H$307)*(Trades!$E$8:$E$307=NU$7)*(Trades!$R$8:$R$307&lt;$JE126)), ""))</f>
        <v/>
      </c>
      <c r="NV126" s="86" t="str" cm="1">
        <f t="array" ref="NV126">IF(OR(NV$7="", $JE126=""), "", IFERROR(NV$8+SUMPRODUCT((Trades!$CL$8:$CL$307)*(Trades!$O$8:$Q$307=NV$7)*(Trades!$R$8:$R$307&lt;$JE126))-SUMPRODUCT((Trades!$H$8:$H$307)*(Trades!$E$8:$E$307=NV$7)*(Trades!$R$8:$R$307&lt;$JE126)), ""))</f>
        <v/>
      </c>
      <c r="NW126" s="86" t="str" cm="1">
        <f t="array" ref="NW126">IF(OR(NW$7="", $JE126=""), "", IFERROR(NW$8+SUMPRODUCT((Trades!$CL$8:$CL$307)*(Trades!$O$8:$Q$307=NW$7)*(Trades!$R$8:$R$307&lt;$JE126))-SUMPRODUCT((Trades!$H$8:$H$307)*(Trades!$E$8:$E$307=NW$7)*(Trades!$R$8:$R$307&lt;$JE126)), ""))</f>
        <v/>
      </c>
      <c r="NX126" s="86" t="str" cm="1">
        <f t="array" ref="NX126">IF(OR(NX$7="", $JE126=""), "", IFERROR(NX$8+SUMPRODUCT((Trades!$CL$8:$CL$307)*(Trades!$O$8:$Q$307=NX$7)*(Trades!$R$8:$R$307&lt;$JE126))-SUMPRODUCT((Trades!$H$8:$H$307)*(Trades!$E$8:$E$307=NX$7)*(Trades!$R$8:$R$307&lt;$JE126)), ""))</f>
        <v/>
      </c>
      <c r="NY126" s="86" t="str" cm="1">
        <f t="array" ref="NY126">IF(OR(NY$7="", $JE126=""), "", IFERROR(NY$8+SUMPRODUCT((Trades!$CL$8:$CL$307)*(Trades!$O$8:$Q$307=NY$7)*(Trades!$R$8:$R$307&lt;$JE126))-SUMPRODUCT((Trades!$H$8:$H$307)*(Trades!$E$8:$E$307=NY$7)*(Trades!$R$8:$R$307&lt;$JE126)), ""))</f>
        <v/>
      </c>
      <c r="NZ126" s="86" t="str" cm="1">
        <f t="array" ref="NZ126">IF(OR(NZ$7="", $JE126=""), "", IFERROR(NZ$8+SUMPRODUCT((Trades!$CL$8:$CL$307)*(Trades!$O$8:$Q$307=NZ$7)*(Trades!$R$8:$R$307&lt;$JE126))-SUMPRODUCT((Trades!$H$8:$H$307)*(Trades!$E$8:$E$307=NZ$7)*(Trades!$R$8:$R$307&lt;$JE126)), ""))</f>
        <v/>
      </c>
      <c r="OA126" s="86" t="str" cm="1">
        <f t="array" ref="OA126">IF(OR(OA$7="", $JE126=""), "", IFERROR(OA$8+SUMPRODUCT((Trades!$CL$8:$CL$307)*(Trades!$O$8:$Q$307=OA$7)*(Trades!$R$8:$R$307&lt;$JE126))-SUMPRODUCT((Trades!$H$8:$H$307)*(Trades!$E$8:$E$307=OA$7)*(Trades!$R$8:$R$307&lt;$JE126)), ""))</f>
        <v/>
      </c>
      <c r="OB126" s="86" t="str" cm="1">
        <f t="array" ref="OB126">IF(OR(OB$7="", $JE126=""), "", IFERROR(OB$8+SUMPRODUCT((Trades!$CL$8:$CL$307)*(Trades!$O$8:$Q$307=OB$7)*(Trades!$R$8:$R$307&lt;$JE126))-SUMPRODUCT((Trades!$H$8:$H$307)*(Trades!$E$8:$E$307=OB$7)*(Trades!$R$8:$R$307&lt;$JE126)), ""))</f>
        <v/>
      </c>
      <c r="OC126" s="86" t="str" cm="1">
        <f t="array" ref="OC126">IF(OR(OC$7="", $JE126=""), "", IFERROR(OC$8+SUMPRODUCT((Trades!$CL$8:$CL$307)*(Trades!$O$8:$Q$307=OC$7)*(Trades!$R$8:$R$307&lt;$JE126))-SUMPRODUCT((Trades!$H$8:$H$307)*(Trades!$E$8:$E$307=OC$7)*(Trades!$R$8:$R$307&lt;$JE126)), ""))</f>
        <v/>
      </c>
      <c r="OD126" s="86" t="str" cm="1">
        <f t="array" ref="OD126">IF(OR(OD$7="", $JE126=""), "", IFERROR(OD$8+SUMPRODUCT((Trades!$CL$8:$CL$307)*(Trades!$O$8:$Q$307=OD$7)*(Trades!$R$8:$R$307&lt;$JE126))-SUMPRODUCT((Trades!$H$8:$H$307)*(Trades!$E$8:$E$307=OD$7)*(Trades!$R$8:$R$307&lt;$JE126)), ""))</f>
        <v/>
      </c>
      <c r="OE126" s="86" t="str" cm="1">
        <f t="array" ref="OE126">IF(OR(OE$7="", $JE126=""), "", IFERROR(OE$8+SUMPRODUCT((Trades!$CL$8:$CL$307)*(Trades!$O$8:$Q$307=OE$7)*(Trades!$R$8:$R$307&lt;$JE126))-SUMPRODUCT((Trades!$H$8:$H$307)*(Trades!$E$8:$E$307=OE$7)*(Trades!$R$8:$R$307&lt;$JE126)), ""))</f>
        <v/>
      </c>
      <c r="OF126" s="86" t="str" cm="1">
        <f t="array" ref="OF126">IF(OR(OF$7="", $JE126=""), "", IFERROR(OF$8+SUMPRODUCT((Trades!$CL$8:$CL$307)*(Trades!$O$8:$Q$307=OF$7)*(Trades!$R$8:$R$307&lt;$JE126))-SUMPRODUCT((Trades!$H$8:$H$307)*(Trades!$E$8:$E$307=OF$7)*(Trades!$R$8:$R$307&lt;$JE126)), ""))</f>
        <v/>
      </c>
      <c r="OG126" s="86" t="str" cm="1">
        <f t="array" ref="OG126">IF(OR(OG$7="", $JE126=""), "", IFERROR(OG$8+SUMPRODUCT((Trades!$CL$8:$CL$307)*(Trades!$O$8:$Q$307=OG$7)*(Trades!$R$8:$R$307&lt;$JE126))-SUMPRODUCT((Trades!$H$8:$H$307)*(Trades!$E$8:$E$307=OG$7)*(Trades!$R$8:$R$307&lt;$JE126)), ""))</f>
        <v/>
      </c>
      <c r="OH126" s="87" t="str" cm="1">
        <f t="array" ref="OH126">IF(OR(OH$7="", $JE126=""), "", IFERROR(OH$8+SUMPRODUCT((Trades!$CL$8:$CL$307)*(Trades!$O$8:$Q$307=OH$7)*(Trades!$R$8:$R$307&lt;$JE126))-SUMPRODUCT((Trades!$H$8:$H$307)*(Trades!$E$8:$E$307=OH$7)*(Trades!$R$8:$R$307&lt;$JE126)), ""))</f>
        <v/>
      </c>
      <c r="OJ126" s="94" t="str">
        <f t="shared" si="270"/>
        <v/>
      </c>
      <c r="OK126" s="95" t="str">
        <f t="shared" si="298"/>
        <v/>
      </c>
      <c r="OL126" s="95" t="str">
        <f t="shared" si="299"/>
        <v/>
      </c>
      <c r="OM126" s="95" t="str">
        <f t="shared" si="300"/>
        <v/>
      </c>
      <c r="ON126" s="95" t="str">
        <f t="shared" si="301"/>
        <v/>
      </c>
      <c r="OO126" s="95" t="str">
        <f t="shared" si="302"/>
        <v/>
      </c>
      <c r="OP126" s="95" t="str">
        <f t="shared" si="303"/>
        <v/>
      </c>
      <c r="OQ126" s="95" t="str">
        <f t="shared" si="304"/>
        <v/>
      </c>
      <c r="OR126" s="95" t="str">
        <f t="shared" si="305"/>
        <v/>
      </c>
      <c r="OS126" s="95" t="str">
        <f t="shared" si="275"/>
        <v/>
      </c>
      <c r="OT126" s="95" t="str">
        <f t="shared" si="276"/>
        <v/>
      </c>
      <c r="OU126" s="95" t="str">
        <f t="shared" si="277"/>
        <v/>
      </c>
      <c r="OV126" s="95" t="str">
        <f t="shared" si="278"/>
        <v/>
      </c>
      <c r="OW126" s="95" t="str">
        <f t="shared" si="279"/>
        <v/>
      </c>
      <c r="OX126" s="95" t="str">
        <f t="shared" si="280"/>
        <v/>
      </c>
      <c r="OY126" s="95" t="str">
        <f t="shared" si="281"/>
        <v/>
      </c>
      <c r="OZ126" s="95" t="str">
        <f t="shared" si="282"/>
        <v/>
      </c>
      <c r="PA126" s="95" t="str">
        <f t="shared" si="283"/>
        <v/>
      </c>
      <c r="PB126" s="95" t="str">
        <f t="shared" si="284"/>
        <v/>
      </c>
      <c r="PC126" s="96" t="str">
        <f t="shared" si="285"/>
        <v/>
      </c>
      <c r="PE126" s="101" t="str">
        <f t="shared" si="271"/>
        <v/>
      </c>
      <c r="PG126" s="106" t="str">
        <f t="shared" si="272"/>
        <v/>
      </c>
      <c r="PH126" s="107" t="str">
        <f t="shared" si="306"/>
        <v/>
      </c>
      <c r="PI126" s="107" t="str">
        <f t="shared" si="307"/>
        <v/>
      </c>
      <c r="PJ126" s="107" t="str">
        <f t="shared" si="308"/>
        <v/>
      </c>
      <c r="PK126" s="107" t="str">
        <f t="shared" si="309"/>
        <v/>
      </c>
      <c r="PL126" s="107" t="str">
        <f t="shared" si="310"/>
        <v/>
      </c>
      <c r="PM126" s="107" t="str">
        <f t="shared" si="311"/>
        <v/>
      </c>
      <c r="PN126" s="107" t="str">
        <f t="shared" si="312"/>
        <v/>
      </c>
      <c r="PO126" s="107" t="str">
        <f t="shared" si="313"/>
        <v/>
      </c>
      <c r="PP126" s="107" t="str">
        <f t="shared" si="286"/>
        <v/>
      </c>
      <c r="PQ126" s="107" t="str">
        <f t="shared" si="287"/>
        <v/>
      </c>
      <c r="PR126" s="107" t="str">
        <f t="shared" si="288"/>
        <v/>
      </c>
      <c r="PS126" s="107" t="str">
        <f t="shared" si="289"/>
        <v/>
      </c>
      <c r="PT126" s="107" t="str">
        <f t="shared" si="290"/>
        <v/>
      </c>
      <c r="PU126" s="107" t="str">
        <f t="shared" si="291"/>
        <v/>
      </c>
      <c r="PV126" s="107" t="str">
        <f t="shared" si="292"/>
        <v/>
      </c>
      <c r="PW126" s="107" t="str">
        <f t="shared" si="293"/>
        <v/>
      </c>
      <c r="PX126" s="107" t="str">
        <f t="shared" si="294"/>
        <v/>
      </c>
      <c r="PY126" s="107" t="str">
        <f t="shared" si="295"/>
        <v/>
      </c>
      <c r="PZ126" s="108" t="str">
        <f t="shared" si="296"/>
        <v/>
      </c>
      <c r="QB126" s="124" t="str" cm="1">
        <f t="array" ref="QB126">IF(OR($QB$3="", $NI126=""), "", IFERROR(INDEX($ML126:$NE126, $QA126, MATCH($QB$3, $ML$7:$NE$7, 0)), ""))</f>
        <v/>
      </c>
      <c r="QD126" s="101" t="e" cm="1">
        <f t="array" ref="QD126">IF(OR($NI126="", $QB$3=""), NA(), IFERROR(INDEX($NO126:$OH126, $QC126, MATCH($QB$3, $NO$7:$OH$7, 0)), NA()))</f>
        <v>#N/A</v>
      </c>
      <c r="QF126" s="10">
        <f t="shared" si="242"/>
        <v>-20</v>
      </c>
    </row>
    <row r="127" spans="218:448" ht="15" hidden="1" customHeight="1" x14ac:dyDescent="0.25">
      <c r="HJ127" s="53" t="e">
        <f t="shared" si="318"/>
        <v>#VALUE!</v>
      </c>
      <c r="HL127" s="50">
        <f>$CA$31</f>
        <v>0.95833333333333293</v>
      </c>
      <c r="HN127" s="10" t="e">
        <f t="shared" si="316"/>
        <v>#VALUE!</v>
      </c>
      <c r="HP127" s="10" t="e">
        <f t="shared" si="317"/>
        <v>#VALUE!</v>
      </c>
      <c r="HR127" s="10" t="e">
        <f t="shared" si="243"/>
        <v>#VALUE!</v>
      </c>
      <c r="HT127" s="60" t="e">
        <f t="shared" si="320"/>
        <v>#VALUE!</v>
      </c>
      <c r="HU127" s="7" t="e">
        <f t="shared" si="320"/>
        <v>#VALUE!</v>
      </c>
      <c r="HV127" s="7" t="e">
        <f t="shared" si="320"/>
        <v>#VALUE!</v>
      </c>
      <c r="HW127" s="7" t="e">
        <f t="shared" si="320"/>
        <v>#VALUE!</v>
      </c>
      <c r="HX127" s="7" t="e">
        <f t="shared" si="320"/>
        <v>#VALUE!</v>
      </c>
      <c r="HY127" s="7" t="e">
        <f t="shared" si="320"/>
        <v>#VALUE!</v>
      </c>
      <c r="HZ127" s="7" t="e">
        <f t="shared" si="320"/>
        <v>#VALUE!</v>
      </c>
      <c r="IA127" s="7" t="e">
        <f t="shared" si="320"/>
        <v>#VALUE!</v>
      </c>
      <c r="IB127" s="7" t="e">
        <f t="shared" si="320"/>
        <v>#VALUE!</v>
      </c>
      <c r="IC127" s="7" t="e">
        <f t="shared" si="320"/>
        <v>#VALUE!</v>
      </c>
      <c r="ID127" s="7" t="e">
        <f t="shared" si="320"/>
        <v>#VALUE!</v>
      </c>
      <c r="IE127" s="7" t="e">
        <f t="shared" si="320"/>
        <v>#VALUE!</v>
      </c>
      <c r="IF127" s="7" t="e">
        <f t="shared" si="320"/>
        <v>#VALUE!</v>
      </c>
      <c r="IG127" s="7" t="e">
        <f t="shared" si="320"/>
        <v>#VALUE!</v>
      </c>
      <c r="IH127" s="7" t="e">
        <f t="shared" si="320"/>
        <v>#VALUE!</v>
      </c>
      <c r="II127" s="7" t="e">
        <f t="shared" si="320"/>
        <v>#VALUE!</v>
      </c>
      <c r="IJ127" s="7" t="e">
        <f t="shared" si="319"/>
        <v>#VALUE!</v>
      </c>
      <c r="IK127" s="7" t="e">
        <f t="shared" si="319"/>
        <v>#VALUE!</v>
      </c>
      <c r="IL127" s="7" t="e">
        <f t="shared" si="319"/>
        <v>#VALUE!</v>
      </c>
      <c r="IM127" s="61" t="e">
        <f t="shared" si="319"/>
        <v>#VALUE!</v>
      </c>
      <c r="IW127" s="10" t="str">
        <f>IFERROR(IF(COUNTIF(IW$8:IW126, IW126)&lt;=INDEX($IQ$8:$IQ$18, MATCH(IW126, $IP$8:$IP$18, 0)), IW126, IW126+$IR$5), "")</f>
        <v/>
      </c>
      <c r="IX127" s="10" t="str">
        <f>IF($IW127="", "", COUNTIF(IW$8:IW127, IW127))</f>
        <v/>
      </c>
      <c r="IY127" s="10" t="str">
        <f t="shared" si="245"/>
        <v/>
      </c>
      <c r="JA127" s="10" t="str">
        <f t="shared" si="246"/>
        <v/>
      </c>
      <c r="JB127" s="10" t="str">
        <f>IF($JA127="", "", COUNTIF(JA$8:JA127, "X"))</f>
        <v/>
      </c>
      <c r="JE127" s="67" t="str">
        <f t="shared" si="247"/>
        <v/>
      </c>
      <c r="JF127" s="60" t="str">
        <f>IF(AND($IQ$5='Dev Settings'!$BU$3, COUNTIF($IP$21:$IP$25, HT127)&gt;0, COUNTIF($IP$21:$IP$25, HT126)&gt;0), MIN($ML126:$NE126)-ML126, IF(AND($IQ$6='Dev Settings'!$BU$3, COUNTIF($IQ$21:$IQ$25, HT127)&gt;0, COUNTIF($IQ$21:$IQ$25, HT126)&gt;0), MAX($ML126:$NE126)-ML126, IFERROR(INDEX($IU$8:$IU$107, MATCH(HT127, $IT$8:$IT$107, 0)), "")))</f>
        <v/>
      </c>
      <c r="JG127" s="7" t="str">
        <f>IF(AND($IQ$5='Dev Settings'!$BU$3, COUNTIF($IP$21:$IP$25, HU127)&gt;0, COUNTIF($IP$21:$IP$25, HU126)&gt;0), MIN($ML126:$NE126)-MM126, IF(AND($IQ$6='Dev Settings'!$BU$3, COUNTIF($IQ$21:$IQ$25, HU127)&gt;0, COUNTIF($IQ$21:$IQ$25, HU126)&gt;0), MAX($ML126:$NE126)-MM126, IFERROR(INDEX($IU$8:$IU$107, MATCH(HU127, $IT$8:$IT$107, 0)), "")))</f>
        <v/>
      </c>
      <c r="JH127" s="7" t="str">
        <f>IF(AND($IQ$5='Dev Settings'!$BU$3, COUNTIF($IP$21:$IP$25, HV127)&gt;0, COUNTIF($IP$21:$IP$25, HV126)&gt;0), MIN($ML126:$NE126)-MN126, IF(AND($IQ$6='Dev Settings'!$BU$3, COUNTIF($IQ$21:$IQ$25, HV127)&gt;0, COUNTIF($IQ$21:$IQ$25, HV126)&gt;0), MAX($ML126:$NE126)-MN126, IFERROR(INDEX($IU$8:$IU$107, MATCH(HV127, $IT$8:$IT$107, 0)), "")))</f>
        <v/>
      </c>
      <c r="JI127" s="7" t="str">
        <f>IF(AND($IQ$5='Dev Settings'!$BU$3, COUNTIF($IP$21:$IP$25, HW127)&gt;0, COUNTIF($IP$21:$IP$25, HW126)&gt;0), MIN($ML126:$NE126)-MO126, IF(AND($IQ$6='Dev Settings'!$BU$3, COUNTIF($IQ$21:$IQ$25, HW127)&gt;0, COUNTIF($IQ$21:$IQ$25, HW126)&gt;0), MAX($ML126:$NE126)-MO126, IFERROR(INDEX($IU$8:$IU$107, MATCH(HW127, $IT$8:$IT$107, 0)), "")))</f>
        <v/>
      </c>
      <c r="JJ127" s="7" t="str">
        <f>IF(AND($IQ$5='Dev Settings'!$BU$3, COUNTIF($IP$21:$IP$25, HX127)&gt;0, COUNTIF($IP$21:$IP$25, HX126)&gt;0), MIN($ML126:$NE126)-MP126, IF(AND($IQ$6='Dev Settings'!$BU$3, COUNTIF($IQ$21:$IQ$25, HX127)&gt;0, COUNTIF($IQ$21:$IQ$25, HX126)&gt;0), MAX($ML126:$NE126)-MP126, IFERROR(INDEX($IU$8:$IU$107, MATCH(HX127, $IT$8:$IT$107, 0)), "")))</f>
        <v/>
      </c>
      <c r="JK127" s="7" t="str">
        <f>IF(AND($IQ$5='Dev Settings'!$BU$3, COUNTIF($IP$21:$IP$25, HY127)&gt;0, COUNTIF($IP$21:$IP$25, HY126)&gt;0), MIN($ML126:$NE126)-MQ126, IF(AND($IQ$6='Dev Settings'!$BU$3, COUNTIF($IQ$21:$IQ$25, HY127)&gt;0, COUNTIF($IQ$21:$IQ$25, HY126)&gt;0), MAX($ML126:$NE126)-MQ126, IFERROR(INDEX($IU$8:$IU$107, MATCH(HY127, $IT$8:$IT$107, 0)), "")))</f>
        <v/>
      </c>
      <c r="JL127" s="7" t="str">
        <f>IF(AND($IQ$5='Dev Settings'!$BU$3, COUNTIF($IP$21:$IP$25, HZ127)&gt;0, COUNTIF($IP$21:$IP$25, HZ126)&gt;0), MIN($ML126:$NE126)-MR126, IF(AND($IQ$6='Dev Settings'!$BU$3, COUNTIF($IQ$21:$IQ$25, HZ127)&gt;0, COUNTIF($IQ$21:$IQ$25, HZ126)&gt;0), MAX($ML126:$NE126)-MR126, IFERROR(INDEX($IU$8:$IU$107, MATCH(HZ127, $IT$8:$IT$107, 0)), "")))</f>
        <v/>
      </c>
      <c r="JM127" s="7" t="str">
        <f>IF(AND($IQ$5='Dev Settings'!$BU$3, COUNTIF($IP$21:$IP$25, IA127)&gt;0, COUNTIF($IP$21:$IP$25, IA126)&gt;0), MIN($ML126:$NE126)-MS126, IF(AND($IQ$6='Dev Settings'!$BU$3, COUNTIF($IQ$21:$IQ$25, IA127)&gt;0, COUNTIF($IQ$21:$IQ$25, IA126)&gt;0), MAX($ML126:$NE126)-MS126, IFERROR(INDEX($IU$8:$IU$107, MATCH(IA127, $IT$8:$IT$107, 0)), "")))</f>
        <v/>
      </c>
      <c r="JN127" s="7" t="str">
        <f>IF(AND($IQ$5='Dev Settings'!$BU$3, COUNTIF($IP$21:$IP$25, IB127)&gt;0, COUNTIF($IP$21:$IP$25, IB126)&gt;0), MIN($ML126:$NE126)-MT126, IF(AND($IQ$6='Dev Settings'!$BU$3, COUNTIF($IQ$21:$IQ$25, IB127)&gt;0, COUNTIF($IQ$21:$IQ$25, IB126)&gt;0), MAX($ML126:$NE126)-MT126, IFERROR(INDEX($IU$8:$IU$107, MATCH(IB127, $IT$8:$IT$107, 0)), "")))</f>
        <v/>
      </c>
      <c r="JO127" s="7" t="str">
        <f>IF(AND($IQ$5='Dev Settings'!$BU$3, COUNTIF($IP$21:$IP$25, IC127)&gt;0, COUNTIF($IP$21:$IP$25, IC126)&gt;0), MIN($ML126:$NE126)-MU126, IF(AND($IQ$6='Dev Settings'!$BU$3, COUNTIF($IQ$21:$IQ$25, IC127)&gt;0, COUNTIF($IQ$21:$IQ$25, IC126)&gt;0), MAX($ML126:$NE126)-MU126, IFERROR(INDEX($IU$8:$IU$107, MATCH(IC127, $IT$8:$IT$107, 0)), "")))</f>
        <v/>
      </c>
      <c r="JP127" s="7" t="str">
        <f>IF(AND($IQ$5='Dev Settings'!$BU$3, COUNTIF($IP$21:$IP$25, ID127)&gt;0, COUNTIF($IP$21:$IP$25, ID126)&gt;0), MIN($ML126:$NE126)-MV126, IF(AND($IQ$6='Dev Settings'!$BU$3, COUNTIF($IQ$21:$IQ$25, ID127)&gt;0, COUNTIF($IQ$21:$IQ$25, ID126)&gt;0), MAX($ML126:$NE126)-MV126, IFERROR(INDEX($IU$8:$IU$107, MATCH(ID127, $IT$8:$IT$107, 0)), "")))</f>
        <v/>
      </c>
      <c r="JQ127" s="7" t="str">
        <f>IF(AND($IQ$5='Dev Settings'!$BU$3, COUNTIF($IP$21:$IP$25, IE127)&gt;0, COUNTIF($IP$21:$IP$25, IE126)&gt;0), MIN($ML126:$NE126)-MW126, IF(AND($IQ$6='Dev Settings'!$BU$3, COUNTIF($IQ$21:$IQ$25, IE127)&gt;0, COUNTIF($IQ$21:$IQ$25, IE126)&gt;0), MAX($ML126:$NE126)-MW126, IFERROR(INDEX($IU$8:$IU$107, MATCH(IE127, $IT$8:$IT$107, 0)), "")))</f>
        <v/>
      </c>
      <c r="JR127" s="7" t="str">
        <f>IF(AND($IQ$5='Dev Settings'!$BU$3, COUNTIF($IP$21:$IP$25, IF127)&gt;0, COUNTIF($IP$21:$IP$25, IF126)&gt;0), MIN($ML126:$NE126)-MX126, IF(AND($IQ$6='Dev Settings'!$BU$3, COUNTIF($IQ$21:$IQ$25, IF127)&gt;0, COUNTIF($IQ$21:$IQ$25, IF126)&gt;0), MAX($ML126:$NE126)-MX126, IFERROR(INDEX($IU$8:$IU$107, MATCH(IF127, $IT$8:$IT$107, 0)), "")))</f>
        <v/>
      </c>
      <c r="JS127" s="7" t="str">
        <f>IF(AND($IQ$5='Dev Settings'!$BU$3, COUNTIF($IP$21:$IP$25, IG127)&gt;0, COUNTIF($IP$21:$IP$25, IG126)&gt;0), MIN($ML126:$NE126)-MY126, IF(AND($IQ$6='Dev Settings'!$BU$3, COUNTIF($IQ$21:$IQ$25, IG127)&gt;0, COUNTIF($IQ$21:$IQ$25, IG126)&gt;0), MAX($ML126:$NE126)-MY126, IFERROR(INDEX($IU$8:$IU$107, MATCH(IG127, $IT$8:$IT$107, 0)), "")))</f>
        <v/>
      </c>
      <c r="JT127" s="7" t="str">
        <f>IF(AND($IQ$5='Dev Settings'!$BU$3, COUNTIF($IP$21:$IP$25, IH127)&gt;0, COUNTIF($IP$21:$IP$25, IH126)&gt;0), MIN($ML126:$NE126)-MZ126, IF(AND($IQ$6='Dev Settings'!$BU$3, COUNTIF($IQ$21:$IQ$25, IH127)&gt;0, COUNTIF($IQ$21:$IQ$25, IH126)&gt;0), MAX($ML126:$NE126)-MZ126, IFERROR(INDEX($IU$8:$IU$107, MATCH(IH127, $IT$8:$IT$107, 0)), "")))</f>
        <v/>
      </c>
      <c r="JU127" s="7" t="str">
        <f>IF(AND($IQ$5='Dev Settings'!$BU$3, COUNTIF($IP$21:$IP$25, II127)&gt;0, COUNTIF($IP$21:$IP$25, II126)&gt;0), MIN($ML126:$NE126)-NA126, IF(AND($IQ$6='Dev Settings'!$BU$3, COUNTIF($IQ$21:$IQ$25, II127)&gt;0, COUNTIF($IQ$21:$IQ$25, II126)&gt;0), MAX($ML126:$NE126)-NA126, IFERROR(INDEX($IU$8:$IU$107, MATCH(II127, $IT$8:$IT$107, 0)), "")))</f>
        <v/>
      </c>
      <c r="JV127" s="7" t="str">
        <f>IF(AND($IQ$5='Dev Settings'!$BU$3, COUNTIF($IP$21:$IP$25, IJ127)&gt;0, COUNTIF($IP$21:$IP$25, IJ126)&gt;0), MIN($ML126:$NE126)-NB126, IF(AND($IQ$6='Dev Settings'!$BU$3, COUNTIF($IQ$21:$IQ$25, IJ127)&gt;0, COUNTIF($IQ$21:$IQ$25, IJ126)&gt;0), MAX($ML126:$NE126)-NB126, IFERROR(INDEX($IU$8:$IU$107, MATCH(IJ127, $IT$8:$IT$107, 0)), "")))</f>
        <v/>
      </c>
      <c r="JW127" s="7" t="str">
        <f>IF(AND($IQ$5='Dev Settings'!$BU$3, COUNTIF($IP$21:$IP$25, IK127)&gt;0, COUNTIF($IP$21:$IP$25, IK126)&gt;0), MIN($ML126:$NE126)-NC126, IF(AND($IQ$6='Dev Settings'!$BU$3, COUNTIF($IQ$21:$IQ$25, IK127)&gt;0, COUNTIF($IQ$21:$IQ$25, IK126)&gt;0), MAX($ML126:$NE126)-NC126, IFERROR(INDEX($IU$8:$IU$107, MATCH(IK127, $IT$8:$IT$107, 0)), "")))</f>
        <v/>
      </c>
      <c r="JX127" s="7" t="str">
        <f>IF(AND($IQ$5='Dev Settings'!$BU$3, COUNTIF($IP$21:$IP$25, IL127)&gt;0, COUNTIF($IP$21:$IP$25, IL126)&gt;0), MIN($ML126:$NE126)-ND126, IF(AND($IQ$6='Dev Settings'!$BU$3, COUNTIF($IQ$21:$IQ$25, IL127)&gt;0, COUNTIF($IQ$21:$IQ$25, IL126)&gt;0), MAX($ML126:$NE126)-ND126, IFERROR(INDEX($IU$8:$IU$107, MATCH(IL127, $IT$8:$IT$107, 0)), "")))</f>
        <v/>
      </c>
      <c r="JY127" s="61" t="str">
        <f>IF(AND($IQ$5='Dev Settings'!$BU$3, COUNTIF($IP$21:$IP$25, IM127)&gt;0, COUNTIF($IP$21:$IP$25, IM126)&gt;0), MIN($ML126:$NE126)-NE126, IF(AND($IQ$6='Dev Settings'!$BU$3, COUNTIF($IQ$21:$IQ$25, IM127)&gt;0, COUNTIF($IQ$21:$IQ$25, IM126)&gt;0), MAX($ML126:$NE126)-NE126, IFERROR(INDEX($IU$8:$IU$107, MATCH(IM127, $IT$8:$IT$107, 0)), "")))</f>
        <v/>
      </c>
      <c r="KA127" s="60" t="str">
        <f t="shared" si="181"/>
        <v/>
      </c>
      <c r="KB127" s="7" t="str">
        <f t="shared" si="182"/>
        <v/>
      </c>
      <c r="KC127" s="7" t="str">
        <f t="shared" si="183"/>
        <v/>
      </c>
      <c r="KD127" s="7" t="str">
        <f t="shared" si="184"/>
        <v/>
      </c>
      <c r="KE127" s="7" t="str">
        <f t="shared" si="185"/>
        <v/>
      </c>
      <c r="KF127" s="7" t="str">
        <f t="shared" si="186"/>
        <v/>
      </c>
      <c r="KG127" s="7" t="str">
        <f t="shared" si="187"/>
        <v/>
      </c>
      <c r="KH127" s="7" t="str">
        <f t="shared" si="188"/>
        <v/>
      </c>
      <c r="KI127" s="7" t="str">
        <f t="shared" si="189"/>
        <v/>
      </c>
      <c r="KJ127" s="7" t="str">
        <f t="shared" si="190"/>
        <v/>
      </c>
      <c r="KK127" s="7" t="str">
        <f t="shared" si="191"/>
        <v/>
      </c>
      <c r="KL127" s="7" t="str">
        <f t="shared" si="192"/>
        <v/>
      </c>
      <c r="KM127" s="7" t="str">
        <f t="shared" si="193"/>
        <v/>
      </c>
      <c r="KN127" s="7" t="str">
        <f t="shared" si="194"/>
        <v/>
      </c>
      <c r="KO127" s="7" t="str">
        <f t="shared" si="195"/>
        <v/>
      </c>
      <c r="KP127" s="7" t="str">
        <f t="shared" si="196"/>
        <v/>
      </c>
      <c r="KQ127" s="7" t="str">
        <f t="shared" si="197"/>
        <v/>
      </c>
      <c r="KR127" s="7" t="str">
        <f t="shared" si="198"/>
        <v/>
      </c>
      <c r="KS127" s="7" t="str">
        <f t="shared" si="199"/>
        <v/>
      </c>
      <c r="KT127" s="61" t="str">
        <f t="shared" si="200"/>
        <v/>
      </c>
      <c r="KV127" s="60" t="e">
        <f t="shared" si="201"/>
        <v>#VALUE!</v>
      </c>
      <c r="KW127" s="7" t="e">
        <f t="shared" si="202"/>
        <v>#VALUE!</v>
      </c>
      <c r="KX127" s="7" t="e">
        <f t="shared" si="203"/>
        <v>#VALUE!</v>
      </c>
      <c r="KY127" s="7" t="e">
        <f t="shared" si="204"/>
        <v>#VALUE!</v>
      </c>
      <c r="KZ127" s="7" t="e">
        <f t="shared" si="205"/>
        <v>#VALUE!</v>
      </c>
      <c r="LA127" s="7" t="e">
        <f t="shared" si="206"/>
        <v>#VALUE!</v>
      </c>
      <c r="LB127" s="7" t="e">
        <f t="shared" si="207"/>
        <v>#VALUE!</v>
      </c>
      <c r="LC127" s="7" t="e">
        <f t="shared" si="208"/>
        <v>#VALUE!</v>
      </c>
      <c r="LD127" s="7" t="e">
        <f t="shared" si="209"/>
        <v>#VALUE!</v>
      </c>
      <c r="LE127" s="7" t="e">
        <f t="shared" si="210"/>
        <v>#VALUE!</v>
      </c>
      <c r="LF127" s="7" t="e">
        <f t="shared" si="211"/>
        <v>#VALUE!</v>
      </c>
      <c r="LG127" s="7" t="e">
        <f t="shared" si="212"/>
        <v>#VALUE!</v>
      </c>
      <c r="LH127" s="7" t="e">
        <f t="shared" si="213"/>
        <v>#VALUE!</v>
      </c>
      <c r="LI127" s="7" t="e">
        <f t="shared" si="214"/>
        <v>#VALUE!</v>
      </c>
      <c r="LJ127" s="7" t="e">
        <f t="shared" si="215"/>
        <v>#VALUE!</v>
      </c>
      <c r="LK127" s="7" t="e">
        <f t="shared" si="216"/>
        <v>#VALUE!</v>
      </c>
      <c r="LL127" s="7" t="e">
        <f t="shared" si="217"/>
        <v>#VALUE!</v>
      </c>
      <c r="LM127" s="7" t="e">
        <f t="shared" si="218"/>
        <v>#VALUE!</v>
      </c>
      <c r="LN127" s="7" t="e">
        <f t="shared" si="219"/>
        <v>#VALUE!</v>
      </c>
      <c r="LO127" s="61" t="e">
        <f t="shared" si="220"/>
        <v>#VALUE!</v>
      </c>
      <c r="LQ127" s="60" t="e">
        <f t="shared" si="221"/>
        <v>#VALUE!</v>
      </c>
      <c r="LR127" s="7" t="e">
        <f t="shared" si="222"/>
        <v>#VALUE!</v>
      </c>
      <c r="LS127" s="7" t="e">
        <f t="shared" si="223"/>
        <v>#VALUE!</v>
      </c>
      <c r="LT127" s="7" t="e">
        <f t="shared" si="224"/>
        <v>#VALUE!</v>
      </c>
      <c r="LU127" s="7" t="e">
        <f t="shared" si="225"/>
        <v>#VALUE!</v>
      </c>
      <c r="LV127" s="7" t="e">
        <f t="shared" si="226"/>
        <v>#VALUE!</v>
      </c>
      <c r="LW127" s="7" t="e">
        <f t="shared" si="227"/>
        <v>#VALUE!</v>
      </c>
      <c r="LX127" s="7" t="e">
        <f t="shared" si="228"/>
        <v>#VALUE!</v>
      </c>
      <c r="LY127" s="7" t="e">
        <f t="shared" si="229"/>
        <v>#VALUE!</v>
      </c>
      <c r="LZ127" s="7" t="e">
        <f t="shared" si="230"/>
        <v>#VALUE!</v>
      </c>
      <c r="MA127" s="7" t="e">
        <f t="shared" si="231"/>
        <v>#VALUE!</v>
      </c>
      <c r="MB127" s="7" t="e">
        <f t="shared" si="232"/>
        <v>#VALUE!</v>
      </c>
      <c r="MC127" s="7" t="e">
        <f t="shared" si="233"/>
        <v>#VALUE!</v>
      </c>
      <c r="MD127" s="7" t="e">
        <f t="shared" si="234"/>
        <v>#VALUE!</v>
      </c>
      <c r="ME127" s="7" t="e">
        <f t="shared" si="235"/>
        <v>#VALUE!</v>
      </c>
      <c r="MF127" s="7" t="e">
        <f t="shared" si="236"/>
        <v>#VALUE!</v>
      </c>
      <c r="MG127" s="7" t="e">
        <f t="shared" si="237"/>
        <v>#VALUE!</v>
      </c>
      <c r="MH127" s="7" t="e">
        <f t="shared" si="238"/>
        <v>#VALUE!</v>
      </c>
      <c r="MI127" s="7" t="e">
        <f t="shared" si="239"/>
        <v>#VALUE!</v>
      </c>
      <c r="MJ127" s="61" t="e">
        <f t="shared" si="240"/>
        <v>#VALUE!</v>
      </c>
      <c r="ML127" s="60" t="str">
        <f t="shared" si="248"/>
        <v/>
      </c>
      <c r="MM127" s="7" t="str">
        <f t="shared" si="249"/>
        <v/>
      </c>
      <c r="MN127" s="7" t="str">
        <f t="shared" si="250"/>
        <v/>
      </c>
      <c r="MO127" s="7" t="str">
        <f t="shared" si="251"/>
        <v/>
      </c>
      <c r="MP127" s="7" t="str">
        <f t="shared" si="252"/>
        <v/>
      </c>
      <c r="MQ127" s="7" t="str">
        <f t="shared" si="253"/>
        <v/>
      </c>
      <c r="MR127" s="7" t="str">
        <f t="shared" si="254"/>
        <v/>
      </c>
      <c r="MS127" s="7" t="str">
        <f t="shared" si="255"/>
        <v/>
      </c>
      <c r="MT127" s="7" t="str">
        <f t="shared" si="256"/>
        <v/>
      </c>
      <c r="MU127" s="7" t="str">
        <f t="shared" si="257"/>
        <v/>
      </c>
      <c r="MV127" s="7" t="str">
        <f t="shared" si="258"/>
        <v/>
      </c>
      <c r="MW127" s="7" t="str">
        <f t="shared" si="259"/>
        <v/>
      </c>
      <c r="MX127" s="7" t="str">
        <f t="shared" si="260"/>
        <v/>
      </c>
      <c r="MY127" s="7" t="str">
        <f t="shared" si="261"/>
        <v/>
      </c>
      <c r="MZ127" s="7" t="str">
        <f t="shared" si="262"/>
        <v/>
      </c>
      <c r="NA127" s="7" t="str">
        <f t="shared" si="263"/>
        <v/>
      </c>
      <c r="NB127" s="7" t="str">
        <f t="shared" si="264"/>
        <v/>
      </c>
      <c r="NC127" s="7" t="str">
        <f t="shared" si="265"/>
        <v/>
      </c>
      <c r="ND127" s="7" t="str">
        <f t="shared" si="266"/>
        <v/>
      </c>
      <c r="NE127" s="61" t="str">
        <f t="shared" si="267"/>
        <v/>
      </c>
      <c r="NG127" s="10" t="str">
        <f t="shared" si="268"/>
        <v/>
      </c>
      <c r="NI127" s="10" t="str">
        <f t="shared" si="269"/>
        <v/>
      </c>
      <c r="NK127" s="10" t="str">
        <f>IF(COUNTIF($NI127:$NI$176, "X")=1, "X", "")</f>
        <v/>
      </c>
      <c r="NM127" s="10" t="str">
        <f t="shared" si="241"/>
        <v/>
      </c>
      <c r="NO127" s="85" t="str" cm="1">
        <f t="array" ref="NO127">IF(OR(NO$7="", $JE127=""), "", IFERROR(NO$8+SUMPRODUCT((Trades!$CL$8:$CL$307)*(Trades!$O$8:$Q$307=NO$7)*(Trades!$R$8:$R$307&lt;$JE127))-SUMPRODUCT((Trades!$H$8:$H$307)*(Trades!$E$8:$E$307=NO$7)*(Trades!$R$8:$R$307&lt;$JE127)), ""))</f>
        <v/>
      </c>
      <c r="NP127" s="86" t="str" cm="1">
        <f t="array" ref="NP127">IF(OR(NP$7="", $JE127=""), "", IFERROR(NP$8+SUMPRODUCT((Trades!$CL$8:$CL$307)*(Trades!$O$8:$Q$307=NP$7)*(Trades!$R$8:$R$307&lt;$JE127))-SUMPRODUCT((Trades!$H$8:$H$307)*(Trades!$E$8:$E$307=NP$7)*(Trades!$R$8:$R$307&lt;$JE127)), ""))</f>
        <v/>
      </c>
      <c r="NQ127" s="86" t="str" cm="1">
        <f t="array" ref="NQ127">IF(OR(NQ$7="", $JE127=""), "", IFERROR(NQ$8+SUMPRODUCT((Trades!$CL$8:$CL$307)*(Trades!$O$8:$Q$307=NQ$7)*(Trades!$R$8:$R$307&lt;$JE127))-SUMPRODUCT((Trades!$H$8:$H$307)*(Trades!$E$8:$E$307=NQ$7)*(Trades!$R$8:$R$307&lt;$JE127)), ""))</f>
        <v/>
      </c>
      <c r="NR127" s="86" t="str" cm="1">
        <f t="array" ref="NR127">IF(OR(NR$7="", $JE127=""), "", IFERROR(NR$8+SUMPRODUCT((Trades!$CL$8:$CL$307)*(Trades!$O$8:$Q$307=NR$7)*(Trades!$R$8:$R$307&lt;$JE127))-SUMPRODUCT((Trades!$H$8:$H$307)*(Trades!$E$8:$E$307=NR$7)*(Trades!$R$8:$R$307&lt;$JE127)), ""))</f>
        <v/>
      </c>
      <c r="NS127" s="86" t="str" cm="1">
        <f t="array" ref="NS127">IF(OR(NS$7="", $JE127=""), "", IFERROR(NS$8+SUMPRODUCT((Trades!$CL$8:$CL$307)*(Trades!$O$8:$Q$307=NS$7)*(Trades!$R$8:$R$307&lt;$JE127))-SUMPRODUCT((Trades!$H$8:$H$307)*(Trades!$E$8:$E$307=NS$7)*(Trades!$R$8:$R$307&lt;$JE127)), ""))</f>
        <v/>
      </c>
      <c r="NT127" s="86" t="str" cm="1">
        <f t="array" ref="NT127">IF(OR(NT$7="", $JE127=""), "", IFERROR(NT$8+SUMPRODUCT((Trades!$CL$8:$CL$307)*(Trades!$O$8:$Q$307=NT$7)*(Trades!$R$8:$R$307&lt;$JE127))-SUMPRODUCT((Trades!$H$8:$H$307)*(Trades!$E$8:$E$307=NT$7)*(Trades!$R$8:$R$307&lt;$JE127)), ""))</f>
        <v/>
      </c>
      <c r="NU127" s="86" t="str" cm="1">
        <f t="array" ref="NU127">IF(OR(NU$7="", $JE127=""), "", IFERROR(NU$8+SUMPRODUCT((Trades!$CL$8:$CL$307)*(Trades!$O$8:$Q$307=NU$7)*(Trades!$R$8:$R$307&lt;$JE127))-SUMPRODUCT((Trades!$H$8:$H$307)*(Trades!$E$8:$E$307=NU$7)*(Trades!$R$8:$R$307&lt;$JE127)), ""))</f>
        <v/>
      </c>
      <c r="NV127" s="86" t="str" cm="1">
        <f t="array" ref="NV127">IF(OR(NV$7="", $JE127=""), "", IFERROR(NV$8+SUMPRODUCT((Trades!$CL$8:$CL$307)*(Trades!$O$8:$Q$307=NV$7)*(Trades!$R$8:$R$307&lt;$JE127))-SUMPRODUCT((Trades!$H$8:$H$307)*(Trades!$E$8:$E$307=NV$7)*(Trades!$R$8:$R$307&lt;$JE127)), ""))</f>
        <v/>
      </c>
      <c r="NW127" s="86" t="str" cm="1">
        <f t="array" ref="NW127">IF(OR(NW$7="", $JE127=""), "", IFERROR(NW$8+SUMPRODUCT((Trades!$CL$8:$CL$307)*(Trades!$O$8:$Q$307=NW$7)*(Trades!$R$8:$R$307&lt;$JE127))-SUMPRODUCT((Trades!$H$8:$H$307)*(Trades!$E$8:$E$307=NW$7)*(Trades!$R$8:$R$307&lt;$JE127)), ""))</f>
        <v/>
      </c>
      <c r="NX127" s="86" t="str" cm="1">
        <f t="array" ref="NX127">IF(OR(NX$7="", $JE127=""), "", IFERROR(NX$8+SUMPRODUCT((Trades!$CL$8:$CL$307)*(Trades!$O$8:$Q$307=NX$7)*(Trades!$R$8:$R$307&lt;$JE127))-SUMPRODUCT((Trades!$H$8:$H$307)*(Trades!$E$8:$E$307=NX$7)*(Trades!$R$8:$R$307&lt;$JE127)), ""))</f>
        <v/>
      </c>
      <c r="NY127" s="86" t="str" cm="1">
        <f t="array" ref="NY127">IF(OR(NY$7="", $JE127=""), "", IFERROR(NY$8+SUMPRODUCT((Trades!$CL$8:$CL$307)*(Trades!$O$8:$Q$307=NY$7)*(Trades!$R$8:$R$307&lt;$JE127))-SUMPRODUCT((Trades!$H$8:$H$307)*(Trades!$E$8:$E$307=NY$7)*(Trades!$R$8:$R$307&lt;$JE127)), ""))</f>
        <v/>
      </c>
      <c r="NZ127" s="86" t="str" cm="1">
        <f t="array" ref="NZ127">IF(OR(NZ$7="", $JE127=""), "", IFERROR(NZ$8+SUMPRODUCT((Trades!$CL$8:$CL$307)*(Trades!$O$8:$Q$307=NZ$7)*(Trades!$R$8:$R$307&lt;$JE127))-SUMPRODUCT((Trades!$H$8:$H$307)*(Trades!$E$8:$E$307=NZ$7)*(Trades!$R$8:$R$307&lt;$JE127)), ""))</f>
        <v/>
      </c>
      <c r="OA127" s="86" t="str" cm="1">
        <f t="array" ref="OA127">IF(OR(OA$7="", $JE127=""), "", IFERROR(OA$8+SUMPRODUCT((Trades!$CL$8:$CL$307)*(Trades!$O$8:$Q$307=OA$7)*(Trades!$R$8:$R$307&lt;$JE127))-SUMPRODUCT((Trades!$H$8:$H$307)*(Trades!$E$8:$E$307=OA$7)*(Trades!$R$8:$R$307&lt;$JE127)), ""))</f>
        <v/>
      </c>
      <c r="OB127" s="86" t="str" cm="1">
        <f t="array" ref="OB127">IF(OR(OB$7="", $JE127=""), "", IFERROR(OB$8+SUMPRODUCT((Trades!$CL$8:$CL$307)*(Trades!$O$8:$Q$307=OB$7)*(Trades!$R$8:$R$307&lt;$JE127))-SUMPRODUCT((Trades!$H$8:$H$307)*(Trades!$E$8:$E$307=OB$7)*(Trades!$R$8:$R$307&lt;$JE127)), ""))</f>
        <v/>
      </c>
      <c r="OC127" s="86" t="str" cm="1">
        <f t="array" ref="OC127">IF(OR(OC$7="", $JE127=""), "", IFERROR(OC$8+SUMPRODUCT((Trades!$CL$8:$CL$307)*(Trades!$O$8:$Q$307=OC$7)*(Trades!$R$8:$R$307&lt;$JE127))-SUMPRODUCT((Trades!$H$8:$H$307)*(Trades!$E$8:$E$307=OC$7)*(Trades!$R$8:$R$307&lt;$JE127)), ""))</f>
        <v/>
      </c>
      <c r="OD127" s="86" t="str" cm="1">
        <f t="array" ref="OD127">IF(OR(OD$7="", $JE127=""), "", IFERROR(OD$8+SUMPRODUCT((Trades!$CL$8:$CL$307)*(Trades!$O$8:$Q$307=OD$7)*(Trades!$R$8:$R$307&lt;$JE127))-SUMPRODUCT((Trades!$H$8:$H$307)*(Trades!$E$8:$E$307=OD$7)*(Trades!$R$8:$R$307&lt;$JE127)), ""))</f>
        <v/>
      </c>
      <c r="OE127" s="86" t="str" cm="1">
        <f t="array" ref="OE127">IF(OR(OE$7="", $JE127=""), "", IFERROR(OE$8+SUMPRODUCT((Trades!$CL$8:$CL$307)*(Trades!$O$8:$Q$307=OE$7)*(Trades!$R$8:$R$307&lt;$JE127))-SUMPRODUCT((Trades!$H$8:$H$307)*(Trades!$E$8:$E$307=OE$7)*(Trades!$R$8:$R$307&lt;$JE127)), ""))</f>
        <v/>
      </c>
      <c r="OF127" s="86" t="str" cm="1">
        <f t="array" ref="OF127">IF(OR(OF$7="", $JE127=""), "", IFERROR(OF$8+SUMPRODUCT((Trades!$CL$8:$CL$307)*(Trades!$O$8:$Q$307=OF$7)*(Trades!$R$8:$R$307&lt;$JE127))-SUMPRODUCT((Trades!$H$8:$H$307)*(Trades!$E$8:$E$307=OF$7)*(Trades!$R$8:$R$307&lt;$JE127)), ""))</f>
        <v/>
      </c>
      <c r="OG127" s="86" t="str" cm="1">
        <f t="array" ref="OG127">IF(OR(OG$7="", $JE127=""), "", IFERROR(OG$8+SUMPRODUCT((Trades!$CL$8:$CL$307)*(Trades!$O$8:$Q$307=OG$7)*(Trades!$R$8:$R$307&lt;$JE127))-SUMPRODUCT((Trades!$H$8:$H$307)*(Trades!$E$8:$E$307=OG$7)*(Trades!$R$8:$R$307&lt;$JE127)), ""))</f>
        <v/>
      </c>
      <c r="OH127" s="87" t="str" cm="1">
        <f t="array" ref="OH127">IF(OR(OH$7="", $JE127=""), "", IFERROR(OH$8+SUMPRODUCT((Trades!$CL$8:$CL$307)*(Trades!$O$8:$Q$307=OH$7)*(Trades!$R$8:$R$307&lt;$JE127))-SUMPRODUCT((Trades!$H$8:$H$307)*(Trades!$E$8:$E$307=OH$7)*(Trades!$R$8:$R$307&lt;$JE127)), ""))</f>
        <v/>
      </c>
      <c r="OJ127" s="94" t="str">
        <f t="shared" si="270"/>
        <v/>
      </c>
      <c r="OK127" s="95" t="str">
        <f t="shared" si="298"/>
        <v/>
      </c>
      <c r="OL127" s="95" t="str">
        <f t="shared" si="299"/>
        <v/>
      </c>
      <c r="OM127" s="95" t="str">
        <f t="shared" si="300"/>
        <v/>
      </c>
      <c r="ON127" s="95" t="str">
        <f t="shared" si="301"/>
        <v/>
      </c>
      <c r="OO127" s="95" t="str">
        <f t="shared" si="302"/>
        <v/>
      </c>
      <c r="OP127" s="95" t="str">
        <f t="shared" si="303"/>
        <v/>
      </c>
      <c r="OQ127" s="95" t="str">
        <f t="shared" si="304"/>
        <v/>
      </c>
      <c r="OR127" s="95" t="str">
        <f t="shared" si="305"/>
        <v/>
      </c>
      <c r="OS127" s="95" t="str">
        <f t="shared" si="275"/>
        <v/>
      </c>
      <c r="OT127" s="95" t="str">
        <f t="shared" si="276"/>
        <v/>
      </c>
      <c r="OU127" s="95" t="str">
        <f t="shared" si="277"/>
        <v/>
      </c>
      <c r="OV127" s="95" t="str">
        <f t="shared" si="278"/>
        <v/>
      </c>
      <c r="OW127" s="95" t="str">
        <f t="shared" si="279"/>
        <v/>
      </c>
      <c r="OX127" s="95" t="str">
        <f t="shared" si="280"/>
        <v/>
      </c>
      <c r="OY127" s="95" t="str">
        <f t="shared" si="281"/>
        <v/>
      </c>
      <c r="OZ127" s="95" t="str">
        <f t="shared" si="282"/>
        <v/>
      </c>
      <c r="PA127" s="95" t="str">
        <f t="shared" si="283"/>
        <v/>
      </c>
      <c r="PB127" s="95" t="str">
        <f t="shared" si="284"/>
        <v/>
      </c>
      <c r="PC127" s="96" t="str">
        <f t="shared" si="285"/>
        <v/>
      </c>
      <c r="PE127" s="101" t="str">
        <f t="shared" si="271"/>
        <v/>
      </c>
      <c r="PG127" s="106" t="str">
        <f t="shared" si="272"/>
        <v/>
      </c>
      <c r="PH127" s="107" t="str">
        <f t="shared" si="306"/>
        <v/>
      </c>
      <c r="PI127" s="107" t="str">
        <f t="shared" si="307"/>
        <v/>
      </c>
      <c r="PJ127" s="107" t="str">
        <f t="shared" si="308"/>
        <v/>
      </c>
      <c r="PK127" s="107" t="str">
        <f t="shared" si="309"/>
        <v/>
      </c>
      <c r="PL127" s="107" t="str">
        <f t="shared" si="310"/>
        <v/>
      </c>
      <c r="PM127" s="107" t="str">
        <f t="shared" si="311"/>
        <v/>
      </c>
      <c r="PN127" s="107" t="str">
        <f t="shared" si="312"/>
        <v/>
      </c>
      <c r="PO127" s="107" t="str">
        <f t="shared" si="313"/>
        <v/>
      </c>
      <c r="PP127" s="107" t="str">
        <f t="shared" si="286"/>
        <v/>
      </c>
      <c r="PQ127" s="107" t="str">
        <f t="shared" si="287"/>
        <v/>
      </c>
      <c r="PR127" s="107" t="str">
        <f t="shared" si="288"/>
        <v/>
      </c>
      <c r="PS127" s="107" t="str">
        <f t="shared" si="289"/>
        <v/>
      </c>
      <c r="PT127" s="107" t="str">
        <f t="shared" si="290"/>
        <v/>
      </c>
      <c r="PU127" s="107" t="str">
        <f t="shared" si="291"/>
        <v/>
      </c>
      <c r="PV127" s="107" t="str">
        <f t="shared" si="292"/>
        <v/>
      </c>
      <c r="PW127" s="107" t="str">
        <f t="shared" si="293"/>
        <v/>
      </c>
      <c r="PX127" s="107" t="str">
        <f t="shared" si="294"/>
        <v/>
      </c>
      <c r="PY127" s="107" t="str">
        <f t="shared" si="295"/>
        <v/>
      </c>
      <c r="PZ127" s="108" t="str">
        <f t="shared" si="296"/>
        <v/>
      </c>
      <c r="QB127" s="124" t="str" cm="1">
        <f t="array" ref="QB127">IF(OR($QB$3="", $NI127=""), "", IFERROR(INDEX($ML127:$NE127, $QA127, MATCH($QB$3, $ML$7:$NE$7, 0)), ""))</f>
        <v/>
      </c>
      <c r="QD127" s="101" t="e" cm="1">
        <f t="array" ref="QD127">IF(OR($NI127="", $QB$3=""), NA(), IFERROR(INDEX($NO127:$OH127, $QC127, MATCH($QB$3, $NO$7:$OH$7, 0)), NA()))</f>
        <v>#N/A</v>
      </c>
      <c r="QF127" s="10">
        <f t="shared" si="242"/>
        <v>-20</v>
      </c>
    </row>
    <row r="128" spans="218:448" ht="15" hidden="1" customHeight="1" x14ac:dyDescent="0.25">
      <c r="HJ128" s="51" t="e">
        <f>HJ104+1</f>
        <v>#VALUE!</v>
      </c>
      <c r="HL128" s="48">
        <f>$CA$8</f>
        <v>0</v>
      </c>
      <c r="HN128" s="10" t="e">
        <f t="shared" si="316"/>
        <v>#VALUE!</v>
      </c>
      <c r="HP128" s="10" t="e">
        <f t="shared" si="317"/>
        <v>#VALUE!</v>
      </c>
      <c r="HR128" s="10" t="e">
        <f t="shared" si="243"/>
        <v>#VALUE!</v>
      </c>
      <c r="HT128" s="60" t="e">
        <f t="shared" si="320"/>
        <v>#VALUE!</v>
      </c>
      <c r="HU128" s="7" t="e">
        <f t="shared" si="320"/>
        <v>#VALUE!</v>
      </c>
      <c r="HV128" s="7" t="e">
        <f t="shared" si="320"/>
        <v>#VALUE!</v>
      </c>
      <c r="HW128" s="7" t="e">
        <f t="shared" si="320"/>
        <v>#VALUE!</v>
      </c>
      <c r="HX128" s="7" t="e">
        <f t="shared" si="320"/>
        <v>#VALUE!</v>
      </c>
      <c r="HY128" s="7" t="e">
        <f t="shared" si="320"/>
        <v>#VALUE!</v>
      </c>
      <c r="HZ128" s="7" t="e">
        <f t="shared" si="320"/>
        <v>#VALUE!</v>
      </c>
      <c r="IA128" s="7" t="e">
        <f t="shared" si="320"/>
        <v>#VALUE!</v>
      </c>
      <c r="IB128" s="7" t="e">
        <f t="shared" si="320"/>
        <v>#VALUE!</v>
      </c>
      <c r="IC128" s="7" t="e">
        <f t="shared" si="320"/>
        <v>#VALUE!</v>
      </c>
      <c r="ID128" s="7" t="e">
        <f t="shared" si="320"/>
        <v>#VALUE!</v>
      </c>
      <c r="IE128" s="7" t="e">
        <f t="shared" si="320"/>
        <v>#VALUE!</v>
      </c>
      <c r="IF128" s="7" t="e">
        <f t="shared" si="320"/>
        <v>#VALUE!</v>
      </c>
      <c r="IG128" s="7" t="e">
        <f t="shared" si="320"/>
        <v>#VALUE!</v>
      </c>
      <c r="IH128" s="7" t="e">
        <f t="shared" si="320"/>
        <v>#VALUE!</v>
      </c>
      <c r="II128" s="7" t="e">
        <f t="shared" si="320"/>
        <v>#VALUE!</v>
      </c>
      <c r="IJ128" s="7" t="e">
        <f t="shared" si="319"/>
        <v>#VALUE!</v>
      </c>
      <c r="IK128" s="7" t="e">
        <f t="shared" si="319"/>
        <v>#VALUE!</v>
      </c>
      <c r="IL128" s="7" t="e">
        <f t="shared" si="319"/>
        <v>#VALUE!</v>
      </c>
      <c r="IM128" s="61" t="e">
        <f t="shared" si="319"/>
        <v>#VALUE!</v>
      </c>
      <c r="IW128" s="10" t="str">
        <f>IFERROR(IF(COUNTIF(IW$8:IW127, IW127)&lt;=INDEX($IQ$8:$IQ$18, MATCH(IW127, $IP$8:$IP$18, 0)), IW127, IW127+$IR$5), "")</f>
        <v/>
      </c>
      <c r="IX128" s="10" t="str">
        <f>IF($IW128="", "", COUNTIF(IW$8:IW128, IW128))</f>
        <v/>
      </c>
      <c r="IY128" s="10" t="str">
        <f t="shared" si="245"/>
        <v/>
      </c>
      <c r="JA128" s="10" t="str">
        <f t="shared" si="246"/>
        <v/>
      </c>
      <c r="JB128" s="10" t="str">
        <f>IF($JA128="", "", COUNTIF(JA$8:JA128, "X"))</f>
        <v/>
      </c>
      <c r="JE128" s="67" t="str">
        <f t="shared" si="247"/>
        <v/>
      </c>
      <c r="JF128" s="60" t="str">
        <f>IF(AND($IQ$5='Dev Settings'!$BU$3, COUNTIF($IP$21:$IP$25, HT128)&gt;0, COUNTIF($IP$21:$IP$25, HT127)&gt;0), MIN($ML127:$NE127)-ML127, IF(AND($IQ$6='Dev Settings'!$BU$3, COUNTIF($IQ$21:$IQ$25, HT128)&gt;0, COUNTIF($IQ$21:$IQ$25, HT127)&gt;0), MAX($ML127:$NE127)-ML127, IFERROR(INDEX($IU$8:$IU$107, MATCH(HT128, $IT$8:$IT$107, 0)), "")))</f>
        <v/>
      </c>
      <c r="JG128" s="7" t="str">
        <f>IF(AND($IQ$5='Dev Settings'!$BU$3, COUNTIF($IP$21:$IP$25, HU128)&gt;0, COUNTIF($IP$21:$IP$25, HU127)&gt;0), MIN($ML127:$NE127)-MM127, IF(AND($IQ$6='Dev Settings'!$BU$3, COUNTIF($IQ$21:$IQ$25, HU128)&gt;0, COUNTIF($IQ$21:$IQ$25, HU127)&gt;0), MAX($ML127:$NE127)-MM127, IFERROR(INDEX($IU$8:$IU$107, MATCH(HU128, $IT$8:$IT$107, 0)), "")))</f>
        <v/>
      </c>
      <c r="JH128" s="7" t="str">
        <f>IF(AND($IQ$5='Dev Settings'!$BU$3, COUNTIF($IP$21:$IP$25, HV128)&gt;0, COUNTIF($IP$21:$IP$25, HV127)&gt;0), MIN($ML127:$NE127)-MN127, IF(AND($IQ$6='Dev Settings'!$BU$3, COUNTIF($IQ$21:$IQ$25, HV128)&gt;0, COUNTIF($IQ$21:$IQ$25, HV127)&gt;0), MAX($ML127:$NE127)-MN127, IFERROR(INDEX($IU$8:$IU$107, MATCH(HV128, $IT$8:$IT$107, 0)), "")))</f>
        <v/>
      </c>
      <c r="JI128" s="7" t="str">
        <f>IF(AND($IQ$5='Dev Settings'!$BU$3, COUNTIF($IP$21:$IP$25, HW128)&gt;0, COUNTIF($IP$21:$IP$25, HW127)&gt;0), MIN($ML127:$NE127)-MO127, IF(AND($IQ$6='Dev Settings'!$BU$3, COUNTIF($IQ$21:$IQ$25, HW128)&gt;0, COUNTIF($IQ$21:$IQ$25, HW127)&gt;0), MAX($ML127:$NE127)-MO127, IFERROR(INDEX($IU$8:$IU$107, MATCH(HW128, $IT$8:$IT$107, 0)), "")))</f>
        <v/>
      </c>
      <c r="JJ128" s="7" t="str">
        <f>IF(AND($IQ$5='Dev Settings'!$BU$3, COUNTIF($IP$21:$IP$25, HX128)&gt;0, COUNTIF($IP$21:$IP$25, HX127)&gt;0), MIN($ML127:$NE127)-MP127, IF(AND($IQ$6='Dev Settings'!$BU$3, COUNTIF($IQ$21:$IQ$25, HX128)&gt;0, COUNTIF($IQ$21:$IQ$25, HX127)&gt;0), MAX($ML127:$NE127)-MP127, IFERROR(INDEX($IU$8:$IU$107, MATCH(HX128, $IT$8:$IT$107, 0)), "")))</f>
        <v/>
      </c>
      <c r="JK128" s="7" t="str">
        <f>IF(AND($IQ$5='Dev Settings'!$BU$3, COUNTIF($IP$21:$IP$25, HY128)&gt;0, COUNTIF($IP$21:$IP$25, HY127)&gt;0), MIN($ML127:$NE127)-MQ127, IF(AND($IQ$6='Dev Settings'!$BU$3, COUNTIF($IQ$21:$IQ$25, HY128)&gt;0, COUNTIF($IQ$21:$IQ$25, HY127)&gt;0), MAX($ML127:$NE127)-MQ127, IFERROR(INDEX($IU$8:$IU$107, MATCH(HY128, $IT$8:$IT$107, 0)), "")))</f>
        <v/>
      </c>
      <c r="JL128" s="7" t="str">
        <f>IF(AND($IQ$5='Dev Settings'!$BU$3, COUNTIF($IP$21:$IP$25, HZ128)&gt;0, COUNTIF($IP$21:$IP$25, HZ127)&gt;0), MIN($ML127:$NE127)-MR127, IF(AND($IQ$6='Dev Settings'!$BU$3, COUNTIF($IQ$21:$IQ$25, HZ128)&gt;0, COUNTIF($IQ$21:$IQ$25, HZ127)&gt;0), MAX($ML127:$NE127)-MR127, IFERROR(INDEX($IU$8:$IU$107, MATCH(HZ128, $IT$8:$IT$107, 0)), "")))</f>
        <v/>
      </c>
      <c r="JM128" s="7" t="str">
        <f>IF(AND($IQ$5='Dev Settings'!$BU$3, COUNTIF($IP$21:$IP$25, IA128)&gt;0, COUNTIF($IP$21:$IP$25, IA127)&gt;0), MIN($ML127:$NE127)-MS127, IF(AND($IQ$6='Dev Settings'!$BU$3, COUNTIF($IQ$21:$IQ$25, IA128)&gt;0, COUNTIF($IQ$21:$IQ$25, IA127)&gt;0), MAX($ML127:$NE127)-MS127, IFERROR(INDEX($IU$8:$IU$107, MATCH(IA128, $IT$8:$IT$107, 0)), "")))</f>
        <v/>
      </c>
      <c r="JN128" s="7" t="str">
        <f>IF(AND($IQ$5='Dev Settings'!$BU$3, COUNTIF($IP$21:$IP$25, IB128)&gt;0, COUNTIF($IP$21:$IP$25, IB127)&gt;0), MIN($ML127:$NE127)-MT127, IF(AND($IQ$6='Dev Settings'!$BU$3, COUNTIF($IQ$21:$IQ$25, IB128)&gt;0, COUNTIF($IQ$21:$IQ$25, IB127)&gt;0), MAX($ML127:$NE127)-MT127, IFERROR(INDEX($IU$8:$IU$107, MATCH(IB128, $IT$8:$IT$107, 0)), "")))</f>
        <v/>
      </c>
      <c r="JO128" s="7" t="str">
        <f>IF(AND($IQ$5='Dev Settings'!$BU$3, COUNTIF($IP$21:$IP$25, IC128)&gt;0, COUNTIF($IP$21:$IP$25, IC127)&gt;0), MIN($ML127:$NE127)-MU127, IF(AND($IQ$6='Dev Settings'!$BU$3, COUNTIF($IQ$21:$IQ$25, IC128)&gt;0, COUNTIF($IQ$21:$IQ$25, IC127)&gt;0), MAX($ML127:$NE127)-MU127, IFERROR(INDEX($IU$8:$IU$107, MATCH(IC128, $IT$8:$IT$107, 0)), "")))</f>
        <v/>
      </c>
      <c r="JP128" s="7" t="str">
        <f>IF(AND($IQ$5='Dev Settings'!$BU$3, COUNTIF($IP$21:$IP$25, ID128)&gt;0, COUNTIF($IP$21:$IP$25, ID127)&gt;0), MIN($ML127:$NE127)-MV127, IF(AND($IQ$6='Dev Settings'!$BU$3, COUNTIF($IQ$21:$IQ$25, ID128)&gt;0, COUNTIF($IQ$21:$IQ$25, ID127)&gt;0), MAX($ML127:$NE127)-MV127, IFERROR(INDEX($IU$8:$IU$107, MATCH(ID128, $IT$8:$IT$107, 0)), "")))</f>
        <v/>
      </c>
      <c r="JQ128" s="7" t="str">
        <f>IF(AND($IQ$5='Dev Settings'!$BU$3, COUNTIF($IP$21:$IP$25, IE128)&gt;0, COUNTIF($IP$21:$IP$25, IE127)&gt;0), MIN($ML127:$NE127)-MW127, IF(AND($IQ$6='Dev Settings'!$BU$3, COUNTIF($IQ$21:$IQ$25, IE128)&gt;0, COUNTIF($IQ$21:$IQ$25, IE127)&gt;0), MAX($ML127:$NE127)-MW127, IFERROR(INDEX($IU$8:$IU$107, MATCH(IE128, $IT$8:$IT$107, 0)), "")))</f>
        <v/>
      </c>
      <c r="JR128" s="7" t="str">
        <f>IF(AND($IQ$5='Dev Settings'!$BU$3, COUNTIF($IP$21:$IP$25, IF128)&gt;0, COUNTIF($IP$21:$IP$25, IF127)&gt;0), MIN($ML127:$NE127)-MX127, IF(AND($IQ$6='Dev Settings'!$BU$3, COUNTIF($IQ$21:$IQ$25, IF128)&gt;0, COUNTIF($IQ$21:$IQ$25, IF127)&gt;0), MAX($ML127:$NE127)-MX127, IFERROR(INDEX($IU$8:$IU$107, MATCH(IF128, $IT$8:$IT$107, 0)), "")))</f>
        <v/>
      </c>
      <c r="JS128" s="7" t="str">
        <f>IF(AND($IQ$5='Dev Settings'!$BU$3, COUNTIF($IP$21:$IP$25, IG128)&gt;0, COUNTIF($IP$21:$IP$25, IG127)&gt;0), MIN($ML127:$NE127)-MY127, IF(AND($IQ$6='Dev Settings'!$BU$3, COUNTIF($IQ$21:$IQ$25, IG128)&gt;0, COUNTIF($IQ$21:$IQ$25, IG127)&gt;0), MAX($ML127:$NE127)-MY127, IFERROR(INDEX($IU$8:$IU$107, MATCH(IG128, $IT$8:$IT$107, 0)), "")))</f>
        <v/>
      </c>
      <c r="JT128" s="7" t="str">
        <f>IF(AND($IQ$5='Dev Settings'!$BU$3, COUNTIF($IP$21:$IP$25, IH128)&gt;0, COUNTIF($IP$21:$IP$25, IH127)&gt;0), MIN($ML127:$NE127)-MZ127, IF(AND($IQ$6='Dev Settings'!$BU$3, COUNTIF($IQ$21:$IQ$25, IH128)&gt;0, COUNTIF($IQ$21:$IQ$25, IH127)&gt;0), MAX($ML127:$NE127)-MZ127, IFERROR(INDEX($IU$8:$IU$107, MATCH(IH128, $IT$8:$IT$107, 0)), "")))</f>
        <v/>
      </c>
      <c r="JU128" s="7" t="str">
        <f>IF(AND($IQ$5='Dev Settings'!$BU$3, COUNTIF($IP$21:$IP$25, II128)&gt;0, COUNTIF($IP$21:$IP$25, II127)&gt;0), MIN($ML127:$NE127)-NA127, IF(AND($IQ$6='Dev Settings'!$BU$3, COUNTIF($IQ$21:$IQ$25, II128)&gt;0, COUNTIF($IQ$21:$IQ$25, II127)&gt;0), MAX($ML127:$NE127)-NA127, IFERROR(INDEX($IU$8:$IU$107, MATCH(II128, $IT$8:$IT$107, 0)), "")))</f>
        <v/>
      </c>
      <c r="JV128" s="7" t="str">
        <f>IF(AND($IQ$5='Dev Settings'!$BU$3, COUNTIF($IP$21:$IP$25, IJ128)&gt;0, COUNTIF($IP$21:$IP$25, IJ127)&gt;0), MIN($ML127:$NE127)-NB127, IF(AND($IQ$6='Dev Settings'!$BU$3, COUNTIF($IQ$21:$IQ$25, IJ128)&gt;0, COUNTIF($IQ$21:$IQ$25, IJ127)&gt;0), MAX($ML127:$NE127)-NB127, IFERROR(INDEX($IU$8:$IU$107, MATCH(IJ128, $IT$8:$IT$107, 0)), "")))</f>
        <v/>
      </c>
      <c r="JW128" s="7" t="str">
        <f>IF(AND($IQ$5='Dev Settings'!$BU$3, COUNTIF($IP$21:$IP$25, IK128)&gt;0, COUNTIF($IP$21:$IP$25, IK127)&gt;0), MIN($ML127:$NE127)-NC127, IF(AND($IQ$6='Dev Settings'!$BU$3, COUNTIF($IQ$21:$IQ$25, IK128)&gt;0, COUNTIF($IQ$21:$IQ$25, IK127)&gt;0), MAX($ML127:$NE127)-NC127, IFERROR(INDEX($IU$8:$IU$107, MATCH(IK128, $IT$8:$IT$107, 0)), "")))</f>
        <v/>
      </c>
      <c r="JX128" s="7" t="str">
        <f>IF(AND($IQ$5='Dev Settings'!$BU$3, COUNTIF($IP$21:$IP$25, IL128)&gt;0, COUNTIF($IP$21:$IP$25, IL127)&gt;0), MIN($ML127:$NE127)-ND127, IF(AND($IQ$6='Dev Settings'!$BU$3, COUNTIF($IQ$21:$IQ$25, IL128)&gt;0, COUNTIF($IQ$21:$IQ$25, IL127)&gt;0), MAX($ML127:$NE127)-ND127, IFERROR(INDEX($IU$8:$IU$107, MATCH(IL128, $IT$8:$IT$107, 0)), "")))</f>
        <v/>
      </c>
      <c r="JY128" s="61" t="str">
        <f>IF(AND($IQ$5='Dev Settings'!$BU$3, COUNTIF($IP$21:$IP$25, IM128)&gt;0, COUNTIF($IP$21:$IP$25, IM127)&gt;0), MIN($ML127:$NE127)-NE127, IF(AND($IQ$6='Dev Settings'!$BU$3, COUNTIF($IQ$21:$IQ$25, IM128)&gt;0, COUNTIF($IQ$21:$IQ$25, IM127)&gt;0), MAX($ML127:$NE127)-NE127, IFERROR(INDEX($IU$8:$IU$107, MATCH(IM128, $IT$8:$IT$107, 0)), "")))</f>
        <v/>
      </c>
      <c r="KA128" s="60" t="str">
        <f t="shared" si="181"/>
        <v/>
      </c>
      <c r="KB128" s="7" t="str">
        <f t="shared" si="182"/>
        <v/>
      </c>
      <c r="KC128" s="7" t="str">
        <f t="shared" si="183"/>
        <v/>
      </c>
      <c r="KD128" s="7" t="str">
        <f t="shared" si="184"/>
        <v/>
      </c>
      <c r="KE128" s="7" t="str">
        <f t="shared" si="185"/>
        <v/>
      </c>
      <c r="KF128" s="7" t="str">
        <f t="shared" si="186"/>
        <v/>
      </c>
      <c r="KG128" s="7" t="str">
        <f t="shared" si="187"/>
        <v/>
      </c>
      <c r="KH128" s="7" t="str">
        <f t="shared" si="188"/>
        <v/>
      </c>
      <c r="KI128" s="7" t="str">
        <f t="shared" si="189"/>
        <v/>
      </c>
      <c r="KJ128" s="7" t="str">
        <f t="shared" si="190"/>
        <v/>
      </c>
      <c r="KK128" s="7" t="str">
        <f t="shared" si="191"/>
        <v/>
      </c>
      <c r="KL128" s="7" t="str">
        <f t="shared" si="192"/>
        <v/>
      </c>
      <c r="KM128" s="7" t="str">
        <f t="shared" si="193"/>
        <v/>
      </c>
      <c r="KN128" s="7" t="str">
        <f t="shared" si="194"/>
        <v/>
      </c>
      <c r="KO128" s="7" t="str">
        <f t="shared" si="195"/>
        <v/>
      </c>
      <c r="KP128" s="7" t="str">
        <f t="shared" si="196"/>
        <v/>
      </c>
      <c r="KQ128" s="7" t="str">
        <f t="shared" si="197"/>
        <v/>
      </c>
      <c r="KR128" s="7" t="str">
        <f t="shared" si="198"/>
        <v/>
      </c>
      <c r="KS128" s="7" t="str">
        <f t="shared" si="199"/>
        <v/>
      </c>
      <c r="KT128" s="61" t="str">
        <f t="shared" si="200"/>
        <v/>
      </c>
      <c r="KV128" s="60" t="e">
        <f t="shared" si="201"/>
        <v>#VALUE!</v>
      </c>
      <c r="KW128" s="7" t="e">
        <f t="shared" si="202"/>
        <v>#VALUE!</v>
      </c>
      <c r="KX128" s="7" t="e">
        <f t="shared" si="203"/>
        <v>#VALUE!</v>
      </c>
      <c r="KY128" s="7" t="e">
        <f t="shared" si="204"/>
        <v>#VALUE!</v>
      </c>
      <c r="KZ128" s="7" t="e">
        <f t="shared" si="205"/>
        <v>#VALUE!</v>
      </c>
      <c r="LA128" s="7" t="e">
        <f t="shared" si="206"/>
        <v>#VALUE!</v>
      </c>
      <c r="LB128" s="7" t="e">
        <f t="shared" si="207"/>
        <v>#VALUE!</v>
      </c>
      <c r="LC128" s="7" t="e">
        <f t="shared" si="208"/>
        <v>#VALUE!</v>
      </c>
      <c r="LD128" s="7" t="e">
        <f t="shared" si="209"/>
        <v>#VALUE!</v>
      </c>
      <c r="LE128" s="7" t="e">
        <f t="shared" si="210"/>
        <v>#VALUE!</v>
      </c>
      <c r="LF128" s="7" t="e">
        <f t="shared" si="211"/>
        <v>#VALUE!</v>
      </c>
      <c r="LG128" s="7" t="e">
        <f t="shared" si="212"/>
        <v>#VALUE!</v>
      </c>
      <c r="LH128" s="7" t="e">
        <f t="shared" si="213"/>
        <v>#VALUE!</v>
      </c>
      <c r="LI128" s="7" t="e">
        <f t="shared" si="214"/>
        <v>#VALUE!</v>
      </c>
      <c r="LJ128" s="7" t="e">
        <f t="shared" si="215"/>
        <v>#VALUE!</v>
      </c>
      <c r="LK128" s="7" t="e">
        <f t="shared" si="216"/>
        <v>#VALUE!</v>
      </c>
      <c r="LL128" s="7" t="e">
        <f t="shared" si="217"/>
        <v>#VALUE!</v>
      </c>
      <c r="LM128" s="7" t="e">
        <f t="shared" si="218"/>
        <v>#VALUE!</v>
      </c>
      <c r="LN128" s="7" t="e">
        <f t="shared" si="219"/>
        <v>#VALUE!</v>
      </c>
      <c r="LO128" s="61" t="e">
        <f t="shared" si="220"/>
        <v>#VALUE!</v>
      </c>
      <c r="LQ128" s="60" t="e">
        <f t="shared" si="221"/>
        <v>#VALUE!</v>
      </c>
      <c r="LR128" s="7" t="e">
        <f t="shared" si="222"/>
        <v>#VALUE!</v>
      </c>
      <c r="LS128" s="7" t="e">
        <f t="shared" si="223"/>
        <v>#VALUE!</v>
      </c>
      <c r="LT128" s="7" t="e">
        <f t="shared" si="224"/>
        <v>#VALUE!</v>
      </c>
      <c r="LU128" s="7" t="e">
        <f t="shared" si="225"/>
        <v>#VALUE!</v>
      </c>
      <c r="LV128" s="7" t="e">
        <f t="shared" si="226"/>
        <v>#VALUE!</v>
      </c>
      <c r="LW128" s="7" t="e">
        <f t="shared" si="227"/>
        <v>#VALUE!</v>
      </c>
      <c r="LX128" s="7" t="e">
        <f t="shared" si="228"/>
        <v>#VALUE!</v>
      </c>
      <c r="LY128" s="7" t="e">
        <f t="shared" si="229"/>
        <v>#VALUE!</v>
      </c>
      <c r="LZ128" s="7" t="e">
        <f t="shared" si="230"/>
        <v>#VALUE!</v>
      </c>
      <c r="MA128" s="7" t="e">
        <f t="shared" si="231"/>
        <v>#VALUE!</v>
      </c>
      <c r="MB128" s="7" t="e">
        <f t="shared" si="232"/>
        <v>#VALUE!</v>
      </c>
      <c r="MC128" s="7" t="e">
        <f t="shared" si="233"/>
        <v>#VALUE!</v>
      </c>
      <c r="MD128" s="7" t="e">
        <f t="shared" si="234"/>
        <v>#VALUE!</v>
      </c>
      <c r="ME128" s="7" t="e">
        <f t="shared" si="235"/>
        <v>#VALUE!</v>
      </c>
      <c r="MF128" s="7" t="e">
        <f t="shared" si="236"/>
        <v>#VALUE!</v>
      </c>
      <c r="MG128" s="7" t="e">
        <f t="shared" si="237"/>
        <v>#VALUE!</v>
      </c>
      <c r="MH128" s="7" t="e">
        <f t="shared" si="238"/>
        <v>#VALUE!</v>
      </c>
      <c r="MI128" s="7" t="e">
        <f t="shared" si="239"/>
        <v>#VALUE!</v>
      </c>
      <c r="MJ128" s="61" t="e">
        <f t="shared" si="240"/>
        <v>#VALUE!</v>
      </c>
      <c r="ML128" s="60" t="str">
        <f t="shared" si="248"/>
        <v/>
      </c>
      <c r="MM128" s="7" t="str">
        <f t="shared" si="249"/>
        <v/>
      </c>
      <c r="MN128" s="7" t="str">
        <f t="shared" si="250"/>
        <v/>
      </c>
      <c r="MO128" s="7" t="str">
        <f t="shared" si="251"/>
        <v/>
      </c>
      <c r="MP128" s="7" t="str">
        <f t="shared" si="252"/>
        <v/>
      </c>
      <c r="MQ128" s="7" t="str">
        <f t="shared" si="253"/>
        <v/>
      </c>
      <c r="MR128" s="7" t="str">
        <f t="shared" si="254"/>
        <v/>
      </c>
      <c r="MS128" s="7" t="str">
        <f t="shared" si="255"/>
        <v/>
      </c>
      <c r="MT128" s="7" t="str">
        <f t="shared" si="256"/>
        <v/>
      </c>
      <c r="MU128" s="7" t="str">
        <f t="shared" si="257"/>
        <v/>
      </c>
      <c r="MV128" s="7" t="str">
        <f t="shared" si="258"/>
        <v/>
      </c>
      <c r="MW128" s="7" t="str">
        <f t="shared" si="259"/>
        <v/>
      </c>
      <c r="MX128" s="7" t="str">
        <f t="shared" si="260"/>
        <v/>
      </c>
      <c r="MY128" s="7" t="str">
        <f t="shared" si="261"/>
        <v/>
      </c>
      <c r="MZ128" s="7" t="str">
        <f t="shared" si="262"/>
        <v/>
      </c>
      <c r="NA128" s="7" t="str">
        <f t="shared" si="263"/>
        <v/>
      </c>
      <c r="NB128" s="7" t="str">
        <f t="shared" si="264"/>
        <v/>
      </c>
      <c r="NC128" s="7" t="str">
        <f t="shared" si="265"/>
        <v/>
      </c>
      <c r="ND128" s="7" t="str">
        <f t="shared" si="266"/>
        <v/>
      </c>
      <c r="NE128" s="61" t="str">
        <f t="shared" si="267"/>
        <v/>
      </c>
      <c r="NG128" s="10" t="str">
        <f t="shared" si="268"/>
        <v/>
      </c>
      <c r="NI128" s="10" t="str">
        <f t="shared" si="269"/>
        <v/>
      </c>
      <c r="NK128" s="10" t="str">
        <f>IF(COUNTIF($NI128:$NI$176, "X")=1, "X", "")</f>
        <v/>
      </c>
      <c r="NM128" s="10" t="str">
        <f t="shared" si="241"/>
        <v/>
      </c>
      <c r="NO128" s="85" t="str" cm="1">
        <f t="array" ref="NO128">IF(OR(NO$7="", $JE128=""), "", IFERROR(NO$8+SUMPRODUCT((Trades!$CL$8:$CL$307)*(Trades!$O$8:$Q$307=NO$7)*(Trades!$R$8:$R$307&lt;$JE128))-SUMPRODUCT((Trades!$H$8:$H$307)*(Trades!$E$8:$E$307=NO$7)*(Trades!$R$8:$R$307&lt;$JE128)), ""))</f>
        <v/>
      </c>
      <c r="NP128" s="86" t="str" cm="1">
        <f t="array" ref="NP128">IF(OR(NP$7="", $JE128=""), "", IFERROR(NP$8+SUMPRODUCT((Trades!$CL$8:$CL$307)*(Trades!$O$8:$Q$307=NP$7)*(Trades!$R$8:$R$307&lt;$JE128))-SUMPRODUCT((Trades!$H$8:$H$307)*(Trades!$E$8:$E$307=NP$7)*(Trades!$R$8:$R$307&lt;$JE128)), ""))</f>
        <v/>
      </c>
      <c r="NQ128" s="86" t="str" cm="1">
        <f t="array" ref="NQ128">IF(OR(NQ$7="", $JE128=""), "", IFERROR(NQ$8+SUMPRODUCT((Trades!$CL$8:$CL$307)*(Trades!$O$8:$Q$307=NQ$7)*(Trades!$R$8:$R$307&lt;$JE128))-SUMPRODUCT((Trades!$H$8:$H$307)*(Trades!$E$8:$E$307=NQ$7)*(Trades!$R$8:$R$307&lt;$JE128)), ""))</f>
        <v/>
      </c>
      <c r="NR128" s="86" t="str" cm="1">
        <f t="array" ref="NR128">IF(OR(NR$7="", $JE128=""), "", IFERROR(NR$8+SUMPRODUCT((Trades!$CL$8:$CL$307)*(Trades!$O$8:$Q$307=NR$7)*(Trades!$R$8:$R$307&lt;$JE128))-SUMPRODUCT((Trades!$H$8:$H$307)*(Trades!$E$8:$E$307=NR$7)*(Trades!$R$8:$R$307&lt;$JE128)), ""))</f>
        <v/>
      </c>
      <c r="NS128" s="86" t="str" cm="1">
        <f t="array" ref="NS128">IF(OR(NS$7="", $JE128=""), "", IFERROR(NS$8+SUMPRODUCT((Trades!$CL$8:$CL$307)*(Trades!$O$8:$Q$307=NS$7)*(Trades!$R$8:$R$307&lt;$JE128))-SUMPRODUCT((Trades!$H$8:$H$307)*(Trades!$E$8:$E$307=NS$7)*(Trades!$R$8:$R$307&lt;$JE128)), ""))</f>
        <v/>
      </c>
      <c r="NT128" s="86" t="str" cm="1">
        <f t="array" ref="NT128">IF(OR(NT$7="", $JE128=""), "", IFERROR(NT$8+SUMPRODUCT((Trades!$CL$8:$CL$307)*(Trades!$O$8:$Q$307=NT$7)*(Trades!$R$8:$R$307&lt;$JE128))-SUMPRODUCT((Trades!$H$8:$H$307)*(Trades!$E$8:$E$307=NT$7)*(Trades!$R$8:$R$307&lt;$JE128)), ""))</f>
        <v/>
      </c>
      <c r="NU128" s="86" t="str" cm="1">
        <f t="array" ref="NU128">IF(OR(NU$7="", $JE128=""), "", IFERROR(NU$8+SUMPRODUCT((Trades!$CL$8:$CL$307)*(Trades!$O$8:$Q$307=NU$7)*(Trades!$R$8:$R$307&lt;$JE128))-SUMPRODUCT((Trades!$H$8:$H$307)*(Trades!$E$8:$E$307=NU$7)*(Trades!$R$8:$R$307&lt;$JE128)), ""))</f>
        <v/>
      </c>
      <c r="NV128" s="86" t="str" cm="1">
        <f t="array" ref="NV128">IF(OR(NV$7="", $JE128=""), "", IFERROR(NV$8+SUMPRODUCT((Trades!$CL$8:$CL$307)*(Trades!$O$8:$Q$307=NV$7)*(Trades!$R$8:$R$307&lt;$JE128))-SUMPRODUCT((Trades!$H$8:$H$307)*(Trades!$E$8:$E$307=NV$7)*(Trades!$R$8:$R$307&lt;$JE128)), ""))</f>
        <v/>
      </c>
      <c r="NW128" s="86" t="str" cm="1">
        <f t="array" ref="NW128">IF(OR(NW$7="", $JE128=""), "", IFERROR(NW$8+SUMPRODUCT((Trades!$CL$8:$CL$307)*(Trades!$O$8:$Q$307=NW$7)*(Trades!$R$8:$R$307&lt;$JE128))-SUMPRODUCT((Trades!$H$8:$H$307)*(Trades!$E$8:$E$307=NW$7)*(Trades!$R$8:$R$307&lt;$JE128)), ""))</f>
        <v/>
      </c>
      <c r="NX128" s="86" t="str" cm="1">
        <f t="array" ref="NX128">IF(OR(NX$7="", $JE128=""), "", IFERROR(NX$8+SUMPRODUCT((Trades!$CL$8:$CL$307)*(Trades!$O$8:$Q$307=NX$7)*(Trades!$R$8:$R$307&lt;$JE128))-SUMPRODUCT((Trades!$H$8:$H$307)*(Trades!$E$8:$E$307=NX$7)*(Trades!$R$8:$R$307&lt;$JE128)), ""))</f>
        <v/>
      </c>
      <c r="NY128" s="86" t="str" cm="1">
        <f t="array" ref="NY128">IF(OR(NY$7="", $JE128=""), "", IFERROR(NY$8+SUMPRODUCT((Trades!$CL$8:$CL$307)*(Trades!$O$8:$Q$307=NY$7)*(Trades!$R$8:$R$307&lt;$JE128))-SUMPRODUCT((Trades!$H$8:$H$307)*(Trades!$E$8:$E$307=NY$7)*(Trades!$R$8:$R$307&lt;$JE128)), ""))</f>
        <v/>
      </c>
      <c r="NZ128" s="86" t="str" cm="1">
        <f t="array" ref="NZ128">IF(OR(NZ$7="", $JE128=""), "", IFERROR(NZ$8+SUMPRODUCT((Trades!$CL$8:$CL$307)*(Trades!$O$8:$Q$307=NZ$7)*(Trades!$R$8:$R$307&lt;$JE128))-SUMPRODUCT((Trades!$H$8:$H$307)*(Trades!$E$8:$E$307=NZ$7)*(Trades!$R$8:$R$307&lt;$JE128)), ""))</f>
        <v/>
      </c>
      <c r="OA128" s="86" t="str" cm="1">
        <f t="array" ref="OA128">IF(OR(OA$7="", $JE128=""), "", IFERROR(OA$8+SUMPRODUCT((Trades!$CL$8:$CL$307)*(Trades!$O$8:$Q$307=OA$7)*(Trades!$R$8:$R$307&lt;$JE128))-SUMPRODUCT((Trades!$H$8:$H$307)*(Trades!$E$8:$E$307=OA$7)*(Trades!$R$8:$R$307&lt;$JE128)), ""))</f>
        <v/>
      </c>
      <c r="OB128" s="86" t="str" cm="1">
        <f t="array" ref="OB128">IF(OR(OB$7="", $JE128=""), "", IFERROR(OB$8+SUMPRODUCT((Trades!$CL$8:$CL$307)*(Trades!$O$8:$Q$307=OB$7)*(Trades!$R$8:$R$307&lt;$JE128))-SUMPRODUCT((Trades!$H$8:$H$307)*(Trades!$E$8:$E$307=OB$7)*(Trades!$R$8:$R$307&lt;$JE128)), ""))</f>
        <v/>
      </c>
      <c r="OC128" s="86" t="str" cm="1">
        <f t="array" ref="OC128">IF(OR(OC$7="", $JE128=""), "", IFERROR(OC$8+SUMPRODUCT((Trades!$CL$8:$CL$307)*(Trades!$O$8:$Q$307=OC$7)*(Trades!$R$8:$R$307&lt;$JE128))-SUMPRODUCT((Trades!$H$8:$H$307)*(Trades!$E$8:$E$307=OC$7)*(Trades!$R$8:$R$307&lt;$JE128)), ""))</f>
        <v/>
      </c>
      <c r="OD128" s="86" t="str" cm="1">
        <f t="array" ref="OD128">IF(OR(OD$7="", $JE128=""), "", IFERROR(OD$8+SUMPRODUCT((Trades!$CL$8:$CL$307)*(Trades!$O$8:$Q$307=OD$7)*(Trades!$R$8:$R$307&lt;$JE128))-SUMPRODUCT((Trades!$H$8:$H$307)*(Trades!$E$8:$E$307=OD$7)*(Trades!$R$8:$R$307&lt;$JE128)), ""))</f>
        <v/>
      </c>
      <c r="OE128" s="86" t="str" cm="1">
        <f t="array" ref="OE128">IF(OR(OE$7="", $JE128=""), "", IFERROR(OE$8+SUMPRODUCT((Trades!$CL$8:$CL$307)*(Trades!$O$8:$Q$307=OE$7)*(Trades!$R$8:$R$307&lt;$JE128))-SUMPRODUCT((Trades!$H$8:$H$307)*(Trades!$E$8:$E$307=OE$7)*(Trades!$R$8:$R$307&lt;$JE128)), ""))</f>
        <v/>
      </c>
      <c r="OF128" s="86" t="str" cm="1">
        <f t="array" ref="OF128">IF(OR(OF$7="", $JE128=""), "", IFERROR(OF$8+SUMPRODUCT((Trades!$CL$8:$CL$307)*(Trades!$O$8:$Q$307=OF$7)*(Trades!$R$8:$R$307&lt;$JE128))-SUMPRODUCT((Trades!$H$8:$H$307)*(Trades!$E$8:$E$307=OF$7)*(Trades!$R$8:$R$307&lt;$JE128)), ""))</f>
        <v/>
      </c>
      <c r="OG128" s="86" t="str" cm="1">
        <f t="array" ref="OG128">IF(OR(OG$7="", $JE128=""), "", IFERROR(OG$8+SUMPRODUCT((Trades!$CL$8:$CL$307)*(Trades!$O$8:$Q$307=OG$7)*(Trades!$R$8:$R$307&lt;$JE128))-SUMPRODUCT((Trades!$H$8:$H$307)*(Trades!$E$8:$E$307=OG$7)*(Trades!$R$8:$R$307&lt;$JE128)), ""))</f>
        <v/>
      </c>
      <c r="OH128" s="87" t="str" cm="1">
        <f t="array" ref="OH128">IF(OR(OH$7="", $JE128=""), "", IFERROR(OH$8+SUMPRODUCT((Trades!$CL$8:$CL$307)*(Trades!$O$8:$Q$307=OH$7)*(Trades!$R$8:$R$307&lt;$JE128))-SUMPRODUCT((Trades!$H$8:$H$307)*(Trades!$E$8:$E$307=OH$7)*(Trades!$R$8:$R$307&lt;$JE128)), ""))</f>
        <v/>
      </c>
      <c r="OJ128" s="94" t="str">
        <f t="shared" si="270"/>
        <v/>
      </c>
      <c r="OK128" s="95" t="str">
        <f t="shared" si="298"/>
        <v/>
      </c>
      <c r="OL128" s="95" t="str">
        <f t="shared" si="299"/>
        <v/>
      </c>
      <c r="OM128" s="95" t="str">
        <f t="shared" si="300"/>
        <v/>
      </c>
      <c r="ON128" s="95" t="str">
        <f t="shared" si="301"/>
        <v/>
      </c>
      <c r="OO128" s="95" t="str">
        <f t="shared" si="302"/>
        <v/>
      </c>
      <c r="OP128" s="95" t="str">
        <f t="shared" si="303"/>
        <v/>
      </c>
      <c r="OQ128" s="95" t="str">
        <f t="shared" si="304"/>
        <v/>
      </c>
      <c r="OR128" s="95" t="str">
        <f t="shared" si="305"/>
        <v/>
      </c>
      <c r="OS128" s="95" t="str">
        <f t="shared" si="275"/>
        <v/>
      </c>
      <c r="OT128" s="95" t="str">
        <f t="shared" si="276"/>
        <v/>
      </c>
      <c r="OU128" s="95" t="str">
        <f t="shared" si="277"/>
        <v/>
      </c>
      <c r="OV128" s="95" t="str">
        <f t="shared" si="278"/>
        <v/>
      </c>
      <c r="OW128" s="95" t="str">
        <f t="shared" si="279"/>
        <v/>
      </c>
      <c r="OX128" s="95" t="str">
        <f t="shared" si="280"/>
        <v/>
      </c>
      <c r="OY128" s="95" t="str">
        <f t="shared" si="281"/>
        <v/>
      </c>
      <c r="OZ128" s="95" t="str">
        <f t="shared" si="282"/>
        <v/>
      </c>
      <c r="PA128" s="95" t="str">
        <f t="shared" si="283"/>
        <v/>
      </c>
      <c r="PB128" s="95" t="str">
        <f t="shared" si="284"/>
        <v/>
      </c>
      <c r="PC128" s="96" t="str">
        <f t="shared" si="285"/>
        <v/>
      </c>
      <c r="PE128" s="101" t="str">
        <f t="shared" si="271"/>
        <v/>
      </c>
      <c r="PG128" s="106" t="str">
        <f t="shared" si="272"/>
        <v/>
      </c>
      <c r="PH128" s="107" t="str">
        <f t="shared" si="306"/>
        <v/>
      </c>
      <c r="PI128" s="107" t="str">
        <f t="shared" si="307"/>
        <v/>
      </c>
      <c r="PJ128" s="107" t="str">
        <f t="shared" si="308"/>
        <v/>
      </c>
      <c r="PK128" s="107" t="str">
        <f t="shared" si="309"/>
        <v/>
      </c>
      <c r="PL128" s="107" t="str">
        <f t="shared" si="310"/>
        <v/>
      </c>
      <c r="PM128" s="107" t="str">
        <f t="shared" si="311"/>
        <v/>
      </c>
      <c r="PN128" s="107" t="str">
        <f t="shared" si="312"/>
        <v/>
      </c>
      <c r="PO128" s="107" t="str">
        <f t="shared" si="313"/>
        <v/>
      </c>
      <c r="PP128" s="107" t="str">
        <f t="shared" si="286"/>
        <v/>
      </c>
      <c r="PQ128" s="107" t="str">
        <f t="shared" si="287"/>
        <v/>
      </c>
      <c r="PR128" s="107" t="str">
        <f t="shared" si="288"/>
        <v/>
      </c>
      <c r="PS128" s="107" t="str">
        <f t="shared" si="289"/>
        <v/>
      </c>
      <c r="PT128" s="107" t="str">
        <f t="shared" si="290"/>
        <v/>
      </c>
      <c r="PU128" s="107" t="str">
        <f t="shared" si="291"/>
        <v/>
      </c>
      <c r="PV128" s="107" t="str">
        <f t="shared" si="292"/>
        <v/>
      </c>
      <c r="PW128" s="107" t="str">
        <f t="shared" si="293"/>
        <v/>
      </c>
      <c r="PX128" s="107" t="str">
        <f t="shared" si="294"/>
        <v/>
      </c>
      <c r="PY128" s="107" t="str">
        <f t="shared" si="295"/>
        <v/>
      </c>
      <c r="PZ128" s="108" t="str">
        <f t="shared" si="296"/>
        <v/>
      </c>
      <c r="QB128" s="124" t="str" cm="1">
        <f t="array" ref="QB128">IF(OR($QB$3="", $NI128=""), "", IFERROR(INDEX($ML128:$NE128, $QA128, MATCH($QB$3, $ML$7:$NE$7, 0)), ""))</f>
        <v/>
      </c>
      <c r="QD128" s="101" t="e" cm="1">
        <f t="array" ref="QD128">IF(OR($NI128="", $QB$3=""), NA(), IFERROR(INDEX($NO128:$OH128, $QC128, MATCH($QB$3, $NO$7:$OH$7, 0)), NA()))</f>
        <v>#N/A</v>
      </c>
      <c r="QF128" s="10">
        <f t="shared" si="242"/>
        <v>-20</v>
      </c>
    </row>
    <row r="129" spans="218:448" ht="15" hidden="1" customHeight="1" x14ac:dyDescent="0.25">
      <c r="HJ129" s="51" t="e">
        <f t="shared" ref="HJ129:HJ151" si="321">$HJ128</f>
        <v>#VALUE!</v>
      </c>
      <c r="HL129" s="49">
        <f>$CA$9</f>
        <v>4.1666666666666664E-2</v>
      </c>
      <c r="HN129" s="10" t="e">
        <f t="shared" si="316"/>
        <v>#VALUE!</v>
      </c>
      <c r="HP129" s="10" t="e">
        <f t="shared" si="317"/>
        <v>#VALUE!</v>
      </c>
      <c r="HR129" s="10" t="e">
        <f t="shared" si="243"/>
        <v>#VALUE!</v>
      </c>
      <c r="HT129" s="60" t="e">
        <f t="shared" si="320"/>
        <v>#VALUE!</v>
      </c>
      <c r="HU129" s="7" t="e">
        <f t="shared" si="320"/>
        <v>#VALUE!</v>
      </c>
      <c r="HV129" s="7" t="e">
        <f t="shared" si="320"/>
        <v>#VALUE!</v>
      </c>
      <c r="HW129" s="7" t="e">
        <f t="shared" si="320"/>
        <v>#VALUE!</v>
      </c>
      <c r="HX129" s="7" t="e">
        <f t="shared" si="320"/>
        <v>#VALUE!</v>
      </c>
      <c r="HY129" s="7" t="e">
        <f t="shared" si="320"/>
        <v>#VALUE!</v>
      </c>
      <c r="HZ129" s="7" t="e">
        <f t="shared" si="320"/>
        <v>#VALUE!</v>
      </c>
      <c r="IA129" s="7" t="e">
        <f t="shared" si="320"/>
        <v>#VALUE!</v>
      </c>
      <c r="IB129" s="7" t="e">
        <f t="shared" si="320"/>
        <v>#VALUE!</v>
      </c>
      <c r="IC129" s="7" t="e">
        <f t="shared" si="320"/>
        <v>#VALUE!</v>
      </c>
      <c r="ID129" s="7" t="e">
        <f t="shared" si="320"/>
        <v>#VALUE!</v>
      </c>
      <c r="IE129" s="7" t="e">
        <f t="shared" si="320"/>
        <v>#VALUE!</v>
      </c>
      <c r="IF129" s="7" t="e">
        <f t="shared" si="320"/>
        <v>#VALUE!</v>
      </c>
      <c r="IG129" s="7" t="e">
        <f t="shared" si="320"/>
        <v>#VALUE!</v>
      </c>
      <c r="IH129" s="7" t="e">
        <f t="shared" si="320"/>
        <v>#VALUE!</v>
      </c>
      <c r="II129" s="7" t="e">
        <f t="shared" si="320"/>
        <v>#VALUE!</v>
      </c>
      <c r="IJ129" s="7" t="e">
        <f t="shared" si="319"/>
        <v>#VALUE!</v>
      </c>
      <c r="IK129" s="7" t="e">
        <f t="shared" si="319"/>
        <v>#VALUE!</v>
      </c>
      <c r="IL129" s="7" t="e">
        <f t="shared" si="319"/>
        <v>#VALUE!</v>
      </c>
      <c r="IM129" s="61" t="e">
        <f t="shared" si="319"/>
        <v>#VALUE!</v>
      </c>
      <c r="IW129" s="10" t="str">
        <f>IFERROR(IF(COUNTIF(IW$8:IW128, IW128)&lt;=INDEX($IQ$8:$IQ$18, MATCH(IW128, $IP$8:$IP$18, 0)), IW128, IW128+$IR$5), "")</f>
        <v/>
      </c>
      <c r="IX129" s="10" t="str">
        <f>IF($IW129="", "", COUNTIF(IW$8:IW129, IW129))</f>
        <v/>
      </c>
      <c r="IY129" s="10" t="str">
        <f t="shared" si="245"/>
        <v/>
      </c>
      <c r="JA129" s="10" t="str">
        <f t="shared" si="246"/>
        <v/>
      </c>
      <c r="JB129" s="10" t="str">
        <f>IF($JA129="", "", COUNTIF(JA$8:JA129, "X"))</f>
        <v/>
      </c>
      <c r="JE129" s="67" t="str">
        <f t="shared" si="247"/>
        <v/>
      </c>
      <c r="JF129" s="60" t="str">
        <f>IF(AND($IQ$5='Dev Settings'!$BU$3, COUNTIF($IP$21:$IP$25, HT129)&gt;0, COUNTIF($IP$21:$IP$25, HT128)&gt;0), MIN($ML128:$NE128)-ML128, IF(AND($IQ$6='Dev Settings'!$BU$3, COUNTIF($IQ$21:$IQ$25, HT129)&gt;0, COUNTIF($IQ$21:$IQ$25, HT128)&gt;0), MAX($ML128:$NE128)-ML128, IFERROR(INDEX($IU$8:$IU$107, MATCH(HT129, $IT$8:$IT$107, 0)), "")))</f>
        <v/>
      </c>
      <c r="JG129" s="7" t="str">
        <f>IF(AND($IQ$5='Dev Settings'!$BU$3, COUNTIF($IP$21:$IP$25, HU129)&gt;0, COUNTIF($IP$21:$IP$25, HU128)&gt;0), MIN($ML128:$NE128)-MM128, IF(AND($IQ$6='Dev Settings'!$BU$3, COUNTIF($IQ$21:$IQ$25, HU129)&gt;0, COUNTIF($IQ$21:$IQ$25, HU128)&gt;0), MAX($ML128:$NE128)-MM128, IFERROR(INDEX($IU$8:$IU$107, MATCH(HU129, $IT$8:$IT$107, 0)), "")))</f>
        <v/>
      </c>
      <c r="JH129" s="7" t="str">
        <f>IF(AND($IQ$5='Dev Settings'!$BU$3, COUNTIF($IP$21:$IP$25, HV129)&gt;0, COUNTIF($IP$21:$IP$25, HV128)&gt;0), MIN($ML128:$NE128)-MN128, IF(AND($IQ$6='Dev Settings'!$BU$3, COUNTIF($IQ$21:$IQ$25, HV129)&gt;0, COUNTIF($IQ$21:$IQ$25, HV128)&gt;0), MAX($ML128:$NE128)-MN128, IFERROR(INDEX($IU$8:$IU$107, MATCH(HV129, $IT$8:$IT$107, 0)), "")))</f>
        <v/>
      </c>
      <c r="JI129" s="7" t="str">
        <f>IF(AND($IQ$5='Dev Settings'!$BU$3, COUNTIF($IP$21:$IP$25, HW129)&gt;0, COUNTIF($IP$21:$IP$25, HW128)&gt;0), MIN($ML128:$NE128)-MO128, IF(AND($IQ$6='Dev Settings'!$BU$3, COUNTIF($IQ$21:$IQ$25, HW129)&gt;0, COUNTIF($IQ$21:$IQ$25, HW128)&gt;0), MAX($ML128:$NE128)-MO128, IFERROR(INDEX($IU$8:$IU$107, MATCH(HW129, $IT$8:$IT$107, 0)), "")))</f>
        <v/>
      </c>
      <c r="JJ129" s="7" t="str">
        <f>IF(AND($IQ$5='Dev Settings'!$BU$3, COUNTIF($IP$21:$IP$25, HX129)&gt;0, COUNTIF($IP$21:$IP$25, HX128)&gt;0), MIN($ML128:$NE128)-MP128, IF(AND($IQ$6='Dev Settings'!$BU$3, COUNTIF($IQ$21:$IQ$25, HX129)&gt;0, COUNTIF($IQ$21:$IQ$25, HX128)&gt;0), MAX($ML128:$NE128)-MP128, IFERROR(INDEX($IU$8:$IU$107, MATCH(HX129, $IT$8:$IT$107, 0)), "")))</f>
        <v/>
      </c>
      <c r="JK129" s="7" t="str">
        <f>IF(AND($IQ$5='Dev Settings'!$BU$3, COUNTIF($IP$21:$IP$25, HY129)&gt;0, COUNTIF($IP$21:$IP$25, HY128)&gt;0), MIN($ML128:$NE128)-MQ128, IF(AND($IQ$6='Dev Settings'!$BU$3, COUNTIF($IQ$21:$IQ$25, HY129)&gt;0, COUNTIF($IQ$21:$IQ$25, HY128)&gt;0), MAX($ML128:$NE128)-MQ128, IFERROR(INDEX($IU$8:$IU$107, MATCH(HY129, $IT$8:$IT$107, 0)), "")))</f>
        <v/>
      </c>
      <c r="JL129" s="7" t="str">
        <f>IF(AND($IQ$5='Dev Settings'!$BU$3, COUNTIF($IP$21:$IP$25, HZ129)&gt;0, COUNTIF($IP$21:$IP$25, HZ128)&gt;0), MIN($ML128:$NE128)-MR128, IF(AND($IQ$6='Dev Settings'!$BU$3, COUNTIF($IQ$21:$IQ$25, HZ129)&gt;0, COUNTIF($IQ$21:$IQ$25, HZ128)&gt;0), MAX($ML128:$NE128)-MR128, IFERROR(INDEX($IU$8:$IU$107, MATCH(HZ129, $IT$8:$IT$107, 0)), "")))</f>
        <v/>
      </c>
      <c r="JM129" s="7" t="str">
        <f>IF(AND($IQ$5='Dev Settings'!$BU$3, COUNTIF($IP$21:$IP$25, IA129)&gt;0, COUNTIF($IP$21:$IP$25, IA128)&gt;0), MIN($ML128:$NE128)-MS128, IF(AND($IQ$6='Dev Settings'!$BU$3, COUNTIF($IQ$21:$IQ$25, IA129)&gt;0, COUNTIF($IQ$21:$IQ$25, IA128)&gt;0), MAX($ML128:$NE128)-MS128, IFERROR(INDEX($IU$8:$IU$107, MATCH(IA129, $IT$8:$IT$107, 0)), "")))</f>
        <v/>
      </c>
      <c r="JN129" s="7" t="str">
        <f>IF(AND($IQ$5='Dev Settings'!$BU$3, COUNTIF($IP$21:$IP$25, IB129)&gt;0, COUNTIF($IP$21:$IP$25, IB128)&gt;0), MIN($ML128:$NE128)-MT128, IF(AND($IQ$6='Dev Settings'!$BU$3, COUNTIF($IQ$21:$IQ$25, IB129)&gt;0, COUNTIF($IQ$21:$IQ$25, IB128)&gt;0), MAX($ML128:$NE128)-MT128, IFERROR(INDEX($IU$8:$IU$107, MATCH(IB129, $IT$8:$IT$107, 0)), "")))</f>
        <v/>
      </c>
      <c r="JO129" s="7" t="str">
        <f>IF(AND($IQ$5='Dev Settings'!$BU$3, COUNTIF($IP$21:$IP$25, IC129)&gt;0, COUNTIF($IP$21:$IP$25, IC128)&gt;0), MIN($ML128:$NE128)-MU128, IF(AND($IQ$6='Dev Settings'!$BU$3, COUNTIF($IQ$21:$IQ$25, IC129)&gt;0, COUNTIF($IQ$21:$IQ$25, IC128)&gt;0), MAX($ML128:$NE128)-MU128, IFERROR(INDEX($IU$8:$IU$107, MATCH(IC129, $IT$8:$IT$107, 0)), "")))</f>
        <v/>
      </c>
      <c r="JP129" s="7" t="str">
        <f>IF(AND($IQ$5='Dev Settings'!$BU$3, COUNTIF($IP$21:$IP$25, ID129)&gt;0, COUNTIF($IP$21:$IP$25, ID128)&gt;0), MIN($ML128:$NE128)-MV128, IF(AND($IQ$6='Dev Settings'!$BU$3, COUNTIF($IQ$21:$IQ$25, ID129)&gt;0, COUNTIF($IQ$21:$IQ$25, ID128)&gt;0), MAX($ML128:$NE128)-MV128, IFERROR(INDEX($IU$8:$IU$107, MATCH(ID129, $IT$8:$IT$107, 0)), "")))</f>
        <v/>
      </c>
      <c r="JQ129" s="7" t="str">
        <f>IF(AND($IQ$5='Dev Settings'!$BU$3, COUNTIF($IP$21:$IP$25, IE129)&gt;0, COUNTIF($IP$21:$IP$25, IE128)&gt;0), MIN($ML128:$NE128)-MW128, IF(AND($IQ$6='Dev Settings'!$BU$3, COUNTIF($IQ$21:$IQ$25, IE129)&gt;0, COUNTIF($IQ$21:$IQ$25, IE128)&gt;0), MAX($ML128:$NE128)-MW128, IFERROR(INDEX($IU$8:$IU$107, MATCH(IE129, $IT$8:$IT$107, 0)), "")))</f>
        <v/>
      </c>
      <c r="JR129" s="7" t="str">
        <f>IF(AND($IQ$5='Dev Settings'!$BU$3, COUNTIF($IP$21:$IP$25, IF129)&gt;0, COUNTIF($IP$21:$IP$25, IF128)&gt;0), MIN($ML128:$NE128)-MX128, IF(AND($IQ$6='Dev Settings'!$BU$3, COUNTIF($IQ$21:$IQ$25, IF129)&gt;0, COUNTIF($IQ$21:$IQ$25, IF128)&gt;0), MAX($ML128:$NE128)-MX128, IFERROR(INDEX($IU$8:$IU$107, MATCH(IF129, $IT$8:$IT$107, 0)), "")))</f>
        <v/>
      </c>
      <c r="JS129" s="7" t="str">
        <f>IF(AND($IQ$5='Dev Settings'!$BU$3, COUNTIF($IP$21:$IP$25, IG129)&gt;0, COUNTIF($IP$21:$IP$25, IG128)&gt;0), MIN($ML128:$NE128)-MY128, IF(AND($IQ$6='Dev Settings'!$BU$3, COUNTIF($IQ$21:$IQ$25, IG129)&gt;0, COUNTIF($IQ$21:$IQ$25, IG128)&gt;0), MAX($ML128:$NE128)-MY128, IFERROR(INDEX($IU$8:$IU$107, MATCH(IG129, $IT$8:$IT$107, 0)), "")))</f>
        <v/>
      </c>
      <c r="JT129" s="7" t="str">
        <f>IF(AND($IQ$5='Dev Settings'!$BU$3, COUNTIF($IP$21:$IP$25, IH129)&gt;0, COUNTIF($IP$21:$IP$25, IH128)&gt;0), MIN($ML128:$NE128)-MZ128, IF(AND($IQ$6='Dev Settings'!$BU$3, COUNTIF($IQ$21:$IQ$25, IH129)&gt;0, COUNTIF($IQ$21:$IQ$25, IH128)&gt;0), MAX($ML128:$NE128)-MZ128, IFERROR(INDEX($IU$8:$IU$107, MATCH(IH129, $IT$8:$IT$107, 0)), "")))</f>
        <v/>
      </c>
      <c r="JU129" s="7" t="str">
        <f>IF(AND($IQ$5='Dev Settings'!$BU$3, COUNTIF($IP$21:$IP$25, II129)&gt;0, COUNTIF($IP$21:$IP$25, II128)&gt;0), MIN($ML128:$NE128)-NA128, IF(AND($IQ$6='Dev Settings'!$BU$3, COUNTIF($IQ$21:$IQ$25, II129)&gt;0, COUNTIF($IQ$21:$IQ$25, II128)&gt;0), MAX($ML128:$NE128)-NA128, IFERROR(INDEX($IU$8:$IU$107, MATCH(II129, $IT$8:$IT$107, 0)), "")))</f>
        <v/>
      </c>
      <c r="JV129" s="7" t="str">
        <f>IF(AND($IQ$5='Dev Settings'!$BU$3, COUNTIF($IP$21:$IP$25, IJ129)&gt;0, COUNTIF($IP$21:$IP$25, IJ128)&gt;0), MIN($ML128:$NE128)-NB128, IF(AND($IQ$6='Dev Settings'!$BU$3, COUNTIF($IQ$21:$IQ$25, IJ129)&gt;0, COUNTIF($IQ$21:$IQ$25, IJ128)&gt;0), MAX($ML128:$NE128)-NB128, IFERROR(INDEX($IU$8:$IU$107, MATCH(IJ129, $IT$8:$IT$107, 0)), "")))</f>
        <v/>
      </c>
      <c r="JW129" s="7" t="str">
        <f>IF(AND($IQ$5='Dev Settings'!$BU$3, COUNTIF($IP$21:$IP$25, IK129)&gt;0, COUNTIF($IP$21:$IP$25, IK128)&gt;0), MIN($ML128:$NE128)-NC128, IF(AND($IQ$6='Dev Settings'!$BU$3, COUNTIF($IQ$21:$IQ$25, IK129)&gt;0, COUNTIF($IQ$21:$IQ$25, IK128)&gt;0), MAX($ML128:$NE128)-NC128, IFERROR(INDEX($IU$8:$IU$107, MATCH(IK129, $IT$8:$IT$107, 0)), "")))</f>
        <v/>
      </c>
      <c r="JX129" s="7" t="str">
        <f>IF(AND($IQ$5='Dev Settings'!$BU$3, COUNTIF($IP$21:$IP$25, IL129)&gt;0, COUNTIF($IP$21:$IP$25, IL128)&gt;0), MIN($ML128:$NE128)-ND128, IF(AND($IQ$6='Dev Settings'!$BU$3, COUNTIF($IQ$21:$IQ$25, IL129)&gt;0, COUNTIF($IQ$21:$IQ$25, IL128)&gt;0), MAX($ML128:$NE128)-ND128, IFERROR(INDEX($IU$8:$IU$107, MATCH(IL129, $IT$8:$IT$107, 0)), "")))</f>
        <v/>
      </c>
      <c r="JY129" s="61" t="str">
        <f>IF(AND($IQ$5='Dev Settings'!$BU$3, COUNTIF($IP$21:$IP$25, IM129)&gt;0, COUNTIF($IP$21:$IP$25, IM128)&gt;0), MIN($ML128:$NE128)-NE128, IF(AND($IQ$6='Dev Settings'!$BU$3, COUNTIF($IQ$21:$IQ$25, IM129)&gt;0, COUNTIF($IQ$21:$IQ$25, IM128)&gt;0), MAX($ML128:$NE128)-NE128, IFERROR(INDEX($IU$8:$IU$107, MATCH(IM129, $IT$8:$IT$107, 0)), "")))</f>
        <v/>
      </c>
      <c r="KA129" s="60" t="str">
        <f t="shared" si="181"/>
        <v/>
      </c>
      <c r="KB129" s="7" t="str">
        <f t="shared" si="182"/>
        <v/>
      </c>
      <c r="KC129" s="7" t="str">
        <f t="shared" si="183"/>
        <v/>
      </c>
      <c r="KD129" s="7" t="str">
        <f t="shared" si="184"/>
        <v/>
      </c>
      <c r="KE129" s="7" t="str">
        <f t="shared" si="185"/>
        <v/>
      </c>
      <c r="KF129" s="7" t="str">
        <f t="shared" si="186"/>
        <v/>
      </c>
      <c r="KG129" s="7" t="str">
        <f t="shared" si="187"/>
        <v/>
      </c>
      <c r="KH129" s="7" t="str">
        <f t="shared" si="188"/>
        <v/>
      </c>
      <c r="KI129" s="7" t="str">
        <f t="shared" si="189"/>
        <v/>
      </c>
      <c r="KJ129" s="7" t="str">
        <f t="shared" si="190"/>
        <v/>
      </c>
      <c r="KK129" s="7" t="str">
        <f t="shared" si="191"/>
        <v/>
      </c>
      <c r="KL129" s="7" t="str">
        <f t="shared" si="192"/>
        <v/>
      </c>
      <c r="KM129" s="7" t="str">
        <f t="shared" si="193"/>
        <v/>
      </c>
      <c r="KN129" s="7" t="str">
        <f t="shared" si="194"/>
        <v/>
      </c>
      <c r="KO129" s="7" t="str">
        <f t="shared" si="195"/>
        <v/>
      </c>
      <c r="KP129" s="7" t="str">
        <f t="shared" si="196"/>
        <v/>
      </c>
      <c r="KQ129" s="7" t="str">
        <f t="shared" si="197"/>
        <v/>
      </c>
      <c r="KR129" s="7" t="str">
        <f t="shared" si="198"/>
        <v/>
      </c>
      <c r="KS129" s="7" t="str">
        <f t="shared" si="199"/>
        <v/>
      </c>
      <c r="KT129" s="61" t="str">
        <f t="shared" si="200"/>
        <v/>
      </c>
      <c r="KV129" s="60" t="e">
        <f t="shared" si="201"/>
        <v>#VALUE!</v>
      </c>
      <c r="KW129" s="7" t="e">
        <f t="shared" si="202"/>
        <v>#VALUE!</v>
      </c>
      <c r="KX129" s="7" t="e">
        <f t="shared" si="203"/>
        <v>#VALUE!</v>
      </c>
      <c r="KY129" s="7" t="e">
        <f t="shared" si="204"/>
        <v>#VALUE!</v>
      </c>
      <c r="KZ129" s="7" t="e">
        <f t="shared" si="205"/>
        <v>#VALUE!</v>
      </c>
      <c r="LA129" s="7" t="e">
        <f t="shared" si="206"/>
        <v>#VALUE!</v>
      </c>
      <c r="LB129" s="7" t="e">
        <f t="shared" si="207"/>
        <v>#VALUE!</v>
      </c>
      <c r="LC129" s="7" t="e">
        <f t="shared" si="208"/>
        <v>#VALUE!</v>
      </c>
      <c r="LD129" s="7" t="e">
        <f t="shared" si="209"/>
        <v>#VALUE!</v>
      </c>
      <c r="LE129" s="7" t="e">
        <f t="shared" si="210"/>
        <v>#VALUE!</v>
      </c>
      <c r="LF129" s="7" t="e">
        <f t="shared" si="211"/>
        <v>#VALUE!</v>
      </c>
      <c r="LG129" s="7" t="e">
        <f t="shared" si="212"/>
        <v>#VALUE!</v>
      </c>
      <c r="LH129" s="7" t="e">
        <f t="shared" si="213"/>
        <v>#VALUE!</v>
      </c>
      <c r="LI129" s="7" t="e">
        <f t="shared" si="214"/>
        <v>#VALUE!</v>
      </c>
      <c r="LJ129" s="7" t="e">
        <f t="shared" si="215"/>
        <v>#VALUE!</v>
      </c>
      <c r="LK129" s="7" t="e">
        <f t="shared" si="216"/>
        <v>#VALUE!</v>
      </c>
      <c r="LL129" s="7" t="e">
        <f t="shared" si="217"/>
        <v>#VALUE!</v>
      </c>
      <c r="LM129" s="7" t="e">
        <f t="shared" si="218"/>
        <v>#VALUE!</v>
      </c>
      <c r="LN129" s="7" t="e">
        <f t="shared" si="219"/>
        <v>#VALUE!</v>
      </c>
      <c r="LO129" s="61" t="e">
        <f t="shared" si="220"/>
        <v>#VALUE!</v>
      </c>
      <c r="LQ129" s="60" t="e">
        <f t="shared" si="221"/>
        <v>#VALUE!</v>
      </c>
      <c r="LR129" s="7" t="e">
        <f t="shared" si="222"/>
        <v>#VALUE!</v>
      </c>
      <c r="LS129" s="7" t="e">
        <f t="shared" si="223"/>
        <v>#VALUE!</v>
      </c>
      <c r="LT129" s="7" t="e">
        <f t="shared" si="224"/>
        <v>#VALUE!</v>
      </c>
      <c r="LU129" s="7" t="e">
        <f t="shared" si="225"/>
        <v>#VALUE!</v>
      </c>
      <c r="LV129" s="7" t="e">
        <f t="shared" si="226"/>
        <v>#VALUE!</v>
      </c>
      <c r="LW129" s="7" t="e">
        <f t="shared" si="227"/>
        <v>#VALUE!</v>
      </c>
      <c r="LX129" s="7" t="e">
        <f t="shared" si="228"/>
        <v>#VALUE!</v>
      </c>
      <c r="LY129" s="7" t="e">
        <f t="shared" si="229"/>
        <v>#VALUE!</v>
      </c>
      <c r="LZ129" s="7" t="e">
        <f t="shared" si="230"/>
        <v>#VALUE!</v>
      </c>
      <c r="MA129" s="7" t="e">
        <f t="shared" si="231"/>
        <v>#VALUE!</v>
      </c>
      <c r="MB129" s="7" t="e">
        <f t="shared" si="232"/>
        <v>#VALUE!</v>
      </c>
      <c r="MC129" s="7" t="e">
        <f t="shared" si="233"/>
        <v>#VALUE!</v>
      </c>
      <c r="MD129" s="7" t="e">
        <f t="shared" si="234"/>
        <v>#VALUE!</v>
      </c>
      <c r="ME129" s="7" t="e">
        <f t="shared" si="235"/>
        <v>#VALUE!</v>
      </c>
      <c r="MF129" s="7" t="e">
        <f t="shared" si="236"/>
        <v>#VALUE!</v>
      </c>
      <c r="MG129" s="7" t="e">
        <f t="shared" si="237"/>
        <v>#VALUE!</v>
      </c>
      <c r="MH129" s="7" t="e">
        <f t="shared" si="238"/>
        <v>#VALUE!</v>
      </c>
      <c r="MI129" s="7" t="e">
        <f t="shared" si="239"/>
        <v>#VALUE!</v>
      </c>
      <c r="MJ129" s="61" t="e">
        <f t="shared" si="240"/>
        <v>#VALUE!</v>
      </c>
      <c r="ML129" s="60" t="str">
        <f t="shared" si="248"/>
        <v/>
      </c>
      <c r="MM129" s="7" t="str">
        <f t="shared" si="249"/>
        <v/>
      </c>
      <c r="MN129" s="7" t="str">
        <f t="shared" si="250"/>
        <v/>
      </c>
      <c r="MO129" s="7" t="str">
        <f t="shared" si="251"/>
        <v/>
      </c>
      <c r="MP129" s="7" t="str">
        <f t="shared" si="252"/>
        <v/>
      </c>
      <c r="MQ129" s="7" t="str">
        <f t="shared" si="253"/>
        <v/>
      </c>
      <c r="MR129" s="7" t="str">
        <f t="shared" si="254"/>
        <v/>
      </c>
      <c r="MS129" s="7" t="str">
        <f t="shared" si="255"/>
        <v/>
      </c>
      <c r="MT129" s="7" t="str">
        <f t="shared" si="256"/>
        <v/>
      </c>
      <c r="MU129" s="7" t="str">
        <f t="shared" si="257"/>
        <v/>
      </c>
      <c r="MV129" s="7" t="str">
        <f t="shared" si="258"/>
        <v/>
      </c>
      <c r="MW129" s="7" t="str">
        <f t="shared" si="259"/>
        <v/>
      </c>
      <c r="MX129" s="7" t="str">
        <f t="shared" si="260"/>
        <v/>
      </c>
      <c r="MY129" s="7" t="str">
        <f t="shared" si="261"/>
        <v/>
      </c>
      <c r="MZ129" s="7" t="str">
        <f t="shared" si="262"/>
        <v/>
      </c>
      <c r="NA129" s="7" t="str">
        <f t="shared" si="263"/>
        <v/>
      </c>
      <c r="NB129" s="7" t="str">
        <f t="shared" si="264"/>
        <v/>
      </c>
      <c r="NC129" s="7" t="str">
        <f t="shared" si="265"/>
        <v/>
      </c>
      <c r="ND129" s="7" t="str">
        <f t="shared" si="266"/>
        <v/>
      </c>
      <c r="NE129" s="61" t="str">
        <f t="shared" si="267"/>
        <v/>
      </c>
      <c r="NG129" s="10" t="str">
        <f t="shared" si="268"/>
        <v/>
      </c>
      <c r="NI129" s="10" t="str">
        <f t="shared" si="269"/>
        <v/>
      </c>
      <c r="NK129" s="10" t="str">
        <f>IF(COUNTIF($NI129:$NI$176, "X")=1, "X", "")</f>
        <v/>
      </c>
      <c r="NM129" s="10" t="str">
        <f t="shared" si="241"/>
        <v/>
      </c>
      <c r="NO129" s="85" t="str" cm="1">
        <f t="array" ref="NO129">IF(OR(NO$7="", $JE129=""), "", IFERROR(NO$8+SUMPRODUCT((Trades!$CL$8:$CL$307)*(Trades!$O$8:$Q$307=NO$7)*(Trades!$R$8:$R$307&lt;$JE129))-SUMPRODUCT((Trades!$H$8:$H$307)*(Trades!$E$8:$E$307=NO$7)*(Trades!$R$8:$R$307&lt;$JE129)), ""))</f>
        <v/>
      </c>
      <c r="NP129" s="86" t="str" cm="1">
        <f t="array" ref="NP129">IF(OR(NP$7="", $JE129=""), "", IFERROR(NP$8+SUMPRODUCT((Trades!$CL$8:$CL$307)*(Trades!$O$8:$Q$307=NP$7)*(Trades!$R$8:$R$307&lt;$JE129))-SUMPRODUCT((Trades!$H$8:$H$307)*(Trades!$E$8:$E$307=NP$7)*(Trades!$R$8:$R$307&lt;$JE129)), ""))</f>
        <v/>
      </c>
      <c r="NQ129" s="86" t="str" cm="1">
        <f t="array" ref="NQ129">IF(OR(NQ$7="", $JE129=""), "", IFERROR(NQ$8+SUMPRODUCT((Trades!$CL$8:$CL$307)*(Trades!$O$8:$Q$307=NQ$7)*(Trades!$R$8:$R$307&lt;$JE129))-SUMPRODUCT((Trades!$H$8:$H$307)*(Trades!$E$8:$E$307=NQ$7)*(Trades!$R$8:$R$307&lt;$JE129)), ""))</f>
        <v/>
      </c>
      <c r="NR129" s="86" t="str" cm="1">
        <f t="array" ref="NR129">IF(OR(NR$7="", $JE129=""), "", IFERROR(NR$8+SUMPRODUCT((Trades!$CL$8:$CL$307)*(Trades!$O$8:$Q$307=NR$7)*(Trades!$R$8:$R$307&lt;$JE129))-SUMPRODUCT((Trades!$H$8:$H$307)*(Trades!$E$8:$E$307=NR$7)*(Trades!$R$8:$R$307&lt;$JE129)), ""))</f>
        <v/>
      </c>
      <c r="NS129" s="86" t="str" cm="1">
        <f t="array" ref="NS129">IF(OR(NS$7="", $JE129=""), "", IFERROR(NS$8+SUMPRODUCT((Trades!$CL$8:$CL$307)*(Trades!$O$8:$Q$307=NS$7)*(Trades!$R$8:$R$307&lt;$JE129))-SUMPRODUCT((Trades!$H$8:$H$307)*(Trades!$E$8:$E$307=NS$7)*(Trades!$R$8:$R$307&lt;$JE129)), ""))</f>
        <v/>
      </c>
      <c r="NT129" s="86" t="str" cm="1">
        <f t="array" ref="NT129">IF(OR(NT$7="", $JE129=""), "", IFERROR(NT$8+SUMPRODUCT((Trades!$CL$8:$CL$307)*(Trades!$O$8:$Q$307=NT$7)*(Trades!$R$8:$R$307&lt;$JE129))-SUMPRODUCT((Trades!$H$8:$H$307)*(Trades!$E$8:$E$307=NT$7)*(Trades!$R$8:$R$307&lt;$JE129)), ""))</f>
        <v/>
      </c>
      <c r="NU129" s="86" t="str" cm="1">
        <f t="array" ref="NU129">IF(OR(NU$7="", $JE129=""), "", IFERROR(NU$8+SUMPRODUCT((Trades!$CL$8:$CL$307)*(Trades!$O$8:$Q$307=NU$7)*(Trades!$R$8:$R$307&lt;$JE129))-SUMPRODUCT((Trades!$H$8:$H$307)*(Trades!$E$8:$E$307=NU$7)*(Trades!$R$8:$R$307&lt;$JE129)), ""))</f>
        <v/>
      </c>
      <c r="NV129" s="86" t="str" cm="1">
        <f t="array" ref="NV129">IF(OR(NV$7="", $JE129=""), "", IFERROR(NV$8+SUMPRODUCT((Trades!$CL$8:$CL$307)*(Trades!$O$8:$Q$307=NV$7)*(Trades!$R$8:$R$307&lt;$JE129))-SUMPRODUCT((Trades!$H$8:$H$307)*(Trades!$E$8:$E$307=NV$7)*(Trades!$R$8:$R$307&lt;$JE129)), ""))</f>
        <v/>
      </c>
      <c r="NW129" s="86" t="str" cm="1">
        <f t="array" ref="NW129">IF(OR(NW$7="", $JE129=""), "", IFERROR(NW$8+SUMPRODUCT((Trades!$CL$8:$CL$307)*(Trades!$O$8:$Q$307=NW$7)*(Trades!$R$8:$R$307&lt;$JE129))-SUMPRODUCT((Trades!$H$8:$H$307)*(Trades!$E$8:$E$307=NW$7)*(Trades!$R$8:$R$307&lt;$JE129)), ""))</f>
        <v/>
      </c>
      <c r="NX129" s="86" t="str" cm="1">
        <f t="array" ref="NX129">IF(OR(NX$7="", $JE129=""), "", IFERROR(NX$8+SUMPRODUCT((Trades!$CL$8:$CL$307)*(Trades!$O$8:$Q$307=NX$7)*(Trades!$R$8:$R$307&lt;$JE129))-SUMPRODUCT((Trades!$H$8:$H$307)*(Trades!$E$8:$E$307=NX$7)*(Trades!$R$8:$R$307&lt;$JE129)), ""))</f>
        <v/>
      </c>
      <c r="NY129" s="86" t="str" cm="1">
        <f t="array" ref="NY129">IF(OR(NY$7="", $JE129=""), "", IFERROR(NY$8+SUMPRODUCT((Trades!$CL$8:$CL$307)*(Trades!$O$8:$Q$307=NY$7)*(Trades!$R$8:$R$307&lt;$JE129))-SUMPRODUCT((Trades!$H$8:$H$307)*(Trades!$E$8:$E$307=NY$7)*(Trades!$R$8:$R$307&lt;$JE129)), ""))</f>
        <v/>
      </c>
      <c r="NZ129" s="86" t="str" cm="1">
        <f t="array" ref="NZ129">IF(OR(NZ$7="", $JE129=""), "", IFERROR(NZ$8+SUMPRODUCT((Trades!$CL$8:$CL$307)*(Trades!$O$8:$Q$307=NZ$7)*(Trades!$R$8:$R$307&lt;$JE129))-SUMPRODUCT((Trades!$H$8:$H$307)*(Trades!$E$8:$E$307=NZ$7)*(Trades!$R$8:$R$307&lt;$JE129)), ""))</f>
        <v/>
      </c>
      <c r="OA129" s="86" t="str" cm="1">
        <f t="array" ref="OA129">IF(OR(OA$7="", $JE129=""), "", IFERROR(OA$8+SUMPRODUCT((Trades!$CL$8:$CL$307)*(Trades!$O$8:$Q$307=OA$7)*(Trades!$R$8:$R$307&lt;$JE129))-SUMPRODUCT((Trades!$H$8:$H$307)*(Trades!$E$8:$E$307=OA$7)*(Trades!$R$8:$R$307&lt;$JE129)), ""))</f>
        <v/>
      </c>
      <c r="OB129" s="86" t="str" cm="1">
        <f t="array" ref="OB129">IF(OR(OB$7="", $JE129=""), "", IFERROR(OB$8+SUMPRODUCT((Trades!$CL$8:$CL$307)*(Trades!$O$8:$Q$307=OB$7)*(Trades!$R$8:$R$307&lt;$JE129))-SUMPRODUCT((Trades!$H$8:$H$307)*(Trades!$E$8:$E$307=OB$7)*(Trades!$R$8:$R$307&lt;$JE129)), ""))</f>
        <v/>
      </c>
      <c r="OC129" s="86" t="str" cm="1">
        <f t="array" ref="OC129">IF(OR(OC$7="", $JE129=""), "", IFERROR(OC$8+SUMPRODUCT((Trades!$CL$8:$CL$307)*(Trades!$O$8:$Q$307=OC$7)*(Trades!$R$8:$R$307&lt;$JE129))-SUMPRODUCT((Trades!$H$8:$H$307)*(Trades!$E$8:$E$307=OC$7)*(Trades!$R$8:$R$307&lt;$JE129)), ""))</f>
        <v/>
      </c>
      <c r="OD129" s="86" t="str" cm="1">
        <f t="array" ref="OD129">IF(OR(OD$7="", $JE129=""), "", IFERROR(OD$8+SUMPRODUCT((Trades!$CL$8:$CL$307)*(Trades!$O$8:$Q$307=OD$7)*(Trades!$R$8:$R$307&lt;$JE129))-SUMPRODUCT((Trades!$H$8:$H$307)*(Trades!$E$8:$E$307=OD$7)*(Trades!$R$8:$R$307&lt;$JE129)), ""))</f>
        <v/>
      </c>
      <c r="OE129" s="86" t="str" cm="1">
        <f t="array" ref="OE129">IF(OR(OE$7="", $JE129=""), "", IFERROR(OE$8+SUMPRODUCT((Trades!$CL$8:$CL$307)*(Trades!$O$8:$Q$307=OE$7)*(Trades!$R$8:$R$307&lt;$JE129))-SUMPRODUCT((Trades!$H$8:$H$307)*(Trades!$E$8:$E$307=OE$7)*(Trades!$R$8:$R$307&lt;$JE129)), ""))</f>
        <v/>
      </c>
      <c r="OF129" s="86" t="str" cm="1">
        <f t="array" ref="OF129">IF(OR(OF$7="", $JE129=""), "", IFERROR(OF$8+SUMPRODUCT((Trades!$CL$8:$CL$307)*(Trades!$O$8:$Q$307=OF$7)*(Trades!$R$8:$R$307&lt;$JE129))-SUMPRODUCT((Trades!$H$8:$H$307)*(Trades!$E$8:$E$307=OF$7)*(Trades!$R$8:$R$307&lt;$JE129)), ""))</f>
        <v/>
      </c>
      <c r="OG129" s="86" t="str" cm="1">
        <f t="array" ref="OG129">IF(OR(OG$7="", $JE129=""), "", IFERROR(OG$8+SUMPRODUCT((Trades!$CL$8:$CL$307)*(Trades!$O$8:$Q$307=OG$7)*(Trades!$R$8:$R$307&lt;$JE129))-SUMPRODUCT((Trades!$H$8:$H$307)*(Trades!$E$8:$E$307=OG$7)*(Trades!$R$8:$R$307&lt;$JE129)), ""))</f>
        <v/>
      </c>
      <c r="OH129" s="87" t="str" cm="1">
        <f t="array" ref="OH129">IF(OR(OH$7="", $JE129=""), "", IFERROR(OH$8+SUMPRODUCT((Trades!$CL$8:$CL$307)*(Trades!$O$8:$Q$307=OH$7)*(Trades!$R$8:$R$307&lt;$JE129))-SUMPRODUCT((Trades!$H$8:$H$307)*(Trades!$E$8:$E$307=OH$7)*(Trades!$R$8:$R$307&lt;$JE129)), ""))</f>
        <v/>
      </c>
      <c r="OJ129" s="94" t="str">
        <f t="shared" si="270"/>
        <v/>
      </c>
      <c r="OK129" s="95" t="str">
        <f t="shared" si="298"/>
        <v/>
      </c>
      <c r="OL129" s="95" t="str">
        <f t="shared" si="299"/>
        <v/>
      </c>
      <c r="OM129" s="95" t="str">
        <f t="shared" si="300"/>
        <v/>
      </c>
      <c r="ON129" s="95" t="str">
        <f t="shared" si="301"/>
        <v/>
      </c>
      <c r="OO129" s="95" t="str">
        <f t="shared" si="302"/>
        <v/>
      </c>
      <c r="OP129" s="95" t="str">
        <f t="shared" si="303"/>
        <v/>
      </c>
      <c r="OQ129" s="95" t="str">
        <f t="shared" si="304"/>
        <v/>
      </c>
      <c r="OR129" s="95" t="str">
        <f t="shared" si="305"/>
        <v/>
      </c>
      <c r="OS129" s="95" t="str">
        <f t="shared" si="275"/>
        <v/>
      </c>
      <c r="OT129" s="95" t="str">
        <f t="shared" si="276"/>
        <v/>
      </c>
      <c r="OU129" s="95" t="str">
        <f t="shared" si="277"/>
        <v/>
      </c>
      <c r="OV129" s="95" t="str">
        <f t="shared" si="278"/>
        <v/>
      </c>
      <c r="OW129" s="95" t="str">
        <f t="shared" si="279"/>
        <v/>
      </c>
      <c r="OX129" s="95" t="str">
        <f t="shared" si="280"/>
        <v/>
      </c>
      <c r="OY129" s="95" t="str">
        <f t="shared" si="281"/>
        <v/>
      </c>
      <c r="OZ129" s="95" t="str">
        <f t="shared" si="282"/>
        <v/>
      </c>
      <c r="PA129" s="95" t="str">
        <f t="shared" si="283"/>
        <v/>
      </c>
      <c r="PB129" s="95" t="str">
        <f t="shared" si="284"/>
        <v/>
      </c>
      <c r="PC129" s="96" t="str">
        <f t="shared" si="285"/>
        <v/>
      </c>
      <c r="PE129" s="101" t="str">
        <f t="shared" si="271"/>
        <v/>
      </c>
      <c r="PG129" s="106" t="str">
        <f t="shared" si="272"/>
        <v/>
      </c>
      <c r="PH129" s="107" t="str">
        <f t="shared" si="306"/>
        <v/>
      </c>
      <c r="PI129" s="107" t="str">
        <f t="shared" si="307"/>
        <v/>
      </c>
      <c r="PJ129" s="107" t="str">
        <f t="shared" si="308"/>
        <v/>
      </c>
      <c r="PK129" s="107" t="str">
        <f t="shared" si="309"/>
        <v/>
      </c>
      <c r="PL129" s="107" t="str">
        <f t="shared" si="310"/>
        <v/>
      </c>
      <c r="PM129" s="107" t="str">
        <f t="shared" si="311"/>
        <v/>
      </c>
      <c r="PN129" s="107" t="str">
        <f t="shared" si="312"/>
        <v/>
      </c>
      <c r="PO129" s="107" t="str">
        <f t="shared" si="313"/>
        <v/>
      </c>
      <c r="PP129" s="107" t="str">
        <f t="shared" si="286"/>
        <v/>
      </c>
      <c r="PQ129" s="107" t="str">
        <f t="shared" si="287"/>
        <v/>
      </c>
      <c r="PR129" s="107" t="str">
        <f t="shared" si="288"/>
        <v/>
      </c>
      <c r="PS129" s="107" t="str">
        <f t="shared" si="289"/>
        <v/>
      </c>
      <c r="PT129" s="107" t="str">
        <f t="shared" si="290"/>
        <v/>
      </c>
      <c r="PU129" s="107" t="str">
        <f t="shared" si="291"/>
        <v/>
      </c>
      <c r="PV129" s="107" t="str">
        <f t="shared" si="292"/>
        <v/>
      </c>
      <c r="PW129" s="107" t="str">
        <f t="shared" si="293"/>
        <v/>
      </c>
      <c r="PX129" s="107" t="str">
        <f t="shared" si="294"/>
        <v/>
      </c>
      <c r="PY129" s="107" t="str">
        <f t="shared" si="295"/>
        <v/>
      </c>
      <c r="PZ129" s="108" t="str">
        <f t="shared" si="296"/>
        <v/>
      </c>
      <c r="QB129" s="124" t="str" cm="1">
        <f t="array" ref="QB129">IF(OR($QB$3="", $NI129=""), "", IFERROR(INDEX($ML129:$NE129, $QA129, MATCH($QB$3, $ML$7:$NE$7, 0)), ""))</f>
        <v/>
      </c>
      <c r="QD129" s="101" t="e" cm="1">
        <f t="array" ref="QD129">IF(OR($NI129="", $QB$3=""), NA(), IFERROR(INDEX($NO129:$OH129, $QC129, MATCH($QB$3, $NO$7:$OH$7, 0)), NA()))</f>
        <v>#N/A</v>
      </c>
      <c r="QF129" s="10">
        <f t="shared" si="242"/>
        <v>-20</v>
      </c>
    </row>
    <row r="130" spans="218:448" ht="15" hidden="1" customHeight="1" x14ac:dyDescent="0.25">
      <c r="HJ130" s="52" t="e">
        <f t="shared" si="321"/>
        <v>#VALUE!</v>
      </c>
      <c r="HL130" s="49">
        <f>$CA$10</f>
        <v>8.3333333333333329E-2</v>
      </c>
      <c r="HN130" s="10" t="e">
        <f t="shared" si="316"/>
        <v>#VALUE!</v>
      </c>
      <c r="HP130" s="10" t="e">
        <f t="shared" si="317"/>
        <v>#VALUE!</v>
      </c>
      <c r="HR130" s="10" t="e">
        <f t="shared" si="243"/>
        <v>#VALUE!</v>
      </c>
      <c r="HT130" s="60" t="e">
        <f t="shared" si="320"/>
        <v>#VALUE!</v>
      </c>
      <c r="HU130" s="7" t="e">
        <f t="shared" si="320"/>
        <v>#VALUE!</v>
      </c>
      <c r="HV130" s="7" t="e">
        <f t="shared" si="320"/>
        <v>#VALUE!</v>
      </c>
      <c r="HW130" s="7" t="e">
        <f t="shared" si="320"/>
        <v>#VALUE!</v>
      </c>
      <c r="HX130" s="7" t="e">
        <f t="shared" si="320"/>
        <v>#VALUE!</v>
      </c>
      <c r="HY130" s="7" t="e">
        <f t="shared" si="320"/>
        <v>#VALUE!</v>
      </c>
      <c r="HZ130" s="7" t="e">
        <f t="shared" si="320"/>
        <v>#VALUE!</v>
      </c>
      <c r="IA130" s="7" t="e">
        <f t="shared" si="320"/>
        <v>#VALUE!</v>
      </c>
      <c r="IB130" s="7" t="e">
        <f t="shared" si="320"/>
        <v>#VALUE!</v>
      </c>
      <c r="IC130" s="7" t="e">
        <f t="shared" si="320"/>
        <v>#VALUE!</v>
      </c>
      <c r="ID130" s="7" t="e">
        <f t="shared" si="320"/>
        <v>#VALUE!</v>
      </c>
      <c r="IE130" s="7" t="e">
        <f t="shared" si="320"/>
        <v>#VALUE!</v>
      </c>
      <c r="IF130" s="7" t="e">
        <f t="shared" si="320"/>
        <v>#VALUE!</v>
      </c>
      <c r="IG130" s="7" t="e">
        <f t="shared" si="320"/>
        <v>#VALUE!</v>
      </c>
      <c r="IH130" s="7" t="e">
        <f t="shared" si="320"/>
        <v>#VALUE!</v>
      </c>
      <c r="II130" s="7" t="e">
        <f t="shared" si="320"/>
        <v>#VALUE!</v>
      </c>
      <c r="IJ130" s="7" t="e">
        <f t="shared" si="319"/>
        <v>#VALUE!</v>
      </c>
      <c r="IK130" s="7" t="e">
        <f t="shared" si="319"/>
        <v>#VALUE!</v>
      </c>
      <c r="IL130" s="7" t="e">
        <f t="shared" si="319"/>
        <v>#VALUE!</v>
      </c>
      <c r="IM130" s="61" t="e">
        <f t="shared" si="319"/>
        <v>#VALUE!</v>
      </c>
      <c r="IW130" s="10" t="str">
        <f>IFERROR(IF(COUNTIF(IW$8:IW129, IW129)&lt;=INDEX($IQ$8:$IQ$18, MATCH(IW129, $IP$8:$IP$18, 0)), IW129, IW129+$IR$5), "")</f>
        <v/>
      </c>
      <c r="IX130" s="10" t="str">
        <f>IF($IW130="", "", COUNTIF(IW$8:IW130, IW130))</f>
        <v/>
      </c>
      <c r="IY130" s="10" t="str">
        <f t="shared" si="245"/>
        <v/>
      </c>
      <c r="JA130" s="10" t="str">
        <f t="shared" si="246"/>
        <v/>
      </c>
      <c r="JB130" s="10" t="str">
        <f>IF($JA130="", "", COUNTIF(JA$8:JA130, "X"))</f>
        <v/>
      </c>
      <c r="JE130" s="67" t="str">
        <f t="shared" si="247"/>
        <v/>
      </c>
      <c r="JF130" s="60" t="str">
        <f>IF(AND($IQ$5='Dev Settings'!$BU$3, COUNTIF($IP$21:$IP$25, HT130)&gt;0, COUNTIF($IP$21:$IP$25, HT129)&gt;0), MIN($ML129:$NE129)-ML129, IF(AND($IQ$6='Dev Settings'!$BU$3, COUNTIF($IQ$21:$IQ$25, HT130)&gt;0, COUNTIF($IQ$21:$IQ$25, HT129)&gt;0), MAX($ML129:$NE129)-ML129, IFERROR(INDEX($IU$8:$IU$107, MATCH(HT130, $IT$8:$IT$107, 0)), "")))</f>
        <v/>
      </c>
      <c r="JG130" s="7" t="str">
        <f>IF(AND($IQ$5='Dev Settings'!$BU$3, COUNTIF($IP$21:$IP$25, HU130)&gt;0, COUNTIF($IP$21:$IP$25, HU129)&gt;0), MIN($ML129:$NE129)-MM129, IF(AND($IQ$6='Dev Settings'!$BU$3, COUNTIF($IQ$21:$IQ$25, HU130)&gt;0, COUNTIF($IQ$21:$IQ$25, HU129)&gt;0), MAX($ML129:$NE129)-MM129, IFERROR(INDEX($IU$8:$IU$107, MATCH(HU130, $IT$8:$IT$107, 0)), "")))</f>
        <v/>
      </c>
      <c r="JH130" s="7" t="str">
        <f>IF(AND($IQ$5='Dev Settings'!$BU$3, COUNTIF($IP$21:$IP$25, HV130)&gt;0, COUNTIF($IP$21:$IP$25, HV129)&gt;0), MIN($ML129:$NE129)-MN129, IF(AND($IQ$6='Dev Settings'!$BU$3, COUNTIF($IQ$21:$IQ$25, HV130)&gt;0, COUNTIF($IQ$21:$IQ$25, HV129)&gt;0), MAX($ML129:$NE129)-MN129, IFERROR(INDEX($IU$8:$IU$107, MATCH(HV130, $IT$8:$IT$107, 0)), "")))</f>
        <v/>
      </c>
      <c r="JI130" s="7" t="str">
        <f>IF(AND($IQ$5='Dev Settings'!$BU$3, COUNTIF($IP$21:$IP$25, HW130)&gt;0, COUNTIF($IP$21:$IP$25, HW129)&gt;0), MIN($ML129:$NE129)-MO129, IF(AND($IQ$6='Dev Settings'!$BU$3, COUNTIF($IQ$21:$IQ$25, HW130)&gt;0, COUNTIF($IQ$21:$IQ$25, HW129)&gt;0), MAX($ML129:$NE129)-MO129, IFERROR(INDEX($IU$8:$IU$107, MATCH(HW130, $IT$8:$IT$107, 0)), "")))</f>
        <v/>
      </c>
      <c r="JJ130" s="7" t="str">
        <f>IF(AND($IQ$5='Dev Settings'!$BU$3, COUNTIF($IP$21:$IP$25, HX130)&gt;0, COUNTIF($IP$21:$IP$25, HX129)&gt;0), MIN($ML129:$NE129)-MP129, IF(AND($IQ$6='Dev Settings'!$BU$3, COUNTIF($IQ$21:$IQ$25, HX130)&gt;0, COUNTIF($IQ$21:$IQ$25, HX129)&gt;0), MAX($ML129:$NE129)-MP129, IFERROR(INDEX($IU$8:$IU$107, MATCH(HX130, $IT$8:$IT$107, 0)), "")))</f>
        <v/>
      </c>
      <c r="JK130" s="7" t="str">
        <f>IF(AND($IQ$5='Dev Settings'!$BU$3, COUNTIF($IP$21:$IP$25, HY130)&gt;0, COUNTIF($IP$21:$IP$25, HY129)&gt;0), MIN($ML129:$NE129)-MQ129, IF(AND($IQ$6='Dev Settings'!$BU$3, COUNTIF($IQ$21:$IQ$25, HY130)&gt;0, COUNTIF($IQ$21:$IQ$25, HY129)&gt;0), MAX($ML129:$NE129)-MQ129, IFERROR(INDEX($IU$8:$IU$107, MATCH(HY130, $IT$8:$IT$107, 0)), "")))</f>
        <v/>
      </c>
      <c r="JL130" s="7" t="str">
        <f>IF(AND($IQ$5='Dev Settings'!$BU$3, COUNTIF($IP$21:$IP$25, HZ130)&gt;0, COUNTIF($IP$21:$IP$25, HZ129)&gt;0), MIN($ML129:$NE129)-MR129, IF(AND($IQ$6='Dev Settings'!$BU$3, COUNTIF($IQ$21:$IQ$25, HZ130)&gt;0, COUNTIF($IQ$21:$IQ$25, HZ129)&gt;0), MAX($ML129:$NE129)-MR129, IFERROR(INDEX($IU$8:$IU$107, MATCH(HZ130, $IT$8:$IT$107, 0)), "")))</f>
        <v/>
      </c>
      <c r="JM130" s="7" t="str">
        <f>IF(AND($IQ$5='Dev Settings'!$BU$3, COUNTIF($IP$21:$IP$25, IA130)&gt;0, COUNTIF($IP$21:$IP$25, IA129)&gt;0), MIN($ML129:$NE129)-MS129, IF(AND($IQ$6='Dev Settings'!$BU$3, COUNTIF($IQ$21:$IQ$25, IA130)&gt;0, COUNTIF($IQ$21:$IQ$25, IA129)&gt;0), MAX($ML129:$NE129)-MS129, IFERROR(INDEX($IU$8:$IU$107, MATCH(IA130, $IT$8:$IT$107, 0)), "")))</f>
        <v/>
      </c>
      <c r="JN130" s="7" t="str">
        <f>IF(AND($IQ$5='Dev Settings'!$BU$3, COUNTIF($IP$21:$IP$25, IB130)&gt;0, COUNTIF($IP$21:$IP$25, IB129)&gt;0), MIN($ML129:$NE129)-MT129, IF(AND($IQ$6='Dev Settings'!$BU$3, COUNTIF($IQ$21:$IQ$25, IB130)&gt;0, COUNTIF($IQ$21:$IQ$25, IB129)&gt;0), MAX($ML129:$NE129)-MT129, IFERROR(INDEX($IU$8:$IU$107, MATCH(IB130, $IT$8:$IT$107, 0)), "")))</f>
        <v/>
      </c>
      <c r="JO130" s="7" t="str">
        <f>IF(AND($IQ$5='Dev Settings'!$BU$3, COUNTIF($IP$21:$IP$25, IC130)&gt;0, COUNTIF($IP$21:$IP$25, IC129)&gt;0), MIN($ML129:$NE129)-MU129, IF(AND($IQ$6='Dev Settings'!$BU$3, COUNTIF($IQ$21:$IQ$25, IC130)&gt;0, COUNTIF($IQ$21:$IQ$25, IC129)&gt;0), MAX($ML129:$NE129)-MU129, IFERROR(INDEX($IU$8:$IU$107, MATCH(IC130, $IT$8:$IT$107, 0)), "")))</f>
        <v/>
      </c>
      <c r="JP130" s="7" t="str">
        <f>IF(AND($IQ$5='Dev Settings'!$BU$3, COUNTIF($IP$21:$IP$25, ID130)&gt;0, COUNTIF($IP$21:$IP$25, ID129)&gt;0), MIN($ML129:$NE129)-MV129, IF(AND($IQ$6='Dev Settings'!$BU$3, COUNTIF($IQ$21:$IQ$25, ID130)&gt;0, COUNTIF($IQ$21:$IQ$25, ID129)&gt;0), MAX($ML129:$NE129)-MV129, IFERROR(INDEX($IU$8:$IU$107, MATCH(ID130, $IT$8:$IT$107, 0)), "")))</f>
        <v/>
      </c>
      <c r="JQ130" s="7" t="str">
        <f>IF(AND($IQ$5='Dev Settings'!$BU$3, COUNTIF($IP$21:$IP$25, IE130)&gt;0, COUNTIF($IP$21:$IP$25, IE129)&gt;0), MIN($ML129:$NE129)-MW129, IF(AND($IQ$6='Dev Settings'!$BU$3, COUNTIF($IQ$21:$IQ$25, IE130)&gt;0, COUNTIF($IQ$21:$IQ$25, IE129)&gt;0), MAX($ML129:$NE129)-MW129, IFERROR(INDEX($IU$8:$IU$107, MATCH(IE130, $IT$8:$IT$107, 0)), "")))</f>
        <v/>
      </c>
      <c r="JR130" s="7" t="str">
        <f>IF(AND($IQ$5='Dev Settings'!$BU$3, COUNTIF($IP$21:$IP$25, IF130)&gt;0, COUNTIF($IP$21:$IP$25, IF129)&gt;0), MIN($ML129:$NE129)-MX129, IF(AND($IQ$6='Dev Settings'!$BU$3, COUNTIF($IQ$21:$IQ$25, IF130)&gt;0, COUNTIF($IQ$21:$IQ$25, IF129)&gt;0), MAX($ML129:$NE129)-MX129, IFERROR(INDEX($IU$8:$IU$107, MATCH(IF130, $IT$8:$IT$107, 0)), "")))</f>
        <v/>
      </c>
      <c r="JS130" s="7" t="str">
        <f>IF(AND($IQ$5='Dev Settings'!$BU$3, COUNTIF($IP$21:$IP$25, IG130)&gt;0, COUNTIF($IP$21:$IP$25, IG129)&gt;0), MIN($ML129:$NE129)-MY129, IF(AND($IQ$6='Dev Settings'!$BU$3, COUNTIF($IQ$21:$IQ$25, IG130)&gt;0, COUNTIF($IQ$21:$IQ$25, IG129)&gt;0), MAX($ML129:$NE129)-MY129, IFERROR(INDEX($IU$8:$IU$107, MATCH(IG130, $IT$8:$IT$107, 0)), "")))</f>
        <v/>
      </c>
      <c r="JT130" s="7" t="str">
        <f>IF(AND($IQ$5='Dev Settings'!$BU$3, COUNTIF($IP$21:$IP$25, IH130)&gt;0, COUNTIF($IP$21:$IP$25, IH129)&gt;0), MIN($ML129:$NE129)-MZ129, IF(AND($IQ$6='Dev Settings'!$BU$3, COUNTIF($IQ$21:$IQ$25, IH130)&gt;0, COUNTIF($IQ$21:$IQ$25, IH129)&gt;0), MAX($ML129:$NE129)-MZ129, IFERROR(INDEX($IU$8:$IU$107, MATCH(IH130, $IT$8:$IT$107, 0)), "")))</f>
        <v/>
      </c>
      <c r="JU130" s="7" t="str">
        <f>IF(AND($IQ$5='Dev Settings'!$BU$3, COUNTIF($IP$21:$IP$25, II130)&gt;0, COUNTIF($IP$21:$IP$25, II129)&gt;0), MIN($ML129:$NE129)-NA129, IF(AND($IQ$6='Dev Settings'!$BU$3, COUNTIF($IQ$21:$IQ$25, II130)&gt;0, COUNTIF($IQ$21:$IQ$25, II129)&gt;0), MAX($ML129:$NE129)-NA129, IFERROR(INDEX($IU$8:$IU$107, MATCH(II130, $IT$8:$IT$107, 0)), "")))</f>
        <v/>
      </c>
      <c r="JV130" s="7" t="str">
        <f>IF(AND($IQ$5='Dev Settings'!$BU$3, COUNTIF($IP$21:$IP$25, IJ130)&gt;0, COUNTIF($IP$21:$IP$25, IJ129)&gt;0), MIN($ML129:$NE129)-NB129, IF(AND($IQ$6='Dev Settings'!$BU$3, COUNTIF($IQ$21:$IQ$25, IJ130)&gt;0, COUNTIF($IQ$21:$IQ$25, IJ129)&gt;0), MAX($ML129:$NE129)-NB129, IFERROR(INDEX($IU$8:$IU$107, MATCH(IJ130, $IT$8:$IT$107, 0)), "")))</f>
        <v/>
      </c>
      <c r="JW130" s="7" t="str">
        <f>IF(AND($IQ$5='Dev Settings'!$BU$3, COUNTIF($IP$21:$IP$25, IK130)&gt;0, COUNTIF($IP$21:$IP$25, IK129)&gt;0), MIN($ML129:$NE129)-NC129, IF(AND($IQ$6='Dev Settings'!$BU$3, COUNTIF($IQ$21:$IQ$25, IK130)&gt;0, COUNTIF($IQ$21:$IQ$25, IK129)&gt;0), MAX($ML129:$NE129)-NC129, IFERROR(INDEX($IU$8:$IU$107, MATCH(IK130, $IT$8:$IT$107, 0)), "")))</f>
        <v/>
      </c>
      <c r="JX130" s="7" t="str">
        <f>IF(AND($IQ$5='Dev Settings'!$BU$3, COUNTIF($IP$21:$IP$25, IL130)&gt;0, COUNTIF($IP$21:$IP$25, IL129)&gt;0), MIN($ML129:$NE129)-ND129, IF(AND($IQ$6='Dev Settings'!$BU$3, COUNTIF($IQ$21:$IQ$25, IL130)&gt;0, COUNTIF($IQ$21:$IQ$25, IL129)&gt;0), MAX($ML129:$NE129)-ND129, IFERROR(INDEX($IU$8:$IU$107, MATCH(IL130, $IT$8:$IT$107, 0)), "")))</f>
        <v/>
      </c>
      <c r="JY130" s="61" t="str">
        <f>IF(AND($IQ$5='Dev Settings'!$BU$3, COUNTIF($IP$21:$IP$25, IM130)&gt;0, COUNTIF($IP$21:$IP$25, IM129)&gt;0), MIN($ML129:$NE129)-NE129, IF(AND($IQ$6='Dev Settings'!$BU$3, COUNTIF($IQ$21:$IQ$25, IM130)&gt;0, COUNTIF($IQ$21:$IQ$25, IM129)&gt;0), MAX($ML129:$NE129)-NE129, IFERROR(INDEX($IU$8:$IU$107, MATCH(IM130, $IT$8:$IT$107, 0)), "")))</f>
        <v/>
      </c>
      <c r="KA130" s="60" t="str">
        <f t="shared" si="181"/>
        <v/>
      </c>
      <c r="KB130" s="7" t="str">
        <f t="shared" si="182"/>
        <v/>
      </c>
      <c r="KC130" s="7" t="str">
        <f t="shared" si="183"/>
        <v/>
      </c>
      <c r="KD130" s="7" t="str">
        <f t="shared" si="184"/>
        <v/>
      </c>
      <c r="KE130" s="7" t="str">
        <f t="shared" si="185"/>
        <v/>
      </c>
      <c r="KF130" s="7" t="str">
        <f t="shared" si="186"/>
        <v/>
      </c>
      <c r="KG130" s="7" t="str">
        <f t="shared" si="187"/>
        <v/>
      </c>
      <c r="KH130" s="7" t="str">
        <f t="shared" si="188"/>
        <v/>
      </c>
      <c r="KI130" s="7" t="str">
        <f t="shared" si="189"/>
        <v/>
      </c>
      <c r="KJ130" s="7" t="str">
        <f t="shared" si="190"/>
        <v/>
      </c>
      <c r="KK130" s="7" t="str">
        <f t="shared" si="191"/>
        <v/>
      </c>
      <c r="KL130" s="7" t="str">
        <f t="shared" si="192"/>
        <v/>
      </c>
      <c r="KM130" s="7" t="str">
        <f t="shared" si="193"/>
        <v/>
      </c>
      <c r="KN130" s="7" t="str">
        <f t="shared" si="194"/>
        <v/>
      </c>
      <c r="KO130" s="7" t="str">
        <f t="shared" si="195"/>
        <v/>
      </c>
      <c r="KP130" s="7" t="str">
        <f t="shared" si="196"/>
        <v/>
      </c>
      <c r="KQ130" s="7" t="str">
        <f t="shared" si="197"/>
        <v/>
      </c>
      <c r="KR130" s="7" t="str">
        <f t="shared" si="198"/>
        <v/>
      </c>
      <c r="KS130" s="7" t="str">
        <f t="shared" si="199"/>
        <v/>
      </c>
      <c r="KT130" s="61" t="str">
        <f t="shared" si="200"/>
        <v/>
      </c>
      <c r="KV130" s="60" t="e">
        <f t="shared" si="201"/>
        <v>#VALUE!</v>
      </c>
      <c r="KW130" s="7" t="e">
        <f t="shared" si="202"/>
        <v>#VALUE!</v>
      </c>
      <c r="KX130" s="7" t="e">
        <f t="shared" si="203"/>
        <v>#VALUE!</v>
      </c>
      <c r="KY130" s="7" t="e">
        <f t="shared" si="204"/>
        <v>#VALUE!</v>
      </c>
      <c r="KZ130" s="7" t="e">
        <f t="shared" si="205"/>
        <v>#VALUE!</v>
      </c>
      <c r="LA130" s="7" t="e">
        <f t="shared" si="206"/>
        <v>#VALUE!</v>
      </c>
      <c r="LB130" s="7" t="e">
        <f t="shared" si="207"/>
        <v>#VALUE!</v>
      </c>
      <c r="LC130" s="7" t="e">
        <f t="shared" si="208"/>
        <v>#VALUE!</v>
      </c>
      <c r="LD130" s="7" t="e">
        <f t="shared" si="209"/>
        <v>#VALUE!</v>
      </c>
      <c r="LE130" s="7" t="e">
        <f t="shared" si="210"/>
        <v>#VALUE!</v>
      </c>
      <c r="LF130" s="7" t="e">
        <f t="shared" si="211"/>
        <v>#VALUE!</v>
      </c>
      <c r="LG130" s="7" t="e">
        <f t="shared" si="212"/>
        <v>#VALUE!</v>
      </c>
      <c r="LH130" s="7" t="e">
        <f t="shared" si="213"/>
        <v>#VALUE!</v>
      </c>
      <c r="LI130" s="7" t="e">
        <f t="shared" si="214"/>
        <v>#VALUE!</v>
      </c>
      <c r="LJ130" s="7" t="e">
        <f t="shared" si="215"/>
        <v>#VALUE!</v>
      </c>
      <c r="LK130" s="7" t="e">
        <f t="shared" si="216"/>
        <v>#VALUE!</v>
      </c>
      <c r="LL130" s="7" t="e">
        <f t="shared" si="217"/>
        <v>#VALUE!</v>
      </c>
      <c r="LM130" s="7" t="e">
        <f t="shared" si="218"/>
        <v>#VALUE!</v>
      </c>
      <c r="LN130" s="7" t="e">
        <f t="shared" si="219"/>
        <v>#VALUE!</v>
      </c>
      <c r="LO130" s="61" t="e">
        <f t="shared" si="220"/>
        <v>#VALUE!</v>
      </c>
      <c r="LQ130" s="60" t="e">
        <f t="shared" si="221"/>
        <v>#VALUE!</v>
      </c>
      <c r="LR130" s="7" t="e">
        <f t="shared" si="222"/>
        <v>#VALUE!</v>
      </c>
      <c r="LS130" s="7" t="e">
        <f t="shared" si="223"/>
        <v>#VALUE!</v>
      </c>
      <c r="LT130" s="7" t="e">
        <f t="shared" si="224"/>
        <v>#VALUE!</v>
      </c>
      <c r="LU130" s="7" t="e">
        <f t="shared" si="225"/>
        <v>#VALUE!</v>
      </c>
      <c r="LV130" s="7" t="e">
        <f t="shared" si="226"/>
        <v>#VALUE!</v>
      </c>
      <c r="LW130" s="7" t="e">
        <f t="shared" si="227"/>
        <v>#VALUE!</v>
      </c>
      <c r="LX130" s="7" t="e">
        <f t="shared" si="228"/>
        <v>#VALUE!</v>
      </c>
      <c r="LY130" s="7" t="e">
        <f t="shared" si="229"/>
        <v>#VALUE!</v>
      </c>
      <c r="LZ130" s="7" t="e">
        <f t="shared" si="230"/>
        <v>#VALUE!</v>
      </c>
      <c r="MA130" s="7" t="e">
        <f t="shared" si="231"/>
        <v>#VALUE!</v>
      </c>
      <c r="MB130" s="7" t="e">
        <f t="shared" si="232"/>
        <v>#VALUE!</v>
      </c>
      <c r="MC130" s="7" t="e">
        <f t="shared" si="233"/>
        <v>#VALUE!</v>
      </c>
      <c r="MD130" s="7" t="e">
        <f t="shared" si="234"/>
        <v>#VALUE!</v>
      </c>
      <c r="ME130" s="7" t="e">
        <f t="shared" si="235"/>
        <v>#VALUE!</v>
      </c>
      <c r="MF130" s="7" t="e">
        <f t="shared" si="236"/>
        <v>#VALUE!</v>
      </c>
      <c r="MG130" s="7" t="e">
        <f t="shared" si="237"/>
        <v>#VALUE!</v>
      </c>
      <c r="MH130" s="7" t="e">
        <f t="shared" si="238"/>
        <v>#VALUE!</v>
      </c>
      <c r="MI130" s="7" t="e">
        <f t="shared" si="239"/>
        <v>#VALUE!</v>
      </c>
      <c r="MJ130" s="61" t="e">
        <f t="shared" si="240"/>
        <v>#VALUE!</v>
      </c>
      <c r="ML130" s="60" t="str">
        <f t="shared" si="248"/>
        <v/>
      </c>
      <c r="MM130" s="7" t="str">
        <f t="shared" si="249"/>
        <v/>
      </c>
      <c r="MN130" s="7" t="str">
        <f t="shared" si="250"/>
        <v/>
      </c>
      <c r="MO130" s="7" t="str">
        <f t="shared" si="251"/>
        <v/>
      </c>
      <c r="MP130" s="7" t="str">
        <f t="shared" si="252"/>
        <v/>
      </c>
      <c r="MQ130" s="7" t="str">
        <f t="shared" si="253"/>
        <v/>
      </c>
      <c r="MR130" s="7" t="str">
        <f t="shared" si="254"/>
        <v/>
      </c>
      <c r="MS130" s="7" t="str">
        <f t="shared" si="255"/>
        <v/>
      </c>
      <c r="MT130" s="7" t="str">
        <f t="shared" si="256"/>
        <v/>
      </c>
      <c r="MU130" s="7" t="str">
        <f t="shared" si="257"/>
        <v/>
      </c>
      <c r="MV130" s="7" t="str">
        <f t="shared" si="258"/>
        <v/>
      </c>
      <c r="MW130" s="7" t="str">
        <f t="shared" si="259"/>
        <v/>
      </c>
      <c r="MX130" s="7" t="str">
        <f t="shared" si="260"/>
        <v/>
      </c>
      <c r="MY130" s="7" t="str">
        <f t="shared" si="261"/>
        <v/>
      </c>
      <c r="MZ130" s="7" t="str">
        <f t="shared" si="262"/>
        <v/>
      </c>
      <c r="NA130" s="7" t="str">
        <f t="shared" si="263"/>
        <v/>
      </c>
      <c r="NB130" s="7" t="str">
        <f t="shared" si="264"/>
        <v/>
      </c>
      <c r="NC130" s="7" t="str">
        <f t="shared" si="265"/>
        <v/>
      </c>
      <c r="ND130" s="7" t="str">
        <f t="shared" si="266"/>
        <v/>
      </c>
      <c r="NE130" s="61" t="str">
        <f t="shared" si="267"/>
        <v/>
      </c>
      <c r="NG130" s="10" t="str">
        <f t="shared" si="268"/>
        <v/>
      </c>
      <c r="NI130" s="10" t="str">
        <f t="shared" si="269"/>
        <v/>
      </c>
      <c r="NK130" s="10" t="str">
        <f>IF(COUNTIF($NI130:$NI$176, "X")=1, "X", "")</f>
        <v/>
      </c>
      <c r="NM130" s="10" t="str">
        <f t="shared" si="241"/>
        <v/>
      </c>
      <c r="NO130" s="85" t="str" cm="1">
        <f t="array" ref="NO130">IF(OR(NO$7="", $JE130=""), "", IFERROR(NO$8+SUMPRODUCT((Trades!$CL$8:$CL$307)*(Trades!$O$8:$Q$307=NO$7)*(Trades!$R$8:$R$307&lt;$JE130))-SUMPRODUCT((Trades!$H$8:$H$307)*(Trades!$E$8:$E$307=NO$7)*(Trades!$R$8:$R$307&lt;$JE130)), ""))</f>
        <v/>
      </c>
      <c r="NP130" s="86" t="str" cm="1">
        <f t="array" ref="NP130">IF(OR(NP$7="", $JE130=""), "", IFERROR(NP$8+SUMPRODUCT((Trades!$CL$8:$CL$307)*(Trades!$O$8:$Q$307=NP$7)*(Trades!$R$8:$R$307&lt;$JE130))-SUMPRODUCT((Trades!$H$8:$H$307)*(Trades!$E$8:$E$307=NP$7)*(Trades!$R$8:$R$307&lt;$JE130)), ""))</f>
        <v/>
      </c>
      <c r="NQ130" s="86" t="str" cm="1">
        <f t="array" ref="NQ130">IF(OR(NQ$7="", $JE130=""), "", IFERROR(NQ$8+SUMPRODUCT((Trades!$CL$8:$CL$307)*(Trades!$O$8:$Q$307=NQ$7)*(Trades!$R$8:$R$307&lt;$JE130))-SUMPRODUCT((Trades!$H$8:$H$307)*(Trades!$E$8:$E$307=NQ$7)*(Trades!$R$8:$R$307&lt;$JE130)), ""))</f>
        <v/>
      </c>
      <c r="NR130" s="86" t="str" cm="1">
        <f t="array" ref="NR130">IF(OR(NR$7="", $JE130=""), "", IFERROR(NR$8+SUMPRODUCT((Trades!$CL$8:$CL$307)*(Trades!$O$8:$Q$307=NR$7)*(Trades!$R$8:$R$307&lt;$JE130))-SUMPRODUCT((Trades!$H$8:$H$307)*(Trades!$E$8:$E$307=NR$7)*(Trades!$R$8:$R$307&lt;$JE130)), ""))</f>
        <v/>
      </c>
      <c r="NS130" s="86" t="str" cm="1">
        <f t="array" ref="NS130">IF(OR(NS$7="", $JE130=""), "", IFERROR(NS$8+SUMPRODUCT((Trades!$CL$8:$CL$307)*(Trades!$O$8:$Q$307=NS$7)*(Trades!$R$8:$R$307&lt;$JE130))-SUMPRODUCT((Trades!$H$8:$H$307)*(Trades!$E$8:$E$307=NS$7)*(Trades!$R$8:$R$307&lt;$JE130)), ""))</f>
        <v/>
      </c>
      <c r="NT130" s="86" t="str" cm="1">
        <f t="array" ref="NT130">IF(OR(NT$7="", $JE130=""), "", IFERROR(NT$8+SUMPRODUCT((Trades!$CL$8:$CL$307)*(Trades!$O$8:$Q$307=NT$7)*(Trades!$R$8:$R$307&lt;$JE130))-SUMPRODUCT((Trades!$H$8:$H$307)*(Trades!$E$8:$E$307=NT$7)*(Trades!$R$8:$R$307&lt;$JE130)), ""))</f>
        <v/>
      </c>
      <c r="NU130" s="86" t="str" cm="1">
        <f t="array" ref="NU130">IF(OR(NU$7="", $JE130=""), "", IFERROR(NU$8+SUMPRODUCT((Trades!$CL$8:$CL$307)*(Trades!$O$8:$Q$307=NU$7)*(Trades!$R$8:$R$307&lt;$JE130))-SUMPRODUCT((Trades!$H$8:$H$307)*(Trades!$E$8:$E$307=NU$7)*(Trades!$R$8:$R$307&lt;$JE130)), ""))</f>
        <v/>
      </c>
      <c r="NV130" s="86" t="str" cm="1">
        <f t="array" ref="NV130">IF(OR(NV$7="", $JE130=""), "", IFERROR(NV$8+SUMPRODUCT((Trades!$CL$8:$CL$307)*(Trades!$O$8:$Q$307=NV$7)*(Trades!$R$8:$R$307&lt;$JE130))-SUMPRODUCT((Trades!$H$8:$H$307)*(Trades!$E$8:$E$307=NV$7)*(Trades!$R$8:$R$307&lt;$JE130)), ""))</f>
        <v/>
      </c>
      <c r="NW130" s="86" t="str" cm="1">
        <f t="array" ref="NW130">IF(OR(NW$7="", $JE130=""), "", IFERROR(NW$8+SUMPRODUCT((Trades!$CL$8:$CL$307)*(Trades!$O$8:$Q$307=NW$7)*(Trades!$R$8:$R$307&lt;$JE130))-SUMPRODUCT((Trades!$H$8:$H$307)*(Trades!$E$8:$E$307=NW$7)*(Trades!$R$8:$R$307&lt;$JE130)), ""))</f>
        <v/>
      </c>
      <c r="NX130" s="86" t="str" cm="1">
        <f t="array" ref="NX130">IF(OR(NX$7="", $JE130=""), "", IFERROR(NX$8+SUMPRODUCT((Trades!$CL$8:$CL$307)*(Trades!$O$8:$Q$307=NX$7)*(Trades!$R$8:$R$307&lt;$JE130))-SUMPRODUCT((Trades!$H$8:$H$307)*(Trades!$E$8:$E$307=NX$7)*(Trades!$R$8:$R$307&lt;$JE130)), ""))</f>
        <v/>
      </c>
      <c r="NY130" s="86" t="str" cm="1">
        <f t="array" ref="NY130">IF(OR(NY$7="", $JE130=""), "", IFERROR(NY$8+SUMPRODUCT((Trades!$CL$8:$CL$307)*(Trades!$O$8:$Q$307=NY$7)*(Trades!$R$8:$R$307&lt;$JE130))-SUMPRODUCT((Trades!$H$8:$H$307)*(Trades!$E$8:$E$307=NY$7)*(Trades!$R$8:$R$307&lt;$JE130)), ""))</f>
        <v/>
      </c>
      <c r="NZ130" s="86" t="str" cm="1">
        <f t="array" ref="NZ130">IF(OR(NZ$7="", $JE130=""), "", IFERROR(NZ$8+SUMPRODUCT((Trades!$CL$8:$CL$307)*(Trades!$O$8:$Q$307=NZ$7)*(Trades!$R$8:$R$307&lt;$JE130))-SUMPRODUCT((Trades!$H$8:$H$307)*(Trades!$E$8:$E$307=NZ$7)*(Trades!$R$8:$R$307&lt;$JE130)), ""))</f>
        <v/>
      </c>
      <c r="OA130" s="86" t="str" cm="1">
        <f t="array" ref="OA130">IF(OR(OA$7="", $JE130=""), "", IFERROR(OA$8+SUMPRODUCT((Trades!$CL$8:$CL$307)*(Trades!$O$8:$Q$307=OA$7)*(Trades!$R$8:$R$307&lt;$JE130))-SUMPRODUCT((Trades!$H$8:$H$307)*(Trades!$E$8:$E$307=OA$7)*(Trades!$R$8:$R$307&lt;$JE130)), ""))</f>
        <v/>
      </c>
      <c r="OB130" s="86" t="str" cm="1">
        <f t="array" ref="OB130">IF(OR(OB$7="", $JE130=""), "", IFERROR(OB$8+SUMPRODUCT((Trades!$CL$8:$CL$307)*(Trades!$O$8:$Q$307=OB$7)*(Trades!$R$8:$R$307&lt;$JE130))-SUMPRODUCT((Trades!$H$8:$H$307)*(Trades!$E$8:$E$307=OB$7)*(Trades!$R$8:$R$307&lt;$JE130)), ""))</f>
        <v/>
      </c>
      <c r="OC130" s="86" t="str" cm="1">
        <f t="array" ref="OC130">IF(OR(OC$7="", $JE130=""), "", IFERROR(OC$8+SUMPRODUCT((Trades!$CL$8:$CL$307)*(Trades!$O$8:$Q$307=OC$7)*(Trades!$R$8:$R$307&lt;$JE130))-SUMPRODUCT((Trades!$H$8:$H$307)*(Trades!$E$8:$E$307=OC$7)*(Trades!$R$8:$R$307&lt;$JE130)), ""))</f>
        <v/>
      </c>
      <c r="OD130" s="86" t="str" cm="1">
        <f t="array" ref="OD130">IF(OR(OD$7="", $JE130=""), "", IFERROR(OD$8+SUMPRODUCT((Trades!$CL$8:$CL$307)*(Trades!$O$8:$Q$307=OD$7)*(Trades!$R$8:$R$307&lt;$JE130))-SUMPRODUCT((Trades!$H$8:$H$307)*(Trades!$E$8:$E$307=OD$7)*(Trades!$R$8:$R$307&lt;$JE130)), ""))</f>
        <v/>
      </c>
      <c r="OE130" s="86" t="str" cm="1">
        <f t="array" ref="OE130">IF(OR(OE$7="", $JE130=""), "", IFERROR(OE$8+SUMPRODUCT((Trades!$CL$8:$CL$307)*(Trades!$O$8:$Q$307=OE$7)*(Trades!$R$8:$R$307&lt;$JE130))-SUMPRODUCT((Trades!$H$8:$H$307)*(Trades!$E$8:$E$307=OE$7)*(Trades!$R$8:$R$307&lt;$JE130)), ""))</f>
        <v/>
      </c>
      <c r="OF130" s="86" t="str" cm="1">
        <f t="array" ref="OF130">IF(OR(OF$7="", $JE130=""), "", IFERROR(OF$8+SUMPRODUCT((Trades!$CL$8:$CL$307)*(Trades!$O$8:$Q$307=OF$7)*(Trades!$R$8:$R$307&lt;$JE130))-SUMPRODUCT((Trades!$H$8:$H$307)*(Trades!$E$8:$E$307=OF$7)*(Trades!$R$8:$R$307&lt;$JE130)), ""))</f>
        <v/>
      </c>
      <c r="OG130" s="86" t="str" cm="1">
        <f t="array" ref="OG130">IF(OR(OG$7="", $JE130=""), "", IFERROR(OG$8+SUMPRODUCT((Trades!$CL$8:$CL$307)*(Trades!$O$8:$Q$307=OG$7)*(Trades!$R$8:$R$307&lt;$JE130))-SUMPRODUCT((Trades!$H$8:$H$307)*(Trades!$E$8:$E$307=OG$7)*(Trades!$R$8:$R$307&lt;$JE130)), ""))</f>
        <v/>
      </c>
      <c r="OH130" s="87" t="str" cm="1">
        <f t="array" ref="OH130">IF(OR(OH$7="", $JE130=""), "", IFERROR(OH$8+SUMPRODUCT((Trades!$CL$8:$CL$307)*(Trades!$O$8:$Q$307=OH$7)*(Trades!$R$8:$R$307&lt;$JE130))-SUMPRODUCT((Trades!$H$8:$H$307)*(Trades!$E$8:$E$307=OH$7)*(Trades!$R$8:$R$307&lt;$JE130)), ""))</f>
        <v/>
      </c>
      <c r="OJ130" s="94" t="str">
        <f t="shared" si="270"/>
        <v/>
      </c>
      <c r="OK130" s="95" t="str">
        <f t="shared" si="298"/>
        <v/>
      </c>
      <c r="OL130" s="95" t="str">
        <f t="shared" si="299"/>
        <v/>
      </c>
      <c r="OM130" s="95" t="str">
        <f t="shared" si="300"/>
        <v/>
      </c>
      <c r="ON130" s="95" t="str">
        <f t="shared" si="301"/>
        <v/>
      </c>
      <c r="OO130" s="95" t="str">
        <f t="shared" si="302"/>
        <v/>
      </c>
      <c r="OP130" s="95" t="str">
        <f t="shared" si="303"/>
        <v/>
      </c>
      <c r="OQ130" s="95" t="str">
        <f t="shared" si="304"/>
        <v/>
      </c>
      <c r="OR130" s="95" t="str">
        <f t="shared" si="305"/>
        <v/>
      </c>
      <c r="OS130" s="95" t="str">
        <f t="shared" si="275"/>
        <v/>
      </c>
      <c r="OT130" s="95" t="str">
        <f t="shared" si="276"/>
        <v/>
      </c>
      <c r="OU130" s="95" t="str">
        <f t="shared" si="277"/>
        <v/>
      </c>
      <c r="OV130" s="95" t="str">
        <f t="shared" si="278"/>
        <v/>
      </c>
      <c r="OW130" s="95" t="str">
        <f t="shared" si="279"/>
        <v/>
      </c>
      <c r="OX130" s="95" t="str">
        <f t="shared" si="280"/>
        <v/>
      </c>
      <c r="OY130" s="95" t="str">
        <f t="shared" si="281"/>
        <v/>
      </c>
      <c r="OZ130" s="95" t="str">
        <f t="shared" si="282"/>
        <v/>
      </c>
      <c r="PA130" s="95" t="str">
        <f t="shared" si="283"/>
        <v/>
      </c>
      <c r="PB130" s="95" t="str">
        <f t="shared" si="284"/>
        <v/>
      </c>
      <c r="PC130" s="96" t="str">
        <f t="shared" si="285"/>
        <v/>
      </c>
      <c r="PE130" s="101" t="str">
        <f t="shared" si="271"/>
        <v/>
      </c>
      <c r="PG130" s="106" t="str">
        <f t="shared" si="272"/>
        <v/>
      </c>
      <c r="PH130" s="107" t="str">
        <f t="shared" si="306"/>
        <v/>
      </c>
      <c r="PI130" s="107" t="str">
        <f t="shared" si="307"/>
        <v/>
      </c>
      <c r="PJ130" s="107" t="str">
        <f t="shared" si="308"/>
        <v/>
      </c>
      <c r="PK130" s="107" t="str">
        <f t="shared" si="309"/>
        <v/>
      </c>
      <c r="PL130" s="107" t="str">
        <f t="shared" si="310"/>
        <v/>
      </c>
      <c r="PM130" s="107" t="str">
        <f t="shared" si="311"/>
        <v/>
      </c>
      <c r="PN130" s="107" t="str">
        <f t="shared" si="312"/>
        <v/>
      </c>
      <c r="PO130" s="107" t="str">
        <f t="shared" si="313"/>
        <v/>
      </c>
      <c r="PP130" s="107" t="str">
        <f t="shared" si="286"/>
        <v/>
      </c>
      <c r="PQ130" s="107" t="str">
        <f t="shared" si="287"/>
        <v/>
      </c>
      <c r="PR130" s="107" t="str">
        <f t="shared" si="288"/>
        <v/>
      </c>
      <c r="PS130" s="107" t="str">
        <f t="shared" si="289"/>
        <v/>
      </c>
      <c r="PT130" s="107" t="str">
        <f t="shared" si="290"/>
        <v/>
      </c>
      <c r="PU130" s="107" t="str">
        <f t="shared" si="291"/>
        <v/>
      </c>
      <c r="PV130" s="107" t="str">
        <f t="shared" si="292"/>
        <v/>
      </c>
      <c r="PW130" s="107" t="str">
        <f t="shared" si="293"/>
        <v/>
      </c>
      <c r="PX130" s="107" t="str">
        <f t="shared" si="294"/>
        <v/>
      </c>
      <c r="PY130" s="107" t="str">
        <f t="shared" si="295"/>
        <v/>
      </c>
      <c r="PZ130" s="108" t="str">
        <f t="shared" si="296"/>
        <v/>
      </c>
      <c r="QB130" s="124" t="str" cm="1">
        <f t="array" ref="QB130">IF(OR($QB$3="", $NI130=""), "", IFERROR(INDEX($ML130:$NE130, $QA130, MATCH($QB$3, $ML$7:$NE$7, 0)), ""))</f>
        <v/>
      </c>
      <c r="QD130" s="101" t="e" cm="1">
        <f t="array" ref="QD130">IF(OR($NI130="", $QB$3=""), NA(), IFERROR(INDEX($NO130:$OH130, $QC130, MATCH($QB$3, $NO$7:$OH$7, 0)), NA()))</f>
        <v>#N/A</v>
      </c>
      <c r="QF130" s="10">
        <f t="shared" si="242"/>
        <v>-20</v>
      </c>
    </row>
    <row r="131" spans="218:448" ht="15" hidden="1" customHeight="1" x14ac:dyDescent="0.25">
      <c r="HJ131" s="52" t="e">
        <f t="shared" si="321"/>
        <v>#VALUE!</v>
      </c>
      <c r="HL131" s="49">
        <f>$CA$11</f>
        <v>0.125</v>
      </c>
      <c r="HN131" s="10" t="e">
        <f t="shared" si="316"/>
        <v>#VALUE!</v>
      </c>
      <c r="HP131" s="10" t="e">
        <f t="shared" si="317"/>
        <v>#VALUE!</v>
      </c>
      <c r="HR131" s="10" t="e">
        <f t="shared" si="243"/>
        <v>#VALUE!</v>
      </c>
      <c r="HT131" s="60" t="e">
        <f t="shared" si="320"/>
        <v>#VALUE!</v>
      </c>
      <c r="HU131" s="7" t="e">
        <f t="shared" si="320"/>
        <v>#VALUE!</v>
      </c>
      <c r="HV131" s="7" t="e">
        <f t="shared" si="320"/>
        <v>#VALUE!</v>
      </c>
      <c r="HW131" s="7" t="e">
        <f t="shared" si="320"/>
        <v>#VALUE!</v>
      </c>
      <c r="HX131" s="7" t="e">
        <f t="shared" si="320"/>
        <v>#VALUE!</v>
      </c>
      <c r="HY131" s="7" t="e">
        <f t="shared" si="320"/>
        <v>#VALUE!</v>
      </c>
      <c r="HZ131" s="7" t="e">
        <f t="shared" si="320"/>
        <v>#VALUE!</v>
      </c>
      <c r="IA131" s="7" t="e">
        <f t="shared" si="320"/>
        <v>#VALUE!</v>
      </c>
      <c r="IB131" s="7" t="e">
        <f t="shared" si="320"/>
        <v>#VALUE!</v>
      </c>
      <c r="IC131" s="7" t="e">
        <f t="shared" si="320"/>
        <v>#VALUE!</v>
      </c>
      <c r="ID131" s="7" t="e">
        <f t="shared" si="320"/>
        <v>#VALUE!</v>
      </c>
      <c r="IE131" s="7" t="e">
        <f t="shared" si="320"/>
        <v>#VALUE!</v>
      </c>
      <c r="IF131" s="7" t="e">
        <f t="shared" si="320"/>
        <v>#VALUE!</v>
      </c>
      <c r="IG131" s="7" t="e">
        <f t="shared" si="320"/>
        <v>#VALUE!</v>
      </c>
      <c r="IH131" s="7" t="e">
        <f t="shared" si="320"/>
        <v>#VALUE!</v>
      </c>
      <c r="II131" s="7" t="e">
        <f t="shared" si="320"/>
        <v>#VALUE!</v>
      </c>
      <c r="IJ131" s="7" t="e">
        <f t="shared" si="319"/>
        <v>#VALUE!</v>
      </c>
      <c r="IK131" s="7" t="e">
        <f t="shared" si="319"/>
        <v>#VALUE!</v>
      </c>
      <c r="IL131" s="7" t="e">
        <f t="shared" si="319"/>
        <v>#VALUE!</v>
      </c>
      <c r="IM131" s="61" t="e">
        <f t="shared" si="319"/>
        <v>#VALUE!</v>
      </c>
      <c r="IW131" s="10" t="str">
        <f>IFERROR(IF(COUNTIF(IW$8:IW130, IW130)&lt;=INDEX($IQ$8:$IQ$18, MATCH(IW130, $IP$8:$IP$18, 0)), IW130, IW130+$IR$5), "")</f>
        <v/>
      </c>
      <c r="IX131" s="10" t="str">
        <f>IF($IW131="", "", COUNTIF(IW$8:IW131, IW131))</f>
        <v/>
      </c>
      <c r="IY131" s="10" t="str">
        <f t="shared" si="245"/>
        <v/>
      </c>
      <c r="JA131" s="10" t="str">
        <f t="shared" si="246"/>
        <v/>
      </c>
      <c r="JB131" s="10" t="str">
        <f>IF($JA131="", "", COUNTIF(JA$8:JA131, "X"))</f>
        <v/>
      </c>
      <c r="JE131" s="67" t="str">
        <f t="shared" si="247"/>
        <v/>
      </c>
      <c r="JF131" s="60" t="str">
        <f>IF(AND($IQ$5='Dev Settings'!$BU$3, COUNTIF($IP$21:$IP$25, HT131)&gt;0, COUNTIF($IP$21:$IP$25, HT130)&gt;0), MIN($ML130:$NE130)-ML130, IF(AND($IQ$6='Dev Settings'!$BU$3, COUNTIF($IQ$21:$IQ$25, HT131)&gt;0, COUNTIF($IQ$21:$IQ$25, HT130)&gt;0), MAX($ML130:$NE130)-ML130, IFERROR(INDEX($IU$8:$IU$107, MATCH(HT131, $IT$8:$IT$107, 0)), "")))</f>
        <v/>
      </c>
      <c r="JG131" s="7" t="str">
        <f>IF(AND($IQ$5='Dev Settings'!$BU$3, COUNTIF($IP$21:$IP$25, HU131)&gt;0, COUNTIF($IP$21:$IP$25, HU130)&gt;0), MIN($ML130:$NE130)-MM130, IF(AND($IQ$6='Dev Settings'!$BU$3, COUNTIF($IQ$21:$IQ$25, HU131)&gt;0, COUNTIF($IQ$21:$IQ$25, HU130)&gt;0), MAX($ML130:$NE130)-MM130, IFERROR(INDEX($IU$8:$IU$107, MATCH(HU131, $IT$8:$IT$107, 0)), "")))</f>
        <v/>
      </c>
      <c r="JH131" s="7" t="str">
        <f>IF(AND($IQ$5='Dev Settings'!$BU$3, COUNTIF($IP$21:$IP$25, HV131)&gt;0, COUNTIF($IP$21:$IP$25, HV130)&gt;0), MIN($ML130:$NE130)-MN130, IF(AND($IQ$6='Dev Settings'!$BU$3, COUNTIF($IQ$21:$IQ$25, HV131)&gt;0, COUNTIF($IQ$21:$IQ$25, HV130)&gt;0), MAX($ML130:$NE130)-MN130, IFERROR(INDEX($IU$8:$IU$107, MATCH(HV131, $IT$8:$IT$107, 0)), "")))</f>
        <v/>
      </c>
      <c r="JI131" s="7" t="str">
        <f>IF(AND($IQ$5='Dev Settings'!$BU$3, COUNTIF($IP$21:$IP$25, HW131)&gt;0, COUNTIF($IP$21:$IP$25, HW130)&gt;0), MIN($ML130:$NE130)-MO130, IF(AND($IQ$6='Dev Settings'!$BU$3, COUNTIF($IQ$21:$IQ$25, HW131)&gt;0, COUNTIF($IQ$21:$IQ$25, HW130)&gt;0), MAX($ML130:$NE130)-MO130, IFERROR(INDEX($IU$8:$IU$107, MATCH(HW131, $IT$8:$IT$107, 0)), "")))</f>
        <v/>
      </c>
      <c r="JJ131" s="7" t="str">
        <f>IF(AND($IQ$5='Dev Settings'!$BU$3, COUNTIF($IP$21:$IP$25, HX131)&gt;0, COUNTIF($IP$21:$IP$25, HX130)&gt;0), MIN($ML130:$NE130)-MP130, IF(AND($IQ$6='Dev Settings'!$BU$3, COUNTIF($IQ$21:$IQ$25, HX131)&gt;0, COUNTIF($IQ$21:$IQ$25, HX130)&gt;0), MAX($ML130:$NE130)-MP130, IFERROR(INDEX($IU$8:$IU$107, MATCH(HX131, $IT$8:$IT$107, 0)), "")))</f>
        <v/>
      </c>
      <c r="JK131" s="7" t="str">
        <f>IF(AND($IQ$5='Dev Settings'!$BU$3, COUNTIF($IP$21:$IP$25, HY131)&gt;0, COUNTIF($IP$21:$IP$25, HY130)&gt;0), MIN($ML130:$NE130)-MQ130, IF(AND($IQ$6='Dev Settings'!$BU$3, COUNTIF($IQ$21:$IQ$25, HY131)&gt;0, COUNTIF($IQ$21:$IQ$25, HY130)&gt;0), MAX($ML130:$NE130)-MQ130, IFERROR(INDEX($IU$8:$IU$107, MATCH(HY131, $IT$8:$IT$107, 0)), "")))</f>
        <v/>
      </c>
      <c r="JL131" s="7" t="str">
        <f>IF(AND($IQ$5='Dev Settings'!$BU$3, COUNTIF($IP$21:$IP$25, HZ131)&gt;0, COUNTIF($IP$21:$IP$25, HZ130)&gt;0), MIN($ML130:$NE130)-MR130, IF(AND($IQ$6='Dev Settings'!$BU$3, COUNTIF($IQ$21:$IQ$25, HZ131)&gt;0, COUNTIF($IQ$21:$IQ$25, HZ130)&gt;0), MAX($ML130:$NE130)-MR130, IFERROR(INDEX($IU$8:$IU$107, MATCH(HZ131, $IT$8:$IT$107, 0)), "")))</f>
        <v/>
      </c>
      <c r="JM131" s="7" t="str">
        <f>IF(AND($IQ$5='Dev Settings'!$BU$3, COUNTIF($IP$21:$IP$25, IA131)&gt;0, COUNTIF($IP$21:$IP$25, IA130)&gt;0), MIN($ML130:$NE130)-MS130, IF(AND($IQ$6='Dev Settings'!$BU$3, COUNTIF($IQ$21:$IQ$25, IA131)&gt;0, COUNTIF($IQ$21:$IQ$25, IA130)&gt;0), MAX($ML130:$NE130)-MS130, IFERROR(INDEX($IU$8:$IU$107, MATCH(IA131, $IT$8:$IT$107, 0)), "")))</f>
        <v/>
      </c>
      <c r="JN131" s="7" t="str">
        <f>IF(AND($IQ$5='Dev Settings'!$BU$3, COUNTIF($IP$21:$IP$25, IB131)&gt;0, COUNTIF($IP$21:$IP$25, IB130)&gt;0), MIN($ML130:$NE130)-MT130, IF(AND($IQ$6='Dev Settings'!$BU$3, COUNTIF($IQ$21:$IQ$25, IB131)&gt;0, COUNTIF($IQ$21:$IQ$25, IB130)&gt;0), MAX($ML130:$NE130)-MT130, IFERROR(INDEX($IU$8:$IU$107, MATCH(IB131, $IT$8:$IT$107, 0)), "")))</f>
        <v/>
      </c>
      <c r="JO131" s="7" t="str">
        <f>IF(AND($IQ$5='Dev Settings'!$BU$3, COUNTIF($IP$21:$IP$25, IC131)&gt;0, COUNTIF($IP$21:$IP$25, IC130)&gt;0), MIN($ML130:$NE130)-MU130, IF(AND($IQ$6='Dev Settings'!$BU$3, COUNTIF($IQ$21:$IQ$25, IC131)&gt;0, COUNTIF($IQ$21:$IQ$25, IC130)&gt;0), MAX($ML130:$NE130)-MU130, IFERROR(INDEX($IU$8:$IU$107, MATCH(IC131, $IT$8:$IT$107, 0)), "")))</f>
        <v/>
      </c>
      <c r="JP131" s="7" t="str">
        <f>IF(AND($IQ$5='Dev Settings'!$BU$3, COUNTIF($IP$21:$IP$25, ID131)&gt;0, COUNTIF($IP$21:$IP$25, ID130)&gt;0), MIN($ML130:$NE130)-MV130, IF(AND($IQ$6='Dev Settings'!$BU$3, COUNTIF($IQ$21:$IQ$25, ID131)&gt;0, COUNTIF($IQ$21:$IQ$25, ID130)&gt;0), MAX($ML130:$NE130)-MV130, IFERROR(INDEX($IU$8:$IU$107, MATCH(ID131, $IT$8:$IT$107, 0)), "")))</f>
        <v/>
      </c>
      <c r="JQ131" s="7" t="str">
        <f>IF(AND($IQ$5='Dev Settings'!$BU$3, COUNTIF($IP$21:$IP$25, IE131)&gt;0, COUNTIF($IP$21:$IP$25, IE130)&gt;0), MIN($ML130:$NE130)-MW130, IF(AND($IQ$6='Dev Settings'!$BU$3, COUNTIF($IQ$21:$IQ$25, IE131)&gt;0, COUNTIF($IQ$21:$IQ$25, IE130)&gt;0), MAX($ML130:$NE130)-MW130, IFERROR(INDEX($IU$8:$IU$107, MATCH(IE131, $IT$8:$IT$107, 0)), "")))</f>
        <v/>
      </c>
      <c r="JR131" s="7" t="str">
        <f>IF(AND($IQ$5='Dev Settings'!$BU$3, COUNTIF($IP$21:$IP$25, IF131)&gt;0, COUNTIF($IP$21:$IP$25, IF130)&gt;0), MIN($ML130:$NE130)-MX130, IF(AND($IQ$6='Dev Settings'!$BU$3, COUNTIF($IQ$21:$IQ$25, IF131)&gt;0, COUNTIF($IQ$21:$IQ$25, IF130)&gt;0), MAX($ML130:$NE130)-MX130, IFERROR(INDEX($IU$8:$IU$107, MATCH(IF131, $IT$8:$IT$107, 0)), "")))</f>
        <v/>
      </c>
      <c r="JS131" s="7" t="str">
        <f>IF(AND($IQ$5='Dev Settings'!$BU$3, COUNTIF($IP$21:$IP$25, IG131)&gt;0, COUNTIF($IP$21:$IP$25, IG130)&gt;0), MIN($ML130:$NE130)-MY130, IF(AND($IQ$6='Dev Settings'!$BU$3, COUNTIF($IQ$21:$IQ$25, IG131)&gt;0, COUNTIF($IQ$21:$IQ$25, IG130)&gt;0), MAX($ML130:$NE130)-MY130, IFERROR(INDEX($IU$8:$IU$107, MATCH(IG131, $IT$8:$IT$107, 0)), "")))</f>
        <v/>
      </c>
      <c r="JT131" s="7" t="str">
        <f>IF(AND($IQ$5='Dev Settings'!$BU$3, COUNTIF($IP$21:$IP$25, IH131)&gt;0, COUNTIF($IP$21:$IP$25, IH130)&gt;0), MIN($ML130:$NE130)-MZ130, IF(AND($IQ$6='Dev Settings'!$BU$3, COUNTIF($IQ$21:$IQ$25, IH131)&gt;0, COUNTIF($IQ$21:$IQ$25, IH130)&gt;0), MAX($ML130:$NE130)-MZ130, IFERROR(INDEX($IU$8:$IU$107, MATCH(IH131, $IT$8:$IT$107, 0)), "")))</f>
        <v/>
      </c>
      <c r="JU131" s="7" t="str">
        <f>IF(AND($IQ$5='Dev Settings'!$BU$3, COUNTIF($IP$21:$IP$25, II131)&gt;0, COUNTIF($IP$21:$IP$25, II130)&gt;0), MIN($ML130:$NE130)-NA130, IF(AND($IQ$6='Dev Settings'!$BU$3, COUNTIF($IQ$21:$IQ$25, II131)&gt;0, COUNTIF($IQ$21:$IQ$25, II130)&gt;0), MAX($ML130:$NE130)-NA130, IFERROR(INDEX($IU$8:$IU$107, MATCH(II131, $IT$8:$IT$107, 0)), "")))</f>
        <v/>
      </c>
      <c r="JV131" s="7" t="str">
        <f>IF(AND($IQ$5='Dev Settings'!$BU$3, COUNTIF($IP$21:$IP$25, IJ131)&gt;0, COUNTIF($IP$21:$IP$25, IJ130)&gt;0), MIN($ML130:$NE130)-NB130, IF(AND($IQ$6='Dev Settings'!$BU$3, COUNTIF($IQ$21:$IQ$25, IJ131)&gt;0, COUNTIF($IQ$21:$IQ$25, IJ130)&gt;0), MAX($ML130:$NE130)-NB130, IFERROR(INDEX($IU$8:$IU$107, MATCH(IJ131, $IT$8:$IT$107, 0)), "")))</f>
        <v/>
      </c>
      <c r="JW131" s="7" t="str">
        <f>IF(AND($IQ$5='Dev Settings'!$BU$3, COUNTIF($IP$21:$IP$25, IK131)&gt;0, COUNTIF($IP$21:$IP$25, IK130)&gt;0), MIN($ML130:$NE130)-NC130, IF(AND($IQ$6='Dev Settings'!$BU$3, COUNTIF($IQ$21:$IQ$25, IK131)&gt;0, COUNTIF($IQ$21:$IQ$25, IK130)&gt;0), MAX($ML130:$NE130)-NC130, IFERROR(INDEX($IU$8:$IU$107, MATCH(IK131, $IT$8:$IT$107, 0)), "")))</f>
        <v/>
      </c>
      <c r="JX131" s="7" t="str">
        <f>IF(AND($IQ$5='Dev Settings'!$BU$3, COUNTIF($IP$21:$IP$25, IL131)&gt;0, COUNTIF($IP$21:$IP$25, IL130)&gt;0), MIN($ML130:$NE130)-ND130, IF(AND($IQ$6='Dev Settings'!$BU$3, COUNTIF($IQ$21:$IQ$25, IL131)&gt;0, COUNTIF($IQ$21:$IQ$25, IL130)&gt;0), MAX($ML130:$NE130)-ND130, IFERROR(INDEX($IU$8:$IU$107, MATCH(IL131, $IT$8:$IT$107, 0)), "")))</f>
        <v/>
      </c>
      <c r="JY131" s="61" t="str">
        <f>IF(AND($IQ$5='Dev Settings'!$BU$3, COUNTIF($IP$21:$IP$25, IM131)&gt;0, COUNTIF($IP$21:$IP$25, IM130)&gt;0), MIN($ML130:$NE130)-NE130, IF(AND($IQ$6='Dev Settings'!$BU$3, COUNTIF($IQ$21:$IQ$25, IM131)&gt;0, COUNTIF($IQ$21:$IQ$25, IM130)&gt;0), MAX($ML130:$NE130)-NE130, IFERROR(INDEX($IU$8:$IU$107, MATCH(IM131, $IT$8:$IT$107, 0)), "")))</f>
        <v/>
      </c>
      <c r="KA131" s="60" t="str">
        <f t="shared" si="181"/>
        <v/>
      </c>
      <c r="KB131" s="7" t="str">
        <f t="shared" si="182"/>
        <v/>
      </c>
      <c r="KC131" s="7" t="str">
        <f t="shared" si="183"/>
        <v/>
      </c>
      <c r="KD131" s="7" t="str">
        <f t="shared" si="184"/>
        <v/>
      </c>
      <c r="KE131" s="7" t="str">
        <f t="shared" si="185"/>
        <v/>
      </c>
      <c r="KF131" s="7" t="str">
        <f t="shared" si="186"/>
        <v/>
      </c>
      <c r="KG131" s="7" t="str">
        <f t="shared" si="187"/>
        <v/>
      </c>
      <c r="KH131" s="7" t="str">
        <f t="shared" si="188"/>
        <v/>
      </c>
      <c r="KI131" s="7" t="str">
        <f t="shared" si="189"/>
        <v/>
      </c>
      <c r="KJ131" s="7" t="str">
        <f t="shared" si="190"/>
        <v/>
      </c>
      <c r="KK131" s="7" t="str">
        <f t="shared" si="191"/>
        <v/>
      </c>
      <c r="KL131" s="7" t="str">
        <f t="shared" si="192"/>
        <v/>
      </c>
      <c r="KM131" s="7" t="str">
        <f t="shared" si="193"/>
        <v/>
      </c>
      <c r="KN131" s="7" t="str">
        <f t="shared" si="194"/>
        <v/>
      </c>
      <c r="KO131" s="7" t="str">
        <f t="shared" si="195"/>
        <v/>
      </c>
      <c r="KP131" s="7" t="str">
        <f t="shared" si="196"/>
        <v/>
      </c>
      <c r="KQ131" s="7" t="str">
        <f t="shared" si="197"/>
        <v/>
      </c>
      <c r="KR131" s="7" t="str">
        <f t="shared" si="198"/>
        <v/>
      </c>
      <c r="KS131" s="7" t="str">
        <f t="shared" si="199"/>
        <v/>
      </c>
      <c r="KT131" s="61" t="str">
        <f t="shared" si="200"/>
        <v/>
      </c>
      <c r="KV131" s="60" t="e">
        <f t="shared" si="201"/>
        <v>#VALUE!</v>
      </c>
      <c r="KW131" s="7" t="e">
        <f t="shared" si="202"/>
        <v>#VALUE!</v>
      </c>
      <c r="KX131" s="7" t="e">
        <f t="shared" si="203"/>
        <v>#VALUE!</v>
      </c>
      <c r="KY131" s="7" t="e">
        <f t="shared" si="204"/>
        <v>#VALUE!</v>
      </c>
      <c r="KZ131" s="7" t="e">
        <f t="shared" si="205"/>
        <v>#VALUE!</v>
      </c>
      <c r="LA131" s="7" t="e">
        <f t="shared" si="206"/>
        <v>#VALUE!</v>
      </c>
      <c r="LB131" s="7" t="e">
        <f t="shared" si="207"/>
        <v>#VALUE!</v>
      </c>
      <c r="LC131" s="7" t="e">
        <f t="shared" si="208"/>
        <v>#VALUE!</v>
      </c>
      <c r="LD131" s="7" t="e">
        <f t="shared" si="209"/>
        <v>#VALUE!</v>
      </c>
      <c r="LE131" s="7" t="e">
        <f t="shared" si="210"/>
        <v>#VALUE!</v>
      </c>
      <c r="LF131" s="7" t="e">
        <f t="shared" si="211"/>
        <v>#VALUE!</v>
      </c>
      <c r="LG131" s="7" t="e">
        <f t="shared" si="212"/>
        <v>#VALUE!</v>
      </c>
      <c r="LH131" s="7" t="e">
        <f t="shared" si="213"/>
        <v>#VALUE!</v>
      </c>
      <c r="LI131" s="7" t="e">
        <f t="shared" si="214"/>
        <v>#VALUE!</v>
      </c>
      <c r="LJ131" s="7" t="e">
        <f t="shared" si="215"/>
        <v>#VALUE!</v>
      </c>
      <c r="LK131" s="7" t="e">
        <f t="shared" si="216"/>
        <v>#VALUE!</v>
      </c>
      <c r="LL131" s="7" t="e">
        <f t="shared" si="217"/>
        <v>#VALUE!</v>
      </c>
      <c r="LM131" s="7" t="e">
        <f t="shared" si="218"/>
        <v>#VALUE!</v>
      </c>
      <c r="LN131" s="7" t="e">
        <f t="shared" si="219"/>
        <v>#VALUE!</v>
      </c>
      <c r="LO131" s="61" t="e">
        <f t="shared" si="220"/>
        <v>#VALUE!</v>
      </c>
      <c r="LQ131" s="60" t="e">
        <f t="shared" si="221"/>
        <v>#VALUE!</v>
      </c>
      <c r="LR131" s="7" t="e">
        <f t="shared" si="222"/>
        <v>#VALUE!</v>
      </c>
      <c r="LS131" s="7" t="e">
        <f t="shared" si="223"/>
        <v>#VALUE!</v>
      </c>
      <c r="LT131" s="7" t="e">
        <f t="shared" si="224"/>
        <v>#VALUE!</v>
      </c>
      <c r="LU131" s="7" t="e">
        <f t="shared" si="225"/>
        <v>#VALUE!</v>
      </c>
      <c r="LV131" s="7" t="e">
        <f t="shared" si="226"/>
        <v>#VALUE!</v>
      </c>
      <c r="LW131" s="7" t="e">
        <f t="shared" si="227"/>
        <v>#VALUE!</v>
      </c>
      <c r="LX131" s="7" t="e">
        <f t="shared" si="228"/>
        <v>#VALUE!</v>
      </c>
      <c r="LY131" s="7" t="e">
        <f t="shared" si="229"/>
        <v>#VALUE!</v>
      </c>
      <c r="LZ131" s="7" t="e">
        <f t="shared" si="230"/>
        <v>#VALUE!</v>
      </c>
      <c r="MA131" s="7" t="e">
        <f t="shared" si="231"/>
        <v>#VALUE!</v>
      </c>
      <c r="MB131" s="7" t="e">
        <f t="shared" si="232"/>
        <v>#VALUE!</v>
      </c>
      <c r="MC131" s="7" t="e">
        <f t="shared" si="233"/>
        <v>#VALUE!</v>
      </c>
      <c r="MD131" s="7" t="e">
        <f t="shared" si="234"/>
        <v>#VALUE!</v>
      </c>
      <c r="ME131" s="7" t="e">
        <f t="shared" si="235"/>
        <v>#VALUE!</v>
      </c>
      <c r="MF131" s="7" t="e">
        <f t="shared" si="236"/>
        <v>#VALUE!</v>
      </c>
      <c r="MG131" s="7" t="e">
        <f t="shared" si="237"/>
        <v>#VALUE!</v>
      </c>
      <c r="MH131" s="7" t="e">
        <f t="shared" si="238"/>
        <v>#VALUE!</v>
      </c>
      <c r="MI131" s="7" t="e">
        <f t="shared" si="239"/>
        <v>#VALUE!</v>
      </c>
      <c r="MJ131" s="61" t="e">
        <f t="shared" si="240"/>
        <v>#VALUE!</v>
      </c>
      <c r="ML131" s="60" t="str">
        <f t="shared" si="248"/>
        <v/>
      </c>
      <c r="MM131" s="7" t="str">
        <f t="shared" si="249"/>
        <v/>
      </c>
      <c r="MN131" s="7" t="str">
        <f t="shared" si="250"/>
        <v/>
      </c>
      <c r="MO131" s="7" t="str">
        <f t="shared" si="251"/>
        <v/>
      </c>
      <c r="MP131" s="7" t="str">
        <f t="shared" si="252"/>
        <v/>
      </c>
      <c r="MQ131" s="7" t="str">
        <f t="shared" si="253"/>
        <v/>
      </c>
      <c r="MR131" s="7" t="str">
        <f t="shared" si="254"/>
        <v/>
      </c>
      <c r="MS131" s="7" t="str">
        <f t="shared" si="255"/>
        <v/>
      </c>
      <c r="MT131" s="7" t="str">
        <f t="shared" si="256"/>
        <v/>
      </c>
      <c r="MU131" s="7" t="str">
        <f t="shared" si="257"/>
        <v/>
      </c>
      <c r="MV131" s="7" t="str">
        <f t="shared" si="258"/>
        <v/>
      </c>
      <c r="MW131" s="7" t="str">
        <f t="shared" si="259"/>
        <v/>
      </c>
      <c r="MX131" s="7" t="str">
        <f t="shared" si="260"/>
        <v/>
      </c>
      <c r="MY131" s="7" t="str">
        <f t="shared" si="261"/>
        <v/>
      </c>
      <c r="MZ131" s="7" t="str">
        <f t="shared" si="262"/>
        <v/>
      </c>
      <c r="NA131" s="7" t="str">
        <f t="shared" si="263"/>
        <v/>
      </c>
      <c r="NB131" s="7" t="str">
        <f t="shared" si="264"/>
        <v/>
      </c>
      <c r="NC131" s="7" t="str">
        <f t="shared" si="265"/>
        <v/>
      </c>
      <c r="ND131" s="7" t="str">
        <f t="shared" si="266"/>
        <v/>
      </c>
      <c r="NE131" s="61" t="str">
        <f t="shared" si="267"/>
        <v/>
      </c>
      <c r="NG131" s="10" t="str">
        <f t="shared" si="268"/>
        <v/>
      </c>
      <c r="NI131" s="10" t="str">
        <f t="shared" si="269"/>
        <v/>
      </c>
      <c r="NK131" s="10" t="str">
        <f>IF(COUNTIF($NI131:$NI$176, "X")=1, "X", "")</f>
        <v/>
      </c>
      <c r="NM131" s="10" t="str">
        <f t="shared" si="241"/>
        <v/>
      </c>
      <c r="NO131" s="85" t="str" cm="1">
        <f t="array" ref="NO131">IF(OR(NO$7="", $JE131=""), "", IFERROR(NO$8+SUMPRODUCT((Trades!$CL$8:$CL$307)*(Trades!$O$8:$Q$307=NO$7)*(Trades!$R$8:$R$307&lt;$JE131))-SUMPRODUCT((Trades!$H$8:$H$307)*(Trades!$E$8:$E$307=NO$7)*(Trades!$R$8:$R$307&lt;$JE131)), ""))</f>
        <v/>
      </c>
      <c r="NP131" s="86" t="str" cm="1">
        <f t="array" ref="NP131">IF(OR(NP$7="", $JE131=""), "", IFERROR(NP$8+SUMPRODUCT((Trades!$CL$8:$CL$307)*(Trades!$O$8:$Q$307=NP$7)*(Trades!$R$8:$R$307&lt;$JE131))-SUMPRODUCT((Trades!$H$8:$H$307)*(Trades!$E$8:$E$307=NP$7)*(Trades!$R$8:$R$307&lt;$JE131)), ""))</f>
        <v/>
      </c>
      <c r="NQ131" s="86" t="str" cm="1">
        <f t="array" ref="NQ131">IF(OR(NQ$7="", $JE131=""), "", IFERROR(NQ$8+SUMPRODUCT((Trades!$CL$8:$CL$307)*(Trades!$O$8:$Q$307=NQ$7)*(Trades!$R$8:$R$307&lt;$JE131))-SUMPRODUCT((Trades!$H$8:$H$307)*(Trades!$E$8:$E$307=NQ$7)*(Trades!$R$8:$R$307&lt;$JE131)), ""))</f>
        <v/>
      </c>
      <c r="NR131" s="86" t="str" cm="1">
        <f t="array" ref="NR131">IF(OR(NR$7="", $JE131=""), "", IFERROR(NR$8+SUMPRODUCT((Trades!$CL$8:$CL$307)*(Trades!$O$8:$Q$307=NR$7)*(Trades!$R$8:$R$307&lt;$JE131))-SUMPRODUCT((Trades!$H$8:$H$307)*(Trades!$E$8:$E$307=NR$7)*(Trades!$R$8:$R$307&lt;$JE131)), ""))</f>
        <v/>
      </c>
      <c r="NS131" s="86" t="str" cm="1">
        <f t="array" ref="NS131">IF(OR(NS$7="", $JE131=""), "", IFERROR(NS$8+SUMPRODUCT((Trades!$CL$8:$CL$307)*(Trades!$O$8:$Q$307=NS$7)*(Trades!$R$8:$R$307&lt;$JE131))-SUMPRODUCT((Trades!$H$8:$H$307)*(Trades!$E$8:$E$307=NS$7)*(Trades!$R$8:$R$307&lt;$JE131)), ""))</f>
        <v/>
      </c>
      <c r="NT131" s="86" t="str" cm="1">
        <f t="array" ref="NT131">IF(OR(NT$7="", $JE131=""), "", IFERROR(NT$8+SUMPRODUCT((Trades!$CL$8:$CL$307)*(Trades!$O$8:$Q$307=NT$7)*(Trades!$R$8:$R$307&lt;$JE131))-SUMPRODUCT((Trades!$H$8:$H$307)*(Trades!$E$8:$E$307=NT$7)*(Trades!$R$8:$R$307&lt;$JE131)), ""))</f>
        <v/>
      </c>
      <c r="NU131" s="86" t="str" cm="1">
        <f t="array" ref="NU131">IF(OR(NU$7="", $JE131=""), "", IFERROR(NU$8+SUMPRODUCT((Trades!$CL$8:$CL$307)*(Trades!$O$8:$Q$307=NU$7)*(Trades!$R$8:$R$307&lt;$JE131))-SUMPRODUCT((Trades!$H$8:$H$307)*(Trades!$E$8:$E$307=NU$7)*(Trades!$R$8:$R$307&lt;$JE131)), ""))</f>
        <v/>
      </c>
      <c r="NV131" s="86" t="str" cm="1">
        <f t="array" ref="NV131">IF(OR(NV$7="", $JE131=""), "", IFERROR(NV$8+SUMPRODUCT((Trades!$CL$8:$CL$307)*(Trades!$O$8:$Q$307=NV$7)*(Trades!$R$8:$R$307&lt;$JE131))-SUMPRODUCT((Trades!$H$8:$H$307)*(Trades!$E$8:$E$307=NV$7)*(Trades!$R$8:$R$307&lt;$JE131)), ""))</f>
        <v/>
      </c>
      <c r="NW131" s="86" t="str" cm="1">
        <f t="array" ref="NW131">IF(OR(NW$7="", $JE131=""), "", IFERROR(NW$8+SUMPRODUCT((Trades!$CL$8:$CL$307)*(Trades!$O$8:$Q$307=NW$7)*(Trades!$R$8:$R$307&lt;$JE131))-SUMPRODUCT((Trades!$H$8:$H$307)*(Trades!$E$8:$E$307=NW$7)*(Trades!$R$8:$R$307&lt;$JE131)), ""))</f>
        <v/>
      </c>
      <c r="NX131" s="86" t="str" cm="1">
        <f t="array" ref="NX131">IF(OR(NX$7="", $JE131=""), "", IFERROR(NX$8+SUMPRODUCT((Trades!$CL$8:$CL$307)*(Trades!$O$8:$Q$307=NX$7)*(Trades!$R$8:$R$307&lt;$JE131))-SUMPRODUCT((Trades!$H$8:$H$307)*(Trades!$E$8:$E$307=NX$7)*(Trades!$R$8:$R$307&lt;$JE131)), ""))</f>
        <v/>
      </c>
      <c r="NY131" s="86" t="str" cm="1">
        <f t="array" ref="NY131">IF(OR(NY$7="", $JE131=""), "", IFERROR(NY$8+SUMPRODUCT((Trades!$CL$8:$CL$307)*(Trades!$O$8:$Q$307=NY$7)*(Trades!$R$8:$R$307&lt;$JE131))-SUMPRODUCT((Trades!$H$8:$H$307)*(Trades!$E$8:$E$307=NY$7)*(Trades!$R$8:$R$307&lt;$JE131)), ""))</f>
        <v/>
      </c>
      <c r="NZ131" s="86" t="str" cm="1">
        <f t="array" ref="NZ131">IF(OR(NZ$7="", $JE131=""), "", IFERROR(NZ$8+SUMPRODUCT((Trades!$CL$8:$CL$307)*(Trades!$O$8:$Q$307=NZ$7)*(Trades!$R$8:$R$307&lt;$JE131))-SUMPRODUCT((Trades!$H$8:$H$307)*(Trades!$E$8:$E$307=NZ$7)*(Trades!$R$8:$R$307&lt;$JE131)), ""))</f>
        <v/>
      </c>
      <c r="OA131" s="86" t="str" cm="1">
        <f t="array" ref="OA131">IF(OR(OA$7="", $JE131=""), "", IFERROR(OA$8+SUMPRODUCT((Trades!$CL$8:$CL$307)*(Trades!$O$8:$Q$307=OA$7)*(Trades!$R$8:$R$307&lt;$JE131))-SUMPRODUCT((Trades!$H$8:$H$307)*(Trades!$E$8:$E$307=OA$7)*(Trades!$R$8:$R$307&lt;$JE131)), ""))</f>
        <v/>
      </c>
      <c r="OB131" s="86" t="str" cm="1">
        <f t="array" ref="OB131">IF(OR(OB$7="", $JE131=""), "", IFERROR(OB$8+SUMPRODUCT((Trades!$CL$8:$CL$307)*(Trades!$O$8:$Q$307=OB$7)*(Trades!$R$8:$R$307&lt;$JE131))-SUMPRODUCT((Trades!$H$8:$H$307)*(Trades!$E$8:$E$307=OB$7)*(Trades!$R$8:$R$307&lt;$JE131)), ""))</f>
        <v/>
      </c>
      <c r="OC131" s="86" t="str" cm="1">
        <f t="array" ref="OC131">IF(OR(OC$7="", $JE131=""), "", IFERROR(OC$8+SUMPRODUCT((Trades!$CL$8:$CL$307)*(Trades!$O$8:$Q$307=OC$7)*(Trades!$R$8:$R$307&lt;$JE131))-SUMPRODUCT((Trades!$H$8:$H$307)*(Trades!$E$8:$E$307=OC$7)*(Trades!$R$8:$R$307&lt;$JE131)), ""))</f>
        <v/>
      </c>
      <c r="OD131" s="86" t="str" cm="1">
        <f t="array" ref="OD131">IF(OR(OD$7="", $JE131=""), "", IFERROR(OD$8+SUMPRODUCT((Trades!$CL$8:$CL$307)*(Trades!$O$8:$Q$307=OD$7)*(Trades!$R$8:$R$307&lt;$JE131))-SUMPRODUCT((Trades!$H$8:$H$307)*(Trades!$E$8:$E$307=OD$7)*(Trades!$R$8:$R$307&lt;$JE131)), ""))</f>
        <v/>
      </c>
      <c r="OE131" s="86" t="str" cm="1">
        <f t="array" ref="OE131">IF(OR(OE$7="", $JE131=""), "", IFERROR(OE$8+SUMPRODUCT((Trades!$CL$8:$CL$307)*(Trades!$O$8:$Q$307=OE$7)*(Trades!$R$8:$R$307&lt;$JE131))-SUMPRODUCT((Trades!$H$8:$H$307)*(Trades!$E$8:$E$307=OE$7)*(Trades!$R$8:$R$307&lt;$JE131)), ""))</f>
        <v/>
      </c>
      <c r="OF131" s="86" t="str" cm="1">
        <f t="array" ref="OF131">IF(OR(OF$7="", $JE131=""), "", IFERROR(OF$8+SUMPRODUCT((Trades!$CL$8:$CL$307)*(Trades!$O$8:$Q$307=OF$7)*(Trades!$R$8:$R$307&lt;$JE131))-SUMPRODUCT((Trades!$H$8:$H$307)*(Trades!$E$8:$E$307=OF$7)*(Trades!$R$8:$R$307&lt;$JE131)), ""))</f>
        <v/>
      </c>
      <c r="OG131" s="86" t="str" cm="1">
        <f t="array" ref="OG131">IF(OR(OG$7="", $JE131=""), "", IFERROR(OG$8+SUMPRODUCT((Trades!$CL$8:$CL$307)*(Trades!$O$8:$Q$307=OG$7)*(Trades!$R$8:$R$307&lt;$JE131))-SUMPRODUCT((Trades!$H$8:$H$307)*(Trades!$E$8:$E$307=OG$7)*(Trades!$R$8:$R$307&lt;$JE131)), ""))</f>
        <v/>
      </c>
      <c r="OH131" s="87" t="str" cm="1">
        <f t="array" ref="OH131">IF(OR(OH$7="", $JE131=""), "", IFERROR(OH$8+SUMPRODUCT((Trades!$CL$8:$CL$307)*(Trades!$O$8:$Q$307=OH$7)*(Trades!$R$8:$R$307&lt;$JE131))-SUMPRODUCT((Trades!$H$8:$H$307)*(Trades!$E$8:$E$307=OH$7)*(Trades!$R$8:$R$307&lt;$JE131)), ""))</f>
        <v/>
      </c>
      <c r="OJ131" s="94" t="str">
        <f t="shared" si="270"/>
        <v/>
      </c>
      <c r="OK131" s="95" t="str">
        <f t="shared" si="298"/>
        <v/>
      </c>
      <c r="OL131" s="95" t="str">
        <f t="shared" si="299"/>
        <v/>
      </c>
      <c r="OM131" s="95" t="str">
        <f t="shared" si="300"/>
        <v/>
      </c>
      <c r="ON131" s="95" t="str">
        <f t="shared" si="301"/>
        <v/>
      </c>
      <c r="OO131" s="95" t="str">
        <f t="shared" si="302"/>
        <v/>
      </c>
      <c r="OP131" s="95" t="str">
        <f t="shared" si="303"/>
        <v/>
      </c>
      <c r="OQ131" s="95" t="str">
        <f t="shared" si="304"/>
        <v/>
      </c>
      <c r="OR131" s="95" t="str">
        <f t="shared" si="305"/>
        <v/>
      </c>
      <c r="OS131" s="95" t="str">
        <f t="shared" si="275"/>
        <v/>
      </c>
      <c r="OT131" s="95" t="str">
        <f t="shared" si="276"/>
        <v/>
      </c>
      <c r="OU131" s="95" t="str">
        <f t="shared" si="277"/>
        <v/>
      </c>
      <c r="OV131" s="95" t="str">
        <f t="shared" si="278"/>
        <v/>
      </c>
      <c r="OW131" s="95" t="str">
        <f t="shared" si="279"/>
        <v/>
      </c>
      <c r="OX131" s="95" t="str">
        <f t="shared" si="280"/>
        <v/>
      </c>
      <c r="OY131" s="95" t="str">
        <f t="shared" si="281"/>
        <v/>
      </c>
      <c r="OZ131" s="95" t="str">
        <f t="shared" si="282"/>
        <v/>
      </c>
      <c r="PA131" s="95" t="str">
        <f t="shared" si="283"/>
        <v/>
      </c>
      <c r="PB131" s="95" t="str">
        <f t="shared" si="284"/>
        <v/>
      </c>
      <c r="PC131" s="96" t="str">
        <f t="shared" si="285"/>
        <v/>
      </c>
      <c r="PE131" s="101" t="str">
        <f t="shared" si="271"/>
        <v/>
      </c>
      <c r="PG131" s="106" t="str">
        <f t="shared" si="272"/>
        <v/>
      </c>
      <c r="PH131" s="107" t="str">
        <f t="shared" si="306"/>
        <v/>
      </c>
      <c r="PI131" s="107" t="str">
        <f t="shared" si="307"/>
        <v/>
      </c>
      <c r="PJ131" s="107" t="str">
        <f t="shared" si="308"/>
        <v/>
      </c>
      <c r="PK131" s="107" t="str">
        <f t="shared" si="309"/>
        <v/>
      </c>
      <c r="PL131" s="107" t="str">
        <f t="shared" si="310"/>
        <v/>
      </c>
      <c r="PM131" s="107" t="str">
        <f t="shared" si="311"/>
        <v/>
      </c>
      <c r="PN131" s="107" t="str">
        <f t="shared" si="312"/>
        <v/>
      </c>
      <c r="PO131" s="107" t="str">
        <f t="shared" si="313"/>
        <v/>
      </c>
      <c r="PP131" s="107" t="str">
        <f t="shared" si="286"/>
        <v/>
      </c>
      <c r="PQ131" s="107" t="str">
        <f t="shared" si="287"/>
        <v/>
      </c>
      <c r="PR131" s="107" t="str">
        <f t="shared" si="288"/>
        <v/>
      </c>
      <c r="PS131" s="107" t="str">
        <f t="shared" si="289"/>
        <v/>
      </c>
      <c r="PT131" s="107" t="str">
        <f t="shared" si="290"/>
        <v/>
      </c>
      <c r="PU131" s="107" t="str">
        <f t="shared" si="291"/>
        <v/>
      </c>
      <c r="PV131" s="107" t="str">
        <f t="shared" si="292"/>
        <v/>
      </c>
      <c r="PW131" s="107" t="str">
        <f t="shared" si="293"/>
        <v/>
      </c>
      <c r="PX131" s="107" t="str">
        <f t="shared" si="294"/>
        <v/>
      </c>
      <c r="PY131" s="107" t="str">
        <f t="shared" si="295"/>
        <v/>
      </c>
      <c r="PZ131" s="108" t="str">
        <f t="shared" si="296"/>
        <v/>
      </c>
      <c r="QB131" s="124" t="str" cm="1">
        <f t="array" ref="QB131">IF(OR($QB$3="", $NI131=""), "", IFERROR(INDEX($ML131:$NE131, $QA131, MATCH($QB$3, $ML$7:$NE$7, 0)), ""))</f>
        <v/>
      </c>
      <c r="QD131" s="101" t="e" cm="1">
        <f t="array" ref="QD131">IF(OR($NI131="", $QB$3=""), NA(), IFERROR(INDEX($NO131:$OH131, $QC131, MATCH($QB$3, $NO$7:$OH$7, 0)), NA()))</f>
        <v>#N/A</v>
      </c>
      <c r="QF131" s="10">
        <f t="shared" si="242"/>
        <v>-20</v>
      </c>
    </row>
    <row r="132" spans="218:448" ht="15" hidden="1" customHeight="1" x14ac:dyDescent="0.25">
      <c r="HJ132" s="52" t="e">
        <f t="shared" si="321"/>
        <v>#VALUE!</v>
      </c>
      <c r="HL132" s="49">
        <f>$CA$12</f>
        <v>0.16666666666666666</v>
      </c>
      <c r="HN132" s="10" t="e">
        <f t="shared" si="316"/>
        <v>#VALUE!</v>
      </c>
      <c r="HP132" s="10" t="e">
        <f t="shared" si="317"/>
        <v>#VALUE!</v>
      </c>
      <c r="HR132" s="10" t="e">
        <f t="shared" si="243"/>
        <v>#VALUE!</v>
      </c>
      <c r="HT132" s="60" t="e">
        <f t="shared" si="320"/>
        <v>#VALUE!</v>
      </c>
      <c r="HU132" s="7" t="e">
        <f t="shared" si="320"/>
        <v>#VALUE!</v>
      </c>
      <c r="HV132" s="7" t="e">
        <f t="shared" si="320"/>
        <v>#VALUE!</v>
      </c>
      <c r="HW132" s="7" t="e">
        <f t="shared" si="320"/>
        <v>#VALUE!</v>
      </c>
      <c r="HX132" s="7" t="e">
        <f t="shared" si="320"/>
        <v>#VALUE!</v>
      </c>
      <c r="HY132" s="7" t="e">
        <f t="shared" si="320"/>
        <v>#VALUE!</v>
      </c>
      <c r="HZ132" s="7" t="e">
        <f t="shared" si="320"/>
        <v>#VALUE!</v>
      </c>
      <c r="IA132" s="7" t="e">
        <f t="shared" si="320"/>
        <v>#VALUE!</v>
      </c>
      <c r="IB132" s="7" t="e">
        <f t="shared" si="320"/>
        <v>#VALUE!</v>
      </c>
      <c r="IC132" s="7" t="e">
        <f t="shared" si="320"/>
        <v>#VALUE!</v>
      </c>
      <c r="ID132" s="7" t="e">
        <f t="shared" si="320"/>
        <v>#VALUE!</v>
      </c>
      <c r="IE132" s="7" t="e">
        <f t="shared" si="320"/>
        <v>#VALUE!</v>
      </c>
      <c r="IF132" s="7" t="e">
        <f t="shared" si="320"/>
        <v>#VALUE!</v>
      </c>
      <c r="IG132" s="7" t="e">
        <f t="shared" si="320"/>
        <v>#VALUE!</v>
      </c>
      <c r="IH132" s="7" t="e">
        <f t="shared" si="320"/>
        <v>#VALUE!</v>
      </c>
      <c r="II132" s="7" t="e">
        <f t="shared" si="320"/>
        <v>#VALUE!</v>
      </c>
      <c r="IJ132" s="7" t="e">
        <f t="shared" si="319"/>
        <v>#VALUE!</v>
      </c>
      <c r="IK132" s="7" t="e">
        <f t="shared" si="319"/>
        <v>#VALUE!</v>
      </c>
      <c r="IL132" s="7" t="e">
        <f t="shared" si="319"/>
        <v>#VALUE!</v>
      </c>
      <c r="IM132" s="61" t="e">
        <f t="shared" si="319"/>
        <v>#VALUE!</v>
      </c>
      <c r="IW132" s="10" t="str">
        <f>IFERROR(IF(COUNTIF(IW$8:IW131, IW131)&lt;=INDEX($IQ$8:$IQ$18, MATCH(IW131, $IP$8:$IP$18, 0)), IW131, IW131+$IR$5), "")</f>
        <v/>
      </c>
      <c r="IX132" s="10" t="str">
        <f>IF($IW132="", "", COUNTIF(IW$8:IW132, IW132))</f>
        <v/>
      </c>
      <c r="IY132" s="10" t="str">
        <f t="shared" si="245"/>
        <v/>
      </c>
      <c r="JA132" s="10" t="str">
        <f t="shared" si="246"/>
        <v/>
      </c>
      <c r="JB132" s="10" t="str">
        <f>IF($JA132="", "", COUNTIF(JA$8:JA132, "X"))</f>
        <v/>
      </c>
      <c r="JE132" s="67" t="str">
        <f t="shared" si="247"/>
        <v/>
      </c>
      <c r="JF132" s="60" t="str">
        <f>IF(AND($IQ$5='Dev Settings'!$BU$3, COUNTIF($IP$21:$IP$25, HT132)&gt;0, COUNTIF($IP$21:$IP$25, HT131)&gt;0), MIN($ML131:$NE131)-ML131, IF(AND($IQ$6='Dev Settings'!$BU$3, COUNTIF($IQ$21:$IQ$25, HT132)&gt;0, COUNTIF($IQ$21:$IQ$25, HT131)&gt;0), MAX($ML131:$NE131)-ML131, IFERROR(INDEX($IU$8:$IU$107, MATCH(HT132, $IT$8:$IT$107, 0)), "")))</f>
        <v/>
      </c>
      <c r="JG132" s="7" t="str">
        <f>IF(AND($IQ$5='Dev Settings'!$BU$3, COUNTIF($IP$21:$IP$25, HU132)&gt;0, COUNTIF($IP$21:$IP$25, HU131)&gt;0), MIN($ML131:$NE131)-MM131, IF(AND($IQ$6='Dev Settings'!$BU$3, COUNTIF($IQ$21:$IQ$25, HU132)&gt;0, COUNTIF($IQ$21:$IQ$25, HU131)&gt;0), MAX($ML131:$NE131)-MM131, IFERROR(INDEX($IU$8:$IU$107, MATCH(HU132, $IT$8:$IT$107, 0)), "")))</f>
        <v/>
      </c>
      <c r="JH132" s="7" t="str">
        <f>IF(AND($IQ$5='Dev Settings'!$BU$3, COUNTIF($IP$21:$IP$25, HV132)&gt;0, COUNTIF($IP$21:$IP$25, HV131)&gt;0), MIN($ML131:$NE131)-MN131, IF(AND($IQ$6='Dev Settings'!$BU$3, COUNTIF($IQ$21:$IQ$25, HV132)&gt;0, COUNTIF($IQ$21:$IQ$25, HV131)&gt;0), MAX($ML131:$NE131)-MN131, IFERROR(INDEX($IU$8:$IU$107, MATCH(HV132, $IT$8:$IT$107, 0)), "")))</f>
        <v/>
      </c>
      <c r="JI132" s="7" t="str">
        <f>IF(AND($IQ$5='Dev Settings'!$BU$3, COUNTIF($IP$21:$IP$25, HW132)&gt;0, COUNTIF($IP$21:$IP$25, HW131)&gt;0), MIN($ML131:$NE131)-MO131, IF(AND($IQ$6='Dev Settings'!$BU$3, COUNTIF($IQ$21:$IQ$25, HW132)&gt;0, COUNTIF($IQ$21:$IQ$25, HW131)&gt;0), MAX($ML131:$NE131)-MO131, IFERROR(INDEX($IU$8:$IU$107, MATCH(HW132, $IT$8:$IT$107, 0)), "")))</f>
        <v/>
      </c>
      <c r="JJ132" s="7" t="str">
        <f>IF(AND($IQ$5='Dev Settings'!$BU$3, COUNTIF($IP$21:$IP$25, HX132)&gt;0, COUNTIF($IP$21:$IP$25, HX131)&gt;0), MIN($ML131:$NE131)-MP131, IF(AND($IQ$6='Dev Settings'!$BU$3, COUNTIF($IQ$21:$IQ$25, HX132)&gt;0, COUNTIF($IQ$21:$IQ$25, HX131)&gt;0), MAX($ML131:$NE131)-MP131, IFERROR(INDEX($IU$8:$IU$107, MATCH(HX132, $IT$8:$IT$107, 0)), "")))</f>
        <v/>
      </c>
      <c r="JK132" s="7" t="str">
        <f>IF(AND($IQ$5='Dev Settings'!$BU$3, COUNTIF($IP$21:$IP$25, HY132)&gt;0, COUNTIF($IP$21:$IP$25, HY131)&gt;0), MIN($ML131:$NE131)-MQ131, IF(AND($IQ$6='Dev Settings'!$BU$3, COUNTIF($IQ$21:$IQ$25, HY132)&gt;0, COUNTIF($IQ$21:$IQ$25, HY131)&gt;0), MAX($ML131:$NE131)-MQ131, IFERROR(INDEX($IU$8:$IU$107, MATCH(HY132, $IT$8:$IT$107, 0)), "")))</f>
        <v/>
      </c>
      <c r="JL132" s="7" t="str">
        <f>IF(AND($IQ$5='Dev Settings'!$BU$3, COUNTIF($IP$21:$IP$25, HZ132)&gt;0, COUNTIF($IP$21:$IP$25, HZ131)&gt;0), MIN($ML131:$NE131)-MR131, IF(AND($IQ$6='Dev Settings'!$BU$3, COUNTIF($IQ$21:$IQ$25, HZ132)&gt;0, COUNTIF($IQ$21:$IQ$25, HZ131)&gt;0), MAX($ML131:$NE131)-MR131, IFERROR(INDEX($IU$8:$IU$107, MATCH(HZ132, $IT$8:$IT$107, 0)), "")))</f>
        <v/>
      </c>
      <c r="JM132" s="7" t="str">
        <f>IF(AND($IQ$5='Dev Settings'!$BU$3, COUNTIF($IP$21:$IP$25, IA132)&gt;0, COUNTIF($IP$21:$IP$25, IA131)&gt;0), MIN($ML131:$NE131)-MS131, IF(AND($IQ$6='Dev Settings'!$BU$3, COUNTIF($IQ$21:$IQ$25, IA132)&gt;0, COUNTIF($IQ$21:$IQ$25, IA131)&gt;0), MAX($ML131:$NE131)-MS131, IFERROR(INDEX($IU$8:$IU$107, MATCH(IA132, $IT$8:$IT$107, 0)), "")))</f>
        <v/>
      </c>
      <c r="JN132" s="7" t="str">
        <f>IF(AND($IQ$5='Dev Settings'!$BU$3, COUNTIF($IP$21:$IP$25, IB132)&gt;0, COUNTIF($IP$21:$IP$25, IB131)&gt;0), MIN($ML131:$NE131)-MT131, IF(AND($IQ$6='Dev Settings'!$BU$3, COUNTIF($IQ$21:$IQ$25, IB132)&gt;0, COUNTIF($IQ$21:$IQ$25, IB131)&gt;0), MAX($ML131:$NE131)-MT131, IFERROR(INDEX($IU$8:$IU$107, MATCH(IB132, $IT$8:$IT$107, 0)), "")))</f>
        <v/>
      </c>
      <c r="JO132" s="7" t="str">
        <f>IF(AND($IQ$5='Dev Settings'!$BU$3, COUNTIF($IP$21:$IP$25, IC132)&gt;0, COUNTIF($IP$21:$IP$25, IC131)&gt;0), MIN($ML131:$NE131)-MU131, IF(AND($IQ$6='Dev Settings'!$BU$3, COUNTIF($IQ$21:$IQ$25, IC132)&gt;0, COUNTIF($IQ$21:$IQ$25, IC131)&gt;0), MAX($ML131:$NE131)-MU131, IFERROR(INDEX($IU$8:$IU$107, MATCH(IC132, $IT$8:$IT$107, 0)), "")))</f>
        <v/>
      </c>
      <c r="JP132" s="7" t="str">
        <f>IF(AND($IQ$5='Dev Settings'!$BU$3, COUNTIF($IP$21:$IP$25, ID132)&gt;0, COUNTIF($IP$21:$IP$25, ID131)&gt;0), MIN($ML131:$NE131)-MV131, IF(AND($IQ$6='Dev Settings'!$BU$3, COUNTIF($IQ$21:$IQ$25, ID132)&gt;0, COUNTIF($IQ$21:$IQ$25, ID131)&gt;0), MAX($ML131:$NE131)-MV131, IFERROR(INDEX($IU$8:$IU$107, MATCH(ID132, $IT$8:$IT$107, 0)), "")))</f>
        <v/>
      </c>
      <c r="JQ132" s="7" t="str">
        <f>IF(AND($IQ$5='Dev Settings'!$BU$3, COUNTIF($IP$21:$IP$25, IE132)&gt;0, COUNTIF($IP$21:$IP$25, IE131)&gt;0), MIN($ML131:$NE131)-MW131, IF(AND($IQ$6='Dev Settings'!$BU$3, COUNTIF($IQ$21:$IQ$25, IE132)&gt;0, COUNTIF($IQ$21:$IQ$25, IE131)&gt;0), MAX($ML131:$NE131)-MW131, IFERROR(INDEX($IU$8:$IU$107, MATCH(IE132, $IT$8:$IT$107, 0)), "")))</f>
        <v/>
      </c>
      <c r="JR132" s="7" t="str">
        <f>IF(AND($IQ$5='Dev Settings'!$BU$3, COUNTIF($IP$21:$IP$25, IF132)&gt;0, COUNTIF($IP$21:$IP$25, IF131)&gt;0), MIN($ML131:$NE131)-MX131, IF(AND($IQ$6='Dev Settings'!$BU$3, COUNTIF($IQ$21:$IQ$25, IF132)&gt;0, COUNTIF($IQ$21:$IQ$25, IF131)&gt;0), MAX($ML131:$NE131)-MX131, IFERROR(INDEX($IU$8:$IU$107, MATCH(IF132, $IT$8:$IT$107, 0)), "")))</f>
        <v/>
      </c>
      <c r="JS132" s="7" t="str">
        <f>IF(AND($IQ$5='Dev Settings'!$BU$3, COUNTIF($IP$21:$IP$25, IG132)&gt;0, COUNTIF($IP$21:$IP$25, IG131)&gt;0), MIN($ML131:$NE131)-MY131, IF(AND($IQ$6='Dev Settings'!$BU$3, COUNTIF($IQ$21:$IQ$25, IG132)&gt;0, COUNTIF($IQ$21:$IQ$25, IG131)&gt;0), MAX($ML131:$NE131)-MY131, IFERROR(INDEX($IU$8:$IU$107, MATCH(IG132, $IT$8:$IT$107, 0)), "")))</f>
        <v/>
      </c>
      <c r="JT132" s="7" t="str">
        <f>IF(AND($IQ$5='Dev Settings'!$BU$3, COUNTIF($IP$21:$IP$25, IH132)&gt;0, COUNTIF($IP$21:$IP$25, IH131)&gt;0), MIN($ML131:$NE131)-MZ131, IF(AND($IQ$6='Dev Settings'!$BU$3, COUNTIF($IQ$21:$IQ$25, IH132)&gt;0, COUNTIF($IQ$21:$IQ$25, IH131)&gt;0), MAX($ML131:$NE131)-MZ131, IFERROR(INDEX($IU$8:$IU$107, MATCH(IH132, $IT$8:$IT$107, 0)), "")))</f>
        <v/>
      </c>
      <c r="JU132" s="7" t="str">
        <f>IF(AND($IQ$5='Dev Settings'!$BU$3, COUNTIF($IP$21:$IP$25, II132)&gt;0, COUNTIF($IP$21:$IP$25, II131)&gt;0), MIN($ML131:$NE131)-NA131, IF(AND($IQ$6='Dev Settings'!$BU$3, COUNTIF($IQ$21:$IQ$25, II132)&gt;0, COUNTIF($IQ$21:$IQ$25, II131)&gt;0), MAX($ML131:$NE131)-NA131, IFERROR(INDEX($IU$8:$IU$107, MATCH(II132, $IT$8:$IT$107, 0)), "")))</f>
        <v/>
      </c>
      <c r="JV132" s="7" t="str">
        <f>IF(AND($IQ$5='Dev Settings'!$BU$3, COUNTIF($IP$21:$IP$25, IJ132)&gt;0, COUNTIF($IP$21:$IP$25, IJ131)&gt;0), MIN($ML131:$NE131)-NB131, IF(AND($IQ$6='Dev Settings'!$BU$3, COUNTIF($IQ$21:$IQ$25, IJ132)&gt;0, COUNTIF($IQ$21:$IQ$25, IJ131)&gt;0), MAX($ML131:$NE131)-NB131, IFERROR(INDEX($IU$8:$IU$107, MATCH(IJ132, $IT$8:$IT$107, 0)), "")))</f>
        <v/>
      </c>
      <c r="JW132" s="7" t="str">
        <f>IF(AND($IQ$5='Dev Settings'!$BU$3, COUNTIF($IP$21:$IP$25, IK132)&gt;0, COUNTIF($IP$21:$IP$25, IK131)&gt;0), MIN($ML131:$NE131)-NC131, IF(AND($IQ$6='Dev Settings'!$BU$3, COUNTIF($IQ$21:$IQ$25, IK132)&gt;0, COUNTIF($IQ$21:$IQ$25, IK131)&gt;0), MAX($ML131:$NE131)-NC131, IFERROR(INDEX($IU$8:$IU$107, MATCH(IK132, $IT$8:$IT$107, 0)), "")))</f>
        <v/>
      </c>
      <c r="JX132" s="7" t="str">
        <f>IF(AND($IQ$5='Dev Settings'!$BU$3, COUNTIF($IP$21:$IP$25, IL132)&gt;0, COUNTIF($IP$21:$IP$25, IL131)&gt;0), MIN($ML131:$NE131)-ND131, IF(AND($IQ$6='Dev Settings'!$BU$3, COUNTIF($IQ$21:$IQ$25, IL132)&gt;0, COUNTIF($IQ$21:$IQ$25, IL131)&gt;0), MAX($ML131:$NE131)-ND131, IFERROR(INDEX($IU$8:$IU$107, MATCH(IL132, $IT$8:$IT$107, 0)), "")))</f>
        <v/>
      </c>
      <c r="JY132" s="61" t="str">
        <f>IF(AND($IQ$5='Dev Settings'!$BU$3, COUNTIF($IP$21:$IP$25, IM132)&gt;0, COUNTIF($IP$21:$IP$25, IM131)&gt;0), MIN($ML131:$NE131)-NE131, IF(AND($IQ$6='Dev Settings'!$BU$3, COUNTIF($IQ$21:$IQ$25, IM132)&gt;0, COUNTIF($IQ$21:$IQ$25, IM131)&gt;0), MAX($ML131:$NE131)-NE131, IFERROR(INDEX($IU$8:$IU$107, MATCH(IM132, $IT$8:$IT$107, 0)), "")))</f>
        <v/>
      </c>
      <c r="KA132" s="60" t="str">
        <f t="shared" si="181"/>
        <v/>
      </c>
      <c r="KB132" s="7" t="str">
        <f t="shared" si="182"/>
        <v/>
      </c>
      <c r="KC132" s="7" t="str">
        <f t="shared" si="183"/>
        <v/>
      </c>
      <c r="KD132" s="7" t="str">
        <f t="shared" si="184"/>
        <v/>
      </c>
      <c r="KE132" s="7" t="str">
        <f t="shared" si="185"/>
        <v/>
      </c>
      <c r="KF132" s="7" t="str">
        <f t="shared" si="186"/>
        <v/>
      </c>
      <c r="KG132" s="7" t="str">
        <f t="shared" si="187"/>
        <v/>
      </c>
      <c r="KH132" s="7" t="str">
        <f t="shared" si="188"/>
        <v/>
      </c>
      <c r="KI132" s="7" t="str">
        <f t="shared" si="189"/>
        <v/>
      </c>
      <c r="KJ132" s="7" t="str">
        <f t="shared" si="190"/>
        <v/>
      </c>
      <c r="KK132" s="7" t="str">
        <f t="shared" si="191"/>
        <v/>
      </c>
      <c r="KL132" s="7" t="str">
        <f t="shared" si="192"/>
        <v/>
      </c>
      <c r="KM132" s="7" t="str">
        <f t="shared" si="193"/>
        <v/>
      </c>
      <c r="KN132" s="7" t="str">
        <f t="shared" si="194"/>
        <v/>
      </c>
      <c r="KO132" s="7" t="str">
        <f t="shared" si="195"/>
        <v/>
      </c>
      <c r="KP132" s="7" t="str">
        <f t="shared" si="196"/>
        <v/>
      </c>
      <c r="KQ132" s="7" t="str">
        <f t="shared" si="197"/>
        <v/>
      </c>
      <c r="KR132" s="7" t="str">
        <f t="shared" si="198"/>
        <v/>
      </c>
      <c r="KS132" s="7" t="str">
        <f t="shared" si="199"/>
        <v/>
      </c>
      <c r="KT132" s="61" t="str">
        <f t="shared" si="200"/>
        <v/>
      </c>
      <c r="KV132" s="60" t="e">
        <f t="shared" si="201"/>
        <v>#VALUE!</v>
      </c>
      <c r="KW132" s="7" t="e">
        <f t="shared" si="202"/>
        <v>#VALUE!</v>
      </c>
      <c r="KX132" s="7" t="e">
        <f t="shared" si="203"/>
        <v>#VALUE!</v>
      </c>
      <c r="KY132" s="7" t="e">
        <f t="shared" si="204"/>
        <v>#VALUE!</v>
      </c>
      <c r="KZ132" s="7" t="e">
        <f t="shared" si="205"/>
        <v>#VALUE!</v>
      </c>
      <c r="LA132" s="7" t="e">
        <f t="shared" si="206"/>
        <v>#VALUE!</v>
      </c>
      <c r="LB132" s="7" t="e">
        <f t="shared" si="207"/>
        <v>#VALUE!</v>
      </c>
      <c r="LC132" s="7" t="e">
        <f t="shared" si="208"/>
        <v>#VALUE!</v>
      </c>
      <c r="LD132" s="7" t="e">
        <f t="shared" si="209"/>
        <v>#VALUE!</v>
      </c>
      <c r="LE132" s="7" t="e">
        <f t="shared" si="210"/>
        <v>#VALUE!</v>
      </c>
      <c r="LF132" s="7" t="e">
        <f t="shared" si="211"/>
        <v>#VALUE!</v>
      </c>
      <c r="LG132" s="7" t="e">
        <f t="shared" si="212"/>
        <v>#VALUE!</v>
      </c>
      <c r="LH132" s="7" t="e">
        <f t="shared" si="213"/>
        <v>#VALUE!</v>
      </c>
      <c r="LI132" s="7" t="e">
        <f t="shared" si="214"/>
        <v>#VALUE!</v>
      </c>
      <c r="LJ132" s="7" t="e">
        <f t="shared" si="215"/>
        <v>#VALUE!</v>
      </c>
      <c r="LK132" s="7" t="e">
        <f t="shared" si="216"/>
        <v>#VALUE!</v>
      </c>
      <c r="LL132" s="7" t="e">
        <f t="shared" si="217"/>
        <v>#VALUE!</v>
      </c>
      <c r="LM132" s="7" t="e">
        <f t="shared" si="218"/>
        <v>#VALUE!</v>
      </c>
      <c r="LN132" s="7" t="e">
        <f t="shared" si="219"/>
        <v>#VALUE!</v>
      </c>
      <c r="LO132" s="61" t="e">
        <f t="shared" si="220"/>
        <v>#VALUE!</v>
      </c>
      <c r="LQ132" s="60" t="e">
        <f t="shared" si="221"/>
        <v>#VALUE!</v>
      </c>
      <c r="LR132" s="7" t="e">
        <f t="shared" si="222"/>
        <v>#VALUE!</v>
      </c>
      <c r="LS132" s="7" t="e">
        <f t="shared" si="223"/>
        <v>#VALUE!</v>
      </c>
      <c r="LT132" s="7" t="e">
        <f t="shared" si="224"/>
        <v>#VALUE!</v>
      </c>
      <c r="LU132" s="7" t="e">
        <f t="shared" si="225"/>
        <v>#VALUE!</v>
      </c>
      <c r="LV132" s="7" t="e">
        <f t="shared" si="226"/>
        <v>#VALUE!</v>
      </c>
      <c r="LW132" s="7" t="e">
        <f t="shared" si="227"/>
        <v>#VALUE!</v>
      </c>
      <c r="LX132" s="7" t="e">
        <f t="shared" si="228"/>
        <v>#VALUE!</v>
      </c>
      <c r="LY132" s="7" t="e">
        <f t="shared" si="229"/>
        <v>#VALUE!</v>
      </c>
      <c r="LZ132" s="7" t="e">
        <f t="shared" si="230"/>
        <v>#VALUE!</v>
      </c>
      <c r="MA132" s="7" t="e">
        <f t="shared" si="231"/>
        <v>#VALUE!</v>
      </c>
      <c r="MB132" s="7" t="e">
        <f t="shared" si="232"/>
        <v>#VALUE!</v>
      </c>
      <c r="MC132" s="7" t="e">
        <f t="shared" si="233"/>
        <v>#VALUE!</v>
      </c>
      <c r="MD132" s="7" t="e">
        <f t="shared" si="234"/>
        <v>#VALUE!</v>
      </c>
      <c r="ME132" s="7" t="e">
        <f t="shared" si="235"/>
        <v>#VALUE!</v>
      </c>
      <c r="MF132" s="7" t="e">
        <f t="shared" si="236"/>
        <v>#VALUE!</v>
      </c>
      <c r="MG132" s="7" t="e">
        <f t="shared" si="237"/>
        <v>#VALUE!</v>
      </c>
      <c r="MH132" s="7" t="e">
        <f t="shared" si="238"/>
        <v>#VALUE!</v>
      </c>
      <c r="MI132" s="7" t="e">
        <f t="shared" si="239"/>
        <v>#VALUE!</v>
      </c>
      <c r="MJ132" s="61" t="e">
        <f t="shared" si="240"/>
        <v>#VALUE!</v>
      </c>
      <c r="ML132" s="60" t="str">
        <f t="shared" si="248"/>
        <v/>
      </c>
      <c r="MM132" s="7" t="str">
        <f t="shared" si="249"/>
        <v/>
      </c>
      <c r="MN132" s="7" t="str">
        <f t="shared" si="250"/>
        <v/>
      </c>
      <c r="MO132" s="7" t="str">
        <f t="shared" si="251"/>
        <v/>
      </c>
      <c r="MP132" s="7" t="str">
        <f t="shared" si="252"/>
        <v/>
      </c>
      <c r="MQ132" s="7" t="str">
        <f t="shared" si="253"/>
        <v/>
      </c>
      <c r="MR132" s="7" t="str">
        <f t="shared" si="254"/>
        <v/>
      </c>
      <c r="MS132" s="7" t="str">
        <f t="shared" si="255"/>
        <v/>
      </c>
      <c r="MT132" s="7" t="str">
        <f t="shared" si="256"/>
        <v/>
      </c>
      <c r="MU132" s="7" t="str">
        <f t="shared" si="257"/>
        <v/>
      </c>
      <c r="MV132" s="7" t="str">
        <f t="shared" si="258"/>
        <v/>
      </c>
      <c r="MW132" s="7" t="str">
        <f t="shared" si="259"/>
        <v/>
      </c>
      <c r="MX132" s="7" t="str">
        <f t="shared" si="260"/>
        <v/>
      </c>
      <c r="MY132" s="7" t="str">
        <f t="shared" si="261"/>
        <v/>
      </c>
      <c r="MZ132" s="7" t="str">
        <f t="shared" si="262"/>
        <v/>
      </c>
      <c r="NA132" s="7" t="str">
        <f t="shared" si="263"/>
        <v/>
      </c>
      <c r="NB132" s="7" t="str">
        <f t="shared" si="264"/>
        <v/>
      </c>
      <c r="NC132" s="7" t="str">
        <f t="shared" si="265"/>
        <v/>
      </c>
      <c r="ND132" s="7" t="str">
        <f t="shared" si="266"/>
        <v/>
      </c>
      <c r="NE132" s="61" t="str">
        <f t="shared" si="267"/>
        <v/>
      </c>
      <c r="NG132" s="10" t="str">
        <f t="shared" si="268"/>
        <v/>
      </c>
      <c r="NI132" s="10" t="str">
        <f t="shared" si="269"/>
        <v/>
      </c>
      <c r="NK132" s="10" t="str">
        <f>IF(COUNTIF($NI132:$NI$176, "X")=1, "X", "")</f>
        <v/>
      </c>
      <c r="NM132" s="10" t="str">
        <f t="shared" si="241"/>
        <v/>
      </c>
      <c r="NO132" s="85" t="str" cm="1">
        <f t="array" ref="NO132">IF(OR(NO$7="", $JE132=""), "", IFERROR(NO$8+SUMPRODUCT((Trades!$CL$8:$CL$307)*(Trades!$O$8:$Q$307=NO$7)*(Trades!$R$8:$R$307&lt;$JE132))-SUMPRODUCT((Trades!$H$8:$H$307)*(Trades!$E$8:$E$307=NO$7)*(Trades!$R$8:$R$307&lt;$JE132)), ""))</f>
        <v/>
      </c>
      <c r="NP132" s="86" t="str" cm="1">
        <f t="array" ref="NP132">IF(OR(NP$7="", $JE132=""), "", IFERROR(NP$8+SUMPRODUCT((Trades!$CL$8:$CL$307)*(Trades!$O$8:$Q$307=NP$7)*(Trades!$R$8:$R$307&lt;$JE132))-SUMPRODUCT((Trades!$H$8:$H$307)*(Trades!$E$8:$E$307=NP$7)*(Trades!$R$8:$R$307&lt;$JE132)), ""))</f>
        <v/>
      </c>
      <c r="NQ132" s="86" t="str" cm="1">
        <f t="array" ref="NQ132">IF(OR(NQ$7="", $JE132=""), "", IFERROR(NQ$8+SUMPRODUCT((Trades!$CL$8:$CL$307)*(Trades!$O$8:$Q$307=NQ$7)*(Trades!$R$8:$R$307&lt;$JE132))-SUMPRODUCT((Trades!$H$8:$H$307)*(Trades!$E$8:$E$307=NQ$7)*(Trades!$R$8:$R$307&lt;$JE132)), ""))</f>
        <v/>
      </c>
      <c r="NR132" s="86" t="str" cm="1">
        <f t="array" ref="NR132">IF(OR(NR$7="", $JE132=""), "", IFERROR(NR$8+SUMPRODUCT((Trades!$CL$8:$CL$307)*(Trades!$O$8:$Q$307=NR$7)*(Trades!$R$8:$R$307&lt;$JE132))-SUMPRODUCT((Trades!$H$8:$H$307)*(Trades!$E$8:$E$307=NR$7)*(Trades!$R$8:$R$307&lt;$JE132)), ""))</f>
        <v/>
      </c>
      <c r="NS132" s="86" t="str" cm="1">
        <f t="array" ref="NS132">IF(OR(NS$7="", $JE132=""), "", IFERROR(NS$8+SUMPRODUCT((Trades!$CL$8:$CL$307)*(Trades!$O$8:$Q$307=NS$7)*(Trades!$R$8:$R$307&lt;$JE132))-SUMPRODUCT((Trades!$H$8:$H$307)*(Trades!$E$8:$E$307=NS$7)*(Trades!$R$8:$R$307&lt;$JE132)), ""))</f>
        <v/>
      </c>
      <c r="NT132" s="86" t="str" cm="1">
        <f t="array" ref="NT132">IF(OR(NT$7="", $JE132=""), "", IFERROR(NT$8+SUMPRODUCT((Trades!$CL$8:$CL$307)*(Trades!$O$8:$Q$307=NT$7)*(Trades!$R$8:$R$307&lt;$JE132))-SUMPRODUCT((Trades!$H$8:$H$307)*(Trades!$E$8:$E$307=NT$7)*(Trades!$R$8:$R$307&lt;$JE132)), ""))</f>
        <v/>
      </c>
      <c r="NU132" s="86" t="str" cm="1">
        <f t="array" ref="NU132">IF(OR(NU$7="", $JE132=""), "", IFERROR(NU$8+SUMPRODUCT((Trades!$CL$8:$CL$307)*(Trades!$O$8:$Q$307=NU$7)*(Trades!$R$8:$R$307&lt;$JE132))-SUMPRODUCT((Trades!$H$8:$H$307)*(Trades!$E$8:$E$307=NU$7)*(Trades!$R$8:$R$307&lt;$JE132)), ""))</f>
        <v/>
      </c>
      <c r="NV132" s="86" t="str" cm="1">
        <f t="array" ref="NV132">IF(OR(NV$7="", $JE132=""), "", IFERROR(NV$8+SUMPRODUCT((Trades!$CL$8:$CL$307)*(Trades!$O$8:$Q$307=NV$7)*(Trades!$R$8:$R$307&lt;$JE132))-SUMPRODUCT((Trades!$H$8:$H$307)*(Trades!$E$8:$E$307=NV$7)*(Trades!$R$8:$R$307&lt;$JE132)), ""))</f>
        <v/>
      </c>
      <c r="NW132" s="86" t="str" cm="1">
        <f t="array" ref="NW132">IF(OR(NW$7="", $JE132=""), "", IFERROR(NW$8+SUMPRODUCT((Trades!$CL$8:$CL$307)*(Trades!$O$8:$Q$307=NW$7)*(Trades!$R$8:$R$307&lt;$JE132))-SUMPRODUCT((Trades!$H$8:$H$307)*(Trades!$E$8:$E$307=NW$7)*(Trades!$R$8:$R$307&lt;$JE132)), ""))</f>
        <v/>
      </c>
      <c r="NX132" s="86" t="str" cm="1">
        <f t="array" ref="NX132">IF(OR(NX$7="", $JE132=""), "", IFERROR(NX$8+SUMPRODUCT((Trades!$CL$8:$CL$307)*(Trades!$O$8:$Q$307=NX$7)*(Trades!$R$8:$R$307&lt;$JE132))-SUMPRODUCT((Trades!$H$8:$H$307)*(Trades!$E$8:$E$307=NX$7)*(Trades!$R$8:$R$307&lt;$JE132)), ""))</f>
        <v/>
      </c>
      <c r="NY132" s="86" t="str" cm="1">
        <f t="array" ref="NY132">IF(OR(NY$7="", $JE132=""), "", IFERROR(NY$8+SUMPRODUCT((Trades!$CL$8:$CL$307)*(Trades!$O$8:$Q$307=NY$7)*(Trades!$R$8:$R$307&lt;$JE132))-SUMPRODUCT((Trades!$H$8:$H$307)*(Trades!$E$8:$E$307=NY$7)*(Trades!$R$8:$R$307&lt;$JE132)), ""))</f>
        <v/>
      </c>
      <c r="NZ132" s="86" t="str" cm="1">
        <f t="array" ref="NZ132">IF(OR(NZ$7="", $JE132=""), "", IFERROR(NZ$8+SUMPRODUCT((Trades!$CL$8:$CL$307)*(Trades!$O$8:$Q$307=NZ$7)*(Trades!$R$8:$R$307&lt;$JE132))-SUMPRODUCT((Trades!$H$8:$H$307)*(Trades!$E$8:$E$307=NZ$7)*(Trades!$R$8:$R$307&lt;$JE132)), ""))</f>
        <v/>
      </c>
      <c r="OA132" s="86" t="str" cm="1">
        <f t="array" ref="OA132">IF(OR(OA$7="", $JE132=""), "", IFERROR(OA$8+SUMPRODUCT((Trades!$CL$8:$CL$307)*(Trades!$O$8:$Q$307=OA$7)*(Trades!$R$8:$R$307&lt;$JE132))-SUMPRODUCT((Trades!$H$8:$H$307)*(Trades!$E$8:$E$307=OA$7)*(Trades!$R$8:$R$307&lt;$JE132)), ""))</f>
        <v/>
      </c>
      <c r="OB132" s="86" t="str" cm="1">
        <f t="array" ref="OB132">IF(OR(OB$7="", $JE132=""), "", IFERROR(OB$8+SUMPRODUCT((Trades!$CL$8:$CL$307)*(Trades!$O$8:$Q$307=OB$7)*(Trades!$R$8:$R$307&lt;$JE132))-SUMPRODUCT((Trades!$H$8:$H$307)*(Trades!$E$8:$E$307=OB$7)*(Trades!$R$8:$R$307&lt;$JE132)), ""))</f>
        <v/>
      </c>
      <c r="OC132" s="86" t="str" cm="1">
        <f t="array" ref="OC132">IF(OR(OC$7="", $JE132=""), "", IFERROR(OC$8+SUMPRODUCT((Trades!$CL$8:$CL$307)*(Trades!$O$8:$Q$307=OC$7)*(Trades!$R$8:$R$307&lt;$JE132))-SUMPRODUCT((Trades!$H$8:$H$307)*(Trades!$E$8:$E$307=OC$7)*(Trades!$R$8:$R$307&lt;$JE132)), ""))</f>
        <v/>
      </c>
      <c r="OD132" s="86" t="str" cm="1">
        <f t="array" ref="OD132">IF(OR(OD$7="", $JE132=""), "", IFERROR(OD$8+SUMPRODUCT((Trades!$CL$8:$CL$307)*(Trades!$O$8:$Q$307=OD$7)*(Trades!$R$8:$R$307&lt;$JE132))-SUMPRODUCT((Trades!$H$8:$H$307)*(Trades!$E$8:$E$307=OD$7)*(Trades!$R$8:$R$307&lt;$JE132)), ""))</f>
        <v/>
      </c>
      <c r="OE132" s="86" t="str" cm="1">
        <f t="array" ref="OE132">IF(OR(OE$7="", $JE132=""), "", IFERROR(OE$8+SUMPRODUCT((Trades!$CL$8:$CL$307)*(Trades!$O$8:$Q$307=OE$7)*(Trades!$R$8:$R$307&lt;$JE132))-SUMPRODUCT((Trades!$H$8:$H$307)*(Trades!$E$8:$E$307=OE$7)*(Trades!$R$8:$R$307&lt;$JE132)), ""))</f>
        <v/>
      </c>
      <c r="OF132" s="86" t="str" cm="1">
        <f t="array" ref="OF132">IF(OR(OF$7="", $JE132=""), "", IFERROR(OF$8+SUMPRODUCT((Trades!$CL$8:$CL$307)*(Trades!$O$8:$Q$307=OF$7)*(Trades!$R$8:$R$307&lt;$JE132))-SUMPRODUCT((Trades!$H$8:$H$307)*(Trades!$E$8:$E$307=OF$7)*(Trades!$R$8:$R$307&lt;$JE132)), ""))</f>
        <v/>
      </c>
      <c r="OG132" s="86" t="str" cm="1">
        <f t="array" ref="OG132">IF(OR(OG$7="", $JE132=""), "", IFERROR(OG$8+SUMPRODUCT((Trades!$CL$8:$CL$307)*(Trades!$O$8:$Q$307=OG$7)*(Trades!$R$8:$R$307&lt;$JE132))-SUMPRODUCT((Trades!$H$8:$H$307)*(Trades!$E$8:$E$307=OG$7)*(Trades!$R$8:$R$307&lt;$JE132)), ""))</f>
        <v/>
      </c>
      <c r="OH132" s="87" t="str" cm="1">
        <f t="array" ref="OH132">IF(OR(OH$7="", $JE132=""), "", IFERROR(OH$8+SUMPRODUCT((Trades!$CL$8:$CL$307)*(Trades!$O$8:$Q$307=OH$7)*(Trades!$R$8:$R$307&lt;$JE132))-SUMPRODUCT((Trades!$H$8:$H$307)*(Trades!$E$8:$E$307=OH$7)*(Trades!$R$8:$R$307&lt;$JE132)), ""))</f>
        <v/>
      </c>
      <c r="OJ132" s="94" t="str">
        <f t="shared" si="270"/>
        <v/>
      </c>
      <c r="OK132" s="95" t="str">
        <f t="shared" si="298"/>
        <v/>
      </c>
      <c r="OL132" s="95" t="str">
        <f t="shared" si="299"/>
        <v/>
      </c>
      <c r="OM132" s="95" t="str">
        <f t="shared" si="300"/>
        <v/>
      </c>
      <c r="ON132" s="95" t="str">
        <f t="shared" si="301"/>
        <v/>
      </c>
      <c r="OO132" s="95" t="str">
        <f t="shared" si="302"/>
        <v/>
      </c>
      <c r="OP132" s="95" t="str">
        <f t="shared" si="303"/>
        <v/>
      </c>
      <c r="OQ132" s="95" t="str">
        <f t="shared" si="304"/>
        <v/>
      </c>
      <c r="OR132" s="95" t="str">
        <f t="shared" si="305"/>
        <v/>
      </c>
      <c r="OS132" s="95" t="str">
        <f t="shared" si="275"/>
        <v/>
      </c>
      <c r="OT132" s="95" t="str">
        <f t="shared" si="276"/>
        <v/>
      </c>
      <c r="OU132" s="95" t="str">
        <f t="shared" si="277"/>
        <v/>
      </c>
      <c r="OV132" s="95" t="str">
        <f t="shared" si="278"/>
        <v/>
      </c>
      <c r="OW132" s="95" t="str">
        <f t="shared" si="279"/>
        <v/>
      </c>
      <c r="OX132" s="95" t="str">
        <f t="shared" si="280"/>
        <v/>
      </c>
      <c r="OY132" s="95" t="str">
        <f t="shared" si="281"/>
        <v/>
      </c>
      <c r="OZ132" s="95" t="str">
        <f t="shared" si="282"/>
        <v/>
      </c>
      <c r="PA132" s="95" t="str">
        <f t="shared" si="283"/>
        <v/>
      </c>
      <c r="PB132" s="95" t="str">
        <f t="shared" si="284"/>
        <v/>
      </c>
      <c r="PC132" s="96" t="str">
        <f t="shared" si="285"/>
        <v/>
      </c>
      <c r="PE132" s="101" t="str">
        <f t="shared" si="271"/>
        <v/>
      </c>
      <c r="PG132" s="106" t="str">
        <f t="shared" si="272"/>
        <v/>
      </c>
      <c r="PH132" s="107" t="str">
        <f t="shared" si="306"/>
        <v/>
      </c>
      <c r="PI132" s="107" t="str">
        <f t="shared" si="307"/>
        <v/>
      </c>
      <c r="PJ132" s="107" t="str">
        <f t="shared" si="308"/>
        <v/>
      </c>
      <c r="PK132" s="107" t="str">
        <f t="shared" si="309"/>
        <v/>
      </c>
      <c r="PL132" s="107" t="str">
        <f t="shared" si="310"/>
        <v/>
      </c>
      <c r="PM132" s="107" t="str">
        <f t="shared" si="311"/>
        <v/>
      </c>
      <c r="PN132" s="107" t="str">
        <f t="shared" si="312"/>
        <v/>
      </c>
      <c r="PO132" s="107" t="str">
        <f t="shared" si="313"/>
        <v/>
      </c>
      <c r="PP132" s="107" t="str">
        <f t="shared" si="286"/>
        <v/>
      </c>
      <c r="PQ132" s="107" t="str">
        <f t="shared" si="287"/>
        <v/>
      </c>
      <c r="PR132" s="107" t="str">
        <f t="shared" si="288"/>
        <v/>
      </c>
      <c r="PS132" s="107" t="str">
        <f t="shared" si="289"/>
        <v/>
      </c>
      <c r="PT132" s="107" t="str">
        <f t="shared" si="290"/>
        <v/>
      </c>
      <c r="PU132" s="107" t="str">
        <f t="shared" si="291"/>
        <v/>
      </c>
      <c r="PV132" s="107" t="str">
        <f t="shared" si="292"/>
        <v/>
      </c>
      <c r="PW132" s="107" t="str">
        <f t="shared" si="293"/>
        <v/>
      </c>
      <c r="PX132" s="107" t="str">
        <f t="shared" si="294"/>
        <v/>
      </c>
      <c r="PY132" s="107" t="str">
        <f t="shared" si="295"/>
        <v/>
      </c>
      <c r="PZ132" s="108" t="str">
        <f t="shared" si="296"/>
        <v/>
      </c>
      <c r="QB132" s="124" t="str" cm="1">
        <f t="array" ref="QB132">IF(OR($QB$3="", $NI132=""), "", IFERROR(INDEX($ML132:$NE132, $QA132, MATCH($QB$3, $ML$7:$NE$7, 0)), ""))</f>
        <v/>
      </c>
      <c r="QD132" s="101" t="e" cm="1">
        <f t="array" ref="QD132">IF(OR($NI132="", $QB$3=""), NA(), IFERROR(INDEX($NO132:$OH132, $QC132, MATCH($QB$3, $NO$7:$OH$7, 0)), NA()))</f>
        <v>#N/A</v>
      </c>
      <c r="QF132" s="10">
        <f t="shared" si="242"/>
        <v>-20</v>
      </c>
    </row>
    <row r="133" spans="218:448" ht="15" hidden="1" customHeight="1" x14ac:dyDescent="0.25">
      <c r="HJ133" s="52" t="e">
        <f t="shared" si="321"/>
        <v>#VALUE!</v>
      </c>
      <c r="HL133" s="49">
        <f>$CA$13</f>
        <v>0.20833333333333331</v>
      </c>
      <c r="HN133" s="10" t="e">
        <f t="shared" si="316"/>
        <v>#VALUE!</v>
      </c>
      <c r="HP133" s="10" t="e">
        <f t="shared" si="317"/>
        <v>#VALUE!</v>
      </c>
      <c r="HR133" s="10" t="e">
        <f t="shared" si="243"/>
        <v>#VALUE!</v>
      </c>
      <c r="HT133" s="60" t="e">
        <f t="shared" si="320"/>
        <v>#VALUE!</v>
      </c>
      <c r="HU133" s="7" t="e">
        <f t="shared" si="320"/>
        <v>#VALUE!</v>
      </c>
      <c r="HV133" s="7" t="e">
        <f t="shared" si="320"/>
        <v>#VALUE!</v>
      </c>
      <c r="HW133" s="7" t="e">
        <f t="shared" si="320"/>
        <v>#VALUE!</v>
      </c>
      <c r="HX133" s="7" t="e">
        <f t="shared" si="320"/>
        <v>#VALUE!</v>
      </c>
      <c r="HY133" s="7" t="e">
        <f t="shared" si="320"/>
        <v>#VALUE!</v>
      </c>
      <c r="HZ133" s="7" t="e">
        <f t="shared" si="320"/>
        <v>#VALUE!</v>
      </c>
      <c r="IA133" s="7" t="e">
        <f t="shared" si="320"/>
        <v>#VALUE!</v>
      </c>
      <c r="IB133" s="7" t="e">
        <f t="shared" si="320"/>
        <v>#VALUE!</v>
      </c>
      <c r="IC133" s="7" t="e">
        <f t="shared" si="320"/>
        <v>#VALUE!</v>
      </c>
      <c r="ID133" s="7" t="e">
        <f t="shared" si="320"/>
        <v>#VALUE!</v>
      </c>
      <c r="IE133" s="7" t="e">
        <f t="shared" si="320"/>
        <v>#VALUE!</v>
      </c>
      <c r="IF133" s="7" t="e">
        <f t="shared" si="320"/>
        <v>#VALUE!</v>
      </c>
      <c r="IG133" s="7" t="e">
        <f t="shared" si="320"/>
        <v>#VALUE!</v>
      </c>
      <c r="IH133" s="7" t="e">
        <f t="shared" si="320"/>
        <v>#VALUE!</v>
      </c>
      <c r="II133" s="7" t="e">
        <f t="shared" ref="II133:IM148" si="322">IF(OR($HR133="", II$5=""), "", IFERROR(INDEX($DL$8:$HG$107, MATCH($HR133, $DK$8:$DK$107, 0), MATCH(II$5, $DL$7:$HG$7, 0)), ""))</f>
        <v>#VALUE!</v>
      </c>
      <c r="IJ133" s="7" t="e">
        <f t="shared" si="322"/>
        <v>#VALUE!</v>
      </c>
      <c r="IK133" s="7" t="e">
        <f t="shared" si="322"/>
        <v>#VALUE!</v>
      </c>
      <c r="IL133" s="7" t="e">
        <f t="shared" si="322"/>
        <v>#VALUE!</v>
      </c>
      <c r="IM133" s="61" t="e">
        <f t="shared" si="322"/>
        <v>#VALUE!</v>
      </c>
      <c r="IW133" s="10" t="str">
        <f>IFERROR(IF(COUNTIF(IW$8:IW132, IW132)&lt;=INDEX($IQ$8:$IQ$18, MATCH(IW132, $IP$8:$IP$18, 0)), IW132, IW132+$IR$5), "")</f>
        <v/>
      </c>
      <c r="IX133" s="10" t="str">
        <f>IF($IW133="", "", COUNTIF(IW$8:IW133, IW133))</f>
        <v/>
      </c>
      <c r="IY133" s="10" t="str">
        <f t="shared" si="245"/>
        <v/>
      </c>
      <c r="JA133" s="10" t="str">
        <f t="shared" si="246"/>
        <v/>
      </c>
      <c r="JB133" s="10" t="str">
        <f>IF($JA133="", "", COUNTIF(JA$8:JA133, "X"))</f>
        <v/>
      </c>
      <c r="JE133" s="67" t="str">
        <f t="shared" si="247"/>
        <v/>
      </c>
      <c r="JF133" s="60" t="str">
        <f>IF(AND($IQ$5='Dev Settings'!$BU$3, COUNTIF($IP$21:$IP$25, HT133)&gt;0, COUNTIF($IP$21:$IP$25, HT132)&gt;0), MIN($ML132:$NE132)-ML132, IF(AND($IQ$6='Dev Settings'!$BU$3, COUNTIF($IQ$21:$IQ$25, HT133)&gt;0, COUNTIF($IQ$21:$IQ$25, HT132)&gt;0), MAX($ML132:$NE132)-ML132, IFERROR(INDEX($IU$8:$IU$107, MATCH(HT133, $IT$8:$IT$107, 0)), "")))</f>
        <v/>
      </c>
      <c r="JG133" s="7" t="str">
        <f>IF(AND($IQ$5='Dev Settings'!$BU$3, COUNTIF($IP$21:$IP$25, HU133)&gt;0, COUNTIF($IP$21:$IP$25, HU132)&gt;0), MIN($ML132:$NE132)-MM132, IF(AND($IQ$6='Dev Settings'!$BU$3, COUNTIF($IQ$21:$IQ$25, HU133)&gt;0, COUNTIF($IQ$21:$IQ$25, HU132)&gt;0), MAX($ML132:$NE132)-MM132, IFERROR(INDEX($IU$8:$IU$107, MATCH(HU133, $IT$8:$IT$107, 0)), "")))</f>
        <v/>
      </c>
      <c r="JH133" s="7" t="str">
        <f>IF(AND($IQ$5='Dev Settings'!$BU$3, COUNTIF($IP$21:$IP$25, HV133)&gt;0, COUNTIF($IP$21:$IP$25, HV132)&gt;0), MIN($ML132:$NE132)-MN132, IF(AND($IQ$6='Dev Settings'!$BU$3, COUNTIF($IQ$21:$IQ$25, HV133)&gt;0, COUNTIF($IQ$21:$IQ$25, HV132)&gt;0), MAX($ML132:$NE132)-MN132, IFERROR(INDEX($IU$8:$IU$107, MATCH(HV133, $IT$8:$IT$107, 0)), "")))</f>
        <v/>
      </c>
      <c r="JI133" s="7" t="str">
        <f>IF(AND($IQ$5='Dev Settings'!$BU$3, COUNTIF($IP$21:$IP$25, HW133)&gt;0, COUNTIF($IP$21:$IP$25, HW132)&gt;0), MIN($ML132:$NE132)-MO132, IF(AND($IQ$6='Dev Settings'!$BU$3, COUNTIF($IQ$21:$IQ$25, HW133)&gt;0, COUNTIF($IQ$21:$IQ$25, HW132)&gt;0), MAX($ML132:$NE132)-MO132, IFERROR(INDEX($IU$8:$IU$107, MATCH(HW133, $IT$8:$IT$107, 0)), "")))</f>
        <v/>
      </c>
      <c r="JJ133" s="7" t="str">
        <f>IF(AND($IQ$5='Dev Settings'!$BU$3, COUNTIF($IP$21:$IP$25, HX133)&gt;0, COUNTIF($IP$21:$IP$25, HX132)&gt;0), MIN($ML132:$NE132)-MP132, IF(AND($IQ$6='Dev Settings'!$BU$3, COUNTIF($IQ$21:$IQ$25, HX133)&gt;0, COUNTIF($IQ$21:$IQ$25, HX132)&gt;0), MAX($ML132:$NE132)-MP132, IFERROR(INDEX($IU$8:$IU$107, MATCH(HX133, $IT$8:$IT$107, 0)), "")))</f>
        <v/>
      </c>
      <c r="JK133" s="7" t="str">
        <f>IF(AND($IQ$5='Dev Settings'!$BU$3, COUNTIF($IP$21:$IP$25, HY133)&gt;0, COUNTIF($IP$21:$IP$25, HY132)&gt;0), MIN($ML132:$NE132)-MQ132, IF(AND($IQ$6='Dev Settings'!$BU$3, COUNTIF($IQ$21:$IQ$25, HY133)&gt;0, COUNTIF($IQ$21:$IQ$25, HY132)&gt;0), MAX($ML132:$NE132)-MQ132, IFERROR(INDEX($IU$8:$IU$107, MATCH(HY133, $IT$8:$IT$107, 0)), "")))</f>
        <v/>
      </c>
      <c r="JL133" s="7" t="str">
        <f>IF(AND($IQ$5='Dev Settings'!$BU$3, COUNTIF($IP$21:$IP$25, HZ133)&gt;0, COUNTIF($IP$21:$IP$25, HZ132)&gt;0), MIN($ML132:$NE132)-MR132, IF(AND($IQ$6='Dev Settings'!$BU$3, COUNTIF($IQ$21:$IQ$25, HZ133)&gt;0, COUNTIF($IQ$21:$IQ$25, HZ132)&gt;0), MAX($ML132:$NE132)-MR132, IFERROR(INDEX($IU$8:$IU$107, MATCH(HZ133, $IT$8:$IT$107, 0)), "")))</f>
        <v/>
      </c>
      <c r="JM133" s="7" t="str">
        <f>IF(AND($IQ$5='Dev Settings'!$BU$3, COUNTIF($IP$21:$IP$25, IA133)&gt;0, COUNTIF($IP$21:$IP$25, IA132)&gt;0), MIN($ML132:$NE132)-MS132, IF(AND($IQ$6='Dev Settings'!$BU$3, COUNTIF($IQ$21:$IQ$25, IA133)&gt;0, COUNTIF($IQ$21:$IQ$25, IA132)&gt;0), MAX($ML132:$NE132)-MS132, IFERROR(INDEX($IU$8:$IU$107, MATCH(IA133, $IT$8:$IT$107, 0)), "")))</f>
        <v/>
      </c>
      <c r="JN133" s="7" t="str">
        <f>IF(AND($IQ$5='Dev Settings'!$BU$3, COUNTIF($IP$21:$IP$25, IB133)&gt;0, COUNTIF($IP$21:$IP$25, IB132)&gt;0), MIN($ML132:$NE132)-MT132, IF(AND($IQ$6='Dev Settings'!$BU$3, COUNTIF($IQ$21:$IQ$25, IB133)&gt;0, COUNTIF($IQ$21:$IQ$25, IB132)&gt;0), MAX($ML132:$NE132)-MT132, IFERROR(INDEX($IU$8:$IU$107, MATCH(IB133, $IT$8:$IT$107, 0)), "")))</f>
        <v/>
      </c>
      <c r="JO133" s="7" t="str">
        <f>IF(AND($IQ$5='Dev Settings'!$BU$3, COUNTIF($IP$21:$IP$25, IC133)&gt;0, COUNTIF($IP$21:$IP$25, IC132)&gt;0), MIN($ML132:$NE132)-MU132, IF(AND($IQ$6='Dev Settings'!$BU$3, COUNTIF($IQ$21:$IQ$25, IC133)&gt;0, COUNTIF($IQ$21:$IQ$25, IC132)&gt;0), MAX($ML132:$NE132)-MU132, IFERROR(INDEX($IU$8:$IU$107, MATCH(IC133, $IT$8:$IT$107, 0)), "")))</f>
        <v/>
      </c>
      <c r="JP133" s="7" t="str">
        <f>IF(AND($IQ$5='Dev Settings'!$BU$3, COUNTIF($IP$21:$IP$25, ID133)&gt;0, COUNTIF($IP$21:$IP$25, ID132)&gt;0), MIN($ML132:$NE132)-MV132, IF(AND($IQ$6='Dev Settings'!$BU$3, COUNTIF($IQ$21:$IQ$25, ID133)&gt;0, COUNTIF($IQ$21:$IQ$25, ID132)&gt;0), MAX($ML132:$NE132)-MV132, IFERROR(INDEX($IU$8:$IU$107, MATCH(ID133, $IT$8:$IT$107, 0)), "")))</f>
        <v/>
      </c>
      <c r="JQ133" s="7" t="str">
        <f>IF(AND($IQ$5='Dev Settings'!$BU$3, COUNTIF($IP$21:$IP$25, IE133)&gt;0, COUNTIF($IP$21:$IP$25, IE132)&gt;0), MIN($ML132:$NE132)-MW132, IF(AND($IQ$6='Dev Settings'!$BU$3, COUNTIF($IQ$21:$IQ$25, IE133)&gt;0, COUNTIF($IQ$21:$IQ$25, IE132)&gt;0), MAX($ML132:$NE132)-MW132, IFERROR(INDEX($IU$8:$IU$107, MATCH(IE133, $IT$8:$IT$107, 0)), "")))</f>
        <v/>
      </c>
      <c r="JR133" s="7" t="str">
        <f>IF(AND($IQ$5='Dev Settings'!$BU$3, COUNTIF($IP$21:$IP$25, IF133)&gt;0, COUNTIF($IP$21:$IP$25, IF132)&gt;0), MIN($ML132:$NE132)-MX132, IF(AND($IQ$6='Dev Settings'!$BU$3, COUNTIF($IQ$21:$IQ$25, IF133)&gt;0, COUNTIF($IQ$21:$IQ$25, IF132)&gt;0), MAX($ML132:$NE132)-MX132, IFERROR(INDEX($IU$8:$IU$107, MATCH(IF133, $IT$8:$IT$107, 0)), "")))</f>
        <v/>
      </c>
      <c r="JS133" s="7" t="str">
        <f>IF(AND($IQ$5='Dev Settings'!$BU$3, COUNTIF($IP$21:$IP$25, IG133)&gt;0, COUNTIF($IP$21:$IP$25, IG132)&gt;0), MIN($ML132:$NE132)-MY132, IF(AND($IQ$6='Dev Settings'!$BU$3, COUNTIF($IQ$21:$IQ$25, IG133)&gt;0, COUNTIF($IQ$21:$IQ$25, IG132)&gt;0), MAX($ML132:$NE132)-MY132, IFERROR(INDEX($IU$8:$IU$107, MATCH(IG133, $IT$8:$IT$107, 0)), "")))</f>
        <v/>
      </c>
      <c r="JT133" s="7" t="str">
        <f>IF(AND($IQ$5='Dev Settings'!$BU$3, COUNTIF($IP$21:$IP$25, IH133)&gt;0, COUNTIF($IP$21:$IP$25, IH132)&gt;0), MIN($ML132:$NE132)-MZ132, IF(AND($IQ$6='Dev Settings'!$BU$3, COUNTIF($IQ$21:$IQ$25, IH133)&gt;0, COUNTIF($IQ$21:$IQ$25, IH132)&gt;0), MAX($ML132:$NE132)-MZ132, IFERROR(INDEX($IU$8:$IU$107, MATCH(IH133, $IT$8:$IT$107, 0)), "")))</f>
        <v/>
      </c>
      <c r="JU133" s="7" t="str">
        <f>IF(AND($IQ$5='Dev Settings'!$BU$3, COUNTIF($IP$21:$IP$25, II133)&gt;0, COUNTIF($IP$21:$IP$25, II132)&gt;0), MIN($ML132:$NE132)-NA132, IF(AND($IQ$6='Dev Settings'!$BU$3, COUNTIF($IQ$21:$IQ$25, II133)&gt;0, COUNTIF($IQ$21:$IQ$25, II132)&gt;0), MAX($ML132:$NE132)-NA132, IFERROR(INDEX($IU$8:$IU$107, MATCH(II133, $IT$8:$IT$107, 0)), "")))</f>
        <v/>
      </c>
      <c r="JV133" s="7" t="str">
        <f>IF(AND($IQ$5='Dev Settings'!$BU$3, COUNTIF($IP$21:$IP$25, IJ133)&gt;0, COUNTIF($IP$21:$IP$25, IJ132)&gt;0), MIN($ML132:$NE132)-NB132, IF(AND($IQ$6='Dev Settings'!$BU$3, COUNTIF($IQ$21:$IQ$25, IJ133)&gt;0, COUNTIF($IQ$21:$IQ$25, IJ132)&gt;0), MAX($ML132:$NE132)-NB132, IFERROR(INDEX($IU$8:$IU$107, MATCH(IJ133, $IT$8:$IT$107, 0)), "")))</f>
        <v/>
      </c>
      <c r="JW133" s="7" t="str">
        <f>IF(AND($IQ$5='Dev Settings'!$BU$3, COUNTIF($IP$21:$IP$25, IK133)&gt;0, COUNTIF($IP$21:$IP$25, IK132)&gt;0), MIN($ML132:$NE132)-NC132, IF(AND($IQ$6='Dev Settings'!$BU$3, COUNTIF($IQ$21:$IQ$25, IK133)&gt;0, COUNTIF($IQ$21:$IQ$25, IK132)&gt;0), MAX($ML132:$NE132)-NC132, IFERROR(INDEX($IU$8:$IU$107, MATCH(IK133, $IT$8:$IT$107, 0)), "")))</f>
        <v/>
      </c>
      <c r="JX133" s="7" t="str">
        <f>IF(AND($IQ$5='Dev Settings'!$BU$3, COUNTIF($IP$21:$IP$25, IL133)&gt;0, COUNTIF($IP$21:$IP$25, IL132)&gt;0), MIN($ML132:$NE132)-ND132, IF(AND($IQ$6='Dev Settings'!$BU$3, COUNTIF($IQ$21:$IQ$25, IL133)&gt;0, COUNTIF($IQ$21:$IQ$25, IL132)&gt;0), MAX($ML132:$NE132)-ND132, IFERROR(INDEX($IU$8:$IU$107, MATCH(IL133, $IT$8:$IT$107, 0)), "")))</f>
        <v/>
      </c>
      <c r="JY133" s="61" t="str">
        <f>IF(AND($IQ$5='Dev Settings'!$BU$3, COUNTIF($IP$21:$IP$25, IM133)&gt;0, COUNTIF($IP$21:$IP$25, IM132)&gt;0), MIN($ML132:$NE132)-NE132, IF(AND($IQ$6='Dev Settings'!$BU$3, COUNTIF($IQ$21:$IQ$25, IM133)&gt;0, COUNTIF($IQ$21:$IQ$25, IM132)&gt;0), MAX($ML132:$NE132)-NE132, IFERROR(INDEX($IU$8:$IU$107, MATCH(IM133, $IT$8:$IT$107, 0)), "")))</f>
        <v/>
      </c>
      <c r="KA133" s="60" t="str">
        <f t="shared" si="181"/>
        <v/>
      </c>
      <c r="KB133" s="7" t="str">
        <f t="shared" si="182"/>
        <v/>
      </c>
      <c r="KC133" s="7" t="str">
        <f t="shared" si="183"/>
        <v/>
      </c>
      <c r="KD133" s="7" t="str">
        <f t="shared" si="184"/>
        <v/>
      </c>
      <c r="KE133" s="7" t="str">
        <f t="shared" si="185"/>
        <v/>
      </c>
      <c r="KF133" s="7" t="str">
        <f t="shared" si="186"/>
        <v/>
      </c>
      <c r="KG133" s="7" t="str">
        <f t="shared" si="187"/>
        <v/>
      </c>
      <c r="KH133" s="7" t="str">
        <f t="shared" si="188"/>
        <v/>
      </c>
      <c r="KI133" s="7" t="str">
        <f t="shared" si="189"/>
        <v/>
      </c>
      <c r="KJ133" s="7" t="str">
        <f t="shared" si="190"/>
        <v/>
      </c>
      <c r="KK133" s="7" t="str">
        <f t="shared" si="191"/>
        <v/>
      </c>
      <c r="KL133" s="7" t="str">
        <f t="shared" si="192"/>
        <v/>
      </c>
      <c r="KM133" s="7" t="str">
        <f t="shared" si="193"/>
        <v/>
      </c>
      <c r="KN133" s="7" t="str">
        <f t="shared" si="194"/>
        <v/>
      </c>
      <c r="KO133" s="7" t="str">
        <f t="shared" si="195"/>
        <v/>
      </c>
      <c r="KP133" s="7" t="str">
        <f t="shared" si="196"/>
        <v/>
      </c>
      <c r="KQ133" s="7" t="str">
        <f t="shared" si="197"/>
        <v/>
      </c>
      <c r="KR133" s="7" t="str">
        <f t="shared" si="198"/>
        <v/>
      </c>
      <c r="KS133" s="7" t="str">
        <f t="shared" si="199"/>
        <v/>
      </c>
      <c r="KT133" s="61" t="str">
        <f t="shared" si="200"/>
        <v/>
      </c>
      <c r="KV133" s="60" t="e">
        <f t="shared" si="201"/>
        <v>#VALUE!</v>
      </c>
      <c r="KW133" s="7" t="e">
        <f t="shared" si="202"/>
        <v>#VALUE!</v>
      </c>
      <c r="KX133" s="7" t="e">
        <f t="shared" si="203"/>
        <v>#VALUE!</v>
      </c>
      <c r="KY133" s="7" t="e">
        <f t="shared" si="204"/>
        <v>#VALUE!</v>
      </c>
      <c r="KZ133" s="7" t="e">
        <f t="shared" si="205"/>
        <v>#VALUE!</v>
      </c>
      <c r="LA133" s="7" t="e">
        <f t="shared" si="206"/>
        <v>#VALUE!</v>
      </c>
      <c r="LB133" s="7" t="e">
        <f t="shared" si="207"/>
        <v>#VALUE!</v>
      </c>
      <c r="LC133" s="7" t="e">
        <f t="shared" si="208"/>
        <v>#VALUE!</v>
      </c>
      <c r="LD133" s="7" t="e">
        <f t="shared" si="209"/>
        <v>#VALUE!</v>
      </c>
      <c r="LE133" s="7" t="e">
        <f t="shared" si="210"/>
        <v>#VALUE!</v>
      </c>
      <c r="LF133" s="7" t="e">
        <f t="shared" si="211"/>
        <v>#VALUE!</v>
      </c>
      <c r="LG133" s="7" t="e">
        <f t="shared" si="212"/>
        <v>#VALUE!</v>
      </c>
      <c r="LH133" s="7" t="e">
        <f t="shared" si="213"/>
        <v>#VALUE!</v>
      </c>
      <c r="LI133" s="7" t="e">
        <f t="shared" si="214"/>
        <v>#VALUE!</v>
      </c>
      <c r="LJ133" s="7" t="e">
        <f t="shared" si="215"/>
        <v>#VALUE!</v>
      </c>
      <c r="LK133" s="7" t="e">
        <f t="shared" si="216"/>
        <v>#VALUE!</v>
      </c>
      <c r="LL133" s="7" t="e">
        <f t="shared" si="217"/>
        <v>#VALUE!</v>
      </c>
      <c r="LM133" s="7" t="e">
        <f t="shared" si="218"/>
        <v>#VALUE!</v>
      </c>
      <c r="LN133" s="7" t="e">
        <f t="shared" si="219"/>
        <v>#VALUE!</v>
      </c>
      <c r="LO133" s="61" t="e">
        <f t="shared" si="220"/>
        <v>#VALUE!</v>
      </c>
      <c r="LQ133" s="60" t="e">
        <f t="shared" si="221"/>
        <v>#VALUE!</v>
      </c>
      <c r="LR133" s="7" t="e">
        <f t="shared" si="222"/>
        <v>#VALUE!</v>
      </c>
      <c r="LS133" s="7" t="e">
        <f t="shared" si="223"/>
        <v>#VALUE!</v>
      </c>
      <c r="LT133" s="7" t="e">
        <f t="shared" si="224"/>
        <v>#VALUE!</v>
      </c>
      <c r="LU133" s="7" t="e">
        <f t="shared" si="225"/>
        <v>#VALUE!</v>
      </c>
      <c r="LV133" s="7" t="e">
        <f t="shared" si="226"/>
        <v>#VALUE!</v>
      </c>
      <c r="LW133" s="7" t="e">
        <f t="shared" si="227"/>
        <v>#VALUE!</v>
      </c>
      <c r="LX133" s="7" t="e">
        <f t="shared" si="228"/>
        <v>#VALUE!</v>
      </c>
      <c r="LY133" s="7" t="e">
        <f t="shared" si="229"/>
        <v>#VALUE!</v>
      </c>
      <c r="LZ133" s="7" t="e">
        <f t="shared" si="230"/>
        <v>#VALUE!</v>
      </c>
      <c r="MA133" s="7" t="e">
        <f t="shared" si="231"/>
        <v>#VALUE!</v>
      </c>
      <c r="MB133" s="7" t="e">
        <f t="shared" si="232"/>
        <v>#VALUE!</v>
      </c>
      <c r="MC133" s="7" t="e">
        <f t="shared" si="233"/>
        <v>#VALUE!</v>
      </c>
      <c r="MD133" s="7" t="e">
        <f t="shared" si="234"/>
        <v>#VALUE!</v>
      </c>
      <c r="ME133" s="7" t="e">
        <f t="shared" si="235"/>
        <v>#VALUE!</v>
      </c>
      <c r="MF133" s="7" t="e">
        <f t="shared" si="236"/>
        <v>#VALUE!</v>
      </c>
      <c r="MG133" s="7" t="e">
        <f t="shared" si="237"/>
        <v>#VALUE!</v>
      </c>
      <c r="MH133" s="7" t="e">
        <f t="shared" si="238"/>
        <v>#VALUE!</v>
      </c>
      <c r="MI133" s="7" t="e">
        <f t="shared" si="239"/>
        <v>#VALUE!</v>
      </c>
      <c r="MJ133" s="61" t="e">
        <f t="shared" si="240"/>
        <v>#VALUE!</v>
      </c>
      <c r="ML133" s="60" t="str">
        <f t="shared" si="248"/>
        <v/>
      </c>
      <c r="MM133" s="7" t="str">
        <f t="shared" si="249"/>
        <v/>
      </c>
      <c r="MN133" s="7" t="str">
        <f t="shared" si="250"/>
        <v/>
      </c>
      <c r="MO133" s="7" t="str">
        <f t="shared" si="251"/>
        <v/>
      </c>
      <c r="MP133" s="7" t="str">
        <f t="shared" si="252"/>
        <v/>
      </c>
      <c r="MQ133" s="7" t="str">
        <f t="shared" si="253"/>
        <v/>
      </c>
      <c r="MR133" s="7" t="str">
        <f t="shared" si="254"/>
        <v/>
      </c>
      <c r="MS133" s="7" t="str">
        <f t="shared" si="255"/>
        <v/>
      </c>
      <c r="MT133" s="7" t="str">
        <f t="shared" si="256"/>
        <v/>
      </c>
      <c r="MU133" s="7" t="str">
        <f t="shared" si="257"/>
        <v/>
      </c>
      <c r="MV133" s="7" t="str">
        <f t="shared" si="258"/>
        <v/>
      </c>
      <c r="MW133" s="7" t="str">
        <f t="shared" si="259"/>
        <v/>
      </c>
      <c r="MX133" s="7" t="str">
        <f t="shared" si="260"/>
        <v/>
      </c>
      <c r="MY133" s="7" t="str">
        <f t="shared" si="261"/>
        <v/>
      </c>
      <c r="MZ133" s="7" t="str">
        <f t="shared" si="262"/>
        <v/>
      </c>
      <c r="NA133" s="7" t="str">
        <f t="shared" si="263"/>
        <v/>
      </c>
      <c r="NB133" s="7" t="str">
        <f t="shared" si="264"/>
        <v/>
      </c>
      <c r="NC133" s="7" t="str">
        <f t="shared" si="265"/>
        <v/>
      </c>
      <c r="ND133" s="7" t="str">
        <f t="shared" si="266"/>
        <v/>
      </c>
      <c r="NE133" s="61" t="str">
        <f t="shared" si="267"/>
        <v/>
      </c>
      <c r="NG133" s="10" t="str">
        <f t="shared" si="268"/>
        <v/>
      </c>
      <c r="NI133" s="10" t="str">
        <f t="shared" si="269"/>
        <v/>
      </c>
      <c r="NK133" s="10" t="str">
        <f>IF(COUNTIF($NI133:$NI$176, "X")=1, "X", "")</f>
        <v/>
      </c>
      <c r="NM133" s="10" t="str">
        <f t="shared" si="241"/>
        <v/>
      </c>
      <c r="NO133" s="85" t="str" cm="1">
        <f t="array" ref="NO133">IF(OR(NO$7="", $JE133=""), "", IFERROR(NO$8+SUMPRODUCT((Trades!$CL$8:$CL$307)*(Trades!$O$8:$Q$307=NO$7)*(Trades!$R$8:$R$307&lt;$JE133))-SUMPRODUCT((Trades!$H$8:$H$307)*(Trades!$E$8:$E$307=NO$7)*(Trades!$R$8:$R$307&lt;$JE133)), ""))</f>
        <v/>
      </c>
      <c r="NP133" s="86" t="str" cm="1">
        <f t="array" ref="NP133">IF(OR(NP$7="", $JE133=""), "", IFERROR(NP$8+SUMPRODUCT((Trades!$CL$8:$CL$307)*(Trades!$O$8:$Q$307=NP$7)*(Trades!$R$8:$R$307&lt;$JE133))-SUMPRODUCT((Trades!$H$8:$H$307)*(Trades!$E$8:$E$307=NP$7)*(Trades!$R$8:$R$307&lt;$JE133)), ""))</f>
        <v/>
      </c>
      <c r="NQ133" s="86" t="str" cm="1">
        <f t="array" ref="NQ133">IF(OR(NQ$7="", $JE133=""), "", IFERROR(NQ$8+SUMPRODUCT((Trades!$CL$8:$CL$307)*(Trades!$O$8:$Q$307=NQ$7)*(Trades!$R$8:$R$307&lt;$JE133))-SUMPRODUCT((Trades!$H$8:$H$307)*(Trades!$E$8:$E$307=NQ$7)*(Trades!$R$8:$R$307&lt;$JE133)), ""))</f>
        <v/>
      </c>
      <c r="NR133" s="86" t="str" cm="1">
        <f t="array" ref="NR133">IF(OR(NR$7="", $JE133=""), "", IFERROR(NR$8+SUMPRODUCT((Trades!$CL$8:$CL$307)*(Trades!$O$8:$Q$307=NR$7)*(Trades!$R$8:$R$307&lt;$JE133))-SUMPRODUCT((Trades!$H$8:$H$307)*(Trades!$E$8:$E$307=NR$7)*(Trades!$R$8:$R$307&lt;$JE133)), ""))</f>
        <v/>
      </c>
      <c r="NS133" s="86" t="str" cm="1">
        <f t="array" ref="NS133">IF(OR(NS$7="", $JE133=""), "", IFERROR(NS$8+SUMPRODUCT((Trades!$CL$8:$CL$307)*(Trades!$O$8:$Q$307=NS$7)*(Trades!$R$8:$R$307&lt;$JE133))-SUMPRODUCT((Trades!$H$8:$H$307)*(Trades!$E$8:$E$307=NS$7)*(Trades!$R$8:$R$307&lt;$JE133)), ""))</f>
        <v/>
      </c>
      <c r="NT133" s="86" t="str" cm="1">
        <f t="array" ref="NT133">IF(OR(NT$7="", $JE133=""), "", IFERROR(NT$8+SUMPRODUCT((Trades!$CL$8:$CL$307)*(Trades!$O$8:$Q$307=NT$7)*(Trades!$R$8:$R$307&lt;$JE133))-SUMPRODUCT((Trades!$H$8:$H$307)*(Trades!$E$8:$E$307=NT$7)*(Trades!$R$8:$R$307&lt;$JE133)), ""))</f>
        <v/>
      </c>
      <c r="NU133" s="86" t="str" cm="1">
        <f t="array" ref="NU133">IF(OR(NU$7="", $JE133=""), "", IFERROR(NU$8+SUMPRODUCT((Trades!$CL$8:$CL$307)*(Trades!$O$8:$Q$307=NU$7)*(Trades!$R$8:$R$307&lt;$JE133))-SUMPRODUCT((Trades!$H$8:$H$307)*(Trades!$E$8:$E$307=NU$7)*(Trades!$R$8:$R$307&lt;$JE133)), ""))</f>
        <v/>
      </c>
      <c r="NV133" s="86" t="str" cm="1">
        <f t="array" ref="NV133">IF(OR(NV$7="", $JE133=""), "", IFERROR(NV$8+SUMPRODUCT((Trades!$CL$8:$CL$307)*(Trades!$O$8:$Q$307=NV$7)*(Trades!$R$8:$R$307&lt;$JE133))-SUMPRODUCT((Trades!$H$8:$H$307)*(Trades!$E$8:$E$307=NV$7)*(Trades!$R$8:$R$307&lt;$JE133)), ""))</f>
        <v/>
      </c>
      <c r="NW133" s="86" t="str" cm="1">
        <f t="array" ref="NW133">IF(OR(NW$7="", $JE133=""), "", IFERROR(NW$8+SUMPRODUCT((Trades!$CL$8:$CL$307)*(Trades!$O$8:$Q$307=NW$7)*(Trades!$R$8:$R$307&lt;$JE133))-SUMPRODUCT((Trades!$H$8:$H$307)*(Trades!$E$8:$E$307=NW$7)*(Trades!$R$8:$R$307&lt;$JE133)), ""))</f>
        <v/>
      </c>
      <c r="NX133" s="86" t="str" cm="1">
        <f t="array" ref="NX133">IF(OR(NX$7="", $JE133=""), "", IFERROR(NX$8+SUMPRODUCT((Trades!$CL$8:$CL$307)*(Trades!$O$8:$Q$307=NX$7)*(Trades!$R$8:$R$307&lt;$JE133))-SUMPRODUCT((Trades!$H$8:$H$307)*(Trades!$E$8:$E$307=NX$7)*(Trades!$R$8:$R$307&lt;$JE133)), ""))</f>
        <v/>
      </c>
      <c r="NY133" s="86" t="str" cm="1">
        <f t="array" ref="NY133">IF(OR(NY$7="", $JE133=""), "", IFERROR(NY$8+SUMPRODUCT((Trades!$CL$8:$CL$307)*(Trades!$O$8:$Q$307=NY$7)*(Trades!$R$8:$R$307&lt;$JE133))-SUMPRODUCT((Trades!$H$8:$H$307)*(Trades!$E$8:$E$307=NY$7)*(Trades!$R$8:$R$307&lt;$JE133)), ""))</f>
        <v/>
      </c>
      <c r="NZ133" s="86" t="str" cm="1">
        <f t="array" ref="NZ133">IF(OR(NZ$7="", $JE133=""), "", IFERROR(NZ$8+SUMPRODUCT((Trades!$CL$8:$CL$307)*(Trades!$O$8:$Q$307=NZ$7)*(Trades!$R$8:$R$307&lt;$JE133))-SUMPRODUCT((Trades!$H$8:$H$307)*(Trades!$E$8:$E$307=NZ$7)*(Trades!$R$8:$R$307&lt;$JE133)), ""))</f>
        <v/>
      </c>
      <c r="OA133" s="86" t="str" cm="1">
        <f t="array" ref="OA133">IF(OR(OA$7="", $JE133=""), "", IFERROR(OA$8+SUMPRODUCT((Trades!$CL$8:$CL$307)*(Trades!$O$8:$Q$307=OA$7)*(Trades!$R$8:$R$307&lt;$JE133))-SUMPRODUCT((Trades!$H$8:$H$307)*(Trades!$E$8:$E$307=OA$7)*(Trades!$R$8:$R$307&lt;$JE133)), ""))</f>
        <v/>
      </c>
      <c r="OB133" s="86" t="str" cm="1">
        <f t="array" ref="OB133">IF(OR(OB$7="", $JE133=""), "", IFERROR(OB$8+SUMPRODUCT((Trades!$CL$8:$CL$307)*(Trades!$O$8:$Q$307=OB$7)*(Trades!$R$8:$R$307&lt;$JE133))-SUMPRODUCT((Trades!$H$8:$H$307)*(Trades!$E$8:$E$307=OB$7)*(Trades!$R$8:$R$307&lt;$JE133)), ""))</f>
        <v/>
      </c>
      <c r="OC133" s="86" t="str" cm="1">
        <f t="array" ref="OC133">IF(OR(OC$7="", $JE133=""), "", IFERROR(OC$8+SUMPRODUCT((Trades!$CL$8:$CL$307)*(Trades!$O$8:$Q$307=OC$7)*(Trades!$R$8:$R$307&lt;$JE133))-SUMPRODUCT((Trades!$H$8:$H$307)*(Trades!$E$8:$E$307=OC$7)*(Trades!$R$8:$R$307&lt;$JE133)), ""))</f>
        <v/>
      </c>
      <c r="OD133" s="86" t="str" cm="1">
        <f t="array" ref="OD133">IF(OR(OD$7="", $JE133=""), "", IFERROR(OD$8+SUMPRODUCT((Trades!$CL$8:$CL$307)*(Trades!$O$8:$Q$307=OD$7)*(Trades!$R$8:$R$307&lt;$JE133))-SUMPRODUCT((Trades!$H$8:$H$307)*(Trades!$E$8:$E$307=OD$7)*(Trades!$R$8:$R$307&lt;$JE133)), ""))</f>
        <v/>
      </c>
      <c r="OE133" s="86" t="str" cm="1">
        <f t="array" ref="OE133">IF(OR(OE$7="", $JE133=""), "", IFERROR(OE$8+SUMPRODUCT((Trades!$CL$8:$CL$307)*(Trades!$O$8:$Q$307=OE$7)*(Trades!$R$8:$R$307&lt;$JE133))-SUMPRODUCT((Trades!$H$8:$H$307)*(Trades!$E$8:$E$307=OE$7)*(Trades!$R$8:$R$307&lt;$JE133)), ""))</f>
        <v/>
      </c>
      <c r="OF133" s="86" t="str" cm="1">
        <f t="array" ref="OF133">IF(OR(OF$7="", $JE133=""), "", IFERROR(OF$8+SUMPRODUCT((Trades!$CL$8:$CL$307)*(Trades!$O$8:$Q$307=OF$7)*(Trades!$R$8:$R$307&lt;$JE133))-SUMPRODUCT((Trades!$H$8:$H$307)*(Trades!$E$8:$E$307=OF$7)*(Trades!$R$8:$R$307&lt;$JE133)), ""))</f>
        <v/>
      </c>
      <c r="OG133" s="86" t="str" cm="1">
        <f t="array" ref="OG133">IF(OR(OG$7="", $JE133=""), "", IFERROR(OG$8+SUMPRODUCT((Trades!$CL$8:$CL$307)*(Trades!$O$8:$Q$307=OG$7)*(Trades!$R$8:$R$307&lt;$JE133))-SUMPRODUCT((Trades!$H$8:$H$307)*(Trades!$E$8:$E$307=OG$7)*(Trades!$R$8:$R$307&lt;$JE133)), ""))</f>
        <v/>
      </c>
      <c r="OH133" s="87" t="str" cm="1">
        <f t="array" ref="OH133">IF(OR(OH$7="", $JE133=""), "", IFERROR(OH$8+SUMPRODUCT((Trades!$CL$8:$CL$307)*(Trades!$O$8:$Q$307=OH$7)*(Trades!$R$8:$R$307&lt;$JE133))-SUMPRODUCT((Trades!$H$8:$H$307)*(Trades!$E$8:$E$307=OH$7)*(Trades!$R$8:$R$307&lt;$JE133)), ""))</f>
        <v/>
      </c>
      <c r="OJ133" s="94" t="str">
        <f t="shared" si="270"/>
        <v/>
      </c>
      <c r="OK133" s="95" t="str">
        <f t="shared" si="298"/>
        <v/>
      </c>
      <c r="OL133" s="95" t="str">
        <f t="shared" si="299"/>
        <v/>
      </c>
      <c r="OM133" s="95" t="str">
        <f t="shared" si="300"/>
        <v/>
      </c>
      <c r="ON133" s="95" t="str">
        <f t="shared" si="301"/>
        <v/>
      </c>
      <c r="OO133" s="95" t="str">
        <f t="shared" si="302"/>
        <v/>
      </c>
      <c r="OP133" s="95" t="str">
        <f t="shared" si="303"/>
        <v/>
      </c>
      <c r="OQ133" s="95" t="str">
        <f t="shared" si="304"/>
        <v/>
      </c>
      <c r="OR133" s="95" t="str">
        <f t="shared" si="305"/>
        <v/>
      </c>
      <c r="OS133" s="95" t="str">
        <f t="shared" si="275"/>
        <v/>
      </c>
      <c r="OT133" s="95" t="str">
        <f t="shared" si="276"/>
        <v/>
      </c>
      <c r="OU133" s="95" t="str">
        <f t="shared" si="277"/>
        <v/>
      </c>
      <c r="OV133" s="95" t="str">
        <f t="shared" si="278"/>
        <v/>
      </c>
      <c r="OW133" s="95" t="str">
        <f t="shared" si="279"/>
        <v/>
      </c>
      <c r="OX133" s="95" t="str">
        <f t="shared" si="280"/>
        <v/>
      </c>
      <c r="OY133" s="95" t="str">
        <f t="shared" si="281"/>
        <v/>
      </c>
      <c r="OZ133" s="95" t="str">
        <f t="shared" si="282"/>
        <v/>
      </c>
      <c r="PA133" s="95" t="str">
        <f t="shared" si="283"/>
        <v/>
      </c>
      <c r="PB133" s="95" t="str">
        <f t="shared" si="284"/>
        <v/>
      </c>
      <c r="PC133" s="96" t="str">
        <f t="shared" si="285"/>
        <v/>
      </c>
      <c r="PE133" s="101" t="str">
        <f t="shared" si="271"/>
        <v/>
      </c>
      <c r="PG133" s="106" t="str">
        <f t="shared" si="272"/>
        <v/>
      </c>
      <c r="PH133" s="107" t="str">
        <f t="shared" si="306"/>
        <v/>
      </c>
      <c r="PI133" s="107" t="str">
        <f t="shared" si="307"/>
        <v/>
      </c>
      <c r="PJ133" s="107" t="str">
        <f t="shared" si="308"/>
        <v/>
      </c>
      <c r="PK133" s="107" t="str">
        <f t="shared" si="309"/>
        <v/>
      </c>
      <c r="PL133" s="107" t="str">
        <f t="shared" si="310"/>
        <v/>
      </c>
      <c r="PM133" s="107" t="str">
        <f t="shared" si="311"/>
        <v/>
      </c>
      <c r="PN133" s="107" t="str">
        <f t="shared" si="312"/>
        <v/>
      </c>
      <c r="PO133" s="107" t="str">
        <f t="shared" si="313"/>
        <v/>
      </c>
      <c r="PP133" s="107" t="str">
        <f t="shared" si="286"/>
        <v/>
      </c>
      <c r="PQ133" s="107" t="str">
        <f t="shared" si="287"/>
        <v/>
      </c>
      <c r="PR133" s="107" t="str">
        <f t="shared" si="288"/>
        <v/>
      </c>
      <c r="PS133" s="107" t="str">
        <f t="shared" si="289"/>
        <v/>
      </c>
      <c r="PT133" s="107" t="str">
        <f t="shared" si="290"/>
        <v/>
      </c>
      <c r="PU133" s="107" t="str">
        <f t="shared" si="291"/>
        <v/>
      </c>
      <c r="PV133" s="107" t="str">
        <f t="shared" si="292"/>
        <v/>
      </c>
      <c r="PW133" s="107" t="str">
        <f t="shared" si="293"/>
        <v/>
      </c>
      <c r="PX133" s="107" t="str">
        <f t="shared" si="294"/>
        <v/>
      </c>
      <c r="PY133" s="107" t="str">
        <f t="shared" si="295"/>
        <v/>
      </c>
      <c r="PZ133" s="108" t="str">
        <f t="shared" si="296"/>
        <v/>
      </c>
      <c r="QB133" s="124" t="str" cm="1">
        <f t="array" ref="QB133">IF(OR($QB$3="", $NI133=""), "", IFERROR(INDEX($ML133:$NE133, $QA133, MATCH($QB$3, $ML$7:$NE$7, 0)), ""))</f>
        <v/>
      </c>
      <c r="QD133" s="101" t="e" cm="1">
        <f t="array" ref="QD133">IF(OR($NI133="", $QB$3=""), NA(), IFERROR(INDEX($NO133:$OH133, $QC133, MATCH($QB$3, $NO$7:$OH$7, 0)), NA()))</f>
        <v>#N/A</v>
      </c>
      <c r="QF133" s="10">
        <f t="shared" si="242"/>
        <v>-20</v>
      </c>
    </row>
    <row r="134" spans="218:448" ht="15" hidden="1" customHeight="1" x14ac:dyDescent="0.25">
      <c r="HJ134" s="52" t="e">
        <f t="shared" si="321"/>
        <v>#VALUE!</v>
      </c>
      <c r="HL134" s="49">
        <f>$CA$14</f>
        <v>0.24999999999999997</v>
      </c>
      <c r="HN134" s="10" t="e">
        <f t="shared" si="316"/>
        <v>#VALUE!</v>
      </c>
      <c r="HP134" s="10" t="e">
        <f t="shared" si="317"/>
        <v>#VALUE!</v>
      </c>
      <c r="HR134" s="10" t="e">
        <f t="shared" si="243"/>
        <v>#VALUE!</v>
      </c>
      <c r="HT134" s="60" t="e">
        <f t="shared" ref="HT134:II149" si="323">IF(OR($HR134="", HT$5=""), "", IFERROR(INDEX($DL$8:$HG$107, MATCH($HR134, $DK$8:$DK$107, 0), MATCH(HT$5, $DL$7:$HG$7, 0)), ""))</f>
        <v>#VALUE!</v>
      </c>
      <c r="HU134" s="7" t="e">
        <f t="shared" si="323"/>
        <v>#VALUE!</v>
      </c>
      <c r="HV134" s="7" t="e">
        <f t="shared" si="323"/>
        <v>#VALUE!</v>
      </c>
      <c r="HW134" s="7" t="e">
        <f t="shared" si="323"/>
        <v>#VALUE!</v>
      </c>
      <c r="HX134" s="7" t="e">
        <f t="shared" si="323"/>
        <v>#VALUE!</v>
      </c>
      <c r="HY134" s="7" t="e">
        <f t="shared" si="323"/>
        <v>#VALUE!</v>
      </c>
      <c r="HZ134" s="7" t="e">
        <f t="shared" si="323"/>
        <v>#VALUE!</v>
      </c>
      <c r="IA134" s="7" t="e">
        <f t="shared" si="323"/>
        <v>#VALUE!</v>
      </c>
      <c r="IB134" s="7" t="e">
        <f t="shared" si="323"/>
        <v>#VALUE!</v>
      </c>
      <c r="IC134" s="7" t="e">
        <f t="shared" si="323"/>
        <v>#VALUE!</v>
      </c>
      <c r="ID134" s="7" t="e">
        <f t="shared" si="323"/>
        <v>#VALUE!</v>
      </c>
      <c r="IE134" s="7" t="e">
        <f t="shared" si="323"/>
        <v>#VALUE!</v>
      </c>
      <c r="IF134" s="7" t="e">
        <f t="shared" si="323"/>
        <v>#VALUE!</v>
      </c>
      <c r="IG134" s="7" t="e">
        <f t="shared" si="323"/>
        <v>#VALUE!</v>
      </c>
      <c r="IH134" s="7" t="e">
        <f t="shared" si="323"/>
        <v>#VALUE!</v>
      </c>
      <c r="II134" s="7" t="e">
        <f t="shared" si="323"/>
        <v>#VALUE!</v>
      </c>
      <c r="IJ134" s="7" t="e">
        <f t="shared" si="322"/>
        <v>#VALUE!</v>
      </c>
      <c r="IK134" s="7" t="e">
        <f t="shared" si="322"/>
        <v>#VALUE!</v>
      </c>
      <c r="IL134" s="7" t="e">
        <f t="shared" si="322"/>
        <v>#VALUE!</v>
      </c>
      <c r="IM134" s="61" t="e">
        <f t="shared" si="322"/>
        <v>#VALUE!</v>
      </c>
      <c r="IW134" s="10" t="str">
        <f>IFERROR(IF(COUNTIF(IW$8:IW133, IW133)&lt;=INDEX($IQ$8:$IQ$18, MATCH(IW133, $IP$8:$IP$18, 0)), IW133, IW133+$IR$5), "")</f>
        <v/>
      </c>
      <c r="IX134" s="10" t="str">
        <f>IF($IW134="", "", COUNTIF(IW$8:IW134, IW134))</f>
        <v/>
      </c>
      <c r="IY134" s="10" t="str">
        <f t="shared" si="245"/>
        <v/>
      </c>
      <c r="JA134" s="10" t="str">
        <f t="shared" si="246"/>
        <v/>
      </c>
      <c r="JB134" s="10" t="str">
        <f>IF($JA134="", "", COUNTIF(JA$8:JA134, "X"))</f>
        <v/>
      </c>
      <c r="JE134" s="67" t="str">
        <f t="shared" si="247"/>
        <v/>
      </c>
      <c r="JF134" s="60" t="str">
        <f>IF(AND($IQ$5='Dev Settings'!$BU$3, COUNTIF($IP$21:$IP$25, HT134)&gt;0, COUNTIF($IP$21:$IP$25, HT133)&gt;0), MIN($ML133:$NE133)-ML133, IF(AND($IQ$6='Dev Settings'!$BU$3, COUNTIF($IQ$21:$IQ$25, HT134)&gt;0, COUNTIF($IQ$21:$IQ$25, HT133)&gt;0), MAX($ML133:$NE133)-ML133, IFERROR(INDEX($IU$8:$IU$107, MATCH(HT134, $IT$8:$IT$107, 0)), "")))</f>
        <v/>
      </c>
      <c r="JG134" s="7" t="str">
        <f>IF(AND($IQ$5='Dev Settings'!$BU$3, COUNTIF($IP$21:$IP$25, HU134)&gt;0, COUNTIF($IP$21:$IP$25, HU133)&gt;0), MIN($ML133:$NE133)-MM133, IF(AND($IQ$6='Dev Settings'!$BU$3, COUNTIF($IQ$21:$IQ$25, HU134)&gt;0, COUNTIF($IQ$21:$IQ$25, HU133)&gt;0), MAX($ML133:$NE133)-MM133, IFERROR(INDEX($IU$8:$IU$107, MATCH(HU134, $IT$8:$IT$107, 0)), "")))</f>
        <v/>
      </c>
      <c r="JH134" s="7" t="str">
        <f>IF(AND($IQ$5='Dev Settings'!$BU$3, COUNTIF($IP$21:$IP$25, HV134)&gt;0, COUNTIF($IP$21:$IP$25, HV133)&gt;0), MIN($ML133:$NE133)-MN133, IF(AND($IQ$6='Dev Settings'!$BU$3, COUNTIF($IQ$21:$IQ$25, HV134)&gt;0, COUNTIF($IQ$21:$IQ$25, HV133)&gt;0), MAX($ML133:$NE133)-MN133, IFERROR(INDEX($IU$8:$IU$107, MATCH(HV134, $IT$8:$IT$107, 0)), "")))</f>
        <v/>
      </c>
      <c r="JI134" s="7" t="str">
        <f>IF(AND($IQ$5='Dev Settings'!$BU$3, COUNTIF($IP$21:$IP$25, HW134)&gt;0, COUNTIF($IP$21:$IP$25, HW133)&gt;0), MIN($ML133:$NE133)-MO133, IF(AND($IQ$6='Dev Settings'!$BU$3, COUNTIF($IQ$21:$IQ$25, HW134)&gt;0, COUNTIF($IQ$21:$IQ$25, HW133)&gt;0), MAX($ML133:$NE133)-MO133, IFERROR(INDEX($IU$8:$IU$107, MATCH(HW134, $IT$8:$IT$107, 0)), "")))</f>
        <v/>
      </c>
      <c r="JJ134" s="7" t="str">
        <f>IF(AND($IQ$5='Dev Settings'!$BU$3, COUNTIF($IP$21:$IP$25, HX134)&gt;0, COUNTIF($IP$21:$IP$25, HX133)&gt;0), MIN($ML133:$NE133)-MP133, IF(AND($IQ$6='Dev Settings'!$BU$3, COUNTIF($IQ$21:$IQ$25, HX134)&gt;0, COUNTIF($IQ$21:$IQ$25, HX133)&gt;0), MAX($ML133:$NE133)-MP133, IFERROR(INDEX($IU$8:$IU$107, MATCH(HX134, $IT$8:$IT$107, 0)), "")))</f>
        <v/>
      </c>
      <c r="JK134" s="7" t="str">
        <f>IF(AND($IQ$5='Dev Settings'!$BU$3, COUNTIF($IP$21:$IP$25, HY134)&gt;0, COUNTIF($IP$21:$IP$25, HY133)&gt;0), MIN($ML133:$NE133)-MQ133, IF(AND($IQ$6='Dev Settings'!$BU$3, COUNTIF($IQ$21:$IQ$25, HY134)&gt;0, COUNTIF($IQ$21:$IQ$25, HY133)&gt;0), MAX($ML133:$NE133)-MQ133, IFERROR(INDEX($IU$8:$IU$107, MATCH(HY134, $IT$8:$IT$107, 0)), "")))</f>
        <v/>
      </c>
      <c r="JL134" s="7" t="str">
        <f>IF(AND($IQ$5='Dev Settings'!$BU$3, COUNTIF($IP$21:$IP$25, HZ134)&gt;0, COUNTIF($IP$21:$IP$25, HZ133)&gt;0), MIN($ML133:$NE133)-MR133, IF(AND($IQ$6='Dev Settings'!$BU$3, COUNTIF($IQ$21:$IQ$25, HZ134)&gt;0, COUNTIF($IQ$21:$IQ$25, HZ133)&gt;0), MAX($ML133:$NE133)-MR133, IFERROR(INDEX($IU$8:$IU$107, MATCH(HZ134, $IT$8:$IT$107, 0)), "")))</f>
        <v/>
      </c>
      <c r="JM134" s="7" t="str">
        <f>IF(AND($IQ$5='Dev Settings'!$BU$3, COUNTIF($IP$21:$IP$25, IA134)&gt;0, COUNTIF($IP$21:$IP$25, IA133)&gt;0), MIN($ML133:$NE133)-MS133, IF(AND($IQ$6='Dev Settings'!$BU$3, COUNTIF($IQ$21:$IQ$25, IA134)&gt;0, COUNTIF($IQ$21:$IQ$25, IA133)&gt;0), MAX($ML133:$NE133)-MS133, IFERROR(INDEX($IU$8:$IU$107, MATCH(IA134, $IT$8:$IT$107, 0)), "")))</f>
        <v/>
      </c>
      <c r="JN134" s="7" t="str">
        <f>IF(AND($IQ$5='Dev Settings'!$BU$3, COUNTIF($IP$21:$IP$25, IB134)&gt;0, COUNTIF($IP$21:$IP$25, IB133)&gt;0), MIN($ML133:$NE133)-MT133, IF(AND($IQ$6='Dev Settings'!$BU$3, COUNTIF($IQ$21:$IQ$25, IB134)&gt;0, COUNTIF($IQ$21:$IQ$25, IB133)&gt;0), MAX($ML133:$NE133)-MT133, IFERROR(INDEX($IU$8:$IU$107, MATCH(IB134, $IT$8:$IT$107, 0)), "")))</f>
        <v/>
      </c>
      <c r="JO134" s="7" t="str">
        <f>IF(AND($IQ$5='Dev Settings'!$BU$3, COUNTIF($IP$21:$IP$25, IC134)&gt;0, COUNTIF($IP$21:$IP$25, IC133)&gt;0), MIN($ML133:$NE133)-MU133, IF(AND($IQ$6='Dev Settings'!$BU$3, COUNTIF($IQ$21:$IQ$25, IC134)&gt;0, COUNTIF($IQ$21:$IQ$25, IC133)&gt;0), MAX($ML133:$NE133)-MU133, IFERROR(INDEX($IU$8:$IU$107, MATCH(IC134, $IT$8:$IT$107, 0)), "")))</f>
        <v/>
      </c>
      <c r="JP134" s="7" t="str">
        <f>IF(AND($IQ$5='Dev Settings'!$BU$3, COUNTIF($IP$21:$IP$25, ID134)&gt;0, COUNTIF($IP$21:$IP$25, ID133)&gt;0), MIN($ML133:$NE133)-MV133, IF(AND($IQ$6='Dev Settings'!$BU$3, COUNTIF($IQ$21:$IQ$25, ID134)&gt;0, COUNTIF($IQ$21:$IQ$25, ID133)&gt;0), MAX($ML133:$NE133)-MV133, IFERROR(INDEX($IU$8:$IU$107, MATCH(ID134, $IT$8:$IT$107, 0)), "")))</f>
        <v/>
      </c>
      <c r="JQ134" s="7" t="str">
        <f>IF(AND($IQ$5='Dev Settings'!$BU$3, COUNTIF($IP$21:$IP$25, IE134)&gt;0, COUNTIF($IP$21:$IP$25, IE133)&gt;0), MIN($ML133:$NE133)-MW133, IF(AND($IQ$6='Dev Settings'!$BU$3, COUNTIF($IQ$21:$IQ$25, IE134)&gt;0, COUNTIF($IQ$21:$IQ$25, IE133)&gt;0), MAX($ML133:$NE133)-MW133, IFERROR(INDEX($IU$8:$IU$107, MATCH(IE134, $IT$8:$IT$107, 0)), "")))</f>
        <v/>
      </c>
      <c r="JR134" s="7" t="str">
        <f>IF(AND($IQ$5='Dev Settings'!$BU$3, COUNTIF($IP$21:$IP$25, IF134)&gt;0, COUNTIF($IP$21:$IP$25, IF133)&gt;0), MIN($ML133:$NE133)-MX133, IF(AND($IQ$6='Dev Settings'!$BU$3, COUNTIF($IQ$21:$IQ$25, IF134)&gt;0, COUNTIF($IQ$21:$IQ$25, IF133)&gt;0), MAX($ML133:$NE133)-MX133, IFERROR(INDEX($IU$8:$IU$107, MATCH(IF134, $IT$8:$IT$107, 0)), "")))</f>
        <v/>
      </c>
      <c r="JS134" s="7" t="str">
        <f>IF(AND($IQ$5='Dev Settings'!$BU$3, COUNTIF($IP$21:$IP$25, IG134)&gt;0, COUNTIF($IP$21:$IP$25, IG133)&gt;0), MIN($ML133:$NE133)-MY133, IF(AND($IQ$6='Dev Settings'!$BU$3, COUNTIF($IQ$21:$IQ$25, IG134)&gt;0, COUNTIF($IQ$21:$IQ$25, IG133)&gt;0), MAX($ML133:$NE133)-MY133, IFERROR(INDEX($IU$8:$IU$107, MATCH(IG134, $IT$8:$IT$107, 0)), "")))</f>
        <v/>
      </c>
      <c r="JT134" s="7" t="str">
        <f>IF(AND($IQ$5='Dev Settings'!$BU$3, COUNTIF($IP$21:$IP$25, IH134)&gt;0, COUNTIF($IP$21:$IP$25, IH133)&gt;0), MIN($ML133:$NE133)-MZ133, IF(AND($IQ$6='Dev Settings'!$BU$3, COUNTIF($IQ$21:$IQ$25, IH134)&gt;0, COUNTIF($IQ$21:$IQ$25, IH133)&gt;0), MAX($ML133:$NE133)-MZ133, IFERROR(INDEX($IU$8:$IU$107, MATCH(IH134, $IT$8:$IT$107, 0)), "")))</f>
        <v/>
      </c>
      <c r="JU134" s="7" t="str">
        <f>IF(AND($IQ$5='Dev Settings'!$BU$3, COUNTIF($IP$21:$IP$25, II134)&gt;0, COUNTIF($IP$21:$IP$25, II133)&gt;0), MIN($ML133:$NE133)-NA133, IF(AND($IQ$6='Dev Settings'!$BU$3, COUNTIF($IQ$21:$IQ$25, II134)&gt;0, COUNTIF($IQ$21:$IQ$25, II133)&gt;0), MAX($ML133:$NE133)-NA133, IFERROR(INDEX($IU$8:$IU$107, MATCH(II134, $IT$8:$IT$107, 0)), "")))</f>
        <v/>
      </c>
      <c r="JV134" s="7" t="str">
        <f>IF(AND($IQ$5='Dev Settings'!$BU$3, COUNTIF($IP$21:$IP$25, IJ134)&gt;0, COUNTIF($IP$21:$IP$25, IJ133)&gt;0), MIN($ML133:$NE133)-NB133, IF(AND($IQ$6='Dev Settings'!$BU$3, COUNTIF($IQ$21:$IQ$25, IJ134)&gt;0, COUNTIF($IQ$21:$IQ$25, IJ133)&gt;0), MAX($ML133:$NE133)-NB133, IFERROR(INDEX($IU$8:$IU$107, MATCH(IJ134, $IT$8:$IT$107, 0)), "")))</f>
        <v/>
      </c>
      <c r="JW134" s="7" t="str">
        <f>IF(AND($IQ$5='Dev Settings'!$BU$3, COUNTIF($IP$21:$IP$25, IK134)&gt;0, COUNTIF($IP$21:$IP$25, IK133)&gt;0), MIN($ML133:$NE133)-NC133, IF(AND($IQ$6='Dev Settings'!$BU$3, COUNTIF($IQ$21:$IQ$25, IK134)&gt;0, COUNTIF($IQ$21:$IQ$25, IK133)&gt;0), MAX($ML133:$NE133)-NC133, IFERROR(INDEX($IU$8:$IU$107, MATCH(IK134, $IT$8:$IT$107, 0)), "")))</f>
        <v/>
      </c>
      <c r="JX134" s="7" t="str">
        <f>IF(AND($IQ$5='Dev Settings'!$BU$3, COUNTIF($IP$21:$IP$25, IL134)&gt;0, COUNTIF($IP$21:$IP$25, IL133)&gt;0), MIN($ML133:$NE133)-ND133, IF(AND($IQ$6='Dev Settings'!$BU$3, COUNTIF($IQ$21:$IQ$25, IL134)&gt;0, COUNTIF($IQ$21:$IQ$25, IL133)&gt;0), MAX($ML133:$NE133)-ND133, IFERROR(INDEX($IU$8:$IU$107, MATCH(IL134, $IT$8:$IT$107, 0)), "")))</f>
        <v/>
      </c>
      <c r="JY134" s="61" t="str">
        <f>IF(AND($IQ$5='Dev Settings'!$BU$3, COUNTIF($IP$21:$IP$25, IM134)&gt;0, COUNTIF($IP$21:$IP$25, IM133)&gt;0), MIN($ML133:$NE133)-NE133, IF(AND($IQ$6='Dev Settings'!$BU$3, COUNTIF($IQ$21:$IQ$25, IM134)&gt;0, COUNTIF($IQ$21:$IQ$25, IM133)&gt;0), MAX($ML133:$NE133)-NE133, IFERROR(INDEX($IU$8:$IU$107, MATCH(IM134, $IT$8:$IT$107, 0)), "")))</f>
        <v/>
      </c>
      <c r="KA134" s="60" t="str">
        <f t="shared" si="181"/>
        <v/>
      </c>
      <c r="KB134" s="7" t="str">
        <f t="shared" si="182"/>
        <v/>
      </c>
      <c r="KC134" s="7" t="str">
        <f t="shared" si="183"/>
        <v/>
      </c>
      <c r="KD134" s="7" t="str">
        <f t="shared" si="184"/>
        <v/>
      </c>
      <c r="KE134" s="7" t="str">
        <f t="shared" si="185"/>
        <v/>
      </c>
      <c r="KF134" s="7" t="str">
        <f t="shared" si="186"/>
        <v/>
      </c>
      <c r="KG134" s="7" t="str">
        <f t="shared" si="187"/>
        <v/>
      </c>
      <c r="KH134" s="7" t="str">
        <f t="shared" si="188"/>
        <v/>
      </c>
      <c r="KI134" s="7" t="str">
        <f t="shared" si="189"/>
        <v/>
      </c>
      <c r="KJ134" s="7" t="str">
        <f t="shared" si="190"/>
        <v/>
      </c>
      <c r="KK134" s="7" t="str">
        <f t="shared" si="191"/>
        <v/>
      </c>
      <c r="KL134" s="7" t="str">
        <f t="shared" si="192"/>
        <v/>
      </c>
      <c r="KM134" s="7" t="str">
        <f t="shared" si="193"/>
        <v/>
      </c>
      <c r="KN134" s="7" t="str">
        <f t="shared" si="194"/>
        <v/>
      </c>
      <c r="KO134" s="7" t="str">
        <f t="shared" si="195"/>
        <v/>
      </c>
      <c r="KP134" s="7" t="str">
        <f t="shared" si="196"/>
        <v/>
      </c>
      <c r="KQ134" s="7" t="str">
        <f t="shared" si="197"/>
        <v/>
      </c>
      <c r="KR134" s="7" t="str">
        <f t="shared" si="198"/>
        <v/>
      </c>
      <c r="KS134" s="7" t="str">
        <f t="shared" si="199"/>
        <v/>
      </c>
      <c r="KT134" s="61" t="str">
        <f t="shared" si="200"/>
        <v/>
      </c>
      <c r="KV134" s="60" t="e">
        <f t="shared" si="201"/>
        <v>#VALUE!</v>
      </c>
      <c r="KW134" s="7" t="e">
        <f t="shared" si="202"/>
        <v>#VALUE!</v>
      </c>
      <c r="KX134" s="7" t="e">
        <f t="shared" si="203"/>
        <v>#VALUE!</v>
      </c>
      <c r="KY134" s="7" t="e">
        <f t="shared" si="204"/>
        <v>#VALUE!</v>
      </c>
      <c r="KZ134" s="7" t="e">
        <f t="shared" si="205"/>
        <v>#VALUE!</v>
      </c>
      <c r="LA134" s="7" t="e">
        <f t="shared" si="206"/>
        <v>#VALUE!</v>
      </c>
      <c r="LB134" s="7" t="e">
        <f t="shared" si="207"/>
        <v>#VALUE!</v>
      </c>
      <c r="LC134" s="7" t="e">
        <f t="shared" si="208"/>
        <v>#VALUE!</v>
      </c>
      <c r="LD134" s="7" t="e">
        <f t="shared" si="209"/>
        <v>#VALUE!</v>
      </c>
      <c r="LE134" s="7" t="e">
        <f t="shared" si="210"/>
        <v>#VALUE!</v>
      </c>
      <c r="LF134" s="7" t="e">
        <f t="shared" si="211"/>
        <v>#VALUE!</v>
      </c>
      <c r="LG134" s="7" t="e">
        <f t="shared" si="212"/>
        <v>#VALUE!</v>
      </c>
      <c r="LH134" s="7" t="e">
        <f t="shared" si="213"/>
        <v>#VALUE!</v>
      </c>
      <c r="LI134" s="7" t="e">
        <f t="shared" si="214"/>
        <v>#VALUE!</v>
      </c>
      <c r="LJ134" s="7" t="e">
        <f t="shared" si="215"/>
        <v>#VALUE!</v>
      </c>
      <c r="LK134" s="7" t="e">
        <f t="shared" si="216"/>
        <v>#VALUE!</v>
      </c>
      <c r="LL134" s="7" t="e">
        <f t="shared" si="217"/>
        <v>#VALUE!</v>
      </c>
      <c r="LM134" s="7" t="e">
        <f t="shared" si="218"/>
        <v>#VALUE!</v>
      </c>
      <c r="LN134" s="7" t="e">
        <f t="shared" si="219"/>
        <v>#VALUE!</v>
      </c>
      <c r="LO134" s="61" t="e">
        <f t="shared" si="220"/>
        <v>#VALUE!</v>
      </c>
      <c r="LQ134" s="60" t="e">
        <f t="shared" si="221"/>
        <v>#VALUE!</v>
      </c>
      <c r="LR134" s="7" t="e">
        <f t="shared" si="222"/>
        <v>#VALUE!</v>
      </c>
      <c r="LS134" s="7" t="e">
        <f t="shared" si="223"/>
        <v>#VALUE!</v>
      </c>
      <c r="LT134" s="7" t="e">
        <f t="shared" si="224"/>
        <v>#VALUE!</v>
      </c>
      <c r="LU134" s="7" t="e">
        <f t="shared" si="225"/>
        <v>#VALUE!</v>
      </c>
      <c r="LV134" s="7" t="e">
        <f t="shared" si="226"/>
        <v>#VALUE!</v>
      </c>
      <c r="LW134" s="7" t="e">
        <f t="shared" si="227"/>
        <v>#VALUE!</v>
      </c>
      <c r="LX134" s="7" t="e">
        <f t="shared" si="228"/>
        <v>#VALUE!</v>
      </c>
      <c r="LY134" s="7" t="e">
        <f t="shared" si="229"/>
        <v>#VALUE!</v>
      </c>
      <c r="LZ134" s="7" t="e">
        <f t="shared" si="230"/>
        <v>#VALUE!</v>
      </c>
      <c r="MA134" s="7" t="e">
        <f t="shared" si="231"/>
        <v>#VALUE!</v>
      </c>
      <c r="MB134" s="7" t="e">
        <f t="shared" si="232"/>
        <v>#VALUE!</v>
      </c>
      <c r="MC134" s="7" t="e">
        <f t="shared" si="233"/>
        <v>#VALUE!</v>
      </c>
      <c r="MD134" s="7" t="e">
        <f t="shared" si="234"/>
        <v>#VALUE!</v>
      </c>
      <c r="ME134" s="7" t="e">
        <f t="shared" si="235"/>
        <v>#VALUE!</v>
      </c>
      <c r="MF134" s="7" t="e">
        <f t="shared" si="236"/>
        <v>#VALUE!</v>
      </c>
      <c r="MG134" s="7" t="e">
        <f t="shared" si="237"/>
        <v>#VALUE!</v>
      </c>
      <c r="MH134" s="7" t="e">
        <f t="shared" si="238"/>
        <v>#VALUE!</v>
      </c>
      <c r="MI134" s="7" t="e">
        <f t="shared" si="239"/>
        <v>#VALUE!</v>
      </c>
      <c r="MJ134" s="61" t="e">
        <f t="shared" si="240"/>
        <v>#VALUE!</v>
      </c>
      <c r="ML134" s="60" t="str">
        <f t="shared" si="248"/>
        <v/>
      </c>
      <c r="MM134" s="7" t="str">
        <f t="shared" si="249"/>
        <v/>
      </c>
      <c r="MN134" s="7" t="str">
        <f t="shared" si="250"/>
        <v/>
      </c>
      <c r="MO134" s="7" t="str">
        <f t="shared" si="251"/>
        <v/>
      </c>
      <c r="MP134" s="7" t="str">
        <f t="shared" si="252"/>
        <v/>
      </c>
      <c r="MQ134" s="7" t="str">
        <f t="shared" si="253"/>
        <v/>
      </c>
      <c r="MR134" s="7" t="str">
        <f t="shared" si="254"/>
        <v/>
      </c>
      <c r="MS134" s="7" t="str">
        <f t="shared" si="255"/>
        <v/>
      </c>
      <c r="MT134" s="7" t="str">
        <f t="shared" si="256"/>
        <v/>
      </c>
      <c r="MU134" s="7" t="str">
        <f t="shared" si="257"/>
        <v/>
      </c>
      <c r="MV134" s="7" t="str">
        <f t="shared" si="258"/>
        <v/>
      </c>
      <c r="MW134" s="7" t="str">
        <f t="shared" si="259"/>
        <v/>
      </c>
      <c r="MX134" s="7" t="str">
        <f t="shared" si="260"/>
        <v/>
      </c>
      <c r="MY134" s="7" t="str">
        <f t="shared" si="261"/>
        <v/>
      </c>
      <c r="MZ134" s="7" t="str">
        <f t="shared" si="262"/>
        <v/>
      </c>
      <c r="NA134" s="7" t="str">
        <f t="shared" si="263"/>
        <v/>
      </c>
      <c r="NB134" s="7" t="str">
        <f t="shared" si="264"/>
        <v/>
      </c>
      <c r="NC134" s="7" t="str">
        <f t="shared" si="265"/>
        <v/>
      </c>
      <c r="ND134" s="7" t="str">
        <f t="shared" si="266"/>
        <v/>
      </c>
      <c r="NE134" s="61" t="str">
        <f t="shared" si="267"/>
        <v/>
      </c>
      <c r="NG134" s="10" t="str">
        <f t="shared" si="268"/>
        <v/>
      </c>
      <c r="NI134" s="10" t="str">
        <f t="shared" si="269"/>
        <v/>
      </c>
      <c r="NK134" s="10" t="str">
        <f>IF(COUNTIF($NI134:$NI$176, "X")=1, "X", "")</f>
        <v/>
      </c>
      <c r="NM134" s="10" t="str">
        <f t="shared" si="241"/>
        <v/>
      </c>
      <c r="NO134" s="85" t="str" cm="1">
        <f t="array" ref="NO134">IF(OR(NO$7="", $JE134=""), "", IFERROR(NO$8+SUMPRODUCT((Trades!$CL$8:$CL$307)*(Trades!$O$8:$Q$307=NO$7)*(Trades!$R$8:$R$307&lt;$JE134))-SUMPRODUCT((Trades!$H$8:$H$307)*(Trades!$E$8:$E$307=NO$7)*(Trades!$R$8:$R$307&lt;$JE134)), ""))</f>
        <v/>
      </c>
      <c r="NP134" s="86" t="str" cm="1">
        <f t="array" ref="NP134">IF(OR(NP$7="", $JE134=""), "", IFERROR(NP$8+SUMPRODUCT((Trades!$CL$8:$CL$307)*(Trades!$O$8:$Q$307=NP$7)*(Trades!$R$8:$R$307&lt;$JE134))-SUMPRODUCT((Trades!$H$8:$H$307)*(Trades!$E$8:$E$307=NP$7)*(Trades!$R$8:$R$307&lt;$JE134)), ""))</f>
        <v/>
      </c>
      <c r="NQ134" s="86" t="str" cm="1">
        <f t="array" ref="NQ134">IF(OR(NQ$7="", $JE134=""), "", IFERROR(NQ$8+SUMPRODUCT((Trades!$CL$8:$CL$307)*(Trades!$O$8:$Q$307=NQ$7)*(Trades!$R$8:$R$307&lt;$JE134))-SUMPRODUCT((Trades!$H$8:$H$307)*(Trades!$E$8:$E$307=NQ$7)*(Trades!$R$8:$R$307&lt;$JE134)), ""))</f>
        <v/>
      </c>
      <c r="NR134" s="86" t="str" cm="1">
        <f t="array" ref="NR134">IF(OR(NR$7="", $JE134=""), "", IFERROR(NR$8+SUMPRODUCT((Trades!$CL$8:$CL$307)*(Trades!$O$8:$Q$307=NR$7)*(Trades!$R$8:$R$307&lt;$JE134))-SUMPRODUCT((Trades!$H$8:$H$307)*(Trades!$E$8:$E$307=NR$7)*(Trades!$R$8:$R$307&lt;$JE134)), ""))</f>
        <v/>
      </c>
      <c r="NS134" s="86" t="str" cm="1">
        <f t="array" ref="NS134">IF(OR(NS$7="", $JE134=""), "", IFERROR(NS$8+SUMPRODUCT((Trades!$CL$8:$CL$307)*(Trades!$O$8:$Q$307=NS$7)*(Trades!$R$8:$R$307&lt;$JE134))-SUMPRODUCT((Trades!$H$8:$H$307)*(Trades!$E$8:$E$307=NS$7)*(Trades!$R$8:$R$307&lt;$JE134)), ""))</f>
        <v/>
      </c>
      <c r="NT134" s="86" t="str" cm="1">
        <f t="array" ref="NT134">IF(OR(NT$7="", $JE134=""), "", IFERROR(NT$8+SUMPRODUCT((Trades!$CL$8:$CL$307)*(Trades!$O$8:$Q$307=NT$7)*(Trades!$R$8:$R$307&lt;$JE134))-SUMPRODUCT((Trades!$H$8:$H$307)*(Trades!$E$8:$E$307=NT$7)*(Trades!$R$8:$R$307&lt;$JE134)), ""))</f>
        <v/>
      </c>
      <c r="NU134" s="86" t="str" cm="1">
        <f t="array" ref="NU134">IF(OR(NU$7="", $JE134=""), "", IFERROR(NU$8+SUMPRODUCT((Trades!$CL$8:$CL$307)*(Trades!$O$8:$Q$307=NU$7)*(Trades!$R$8:$R$307&lt;$JE134))-SUMPRODUCT((Trades!$H$8:$H$307)*(Trades!$E$8:$E$307=NU$7)*(Trades!$R$8:$R$307&lt;$JE134)), ""))</f>
        <v/>
      </c>
      <c r="NV134" s="86" t="str" cm="1">
        <f t="array" ref="NV134">IF(OR(NV$7="", $JE134=""), "", IFERROR(NV$8+SUMPRODUCT((Trades!$CL$8:$CL$307)*(Trades!$O$8:$Q$307=NV$7)*(Trades!$R$8:$R$307&lt;$JE134))-SUMPRODUCT((Trades!$H$8:$H$307)*(Trades!$E$8:$E$307=NV$7)*(Trades!$R$8:$R$307&lt;$JE134)), ""))</f>
        <v/>
      </c>
      <c r="NW134" s="86" t="str" cm="1">
        <f t="array" ref="NW134">IF(OR(NW$7="", $JE134=""), "", IFERROR(NW$8+SUMPRODUCT((Trades!$CL$8:$CL$307)*(Trades!$O$8:$Q$307=NW$7)*(Trades!$R$8:$R$307&lt;$JE134))-SUMPRODUCT((Trades!$H$8:$H$307)*(Trades!$E$8:$E$307=NW$7)*(Trades!$R$8:$R$307&lt;$JE134)), ""))</f>
        <v/>
      </c>
      <c r="NX134" s="86" t="str" cm="1">
        <f t="array" ref="NX134">IF(OR(NX$7="", $JE134=""), "", IFERROR(NX$8+SUMPRODUCT((Trades!$CL$8:$CL$307)*(Trades!$O$8:$Q$307=NX$7)*(Trades!$R$8:$R$307&lt;$JE134))-SUMPRODUCT((Trades!$H$8:$H$307)*(Trades!$E$8:$E$307=NX$7)*(Trades!$R$8:$R$307&lt;$JE134)), ""))</f>
        <v/>
      </c>
      <c r="NY134" s="86" t="str" cm="1">
        <f t="array" ref="NY134">IF(OR(NY$7="", $JE134=""), "", IFERROR(NY$8+SUMPRODUCT((Trades!$CL$8:$CL$307)*(Trades!$O$8:$Q$307=NY$7)*(Trades!$R$8:$R$307&lt;$JE134))-SUMPRODUCT((Trades!$H$8:$H$307)*(Trades!$E$8:$E$307=NY$7)*(Trades!$R$8:$R$307&lt;$JE134)), ""))</f>
        <v/>
      </c>
      <c r="NZ134" s="86" t="str" cm="1">
        <f t="array" ref="NZ134">IF(OR(NZ$7="", $JE134=""), "", IFERROR(NZ$8+SUMPRODUCT((Trades!$CL$8:$CL$307)*(Trades!$O$8:$Q$307=NZ$7)*(Trades!$R$8:$R$307&lt;$JE134))-SUMPRODUCT((Trades!$H$8:$H$307)*(Trades!$E$8:$E$307=NZ$7)*(Trades!$R$8:$R$307&lt;$JE134)), ""))</f>
        <v/>
      </c>
      <c r="OA134" s="86" t="str" cm="1">
        <f t="array" ref="OA134">IF(OR(OA$7="", $JE134=""), "", IFERROR(OA$8+SUMPRODUCT((Trades!$CL$8:$CL$307)*(Trades!$O$8:$Q$307=OA$7)*(Trades!$R$8:$R$307&lt;$JE134))-SUMPRODUCT((Trades!$H$8:$H$307)*(Trades!$E$8:$E$307=OA$7)*(Trades!$R$8:$R$307&lt;$JE134)), ""))</f>
        <v/>
      </c>
      <c r="OB134" s="86" t="str" cm="1">
        <f t="array" ref="OB134">IF(OR(OB$7="", $JE134=""), "", IFERROR(OB$8+SUMPRODUCT((Trades!$CL$8:$CL$307)*(Trades!$O$8:$Q$307=OB$7)*(Trades!$R$8:$R$307&lt;$JE134))-SUMPRODUCT((Trades!$H$8:$H$307)*(Trades!$E$8:$E$307=OB$7)*(Trades!$R$8:$R$307&lt;$JE134)), ""))</f>
        <v/>
      </c>
      <c r="OC134" s="86" t="str" cm="1">
        <f t="array" ref="OC134">IF(OR(OC$7="", $JE134=""), "", IFERROR(OC$8+SUMPRODUCT((Trades!$CL$8:$CL$307)*(Trades!$O$8:$Q$307=OC$7)*(Trades!$R$8:$R$307&lt;$JE134))-SUMPRODUCT((Trades!$H$8:$H$307)*(Trades!$E$8:$E$307=OC$7)*(Trades!$R$8:$R$307&lt;$JE134)), ""))</f>
        <v/>
      </c>
      <c r="OD134" s="86" t="str" cm="1">
        <f t="array" ref="OD134">IF(OR(OD$7="", $JE134=""), "", IFERROR(OD$8+SUMPRODUCT((Trades!$CL$8:$CL$307)*(Trades!$O$8:$Q$307=OD$7)*(Trades!$R$8:$R$307&lt;$JE134))-SUMPRODUCT((Trades!$H$8:$H$307)*(Trades!$E$8:$E$307=OD$7)*(Trades!$R$8:$R$307&lt;$JE134)), ""))</f>
        <v/>
      </c>
      <c r="OE134" s="86" t="str" cm="1">
        <f t="array" ref="OE134">IF(OR(OE$7="", $JE134=""), "", IFERROR(OE$8+SUMPRODUCT((Trades!$CL$8:$CL$307)*(Trades!$O$8:$Q$307=OE$7)*(Trades!$R$8:$R$307&lt;$JE134))-SUMPRODUCT((Trades!$H$8:$H$307)*(Trades!$E$8:$E$307=OE$7)*(Trades!$R$8:$R$307&lt;$JE134)), ""))</f>
        <v/>
      </c>
      <c r="OF134" s="86" t="str" cm="1">
        <f t="array" ref="OF134">IF(OR(OF$7="", $JE134=""), "", IFERROR(OF$8+SUMPRODUCT((Trades!$CL$8:$CL$307)*(Trades!$O$8:$Q$307=OF$7)*(Trades!$R$8:$R$307&lt;$JE134))-SUMPRODUCT((Trades!$H$8:$H$307)*(Trades!$E$8:$E$307=OF$7)*(Trades!$R$8:$R$307&lt;$JE134)), ""))</f>
        <v/>
      </c>
      <c r="OG134" s="86" t="str" cm="1">
        <f t="array" ref="OG134">IF(OR(OG$7="", $JE134=""), "", IFERROR(OG$8+SUMPRODUCT((Trades!$CL$8:$CL$307)*(Trades!$O$8:$Q$307=OG$7)*(Trades!$R$8:$R$307&lt;$JE134))-SUMPRODUCT((Trades!$H$8:$H$307)*(Trades!$E$8:$E$307=OG$7)*(Trades!$R$8:$R$307&lt;$JE134)), ""))</f>
        <v/>
      </c>
      <c r="OH134" s="87" t="str" cm="1">
        <f t="array" ref="OH134">IF(OR(OH$7="", $JE134=""), "", IFERROR(OH$8+SUMPRODUCT((Trades!$CL$8:$CL$307)*(Trades!$O$8:$Q$307=OH$7)*(Trades!$R$8:$R$307&lt;$JE134))-SUMPRODUCT((Trades!$H$8:$H$307)*(Trades!$E$8:$E$307=OH$7)*(Trades!$R$8:$R$307&lt;$JE134)), ""))</f>
        <v/>
      </c>
      <c r="OJ134" s="94" t="str">
        <f t="shared" si="270"/>
        <v/>
      </c>
      <c r="OK134" s="95" t="str">
        <f t="shared" si="298"/>
        <v/>
      </c>
      <c r="OL134" s="95" t="str">
        <f t="shared" si="299"/>
        <v/>
      </c>
      <c r="OM134" s="95" t="str">
        <f t="shared" si="300"/>
        <v/>
      </c>
      <c r="ON134" s="95" t="str">
        <f t="shared" si="301"/>
        <v/>
      </c>
      <c r="OO134" s="95" t="str">
        <f t="shared" si="302"/>
        <v/>
      </c>
      <c r="OP134" s="95" t="str">
        <f t="shared" si="303"/>
        <v/>
      </c>
      <c r="OQ134" s="95" t="str">
        <f t="shared" si="304"/>
        <v/>
      </c>
      <c r="OR134" s="95" t="str">
        <f t="shared" si="305"/>
        <v/>
      </c>
      <c r="OS134" s="95" t="str">
        <f t="shared" si="275"/>
        <v/>
      </c>
      <c r="OT134" s="95" t="str">
        <f t="shared" si="276"/>
        <v/>
      </c>
      <c r="OU134" s="95" t="str">
        <f t="shared" si="277"/>
        <v/>
      </c>
      <c r="OV134" s="95" t="str">
        <f t="shared" si="278"/>
        <v/>
      </c>
      <c r="OW134" s="95" t="str">
        <f t="shared" si="279"/>
        <v/>
      </c>
      <c r="OX134" s="95" t="str">
        <f t="shared" si="280"/>
        <v/>
      </c>
      <c r="OY134" s="95" t="str">
        <f t="shared" si="281"/>
        <v/>
      </c>
      <c r="OZ134" s="95" t="str">
        <f t="shared" si="282"/>
        <v/>
      </c>
      <c r="PA134" s="95" t="str">
        <f t="shared" si="283"/>
        <v/>
      </c>
      <c r="PB134" s="95" t="str">
        <f t="shared" si="284"/>
        <v/>
      </c>
      <c r="PC134" s="96" t="str">
        <f t="shared" si="285"/>
        <v/>
      </c>
      <c r="PE134" s="101" t="str">
        <f t="shared" si="271"/>
        <v/>
      </c>
      <c r="PG134" s="106" t="str">
        <f t="shared" si="272"/>
        <v/>
      </c>
      <c r="PH134" s="107" t="str">
        <f t="shared" si="306"/>
        <v/>
      </c>
      <c r="PI134" s="107" t="str">
        <f t="shared" si="307"/>
        <v/>
      </c>
      <c r="PJ134" s="107" t="str">
        <f t="shared" si="308"/>
        <v/>
      </c>
      <c r="PK134" s="107" t="str">
        <f t="shared" si="309"/>
        <v/>
      </c>
      <c r="PL134" s="107" t="str">
        <f t="shared" si="310"/>
        <v/>
      </c>
      <c r="PM134" s="107" t="str">
        <f t="shared" si="311"/>
        <v/>
      </c>
      <c r="PN134" s="107" t="str">
        <f t="shared" si="312"/>
        <v/>
      </c>
      <c r="PO134" s="107" t="str">
        <f t="shared" si="313"/>
        <v/>
      </c>
      <c r="PP134" s="107" t="str">
        <f t="shared" si="286"/>
        <v/>
      </c>
      <c r="PQ134" s="107" t="str">
        <f t="shared" si="287"/>
        <v/>
      </c>
      <c r="PR134" s="107" t="str">
        <f t="shared" si="288"/>
        <v/>
      </c>
      <c r="PS134" s="107" t="str">
        <f t="shared" si="289"/>
        <v/>
      </c>
      <c r="PT134" s="107" t="str">
        <f t="shared" si="290"/>
        <v/>
      </c>
      <c r="PU134" s="107" t="str">
        <f t="shared" si="291"/>
        <v/>
      </c>
      <c r="PV134" s="107" t="str">
        <f t="shared" si="292"/>
        <v/>
      </c>
      <c r="PW134" s="107" t="str">
        <f t="shared" si="293"/>
        <v/>
      </c>
      <c r="PX134" s="107" t="str">
        <f t="shared" si="294"/>
        <v/>
      </c>
      <c r="PY134" s="107" t="str">
        <f t="shared" si="295"/>
        <v/>
      </c>
      <c r="PZ134" s="108" t="str">
        <f t="shared" si="296"/>
        <v/>
      </c>
      <c r="QB134" s="124" t="str" cm="1">
        <f t="array" ref="QB134">IF(OR($QB$3="", $NI134=""), "", IFERROR(INDEX($ML134:$NE134, $QA134, MATCH($QB$3, $ML$7:$NE$7, 0)), ""))</f>
        <v/>
      </c>
      <c r="QD134" s="101" t="e" cm="1">
        <f t="array" ref="QD134">IF(OR($NI134="", $QB$3=""), NA(), IFERROR(INDEX($NO134:$OH134, $QC134, MATCH($QB$3, $NO$7:$OH$7, 0)), NA()))</f>
        <v>#N/A</v>
      </c>
      <c r="QF134" s="10">
        <f t="shared" si="242"/>
        <v>-20</v>
      </c>
    </row>
    <row r="135" spans="218:448" ht="15" hidden="1" customHeight="1" x14ac:dyDescent="0.25">
      <c r="HJ135" s="52" t="e">
        <f t="shared" si="321"/>
        <v>#VALUE!</v>
      </c>
      <c r="HL135" s="49">
        <f>$CA$15</f>
        <v>0.29166666666666663</v>
      </c>
      <c r="HN135" s="10" t="e">
        <f t="shared" si="316"/>
        <v>#VALUE!</v>
      </c>
      <c r="HP135" s="10" t="e">
        <f t="shared" si="317"/>
        <v>#VALUE!</v>
      </c>
      <c r="HR135" s="10" t="e">
        <f t="shared" si="243"/>
        <v>#VALUE!</v>
      </c>
      <c r="HT135" s="60" t="e">
        <f t="shared" si="323"/>
        <v>#VALUE!</v>
      </c>
      <c r="HU135" s="7" t="e">
        <f t="shared" si="323"/>
        <v>#VALUE!</v>
      </c>
      <c r="HV135" s="7" t="e">
        <f t="shared" si="323"/>
        <v>#VALUE!</v>
      </c>
      <c r="HW135" s="7" t="e">
        <f t="shared" si="323"/>
        <v>#VALUE!</v>
      </c>
      <c r="HX135" s="7" t="e">
        <f t="shared" si="323"/>
        <v>#VALUE!</v>
      </c>
      <c r="HY135" s="7" t="e">
        <f t="shared" si="323"/>
        <v>#VALUE!</v>
      </c>
      <c r="HZ135" s="7" t="e">
        <f t="shared" si="323"/>
        <v>#VALUE!</v>
      </c>
      <c r="IA135" s="7" t="e">
        <f t="shared" si="323"/>
        <v>#VALUE!</v>
      </c>
      <c r="IB135" s="7" t="e">
        <f t="shared" si="323"/>
        <v>#VALUE!</v>
      </c>
      <c r="IC135" s="7" t="e">
        <f t="shared" si="323"/>
        <v>#VALUE!</v>
      </c>
      <c r="ID135" s="7" t="e">
        <f t="shared" si="323"/>
        <v>#VALUE!</v>
      </c>
      <c r="IE135" s="7" t="e">
        <f t="shared" si="323"/>
        <v>#VALUE!</v>
      </c>
      <c r="IF135" s="7" t="e">
        <f t="shared" si="323"/>
        <v>#VALUE!</v>
      </c>
      <c r="IG135" s="7" t="e">
        <f t="shared" si="323"/>
        <v>#VALUE!</v>
      </c>
      <c r="IH135" s="7" t="e">
        <f t="shared" si="323"/>
        <v>#VALUE!</v>
      </c>
      <c r="II135" s="7" t="e">
        <f t="shared" si="323"/>
        <v>#VALUE!</v>
      </c>
      <c r="IJ135" s="7" t="e">
        <f t="shared" si="322"/>
        <v>#VALUE!</v>
      </c>
      <c r="IK135" s="7" t="e">
        <f t="shared" si="322"/>
        <v>#VALUE!</v>
      </c>
      <c r="IL135" s="7" t="e">
        <f t="shared" si="322"/>
        <v>#VALUE!</v>
      </c>
      <c r="IM135" s="61" t="e">
        <f t="shared" si="322"/>
        <v>#VALUE!</v>
      </c>
      <c r="IW135" s="10" t="str">
        <f>IFERROR(IF(COUNTIF(IW$8:IW134, IW134)&lt;=INDEX($IQ$8:$IQ$18, MATCH(IW134, $IP$8:$IP$18, 0)), IW134, IW134+$IR$5), "")</f>
        <v/>
      </c>
      <c r="IX135" s="10" t="str">
        <f>IF($IW135="", "", COUNTIF(IW$8:IW135, IW135))</f>
        <v/>
      </c>
      <c r="IY135" s="10" t="str">
        <f t="shared" si="245"/>
        <v/>
      </c>
      <c r="JA135" s="10" t="str">
        <f t="shared" si="246"/>
        <v/>
      </c>
      <c r="JB135" s="10" t="str">
        <f>IF($JA135="", "", COUNTIF(JA$8:JA135, "X"))</f>
        <v/>
      </c>
      <c r="JE135" s="67" t="str">
        <f t="shared" si="247"/>
        <v/>
      </c>
      <c r="JF135" s="60" t="str">
        <f>IF(AND($IQ$5='Dev Settings'!$BU$3, COUNTIF($IP$21:$IP$25, HT135)&gt;0, COUNTIF($IP$21:$IP$25, HT134)&gt;0), MIN($ML134:$NE134)-ML134, IF(AND($IQ$6='Dev Settings'!$BU$3, COUNTIF($IQ$21:$IQ$25, HT135)&gt;0, COUNTIF($IQ$21:$IQ$25, HT134)&gt;0), MAX($ML134:$NE134)-ML134, IFERROR(INDEX($IU$8:$IU$107, MATCH(HT135, $IT$8:$IT$107, 0)), "")))</f>
        <v/>
      </c>
      <c r="JG135" s="7" t="str">
        <f>IF(AND($IQ$5='Dev Settings'!$BU$3, COUNTIF($IP$21:$IP$25, HU135)&gt;0, COUNTIF($IP$21:$IP$25, HU134)&gt;0), MIN($ML134:$NE134)-MM134, IF(AND($IQ$6='Dev Settings'!$BU$3, COUNTIF($IQ$21:$IQ$25, HU135)&gt;0, COUNTIF($IQ$21:$IQ$25, HU134)&gt;0), MAX($ML134:$NE134)-MM134, IFERROR(INDEX($IU$8:$IU$107, MATCH(HU135, $IT$8:$IT$107, 0)), "")))</f>
        <v/>
      </c>
      <c r="JH135" s="7" t="str">
        <f>IF(AND($IQ$5='Dev Settings'!$BU$3, COUNTIF($IP$21:$IP$25, HV135)&gt;0, COUNTIF($IP$21:$IP$25, HV134)&gt;0), MIN($ML134:$NE134)-MN134, IF(AND($IQ$6='Dev Settings'!$BU$3, COUNTIF($IQ$21:$IQ$25, HV135)&gt;0, COUNTIF($IQ$21:$IQ$25, HV134)&gt;0), MAX($ML134:$NE134)-MN134, IFERROR(INDEX($IU$8:$IU$107, MATCH(HV135, $IT$8:$IT$107, 0)), "")))</f>
        <v/>
      </c>
      <c r="JI135" s="7" t="str">
        <f>IF(AND($IQ$5='Dev Settings'!$BU$3, COUNTIF($IP$21:$IP$25, HW135)&gt;0, COUNTIF($IP$21:$IP$25, HW134)&gt;0), MIN($ML134:$NE134)-MO134, IF(AND($IQ$6='Dev Settings'!$BU$3, COUNTIF($IQ$21:$IQ$25, HW135)&gt;0, COUNTIF($IQ$21:$IQ$25, HW134)&gt;0), MAX($ML134:$NE134)-MO134, IFERROR(INDEX($IU$8:$IU$107, MATCH(HW135, $IT$8:$IT$107, 0)), "")))</f>
        <v/>
      </c>
      <c r="JJ135" s="7" t="str">
        <f>IF(AND($IQ$5='Dev Settings'!$BU$3, COUNTIF($IP$21:$IP$25, HX135)&gt;0, COUNTIF($IP$21:$IP$25, HX134)&gt;0), MIN($ML134:$NE134)-MP134, IF(AND($IQ$6='Dev Settings'!$BU$3, COUNTIF($IQ$21:$IQ$25, HX135)&gt;0, COUNTIF($IQ$21:$IQ$25, HX134)&gt;0), MAX($ML134:$NE134)-MP134, IFERROR(INDEX($IU$8:$IU$107, MATCH(HX135, $IT$8:$IT$107, 0)), "")))</f>
        <v/>
      </c>
      <c r="JK135" s="7" t="str">
        <f>IF(AND($IQ$5='Dev Settings'!$BU$3, COUNTIF($IP$21:$IP$25, HY135)&gt;0, COUNTIF($IP$21:$IP$25, HY134)&gt;0), MIN($ML134:$NE134)-MQ134, IF(AND($IQ$6='Dev Settings'!$BU$3, COUNTIF($IQ$21:$IQ$25, HY135)&gt;0, COUNTIF($IQ$21:$IQ$25, HY134)&gt;0), MAX($ML134:$NE134)-MQ134, IFERROR(INDEX($IU$8:$IU$107, MATCH(HY135, $IT$8:$IT$107, 0)), "")))</f>
        <v/>
      </c>
      <c r="JL135" s="7" t="str">
        <f>IF(AND($IQ$5='Dev Settings'!$BU$3, COUNTIF($IP$21:$IP$25, HZ135)&gt;0, COUNTIF($IP$21:$IP$25, HZ134)&gt;0), MIN($ML134:$NE134)-MR134, IF(AND($IQ$6='Dev Settings'!$BU$3, COUNTIF($IQ$21:$IQ$25, HZ135)&gt;0, COUNTIF($IQ$21:$IQ$25, HZ134)&gt;0), MAX($ML134:$NE134)-MR134, IFERROR(INDEX($IU$8:$IU$107, MATCH(HZ135, $IT$8:$IT$107, 0)), "")))</f>
        <v/>
      </c>
      <c r="JM135" s="7" t="str">
        <f>IF(AND($IQ$5='Dev Settings'!$BU$3, COUNTIF($IP$21:$IP$25, IA135)&gt;0, COUNTIF($IP$21:$IP$25, IA134)&gt;0), MIN($ML134:$NE134)-MS134, IF(AND($IQ$6='Dev Settings'!$BU$3, COUNTIF($IQ$21:$IQ$25, IA135)&gt;0, COUNTIF($IQ$21:$IQ$25, IA134)&gt;0), MAX($ML134:$NE134)-MS134, IFERROR(INDEX($IU$8:$IU$107, MATCH(IA135, $IT$8:$IT$107, 0)), "")))</f>
        <v/>
      </c>
      <c r="JN135" s="7" t="str">
        <f>IF(AND($IQ$5='Dev Settings'!$BU$3, COUNTIF($IP$21:$IP$25, IB135)&gt;0, COUNTIF($IP$21:$IP$25, IB134)&gt;0), MIN($ML134:$NE134)-MT134, IF(AND($IQ$6='Dev Settings'!$BU$3, COUNTIF($IQ$21:$IQ$25, IB135)&gt;0, COUNTIF($IQ$21:$IQ$25, IB134)&gt;0), MAX($ML134:$NE134)-MT134, IFERROR(INDEX($IU$8:$IU$107, MATCH(IB135, $IT$8:$IT$107, 0)), "")))</f>
        <v/>
      </c>
      <c r="JO135" s="7" t="str">
        <f>IF(AND($IQ$5='Dev Settings'!$BU$3, COUNTIF($IP$21:$IP$25, IC135)&gt;0, COUNTIF($IP$21:$IP$25, IC134)&gt;0), MIN($ML134:$NE134)-MU134, IF(AND($IQ$6='Dev Settings'!$BU$3, COUNTIF($IQ$21:$IQ$25, IC135)&gt;0, COUNTIF($IQ$21:$IQ$25, IC134)&gt;0), MAX($ML134:$NE134)-MU134, IFERROR(INDEX($IU$8:$IU$107, MATCH(IC135, $IT$8:$IT$107, 0)), "")))</f>
        <v/>
      </c>
      <c r="JP135" s="7" t="str">
        <f>IF(AND($IQ$5='Dev Settings'!$BU$3, COUNTIF($IP$21:$IP$25, ID135)&gt;0, COUNTIF($IP$21:$IP$25, ID134)&gt;0), MIN($ML134:$NE134)-MV134, IF(AND($IQ$6='Dev Settings'!$BU$3, COUNTIF($IQ$21:$IQ$25, ID135)&gt;0, COUNTIF($IQ$21:$IQ$25, ID134)&gt;0), MAX($ML134:$NE134)-MV134, IFERROR(INDEX($IU$8:$IU$107, MATCH(ID135, $IT$8:$IT$107, 0)), "")))</f>
        <v/>
      </c>
      <c r="JQ135" s="7" t="str">
        <f>IF(AND($IQ$5='Dev Settings'!$BU$3, COUNTIF($IP$21:$IP$25, IE135)&gt;0, COUNTIF($IP$21:$IP$25, IE134)&gt;0), MIN($ML134:$NE134)-MW134, IF(AND($IQ$6='Dev Settings'!$BU$3, COUNTIF($IQ$21:$IQ$25, IE135)&gt;0, COUNTIF($IQ$21:$IQ$25, IE134)&gt;0), MAX($ML134:$NE134)-MW134, IFERROR(INDEX($IU$8:$IU$107, MATCH(IE135, $IT$8:$IT$107, 0)), "")))</f>
        <v/>
      </c>
      <c r="JR135" s="7" t="str">
        <f>IF(AND($IQ$5='Dev Settings'!$BU$3, COUNTIF($IP$21:$IP$25, IF135)&gt;0, COUNTIF($IP$21:$IP$25, IF134)&gt;0), MIN($ML134:$NE134)-MX134, IF(AND($IQ$6='Dev Settings'!$BU$3, COUNTIF($IQ$21:$IQ$25, IF135)&gt;0, COUNTIF($IQ$21:$IQ$25, IF134)&gt;0), MAX($ML134:$NE134)-MX134, IFERROR(INDEX($IU$8:$IU$107, MATCH(IF135, $IT$8:$IT$107, 0)), "")))</f>
        <v/>
      </c>
      <c r="JS135" s="7" t="str">
        <f>IF(AND($IQ$5='Dev Settings'!$BU$3, COUNTIF($IP$21:$IP$25, IG135)&gt;0, COUNTIF($IP$21:$IP$25, IG134)&gt;0), MIN($ML134:$NE134)-MY134, IF(AND($IQ$6='Dev Settings'!$BU$3, COUNTIF($IQ$21:$IQ$25, IG135)&gt;0, COUNTIF($IQ$21:$IQ$25, IG134)&gt;0), MAX($ML134:$NE134)-MY134, IFERROR(INDEX($IU$8:$IU$107, MATCH(IG135, $IT$8:$IT$107, 0)), "")))</f>
        <v/>
      </c>
      <c r="JT135" s="7" t="str">
        <f>IF(AND($IQ$5='Dev Settings'!$BU$3, COUNTIF($IP$21:$IP$25, IH135)&gt;0, COUNTIF($IP$21:$IP$25, IH134)&gt;0), MIN($ML134:$NE134)-MZ134, IF(AND($IQ$6='Dev Settings'!$BU$3, COUNTIF($IQ$21:$IQ$25, IH135)&gt;0, COUNTIF($IQ$21:$IQ$25, IH134)&gt;0), MAX($ML134:$NE134)-MZ134, IFERROR(INDEX($IU$8:$IU$107, MATCH(IH135, $IT$8:$IT$107, 0)), "")))</f>
        <v/>
      </c>
      <c r="JU135" s="7" t="str">
        <f>IF(AND($IQ$5='Dev Settings'!$BU$3, COUNTIF($IP$21:$IP$25, II135)&gt;0, COUNTIF($IP$21:$IP$25, II134)&gt;0), MIN($ML134:$NE134)-NA134, IF(AND($IQ$6='Dev Settings'!$BU$3, COUNTIF($IQ$21:$IQ$25, II135)&gt;0, COUNTIF($IQ$21:$IQ$25, II134)&gt;0), MAX($ML134:$NE134)-NA134, IFERROR(INDEX($IU$8:$IU$107, MATCH(II135, $IT$8:$IT$107, 0)), "")))</f>
        <v/>
      </c>
      <c r="JV135" s="7" t="str">
        <f>IF(AND($IQ$5='Dev Settings'!$BU$3, COUNTIF($IP$21:$IP$25, IJ135)&gt;0, COUNTIF($IP$21:$IP$25, IJ134)&gt;0), MIN($ML134:$NE134)-NB134, IF(AND($IQ$6='Dev Settings'!$BU$3, COUNTIF($IQ$21:$IQ$25, IJ135)&gt;0, COUNTIF($IQ$21:$IQ$25, IJ134)&gt;0), MAX($ML134:$NE134)-NB134, IFERROR(INDEX($IU$8:$IU$107, MATCH(IJ135, $IT$8:$IT$107, 0)), "")))</f>
        <v/>
      </c>
      <c r="JW135" s="7" t="str">
        <f>IF(AND($IQ$5='Dev Settings'!$BU$3, COUNTIF($IP$21:$IP$25, IK135)&gt;0, COUNTIF($IP$21:$IP$25, IK134)&gt;0), MIN($ML134:$NE134)-NC134, IF(AND($IQ$6='Dev Settings'!$BU$3, COUNTIF($IQ$21:$IQ$25, IK135)&gt;0, COUNTIF($IQ$21:$IQ$25, IK134)&gt;0), MAX($ML134:$NE134)-NC134, IFERROR(INDEX($IU$8:$IU$107, MATCH(IK135, $IT$8:$IT$107, 0)), "")))</f>
        <v/>
      </c>
      <c r="JX135" s="7" t="str">
        <f>IF(AND($IQ$5='Dev Settings'!$BU$3, COUNTIF($IP$21:$IP$25, IL135)&gt;0, COUNTIF($IP$21:$IP$25, IL134)&gt;0), MIN($ML134:$NE134)-ND134, IF(AND($IQ$6='Dev Settings'!$BU$3, COUNTIF($IQ$21:$IQ$25, IL135)&gt;0, COUNTIF($IQ$21:$IQ$25, IL134)&gt;0), MAX($ML134:$NE134)-ND134, IFERROR(INDEX($IU$8:$IU$107, MATCH(IL135, $IT$8:$IT$107, 0)), "")))</f>
        <v/>
      </c>
      <c r="JY135" s="61" t="str">
        <f>IF(AND($IQ$5='Dev Settings'!$BU$3, COUNTIF($IP$21:$IP$25, IM135)&gt;0, COUNTIF($IP$21:$IP$25, IM134)&gt;0), MIN($ML134:$NE134)-NE134, IF(AND($IQ$6='Dev Settings'!$BU$3, COUNTIF($IQ$21:$IQ$25, IM135)&gt;0, COUNTIF($IQ$21:$IQ$25, IM134)&gt;0), MAX($ML134:$NE134)-NE134, IFERROR(INDEX($IU$8:$IU$107, MATCH(IM135, $IT$8:$IT$107, 0)), "")))</f>
        <v/>
      </c>
      <c r="KA135" s="60" t="str">
        <f t="shared" si="181"/>
        <v/>
      </c>
      <c r="KB135" s="7" t="str">
        <f t="shared" si="182"/>
        <v/>
      </c>
      <c r="KC135" s="7" t="str">
        <f t="shared" si="183"/>
        <v/>
      </c>
      <c r="KD135" s="7" t="str">
        <f t="shared" si="184"/>
        <v/>
      </c>
      <c r="KE135" s="7" t="str">
        <f t="shared" si="185"/>
        <v/>
      </c>
      <c r="KF135" s="7" t="str">
        <f t="shared" si="186"/>
        <v/>
      </c>
      <c r="KG135" s="7" t="str">
        <f t="shared" si="187"/>
        <v/>
      </c>
      <c r="KH135" s="7" t="str">
        <f t="shared" si="188"/>
        <v/>
      </c>
      <c r="KI135" s="7" t="str">
        <f t="shared" si="189"/>
        <v/>
      </c>
      <c r="KJ135" s="7" t="str">
        <f t="shared" si="190"/>
        <v/>
      </c>
      <c r="KK135" s="7" t="str">
        <f t="shared" si="191"/>
        <v/>
      </c>
      <c r="KL135" s="7" t="str">
        <f t="shared" si="192"/>
        <v/>
      </c>
      <c r="KM135" s="7" t="str">
        <f t="shared" si="193"/>
        <v/>
      </c>
      <c r="KN135" s="7" t="str">
        <f t="shared" si="194"/>
        <v/>
      </c>
      <c r="KO135" s="7" t="str">
        <f t="shared" si="195"/>
        <v/>
      </c>
      <c r="KP135" s="7" t="str">
        <f t="shared" si="196"/>
        <v/>
      </c>
      <c r="KQ135" s="7" t="str">
        <f t="shared" si="197"/>
        <v/>
      </c>
      <c r="KR135" s="7" t="str">
        <f t="shared" si="198"/>
        <v/>
      </c>
      <c r="KS135" s="7" t="str">
        <f t="shared" si="199"/>
        <v/>
      </c>
      <c r="KT135" s="61" t="str">
        <f t="shared" si="200"/>
        <v/>
      </c>
      <c r="KV135" s="60" t="e">
        <f t="shared" si="201"/>
        <v>#VALUE!</v>
      </c>
      <c r="KW135" s="7" t="e">
        <f t="shared" si="202"/>
        <v>#VALUE!</v>
      </c>
      <c r="KX135" s="7" t="e">
        <f t="shared" si="203"/>
        <v>#VALUE!</v>
      </c>
      <c r="KY135" s="7" t="e">
        <f t="shared" si="204"/>
        <v>#VALUE!</v>
      </c>
      <c r="KZ135" s="7" t="e">
        <f t="shared" si="205"/>
        <v>#VALUE!</v>
      </c>
      <c r="LA135" s="7" t="e">
        <f t="shared" si="206"/>
        <v>#VALUE!</v>
      </c>
      <c r="LB135" s="7" t="e">
        <f t="shared" si="207"/>
        <v>#VALUE!</v>
      </c>
      <c r="LC135" s="7" t="e">
        <f t="shared" si="208"/>
        <v>#VALUE!</v>
      </c>
      <c r="LD135" s="7" t="e">
        <f t="shared" si="209"/>
        <v>#VALUE!</v>
      </c>
      <c r="LE135" s="7" t="e">
        <f t="shared" si="210"/>
        <v>#VALUE!</v>
      </c>
      <c r="LF135" s="7" t="e">
        <f t="shared" si="211"/>
        <v>#VALUE!</v>
      </c>
      <c r="LG135" s="7" t="e">
        <f t="shared" si="212"/>
        <v>#VALUE!</v>
      </c>
      <c r="LH135" s="7" t="e">
        <f t="shared" si="213"/>
        <v>#VALUE!</v>
      </c>
      <c r="LI135" s="7" t="e">
        <f t="shared" si="214"/>
        <v>#VALUE!</v>
      </c>
      <c r="LJ135" s="7" t="e">
        <f t="shared" si="215"/>
        <v>#VALUE!</v>
      </c>
      <c r="LK135" s="7" t="e">
        <f t="shared" si="216"/>
        <v>#VALUE!</v>
      </c>
      <c r="LL135" s="7" t="e">
        <f t="shared" si="217"/>
        <v>#VALUE!</v>
      </c>
      <c r="LM135" s="7" t="e">
        <f t="shared" si="218"/>
        <v>#VALUE!</v>
      </c>
      <c r="LN135" s="7" t="e">
        <f t="shared" si="219"/>
        <v>#VALUE!</v>
      </c>
      <c r="LO135" s="61" t="e">
        <f t="shared" si="220"/>
        <v>#VALUE!</v>
      </c>
      <c r="LQ135" s="60" t="e">
        <f t="shared" si="221"/>
        <v>#VALUE!</v>
      </c>
      <c r="LR135" s="7" t="e">
        <f t="shared" si="222"/>
        <v>#VALUE!</v>
      </c>
      <c r="LS135" s="7" t="e">
        <f t="shared" si="223"/>
        <v>#VALUE!</v>
      </c>
      <c r="LT135" s="7" t="e">
        <f t="shared" si="224"/>
        <v>#VALUE!</v>
      </c>
      <c r="LU135" s="7" t="e">
        <f t="shared" si="225"/>
        <v>#VALUE!</v>
      </c>
      <c r="LV135" s="7" t="e">
        <f t="shared" si="226"/>
        <v>#VALUE!</v>
      </c>
      <c r="LW135" s="7" t="e">
        <f t="shared" si="227"/>
        <v>#VALUE!</v>
      </c>
      <c r="LX135" s="7" t="e">
        <f t="shared" si="228"/>
        <v>#VALUE!</v>
      </c>
      <c r="LY135" s="7" t="e">
        <f t="shared" si="229"/>
        <v>#VALUE!</v>
      </c>
      <c r="LZ135" s="7" t="e">
        <f t="shared" si="230"/>
        <v>#VALUE!</v>
      </c>
      <c r="MA135" s="7" t="e">
        <f t="shared" si="231"/>
        <v>#VALUE!</v>
      </c>
      <c r="MB135" s="7" t="e">
        <f t="shared" si="232"/>
        <v>#VALUE!</v>
      </c>
      <c r="MC135" s="7" t="e">
        <f t="shared" si="233"/>
        <v>#VALUE!</v>
      </c>
      <c r="MD135" s="7" t="e">
        <f t="shared" si="234"/>
        <v>#VALUE!</v>
      </c>
      <c r="ME135" s="7" t="e">
        <f t="shared" si="235"/>
        <v>#VALUE!</v>
      </c>
      <c r="MF135" s="7" t="e">
        <f t="shared" si="236"/>
        <v>#VALUE!</v>
      </c>
      <c r="MG135" s="7" t="e">
        <f t="shared" si="237"/>
        <v>#VALUE!</v>
      </c>
      <c r="MH135" s="7" t="e">
        <f t="shared" si="238"/>
        <v>#VALUE!</v>
      </c>
      <c r="MI135" s="7" t="e">
        <f t="shared" si="239"/>
        <v>#VALUE!</v>
      </c>
      <c r="MJ135" s="61" t="e">
        <f t="shared" si="240"/>
        <v>#VALUE!</v>
      </c>
      <c r="ML135" s="60" t="str">
        <f t="shared" si="248"/>
        <v/>
      </c>
      <c r="MM135" s="7" t="str">
        <f t="shared" si="249"/>
        <v/>
      </c>
      <c r="MN135" s="7" t="str">
        <f t="shared" si="250"/>
        <v/>
      </c>
      <c r="MO135" s="7" t="str">
        <f t="shared" si="251"/>
        <v/>
      </c>
      <c r="MP135" s="7" t="str">
        <f t="shared" si="252"/>
        <v/>
      </c>
      <c r="MQ135" s="7" t="str">
        <f t="shared" si="253"/>
        <v/>
      </c>
      <c r="MR135" s="7" t="str">
        <f t="shared" si="254"/>
        <v/>
      </c>
      <c r="MS135" s="7" t="str">
        <f t="shared" si="255"/>
        <v/>
      </c>
      <c r="MT135" s="7" t="str">
        <f t="shared" si="256"/>
        <v/>
      </c>
      <c r="MU135" s="7" t="str">
        <f t="shared" si="257"/>
        <v/>
      </c>
      <c r="MV135" s="7" t="str">
        <f t="shared" si="258"/>
        <v/>
      </c>
      <c r="MW135" s="7" t="str">
        <f t="shared" si="259"/>
        <v/>
      </c>
      <c r="MX135" s="7" t="str">
        <f t="shared" si="260"/>
        <v/>
      </c>
      <c r="MY135" s="7" t="str">
        <f t="shared" si="261"/>
        <v/>
      </c>
      <c r="MZ135" s="7" t="str">
        <f t="shared" si="262"/>
        <v/>
      </c>
      <c r="NA135" s="7" t="str">
        <f t="shared" si="263"/>
        <v/>
      </c>
      <c r="NB135" s="7" t="str">
        <f t="shared" si="264"/>
        <v/>
      </c>
      <c r="NC135" s="7" t="str">
        <f t="shared" si="265"/>
        <v/>
      </c>
      <c r="ND135" s="7" t="str">
        <f t="shared" si="266"/>
        <v/>
      </c>
      <c r="NE135" s="61" t="str">
        <f t="shared" si="267"/>
        <v/>
      </c>
      <c r="NG135" s="10" t="str">
        <f t="shared" si="268"/>
        <v/>
      </c>
      <c r="NI135" s="10" t="str">
        <f t="shared" si="269"/>
        <v/>
      </c>
      <c r="NK135" s="10" t="str">
        <f>IF(COUNTIF($NI135:$NI$176, "X")=1, "X", "")</f>
        <v/>
      </c>
      <c r="NM135" s="10" t="str">
        <f t="shared" si="241"/>
        <v/>
      </c>
      <c r="NO135" s="85" t="str" cm="1">
        <f t="array" ref="NO135">IF(OR(NO$7="", $JE135=""), "", IFERROR(NO$8+SUMPRODUCT((Trades!$CL$8:$CL$307)*(Trades!$O$8:$Q$307=NO$7)*(Trades!$R$8:$R$307&lt;$JE135))-SUMPRODUCT((Trades!$H$8:$H$307)*(Trades!$E$8:$E$307=NO$7)*(Trades!$R$8:$R$307&lt;$JE135)), ""))</f>
        <v/>
      </c>
      <c r="NP135" s="86" t="str" cm="1">
        <f t="array" ref="NP135">IF(OR(NP$7="", $JE135=""), "", IFERROR(NP$8+SUMPRODUCT((Trades!$CL$8:$CL$307)*(Trades!$O$8:$Q$307=NP$7)*(Trades!$R$8:$R$307&lt;$JE135))-SUMPRODUCT((Trades!$H$8:$H$307)*(Trades!$E$8:$E$307=NP$7)*(Trades!$R$8:$R$307&lt;$JE135)), ""))</f>
        <v/>
      </c>
      <c r="NQ135" s="86" t="str" cm="1">
        <f t="array" ref="NQ135">IF(OR(NQ$7="", $JE135=""), "", IFERROR(NQ$8+SUMPRODUCT((Trades!$CL$8:$CL$307)*(Trades!$O$8:$Q$307=NQ$7)*(Trades!$R$8:$R$307&lt;$JE135))-SUMPRODUCT((Trades!$H$8:$H$307)*(Trades!$E$8:$E$307=NQ$7)*(Trades!$R$8:$R$307&lt;$JE135)), ""))</f>
        <v/>
      </c>
      <c r="NR135" s="86" t="str" cm="1">
        <f t="array" ref="NR135">IF(OR(NR$7="", $JE135=""), "", IFERROR(NR$8+SUMPRODUCT((Trades!$CL$8:$CL$307)*(Trades!$O$8:$Q$307=NR$7)*(Trades!$R$8:$R$307&lt;$JE135))-SUMPRODUCT((Trades!$H$8:$H$307)*(Trades!$E$8:$E$307=NR$7)*(Trades!$R$8:$R$307&lt;$JE135)), ""))</f>
        <v/>
      </c>
      <c r="NS135" s="86" t="str" cm="1">
        <f t="array" ref="NS135">IF(OR(NS$7="", $JE135=""), "", IFERROR(NS$8+SUMPRODUCT((Trades!$CL$8:$CL$307)*(Trades!$O$8:$Q$307=NS$7)*(Trades!$R$8:$R$307&lt;$JE135))-SUMPRODUCT((Trades!$H$8:$H$307)*(Trades!$E$8:$E$307=NS$7)*(Trades!$R$8:$R$307&lt;$JE135)), ""))</f>
        <v/>
      </c>
      <c r="NT135" s="86" t="str" cm="1">
        <f t="array" ref="NT135">IF(OR(NT$7="", $JE135=""), "", IFERROR(NT$8+SUMPRODUCT((Trades!$CL$8:$CL$307)*(Trades!$O$8:$Q$307=NT$7)*(Trades!$R$8:$R$307&lt;$JE135))-SUMPRODUCT((Trades!$H$8:$H$307)*(Trades!$E$8:$E$307=NT$7)*(Trades!$R$8:$R$307&lt;$JE135)), ""))</f>
        <v/>
      </c>
      <c r="NU135" s="86" t="str" cm="1">
        <f t="array" ref="NU135">IF(OR(NU$7="", $JE135=""), "", IFERROR(NU$8+SUMPRODUCT((Trades!$CL$8:$CL$307)*(Trades!$O$8:$Q$307=NU$7)*(Trades!$R$8:$R$307&lt;$JE135))-SUMPRODUCT((Trades!$H$8:$H$307)*(Trades!$E$8:$E$307=NU$7)*(Trades!$R$8:$R$307&lt;$JE135)), ""))</f>
        <v/>
      </c>
      <c r="NV135" s="86" t="str" cm="1">
        <f t="array" ref="NV135">IF(OR(NV$7="", $JE135=""), "", IFERROR(NV$8+SUMPRODUCT((Trades!$CL$8:$CL$307)*(Trades!$O$8:$Q$307=NV$7)*(Trades!$R$8:$R$307&lt;$JE135))-SUMPRODUCT((Trades!$H$8:$H$307)*(Trades!$E$8:$E$307=NV$7)*(Trades!$R$8:$R$307&lt;$JE135)), ""))</f>
        <v/>
      </c>
      <c r="NW135" s="86" t="str" cm="1">
        <f t="array" ref="NW135">IF(OR(NW$7="", $JE135=""), "", IFERROR(NW$8+SUMPRODUCT((Trades!$CL$8:$CL$307)*(Trades!$O$8:$Q$307=NW$7)*(Trades!$R$8:$R$307&lt;$JE135))-SUMPRODUCT((Trades!$H$8:$H$307)*(Trades!$E$8:$E$307=NW$7)*(Trades!$R$8:$R$307&lt;$JE135)), ""))</f>
        <v/>
      </c>
      <c r="NX135" s="86" t="str" cm="1">
        <f t="array" ref="NX135">IF(OR(NX$7="", $JE135=""), "", IFERROR(NX$8+SUMPRODUCT((Trades!$CL$8:$CL$307)*(Trades!$O$8:$Q$307=NX$7)*(Trades!$R$8:$R$307&lt;$JE135))-SUMPRODUCT((Trades!$H$8:$H$307)*(Trades!$E$8:$E$307=NX$7)*(Trades!$R$8:$R$307&lt;$JE135)), ""))</f>
        <v/>
      </c>
      <c r="NY135" s="86" t="str" cm="1">
        <f t="array" ref="NY135">IF(OR(NY$7="", $JE135=""), "", IFERROR(NY$8+SUMPRODUCT((Trades!$CL$8:$CL$307)*(Trades!$O$8:$Q$307=NY$7)*(Trades!$R$8:$R$307&lt;$JE135))-SUMPRODUCT((Trades!$H$8:$H$307)*(Trades!$E$8:$E$307=NY$7)*(Trades!$R$8:$R$307&lt;$JE135)), ""))</f>
        <v/>
      </c>
      <c r="NZ135" s="86" t="str" cm="1">
        <f t="array" ref="NZ135">IF(OR(NZ$7="", $JE135=""), "", IFERROR(NZ$8+SUMPRODUCT((Trades!$CL$8:$CL$307)*(Trades!$O$8:$Q$307=NZ$7)*(Trades!$R$8:$R$307&lt;$JE135))-SUMPRODUCT((Trades!$H$8:$H$307)*(Trades!$E$8:$E$307=NZ$7)*(Trades!$R$8:$R$307&lt;$JE135)), ""))</f>
        <v/>
      </c>
      <c r="OA135" s="86" t="str" cm="1">
        <f t="array" ref="OA135">IF(OR(OA$7="", $JE135=""), "", IFERROR(OA$8+SUMPRODUCT((Trades!$CL$8:$CL$307)*(Trades!$O$8:$Q$307=OA$7)*(Trades!$R$8:$R$307&lt;$JE135))-SUMPRODUCT((Trades!$H$8:$H$307)*(Trades!$E$8:$E$307=OA$7)*(Trades!$R$8:$R$307&lt;$JE135)), ""))</f>
        <v/>
      </c>
      <c r="OB135" s="86" t="str" cm="1">
        <f t="array" ref="OB135">IF(OR(OB$7="", $JE135=""), "", IFERROR(OB$8+SUMPRODUCT((Trades!$CL$8:$CL$307)*(Trades!$O$8:$Q$307=OB$7)*(Trades!$R$8:$R$307&lt;$JE135))-SUMPRODUCT((Trades!$H$8:$H$307)*(Trades!$E$8:$E$307=OB$7)*(Trades!$R$8:$R$307&lt;$JE135)), ""))</f>
        <v/>
      </c>
      <c r="OC135" s="86" t="str" cm="1">
        <f t="array" ref="OC135">IF(OR(OC$7="", $JE135=""), "", IFERROR(OC$8+SUMPRODUCT((Trades!$CL$8:$CL$307)*(Trades!$O$8:$Q$307=OC$7)*(Trades!$R$8:$R$307&lt;$JE135))-SUMPRODUCT((Trades!$H$8:$H$307)*(Trades!$E$8:$E$307=OC$7)*(Trades!$R$8:$R$307&lt;$JE135)), ""))</f>
        <v/>
      </c>
      <c r="OD135" s="86" t="str" cm="1">
        <f t="array" ref="OD135">IF(OR(OD$7="", $JE135=""), "", IFERROR(OD$8+SUMPRODUCT((Trades!$CL$8:$CL$307)*(Trades!$O$8:$Q$307=OD$7)*(Trades!$R$8:$R$307&lt;$JE135))-SUMPRODUCT((Trades!$H$8:$H$307)*(Trades!$E$8:$E$307=OD$7)*(Trades!$R$8:$R$307&lt;$JE135)), ""))</f>
        <v/>
      </c>
      <c r="OE135" s="86" t="str" cm="1">
        <f t="array" ref="OE135">IF(OR(OE$7="", $JE135=""), "", IFERROR(OE$8+SUMPRODUCT((Trades!$CL$8:$CL$307)*(Trades!$O$8:$Q$307=OE$7)*(Trades!$R$8:$R$307&lt;$JE135))-SUMPRODUCT((Trades!$H$8:$H$307)*(Trades!$E$8:$E$307=OE$7)*(Trades!$R$8:$R$307&lt;$JE135)), ""))</f>
        <v/>
      </c>
      <c r="OF135" s="86" t="str" cm="1">
        <f t="array" ref="OF135">IF(OR(OF$7="", $JE135=""), "", IFERROR(OF$8+SUMPRODUCT((Trades!$CL$8:$CL$307)*(Trades!$O$8:$Q$307=OF$7)*(Trades!$R$8:$R$307&lt;$JE135))-SUMPRODUCT((Trades!$H$8:$H$307)*(Trades!$E$8:$E$307=OF$7)*(Trades!$R$8:$R$307&lt;$JE135)), ""))</f>
        <v/>
      </c>
      <c r="OG135" s="86" t="str" cm="1">
        <f t="array" ref="OG135">IF(OR(OG$7="", $JE135=""), "", IFERROR(OG$8+SUMPRODUCT((Trades!$CL$8:$CL$307)*(Trades!$O$8:$Q$307=OG$7)*(Trades!$R$8:$R$307&lt;$JE135))-SUMPRODUCT((Trades!$H$8:$H$307)*(Trades!$E$8:$E$307=OG$7)*(Trades!$R$8:$R$307&lt;$JE135)), ""))</f>
        <v/>
      </c>
      <c r="OH135" s="87" t="str" cm="1">
        <f t="array" ref="OH135">IF(OR(OH$7="", $JE135=""), "", IFERROR(OH$8+SUMPRODUCT((Trades!$CL$8:$CL$307)*(Trades!$O$8:$Q$307=OH$7)*(Trades!$R$8:$R$307&lt;$JE135))-SUMPRODUCT((Trades!$H$8:$H$307)*(Trades!$E$8:$E$307=OH$7)*(Trades!$R$8:$R$307&lt;$JE135)), ""))</f>
        <v/>
      </c>
      <c r="OJ135" s="94" t="str">
        <f t="shared" si="270"/>
        <v/>
      </c>
      <c r="OK135" s="95" t="str">
        <f t="shared" si="298"/>
        <v/>
      </c>
      <c r="OL135" s="95" t="str">
        <f t="shared" si="299"/>
        <v/>
      </c>
      <c r="OM135" s="95" t="str">
        <f t="shared" si="300"/>
        <v/>
      </c>
      <c r="ON135" s="95" t="str">
        <f t="shared" si="301"/>
        <v/>
      </c>
      <c r="OO135" s="95" t="str">
        <f t="shared" si="302"/>
        <v/>
      </c>
      <c r="OP135" s="95" t="str">
        <f t="shared" si="303"/>
        <v/>
      </c>
      <c r="OQ135" s="95" t="str">
        <f t="shared" si="304"/>
        <v/>
      </c>
      <c r="OR135" s="95" t="str">
        <f t="shared" si="305"/>
        <v/>
      </c>
      <c r="OS135" s="95" t="str">
        <f t="shared" si="275"/>
        <v/>
      </c>
      <c r="OT135" s="95" t="str">
        <f t="shared" si="276"/>
        <v/>
      </c>
      <c r="OU135" s="95" t="str">
        <f t="shared" si="277"/>
        <v/>
      </c>
      <c r="OV135" s="95" t="str">
        <f t="shared" si="278"/>
        <v/>
      </c>
      <c r="OW135" s="95" t="str">
        <f t="shared" si="279"/>
        <v/>
      </c>
      <c r="OX135" s="95" t="str">
        <f t="shared" si="280"/>
        <v/>
      </c>
      <c r="OY135" s="95" t="str">
        <f t="shared" si="281"/>
        <v/>
      </c>
      <c r="OZ135" s="95" t="str">
        <f t="shared" si="282"/>
        <v/>
      </c>
      <c r="PA135" s="95" t="str">
        <f t="shared" si="283"/>
        <v/>
      </c>
      <c r="PB135" s="95" t="str">
        <f t="shared" si="284"/>
        <v/>
      </c>
      <c r="PC135" s="96" t="str">
        <f t="shared" si="285"/>
        <v/>
      </c>
      <c r="PE135" s="101" t="str">
        <f t="shared" si="271"/>
        <v/>
      </c>
      <c r="PG135" s="106" t="str">
        <f t="shared" si="272"/>
        <v/>
      </c>
      <c r="PH135" s="107" t="str">
        <f t="shared" si="306"/>
        <v/>
      </c>
      <c r="PI135" s="107" t="str">
        <f t="shared" si="307"/>
        <v/>
      </c>
      <c r="PJ135" s="107" t="str">
        <f t="shared" si="308"/>
        <v/>
      </c>
      <c r="PK135" s="107" t="str">
        <f t="shared" si="309"/>
        <v/>
      </c>
      <c r="PL135" s="107" t="str">
        <f t="shared" si="310"/>
        <v/>
      </c>
      <c r="PM135" s="107" t="str">
        <f t="shared" si="311"/>
        <v/>
      </c>
      <c r="PN135" s="107" t="str">
        <f t="shared" si="312"/>
        <v/>
      </c>
      <c r="PO135" s="107" t="str">
        <f t="shared" si="313"/>
        <v/>
      </c>
      <c r="PP135" s="107" t="str">
        <f t="shared" si="286"/>
        <v/>
      </c>
      <c r="PQ135" s="107" t="str">
        <f t="shared" si="287"/>
        <v/>
      </c>
      <c r="PR135" s="107" t="str">
        <f t="shared" si="288"/>
        <v/>
      </c>
      <c r="PS135" s="107" t="str">
        <f t="shared" si="289"/>
        <v/>
      </c>
      <c r="PT135" s="107" t="str">
        <f t="shared" si="290"/>
        <v/>
      </c>
      <c r="PU135" s="107" t="str">
        <f t="shared" si="291"/>
        <v/>
      </c>
      <c r="PV135" s="107" t="str">
        <f t="shared" si="292"/>
        <v/>
      </c>
      <c r="PW135" s="107" t="str">
        <f t="shared" si="293"/>
        <v/>
      </c>
      <c r="PX135" s="107" t="str">
        <f t="shared" si="294"/>
        <v/>
      </c>
      <c r="PY135" s="107" t="str">
        <f t="shared" si="295"/>
        <v/>
      </c>
      <c r="PZ135" s="108" t="str">
        <f t="shared" si="296"/>
        <v/>
      </c>
      <c r="QB135" s="124" t="str" cm="1">
        <f t="array" ref="QB135">IF(OR($QB$3="", $NI135=""), "", IFERROR(INDEX($ML135:$NE135, $QA135, MATCH($QB$3, $ML$7:$NE$7, 0)), ""))</f>
        <v/>
      </c>
      <c r="QD135" s="101" t="e" cm="1">
        <f t="array" ref="QD135">IF(OR($NI135="", $QB$3=""), NA(), IFERROR(INDEX($NO135:$OH135, $QC135, MATCH($QB$3, $NO$7:$OH$7, 0)), NA()))</f>
        <v>#N/A</v>
      </c>
      <c r="QF135" s="10">
        <f t="shared" si="242"/>
        <v>-20</v>
      </c>
    </row>
    <row r="136" spans="218:448" ht="15" hidden="1" customHeight="1" x14ac:dyDescent="0.25">
      <c r="HJ136" s="52" t="e">
        <f t="shared" si="321"/>
        <v>#VALUE!</v>
      </c>
      <c r="HL136" s="49">
        <f>$CA$16</f>
        <v>0.33333333333333331</v>
      </c>
      <c r="HN136" s="10" t="e">
        <f t="shared" ref="HN136:HN167" si="324">IF($HJ136="", "", IFERROR(INDEX($CH$8:$CH$38, MATCH($HJ136, $CD$8:$CD$38, 0)), ""))</f>
        <v>#VALUE!</v>
      </c>
      <c r="HP136" s="10" t="e">
        <f t="shared" ref="HP136:HP167" si="325">IF($HJ136="", "", IFERROR(INDEX($CB$8:$CB$31, MATCH($HL136, $CA$8:$CA$31, 0)), ""))</f>
        <v>#VALUE!</v>
      </c>
      <c r="HR136" s="10" t="e">
        <f t="shared" si="243"/>
        <v>#VALUE!</v>
      </c>
      <c r="HT136" s="60" t="e">
        <f t="shared" si="323"/>
        <v>#VALUE!</v>
      </c>
      <c r="HU136" s="7" t="e">
        <f t="shared" si="323"/>
        <v>#VALUE!</v>
      </c>
      <c r="HV136" s="7" t="e">
        <f t="shared" si="323"/>
        <v>#VALUE!</v>
      </c>
      <c r="HW136" s="7" t="e">
        <f t="shared" si="323"/>
        <v>#VALUE!</v>
      </c>
      <c r="HX136" s="7" t="e">
        <f t="shared" si="323"/>
        <v>#VALUE!</v>
      </c>
      <c r="HY136" s="7" t="e">
        <f t="shared" si="323"/>
        <v>#VALUE!</v>
      </c>
      <c r="HZ136" s="7" t="e">
        <f t="shared" si="323"/>
        <v>#VALUE!</v>
      </c>
      <c r="IA136" s="7" t="e">
        <f t="shared" si="323"/>
        <v>#VALUE!</v>
      </c>
      <c r="IB136" s="7" t="e">
        <f t="shared" si="323"/>
        <v>#VALUE!</v>
      </c>
      <c r="IC136" s="7" t="e">
        <f t="shared" si="323"/>
        <v>#VALUE!</v>
      </c>
      <c r="ID136" s="7" t="e">
        <f t="shared" si="323"/>
        <v>#VALUE!</v>
      </c>
      <c r="IE136" s="7" t="e">
        <f t="shared" si="323"/>
        <v>#VALUE!</v>
      </c>
      <c r="IF136" s="7" t="e">
        <f t="shared" si="323"/>
        <v>#VALUE!</v>
      </c>
      <c r="IG136" s="7" t="e">
        <f t="shared" si="323"/>
        <v>#VALUE!</v>
      </c>
      <c r="IH136" s="7" t="e">
        <f t="shared" si="323"/>
        <v>#VALUE!</v>
      </c>
      <c r="II136" s="7" t="e">
        <f t="shared" si="323"/>
        <v>#VALUE!</v>
      </c>
      <c r="IJ136" s="7" t="e">
        <f t="shared" si="322"/>
        <v>#VALUE!</v>
      </c>
      <c r="IK136" s="7" t="e">
        <f t="shared" si="322"/>
        <v>#VALUE!</v>
      </c>
      <c r="IL136" s="7" t="e">
        <f t="shared" si="322"/>
        <v>#VALUE!</v>
      </c>
      <c r="IM136" s="61" t="e">
        <f t="shared" si="322"/>
        <v>#VALUE!</v>
      </c>
      <c r="IW136" s="10" t="str">
        <f>IFERROR(IF(COUNTIF(IW$8:IW135, IW135)&lt;=INDEX($IQ$8:$IQ$18, MATCH(IW135, $IP$8:$IP$18, 0)), IW135, IW135+$IR$5), "")</f>
        <v/>
      </c>
      <c r="IX136" s="10" t="str">
        <f>IF($IW136="", "", COUNTIF(IW$8:IW136, IW136))</f>
        <v/>
      </c>
      <c r="IY136" s="10" t="str">
        <f t="shared" si="245"/>
        <v/>
      </c>
      <c r="JA136" s="10" t="str">
        <f t="shared" si="246"/>
        <v/>
      </c>
      <c r="JB136" s="10" t="str">
        <f>IF($JA136="", "", COUNTIF(JA$8:JA136, "X"))</f>
        <v/>
      </c>
      <c r="JE136" s="67" t="str">
        <f t="shared" si="247"/>
        <v/>
      </c>
      <c r="JF136" s="60" t="str">
        <f>IF(AND($IQ$5='Dev Settings'!$BU$3, COUNTIF($IP$21:$IP$25, HT136)&gt;0, COUNTIF($IP$21:$IP$25, HT135)&gt;0), MIN($ML135:$NE135)-ML135, IF(AND($IQ$6='Dev Settings'!$BU$3, COUNTIF($IQ$21:$IQ$25, HT136)&gt;0, COUNTIF($IQ$21:$IQ$25, HT135)&gt;0), MAX($ML135:$NE135)-ML135, IFERROR(INDEX($IU$8:$IU$107, MATCH(HT136, $IT$8:$IT$107, 0)), "")))</f>
        <v/>
      </c>
      <c r="JG136" s="7" t="str">
        <f>IF(AND($IQ$5='Dev Settings'!$BU$3, COUNTIF($IP$21:$IP$25, HU136)&gt;0, COUNTIF($IP$21:$IP$25, HU135)&gt;0), MIN($ML135:$NE135)-MM135, IF(AND($IQ$6='Dev Settings'!$BU$3, COUNTIF($IQ$21:$IQ$25, HU136)&gt;0, COUNTIF($IQ$21:$IQ$25, HU135)&gt;0), MAX($ML135:$NE135)-MM135, IFERROR(INDEX($IU$8:$IU$107, MATCH(HU136, $IT$8:$IT$107, 0)), "")))</f>
        <v/>
      </c>
      <c r="JH136" s="7" t="str">
        <f>IF(AND($IQ$5='Dev Settings'!$BU$3, COUNTIF($IP$21:$IP$25, HV136)&gt;0, COUNTIF($IP$21:$IP$25, HV135)&gt;0), MIN($ML135:$NE135)-MN135, IF(AND($IQ$6='Dev Settings'!$BU$3, COUNTIF($IQ$21:$IQ$25, HV136)&gt;0, COUNTIF($IQ$21:$IQ$25, HV135)&gt;0), MAX($ML135:$NE135)-MN135, IFERROR(INDEX($IU$8:$IU$107, MATCH(HV136, $IT$8:$IT$107, 0)), "")))</f>
        <v/>
      </c>
      <c r="JI136" s="7" t="str">
        <f>IF(AND($IQ$5='Dev Settings'!$BU$3, COUNTIF($IP$21:$IP$25, HW136)&gt;0, COUNTIF($IP$21:$IP$25, HW135)&gt;0), MIN($ML135:$NE135)-MO135, IF(AND($IQ$6='Dev Settings'!$BU$3, COUNTIF($IQ$21:$IQ$25, HW136)&gt;0, COUNTIF($IQ$21:$IQ$25, HW135)&gt;0), MAX($ML135:$NE135)-MO135, IFERROR(INDEX($IU$8:$IU$107, MATCH(HW136, $IT$8:$IT$107, 0)), "")))</f>
        <v/>
      </c>
      <c r="JJ136" s="7" t="str">
        <f>IF(AND($IQ$5='Dev Settings'!$BU$3, COUNTIF($IP$21:$IP$25, HX136)&gt;0, COUNTIF($IP$21:$IP$25, HX135)&gt;0), MIN($ML135:$NE135)-MP135, IF(AND($IQ$6='Dev Settings'!$BU$3, COUNTIF($IQ$21:$IQ$25, HX136)&gt;0, COUNTIF($IQ$21:$IQ$25, HX135)&gt;0), MAX($ML135:$NE135)-MP135, IFERROR(INDEX($IU$8:$IU$107, MATCH(HX136, $IT$8:$IT$107, 0)), "")))</f>
        <v/>
      </c>
      <c r="JK136" s="7" t="str">
        <f>IF(AND($IQ$5='Dev Settings'!$BU$3, COUNTIF($IP$21:$IP$25, HY136)&gt;0, COUNTIF($IP$21:$IP$25, HY135)&gt;0), MIN($ML135:$NE135)-MQ135, IF(AND($IQ$6='Dev Settings'!$BU$3, COUNTIF($IQ$21:$IQ$25, HY136)&gt;0, COUNTIF($IQ$21:$IQ$25, HY135)&gt;0), MAX($ML135:$NE135)-MQ135, IFERROR(INDEX($IU$8:$IU$107, MATCH(HY136, $IT$8:$IT$107, 0)), "")))</f>
        <v/>
      </c>
      <c r="JL136" s="7" t="str">
        <f>IF(AND($IQ$5='Dev Settings'!$BU$3, COUNTIF($IP$21:$IP$25, HZ136)&gt;0, COUNTIF($IP$21:$IP$25, HZ135)&gt;0), MIN($ML135:$NE135)-MR135, IF(AND($IQ$6='Dev Settings'!$BU$3, COUNTIF($IQ$21:$IQ$25, HZ136)&gt;0, COUNTIF($IQ$21:$IQ$25, HZ135)&gt;0), MAX($ML135:$NE135)-MR135, IFERROR(INDEX($IU$8:$IU$107, MATCH(HZ136, $IT$8:$IT$107, 0)), "")))</f>
        <v/>
      </c>
      <c r="JM136" s="7" t="str">
        <f>IF(AND($IQ$5='Dev Settings'!$BU$3, COUNTIF($IP$21:$IP$25, IA136)&gt;0, COUNTIF($IP$21:$IP$25, IA135)&gt;0), MIN($ML135:$NE135)-MS135, IF(AND($IQ$6='Dev Settings'!$BU$3, COUNTIF($IQ$21:$IQ$25, IA136)&gt;0, COUNTIF($IQ$21:$IQ$25, IA135)&gt;0), MAX($ML135:$NE135)-MS135, IFERROR(INDEX($IU$8:$IU$107, MATCH(IA136, $IT$8:$IT$107, 0)), "")))</f>
        <v/>
      </c>
      <c r="JN136" s="7" t="str">
        <f>IF(AND($IQ$5='Dev Settings'!$BU$3, COUNTIF($IP$21:$IP$25, IB136)&gt;0, COUNTIF($IP$21:$IP$25, IB135)&gt;0), MIN($ML135:$NE135)-MT135, IF(AND($IQ$6='Dev Settings'!$BU$3, COUNTIF($IQ$21:$IQ$25, IB136)&gt;0, COUNTIF($IQ$21:$IQ$25, IB135)&gt;0), MAX($ML135:$NE135)-MT135, IFERROR(INDEX($IU$8:$IU$107, MATCH(IB136, $IT$8:$IT$107, 0)), "")))</f>
        <v/>
      </c>
      <c r="JO136" s="7" t="str">
        <f>IF(AND($IQ$5='Dev Settings'!$BU$3, COUNTIF($IP$21:$IP$25, IC136)&gt;0, COUNTIF($IP$21:$IP$25, IC135)&gt;0), MIN($ML135:$NE135)-MU135, IF(AND($IQ$6='Dev Settings'!$BU$3, COUNTIF($IQ$21:$IQ$25, IC136)&gt;0, COUNTIF($IQ$21:$IQ$25, IC135)&gt;0), MAX($ML135:$NE135)-MU135, IFERROR(INDEX($IU$8:$IU$107, MATCH(IC136, $IT$8:$IT$107, 0)), "")))</f>
        <v/>
      </c>
      <c r="JP136" s="7" t="str">
        <f>IF(AND($IQ$5='Dev Settings'!$BU$3, COUNTIF($IP$21:$IP$25, ID136)&gt;0, COUNTIF($IP$21:$IP$25, ID135)&gt;0), MIN($ML135:$NE135)-MV135, IF(AND($IQ$6='Dev Settings'!$BU$3, COUNTIF($IQ$21:$IQ$25, ID136)&gt;0, COUNTIF($IQ$21:$IQ$25, ID135)&gt;0), MAX($ML135:$NE135)-MV135, IFERROR(INDEX($IU$8:$IU$107, MATCH(ID136, $IT$8:$IT$107, 0)), "")))</f>
        <v/>
      </c>
      <c r="JQ136" s="7" t="str">
        <f>IF(AND($IQ$5='Dev Settings'!$BU$3, COUNTIF($IP$21:$IP$25, IE136)&gt;0, COUNTIF($IP$21:$IP$25, IE135)&gt;0), MIN($ML135:$NE135)-MW135, IF(AND($IQ$6='Dev Settings'!$BU$3, COUNTIF($IQ$21:$IQ$25, IE136)&gt;0, COUNTIF($IQ$21:$IQ$25, IE135)&gt;0), MAX($ML135:$NE135)-MW135, IFERROR(INDEX($IU$8:$IU$107, MATCH(IE136, $IT$8:$IT$107, 0)), "")))</f>
        <v/>
      </c>
      <c r="JR136" s="7" t="str">
        <f>IF(AND($IQ$5='Dev Settings'!$BU$3, COUNTIF($IP$21:$IP$25, IF136)&gt;0, COUNTIF($IP$21:$IP$25, IF135)&gt;0), MIN($ML135:$NE135)-MX135, IF(AND($IQ$6='Dev Settings'!$BU$3, COUNTIF($IQ$21:$IQ$25, IF136)&gt;0, COUNTIF($IQ$21:$IQ$25, IF135)&gt;0), MAX($ML135:$NE135)-MX135, IFERROR(INDEX($IU$8:$IU$107, MATCH(IF136, $IT$8:$IT$107, 0)), "")))</f>
        <v/>
      </c>
      <c r="JS136" s="7" t="str">
        <f>IF(AND($IQ$5='Dev Settings'!$BU$3, COUNTIF($IP$21:$IP$25, IG136)&gt;0, COUNTIF($IP$21:$IP$25, IG135)&gt;0), MIN($ML135:$NE135)-MY135, IF(AND($IQ$6='Dev Settings'!$BU$3, COUNTIF($IQ$21:$IQ$25, IG136)&gt;0, COUNTIF($IQ$21:$IQ$25, IG135)&gt;0), MAX($ML135:$NE135)-MY135, IFERROR(INDEX($IU$8:$IU$107, MATCH(IG136, $IT$8:$IT$107, 0)), "")))</f>
        <v/>
      </c>
      <c r="JT136" s="7" t="str">
        <f>IF(AND($IQ$5='Dev Settings'!$BU$3, COUNTIF($IP$21:$IP$25, IH136)&gt;0, COUNTIF($IP$21:$IP$25, IH135)&gt;0), MIN($ML135:$NE135)-MZ135, IF(AND($IQ$6='Dev Settings'!$BU$3, COUNTIF($IQ$21:$IQ$25, IH136)&gt;0, COUNTIF($IQ$21:$IQ$25, IH135)&gt;0), MAX($ML135:$NE135)-MZ135, IFERROR(INDEX($IU$8:$IU$107, MATCH(IH136, $IT$8:$IT$107, 0)), "")))</f>
        <v/>
      </c>
      <c r="JU136" s="7" t="str">
        <f>IF(AND($IQ$5='Dev Settings'!$BU$3, COUNTIF($IP$21:$IP$25, II136)&gt;0, COUNTIF($IP$21:$IP$25, II135)&gt;0), MIN($ML135:$NE135)-NA135, IF(AND($IQ$6='Dev Settings'!$BU$3, COUNTIF($IQ$21:$IQ$25, II136)&gt;0, COUNTIF($IQ$21:$IQ$25, II135)&gt;0), MAX($ML135:$NE135)-NA135, IFERROR(INDEX($IU$8:$IU$107, MATCH(II136, $IT$8:$IT$107, 0)), "")))</f>
        <v/>
      </c>
      <c r="JV136" s="7" t="str">
        <f>IF(AND($IQ$5='Dev Settings'!$BU$3, COUNTIF($IP$21:$IP$25, IJ136)&gt;0, COUNTIF($IP$21:$IP$25, IJ135)&gt;0), MIN($ML135:$NE135)-NB135, IF(AND($IQ$6='Dev Settings'!$BU$3, COUNTIF($IQ$21:$IQ$25, IJ136)&gt;0, COUNTIF($IQ$21:$IQ$25, IJ135)&gt;0), MAX($ML135:$NE135)-NB135, IFERROR(INDEX($IU$8:$IU$107, MATCH(IJ136, $IT$8:$IT$107, 0)), "")))</f>
        <v/>
      </c>
      <c r="JW136" s="7" t="str">
        <f>IF(AND($IQ$5='Dev Settings'!$BU$3, COUNTIF($IP$21:$IP$25, IK136)&gt;0, COUNTIF($IP$21:$IP$25, IK135)&gt;0), MIN($ML135:$NE135)-NC135, IF(AND($IQ$6='Dev Settings'!$BU$3, COUNTIF($IQ$21:$IQ$25, IK136)&gt;0, COUNTIF($IQ$21:$IQ$25, IK135)&gt;0), MAX($ML135:$NE135)-NC135, IFERROR(INDEX($IU$8:$IU$107, MATCH(IK136, $IT$8:$IT$107, 0)), "")))</f>
        <v/>
      </c>
      <c r="JX136" s="7" t="str">
        <f>IF(AND($IQ$5='Dev Settings'!$BU$3, COUNTIF($IP$21:$IP$25, IL136)&gt;0, COUNTIF($IP$21:$IP$25, IL135)&gt;0), MIN($ML135:$NE135)-ND135, IF(AND($IQ$6='Dev Settings'!$BU$3, COUNTIF($IQ$21:$IQ$25, IL136)&gt;0, COUNTIF($IQ$21:$IQ$25, IL135)&gt;0), MAX($ML135:$NE135)-ND135, IFERROR(INDEX($IU$8:$IU$107, MATCH(IL136, $IT$8:$IT$107, 0)), "")))</f>
        <v/>
      </c>
      <c r="JY136" s="61" t="str">
        <f>IF(AND($IQ$5='Dev Settings'!$BU$3, COUNTIF($IP$21:$IP$25, IM136)&gt;0, COUNTIF($IP$21:$IP$25, IM135)&gt;0), MIN($ML135:$NE135)-NE135, IF(AND($IQ$6='Dev Settings'!$BU$3, COUNTIF($IQ$21:$IQ$25, IM136)&gt;0, COUNTIF($IQ$21:$IQ$25, IM135)&gt;0), MAX($ML135:$NE135)-NE135, IFERROR(INDEX($IU$8:$IU$107, MATCH(IM136, $IT$8:$IT$107, 0)), "")))</f>
        <v/>
      </c>
      <c r="KA136" s="60" t="str">
        <f t="shared" ref="KA136:KA151" si="326">IFERROR(VALUE(RIGHT(HT136, 1)), "")</f>
        <v/>
      </c>
      <c r="KB136" s="7" t="str">
        <f t="shared" ref="KB136:KB151" si="327">IFERROR(VALUE(RIGHT(HU136, 1)), "")</f>
        <v/>
      </c>
      <c r="KC136" s="7" t="str">
        <f t="shared" ref="KC136:KC151" si="328">IFERROR(VALUE(RIGHT(HV136, 1)), "")</f>
        <v/>
      </c>
      <c r="KD136" s="7" t="str">
        <f t="shared" ref="KD136:KD151" si="329">IFERROR(VALUE(RIGHT(HW136, 1)), "")</f>
        <v/>
      </c>
      <c r="KE136" s="7" t="str">
        <f t="shared" ref="KE136:KE151" si="330">IFERROR(VALUE(RIGHT(HX136, 1)), "")</f>
        <v/>
      </c>
      <c r="KF136" s="7" t="str">
        <f t="shared" ref="KF136:KF151" si="331">IFERROR(VALUE(RIGHT(HY136, 1)), "")</f>
        <v/>
      </c>
      <c r="KG136" s="7" t="str">
        <f t="shared" ref="KG136:KG151" si="332">IFERROR(VALUE(RIGHT(HZ136, 1)), "")</f>
        <v/>
      </c>
      <c r="KH136" s="7" t="str">
        <f t="shared" ref="KH136:KH151" si="333">IFERROR(VALUE(RIGHT(IA136, 1)), "")</f>
        <v/>
      </c>
      <c r="KI136" s="7" t="str">
        <f t="shared" ref="KI136:KI151" si="334">IFERROR(VALUE(RIGHT(IB136, 1)), "")</f>
        <v/>
      </c>
      <c r="KJ136" s="7" t="str">
        <f t="shared" ref="KJ136:KJ151" si="335">IFERROR(VALUE(RIGHT(IC136, 1)), "")</f>
        <v/>
      </c>
      <c r="KK136" s="7" t="str">
        <f t="shared" ref="KK136:KK151" si="336">IFERROR(VALUE(RIGHT(ID136, 1)), "")</f>
        <v/>
      </c>
      <c r="KL136" s="7" t="str">
        <f t="shared" ref="KL136:KL151" si="337">IFERROR(VALUE(RIGHT(IE136, 1)), "")</f>
        <v/>
      </c>
      <c r="KM136" s="7" t="str">
        <f t="shared" ref="KM136:KM151" si="338">IFERROR(VALUE(RIGHT(IF136, 1)), "")</f>
        <v/>
      </c>
      <c r="KN136" s="7" t="str">
        <f t="shared" ref="KN136:KN151" si="339">IFERROR(VALUE(RIGHT(IG136, 1)), "")</f>
        <v/>
      </c>
      <c r="KO136" s="7" t="str">
        <f t="shared" ref="KO136:KO151" si="340">IFERROR(VALUE(RIGHT(IH136, 1)), "")</f>
        <v/>
      </c>
      <c r="KP136" s="7" t="str">
        <f t="shared" ref="KP136:KP151" si="341">IFERROR(VALUE(RIGHT(II136, 1)), "")</f>
        <v/>
      </c>
      <c r="KQ136" s="7" t="str">
        <f t="shared" ref="KQ136:KQ151" si="342">IFERROR(VALUE(RIGHT(IJ136, 1)), "")</f>
        <v/>
      </c>
      <c r="KR136" s="7" t="str">
        <f t="shared" ref="KR136:KR151" si="343">IFERROR(VALUE(RIGHT(IK136, 1)), "")</f>
        <v/>
      </c>
      <c r="KS136" s="7" t="str">
        <f t="shared" ref="KS136:KS151" si="344">IFERROR(VALUE(RIGHT(IL136, 1)), "")</f>
        <v/>
      </c>
      <c r="KT136" s="61" t="str">
        <f t="shared" ref="KT136:KT151" si="345">IFERROR(VALUE(RIGHT(IM136, 1)), "")</f>
        <v/>
      </c>
      <c r="KV136" s="60" t="e">
        <f t="shared" ref="KV136:KV151" si="346">IF(HT136="", "", IF(HT136&gt;=$IP$29, $KV$2, IF(HT136&lt;=$IP$30, $KV$4, KV135)))</f>
        <v>#VALUE!</v>
      </c>
      <c r="KW136" s="7" t="e">
        <f t="shared" ref="KW136:KW151" si="347">IF(HU136="", "", IF(HU136&gt;=$IP$29, $KV$2, IF(HU136&lt;=$IP$30, $KV$4, KW135)))</f>
        <v>#VALUE!</v>
      </c>
      <c r="KX136" s="7" t="e">
        <f t="shared" ref="KX136:KX151" si="348">IF(HV136="", "", IF(HV136&gt;=$IP$29, $KV$2, IF(HV136&lt;=$IP$30, $KV$4, KX135)))</f>
        <v>#VALUE!</v>
      </c>
      <c r="KY136" s="7" t="e">
        <f t="shared" ref="KY136:KY151" si="349">IF(HW136="", "", IF(HW136&gt;=$IP$29, $KV$2, IF(HW136&lt;=$IP$30, $KV$4, KY135)))</f>
        <v>#VALUE!</v>
      </c>
      <c r="KZ136" s="7" t="e">
        <f t="shared" ref="KZ136:KZ151" si="350">IF(HX136="", "", IF(HX136&gt;=$IP$29, $KV$2, IF(HX136&lt;=$IP$30, $KV$4, KZ135)))</f>
        <v>#VALUE!</v>
      </c>
      <c r="LA136" s="7" t="e">
        <f t="shared" ref="LA136:LA151" si="351">IF(HY136="", "", IF(HY136&gt;=$IP$29, $KV$2, IF(HY136&lt;=$IP$30, $KV$4, LA135)))</f>
        <v>#VALUE!</v>
      </c>
      <c r="LB136" s="7" t="e">
        <f t="shared" ref="LB136:LB151" si="352">IF(HZ136="", "", IF(HZ136&gt;=$IP$29, $KV$2, IF(HZ136&lt;=$IP$30, $KV$4, LB135)))</f>
        <v>#VALUE!</v>
      </c>
      <c r="LC136" s="7" t="e">
        <f t="shared" ref="LC136:LC151" si="353">IF(IA136="", "", IF(IA136&gt;=$IP$29, $KV$2, IF(IA136&lt;=$IP$30, $KV$4, LC135)))</f>
        <v>#VALUE!</v>
      </c>
      <c r="LD136" s="7" t="e">
        <f t="shared" ref="LD136:LD151" si="354">IF(IB136="", "", IF(IB136&gt;=$IP$29, $KV$2, IF(IB136&lt;=$IP$30, $KV$4, LD135)))</f>
        <v>#VALUE!</v>
      </c>
      <c r="LE136" s="7" t="e">
        <f t="shared" ref="LE136:LE151" si="355">IF(IC136="", "", IF(IC136&gt;=$IP$29, $KV$2, IF(IC136&lt;=$IP$30, $KV$4, LE135)))</f>
        <v>#VALUE!</v>
      </c>
      <c r="LF136" s="7" t="e">
        <f t="shared" ref="LF136:LF151" si="356">IF(ID136="", "", IF(ID136&gt;=$IP$29, $KV$2, IF(ID136&lt;=$IP$30, $KV$4, LF135)))</f>
        <v>#VALUE!</v>
      </c>
      <c r="LG136" s="7" t="e">
        <f t="shared" ref="LG136:LG151" si="357">IF(IE136="", "", IF(IE136&gt;=$IP$29, $KV$2, IF(IE136&lt;=$IP$30, $KV$4, LG135)))</f>
        <v>#VALUE!</v>
      </c>
      <c r="LH136" s="7" t="e">
        <f t="shared" ref="LH136:LH151" si="358">IF(IF136="", "", IF(IF136&gt;=$IP$29, $KV$2, IF(IF136&lt;=$IP$30, $KV$4, LH135)))</f>
        <v>#VALUE!</v>
      </c>
      <c r="LI136" s="7" t="e">
        <f t="shared" ref="LI136:LI151" si="359">IF(IG136="", "", IF(IG136&gt;=$IP$29, $KV$2, IF(IG136&lt;=$IP$30, $KV$4, LI135)))</f>
        <v>#VALUE!</v>
      </c>
      <c r="LJ136" s="7" t="e">
        <f t="shared" ref="LJ136:LJ151" si="360">IF(IH136="", "", IF(IH136&gt;=$IP$29, $KV$2, IF(IH136&lt;=$IP$30, $KV$4, LJ135)))</f>
        <v>#VALUE!</v>
      </c>
      <c r="LK136" s="7" t="e">
        <f t="shared" ref="LK136:LK151" si="361">IF(II136="", "", IF(II136&gt;=$IP$29, $KV$2, IF(II136&lt;=$IP$30, $KV$4, LK135)))</f>
        <v>#VALUE!</v>
      </c>
      <c r="LL136" s="7" t="e">
        <f t="shared" ref="LL136:LL151" si="362">IF(IJ136="", "", IF(IJ136&gt;=$IP$29, $KV$2, IF(IJ136&lt;=$IP$30, $KV$4, LL135)))</f>
        <v>#VALUE!</v>
      </c>
      <c r="LM136" s="7" t="e">
        <f t="shared" ref="LM136:LM151" si="363">IF(IK136="", "", IF(IK136&gt;=$IP$29, $KV$2, IF(IK136&lt;=$IP$30, $KV$4, LM135)))</f>
        <v>#VALUE!</v>
      </c>
      <c r="LN136" s="7" t="e">
        <f t="shared" ref="LN136:LN151" si="364">IF(IL136="", "", IF(IL136&gt;=$IP$29, $KV$2, IF(IL136&lt;=$IP$30, $KV$4, LN135)))</f>
        <v>#VALUE!</v>
      </c>
      <c r="LO136" s="61" t="e">
        <f t="shared" ref="LO136:LO151" si="365">IF(IM136="", "", IF(IM136&gt;=$IP$29, $KV$2, IF(IM136&lt;=$IP$30, $KV$4, LO135)))</f>
        <v>#VALUE!</v>
      </c>
      <c r="LQ136" s="60" t="e">
        <f t="shared" ref="LQ136:LQ151" si="366">IF(OR(JF136="", KV136=""), "", IFERROR(IF(AND(JF136&gt;0, KV136=$KV$4, KA136&gt;=$KA$3), (JF136*-1), IF(AND(JF136&lt;0, KV136=$KV$2, KA136&gt;=$KA$3), (JF136*-1), JF136)), ""))</f>
        <v>#VALUE!</v>
      </c>
      <c r="LR136" s="7" t="e">
        <f t="shared" ref="LR136:LR151" si="367">IF(OR(JG136="", KW136=""), "", IFERROR(IF(AND(JG136&gt;0, KW136=$KV$4, KB136&gt;=$KA$3), (JG136*-1), IF(AND(JG136&lt;0, KW136=$KV$2, KB136&gt;=$KA$3), (JG136*-1), JG136)), ""))</f>
        <v>#VALUE!</v>
      </c>
      <c r="LS136" s="7" t="e">
        <f t="shared" ref="LS136:LS151" si="368">IF(OR(JH136="", KX136=""), "", IFERROR(IF(AND(JH136&gt;0, KX136=$KV$4, KC136&gt;=$KA$3), (JH136*-1), IF(AND(JH136&lt;0, KX136=$KV$2, KC136&gt;=$KA$3), (JH136*-1), JH136)), ""))</f>
        <v>#VALUE!</v>
      </c>
      <c r="LT136" s="7" t="e">
        <f t="shared" ref="LT136:LT151" si="369">IF(OR(JI136="", KY136=""), "", IFERROR(IF(AND(JI136&gt;0, KY136=$KV$4, KD136&gt;=$KA$3), (JI136*-1), IF(AND(JI136&lt;0, KY136=$KV$2, KD136&gt;=$KA$3), (JI136*-1), JI136)), ""))</f>
        <v>#VALUE!</v>
      </c>
      <c r="LU136" s="7" t="e">
        <f t="shared" ref="LU136:LU151" si="370">IF(OR(JJ136="", KZ136=""), "", IFERROR(IF(AND(JJ136&gt;0, KZ136=$KV$4, KE136&gt;=$KA$3), (JJ136*-1), IF(AND(JJ136&lt;0, KZ136=$KV$2, KE136&gt;=$KA$3), (JJ136*-1), JJ136)), ""))</f>
        <v>#VALUE!</v>
      </c>
      <c r="LV136" s="7" t="e">
        <f t="shared" ref="LV136:LV151" si="371">IF(OR(JK136="", LA136=""), "", IFERROR(IF(AND(JK136&gt;0, LA136=$KV$4, KF136&gt;=$KA$3), (JK136*-1), IF(AND(JK136&lt;0, LA136=$KV$2, KF136&gt;=$KA$3), (JK136*-1), JK136)), ""))</f>
        <v>#VALUE!</v>
      </c>
      <c r="LW136" s="7" t="e">
        <f t="shared" ref="LW136:LW151" si="372">IF(OR(JL136="", LB136=""), "", IFERROR(IF(AND(JL136&gt;0, LB136=$KV$4, KG136&gt;=$KA$3), (JL136*-1), IF(AND(JL136&lt;0, LB136=$KV$2, KG136&gt;=$KA$3), (JL136*-1), JL136)), ""))</f>
        <v>#VALUE!</v>
      </c>
      <c r="LX136" s="7" t="e">
        <f t="shared" ref="LX136:LX151" si="373">IF(OR(JM136="", LC136=""), "", IFERROR(IF(AND(JM136&gt;0, LC136=$KV$4, KH136&gt;=$KA$3), (JM136*-1), IF(AND(JM136&lt;0, LC136=$KV$2, KH136&gt;=$KA$3), (JM136*-1), JM136)), ""))</f>
        <v>#VALUE!</v>
      </c>
      <c r="LY136" s="7" t="e">
        <f t="shared" ref="LY136:LY151" si="374">IF(OR(JN136="", LD136=""), "", IFERROR(IF(AND(JN136&gt;0, LD136=$KV$4, KI136&gt;=$KA$3), (JN136*-1), IF(AND(JN136&lt;0, LD136=$KV$2, KI136&gt;=$KA$3), (JN136*-1), JN136)), ""))</f>
        <v>#VALUE!</v>
      </c>
      <c r="LZ136" s="7" t="e">
        <f t="shared" ref="LZ136:LZ151" si="375">IF(OR(JO136="", LE136=""), "", IFERROR(IF(AND(JO136&gt;0, LE136=$KV$4, KJ136&gt;=$KA$3), (JO136*-1), IF(AND(JO136&lt;0, LE136=$KV$2, KJ136&gt;=$KA$3), (JO136*-1), JO136)), ""))</f>
        <v>#VALUE!</v>
      </c>
      <c r="MA136" s="7" t="e">
        <f t="shared" ref="MA136:MA151" si="376">IF(OR(JP136="", LF136=""), "", IFERROR(IF(AND(JP136&gt;0, LF136=$KV$4, KK136&gt;=$KA$3), (JP136*-1), IF(AND(JP136&lt;0, LF136=$KV$2, KK136&gt;=$KA$3), (JP136*-1), JP136)), ""))</f>
        <v>#VALUE!</v>
      </c>
      <c r="MB136" s="7" t="e">
        <f t="shared" ref="MB136:MB151" si="377">IF(OR(JQ136="", LG136=""), "", IFERROR(IF(AND(JQ136&gt;0, LG136=$KV$4, KL136&gt;=$KA$3), (JQ136*-1), IF(AND(JQ136&lt;0, LG136=$KV$2, KL136&gt;=$KA$3), (JQ136*-1), JQ136)), ""))</f>
        <v>#VALUE!</v>
      </c>
      <c r="MC136" s="7" t="e">
        <f t="shared" ref="MC136:MC151" si="378">IF(OR(JR136="", LH136=""), "", IFERROR(IF(AND(JR136&gt;0, LH136=$KV$4, KM136&gt;=$KA$3), (JR136*-1), IF(AND(JR136&lt;0, LH136=$KV$2, KM136&gt;=$KA$3), (JR136*-1), JR136)), ""))</f>
        <v>#VALUE!</v>
      </c>
      <c r="MD136" s="7" t="e">
        <f t="shared" ref="MD136:MD151" si="379">IF(OR(JS136="", LI136=""), "", IFERROR(IF(AND(JS136&gt;0, LI136=$KV$4, KN136&gt;=$KA$3), (JS136*-1), IF(AND(JS136&lt;0, LI136=$KV$2, KN136&gt;=$KA$3), (JS136*-1), JS136)), ""))</f>
        <v>#VALUE!</v>
      </c>
      <c r="ME136" s="7" t="e">
        <f t="shared" ref="ME136:ME151" si="380">IF(OR(JT136="", LJ136=""), "", IFERROR(IF(AND(JT136&gt;0, LJ136=$KV$4, KO136&gt;=$KA$3), (JT136*-1), IF(AND(JT136&lt;0, LJ136=$KV$2, KO136&gt;=$KA$3), (JT136*-1), JT136)), ""))</f>
        <v>#VALUE!</v>
      </c>
      <c r="MF136" s="7" t="e">
        <f t="shared" ref="MF136:MF151" si="381">IF(OR(JU136="", LK136=""), "", IFERROR(IF(AND(JU136&gt;0, LK136=$KV$4, KP136&gt;=$KA$3), (JU136*-1), IF(AND(JU136&lt;0, LK136=$KV$2, KP136&gt;=$KA$3), (JU136*-1), JU136)), ""))</f>
        <v>#VALUE!</v>
      </c>
      <c r="MG136" s="7" t="e">
        <f t="shared" ref="MG136:MG151" si="382">IF(OR(JV136="", LL136=""), "", IFERROR(IF(AND(JV136&gt;0, LL136=$KV$4, KQ136&gt;=$KA$3), (JV136*-1), IF(AND(JV136&lt;0, LL136=$KV$2, KQ136&gt;=$KA$3), (JV136*-1), JV136)), ""))</f>
        <v>#VALUE!</v>
      </c>
      <c r="MH136" s="7" t="e">
        <f t="shared" ref="MH136:MH151" si="383">IF(OR(JW136="", LM136=""), "", IFERROR(IF(AND(JW136&gt;0, LM136=$KV$4, KR136&gt;=$KA$3), (JW136*-1), IF(AND(JW136&lt;0, LM136=$KV$2, KR136&gt;=$KA$3), (JW136*-1), JW136)), ""))</f>
        <v>#VALUE!</v>
      </c>
      <c r="MI136" s="7" t="e">
        <f t="shared" ref="MI136:MI151" si="384">IF(OR(JX136="", LN136=""), "", IFERROR(IF(AND(JX136&gt;0, LN136=$KV$4, KS136&gt;=$KA$3), (JX136*-1), IF(AND(JX136&lt;0, LN136=$KV$2, KS136&gt;=$KA$3), (JX136*-1), JX136)), ""))</f>
        <v>#VALUE!</v>
      </c>
      <c r="MJ136" s="61" t="e">
        <f t="shared" ref="MJ136:MJ151" si="385">IF(OR(JY136="", LO136=""), "", IFERROR(IF(AND(JY136&gt;0, LO136=$KV$4, KT136&gt;=$KA$3), (JY136*-1), IF(AND(JY136&lt;0, LO136=$KV$2, KT136&gt;=$KA$3), (JY136*-1), JY136)), ""))</f>
        <v>#VALUE!</v>
      </c>
      <c r="ML136" s="60" t="str">
        <f t="shared" si="248"/>
        <v/>
      </c>
      <c r="MM136" s="7" t="str">
        <f t="shared" si="249"/>
        <v/>
      </c>
      <c r="MN136" s="7" t="str">
        <f t="shared" si="250"/>
        <v/>
      </c>
      <c r="MO136" s="7" t="str">
        <f t="shared" si="251"/>
        <v/>
      </c>
      <c r="MP136" s="7" t="str">
        <f t="shared" si="252"/>
        <v/>
      </c>
      <c r="MQ136" s="7" t="str">
        <f t="shared" si="253"/>
        <v/>
      </c>
      <c r="MR136" s="7" t="str">
        <f t="shared" si="254"/>
        <v/>
      </c>
      <c r="MS136" s="7" t="str">
        <f t="shared" si="255"/>
        <v/>
      </c>
      <c r="MT136" s="7" t="str">
        <f t="shared" si="256"/>
        <v/>
      </c>
      <c r="MU136" s="7" t="str">
        <f t="shared" si="257"/>
        <v/>
      </c>
      <c r="MV136" s="7" t="str">
        <f t="shared" si="258"/>
        <v/>
      </c>
      <c r="MW136" s="7" t="str">
        <f t="shared" si="259"/>
        <v/>
      </c>
      <c r="MX136" s="7" t="str">
        <f t="shared" si="260"/>
        <v/>
      </c>
      <c r="MY136" s="7" t="str">
        <f t="shared" si="261"/>
        <v/>
      </c>
      <c r="MZ136" s="7" t="str">
        <f t="shared" si="262"/>
        <v/>
      </c>
      <c r="NA136" s="7" t="str">
        <f t="shared" si="263"/>
        <v/>
      </c>
      <c r="NB136" s="7" t="str">
        <f t="shared" si="264"/>
        <v/>
      </c>
      <c r="NC136" s="7" t="str">
        <f t="shared" si="265"/>
        <v/>
      </c>
      <c r="ND136" s="7" t="str">
        <f t="shared" si="266"/>
        <v/>
      </c>
      <c r="NE136" s="61" t="str">
        <f t="shared" si="267"/>
        <v/>
      </c>
      <c r="NG136" s="10" t="str">
        <f t="shared" si="268"/>
        <v/>
      </c>
      <c r="NI136" s="10" t="str">
        <f t="shared" si="269"/>
        <v/>
      </c>
      <c r="NK136" s="10" t="str">
        <f>IF(COUNTIF($NI136:$NI$176, "X")=1, "X", "")</f>
        <v/>
      </c>
      <c r="NM136" s="10" t="str">
        <f t="shared" ref="NM136:NM174" si="386">IF($NI136="", "", IF($NK136="X", 1, IFERROR(NM137+1, "")))</f>
        <v/>
      </c>
      <c r="NO136" s="85" t="str" cm="1">
        <f t="array" ref="NO136">IF(OR(NO$7="", $JE136=""), "", IFERROR(NO$8+SUMPRODUCT((Trades!$CL$8:$CL$307)*(Trades!$O$8:$Q$307=NO$7)*(Trades!$R$8:$R$307&lt;$JE136))-SUMPRODUCT((Trades!$H$8:$H$307)*(Trades!$E$8:$E$307=NO$7)*(Trades!$R$8:$R$307&lt;$JE136)), ""))</f>
        <v/>
      </c>
      <c r="NP136" s="86" t="str" cm="1">
        <f t="array" ref="NP136">IF(OR(NP$7="", $JE136=""), "", IFERROR(NP$8+SUMPRODUCT((Trades!$CL$8:$CL$307)*(Trades!$O$8:$Q$307=NP$7)*(Trades!$R$8:$R$307&lt;$JE136))-SUMPRODUCT((Trades!$H$8:$H$307)*(Trades!$E$8:$E$307=NP$7)*(Trades!$R$8:$R$307&lt;$JE136)), ""))</f>
        <v/>
      </c>
      <c r="NQ136" s="86" t="str" cm="1">
        <f t="array" ref="NQ136">IF(OR(NQ$7="", $JE136=""), "", IFERROR(NQ$8+SUMPRODUCT((Trades!$CL$8:$CL$307)*(Trades!$O$8:$Q$307=NQ$7)*(Trades!$R$8:$R$307&lt;$JE136))-SUMPRODUCT((Trades!$H$8:$H$307)*(Trades!$E$8:$E$307=NQ$7)*(Trades!$R$8:$R$307&lt;$JE136)), ""))</f>
        <v/>
      </c>
      <c r="NR136" s="86" t="str" cm="1">
        <f t="array" ref="NR136">IF(OR(NR$7="", $JE136=""), "", IFERROR(NR$8+SUMPRODUCT((Trades!$CL$8:$CL$307)*(Trades!$O$8:$Q$307=NR$7)*(Trades!$R$8:$R$307&lt;$JE136))-SUMPRODUCT((Trades!$H$8:$H$307)*(Trades!$E$8:$E$307=NR$7)*(Trades!$R$8:$R$307&lt;$JE136)), ""))</f>
        <v/>
      </c>
      <c r="NS136" s="86" t="str" cm="1">
        <f t="array" ref="NS136">IF(OR(NS$7="", $JE136=""), "", IFERROR(NS$8+SUMPRODUCT((Trades!$CL$8:$CL$307)*(Trades!$O$8:$Q$307=NS$7)*(Trades!$R$8:$R$307&lt;$JE136))-SUMPRODUCT((Trades!$H$8:$H$307)*(Trades!$E$8:$E$307=NS$7)*(Trades!$R$8:$R$307&lt;$JE136)), ""))</f>
        <v/>
      </c>
      <c r="NT136" s="86" t="str" cm="1">
        <f t="array" ref="NT136">IF(OR(NT$7="", $JE136=""), "", IFERROR(NT$8+SUMPRODUCT((Trades!$CL$8:$CL$307)*(Trades!$O$8:$Q$307=NT$7)*(Trades!$R$8:$R$307&lt;$JE136))-SUMPRODUCT((Trades!$H$8:$H$307)*(Trades!$E$8:$E$307=NT$7)*(Trades!$R$8:$R$307&lt;$JE136)), ""))</f>
        <v/>
      </c>
      <c r="NU136" s="86" t="str" cm="1">
        <f t="array" ref="NU136">IF(OR(NU$7="", $JE136=""), "", IFERROR(NU$8+SUMPRODUCT((Trades!$CL$8:$CL$307)*(Trades!$O$8:$Q$307=NU$7)*(Trades!$R$8:$R$307&lt;$JE136))-SUMPRODUCT((Trades!$H$8:$H$307)*(Trades!$E$8:$E$307=NU$7)*(Trades!$R$8:$R$307&lt;$JE136)), ""))</f>
        <v/>
      </c>
      <c r="NV136" s="86" t="str" cm="1">
        <f t="array" ref="NV136">IF(OR(NV$7="", $JE136=""), "", IFERROR(NV$8+SUMPRODUCT((Trades!$CL$8:$CL$307)*(Trades!$O$8:$Q$307=NV$7)*(Trades!$R$8:$R$307&lt;$JE136))-SUMPRODUCT((Trades!$H$8:$H$307)*(Trades!$E$8:$E$307=NV$7)*(Trades!$R$8:$R$307&lt;$JE136)), ""))</f>
        <v/>
      </c>
      <c r="NW136" s="86" t="str" cm="1">
        <f t="array" ref="NW136">IF(OR(NW$7="", $JE136=""), "", IFERROR(NW$8+SUMPRODUCT((Trades!$CL$8:$CL$307)*(Trades!$O$8:$Q$307=NW$7)*(Trades!$R$8:$R$307&lt;$JE136))-SUMPRODUCT((Trades!$H$8:$H$307)*(Trades!$E$8:$E$307=NW$7)*(Trades!$R$8:$R$307&lt;$JE136)), ""))</f>
        <v/>
      </c>
      <c r="NX136" s="86" t="str" cm="1">
        <f t="array" ref="NX136">IF(OR(NX$7="", $JE136=""), "", IFERROR(NX$8+SUMPRODUCT((Trades!$CL$8:$CL$307)*(Trades!$O$8:$Q$307=NX$7)*(Trades!$R$8:$R$307&lt;$JE136))-SUMPRODUCT((Trades!$H$8:$H$307)*(Trades!$E$8:$E$307=NX$7)*(Trades!$R$8:$R$307&lt;$JE136)), ""))</f>
        <v/>
      </c>
      <c r="NY136" s="86" t="str" cm="1">
        <f t="array" ref="NY136">IF(OR(NY$7="", $JE136=""), "", IFERROR(NY$8+SUMPRODUCT((Trades!$CL$8:$CL$307)*(Trades!$O$8:$Q$307=NY$7)*(Trades!$R$8:$R$307&lt;$JE136))-SUMPRODUCT((Trades!$H$8:$H$307)*(Trades!$E$8:$E$307=NY$7)*(Trades!$R$8:$R$307&lt;$JE136)), ""))</f>
        <v/>
      </c>
      <c r="NZ136" s="86" t="str" cm="1">
        <f t="array" ref="NZ136">IF(OR(NZ$7="", $JE136=""), "", IFERROR(NZ$8+SUMPRODUCT((Trades!$CL$8:$CL$307)*(Trades!$O$8:$Q$307=NZ$7)*(Trades!$R$8:$R$307&lt;$JE136))-SUMPRODUCT((Trades!$H$8:$H$307)*(Trades!$E$8:$E$307=NZ$7)*(Trades!$R$8:$R$307&lt;$JE136)), ""))</f>
        <v/>
      </c>
      <c r="OA136" s="86" t="str" cm="1">
        <f t="array" ref="OA136">IF(OR(OA$7="", $JE136=""), "", IFERROR(OA$8+SUMPRODUCT((Trades!$CL$8:$CL$307)*(Trades!$O$8:$Q$307=OA$7)*(Trades!$R$8:$R$307&lt;$JE136))-SUMPRODUCT((Trades!$H$8:$H$307)*(Trades!$E$8:$E$307=OA$7)*(Trades!$R$8:$R$307&lt;$JE136)), ""))</f>
        <v/>
      </c>
      <c r="OB136" s="86" t="str" cm="1">
        <f t="array" ref="OB136">IF(OR(OB$7="", $JE136=""), "", IFERROR(OB$8+SUMPRODUCT((Trades!$CL$8:$CL$307)*(Trades!$O$8:$Q$307=OB$7)*(Trades!$R$8:$R$307&lt;$JE136))-SUMPRODUCT((Trades!$H$8:$H$307)*(Trades!$E$8:$E$307=OB$7)*(Trades!$R$8:$R$307&lt;$JE136)), ""))</f>
        <v/>
      </c>
      <c r="OC136" s="86" t="str" cm="1">
        <f t="array" ref="OC136">IF(OR(OC$7="", $JE136=""), "", IFERROR(OC$8+SUMPRODUCT((Trades!$CL$8:$CL$307)*(Trades!$O$8:$Q$307=OC$7)*(Trades!$R$8:$R$307&lt;$JE136))-SUMPRODUCT((Trades!$H$8:$H$307)*(Trades!$E$8:$E$307=OC$7)*(Trades!$R$8:$R$307&lt;$JE136)), ""))</f>
        <v/>
      </c>
      <c r="OD136" s="86" t="str" cm="1">
        <f t="array" ref="OD136">IF(OR(OD$7="", $JE136=""), "", IFERROR(OD$8+SUMPRODUCT((Trades!$CL$8:$CL$307)*(Trades!$O$8:$Q$307=OD$7)*(Trades!$R$8:$R$307&lt;$JE136))-SUMPRODUCT((Trades!$H$8:$H$307)*(Trades!$E$8:$E$307=OD$7)*(Trades!$R$8:$R$307&lt;$JE136)), ""))</f>
        <v/>
      </c>
      <c r="OE136" s="86" t="str" cm="1">
        <f t="array" ref="OE136">IF(OR(OE$7="", $JE136=""), "", IFERROR(OE$8+SUMPRODUCT((Trades!$CL$8:$CL$307)*(Trades!$O$8:$Q$307=OE$7)*(Trades!$R$8:$R$307&lt;$JE136))-SUMPRODUCT((Trades!$H$8:$H$307)*(Trades!$E$8:$E$307=OE$7)*(Trades!$R$8:$R$307&lt;$JE136)), ""))</f>
        <v/>
      </c>
      <c r="OF136" s="86" t="str" cm="1">
        <f t="array" ref="OF136">IF(OR(OF$7="", $JE136=""), "", IFERROR(OF$8+SUMPRODUCT((Trades!$CL$8:$CL$307)*(Trades!$O$8:$Q$307=OF$7)*(Trades!$R$8:$R$307&lt;$JE136))-SUMPRODUCT((Trades!$H$8:$H$307)*(Trades!$E$8:$E$307=OF$7)*(Trades!$R$8:$R$307&lt;$JE136)), ""))</f>
        <v/>
      </c>
      <c r="OG136" s="86" t="str" cm="1">
        <f t="array" ref="OG136">IF(OR(OG$7="", $JE136=""), "", IFERROR(OG$8+SUMPRODUCT((Trades!$CL$8:$CL$307)*(Trades!$O$8:$Q$307=OG$7)*(Trades!$R$8:$R$307&lt;$JE136))-SUMPRODUCT((Trades!$H$8:$H$307)*(Trades!$E$8:$E$307=OG$7)*(Trades!$R$8:$R$307&lt;$JE136)), ""))</f>
        <v/>
      </c>
      <c r="OH136" s="87" t="str" cm="1">
        <f t="array" ref="OH136">IF(OR(OH$7="", $JE136=""), "", IFERROR(OH$8+SUMPRODUCT((Trades!$CL$8:$CL$307)*(Trades!$O$8:$Q$307=OH$7)*(Trades!$R$8:$R$307&lt;$JE136))-SUMPRODUCT((Trades!$H$8:$H$307)*(Trades!$E$8:$E$307=OH$7)*(Trades!$R$8:$R$307&lt;$JE136)), ""))</f>
        <v/>
      </c>
      <c r="OJ136" s="94" t="str">
        <f t="shared" si="270"/>
        <v/>
      </c>
      <c r="OK136" s="95" t="str">
        <f t="shared" si="298"/>
        <v/>
      </c>
      <c r="OL136" s="95" t="str">
        <f t="shared" si="299"/>
        <v/>
      </c>
      <c r="OM136" s="95" t="str">
        <f t="shared" si="300"/>
        <v/>
      </c>
      <c r="ON136" s="95" t="str">
        <f t="shared" si="301"/>
        <v/>
      </c>
      <c r="OO136" s="95" t="str">
        <f t="shared" si="302"/>
        <v/>
      </c>
      <c r="OP136" s="95" t="str">
        <f t="shared" si="303"/>
        <v/>
      </c>
      <c r="OQ136" s="95" t="str">
        <f t="shared" si="304"/>
        <v/>
      </c>
      <c r="OR136" s="95" t="str">
        <f t="shared" si="305"/>
        <v/>
      </c>
      <c r="OS136" s="95" t="str">
        <f t="shared" si="275"/>
        <v/>
      </c>
      <c r="OT136" s="95" t="str">
        <f t="shared" si="276"/>
        <v/>
      </c>
      <c r="OU136" s="95" t="str">
        <f t="shared" si="277"/>
        <v/>
      </c>
      <c r="OV136" s="95" t="str">
        <f t="shared" si="278"/>
        <v/>
      </c>
      <c r="OW136" s="95" t="str">
        <f t="shared" si="279"/>
        <v/>
      </c>
      <c r="OX136" s="95" t="str">
        <f t="shared" si="280"/>
        <v/>
      </c>
      <c r="OY136" s="95" t="str">
        <f t="shared" si="281"/>
        <v/>
      </c>
      <c r="OZ136" s="95" t="str">
        <f t="shared" si="282"/>
        <v/>
      </c>
      <c r="PA136" s="95" t="str">
        <f t="shared" si="283"/>
        <v/>
      </c>
      <c r="PB136" s="95" t="str">
        <f t="shared" si="284"/>
        <v/>
      </c>
      <c r="PC136" s="96" t="str">
        <f t="shared" si="285"/>
        <v/>
      </c>
      <c r="PE136" s="101" t="str">
        <f t="shared" si="271"/>
        <v/>
      </c>
      <c r="PG136" s="106" t="str">
        <f t="shared" si="272"/>
        <v/>
      </c>
      <c r="PH136" s="107" t="str">
        <f t="shared" si="306"/>
        <v/>
      </c>
      <c r="PI136" s="107" t="str">
        <f t="shared" si="307"/>
        <v/>
      </c>
      <c r="PJ136" s="107" t="str">
        <f t="shared" si="308"/>
        <v/>
      </c>
      <c r="PK136" s="107" t="str">
        <f t="shared" si="309"/>
        <v/>
      </c>
      <c r="PL136" s="107" t="str">
        <f t="shared" si="310"/>
        <v/>
      </c>
      <c r="PM136" s="107" t="str">
        <f t="shared" si="311"/>
        <v/>
      </c>
      <c r="PN136" s="107" t="str">
        <f t="shared" si="312"/>
        <v/>
      </c>
      <c r="PO136" s="107" t="str">
        <f t="shared" si="313"/>
        <v/>
      </c>
      <c r="PP136" s="107" t="str">
        <f t="shared" si="286"/>
        <v/>
      </c>
      <c r="PQ136" s="107" t="str">
        <f t="shared" si="287"/>
        <v/>
      </c>
      <c r="PR136" s="107" t="str">
        <f t="shared" si="288"/>
        <v/>
      </c>
      <c r="PS136" s="107" t="str">
        <f t="shared" si="289"/>
        <v/>
      </c>
      <c r="PT136" s="107" t="str">
        <f t="shared" si="290"/>
        <v/>
      </c>
      <c r="PU136" s="107" t="str">
        <f t="shared" si="291"/>
        <v/>
      </c>
      <c r="PV136" s="107" t="str">
        <f t="shared" si="292"/>
        <v/>
      </c>
      <c r="PW136" s="107" t="str">
        <f t="shared" si="293"/>
        <v/>
      </c>
      <c r="PX136" s="107" t="str">
        <f t="shared" si="294"/>
        <v/>
      </c>
      <c r="PY136" s="107" t="str">
        <f t="shared" si="295"/>
        <v/>
      </c>
      <c r="PZ136" s="108" t="str">
        <f t="shared" si="296"/>
        <v/>
      </c>
      <c r="QB136" s="124" t="str" cm="1">
        <f t="array" ref="QB136">IF(OR($QB$3="", $NI136=""), "", IFERROR(INDEX($ML136:$NE136, $QA136, MATCH($QB$3, $ML$7:$NE$7, 0)), ""))</f>
        <v/>
      </c>
      <c r="QD136" s="101" t="e" cm="1">
        <f t="array" ref="QD136">IF(OR($NI136="", $QB$3=""), NA(), IFERROR(INDEX($NO136:$OH136, $QC136, MATCH($QB$3, $NO$7:$OH$7, 0)), NA()))</f>
        <v>#N/A</v>
      </c>
      <c r="QF136" s="10">
        <f t="shared" ref="QF136:QF175" si="387">COUNTIF($JF136:$JY136, "&gt;"&amp;$IP$8)+COUNTIF($JF136:$JY136, "&lt;"&amp;$IP$18)-COUNTIF($JF136:$JY136, "")</f>
        <v>-20</v>
      </c>
    </row>
    <row r="137" spans="218:448" ht="15" hidden="1" customHeight="1" x14ac:dyDescent="0.25">
      <c r="HJ137" s="52" t="e">
        <f t="shared" si="321"/>
        <v>#VALUE!</v>
      </c>
      <c r="HL137" s="49">
        <f>$CA$17</f>
        <v>0.375</v>
      </c>
      <c r="HN137" s="10" t="e">
        <f t="shared" si="324"/>
        <v>#VALUE!</v>
      </c>
      <c r="HP137" s="10" t="e">
        <f t="shared" si="325"/>
        <v>#VALUE!</v>
      </c>
      <c r="HR137" s="10" t="e">
        <f t="shared" ref="HR137:HR151" si="388">IF(OR($HN137="", $HP137=""), "", IFERROR(INDEX($CL$8:$DI$107, MATCH($HN137, $CK$8:$CK$107, 0), MATCH($HP137, $CL$7:$DI$7, 0)), ""))</f>
        <v>#VALUE!</v>
      </c>
      <c r="HT137" s="60" t="e">
        <f t="shared" si="323"/>
        <v>#VALUE!</v>
      </c>
      <c r="HU137" s="7" t="e">
        <f t="shared" si="323"/>
        <v>#VALUE!</v>
      </c>
      <c r="HV137" s="7" t="e">
        <f t="shared" si="323"/>
        <v>#VALUE!</v>
      </c>
      <c r="HW137" s="7" t="e">
        <f t="shared" si="323"/>
        <v>#VALUE!</v>
      </c>
      <c r="HX137" s="7" t="e">
        <f t="shared" si="323"/>
        <v>#VALUE!</v>
      </c>
      <c r="HY137" s="7" t="e">
        <f t="shared" si="323"/>
        <v>#VALUE!</v>
      </c>
      <c r="HZ137" s="7" t="e">
        <f t="shared" si="323"/>
        <v>#VALUE!</v>
      </c>
      <c r="IA137" s="7" t="e">
        <f t="shared" si="323"/>
        <v>#VALUE!</v>
      </c>
      <c r="IB137" s="7" t="e">
        <f t="shared" si="323"/>
        <v>#VALUE!</v>
      </c>
      <c r="IC137" s="7" t="e">
        <f t="shared" si="323"/>
        <v>#VALUE!</v>
      </c>
      <c r="ID137" s="7" t="e">
        <f t="shared" si="323"/>
        <v>#VALUE!</v>
      </c>
      <c r="IE137" s="7" t="e">
        <f t="shared" si="323"/>
        <v>#VALUE!</v>
      </c>
      <c r="IF137" s="7" t="e">
        <f t="shared" si="323"/>
        <v>#VALUE!</v>
      </c>
      <c r="IG137" s="7" t="e">
        <f t="shared" si="323"/>
        <v>#VALUE!</v>
      </c>
      <c r="IH137" s="7" t="e">
        <f t="shared" si="323"/>
        <v>#VALUE!</v>
      </c>
      <c r="II137" s="7" t="e">
        <f t="shared" si="323"/>
        <v>#VALUE!</v>
      </c>
      <c r="IJ137" s="7" t="e">
        <f t="shared" si="322"/>
        <v>#VALUE!</v>
      </c>
      <c r="IK137" s="7" t="e">
        <f t="shared" si="322"/>
        <v>#VALUE!</v>
      </c>
      <c r="IL137" s="7" t="e">
        <f t="shared" si="322"/>
        <v>#VALUE!</v>
      </c>
      <c r="IM137" s="61" t="e">
        <f t="shared" si="322"/>
        <v>#VALUE!</v>
      </c>
      <c r="IW137" s="10" t="str">
        <f>IFERROR(IF(COUNTIF(IW$8:IW136, IW136)&lt;=INDEX($IQ$8:$IQ$18, MATCH(IW136, $IP$8:$IP$18, 0)), IW136, IW136+$IR$5), "")</f>
        <v/>
      </c>
      <c r="IX137" s="10" t="str">
        <f>IF($IW137="", "", COUNTIF(IW$8:IW137, IW137))</f>
        <v/>
      </c>
      <c r="IY137" s="10" t="str">
        <f t="shared" ref="IY137:IY138" si="389">IF($IW137="", "", IFERROR(INDEX($IQ$8:$IQ$18, MATCH($IW137, $IP$8:$IP$18, 0)), ""))</f>
        <v/>
      </c>
      <c r="JA137" s="10" t="str">
        <f t="shared" ref="JA137:JA138" si="390">IF(IY137="", "", IF(IX137&lt;=IY137, "X", ""))</f>
        <v/>
      </c>
      <c r="JB137" s="10" t="str">
        <f>IF($JA137="", "", COUNTIF(JA$8:JA137, "X"))</f>
        <v/>
      </c>
      <c r="JE137" s="67" t="str">
        <f t="shared" ref="JE137:JE151" si="391">IFERROR(HJ137+HL137, "")</f>
        <v/>
      </c>
      <c r="JF137" s="60" t="str">
        <f>IF(AND($IQ$5='Dev Settings'!$BU$3, COUNTIF($IP$21:$IP$25, HT137)&gt;0, COUNTIF($IP$21:$IP$25, HT136)&gt;0), MIN($ML136:$NE136)-ML136, IF(AND($IQ$6='Dev Settings'!$BU$3, COUNTIF($IQ$21:$IQ$25, HT137)&gt;0, COUNTIF($IQ$21:$IQ$25, HT136)&gt;0), MAX($ML136:$NE136)-ML136, IFERROR(INDEX($IU$8:$IU$107, MATCH(HT137, $IT$8:$IT$107, 0)), "")))</f>
        <v/>
      </c>
      <c r="JG137" s="7" t="str">
        <f>IF(AND($IQ$5='Dev Settings'!$BU$3, COUNTIF($IP$21:$IP$25, HU137)&gt;0, COUNTIF($IP$21:$IP$25, HU136)&gt;0), MIN($ML136:$NE136)-MM136, IF(AND($IQ$6='Dev Settings'!$BU$3, COUNTIF($IQ$21:$IQ$25, HU137)&gt;0, COUNTIF($IQ$21:$IQ$25, HU136)&gt;0), MAX($ML136:$NE136)-MM136, IFERROR(INDEX($IU$8:$IU$107, MATCH(HU137, $IT$8:$IT$107, 0)), "")))</f>
        <v/>
      </c>
      <c r="JH137" s="7" t="str">
        <f>IF(AND($IQ$5='Dev Settings'!$BU$3, COUNTIF($IP$21:$IP$25, HV137)&gt;0, COUNTIF($IP$21:$IP$25, HV136)&gt;0), MIN($ML136:$NE136)-MN136, IF(AND($IQ$6='Dev Settings'!$BU$3, COUNTIF($IQ$21:$IQ$25, HV137)&gt;0, COUNTIF($IQ$21:$IQ$25, HV136)&gt;0), MAX($ML136:$NE136)-MN136, IFERROR(INDEX($IU$8:$IU$107, MATCH(HV137, $IT$8:$IT$107, 0)), "")))</f>
        <v/>
      </c>
      <c r="JI137" s="7" t="str">
        <f>IF(AND($IQ$5='Dev Settings'!$BU$3, COUNTIF($IP$21:$IP$25, HW137)&gt;0, COUNTIF($IP$21:$IP$25, HW136)&gt;0), MIN($ML136:$NE136)-MO136, IF(AND($IQ$6='Dev Settings'!$BU$3, COUNTIF($IQ$21:$IQ$25, HW137)&gt;0, COUNTIF($IQ$21:$IQ$25, HW136)&gt;0), MAX($ML136:$NE136)-MO136, IFERROR(INDEX($IU$8:$IU$107, MATCH(HW137, $IT$8:$IT$107, 0)), "")))</f>
        <v/>
      </c>
      <c r="JJ137" s="7" t="str">
        <f>IF(AND($IQ$5='Dev Settings'!$BU$3, COUNTIF($IP$21:$IP$25, HX137)&gt;0, COUNTIF($IP$21:$IP$25, HX136)&gt;0), MIN($ML136:$NE136)-MP136, IF(AND($IQ$6='Dev Settings'!$BU$3, COUNTIF($IQ$21:$IQ$25, HX137)&gt;0, COUNTIF($IQ$21:$IQ$25, HX136)&gt;0), MAX($ML136:$NE136)-MP136, IFERROR(INDEX($IU$8:$IU$107, MATCH(HX137, $IT$8:$IT$107, 0)), "")))</f>
        <v/>
      </c>
      <c r="JK137" s="7" t="str">
        <f>IF(AND($IQ$5='Dev Settings'!$BU$3, COUNTIF($IP$21:$IP$25, HY137)&gt;0, COUNTIF($IP$21:$IP$25, HY136)&gt;0), MIN($ML136:$NE136)-MQ136, IF(AND($IQ$6='Dev Settings'!$BU$3, COUNTIF($IQ$21:$IQ$25, HY137)&gt;0, COUNTIF($IQ$21:$IQ$25, HY136)&gt;0), MAX($ML136:$NE136)-MQ136, IFERROR(INDEX($IU$8:$IU$107, MATCH(HY137, $IT$8:$IT$107, 0)), "")))</f>
        <v/>
      </c>
      <c r="JL137" s="7" t="str">
        <f>IF(AND($IQ$5='Dev Settings'!$BU$3, COUNTIF($IP$21:$IP$25, HZ137)&gt;0, COUNTIF($IP$21:$IP$25, HZ136)&gt;0), MIN($ML136:$NE136)-MR136, IF(AND($IQ$6='Dev Settings'!$BU$3, COUNTIF($IQ$21:$IQ$25, HZ137)&gt;0, COUNTIF($IQ$21:$IQ$25, HZ136)&gt;0), MAX($ML136:$NE136)-MR136, IFERROR(INDEX($IU$8:$IU$107, MATCH(HZ137, $IT$8:$IT$107, 0)), "")))</f>
        <v/>
      </c>
      <c r="JM137" s="7" t="str">
        <f>IF(AND($IQ$5='Dev Settings'!$BU$3, COUNTIF($IP$21:$IP$25, IA137)&gt;0, COUNTIF($IP$21:$IP$25, IA136)&gt;0), MIN($ML136:$NE136)-MS136, IF(AND($IQ$6='Dev Settings'!$BU$3, COUNTIF($IQ$21:$IQ$25, IA137)&gt;0, COUNTIF($IQ$21:$IQ$25, IA136)&gt;0), MAX($ML136:$NE136)-MS136, IFERROR(INDEX($IU$8:$IU$107, MATCH(IA137, $IT$8:$IT$107, 0)), "")))</f>
        <v/>
      </c>
      <c r="JN137" s="7" t="str">
        <f>IF(AND($IQ$5='Dev Settings'!$BU$3, COUNTIF($IP$21:$IP$25, IB137)&gt;0, COUNTIF($IP$21:$IP$25, IB136)&gt;0), MIN($ML136:$NE136)-MT136, IF(AND($IQ$6='Dev Settings'!$BU$3, COUNTIF($IQ$21:$IQ$25, IB137)&gt;0, COUNTIF($IQ$21:$IQ$25, IB136)&gt;0), MAX($ML136:$NE136)-MT136, IFERROR(INDEX($IU$8:$IU$107, MATCH(IB137, $IT$8:$IT$107, 0)), "")))</f>
        <v/>
      </c>
      <c r="JO137" s="7" t="str">
        <f>IF(AND($IQ$5='Dev Settings'!$BU$3, COUNTIF($IP$21:$IP$25, IC137)&gt;0, COUNTIF($IP$21:$IP$25, IC136)&gt;0), MIN($ML136:$NE136)-MU136, IF(AND($IQ$6='Dev Settings'!$BU$3, COUNTIF($IQ$21:$IQ$25, IC137)&gt;0, COUNTIF($IQ$21:$IQ$25, IC136)&gt;0), MAX($ML136:$NE136)-MU136, IFERROR(INDEX($IU$8:$IU$107, MATCH(IC137, $IT$8:$IT$107, 0)), "")))</f>
        <v/>
      </c>
      <c r="JP137" s="7" t="str">
        <f>IF(AND($IQ$5='Dev Settings'!$BU$3, COUNTIF($IP$21:$IP$25, ID137)&gt;0, COUNTIF($IP$21:$IP$25, ID136)&gt;0), MIN($ML136:$NE136)-MV136, IF(AND($IQ$6='Dev Settings'!$BU$3, COUNTIF($IQ$21:$IQ$25, ID137)&gt;0, COUNTIF($IQ$21:$IQ$25, ID136)&gt;0), MAX($ML136:$NE136)-MV136, IFERROR(INDEX($IU$8:$IU$107, MATCH(ID137, $IT$8:$IT$107, 0)), "")))</f>
        <v/>
      </c>
      <c r="JQ137" s="7" t="str">
        <f>IF(AND($IQ$5='Dev Settings'!$BU$3, COUNTIF($IP$21:$IP$25, IE137)&gt;0, COUNTIF($IP$21:$IP$25, IE136)&gt;0), MIN($ML136:$NE136)-MW136, IF(AND($IQ$6='Dev Settings'!$BU$3, COUNTIF($IQ$21:$IQ$25, IE137)&gt;0, COUNTIF($IQ$21:$IQ$25, IE136)&gt;0), MAX($ML136:$NE136)-MW136, IFERROR(INDEX($IU$8:$IU$107, MATCH(IE137, $IT$8:$IT$107, 0)), "")))</f>
        <v/>
      </c>
      <c r="JR137" s="7" t="str">
        <f>IF(AND($IQ$5='Dev Settings'!$BU$3, COUNTIF($IP$21:$IP$25, IF137)&gt;0, COUNTIF($IP$21:$IP$25, IF136)&gt;0), MIN($ML136:$NE136)-MX136, IF(AND($IQ$6='Dev Settings'!$BU$3, COUNTIF($IQ$21:$IQ$25, IF137)&gt;0, COUNTIF($IQ$21:$IQ$25, IF136)&gt;0), MAX($ML136:$NE136)-MX136, IFERROR(INDEX($IU$8:$IU$107, MATCH(IF137, $IT$8:$IT$107, 0)), "")))</f>
        <v/>
      </c>
      <c r="JS137" s="7" t="str">
        <f>IF(AND($IQ$5='Dev Settings'!$BU$3, COUNTIF($IP$21:$IP$25, IG137)&gt;0, COUNTIF($IP$21:$IP$25, IG136)&gt;0), MIN($ML136:$NE136)-MY136, IF(AND($IQ$6='Dev Settings'!$BU$3, COUNTIF($IQ$21:$IQ$25, IG137)&gt;0, COUNTIF($IQ$21:$IQ$25, IG136)&gt;0), MAX($ML136:$NE136)-MY136, IFERROR(INDEX($IU$8:$IU$107, MATCH(IG137, $IT$8:$IT$107, 0)), "")))</f>
        <v/>
      </c>
      <c r="JT137" s="7" t="str">
        <f>IF(AND($IQ$5='Dev Settings'!$BU$3, COUNTIF($IP$21:$IP$25, IH137)&gt;0, COUNTIF($IP$21:$IP$25, IH136)&gt;0), MIN($ML136:$NE136)-MZ136, IF(AND($IQ$6='Dev Settings'!$BU$3, COUNTIF($IQ$21:$IQ$25, IH137)&gt;0, COUNTIF($IQ$21:$IQ$25, IH136)&gt;0), MAX($ML136:$NE136)-MZ136, IFERROR(INDEX($IU$8:$IU$107, MATCH(IH137, $IT$8:$IT$107, 0)), "")))</f>
        <v/>
      </c>
      <c r="JU137" s="7" t="str">
        <f>IF(AND($IQ$5='Dev Settings'!$BU$3, COUNTIF($IP$21:$IP$25, II137)&gt;0, COUNTIF($IP$21:$IP$25, II136)&gt;0), MIN($ML136:$NE136)-NA136, IF(AND($IQ$6='Dev Settings'!$BU$3, COUNTIF($IQ$21:$IQ$25, II137)&gt;0, COUNTIF($IQ$21:$IQ$25, II136)&gt;0), MAX($ML136:$NE136)-NA136, IFERROR(INDEX($IU$8:$IU$107, MATCH(II137, $IT$8:$IT$107, 0)), "")))</f>
        <v/>
      </c>
      <c r="JV137" s="7" t="str">
        <f>IF(AND($IQ$5='Dev Settings'!$BU$3, COUNTIF($IP$21:$IP$25, IJ137)&gt;0, COUNTIF($IP$21:$IP$25, IJ136)&gt;0), MIN($ML136:$NE136)-NB136, IF(AND($IQ$6='Dev Settings'!$BU$3, COUNTIF($IQ$21:$IQ$25, IJ137)&gt;0, COUNTIF($IQ$21:$IQ$25, IJ136)&gt;0), MAX($ML136:$NE136)-NB136, IFERROR(INDEX($IU$8:$IU$107, MATCH(IJ137, $IT$8:$IT$107, 0)), "")))</f>
        <v/>
      </c>
      <c r="JW137" s="7" t="str">
        <f>IF(AND($IQ$5='Dev Settings'!$BU$3, COUNTIF($IP$21:$IP$25, IK137)&gt;0, COUNTIF($IP$21:$IP$25, IK136)&gt;0), MIN($ML136:$NE136)-NC136, IF(AND($IQ$6='Dev Settings'!$BU$3, COUNTIF($IQ$21:$IQ$25, IK137)&gt;0, COUNTIF($IQ$21:$IQ$25, IK136)&gt;0), MAX($ML136:$NE136)-NC136, IFERROR(INDEX($IU$8:$IU$107, MATCH(IK137, $IT$8:$IT$107, 0)), "")))</f>
        <v/>
      </c>
      <c r="JX137" s="7" t="str">
        <f>IF(AND($IQ$5='Dev Settings'!$BU$3, COUNTIF($IP$21:$IP$25, IL137)&gt;0, COUNTIF($IP$21:$IP$25, IL136)&gt;0), MIN($ML136:$NE136)-ND136, IF(AND($IQ$6='Dev Settings'!$BU$3, COUNTIF($IQ$21:$IQ$25, IL137)&gt;0, COUNTIF($IQ$21:$IQ$25, IL136)&gt;0), MAX($ML136:$NE136)-ND136, IFERROR(INDEX($IU$8:$IU$107, MATCH(IL137, $IT$8:$IT$107, 0)), "")))</f>
        <v/>
      </c>
      <c r="JY137" s="61" t="str">
        <f>IF(AND($IQ$5='Dev Settings'!$BU$3, COUNTIF($IP$21:$IP$25, IM137)&gt;0, COUNTIF($IP$21:$IP$25, IM136)&gt;0), MIN($ML136:$NE136)-NE136, IF(AND($IQ$6='Dev Settings'!$BU$3, COUNTIF($IQ$21:$IQ$25, IM137)&gt;0, COUNTIF($IQ$21:$IQ$25, IM136)&gt;0), MAX($ML136:$NE136)-NE136, IFERROR(INDEX($IU$8:$IU$107, MATCH(IM137, $IT$8:$IT$107, 0)), "")))</f>
        <v/>
      </c>
      <c r="KA137" s="60" t="str">
        <f t="shared" si="326"/>
        <v/>
      </c>
      <c r="KB137" s="7" t="str">
        <f t="shared" si="327"/>
        <v/>
      </c>
      <c r="KC137" s="7" t="str">
        <f t="shared" si="328"/>
        <v/>
      </c>
      <c r="KD137" s="7" t="str">
        <f t="shared" si="329"/>
        <v/>
      </c>
      <c r="KE137" s="7" t="str">
        <f t="shared" si="330"/>
        <v/>
      </c>
      <c r="KF137" s="7" t="str">
        <f t="shared" si="331"/>
        <v/>
      </c>
      <c r="KG137" s="7" t="str">
        <f t="shared" si="332"/>
        <v/>
      </c>
      <c r="KH137" s="7" t="str">
        <f t="shared" si="333"/>
        <v/>
      </c>
      <c r="KI137" s="7" t="str">
        <f t="shared" si="334"/>
        <v/>
      </c>
      <c r="KJ137" s="7" t="str">
        <f t="shared" si="335"/>
        <v/>
      </c>
      <c r="KK137" s="7" t="str">
        <f t="shared" si="336"/>
        <v/>
      </c>
      <c r="KL137" s="7" t="str">
        <f t="shared" si="337"/>
        <v/>
      </c>
      <c r="KM137" s="7" t="str">
        <f t="shared" si="338"/>
        <v/>
      </c>
      <c r="KN137" s="7" t="str">
        <f t="shared" si="339"/>
        <v/>
      </c>
      <c r="KO137" s="7" t="str">
        <f t="shared" si="340"/>
        <v/>
      </c>
      <c r="KP137" s="7" t="str">
        <f t="shared" si="341"/>
        <v/>
      </c>
      <c r="KQ137" s="7" t="str">
        <f t="shared" si="342"/>
        <v/>
      </c>
      <c r="KR137" s="7" t="str">
        <f t="shared" si="343"/>
        <v/>
      </c>
      <c r="KS137" s="7" t="str">
        <f t="shared" si="344"/>
        <v/>
      </c>
      <c r="KT137" s="61" t="str">
        <f t="shared" si="345"/>
        <v/>
      </c>
      <c r="KV137" s="60" t="e">
        <f t="shared" si="346"/>
        <v>#VALUE!</v>
      </c>
      <c r="KW137" s="7" t="e">
        <f t="shared" si="347"/>
        <v>#VALUE!</v>
      </c>
      <c r="KX137" s="7" t="e">
        <f t="shared" si="348"/>
        <v>#VALUE!</v>
      </c>
      <c r="KY137" s="7" t="e">
        <f t="shared" si="349"/>
        <v>#VALUE!</v>
      </c>
      <c r="KZ137" s="7" t="e">
        <f t="shared" si="350"/>
        <v>#VALUE!</v>
      </c>
      <c r="LA137" s="7" t="e">
        <f t="shared" si="351"/>
        <v>#VALUE!</v>
      </c>
      <c r="LB137" s="7" t="e">
        <f t="shared" si="352"/>
        <v>#VALUE!</v>
      </c>
      <c r="LC137" s="7" t="e">
        <f t="shared" si="353"/>
        <v>#VALUE!</v>
      </c>
      <c r="LD137" s="7" t="e">
        <f t="shared" si="354"/>
        <v>#VALUE!</v>
      </c>
      <c r="LE137" s="7" t="e">
        <f t="shared" si="355"/>
        <v>#VALUE!</v>
      </c>
      <c r="LF137" s="7" t="e">
        <f t="shared" si="356"/>
        <v>#VALUE!</v>
      </c>
      <c r="LG137" s="7" t="e">
        <f t="shared" si="357"/>
        <v>#VALUE!</v>
      </c>
      <c r="LH137" s="7" t="e">
        <f t="shared" si="358"/>
        <v>#VALUE!</v>
      </c>
      <c r="LI137" s="7" t="e">
        <f t="shared" si="359"/>
        <v>#VALUE!</v>
      </c>
      <c r="LJ137" s="7" t="e">
        <f t="shared" si="360"/>
        <v>#VALUE!</v>
      </c>
      <c r="LK137" s="7" t="e">
        <f t="shared" si="361"/>
        <v>#VALUE!</v>
      </c>
      <c r="LL137" s="7" t="e">
        <f t="shared" si="362"/>
        <v>#VALUE!</v>
      </c>
      <c r="LM137" s="7" t="e">
        <f t="shared" si="363"/>
        <v>#VALUE!</v>
      </c>
      <c r="LN137" s="7" t="e">
        <f t="shared" si="364"/>
        <v>#VALUE!</v>
      </c>
      <c r="LO137" s="61" t="e">
        <f t="shared" si="365"/>
        <v>#VALUE!</v>
      </c>
      <c r="LQ137" s="60" t="e">
        <f t="shared" si="366"/>
        <v>#VALUE!</v>
      </c>
      <c r="LR137" s="7" t="e">
        <f t="shared" si="367"/>
        <v>#VALUE!</v>
      </c>
      <c r="LS137" s="7" t="e">
        <f t="shared" si="368"/>
        <v>#VALUE!</v>
      </c>
      <c r="LT137" s="7" t="e">
        <f t="shared" si="369"/>
        <v>#VALUE!</v>
      </c>
      <c r="LU137" s="7" t="e">
        <f t="shared" si="370"/>
        <v>#VALUE!</v>
      </c>
      <c r="LV137" s="7" t="e">
        <f t="shared" si="371"/>
        <v>#VALUE!</v>
      </c>
      <c r="LW137" s="7" t="e">
        <f t="shared" si="372"/>
        <v>#VALUE!</v>
      </c>
      <c r="LX137" s="7" t="e">
        <f t="shared" si="373"/>
        <v>#VALUE!</v>
      </c>
      <c r="LY137" s="7" t="e">
        <f t="shared" si="374"/>
        <v>#VALUE!</v>
      </c>
      <c r="LZ137" s="7" t="e">
        <f t="shared" si="375"/>
        <v>#VALUE!</v>
      </c>
      <c r="MA137" s="7" t="e">
        <f t="shared" si="376"/>
        <v>#VALUE!</v>
      </c>
      <c r="MB137" s="7" t="e">
        <f t="shared" si="377"/>
        <v>#VALUE!</v>
      </c>
      <c r="MC137" s="7" t="e">
        <f t="shared" si="378"/>
        <v>#VALUE!</v>
      </c>
      <c r="MD137" s="7" t="e">
        <f t="shared" si="379"/>
        <v>#VALUE!</v>
      </c>
      <c r="ME137" s="7" t="e">
        <f t="shared" si="380"/>
        <v>#VALUE!</v>
      </c>
      <c r="MF137" s="7" t="e">
        <f t="shared" si="381"/>
        <v>#VALUE!</v>
      </c>
      <c r="MG137" s="7" t="e">
        <f t="shared" si="382"/>
        <v>#VALUE!</v>
      </c>
      <c r="MH137" s="7" t="e">
        <f t="shared" si="383"/>
        <v>#VALUE!</v>
      </c>
      <c r="MI137" s="7" t="e">
        <f t="shared" si="384"/>
        <v>#VALUE!</v>
      </c>
      <c r="MJ137" s="61" t="e">
        <f t="shared" si="385"/>
        <v>#VALUE!</v>
      </c>
      <c r="ML137" s="60" t="str">
        <f t="shared" ref="ML137:ML151" si="392">IFERROR(IF(ML136+LQ136&gt;$JY$2, $JY$2, IF(ML136+LQ136&lt;$JY$3, $JY$3, ML136+LQ136)), "")</f>
        <v/>
      </c>
      <c r="MM137" s="7" t="str">
        <f t="shared" ref="MM137:MM151" si="393">IFERROR(IF(MM136+LR136&gt;$JY$2, $JY$2, IF(MM136+LR136&lt;$JY$3, $JY$3, MM136+LR136)), "")</f>
        <v/>
      </c>
      <c r="MN137" s="7" t="str">
        <f t="shared" ref="MN137:MN151" si="394">IFERROR(IF(MN136+LS136&gt;$JY$2, $JY$2, IF(MN136+LS136&lt;$JY$3, $JY$3, MN136+LS136)), "")</f>
        <v/>
      </c>
      <c r="MO137" s="7" t="str">
        <f t="shared" ref="MO137:MO151" si="395">IFERROR(IF(MO136+LT136&gt;$JY$2, $JY$2, IF(MO136+LT136&lt;$JY$3, $JY$3, MO136+LT136)), "")</f>
        <v/>
      </c>
      <c r="MP137" s="7" t="str">
        <f t="shared" ref="MP137:MP151" si="396">IFERROR(IF(MP136+LU136&gt;$JY$2, $JY$2, IF(MP136+LU136&lt;$JY$3, $JY$3, MP136+LU136)), "")</f>
        <v/>
      </c>
      <c r="MQ137" s="7" t="str">
        <f t="shared" ref="MQ137:MQ151" si="397">IFERROR(IF(MQ136+LV136&gt;$JY$2, $JY$2, IF(MQ136+LV136&lt;$JY$3, $JY$3, MQ136+LV136)), "")</f>
        <v/>
      </c>
      <c r="MR137" s="7" t="str">
        <f t="shared" ref="MR137:MR151" si="398">IFERROR(IF(MR136+LW136&gt;$JY$2, $JY$2, IF(MR136+LW136&lt;$JY$3, $JY$3, MR136+LW136)), "")</f>
        <v/>
      </c>
      <c r="MS137" s="7" t="str">
        <f t="shared" ref="MS137:MS151" si="399">IFERROR(IF(MS136+LX136&gt;$JY$2, $JY$2, IF(MS136+LX136&lt;$JY$3, $JY$3, MS136+LX136)), "")</f>
        <v/>
      </c>
      <c r="MT137" s="7" t="str">
        <f t="shared" ref="MT137:MT151" si="400">IFERROR(IF(MT136+LY136&gt;$JY$2, $JY$2, IF(MT136+LY136&lt;$JY$3, $JY$3, MT136+LY136)), "")</f>
        <v/>
      </c>
      <c r="MU137" s="7" t="str">
        <f t="shared" ref="MU137:MU151" si="401">IFERROR(IF(MU136+LZ136&gt;$JY$2, $JY$2, IF(MU136+LZ136&lt;$JY$3, $JY$3, MU136+LZ136)), "")</f>
        <v/>
      </c>
      <c r="MV137" s="7" t="str">
        <f t="shared" ref="MV137:MV151" si="402">IFERROR(IF(MV136+MA136&gt;$JY$2, $JY$2, IF(MV136+MA136&lt;$JY$3, $JY$3, MV136+MA136)), "")</f>
        <v/>
      </c>
      <c r="MW137" s="7" t="str">
        <f t="shared" ref="MW137:MW151" si="403">IFERROR(IF(MW136+MB136&gt;$JY$2, $JY$2, IF(MW136+MB136&lt;$JY$3, $JY$3, MW136+MB136)), "")</f>
        <v/>
      </c>
      <c r="MX137" s="7" t="str">
        <f t="shared" ref="MX137:MX151" si="404">IFERROR(IF(MX136+MC136&gt;$JY$2, $JY$2, IF(MX136+MC136&lt;$JY$3, $JY$3, MX136+MC136)), "")</f>
        <v/>
      </c>
      <c r="MY137" s="7" t="str">
        <f t="shared" ref="MY137:MY151" si="405">IFERROR(IF(MY136+MD136&gt;$JY$2, $JY$2, IF(MY136+MD136&lt;$JY$3, $JY$3, MY136+MD136)), "")</f>
        <v/>
      </c>
      <c r="MZ137" s="7" t="str">
        <f t="shared" ref="MZ137:MZ151" si="406">IFERROR(IF(MZ136+ME136&gt;$JY$2, $JY$2, IF(MZ136+ME136&lt;$JY$3, $JY$3, MZ136+ME136)), "")</f>
        <v/>
      </c>
      <c r="NA137" s="7" t="str">
        <f t="shared" ref="NA137:NA151" si="407">IFERROR(IF(NA136+MF136&gt;$JY$2, $JY$2, IF(NA136+MF136&lt;$JY$3, $JY$3, NA136+MF136)), "")</f>
        <v/>
      </c>
      <c r="NB137" s="7" t="str">
        <f t="shared" ref="NB137:NB151" si="408">IFERROR(IF(NB136+MG136&gt;$JY$2, $JY$2, IF(NB136+MG136&lt;$JY$3, $JY$3, NB136+MG136)), "")</f>
        <v/>
      </c>
      <c r="NC137" s="7" t="str">
        <f t="shared" ref="NC137:NC151" si="409">IFERROR(IF(NC136+MH136&gt;$JY$2, $JY$2, IF(NC136+MH136&lt;$JY$3, $JY$3, NC136+MH136)), "")</f>
        <v/>
      </c>
      <c r="ND137" s="7" t="str">
        <f t="shared" ref="ND137:ND151" si="410">IFERROR(IF(ND136+MI136&gt;$JY$2, $JY$2, IF(ND136+MI136&lt;$JY$3, $JY$3, ND136+MI136)), "")</f>
        <v/>
      </c>
      <c r="NE137" s="61" t="str">
        <f t="shared" ref="NE137:NE151" si="411">IFERROR(IF(NE136+MJ136&gt;$JY$2, $JY$2, IF(NE136+MJ136&lt;$JY$3, $JY$3, NE136+MJ136)), "")</f>
        <v/>
      </c>
      <c r="NG137" s="10" t="str">
        <f t="shared" ref="NG137:NG175" si="412">IFERROR(ROUND(AVERAGE($ML137:$NE137), 0), "")</f>
        <v/>
      </c>
      <c r="NI137" s="10" t="str">
        <f t="shared" ref="NI137:NI175" si="413">IF($JE137="", "", IF($NI$5&gt;=$JE137, "X", ""))</f>
        <v/>
      </c>
      <c r="NK137" s="10" t="str">
        <f>IF(COUNTIF($NI137:$NI$176, "X")=1, "X", "")</f>
        <v/>
      </c>
      <c r="NM137" s="10" t="str">
        <f t="shared" si="386"/>
        <v/>
      </c>
      <c r="NO137" s="85" t="str" cm="1">
        <f t="array" ref="NO137">IF(OR(NO$7="", $JE137=""), "", IFERROR(NO$8+SUMPRODUCT((Trades!$CL$8:$CL$307)*(Trades!$O$8:$Q$307=NO$7)*(Trades!$R$8:$R$307&lt;$JE137))-SUMPRODUCT((Trades!$H$8:$H$307)*(Trades!$E$8:$E$307=NO$7)*(Trades!$R$8:$R$307&lt;$JE137)), ""))</f>
        <v/>
      </c>
      <c r="NP137" s="86" t="str" cm="1">
        <f t="array" ref="NP137">IF(OR(NP$7="", $JE137=""), "", IFERROR(NP$8+SUMPRODUCT((Trades!$CL$8:$CL$307)*(Trades!$O$8:$Q$307=NP$7)*(Trades!$R$8:$R$307&lt;$JE137))-SUMPRODUCT((Trades!$H$8:$H$307)*(Trades!$E$8:$E$307=NP$7)*(Trades!$R$8:$R$307&lt;$JE137)), ""))</f>
        <v/>
      </c>
      <c r="NQ137" s="86" t="str" cm="1">
        <f t="array" ref="NQ137">IF(OR(NQ$7="", $JE137=""), "", IFERROR(NQ$8+SUMPRODUCT((Trades!$CL$8:$CL$307)*(Trades!$O$8:$Q$307=NQ$7)*(Trades!$R$8:$R$307&lt;$JE137))-SUMPRODUCT((Trades!$H$8:$H$307)*(Trades!$E$8:$E$307=NQ$7)*(Trades!$R$8:$R$307&lt;$JE137)), ""))</f>
        <v/>
      </c>
      <c r="NR137" s="86" t="str" cm="1">
        <f t="array" ref="NR137">IF(OR(NR$7="", $JE137=""), "", IFERROR(NR$8+SUMPRODUCT((Trades!$CL$8:$CL$307)*(Trades!$O$8:$Q$307=NR$7)*(Trades!$R$8:$R$307&lt;$JE137))-SUMPRODUCT((Trades!$H$8:$H$307)*(Trades!$E$8:$E$307=NR$7)*(Trades!$R$8:$R$307&lt;$JE137)), ""))</f>
        <v/>
      </c>
      <c r="NS137" s="86" t="str" cm="1">
        <f t="array" ref="NS137">IF(OR(NS$7="", $JE137=""), "", IFERROR(NS$8+SUMPRODUCT((Trades!$CL$8:$CL$307)*(Trades!$O$8:$Q$307=NS$7)*(Trades!$R$8:$R$307&lt;$JE137))-SUMPRODUCT((Trades!$H$8:$H$307)*(Trades!$E$8:$E$307=NS$7)*(Trades!$R$8:$R$307&lt;$JE137)), ""))</f>
        <v/>
      </c>
      <c r="NT137" s="86" t="str" cm="1">
        <f t="array" ref="NT137">IF(OR(NT$7="", $JE137=""), "", IFERROR(NT$8+SUMPRODUCT((Trades!$CL$8:$CL$307)*(Trades!$O$8:$Q$307=NT$7)*(Trades!$R$8:$R$307&lt;$JE137))-SUMPRODUCT((Trades!$H$8:$H$307)*(Trades!$E$8:$E$307=NT$7)*(Trades!$R$8:$R$307&lt;$JE137)), ""))</f>
        <v/>
      </c>
      <c r="NU137" s="86" t="str" cm="1">
        <f t="array" ref="NU137">IF(OR(NU$7="", $JE137=""), "", IFERROR(NU$8+SUMPRODUCT((Trades!$CL$8:$CL$307)*(Trades!$O$8:$Q$307=NU$7)*(Trades!$R$8:$R$307&lt;$JE137))-SUMPRODUCT((Trades!$H$8:$H$307)*(Trades!$E$8:$E$307=NU$7)*(Trades!$R$8:$R$307&lt;$JE137)), ""))</f>
        <v/>
      </c>
      <c r="NV137" s="86" t="str" cm="1">
        <f t="array" ref="NV137">IF(OR(NV$7="", $JE137=""), "", IFERROR(NV$8+SUMPRODUCT((Trades!$CL$8:$CL$307)*(Trades!$O$8:$Q$307=NV$7)*(Trades!$R$8:$R$307&lt;$JE137))-SUMPRODUCT((Trades!$H$8:$H$307)*(Trades!$E$8:$E$307=NV$7)*(Trades!$R$8:$R$307&lt;$JE137)), ""))</f>
        <v/>
      </c>
      <c r="NW137" s="86" t="str" cm="1">
        <f t="array" ref="NW137">IF(OR(NW$7="", $JE137=""), "", IFERROR(NW$8+SUMPRODUCT((Trades!$CL$8:$CL$307)*(Trades!$O$8:$Q$307=NW$7)*(Trades!$R$8:$R$307&lt;$JE137))-SUMPRODUCT((Trades!$H$8:$H$307)*(Trades!$E$8:$E$307=NW$7)*(Trades!$R$8:$R$307&lt;$JE137)), ""))</f>
        <v/>
      </c>
      <c r="NX137" s="86" t="str" cm="1">
        <f t="array" ref="NX137">IF(OR(NX$7="", $JE137=""), "", IFERROR(NX$8+SUMPRODUCT((Trades!$CL$8:$CL$307)*(Trades!$O$8:$Q$307=NX$7)*(Trades!$R$8:$R$307&lt;$JE137))-SUMPRODUCT((Trades!$H$8:$H$307)*(Trades!$E$8:$E$307=NX$7)*(Trades!$R$8:$R$307&lt;$JE137)), ""))</f>
        <v/>
      </c>
      <c r="NY137" s="86" t="str" cm="1">
        <f t="array" ref="NY137">IF(OR(NY$7="", $JE137=""), "", IFERROR(NY$8+SUMPRODUCT((Trades!$CL$8:$CL$307)*(Trades!$O$8:$Q$307=NY$7)*(Trades!$R$8:$R$307&lt;$JE137))-SUMPRODUCT((Trades!$H$8:$H$307)*(Trades!$E$8:$E$307=NY$7)*(Trades!$R$8:$R$307&lt;$JE137)), ""))</f>
        <v/>
      </c>
      <c r="NZ137" s="86" t="str" cm="1">
        <f t="array" ref="NZ137">IF(OR(NZ$7="", $JE137=""), "", IFERROR(NZ$8+SUMPRODUCT((Trades!$CL$8:$CL$307)*(Trades!$O$8:$Q$307=NZ$7)*(Trades!$R$8:$R$307&lt;$JE137))-SUMPRODUCT((Trades!$H$8:$H$307)*(Trades!$E$8:$E$307=NZ$7)*(Trades!$R$8:$R$307&lt;$JE137)), ""))</f>
        <v/>
      </c>
      <c r="OA137" s="86" t="str" cm="1">
        <f t="array" ref="OA137">IF(OR(OA$7="", $JE137=""), "", IFERROR(OA$8+SUMPRODUCT((Trades!$CL$8:$CL$307)*(Trades!$O$8:$Q$307=OA$7)*(Trades!$R$8:$R$307&lt;$JE137))-SUMPRODUCT((Trades!$H$8:$H$307)*(Trades!$E$8:$E$307=OA$7)*(Trades!$R$8:$R$307&lt;$JE137)), ""))</f>
        <v/>
      </c>
      <c r="OB137" s="86" t="str" cm="1">
        <f t="array" ref="OB137">IF(OR(OB$7="", $JE137=""), "", IFERROR(OB$8+SUMPRODUCT((Trades!$CL$8:$CL$307)*(Trades!$O$8:$Q$307=OB$7)*(Trades!$R$8:$R$307&lt;$JE137))-SUMPRODUCT((Trades!$H$8:$H$307)*(Trades!$E$8:$E$307=OB$7)*(Trades!$R$8:$R$307&lt;$JE137)), ""))</f>
        <v/>
      </c>
      <c r="OC137" s="86" t="str" cm="1">
        <f t="array" ref="OC137">IF(OR(OC$7="", $JE137=""), "", IFERROR(OC$8+SUMPRODUCT((Trades!$CL$8:$CL$307)*(Trades!$O$8:$Q$307=OC$7)*(Trades!$R$8:$R$307&lt;$JE137))-SUMPRODUCT((Trades!$H$8:$H$307)*(Trades!$E$8:$E$307=OC$7)*(Trades!$R$8:$R$307&lt;$JE137)), ""))</f>
        <v/>
      </c>
      <c r="OD137" s="86" t="str" cm="1">
        <f t="array" ref="OD137">IF(OR(OD$7="", $JE137=""), "", IFERROR(OD$8+SUMPRODUCT((Trades!$CL$8:$CL$307)*(Trades!$O$8:$Q$307=OD$7)*(Trades!$R$8:$R$307&lt;$JE137))-SUMPRODUCT((Trades!$H$8:$H$307)*(Trades!$E$8:$E$307=OD$7)*(Trades!$R$8:$R$307&lt;$JE137)), ""))</f>
        <v/>
      </c>
      <c r="OE137" s="86" t="str" cm="1">
        <f t="array" ref="OE137">IF(OR(OE$7="", $JE137=""), "", IFERROR(OE$8+SUMPRODUCT((Trades!$CL$8:$CL$307)*(Trades!$O$8:$Q$307=OE$7)*(Trades!$R$8:$R$307&lt;$JE137))-SUMPRODUCT((Trades!$H$8:$H$307)*(Trades!$E$8:$E$307=OE$7)*(Trades!$R$8:$R$307&lt;$JE137)), ""))</f>
        <v/>
      </c>
      <c r="OF137" s="86" t="str" cm="1">
        <f t="array" ref="OF137">IF(OR(OF$7="", $JE137=""), "", IFERROR(OF$8+SUMPRODUCT((Trades!$CL$8:$CL$307)*(Trades!$O$8:$Q$307=OF$7)*(Trades!$R$8:$R$307&lt;$JE137))-SUMPRODUCT((Trades!$H$8:$H$307)*(Trades!$E$8:$E$307=OF$7)*(Trades!$R$8:$R$307&lt;$JE137)), ""))</f>
        <v/>
      </c>
      <c r="OG137" s="86" t="str" cm="1">
        <f t="array" ref="OG137">IF(OR(OG$7="", $JE137=""), "", IFERROR(OG$8+SUMPRODUCT((Trades!$CL$8:$CL$307)*(Trades!$O$8:$Q$307=OG$7)*(Trades!$R$8:$R$307&lt;$JE137))-SUMPRODUCT((Trades!$H$8:$H$307)*(Trades!$E$8:$E$307=OG$7)*(Trades!$R$8:$R$307&lt;$JE137)), ""))</f>
        <v/>
      </c>
      <c r="OH137" s="87" t="str" cm="1">
        <f t="array" ref="OH137">IF(OR(OH$7="", $JE137=""), "", IFERROR(OH$8+SUMPRODUCT((Trades!$CL$8:$CL$307)*(Trades!$O$8:$Q$307=OH$7)*(Trades!$R$8:$R$307&lt;$JE137))-SUMPRODUCT((Trades!$H$8:$H$307)*(Trades!$E$8:$E$307=OH$7)*(Trades!$R$8:$R$307&lt;$JE137)), ""))</f>
        <v/>
      </c>
      <c r="OJ137" s="94" t="str">
        <f t="shared" ref="OJ137:OJ151" si="414">IF(OR(OJ$7="", $JE137=""), "", IFERROR(ROUND(NO137*ML137/$NG137, 0), ""))</f>
        <v/>
      </c>
      <c r="OK137" s="95" t="str">
        <f t="shared" si="298"/>
        <v/>
      </c>
      <c r="OL137" s="95" t="str">
        <f t="shared" si="299"/>
        <v/>
      </c>
      <c r="OM137" s="95" t="str">
        <f t="shared" si="300"/>
        <v/>
      </c>
      <c r="ON137" s="95" t="str">
        <f t="shared" si="301"/>
        <v/>
      </c>
      <c r="OO137" s="95" t="str">
        <f t="shared" si="302"/>
        <v/>
      </c>
      <c r="OP137" s="95" t="str">
        <f t="shared" si="303"/>
        <v/>
      </c>
      <c r="OQ137" s="95" t="str">
        <f t="shared" si="304"/>
        <v/>
      </c>
      <c r="OR137" s="95" t="str">
        <f t="shared" si="305"/>
        <v/>
      </c>
      <c r="OS137" s="95" t="str">
        <f t="shared" si="275"/>
        <v/>
      </c>
      <c r="OT137" s="95" t="str">
        <f t="shared" si="276"/>
        <v/>
      </c>
      <c r="OU137" s="95" t="str">
        <f t="shared" si="277"/>
        <v/>
      </c>
      <c r="OV137" s="95" t="str">
        <f t="shared" si="278"/>
        <v/>
      </c>
      <c r="OW137" s="95" t="str">
        <f t="shared" si="279"/>
        <v/>
      </c>
      <c r="OX137" s="95" t="str">
        <f t="shared" si="280"/>
        <v/>
      </c>
      <c r="OY137" s="95" t="str">
        <f t="shared" si="281"/>
        <v/>
      </c>
      <c r="OZ137" s="95" t="str">
        <f t="shared" si="282"/>
        <v/>
      </c>
      <c r="PA137" s="95" t="str">
        <f t="shared" si="283"/>
        <v/>
      </c>
      <c r="PB137" s="95" t="str">
        <f t="shared" si="284"/>
        <v/>
      </c>
      <c r="PC137" s="96" t="str">
        <f t="shared" si="285"/>
        <v/>
      </c>
      <c r="PE137" s="101" t="str">
        <f t="shared" ref="PE137:PE175" si="415">IF($JE137="", "", SUM($OJ137:$PC137))</f>
        <v/>
      </c>
      <c r="PG137" s="106" t="str">
        <f t="shared" ref="PG137:PG151" si="416">IF(OR($NG137="", PG$7=""), "", IFERROR(ML137/$NG137, ""))</f>
        <v/>
      </c>
      <c r="PH137" s="107" t="str">
        <f t="shared" si="306"/>
        <v/>
      </c>
      <c r="PI137" s="107" t="str">
        <f t="shared" si="307"/>
        <v/>
      </c>
      <c r="PJ137" s="107" t="str">
        <f t="shared" si="308"/>
        <v/>
      </c>
      <c r="PK137" s="107" t="str">
        <f t="shared" si="309"/>
        <v/>
      </c>
      <c r="PL137" s="107" t="str">
        <f t="shared" si="310"/>
        <v/>
      </c>
      <c r="PM137" s="107" t="str">
        <f t="shared" si="311"/>
        <v/>
      </c>
      <c r="PN137" s="107" t="str">
        <f t="shared" si="312"/>
        <v/>
      </c>
      <c r="PO137" s="107" t="str">
        <f t="shared" si="313"/>
        <v/>
      </c>
      <c r="PP137" s="107" t="str">
        <f t="shared" si="286"/>
        <v/>
      </c>
      <c r="PQ137" s="107" t="str">
        <f t="shared" si="287"/>
        <v/>
      </c>
      <c r="PR137" s="107" t="str">
        <f t="shared" si="288"/>
        <v/>
      </c>
      <c r="PS137" s="107" t="str">
        <f t="shared" si="289"/>
        <v/>
      </c>
      <c r="PT137" s="107" t="str">
        <f t="shared" si="290"/>
        <v/>
      </c>
      <c r="PU137" s="107" t="str">
        <f t="shared" si="291"/>
        <v/>
      </c>
      <c r="PV137" s="107" t="str">
        <f t="shared" si="292"/>
        <v/>
      </c>
      <c r="PW137" s="107" t="str">
        <f t="shared" si="293"/>
        <v/>
      </c>
      <c r="PX137" s="107" t="str">
        <f t="shared" si="294"/>
        <v/>
      </c>
      <c r="PY137" s="107" t="str">
        <f t="shared" si="295"/>
        <v/>
      </c>
      <c r="PZ137" s="108" t="str">
        <f t="shared" si="296"/>
        <v/>
      </c>
      <c r="QB137" s="124" t="str" cm="1">
        <f t="array" ref="QB137">IF(OR($QB$3="", $NI137=""), "", IFERROR(INDEX($ML137:$NE137, $QA137, MATCH($QB$3, $ML$7:$NE$7, 0)), ""))</f>
        <v/>
      </c>
      <c r="QD137" s="101" t="e" cm="1">
        <f t="array" ref="QD137">IF(OR($NI137="", $QB$3=""), NA(), IFERROR(INDEX($NO137:$OH137, $QC137, MATCH($QB$3, $NO$7:$OH$7, 0)), NA()))</f>
        <v>#N/A</v>
      </c>
      <c r="QF137" s="10">
        <f t="shared" si="387"/>
        <v>-20</v>
      </c>
    </row>
    <row r="138" spans="218:448" ht="15" hidden="1" customHeight="1" x14ac:dyDescent="0.25">
      <c r="HJ138" s="52" t="e">
        <f t="shared" si="321"/>
        <v>#VALUE!</v>
      </c>
      <c r="HL138" s="49">
        <f>$CA$18</f>
        <v>0.41666666666666669</v>
      </c>
      <c r="HN138" s="10" t="e">
        <f t="shared" si="324"/>
        <v>#VALUE!</v>
      </c>
      <c r="HP138" s="10" t="e">
        <f t="shared" si="325"/>
        <v>#VALUE!</v>
      </c>
      <c r="HR138" s="10" t="e">
        <f t="shared" si="388"/>
        <v>#VALUE!</v>
      </c>
      <c r="HT138" s="60" t="e">
        <f t="shared" si="323"/>
        <v>#VALUE!</v>
      </c>
      <c r="HU138" s="7" t="e">
        <f t="shared" si="323"/>
        <v>#VALUE!</v>
      </c>
      <c r="HV138" s="7" t="e">
        <f t="shared" si="323"/>
        <v>#VALUE!</v>
      </c>
      <c r="HW138" s="7" t="e">
        <f t="shared" si="323"/>
        <v>#VALUE!</v>
      </c>
      <c r="HX138" s="7" t="e">
        <f t="shared" si="323"/>
        <v>#VALUE!</v>
      </c>
      <c r="HY138" s="7" t="e">
        <f t="shared" si="323"/>
        <v>#VALUE!</v>
      </c>
      <c r="HZ138" s="7" t="e">
        <f t="shared" si="323"/>
        <v>#VALUE!</v>
      </c>
      <c r="IA138" s="7" t="e">
        <f t="shared" si="323"/>
        <v>#VALUE!</v>
      </c>
      <c r="IB138" s="7" t="e">
        <f t="shared" si="323"/>
        <v>#VALUE!</v>
      </c>
      <c r="IC138" s="7" t="e">
        <f t="shared" si="323"/>
        <v>#VALUE!</v>
      </c>
      <c r="ID138" s="7" t="e">
        <f t="shared" si="323"/>
        <v>#VALUE!</v>
      </c>
      <c r="IE138" s="7" t="e">
        <f t="shared" si="323"/>
        <v>#VALUE!</v>
      </c>
      <c r="IF138" s="7" t="e">
        <f t="shared" si="323"/>
        <v>#VALUE!</v>
      </c>
      <c r="IG138" s="7" t="e">
        <f t="shared" si="323"/>
        <v>#VALUE!</v>
      </c>
      <c r="IH138" s="7" t="e">
        <f t="shared" si="323"/>
        <v>#VALUE!</v>
      </c>
      <c r="II138" s="7" t="e">
        <f t="shared" si="323"/>
        <v>#VALUE!</v>
      </c>
      <c r="IJ138" s="7" t="e">
        <f t="shared" si="322"/>
        <v>#VALUE!</v>
      </c>
      <c r="IK138" s="7" t="e">
        <f t="shared" si="322"/>
        <v>#VALUE!</v>
      </c>
      <c r="IL138" s="7" t="e">
        <f t="shared" si="322"/>
        <v>#VALUE!</v>
      </c>
      <c r="IM138" s="61" t="e">
        <f t="shared" si="322"/>
        <v>#VALUE!</v>
      </c>
      <c r="IW138" s="11" t="str">
        <f>IFERROR(IF(COUNTIF(IW$8:IW137, IW137)&lt;=INDEX($IQ$8:$IQ$18, MATCH(IW137, $IP$8:$IP$18, 0)), IW137, IW137+$IR$5), "")</f>
        <v/>
      </c>
      <c r="IX138" s="11" t="str">
        <f>IF($IW138="", "", COUNTIF(IW$8:IW138, IW138))</f>
        <v/>
      </c>
      <c r="IY138" s="11" t="str">
        <f t="shared" si="389"/>
        <v/>
      </c>
      <c r="JA138" s="11" t="str">
        <f t="shared" si="390"/>
        <v/>
      </c>
      <c r="JB138" s="11" t="str">
        <f>IF($JA138="", "", COUNTIF(JA$8:JA138, "X"))</f>
        <v/>
      </c>
      <c r="JE138" s="67" t="str">
        <f t="shared" si="391"/>
        <v/>
      </c>
      <c r="JF138" s="60" t="str">
        <f>IF(AND($IQ$5='Dev Settings'!$BU$3, COUNTIF($IP$21:$IP$25, HT138)&gt;0, COUNTIF($IP$21:$IP$25, HT137)&gt;0), MIN($ML137:$NE137)-ML137, IF(AND($IQ$6='Dev Settings'!$BU$3, COUNTIF($IQ$21:$IQ$25, HT138)&gt;0, COUNTIF($IQ$21:$IQ$25, HT137)&gt;0), MAX($ML137:$NE137)-ML137, IFERROR(INDEX($IU$8:$IU$107, MATCH(HT138, $IT$8:$IT$107, 0)), "")))</f>
        <v/>
      </c>
      <c r="JG138" s="7" t="str">
        <f>IF(AND($IQ$5='Dev Settings'!$BU$3, COUNTIF($IP$21:$IP$25, HU138)&gt;0, COUNTIF($IP$21:$IP$25, HU137)&gt;0), MIN($ML137:$NE137)-MM137, IF(AND($IQ$6='Dev Settings'!$BU$3, COUNTIF($IQ$21:$IQ$25, HU138)&gt;0, COUNTIF($IQ$21:$IQ$25, HU137)&gt;0), MAX($ML137:$NE137)-MM137, IFERROR(INDEX($IU$8:$IU$107, MATCH(HU138, $IT$8:$IT$107, 0)), "")))</f>
        <v/>
      </c>
      <c r="JH138" s="7" t="str">
        <f>IF(AND($IQ$5='Dev Settings'!$BU$3, COUNTIF($IP$21:$IP$25, HV138)&gt;0, COUNTIF($IP$21:$IP$25, HV137)&gt;0), MIN($ML137:$NE137)-MN137, IF(AND($IQ$6='Dev Settings'!$BU$3, COUNTIF($IQ$21:$IQ$25, HV138)&gt;0, COUNTIF($IQ$21:$IQ$25, HV137)&gt;0), MAX($ML137:$NE137)-MN137, IFERROR(INDEX($IU$8:$IU$107, MATCH(HV138, $IT$8:$IT$107, 0)), "")))</f>
        <v/>
      </c>
      <c r="JI138" s="7" t="str">
        <f>IF(AND($IQ$5='Dev Settings'!$BU$3, COUNTIF($IP$21:$IP$25, HW138)&gt;0, COUNTIF($IP$21:$IP$25, HW137)&gt;0), MIN($ML137:$NE137)-MO137, IF(AND($IQ$6='Dev Settings'!$BU$3, COUNTIF($IQ$21:$IQ$25, HW138)&gt;0, COUNTIF($IQ$21:$IQ$25, HW137)&gt;0), MAX($ML137:$NE137)-MO137, IFERROR(INDEX($IU$8:$IU$107, MATCH(HW138, $IT$8:$IT$107, 0)), "")))</f>
        <v/>
      </c>
      <c r="JJ138" s="7" t="str">
        <f>IF(AND($IQ$5='Dev Settings'!$BU$3, COUNTIF($IP$21:$IP$25, HX138)&gt;0, COUNTIF($IP$21:$IP$25, HX137)&gt;0), MIN($ML137:$NE137)-MP137, IF(AND($IQ$6='Dev Settings'!$BU$3, COUNTIF($IQ$21:$IQ$25, HX138)&gt;0, COUNTIF($IQ$21:$IQ$25, HX137)&gt;0), MAX($ML137:$NE137)-MP137, IFERROR(INDEX($IU$8:$IU$107, MATCH(HX138, $IT$8:$IT$107, 0)), "")))</f>
        <v/>
      </c>
      <c r="JK138" s="7" t="str">
        <f>IF(AND($IQ$5='Dev Settings'!$BU$3, COUNTIF($IP$21:$IP$25, HY138)&gt;0, COUNTIF($IP$21:$IP$25, HY137)&gt;0), MIN($ML137:$NE137)-MQ137, IF(AND($IQ$6='Dev Settings'!$BU$3, COUNTIF($IQ$21:$IQ$25, HY138)&gt;0, COUNTIF($IQ$21:$IQ$25, HY137)&gt;0), MAX($ML137:$NE137)-MQ137, IFERROR(INDEX($IU$8:$IU$107, MATCH(HY138, $IT$8:$IT$107, 0)), "")))</f>
        <v/>
      </c>
      <c r="JL138" s="7" t="str">
        <f>IF(AND($IQ$5='Dev Settings'!$BU$3, COUNTIF($IP$21:$IP$25, HZ138)&gt;0, COUNTIF($IP$21:$IP$25, HZ137)&gt;0), MIN($ML137:$NE137)-MR137, IF(AND($IQ$6='Dev Settings'!$BU$3, COUNTIF($IQ$21:$IQ$25, HZ138)&gt;0, COUNTIF($IQ$21:$IQ$25, HZ137)&gt;0), MAX($ML137:$NE137)-MR137, IFERROR(INDEX($IU$8:$IU$107, MATCH(HZ138, $IT$8:$IT$107, 0)), "")))</f>
        <v/>
      </c>
      <c r="JM138" s="7" t="str">
        <f>IF(AND($IQ$5='Dev Settings'!$BU$3, COUNTIF($IP$21:$IP$25, IA138)&gt;0, COUNTIF($IP$21:$IP$25, IA137)&gt;0), MIN($ML137:$NE137)-MS137, IF(AND($IQ$6='Dev Settings'!$BU$3, COUNTIF($IQ$21:$IQ$25, IA138)&gt;0, COUNTIF($IQ$21:$IQ$25, IA137)&gt;0), MAX($ML137:$NE137)-MS137, IFERROR(INDEX($IU$8:$IU$107, MATCH(IA138, $IT$8:$IT$107, 0)), "")))</f>
        <v/>
      </c>
      <c r="JN138" s="7" t="str">
        <f>IF(AND($IQ$5='Dev Settings'!$BU$3, COUNTIF($IP$21:$IP$25, IB138)&gt;0, COUNTIF($IP$21:$IP$25, IB137)&gt;0), MIN($ML137:$NE137)-MT137, IF(AND($IQ$6='Dev Settings'!$BU$3, COUNTIF($IQ$21:$IQ$25, IB138)&gt;0, COUNTIF($IQ$21:$IQ$25, IB137)&gt;0), MAX($ML137:$NE137)-MT137, IFERROR(INDEX($IU$8:$IU$107, MATCH(IB138, $IT$8:$IT$107, 0)), "")))</f>
        <v/>
      </c>
      <c r="JO138" s="7" t="str">
        <f>IF(AND($IQ$5='Dev Settings'!$BU$3, COUNTIF($IP$21:$IP$25, IC138)&gt;0, COUNTIF($IP$21:$IP$25, IC137)&gt;0), MIN($ML137:$NE137)-MU137, IF(AND($IQ$6='Dev Settings'!$BU$3, COUNTIF($IQ$21:$IQ$25, IC138)&gt;0, COUNTIF($IQ$21:$IQ$25, IC137)&gt;0), MAX($ML137:$NE137)-MU137, IFERROR(INDEX($IU$8:$IU$107, MATCH(IC138, $IT$8:$IT$107, 0)), "")))</f>
        <v/>
      </c>
      <c r="JP138" s="7" t="str">
        <f>IF(AND($IQ$5='Dev Settings'!$BU$3, COUNTIF($IP$21:$IP$25, ID138)&gt;0, COUNTIF($IP$21:$IP$25, ID137)&gt;0), MIN($ML137:$NE137)-MV137, IF(AND($IQ$6='Dev Settings'!$BU$3, COUNTIF($IQ$21:$IQ$25, ID138)&gt;0, COUNTIF($IQ$21:$IQ$25, ID137)&gt;0), MAX($ML137:$NE137)-MV137, IFERROR(INDEX($IU$8:$IU$107, MATCH(ID138, $IT$8:$IT$107, 0)), "")))</f>
        <v/>
      </c>
      <c r="JQ138" s="7" t="str">
        <f>IF(AND($IQ$5='Dev Settings'!$BU$3, COUNTIF($IP$21:$IP$25, IE138)&gt;0, COUNTIF($IP$21:$IP$25, IE137)&gt;0), MIN($ML137:$NE137)-MW137, IF(AND($IQ$6='Dev Settings'!$BU$3, COUNTIF($IQ$21:$IQ$25, IE138)&gt;0, COUNTIF($IQ$21:$IQ$25, IE137)&gt;0), MAX($ML137:$NE137)-MW137, IFERROR(INDEX($IU$8:$IU$107, MATCH(IE138, $IT$8:$IT$107, 0)), "")))</f>
        <v/>
      </c>
      <c r="JR138" s="7" t="str">
        <f>IF(AND($IQ$5='Dev Settings'!$BU$3, COUNTIF($IP$21:$IP$25, IF138)&gt;0, COUNTIF($IP$21:$IP$25, IF137)&gt;0), MIN($ML137:$NE137)-MX137, IF(AND($IQ$6='Dev Settings'!$BU$3, COUNTIF($IQ$21:$IQ$25, IF138)&gt;0, COUNTIF($IQ$21:$IQ$25, IF137)&gt;0), MAX($ML137:$NE137)-MX137, IFERROR(INDEX($IU$8:$IU$107, MATCH(IF138, $IT$8:$IT$107, 0)), "")))</f>
        <v/>
      </c>
      <c r="JS138" s="7" t="str">
        <f>IF(AND($IQ$5='Dev Settings'!$BU$3, COUNTIF($IP$21:$IP$25, IG138)&gt;0, COUNTIF($IP$21:$IP$25, IG137)&gt;0), MIN($ML137:$NE137)-MY137, IF(AND($IQ$6='Dev Settings'!$BU$3, COUNTIF($IQ$21:$IQ$25, IG138)&gt;0, COUNTIF($IQ$21:$IQ$25, IG137)&gt;0), MAX($ML137:$NE137)-MY137, IFERROR(INDEX($IU$8:$IU$107, MATCH(IG138, $IT$8:$IT$107, 0)), "")))</f>
        <v/>
      </c>
      <c r="JT138" s="7" t="str">
        <f>IF(AND($IQ$5='Dev Settings'!$BU$3, COUNTIF($IP$21:$IP$25, IH138)&gt;0, COUNTIF($IP$21:$IP$25, IH137)&gt;0), MIN($ML137:$NE137)-MZ137, IF(AND($IQ$6='Dev Settings'!$BU$3, COUNTIF($IQ$21:$IQ$25, IH138)&gt;0, COUNTIF($IQ$21:$IQ$25, IH137)&gt;0), MAX($ML137:$NE137)-MZ137, IFERROR(INDEX($IU$8:$IU$107, MATCH(IH138, $IT$8:$IT$107, 0)), "")))</f>
        <v/>
      </c>
      <c r="JU138" s="7" t="str">
        <f>IF(AND($IQ$5='Dev Settings'!$BU$3, COUNTIF($IP$21:$IP$25, II138)&gt;0, COUNTIF($IP$21:$IP$25, II137)&gt;0), MIN($ML137:$NE137)-NA137, IF(AND($IQ$6='Dev Settings'!$BU$3, COUNTIF($IQ$21:$IQ$25, II138)&gt;0, COUNTIF($IQ$21:$IQ$25, II137)&gt;0), MAX($ML137:$NE137)-NA137, IFERROR(INDEX($IU$8:$IU$107, MATCH(II138, $IT$8:$IT$107, 0)), "")))</f>
        <v/>
      </c>
      <c r="JV138" s="7" t="str">
        <f>IF(AND($IQ$5='Dev Settings'!$BU$3, COUNTIF($IP$21:$IP$25, IJ138)&gt;0, COUNTIF($IP$21:$IP$25, IJ137)&gt;0), MIN($ML137:$NE137)-NB137, IF(AND($IQ$6='Dev Settings'!$BU$3, COUNTIF($IQ$21:$IQ$25, IJ138)&gt;0, COUNTIF($IQ$21:$IQ$25, IJ137)&gt;0), MAX($ML137:$NE137)-NB137, IFERROR(INDEX($IU$8:$IU$107, MATCH(IJ138, $IT$8:$IT$107, 0)), "")))</f>
        <v/>
      </c>
      <c r="JW138" s="7" t="str">
        <f>IF(AND($IQ$5='Dev Settings'!$BU$3, COUNTIF($IP$21:$IP$25, IK138)&gt;0, COUNTIF($IP$21:$IP$25, IK137)&gt;0), MIN($ML137:$NE137)-NC137, IF(AND($IQ$6='Dev Settings'!$BU$3, COUNTIF($IQ$21:$IQ$25, IK138)&gt;0, COUNTIF($IQ$21:$IQ$25, IK137)&gt;0), MAX($ML137:$NE137)-NC137, IFERROR(INDEX($IU$8:$IU$107, MATCH(IK138, $IT$8:$IT$107, 0)), "")))</f>
        <v/>
      </c>
      <c r="JX138" s="7" t="str">
        <f>IF(AND($IQ$5='Dev Settings'!$BU$3, COUNTIF($IP$21:$IP$25, IL138)&gt;0, COUNTIF($IP$21:$IP$25, IL137)&gt;0), MIN($ML137:$NE137)-ND137, IF(AND($IQ$6='Dev Settings'!$BU$3, COUNTIF($IQ$21:$IQ$25, IL138)&gt;0, COUNTIF($IQ$21:$IQ$25, IL137)&gt;0), MAX($ML137:$NE137)-ND137, IFERROR(INDEX($IU$8:$IU$107, MATCH(IL138, $IT$8:$IT$107, 0)), "")))</f>
        <v/>
      </c>
      <c r="JY138" s="61" t="str">
        <f>IF(AND($IQ$5='Dev Settings'!$BU$3, COUNTIF($IP$21:$IP$25, IM138)&gt;0, COUNTIF($IP$21:$IP$25, IM137)&gt;0), MIN($ML137:$NE137)-NE137, IF(AND($IQ$6='Dev Settings'!$BU$3, COUNTIF($IQ$21:$IQ$25, IM138)&gt;0, COUNTIF($IQ$21:$IQ$25, IM137)&gt;0), MAX($ML137:$NE137)-NE137, IFERROR(INDEX($IU$8:$IU$107, MATCH(IM138, $IT$8:$IT$107, 0)), "")))</f>
        <v/>
      </c>
      <c r="KA138" s="60" t="str">
        <f t="shared" si="326"/>
        <v/>
      </c>
      <c r="KB138" s="7" t="str">
        <f t="shared" si="327"/>
        <v/>
      </c>
      <c r="KC138" s="7" t="str">
        <f t="shared" si="328"/>
        <v/>
      </c>
      <c r="KD138" s="7" t="str">
        <f t="shared" si="329"/>
        <v/>
      </c>
      <c r="KE138" s="7" t="str">
        <f t="shared" si="330"/>
        <v/>
      </c>
      <c r="KF138" s="7" t="str">
        <f t="shared" si="331"/>
        <v/>
      </c>
      <c r="KG138" s="7" t="str">
        <f t="shared" si="332"/>
        <v/>
      </c>
      <c r="KH138" s="7" t="str">
        <f t="shared" si="333"/>
        <v/>
      </c>
      <c r="KI138" s="7" t="str">
        <f t="shared" si="334"/>
        <v/>
      </c>
      <c r="KJ138" s="7" t="str">
        <f t="shared" si="335"/>
        <v/>
      </c>
      <c r="KK138" s="7" t="str">
        <f t="shared" si="336"/>
        <v/>
      </c>
      <c r="KL138" s="7" t="str">
        <f t="shared" si="337"/>
        <v/>
      </c>
      <c r="KM138" s="7" t="str">
        <f t="shared" si="338"/>
        <v/>
      </c>
      <c r="KN138" s="7" t="str">
        <f t="shared" si="339"/>
        <v/>
      </c>
      <c r="KO138" s="7" t="str">
        <f t="shared" si="340"/>
        <v/>
      </c>
      <c r="KP138" s="7" t="str">
        <f t="shared" si="341"/>
        <v/>
      </c>
      <c r="KQ138" s="7" t="str">
        <f t="shared" si="342"/>
        <v/>
      </c>
      <c r="KR138" s="7" t="str">
        <f t="shared" si="343"/>
        <v/>
      </c>
      <c r="KS138" s="7" t="str">
        <f t="shared" si="344"/>
        <v/>
      </c>
      <c r="KT138" s="61" t="str">
        <f t="shared" si="345"/>
        <v/>
      </c>
      <c r="KV138" s="60" t="e">
        <f t="shared" si="346"/>
        <v>#VALUE!</v>
      </c>
      <c r="KW138" s="7" t="e">
        <f t="shared" si="347"/>
        <v>#VALUE!</v>
      </c>
      <c r="KX138" s="7" t="e">
        <f t="shared" si="348"/>
        <v>#VALUE!</v>
      </c>
      <c r="KY138" s="7" t="e">
        <f t="shared" si="349"/>
        <v>#VALUE!</v>
      </c>
      <c r="KZ138" s="7" t="e">
        <f t="shared" si="350"/>
        <v>#VALUE!</v>
      </c>
      <c r="LA138" s="7" t="e">
        <f t="shared" si="351"/>
        <v>#VALUE!</v>
      </c>
      <c r="LB138" s="7" t="e">
        <f t="shared" si="352"/>
        <v>#VALUE!</v>
      </c>
      <c r="LC138" s="7" t="e">
        <f t="shared" si="353"/>
        <v>#VALUE!</v>
      </c>
      <c r="LD138" s="7" t="e">
        <f t="shared" si="354"/>
        <v>#VALUE!</v>
      </c>
      <c r="LE138" s="7" t="e">
        <f t="shared" si="355"/>
        <v>#VALUE!</v>
      </c>
      <c r="LF138" s="7" t="e">
        <f t="shared" si="356"/>
        <v>#VALUE!</v>
      </c>
      <c r="LG138" s="7" t="e">
        <f t="shared" si="357"/>
        <v>#VALUE!</v>
      </c>
      <c r="LH138" s="7" t="e">
        <f t="shared" si="358"/>
        <v>#VALUE!</v>
      </c>
      <c r="LI138" s="7" t="e">
        <f t="shared" si="359"/>
        <v>#VALUE!</v>
      </c>
      <c r="LJ138" s="7" t="e">
        <f t="shared" si="360"/>
        <v>#VALUE!</v>
      </c>
      <c r="LK138" s="7" t="e">
        <f t="shared" si="361"/>
        <v>#VALUE!</v>
      </c>
      <c r="LL138" s="7" t="e">
        <f t="shared" si="362"/>
        <v>#VALUE!</v>
      </c>
      <c r="LM138" s="7" t="e">
        <f t="shared" si="363"/>
        <v>#VALUE!</v>
      </c>
      <c r="LN138" s="7" t="e">
        <f t="shared" si="364"/>
        <v>#VALUE!</v>
      </c>
      <c r="LO138" s="61" t="e">
        <f t="shared" si="365"/>
        <v>#VALUE!</v>
      </c>
      <c r="LQ138" s="60" t="e">
        <f t="shared" si="366"/>
        <v>#VALUE!</v>
      </c>
      <c r="LR138" s="7" t="e">
        <f t="shared" si="367"/>
        <v>#VALUE!</v>
      </c>
      <c r="LS138" s="7" t="e">
        <f t="shared" si="368"/>
        <v>#VALUE!</v>
      </c>
      <c r="LT138" s="7" t="e">
        <f t="shared" si="369"/>
        <v>#VALUE!</v>
      </c>
      <c r="LU138" s="7" t="e">
        <f t="shared" si="370"/>
        <v>#VALUE!</v>
      </c>
      <c r="LV138" s="7" t="e">
        <f t="shared" si="371"/>
        <v>#VALUE!</v>
      </c>
      <c r="LW138" s="7" t="e">
        <f t="shared" si="372"/>
        <v>#VALUE!</v>
      </c>
      <c r="LX138" s="7" t="e">
        <f t="shared" si="373"/>
        <v>#VALUE!</v>
      </c>
      <c r="LY138" s="7" t="e">
        <f t="shared" si="374"/>
        <v>#VALUE!</v>
      </c>
      <c r="LZ138" s="7" t="e">
        <f t="shared" si="375"/>
        <v>#VALUE!</v>
      </c>
      <c r="MA138" s="7" t="e">
        <f t="shared" si="376"/>
        <v>#VALUE!</v>
      </c>
      <c r="MB138" s="7" t="e">
        <f t="shared" si="377"/>
        <v>#VALUE!</v>
      </c>
      <c r="MC138" s="7" t="e">
        <f t="shared" si="378"/>
        <v>#VALUE!</v>
      </c>
      <c r="MD138" s="7" t="e">
        <f t="shared" si="379"/>
        <v>#VALUE!</v>
      </c>
      <c r="ME138" s="7" t="e">
        <f t="shared" si="380"/>
        <v>#VALUE!</v>
      </c>
      <c r="MF138" s="7" t="e">
        <f t="shared" si="381"/>
        <v>#VALUE!</v>
      </c>
      <c r="MG138" s="7" t="e">
        <f t="shared" si="382"/>
        <v>#VALUE!</v>
      </c>
      <c r="MH138" s="7" t="e">
        <f t="shared" si="383"/>
        <v>#VALUE!</v>
      </c>
      <c r="MI138" s="7" t="e">
        <f t="shared" si="384"/>
        <v>#VALUE!</v>
      </c>
      <c r="MJ138" s="61" t="e">
        <f t="shared" si="385"/>
        <v>#VALUE!</v>
      </c>
      <c r="ML138" s="60" t="str">
        <f t="shared" si="392"/>
        <v/>
      </c>
      <c r="MM138" s="7" t="str">
        <f t="shared" si="393"/>
        <v/>
      </c>
      <c r="MN138" s="7" t="str">
        <f t="shared" si="394"/>
        <v/>
      </c>
      <c r="MO138" s="7" t="str">
        <f t="shared" si="395"/>
        <v/>
      </c>
      <c r="MP138" s="7" t="str">
        <f t="shared" si="396"/>
        <v/>
      </c>
      <c r="MQ138" s="7" t="str">
        <f t="shared" si="397"/>
        <v/>
      </c>
      <c r="MR138" s="7" t="str">
        <f t="shared" si="398"/>
        <v/>
      </c>
      <c r="MS138" s="7" t="str">
        <f t="shared" si="399"/>
        <v/>
      </c>
      <c r="MT138" s="7" t="str">
        <f t="shared" si="400"/>
        <v/>
      </c>
      <c r="MU138" s="7" t="str">
        <f t="shared" si="401"/>
        <v/>
      </c>
      <c r="MV138" s="7" t="str">
        <f t="shared" si="402"/>
        <v/>
      </c>
      <c r="MW138" s="7" t="str">
        <f t="shared" si="403"/>
        <v/>
      </c>
      <c r="MX138" s="7" t="str">
        <f t="shared" si="404"/>
        <v/>
      </c>
      <c r="MY138" s="7" t="str">
        <f t="shared" si="405"/>
        <v/>
      </c>
      <c r="MZ138" s="7" t="str">
        <f t="shared" si="406"/>
        <v/>
      </c>
      <c r="NA138" s="7" t="str">
        <f t="shared" si="407"/>
        <v/>
      </c>
      <c r="NB138" s="7" t="str">
        <f t="shared" si="408"/>
        <v/>
      </c>
      <c r="NC138" s="7" t="str">
        <f t="shared" si="409"/>
        <v/>
      </c>
      <c r="ND138" s="7" t="str">
        <f t="shared" si="410"/>
        <v/>
      </c>
      <c r="NE138" s="61" t="str">
        <f t="shared" si="411"/>
        <v/>
      </c>
      <c r="NG138" s="10" t="str">
        <f t="shared" si="412"/>
        <v/>
      </c>
      <c r="NI138" s="10" t="str">
        <f t="shared" si="413"/>
        <v/>
      </c>
      <c r="NK138" s="10" t="str">
        <f>IF(COUNTIF($NI138:$NI$176, "X")=1, "X", "")</f>
        <v/>
      </c>
      <c r="NM138" s="10" t="str">
        <f t="shared" si="386"/>
        <v/>
      </c>
      <c r="NO138" s="85" t="str" cm="1">
        <f t="array" ref="NO138">IF(OR(NO$7="", $JE138=""), "", IFERROR(NO$8+SUMPRODUCT((Trades!$CL$8:$CL$307)*(Trades!$O$8:$Q$307=NO$7)*(Trades!$R$8:$R$307&lt;$JE138))-SUMPRODUCT((Trades!$H$8:$H$307)*(Trades!$E$8:$E$307=NO$7)*(Trades!$R$8:$R$307&lt;$JE138)), ""))</f>
        <v/>
      </c>
      <c r="NP138" s="86" t="str" cm="1">
        <f t="array" ref="NP138">IF(OR(NP$7="", $JE138=""), "", IFERROR(NP$8+SUMPRODUCT((Trades!$CL$8:$CL$307)*(Trades!$O$8:$Q$307=NP$7)*(Trades!$R$8:$R$307&lt;$JE138))-SUMPRODUCT((Trades!$H$8:$H$307)*(Trades!$E$8:$E$307=NP$7)*(Trades!$R$8:$R$307&lt;$JE138)), ""))</f>
        <v/>
      </c>
      <c r="NQ138" s="86" t="str" cm="1">
        <f t="array" ref="NQ138">IF(OR(NQ$7="", $JE138=""), "", IFERROR(NQ$8+SUMPRODUCT((Trades!$CL$8:$CL$307)*(Trades!$O$8:$Q$307=NQ$7)*(Trades!$R$8:$R$307&lt;$JE138))-SUMPRODUCT((Trades!$H$8:$H$307)*(Trades!$E$8:$E$307=NQ$7)*(Trades!$R$8:$R$307&lt;$JE138)), ""))</f>
        <v/>
      </c>
      <c r="NR138" s="86" t="str" cm="1">
        <f t="array" ref="NR138">IF(OR(NR$7="", $JE138=""), "", IFERROR(NR$8+SUMPRODUCT((Trades!$CL$8:$CL$307)*(Trades!$O$8:$Q$307=NR$7)*(Trades!$R$8:$R$307&lt;$JE138))-SUMPRODUCT((Trades!$H$8:$H$307)*(Trades!$E$8:$E$307=NR$7)*(Trades!$R$8:$R$307&lt;$JE138)), ""))</f>
        <v/>
      </c>
      <c r="NS138" s="86" t="str" cm="1">
        <f t="array" ref="NS138">IF(OR(NS$7="", $JE138=""), "", IFERROR(NS$8+SUMPRODUCT((Trades!$CL$8:$CL$307)*(Trades!$O$8:$Q$307=NS$7)*(Trades!$R$8:$R$307&lt;$JE138))-SUMPRODUCT((Trades!$H$8:$H$307)*(Trades!$E$8:$E$307=NS$7)*(Trades!$R$8:$R$307&lt;$JE138)), ""))</f>
        <v/>
      </c>
      <c r="NT138" s="86" t="str" cm="1">
        <f t="array" ref="NT138">IF(OR(NT$7="", $JE138=""), "", IFERROR(NT$8+SUMPRODUCT((Trades!$CL$8:$CL$307)*(Trades!$O$8:$Q$307=NT$7)*(Trades!$R$8:$R$307&lt;$JE138))-SUMPRODUCT((Trades!$H$8:$H$307)*(Trades!$E$8:$E$307=NT$7)*(Trades!$R$8:$R$307&lt;$JE138)), ""))</f>
        <v/>
      </c>
      <c r="NU138" s="86" t="str" cm="1">
        <f t="array" ref="NU138">IF(OR(NU$7="", $JE138=""), "", IFERROR(NU$8+SUMPRODUCT((Trades!$CL$8:$CL$307)*(Trades!$O$8:$Q$307=NU$7)*(Trades!$R$8:$R$307&lt;$JE138))-SUMPRODUCT((Trades!$H$8:$H$307)*(Trades!$E$8:$E$307=NU$7)*(Trades!$R$8:$R$307&lt;$JE138)), ""))</f>
        <v/>
      </c>
      <c r="NV138" s="86" t="str" cm="1">
        <f t="array" ref="NV138">IF(OR(NV$7="", $JE138=""), "", IFERROR(NV$8+SUMPRODUCT((Trades!$CL$8:$CL$307)*(Trades!$O$8:$Q$307=NV$7)*(Trades!$R$8:$R$307&lt;$JE138))-SUMPRODUCT((Trades!$H$8:$H$307)*(Trades!$E$8:$E$307=NV$7)*(Trades!$R$8:$R$307&lt;$JE138)), ""))</f>
        <v/>
      </c>
      <c r="NW138" s="86" t="str" cm="1">
        <f t="array" ref="NW138">IF(OR(NW$7="", $JE138=""), "", IFERROR(NW$8+SUMPRODUCT((Trades!$CL$8:$CL$307)*(Trades!$O$8:$Q$307=NW$7)*(Trades!$R$8:$R$307&lt;$JE138))-SUMPRODUCT((Trades!$H$8:$H$307)*(Trades!$E$8:$E$307=NW$7)*(Trades!$R$8:$R$307&lt;$JE138)), ""))</f>
        <v/>
      </c>
      <c r="NX138" s="86" t="str" cm="1">
        <f t="array" ref="NX138">IF(OR(NX$7="", $JE138=""), "", IFERROR(NX$8+SUMPRODUCT((Trades!$CL$8:$CL$307)*(Trades!$O$8:$Q$307=NX$7)*(Trades!$R$8:$R$307&lt;$JE138))-SUMPRODUCT((Trades!$H$8:$H$307)*(Trades!$E$8:$E$307=NX$7)*(Trades!$R$8:$R$307&lt;$JE138)), ""))</f>
        <v/>
      </c>
      <c r="NY138" s="86" t="str" cm="1">
        <f t="array" ref="NY138">IF(OR(NY$7="", $JE138=""), "", IFERROR(NY$8+SUMPRODUCT((Trades!$CL$8:$CL$307)*(Trades!$O$8:$Q$307=NY$7)*(Trades!$R$8:$R$307&lt;$JE138))-SUMPRODUCT((Trades!$H$8:$H$307)*(Trades!$E$8:$E$307=NY$7)*(Trades!$R$8:$R$307&lt;$JE138)), ""))</f>
        <v/>
      </c>
      <c r="NZ138" s="86" t="str" cm="1">
        <f t="array" ref="NZ138">IF(OR(NZ$7="", $JE138=""), "", IFERROR(NZ$8+SUMPRODUCT((Trades!$CL$8:$CL$307)*(Trades!$O$8:$Q$307=NZ$7)*(Trades!$R$8:$R$307&lt;$JE138))-SUMPRODUCT((Trades!$H$8:$H$307)*(Trades!$E$8:$E$307=NZ$7)*(Trades!$R$8:$R$307&lt;$JE138)), ""))</f>
        <v/>
      </c>
      <c r="OA138" s="86" t="str" cm="1">
        <f t="array" ref="OA138">IF(OR(OA$7="", $JE138=""), "", IFERROR(OA$8+SUMPRODUCT((Trades!$CL$8:$CL$307)*(Trades!$O$8:$Q$307=OA$7)*(Trades!$R$8:$R$307&lt;$JE138))-SUMPRODUCT((Trades!$H$8:$H$307)*(Trades!$E$8:$E$307=OA$7)*(Trades!$R$8:$R$307&lt;$JE138)), ""))</f>
        <v/>
      </c>
      <c r="OB138" s="86" t="str" cm="1">
        <f t="array" ref="OB138">IF(OR(OB$7="", $JE138=""), "", IFERROR(OB$8+SUMPRODUCT((Trades!$CL$8:$CL$307)*(Trades!$O$8:$Q$307=OB$7)*(Trades!$R$8:$R$307&lt;$JE138))-SUMPRODUCT((Trades!$H$8:$H$307)*(Trades!$E$8:$E$307=OB$7)*(Trades!$R$8:$R$307&lt;$JE138)), ""))</f>
        <v/>
      </c>
      <c r="OC138" s="86" t="str" cm="1">
        <f t="array" ref="OC138">IF(OR(OC$7="", $JE138=""), "", IFERROR(OC$8+SUMPRODUCT((Trades!$CL$8:$CL$307)*(Trades!$O$8:$Q$307=OC$7)*(Trades!$R$8:$R$307&lt;$JE138))-SUMPRODUCT((Trades!$H$8:$H$307)*(Trades!$E$8:$E$307=OC$7)*(Trades!$R$8:$R$307&lt;$JE138)), ""))</f>
        <v/>
      </c>
      <c r="OD138" s="86" t="str" cm="1">
        <f t="array" ref="OD138">IF(OR(OD$7="", $JE138=""), "", IFERROR(OD$8+SUMPRODUCT((Trades!$CL$8:$CL$307)*(Trades!$O$8:$Q$307=OD$7)*(Trades!$R$8:$R$307&lt;$JE138))-SUMPRODUCT((Trades!$H$8:$H$307)*(Trades!$E$8:$E$307=OD$7)*(Trades!$R$8:$R$307&lt;$JE138)), ""))</f>
        <v/>
      </c>
      <c r="OE138" s="86" t="str" cm="1">
        <f t="array" ref="OE138">IF(OR(OE$7="", $JE138=""), "", IFERROR(OE$8+SUMPRODUCT((Trades!$CL$8:$CL$307)*(Trades!$O$8:$Q$307=OE$7)*(Trades!$R$8:$R$307&lt;$JE138))-SUMPRODUCT((Trades!$H$8:$H$307)*(Trades!$E$8:$E$307=OE$7)*(Trades!$R$8:$R$307&lt;$JE138)), ""))</f>
        <v/>
      </c>
      <c r="OF138" s="86" t="str" cm="1">
        <f t="array" ref="OF138">IF(OR(OF$7="", $JE138=""), "", IFERROR(OF$8+SUMPRODUCT((Trades!$CL$8:$CL$307)*(Trades!$O$8:$Q$307=OF$7)*(Trades!$R$8:$R$307&lt;$JE138))-SUMPRODUCT((Trades!$H$8:$H$307)*(Trades!$E$8:$E$307=OF$7)*(Trades!$R$8:$R$307&lt;$JE138)), ""))</f>
        <v/>
      </c>
      <c r="OG138" s="86" t="str" cm="1">
        <f t="array" ref="OG138">IF(OR(OG$7="", $JE138=""), "", IFERROR(OG$8+SUMPRODUCT((Trades!$CL$8:$CL$307)*(Trades!$O$8:$Q$307=OG$7)*(Trades!$R$8:$R$307&lt;$JE138))-SUMPRODUCT((Trades!$H$8:$H$307)*(Trades!$E$8:$E$307=OG$7)*(Trades!$R$8:$R$307&lt;$JE138)), ""))</f>
        <v/>
      </c>
      <c r="OH138" s="87" t="str" cm="1">
        <f t="array" ref="OH138">IF(OR(OH$7="", $JE138=""), "", IFERROR(OH$8+SUMPRODUCT((Trades!$CL$8:$CL$307)*(Trades!$O$8:$Q$307=OH$7)*(Trades!$R$8:$R$307&lt;$JE138))-SUMPRODUCT((Trades!$H$8:$H$307)*(Trades!$E$8:$E$307=OH$7)*(Trades!$R$8:$R$307&lt;$JE138)), ""))</f>
        <v/>
      </c>
      <c r="OJ138" s="94" t="str">
        <f t="shared" si="414"/>
        <v/>
      </c>
      <c r="OK138" s="95" t="str">
        <f t="shared" si="298"/>
        <v/>
      </c>
      <c r="OL138" s="95" t="str">
        <f t="shared" si="299"/>
        <v/>
      </c>
      <c r="OM138" s="95" t="str">
        <f t="shared" si="300"/>
        <v/>
      </c>
      <c r="ON138" s="95" t="str">
        <f t="shared" si="301"/>
        <v/>
      </c>
      <c r="OO138" s="95" t="str">
        <f t="shared" si="302"/>
        <v/>
      </c>
      <c r="OP138" s="95" t="str">
        <f t="shared" si="303"/>
        <v/>
      </c>
      <c r="OQ138" s="95" t="str">
        <f t="shared" si="304"/>
        <v/>
      </c>
      <c r="OR138" s="95" t="str">
        <f t="shared" si="305"/>
        <v/>
      </c>
      <c r="OS138" s="95" t="str">
        <f t="shared" si="275"/>
        <v/>
      </c>
      <c r="OT138" s="95" t="str">
        <f t="shared" si="276"/>
        <v/>
      </c>
      <c r="OU138" s="95" t="str">
        <f t="shared" si="277"/>
        <v/>
      </c>
      <c r="OV138" s="95" t="str">
        <f t="shared" si="278"/>
        <v/>
      </c>
      <c r="OW138" s="95" t="str">
        <f t="shared" si="279"/>
        <v/>
      </c>
      <c r="OX138" s="95" t="str">
        <f t="shared" si="280"/>
        <v/>
      </c>
      <c r="OY138" s="95" t="str">
        <f t="shared" si="281"/>
        <v/>
      </c>
      <c r="OZ138" s="95" t="str">
        <f t="shared" si="282"/>
        <v/>
      </c>
      <c r="PA138" s="95" t="str">
        <f t="shared" si="283"/>
        <v/>
      </c>
      <c r="PB138" s="95" t="str">
        <f t="shared" si="284"/>
        <v/>
      </c>
      <c r="PC138" s="96" t="str">
        <f t="shared" si="285"/>
        <v/>
      </c>
      <c r="PE138" s="101" t="str">
        <f t="shared" si="415"/>
        <v/>
      </c>
      <c r="PG138" s="106" t="str">
        <f t="shared" si="416"/>
        <v/>
      </c>
      <c r="PH138" s="107" t="str">
        <f t="shared" si="306"/>
        <v/>
      </c>
      <c r="PI138" s="107" t="str">
        <f t="shared" si="307"/>
        <v/>
      </c>
      <c r="PJ138" s="107" t="str">
        <f t="shared" si="308"/>
        <v/>
      </c>
      <c r="PK138" s="107" t="str">
        <f t="shared" si="309"/>
        <v/>
      </c>
      <c r="PL138" s="107" t="str">
        <f t="shared" si="310"/>
        <v/>
      </c>
      <c r="PM138" s="107" t="str">
        <f t="shared" si="311"/>
        <v/>
      </c>
      <c r="PN138" s="107" t="str">
        <f t="shared" si="312"/>
        <v/>
      </c>
      <c r="PO138" s="107" t="str">
        <f t="shared" si="313"/>
        <v/>
      </c>
      <c r="PP138" s="107" t="str">
        <f t="shared" si="286"/>
        <v/>
      </c>
      <c r="PQ138" s="107" t="str">
        <f t="shared" si="287"/>
        <v/>
      </c>
      <c r="PR138" s="107" t="str">
        <f t="shared" si="288"/>
        <v/>
      </c>
      <c r="PS138" s="107" t="str">
        <f t="shared" si="289"/>
        <v/>
      </c>
      <c r="PT138" s="107" t="str">
        <f t="shared" si="290"/>
        <v/>
      </c>
      <c r="PU138" s="107" t="str">
        <f t="shared" si="291"/>
        <v/>
      </c>
      <c r="PV138" s="107" t="str">
        <f t="shared" si="292"/>
        <v/>
      </c>
      <c r="PW138" s="107" t="str">
        <f t="shared" si="293"/>
        <v/>
      </c>
      <c r="PX138" s="107" t="str">
        <f t="shared" si="294"/>
        <v/>
      </c>
      <c r="PY138" s="107" t="str">
        <f t="shared" si="295"/>
        <v/>
      </c>
      <c r="PZ138" s="108" t="str">
        <f t="shared" si="296"/>
        <v/>
      </c>
      <c r="QB138" s="124" t="str" cm="1">
        <f t="array" ref="QB138">IF(OR($QB$3="", $NI138=""), "", IFERROR(INDEX($ML138:$NE138, $QA138, MATCH($QB$3, $ML$7:$NE$7, 0)), ""))</f>
        <v/>
      </c>
      <c r="QD138" s="101" t="e" cm="1">
        <f t="array" ref="QD138">IF(OR($NI138="", $QB$3=""), NA(), IFERROR(INDEX($NO138:$OH138, $QC138, MATCH($QB$3, $NO$7:$OH$7, 0)), NA()))</f>
        <v>#N/A</v>
      </c>
      <c r="QF138" s="10">
        <f t="shared" si="387"/>
        <v>-20</v>
      </c>
    </row>
    <row r="139" spans="218:448" ht="15" hidden="1" customHeight="1" x14ac:dyDescent="0.25">
      <c r="HJ139" s="52" t="e">
        <f t="shared" si="321"/>
        <v>#VALUE!</v>
      </c>
      <c r="HL139" s="49">
        <f>$CA$19</f>
        <v>0.45833333333333337</v>
      </c>
      <c r="HN139" s="10" t="e">
        <f t="shared" si="324"/>
        <v>#VALUE!</v>
      </c>
      <c r="HP139" s="10" t="e">
        <f t="shared" si="325"/>
        <v>#VALUE!</v>
      </c>
      <c r="HR139" s="10" t="e">
        <f t="shared" si="388"/>
        <v>#VALUE!</v>
      </c>
      <c r="HT139" s="60" t="e">
        <f t="shared" si="323"/>
        <v>#VALUE!</v>
      </c>
      <c r="HU139" s="7" t="e">
        <f t="shared" si="323"/>
        <v>#VALUE!</v>
      </c>
      <c r="HV139" s="7" t="e">
        <f t="shared" si="323"/>
        <v>#VALUE!</v>
      </c>
      <c r="HW139" s="7" t="e">
        <f t="shared" si="323"/>
        <v>#VALUE!</v>
      </c>
      <c r="HX139" s="7" t="e">
        <f t="shared" si="323"/>
        <v>#VALUE!</v>
      </c>
      <c r="HY139" s="7" t="e">
        <f t="shared" si="323"/>
        <v>#VALUE!</v>
      </c>
      <c r="HZ139" s="7" t="e">
        <f t="shared" si="323"/>
        <v>#VALUE!</v>
      </c>
      <c r="IA139" s="7" t="e">
        <f t="shared" si="323"/>
        <v>#VALUE!</v>
      </c>
      <c r="IB139" s="7" t="e">
        <f t="shared" si="323"/>
        <v>#VALUE!</v>
      </c>
      <c r="IC139" s="7" t="e">
        <f t="shared" si="323"/>
        <v>#VALUE!</v>
      </c>
      <c r="ID139" s="7" t="e">
        <f t="shared" si="323"/>
        <v>#VALUE!</v>
      </c>
      <c r="IE139" s="7" t="e">
        <f t="shared" si="323"/>
        <v>#VALUE!</v>
      </c>
      <c r="IF139" s="7" t="e">
        <f t="shared" si="323"/>
        <v>#VALUE!</v>
      </c>
      <c r="IG139" s="7" t="e">
        <f t="shared" si="323"/>
        <v>#VALUE!</v>
      </c>
      <c r="IH139" s="7" t="e">
        <f t="shared" si="323"/>
        <v>#VALUE!</v>
      </c>
      <c r="II139" s="7" t="e">
        <f t="shared" si="323"/>
        <v>#VALUE!</v>
      </c>
      <c r="IJ139" s="7" t="e">
        <f t="shared" si="322"/>
        <v>#VALUE!</v>
      </c>
      <c r="IK139" s="7" t="e">
        <f t="shared" si="322"/>
        <v>#VALUE!</v>
      </c>
      <c r="IL139" s="7" t="e">
        <f t="shared" si="322"/>
        <v>#VALUE!</v>
      </c>
      <c r="IM139" s="61" t="e">
        <f t="shared" si="322"/>
        <v>#VALUE!</v>
      </c>
      <c r="JE139" s="67" t="str">
        <f t="shared" si="391"/>
        <v/>
      </c>
      <c r="JF139" s="60" t="str">
        <f>IF(AND($IQ$5='Dev Settings'!$BU$3, COUNTIF($IP$21:$IP$25, HT139)&gt;0, COUNTIF($IP$21:$IP$25, HT138)&gt;0), MIN($ML138:$NE138)-ML138, IF(AND($IQ$6='Dev Settings'!$BU$3, COUNTIF($IQ$21:$IQ$25, HT139)&gt;0, COUNTIF($IQ$21:$IQ$25, HT138)&gt;0), MAX($ML138:$NE138)-ML138, IFERROR(INDEX($IU$8:$IU$107, MATCH(HT139, $IT$8:$IT$107, 0)), "")))</f>
        <v/>
      </c>
      <c r="JG139" s="7" t="str">
        <f>IF(AND($IQ$5='Dev Settings'!$BU$3, COUNTIF($IP$21:$IP$25, HU139)&gt;0, COUNTIF($IP$21:$IP$25, HU138)&gt;0), MIN($ML138:$NE138)-MM138, IF(AND($IQ$6='Dev Settings'!$BU$3, COUNTIF($IQ$21:$IQ$25, HU139)&gt;0, COUNTIF($IQ$21:$IQ$25, HU138)&gt;0), MAX($ML138:$NE138)-MM138, IFERROR(INDEX($IU$8:$IU$107, MATCH(HU139, $IT$8:$IT$107, 0)), "")))</f>
        <v/>
      </c>
      <c r="JH139" s="7" t="str">
        <f>IF(AND($IQ$5='Dev Settings'!$BU$3, COUNTIF($IP$21:$IP$25, HV139)&gt;0, COUNTIF($IP$21:$IP$25, HV138)&gt;0), MIN($ML138:$NE138)-MN138, IF(AND($IQ$6='Dev Settings'!$BU$3, COUNTIF($IQ$21:$IQ$25, HV139)&gt;0, COUNTIF($IQ$21:$IQ$25, HV138)&gt;0), MAX($ML138:$NE138)-MN138, IFERROR(INDEX($IU$8:$IU$107, MATCH(HV139, $IT$8:$IT$107, 0)), "")))</f>
        <v/>
      </c>
      <c r="JI139" s="7" t="str">
        <f>IF(AND($IQ$5='Dev Settings'!$BU$3, COUNTIF($IP$21:$IP$25, HW139)&gt;0, COUNTIF($IP$21:$IP$25, HW138)&gt;0), MIN($ML138:$NE138)-MO138, IF(AND($IQ$6='Dev Settings'!$BU$3, COUNTIF($IQ$21:$IQ$25, HW139)&gt;0, COUNTIF($IQ$21:$IQ$25, HW138)&gt;0), MAX($ML138:$NE138)-MO138, IFERROR(INDEX($IU$8:$IU$107, MATCH(HW139, $IT$8:$IT$107, 0)), "")))</f>
        <v/>
      </c>
      <c r="JJ139" s="7" t="str">
        <f>IF(AND($IQ$5='Dev Settings'!$BU$3, COUNTIF($IP$21:$IP$25, HX139)&gt;0, COUNTIF($IP$21:$IP$25, HX138)&gt;0), MIN($ML138:$NE138)-MP138, IF(AND($IQ$6='Dev Settings'!$BU$3, COUNTIF($IQ$21:$IQ$25, HX139)&gt;0, COUNTIF($IQ$21:$IQ$25, HX138)&gt;0), MAX($ML138:$NE138)-MP138, IFERROR(INDEX($IU$8:$IU$107, MATCH(HX139, $IT$8:$IT$107, 0)), "")))</f>
        <v/>
      </c>
      <c r="JK139" s="7" t="str">
        <f>IF(AND($IQ$5='Dev Settings'!$BU$3, COUNTIF($IP$21:$IP$25, HY139)&gt;0, COUNTIF($IP$21:$IP$25, HY138)&gt;0), MIN($ML138:$NE138)-MQ138, IF(AND($IQ$6='Dev Settings'!$BU$3, COUNTIF($IQ$21:$IQ$25, HY139)&gt;0, COUNTIF($IQ$21:$IQ$25, HY138)&gt;0), MAX($ML138:$NE138)-MQ138, IFERROR(INDEX($IU$8:$IU$107, MATCH(HY139, $IT$8:$IT$107, 0)), "")))</f>
        <v/>
      </c>
      <c r="JL139" s="7" t="str">
        <f>IF(AND($IQ$5='Dev Settings'!$BU$3, COUNTIF($IP$21:$IP$25, HZ139)&gt;0, COUNTIF($IP$21:$IP$25, HZ138)&gt;0), MIN($ML138:$NE138)-MR138, IF(AND($IQ$6='Dev Settings'!$BU$3, COUNTIF($IQ$21:$IQ$25, HZ139)&gt;0, COUNTIF($IQ$21:$IQ$25, HZ138)&gt;0), MAX($ML138:$NE138)-MR138, IFERROR(INDEX($IU$8:$IU$107, MATCH(HZ139, $IT$8:$IT$107, 0)), "")))</f>
        <v/>
      </c>
      <c r="JM139" s="7" t="str">
        <f>IF(AND($IQ$5='Dev Settings'!$BU$3, COUNTIF($IP$21:$IP$25, IA139)&gt;0, COUNTIF($IP$21:$IP$25, IA138)&gt;0), MIN($ML138:$NE138)-MS138, IF(AND($IQ$6='Dev Settings'!$BU$3, COUNTIF($IQ$21:$IQ$25, IA139)&gt;0, COUNTIF($IQ$21:$IQ$25, IA138)&gt;0), MAX($ML138:$NE138)-MS138, IFERROR(INDEX($IU$8:$IU$107, MATCH(IA139, $IT$8:$IT$107, 0)), "")))</f>
        <v/>
      </c>
      <c r="JN139" s="7" t="str">
        <f>IF(AND($IQ$5='Dev Settings'!$BU$3, COUNTIF($IP$21:$IP$25, IB139)&gt;0, COUNTIF($IP$21:$IP$25, IB138)&gt;0), MIN($ML138:$NE138)-MT138, IF(AND($IQ$6='Dev Settings'!$BU$3, COUNTIF($IQ$21:$IQ$25, IB139)&gt;0, COUNTIF($IQ$21:$IQ$25, IB138)&gt;0), MAX($ML138:$NE138)-MT138, IFERROR(INDEX($IU$8:$IU$107, MATCH(IB139, $IT$8:$IT$107, 0)), "")))</f>
        <v/>
      </c>
      <c r="JO139" s="7" t="str">
        <f>IF(AND($IQ$5='Dev Settings'!$BU$3, COUNTIF($IP$21:$IP$25, IC139)&gt;0, COUNTIF($IP$21:$IP$25, IC138)&gt;0), MIN($ML138:$NE138)-MU138, IF(AND($IQ$6='Dev Settings'!$BU$3, COUNTIF($IQ$21:$IQ$25, IC139)&gt;0, COUNTIF($IQ$21:$IQ$25, IC138)&gt;0), MAX($ML138:$NE138)-MU138, IFERROR(INDEX($IU$8:$IU$107, MATCH(IC139, $IT$8:$IT$107, 0)), "")))</f>
        <v/>
      </c>
      <c r="JP139" s="7" t="str">
        <f>IF(AND($IQ$5='Dev Settings'!$BU$3, COUNTIF($IP$21:$IP$25, ID139)&gt;0, COUNTIF($IP$21:$IP$25, ID138)&gt;0), MIN($ML138:$NE138)-MV138, IF(AND($IQ$6='Dev Settings'!$BU$3, COUNTIF($IQ$21:$IQ$25, ID139)&gt;0, COUNTIF($IQ$21:$IQ$25, ID138)&gt;0), MAX($ML138:$NE138)-MV138, IFERROR(INDEX($IU$8:$IU$107, MATCH(ID139, $IT$8:$IT$107, 0)), "")))</f>
        <v/>
      </c>
      <c r="JQ139" s="7" t="str">
        <f>IF(AND($IQ$5='Dev Settings'!$BU$3, COUNTIF($IP$21:$IP$25, IE139)&gt;0, COUNTIF($IP$21:$IP$25, IE138)&gt;0), MIN($ML138:$NE138)-MW138, IF(AND($IQ$6='Dev Settings'!$BU$3, COUNTIF($IQ$21:$IQ$25, IE139)&gt;0, COUNTIF($IQ$21:$IQ$25, IE138)&gt;0), MAX($ML138:$NE138)-MW138, IFERROR(INDEX($IU$8:$IU$107, MATCH(IE139, $IT$8:$IT$107, 0)), "")))</f>
        <v/>
      </c>
      <c r="JR139" s="7" t="str">
        <f>IF(AND($IQ$5='Dev Settings'!$BU$3, COUNTIF($IP$21:$IP$25, IF139)&gt;0, COUNTIF($IP$21:$IP$25, IF138)&gt;0), MIN($ML138:$NE138)-MX138, IF(AND($IQ$6='Dev Settings'!$BU$3, COUNTIF($IQ$21:$IQ$25, IF139)&gt;0, COUNTIF($IQ$21:$IQ$25, IF138)&gt;0), MAX($ML138:$NE138)-MX138, IFERROR(INDEX($IU$8:$IU$107, MATCH(IF139, $IT$8:$IT$107, 0)), "")))</f>
        <v/>
      </c>
      <c r="JS139" s="7" t="str">
        <f>IF(AND($IQ$5='Dev Settings'!$BU$3, COUNTIF($IP$21:$IP$25, IG139)&gt;0, COUNTIF($IP$21:$IP$25, IG138)&gt;0), MIN($ML138:$NE138)-MY138, IF(AND($IQ$6='Dev Settings'!$BU$3, COUNTIF($IQ$21:$IQ$25, IG139)&gt;0, COUNTIF($IQ$21:$IQ$25, IG138)&gt;0), MAX($ML138:$NE138)-MY138, IFERROR(INDEX($IU$8:$IU$107, MATCH(IG139, $IT$8:$IT$107, 0)), "")))</f>
        <v/>
      </c>
      <c r="JT139" s="7" t="str">
        <f>IF(AND($IQ$5='Dev Settings'!$BU$3, COUNTIF($IP$21:$IP$25, IH139)&gt;0, COUNTIF($IP$21:$IP$25, IH138)&gt;0), MIN($ML138:$NE138)-MZ138, IF(AND($IQ$6='Dev Settings'!$BU$3, COUNTIF($IQ$21:$IQ$25, IH139)&gt;0, COUNTIF($IQ$21:$IQ$25, IH138)&gt;0), MAX($ML138:$NE138)-MZ138, IFERROR(INDEX($IU$8:$IU$107, MATCH(IH139, $IT$8:$IT$107, 0)), "")))</f>
        <v/>
      </c>
      <c r="JU139" s="7" t="str">
        <f>IF(AND($IQ$5='Dev Settings'!$BU$3, COUNTIF($IP$21:$IP$25, II139)&gt;0, COUNTIF($IP$21:$IP$25, II138)&gt;0), MIN($ML138:$NE138)-NA138, IF(AND($IQ$6='Dev Settings'!$BU$3, COUNTIF($IQ$21:$IQ$25, II139)&gt;0, COUNTIF($IQ$21:$IQ$25, II138)&gt;0), MAX($ML138:$NE138)-NA138, IFERROR(INDEX($IU$8:$IU$107, MATCH(II139, $IT$8:$IT$107, 0)), "")))</f>
        <v/>
      </c>
      <c r="JV139" s="7" t="str">
        <f>IF(AND($IQ$5='Dev Settings'!$BU$3, COUNTIF($IP$21:$IP$25, IJ139)&gt;0, COUNTIF($IP$21:$IP$25, IJ138)&gt;0), MIN($ML138:$NE138)-NB138, IF(AND($IQ$6='Dev Settings'!$BU$3, COUNTIF($IQ$21:$IQ$25, IJ139)&gt;0, COUNTIF($IQ$21:$IQ$25, IJ138)&gt;0), MAX($ML138:$NE138)-NB138, IFERROR(INDEX($IU$8:$IU$107, MATCH(IJ139, $IT$8:$IT$107, 0)), "")))</f>
        <v/>
      </c>
      <c r="JW139" s="7" t="str">
        <f>IF(AND($IQ$5='Dev Settings'!$BU$3, COUNTIF($IP$21:$IP$25, IK139)&gt;0, COUNTIF($IP$21:$IP$25, IK138)&gt;0), MIN($ML138:$NE138)-NC138, IF(AND($IQ$6='Dev Settings'!$BU$3, COUNTIF($IQ$21:$IQ$25, IK139)&gt;0, COUNTIF($IQ$21:$IQ$25, IK138)&gt;0), MAX($ML138:$NE138)-NC138, IFERROR(INDEX($IU$8:$IU$107, MATCH(IK139, $IT$8:$IT$107, 0)), "")))</f>
        <v/>
      </c>
      <c r="JX139" s="7" t="str">
        <f>IF(AND($IQ$5='Dev Settings'!$BU$3, COUNTIF($IP$21:$IP$25, IL139)&gt;0, COUNTIF($IP$21:$IP$25, IL138)&gt;0), MIN($ML138:$NE138)-ND138, IF(AND($IQ$6='Dev Settings'!$BU$3, COUNTIF($IQ$21:$IQ$25, IL139)&gt;0, COUNTIF($IQ$21:$IQ$25, IL138)&gt;0), MAX($ML138:$NE138)-ND138, IFERROR(INDEX($IU$8:$IU$107, MATCH(IL139, $IT$8:$IT$107, 0)), "")))</f>
        <v/>
      </c>
      <c r="JY139" s="61" t="str">
        <f>IF(AND($IQ$5='Dev Settings'!$BU$3, COUNTIF($IP$21:$IP$25, IM139)&gt;0, COUNTIF($IP$21:$IP$25, IM138)&gt;0), MIN($ML138:$NE138)-NE138, IF(AND($IQ$6='Dev Settings'!$BU$3, COUNTIF($IQ$21:$IQ$25, IM139)&gt;0, COUNTIF($IQ$21:$IQ$25, IM138)&gt;0), MAX($ML138:$NE138)-NE138, IFERROR(INDEX($IU$8:$IU$107, MATCH(IM139, $IT$8:$IT$107, 0)), "")))</f>
        <v/>
      </c>
      <c r="KA139" s="60" t="str">
        <f t="shared" si="326"/>
        <v/>
      </c>
      <c r="KB139" s="7" t="str">
        <f t="shared" si="327"/>
        <v/>
      </c>
      <c r="KC139" s="7" t="str">
        <f t="shared" si="328"/>
        <v/>
      </c>
      <c r="KD139" s="7" t="str">
        <f t="shared" si="329"/>
        <v/>
      </c>
      <c r="KE139" s="7" t="str">
        <f t="shared" si="330"/>
        <v/>
      </c>
      <c r="KF139" s="7" t="str">
        <f t="shared" si="331"/>
        <v/>
      </c>
      <c r="KG139" s="7" t="str">
        <f t="shared" si="332"/>
        <v/>
      </c>
      <c r="KH139" s="7" t="str">
        <f t="shared" si="333"/>
        <v/>
      </c>
      <c r="KI139" s="7" t="str">
        <f t="shared" si="334"/>
        <v/>
      </c>
      <c r="KJ139" s="7" t="str">
        <f t="shared" si="335"/>
        <v/>
      </c>
      <c r="KK139" s="7" t="str">
        <f t="shared" si="336"/>
        <v/>
      </c>
      <c r="KL139" s="7" t="str">
        <f t="shared" si="337"/>
        <v/>
      </c>
      <c r="KM139" s="7" t="str">
        <f t="shared" si="338"/>
        <v/>
      </c>
      <c r="KN139" s="7" t="str">
        <f t="shared" si="339"/>
        <v/>
      </c>
      <c r="KO139" s="7" t="str">
        <f t="shared" si="340"/>
        <v/>
      </c>
      <c r="KP139" s="7" t="str">
        <f t="shared" si="341"/>
        <v/>
      </c>
      <c r="KQ139" s="7" t="str">
        <f t="shared" si="342"/>
        <v/>
      </c>
      <c r="KR139" s="7" t="str">
        <f t="shared" si="343"/>
        <v/>
      </c>
      <c r="KS139" s="7" t="str">
        <f t="shared" si="344"/>
        <v/>
      </c>
      <c r="KT139" s="61" t="str">
        <f t="shared" si="345"/>
        <v/>
      </c>
      <c r="KV139" s="60" t="e">
        <f t="shared" si="346"/>
        <v>#VALUE!</v>
      </c>
      <c r="KW139" s="7" t="e">
        <f t="shared" si="347"/>
        <v>#VALUE!</v>
      </c>
      <c r="KX139" s="7" t="e">
        <f t="shared" si="348"/>
        <v>#VALUE!</v>
      </c>
      <c r="KY139" s="7" t="e">
        <f t="shared" si="349"/>
        <v>#VALUE!</v>
      </c>
      <c r="KZ139" s="7" t="e">
        <f t="shared" si="350"/>
        <v>#VALUE!</v>
      </c>
      <c r="LA139" s="7" t="e">
        <f t="shared" si="351"/>
        <v>#VALUE!</v>
      </c>
      <c r="LB139" s="7" t="e">
        <f t="shared" si="352"/>
        <v>#VALUE!</v>
      </c>
      <c r="LC139" s="7" t="e">
        <f t="shared" si="353"/>
        <v>#VALUE!</v>
      </c>
      <c r="LD139" s="7" t="e">
        <f t="shared" si="354"/>
        <v>#VALUE!</v>
      </c>
      <c r="LE139" s="7" t="e">
        <f t="shared" si="355"/>
        <v>#VALUE!</v>
      </c>
      <c r="LF139" s="7" t="e">
        <f t="shared" si="356"/>
        <v>#VALUE!</v>
      </c>
      <c r="LG139" s="7" t="e">
        <f t="shared" si="357"/>
        <v>#VALUE!</v>
      </c>
      <c r="LH139" s="7" t="e">
        <f t="shared" si="358"/>
        <v>#VALUE!</v>
      </c>
      <c r="LI139" s="7" t="e">
        <f t="shared" si="359"/>
        <v>#VALUE!</v>
      </c>
      <c r="LJ139" s="7" t="e">
        <f t="shared" si="360"/>
        <v>#VALUE!</v>
      </c>
      <c r="LK139" s="7" t="e">
        <f t="shared" si="361"/>
        <v>#VALUE!</v>
      </c>
      <c r="LL139" s="7" t="e">
        <f t="shared" si="362"/>
        <v>#VALUE!</v>
      </c>
      <c r="LM139" s="7" t="e">
        <f t="shared" si="363"/>
        <v>#VALUE!</v>
      </c>
      <c r="LN139" s="7" t="e">
        <f t="shared" si="364"/>
        <v>#VALUE!</v>
      </c>
      <c r="LO139" s="61" t="e">
        <f t="shared" si="365"/>
        <v>#VALUE!</v>
      </c>
      <c r="LQ139" s="60" t="e">
        <f t="shared" si="366"/>
        <v>#VALUE!</v>
      </c>
      <c r="LR139" s="7" t="e">
        <f t="shared" si="367"/>
        <v>#VALUE!</v>
      </c>
      <c r="LS139" s="7" t="e">
        <f t="shared" si="368"/>
        <v>#VALUE!</v>
      </c>
      <c r="LT139" s="7" t="e">
        <f t="shared" si="369"/>
        <v>#VALUE!</v>
      </c>
      <c r="LU139" s="7" t="e">
        <f t="shared" si="370"/>
        <v>#VALUE!</v>
      </c>
      <c r="LV139" s="7" t="e">
        <f t="shared" si="371"/>
        <v>#VALUE!</v>
      </c>
      <c r="LW139" s="7" t="e">
        <f t="shared" si="372"/>
        <v>#VALUE!</v>
      </c>
      <c r="LX139" s="7" t="e">
        <f t="shared" si="373"/>
        <v>#VALUE!</v>
      </c>
      <c r="LY139" s="7" t="e">
        <f t="shared" si="374"/>
        <v>#VALUE!</v>
      </c>
      <c r="LZ139" s="7" t="e">
        <f t="shared" si="375"/>
        <v>#VALUE!</v>
      </c>
      <c r="MA139" s="7" t="e">
        <f t="shared" si="376"/>
        <v>#VALUE!</v>
      </c>
      <c r="MB139" s="7" t="e">
        <f t="shared" si="377"/>
        <v>#VALUE!</v>
      </c>
      <c r="MC139" s="7" t="e">
        <f t="shared" si="378"/>
        <v>#VALUE!</v>
      </c>
      <c r="MD139" s="7" t="e">
        <f t="shared" si="379"/>
        <v>#VALUE!</v>
      </c>
      <c r="ME139" s="7" t="e">
        <f t="shared" si="380"/>
        <v>#VALUE!</v>
      </c>
      <c r="MF139" s="7" t="e">
        <f t="shared" si="381"/>
        <v>#VALUE!</v>
      </c>
      <c r="MG139" s="7" t="e">
        <f t="shared" si="382"/>
        <v>#VALUE!</v>
      </c>
      <c r="MH139" s="7" t="e">
        <f t="shared" si="383"/>
        <v>#VALUE!</v>
      </c>
      <c r="MI139" s="7" t="e">
        <f t="shared" si="384"/>
        <v>#VALUE!</v>
      </c>
      <c r="MJ139" s="61" t="e">
        <f t="shared" si="385"/>
        <v>#VALUE!</v>
      </c>
      <c r="ML139" s="60" t="str">
        <f t="shared" si="392"/>
        <v/>
      </c>
      <c r="MM139" s="7" t="str">
        <f t="shared" si="393"/>
        <v/>
      </c>
      <c r="MN139" s="7" t="str">
        <f t="shared" si="394"/>
        <v/>
      </c>
      <c r="MO139" s="7" t="str">
        <f t="shared" si="395"/>
        <v/>
      </c>
      <c r="MP139" s="7" t="str">
        <f t="shared" si="396"/>
        <v/>
      </c>
      <c r="MQ139" s="7" t="str">
        <f t="shared" si="397"/>
        <v/>
      </c>
      <c r="MR139" s="7" t="str">
        <f t="shared" si="398"/>
        <v/>
      </c>
      <c r="MS139" s="7" t="str">
        <f t="shared" si="399"/>
        <v/>
      </c>
      <c r="MT139" s="7" t="str">
        <f t="shared" si="400"/>
        <v/>
      </c>
      <c r="MU139" s="7" t="str">
        <f t="shared" si="401"/>
        <v/>
      </c>
      <c r="MV139" s="7" t="str">
        <f t="shared" si="402"/>
        <v/>
      </c>
      <c r="MW139" s="7" t="str">
        <f t="shared" si="403"/>
        <v/>
      </c>
      <c r="MX139" s="7" t="str">
        <f t="shared" si="404"/>
        <v/>
      </c>
      <c r="MY139" s="7" t="str">
        <f t="shared" si="405"/>
        <v/>
      </c>
      <c r="MZ139" s="7" t="str">
        <f t="shared" si="406"/>
        <v/>
      </c>
      <c r="NA139" s="7" t="str">
        <f t="shared" si="407"/>
        <v/>
      </c>
      <c r="NB139" s="7" t="str">
        <f t="shared" si="408"/>
        <v/>
      </c>
      <c r="NC139" s="7" t="str">
        <f t="shared" si="409"/>
        <v/>
      </c>
      <c r="ND139" s="7" t="str">
        <f t="shared" si="410"/>
        <v/>
      </c>
      <c r="NE139" s="61" t="str">
        <f t="shared" si="411"/>
        <v/>
      </c>
      <c r="NG139" s="10" t="str">
        <f t="shared" si="412"/>
        <v/>
      </c>
      <c r="NI139" s="10" t="str">
        <f t="shared" si="413"/>
        <v/>
      </c>
      <c r="NK139" s="10" t="str">
        <f>IF(COUNTIF($NI139:$NI$176, "X")=1, "X", "")</f>
        <v/>
      </c>
      <c r="NM139" s="10" t="str">
        <f t="shared" si="386"/>
        <v/>
      </c>
      <c r="NO139" s="85" t="str" cm="1">
        <f t="array" ref="NO139">IF(OR(NO$7="", $JE139=""), "", IFERROR(NO$8+SUMPRODUCT((Trades!$CL$8:$CL$307)*(Trades!$O$8:$Q$307=NO$7)*(Trades!$R$8:$R$307&lt;$JE139))-SUMPRODUCT((Trades!$H$8:$H$307)*(Trades!$E$8:$E$307=NO$7)*(Trades!$R$8:$R$307&lt;$JE139)), ""))</f>
        <v/>
      </c>
      <c r="NP139" s="86" t="str" cm="1">
        <f t="array" ref="NP139">IF(OR(NP$7="", $JE139=""), "", IFERROR(NP$8+SUMPRODUCT((Trades!$CL$8:$CL$307)*(Trades!$O$8:$Q$307=NP$7)*(Trades!$R$8:$R$307&lt;$JE139))-SUMPRODUCT((Trades!$H$8:$H$307)*(Trades!$E$8:$E$307=NP$7)*(Trades!$R$8:$R$307&lt;$JE139)), ""))</f>
        <v/>
      </c>
      <c r="NQ139" s="86" t="str" cm="1">
        <f t="array" ref="NQ139">IF(OR(NQ$7="", $JE139=""), "", IFERROR(NQ$8+SUMPRODUCT((Trades!$CL$8:$CL$307)*(Trades!$O$8:$Q$307=NQ$7)*(Trades!$R$8:$R$307&lt;$JE139))-SUMPRODUCT((Trades!$H$8:$H$307)*(Trades!$E$8:$E$307=NQ$7)*(Trades!$R$8:$R$307&lt;$JE139)), ""))</f>
        <v/>
      </c>
      <c r="NR139" s="86" t="str" cm="1">
        <f t="array" ref="NR139">IF(OR(NR$7="", $JE139=""), "", IFERROR(NR$8+SUMPRODUCT((Trades!$CL$8:$CL$307)*(Trades!$O$8:$Q$307=NR$7)*(Trades!$R$8:$R$307&lt;$JE139))-SUMPRODUCT((Trades!$H$8:$H$307)*(Trades!$E$8:$E$307=NR$7)*(Trades!$R$8:$R$307&lt;$JE139)), ""))</f>
        <v/>
      </c>
      <c r="NS139" s="86" t="str" cm="1">
        <f t="array" ref="NS139">IF(OR(NS$7="", $JE139=""), "", IFERROR(NS$8+SUMPRODUCT((Trades!$CL$8:$CL$307)*(Trades!$O$8:$Q$307=NS$7)*(Trades!$R$8:$R$307&lt;$JE139))-SUMPRODUCT((Trades!$H$8:$H$307)*(Trades!$E$8:$E$307=NS$7)*(Trades!$R$8:$R$307&lt;$JE139)), ""))</f>
        <v/>
      </c>
      <c r="NT139" s="86" t="str" cm="1">
        <f t="array" ref="NT139">IF(OR(NT$7="", $JE139=""), "", IFERROR(NT$8+SUMPRODUCT((Trades!$CL$8:$CL$307)*(Trades!$O$8:$Q$307=NT$7)*(Trades!$R$8:$R$307&lt;$JE139))-SUMPRODUCT((Trades!$H$8:$H$307)*(Trades!$E$8:$E$307=NT$7)*(Trades!$R$8:$R$307&lt;$JE139)), ""))</f>
        <v/>
      </c>
      <c r="NU139" s="86" t="str" cm="1">
        <f t="array" ref="NU139">IF(OR(NU$7="", $JE139=""), "", IFERROR(NU$8+SUMPRODUCT((Trades!$CL$8:$CL$307)*(Trades!$O$8:$Q$307=NU$7)*(Trades!$R$8:$R$307&lt;$JE139))-SUMPRODUCT((Trades!$H$8:$H$307)*(Trades!$E$8:$E$307=NU$7)*(Trades!$R$8:$R$307&lt;$JE139)), ""))</f>
        <v/>
      </c>
      <c r="NV139" s="86" t="str" cm="1">
        <f t="array" ref="NV139">IF(OR(NV$7="", $JE139=""), "", IFERROR(NV$8+SUMPRODUCT((Trades!$CL$8:$CL$307)*(Trades!$O$8:$Q$307=NV$7)*(Trades!$R$8:$R$307&lt;$JE139))-SUMPRODUCT((Trades!$H$8:$H$307)*(Trades!$E$8:$E$307=NV$7)*(Trades!$R$8:$R$307&lt;$JE139)), ""))</f>
        <v/>
      </c>
      <c r="NW139" s="86" t="str" cm="1">
        <f t="array" ref="NW139">IF(OR(NW$7="", $JE139=""), "", IFERROR(NW$8+SUMPRODUCT((Trades!$CL$8:$CL$307)*(Trades!$O$8:$Q$307=NW$7)*(Trades!$R$8:$R$307&lt;$JE139))-SUMPRODUCT((Trades!$H$8:$H$307)*(Trades!$E$8:$E$307=NW$7)*(Trades!$R$8:$R$307&lt;$JE139)), ""))</f>
        <v/>
      </c>
      <c r="NX139" s="86" t="str" cm="1">
        <f t="array" ref="NX139">IF(OR(NX$7="", $JE139=""), "", IFERROR(NX$8+SUMPRODUCT((Trades!$CL$8:$CL$307)*(Trades!$O$8:$Q$307=NX$7)*(Trades!$R$8:$R$307&lt;$JE139))-SUMPRODUCT((Trades!$H$8:$H$307)*(Trades!$E$8:$E$307=NX$7)*(Trades!$R$8:$R$307&lt;$JE139)), ""))</f>
        <v/>
      </c>
      <c r="NY139" s="86" t="str" cm="1">
        <f t="array" ref="NY139">IF(OR(NY$7="", $JE139=""), "", IFERROR(NY$8+SUMPRODUCT((Trades!$CL$8:$CL$307)*(Trades!$O$8:$Q$307=NY$7)*(Trades!$R$8:$R$307&lt;$JE139))-SUMPRODUCT((Trades!$H$8:$H$307)*(Trades!$E$8:$E$307=NY$7)*(Trades!$R$8:$R$307&lt;$JE139)), ""))</f>
        <v/>
      </c>
      <c r="NZ139" s="86" t="str" cm="1">
        <f t="array" ref="NZ139">IF(OR(NZ$7="", $JE139=""), "", IFERROR(NZ$8+SUMPRODUCT((Trades!$CL$8:$CL$307)*(Trades!$O$8:$Q$307=NZ$7)*(Trades!$R$8:$R$307&lt;$JE139))-SUMPRODUCT((Trades!$H$8:$H$307)*(Trades!$E$8:$E$307=NZ$7)*(Trades!$R$8:$R$307&lt;$JE139)), ""))</f>
        <v/>
      </c>
      <c r="OA139" s="86" t="str" cm="1">
        <f t="array" ref="OA139">IF(OR(OA$7="", $JE139=""), "", IFERROR(OA$8+SUMPRODUCT((Trades!$CL$8:$CL$307)*(Trades!$O$8:$Q$307=OA$7)*(Trades!$R$8:$R$307&lt;$JE139))-SUMPRODUCT((Trades!$H$8:$H$307)*(Trades!$E$8:$E$307=OA$7)*(Trades!$R$8:$R$307&lt;$JE139)), ""))</f>
        <v/>
      </c>
      <c r="OB139" s="86" t="str" cm="1">
        <f t="array" ref="OB139">IF(OR(OB$7="", $JE139=""), "", IFERROR(OB$8+SUMPRODUCT((Trades!$CL$8:$CL$307)*(Trades!$O$8:$Q$307=OB$7)*(Trades!$R$8:$R$307&lt;$JE139))-SUMPRODUCT((Trades!$H$8:$H$307)*(Trades!$E$8:$E$307=OB$7)*(Trades!$R$8:$R$307&lt;$JE139)), ""))</f>
        <v/>
      </c>
      <c r="OC139" s="86" t="str" cm="1">
        <f t="array" ref="OC139">IF(OR(OC$7="", $JE139=""), "", IFERROR(OC$8+SUMPRODUCT((Trades!$CL$8:$CL$307)*(Trades!$O$8:$Q$307=OC$7)*(Trades!$R$8:$R$307&lt;$JE139))-SUMPRODUCT((Trades!$H$8:$H$307)*(Trades!$E$8:$E$307=OC$7)*(Trades!$R$8:$R$307&lt;$JE139)), ""))</f>
        <v/>
      </c>
      <c r="OD139" s="86" t="str" cm="1">
        <f t="array" ref="OD139">IF(OR(OD$7="", $JE139=""), "", IFERROR(OD$8+SUMPRODUCT((Trades!$CL$8:$CL$307)*(Trades!$O$8:$Q$307=OD$7)*(Trades!$R$8:$R$307&lt;$JE139))-SUMPRODUCT((Trades!$H$8:$H$307)*(Trades!$E$8:$E$307=OD$7)*(Trades!$R$8:$R$307&lt;$JE139)), ""))</f>
        <v/>
      </c>
      <c r="OE139" s="86" t="str" cm="1">
        <f t="array" ref="OE139">IF(OR(OE$7="", $JE139=""), "", IFERROR(OE$8+SUMPRODUCT((Trades!$CL$8:$CL$307)*(Trades!$O$8:$Q$307=OE$7)*(Trades!$R$8:$R$307&lt;$JE139))-SUMPRODUCT((Trades!$H$8:$H$307)*(Trades!$E$8:$E$307=OE$7)*(Trades!$R$8:$R$307&lt;$JE139)), ""))</f>
        <v/>
      </c>
      <c r="OF139" s="86" t="str" cm="1">
        <f t="array" ref="OF139">IF(OR(OF$7="", $JE139=""), "", IFERROR(OF$8+SUMPRODUCT((Trades!$CL$8:$CL$307)*(Trades!$O$8:$Q$307=OF$7)*(Trades!$R$8:$R$307&lt;$JE139))-SUMPRODUCT((Trades!$H$8:$H$307)*(Trades!$E$8:$E$307=OF$7)*(Trades!$R$8:$R$307&lt;$JE139)), ""))</f>
        <v/>
      </c>
      <c r="OG139" s="86" t="str" cm="1">
        <f t="array" ref="OG139">IF(OR(OG$7="", $JE139=""), "", IFERROR(OG$8+SUMPRODUCT((Trades!$CL$8:$CL$307)*(Trades!$O$8:$Q$307=OG$7)*(Trades!$R$8:$R$307&lt;$JE139))-SUMPRODUCT((Trades!$H$8:$H$307)*(Trades!$E$8:$E$307=OG$7)*(Trades!$R$8:$R$307&lt;$JE139)), ""))</f>
        <v/>
      </c>
      <c r="OH139" s="87" t="str" cm="1">
        <f t="array" ref="OH139">IF(OR(OH$7="", $JE139=""), "", IFERROR(OH$8+SUMPRODUCT((Trades!$CL$8:$CL$307)*(Trades!$O$8:$Q$307=OH$7)*(Trades!$R$8:$R$307&lt;$JE139))-SUMPRODUCT((Trades!$H$8:$H$307)*(Trades!$E$8:$E$307=OH$7)*(Trades!$R$8:$R$307&lt;$JE139)), ""))</f>
        <v/>
      </c>
      <c r="OJ139" s="94" t="str">
        <f t="shared" si="414"/>
        <v/>
      </c>
      <c r="OK139" s="95" t="str">
        <f t="shared" si="298"/>
        <v/>
      </c>
      <c r="OL139" s="95" t="str">
        <f t="shared" si="299"/>
        <v/>
      </c>
      <c r="OM139" s="95" t="str">
        <f t="shared" si="300"/>
        <v/>
      </c>
      <c r="ON139" s="95" t="str">
        <f t="shared" si="301"/>
        <v/>
      </c>
      <c r="OO139" s="95" t="str">
        <f t="shared" si="302"/>
        <v/>
      </c>
      <c r="OP139" s="95" t="str">
        <f t="shared" si="303"/>
        <v/>
      </c>
      <c r="OQ139" s="95" t="str">
        <f t="shared" si="304"/>
        <v/>
      </c>
      <c r="OR139" s="95" t="str">
        <f t="shared" si="305"/>
        <v/>
      </c>
      <c r="OS139" s="95" t="str">
        <f t="shared" si="275"/>
        <v/>
      </c>
      <c r="OT139" s="95" t="str">
        <f t="shared" si="276"/>
        <v/>
      </c>
      <c r="OU139" s="95" t="str">
        <f t="shared" si="277"/>
        <v/>
      </c>
      <c r="OV139" s="95" t="str">
        <f t="shared" si="278"/>
        <v/>
      </c>
      <c r="OW139" s="95" t="str">
        <f t="shared" si="279"/>
        <v/>
      </c>
      <c r="OX139" s="95" t="str">
        <f t="shared" si="280"/>
        <v/>
      </c>
      <c r="OY139" s="95" t="str">
        <f t="shared" si="281"/>
        <v/>
      </c>
      <c r="OZ139" s="95" t="str">
        <f t="shared" si="282"/>
        <v/>
      </c>
      <c r="PA139" s="95" t="str">
        <f t="shared" si="283"/>
        <v/>
      </c>
      <c r="PB139" s="95" t="str">
        <f t="shared" si="284"/>
        <v/>
      </c>
      <c r="PC139" s="96" t="str">
        <f t="shared" si="285"/>
        <v/>
      </c>
      <c r="PE139" s="101" t="str">
        <f t="shared" si="415"/>
        <v/>
      </c>
      <c r="PG139" s="106" t="str">
        <f t="shared" si="416"/>
        <v/>
      </c>
      <c r="PH139" s="107" t="str">
        <f t="shared" si="306"/>
        <v/>
      </c>
      <c r="PI139" s="107" t="str">
        <f t="shared" si="307"/>
        <v/>
      </c>
      <c r="PJ139" s="107" t="str">
        <f t="shared" si="308"/>
        <v/>
      </c>
      <c r="PK139" s="107" t="str">
        <f t="shared" si="309"/>
        <v/>
      </c>
      <c r="PL139" s="107" t="str">
        <f t="shared" si="310"/>
        <v/>
      </c>
      <c r="PM139" s="107" t="str">
        <f t="shared" si="311"/>
        <v/>
      </c>
      <c r="PN139" s="107" t="str">
        <f t="shared" si="312"/>
        <v/>
      </c>
      <c r="PO139" s="107" t="str">
        <f t="shared" si="313"/>
        <v/>
      </c>
      <c r="PP139" s="107" t="str">
        <f t="shared" si="286"/>
        <v/>
      </c>
      <c r="PQ139" s="107" t="str">
        <f t="shared" si="287"/>
        <v/>
      </c>
      <c r="PR139" s="107" t="str">
        <f t="shared" si="288"/>
        <v/>
      </c>
      <c r="PS139" s="107" t="str">
        <f t="shared" si="289"/>
        <v/>
      </c>
      <c r="PT139" s="107" t="str">
        <f t="shared" si="290"/>
        <v/>
      </c>
      <c r="PU139" s="107" t="str">
        <f t="shared" si="291"/>
        <v/>
      </c>
      <c r="PV139" s="107" t="str">
        <f t="shared" si="292"/>
        <v/>
      </c>
      <c r="PW139" s="107" t="str">
        <f t="shared" si="293"/>
        <v/>
      </c>
      <c r="PX139" s="107" t="str">
        <f t="shared" si="294"/>
        <v/>
      </c>
      <c r="PY139" s="107" t="str">
        <f t="shared" si="295"/>
        <v/>
      </c>
      <c r="PZ139" s="108" t="str">
        <f t="shared" si="296"/>
        <v/>
      </c>
      <c r="QB139" s="124" t="str" cm="1">
        <f t="array" ref="QB139">IF(OR($QB$3="", $NI139=""), "", IFERROR(INDEX($ML139:$NE139, $QA139, MATCH($QB$3, $ML$7:$NE$7, 0)), ""))</f>
        <v/>
      </c>
      <c r="QD139" s="101" t="e" cm="1">
        <f t="array" ref="QD139">IF(OR($NI139="", $QB$3=""), NA(), IFERROR(INDEX($NO139:$OH139, $QC139, MATCH($QB$3, $NO$7:$OH$7, 0)), NA()))</f>
        <v>#N/A</v>
      </c>
      <c r="QF139" s="10">
        <f t="shared" si="387"/>
        <v>-20</v>
      </c>
    </row>
    <row r="140" spans="218:448" ht="15" hidden="1" customHeight="1" x14ac:dyDescent="0.25">
      <c r="HJ140" s="52" t="e">
        <f t="shared" si="321"/>
        <v>#VALUE!</v>
      </c>
      <c r="HL140" s="49">
        <f>$CA$20</f>
        <v>0.5</v>
      </c>
      <c r="HN140" s="10" t="e">
        <f t="shared" si="324"/>
        <v>#VALUE!</v>
      </c>
      <c r="HP140" s="10" t="e">
        <f t="shared" si="325"/>
        <v>#VALUE!</v>
      </c>
      <c r="HR140" s="10" t="e">
        <f t="shared" si="388"/>
        <v>#VALUE!</v>
      </c>
      <c r="HT140" s="60" t="e">
        <f t="shared" si="323"/>
        <v>#VALUE!</v>
      </c>
      <c r="HU140" s="7" t="e">
        <f t="shared" si="323"/>
        <v>#VALUE!</v>
      </c>
      <c r="HV140" s="7" t="e">
        <f t="shared" si="323"/>
        <v>#VALUE!</v>
      </c>
      <c r="HW140" s="7" t="e">
        <f t="shared" si="323"/>
        <v>#VALUE!</v>
      </c>
      <c r="HX140" s="7" t="e">
        <f t="shared" si="323"/>
        <v>#VALUE!</v>
      </c>
      <c r="HY140" s="7" t="e">
        <f t="shared" si="323"/>
        <v>#VALUE!</v>
      </c>
      <c r="HZ140" s="7" t="e">
        <f t="shared" si="323"/>
        <v>#VALUE!</v>
      </c>
      <c r="IA140" s="7" t="e">
        <f t="shared" si="323"/>
        <v>#VALUE!</v>
      </c>
      <c r="IB140" s="7" t="e">
        <f t="shared" si="323"/>
        <v>#VALUE!</v>
      </c>
      <c r="IC140" s="7" t="e">
        <f t="shared" si="323"/>
        <v>#VALUE!</v>
      </c>
      <c r="ID140" s="7" t="e">
        <f t="shared" si="323"/>
        <v>#VALUE!</v>
      </c>
      <c r="IE140" s="7" t="e">
        <f t="shared" si="323"/>
        <v>#VALUE!</v>
      </c>
      <c r="IF140" s="7" t="e">
        <f t="shared" si="323"/>
        <v>#VALUE!</v>
      </c>
      <c r="IG140" s="7" t="e">
        <f t="shared" si="323"/>
        <v>#VALUE!</v>
      </c>
      <c r="IH140" s="7" t="e">
        <f t="shared" si="323"/>
        <v>#VALUE!</v>
      </c>
      <c r="II140" s="7" t="e">
        <f t="shared" si="323"/>
        <v>#VALUE!</v>
      </c>
      <c r="IJ140" s="7" t="e">
        <f t="shared" si="322"/>
        <v>#VALUE!</v>
      </c>
      <c r="IK140" s="7" t="e">
        <f t="shared" si="322"/>
        <v>#VALUE!</v>
      </c>
      <c r="IL140" s="7" t="e">
        <f t="shared" si="322"/>
        <v>#VALUE!</v>
      </c>
      <c r="IM140" s="61" t="e">
        <f t="shared" si="322"/>
        <v>#VALUE!</v>
      </c>
      <c r="JE140" s="67" t="str">
        <f t="shared" si="391"/>
        <v/>
      </c>
      <c r="JF140" s="60" t="str">
        <f>IF(AND($IQ$5='Dev Settings'!$BU$3, COUNTIF($IP$21:$IP$25, HT140)&gt;0, COUNTIF($IP$21:$IP$25, HT139)&gt;0), MIN($ML139:$NE139)-ML139, IF(AND($IQ$6='Dev Settings'!$BU$3, COUNTIF($IQ$21:$IQ$25, HT140)&gt;0, COUNTIF($IQ$21:$IQ$25, HT139)&gt;0), MAX($ML139:$NE139)-ML139, IFERROR(INDEX($IU$8:$IU$107, MATCH(HT140, $IT$8:$IT$107, 0)), "")))</f>
        <v/>
      </c>
      <c r="JG140" s="7" t="str">
        <f>IF(AND($IQ$5='Dev Settings'!$BU$3, COUNTIF($IP$21:$IP$25, HU140)&gt;0, COUNTIF($IP$21:$IP$25, HU139)&gt;0), MIN($ML139:$NE139)-MM139, IF(AND($IQ$6='Dev Settings'!$BU$3, COUNTIF($IQ$21:$IQ$25, HU140)&gt;0, COUNTIF($IQ$21:$IQ$25, HU139)&gt;0), MAX($ML139:$NE139)-MM139, IFERROR(INDEX($IU$8:$IU$107, MATCH(HU140, $IT$8:$IT$107, 0)), "")))</f>
        <v/>
      </c>
      <c r="JH140" s="7" t="str">
        <f>IF(AND($IQ$5='Dev Settings'!$BU$3, COUNTIF($IP$21:$IP$25, HV140)&gt;0, COUNTIF($IP$21:$IP$25, HV139)&gt;0), MIN($ML139:$NE139)-MN139, IF(AND($IQ$6='Dev Settings'!$BU$3, COUNTIF($IQ$21:$IQ$25, HV140)&gt;0, COUNTIF($IQ$21:$IQ$25, HV139)&gt;0), MAX($ML139:$NE139)-MN139, IFERROR(INDEX($IU$8:$IU$107, MATCH(HV140, $IT$8:$IT$107, 0)), "")))</f>
        <v/>
      </c>
      <c r="JI140" s="7" t="str">
        <f>IF(AND($IQ$5='Dev Settings'!$BU$3, COUNTIF($IP$21:$IP$25, HW140)&gt;0, COUNTIF($IP$21:$IP$25, HW139)&gt;0), MIN($ML139:$NE139)-MO139, IF(AND($IQ$6='Dev Settings'!$BU$3, COUNTIF($IQ$21:$IQ$25, HW140)&gt;0, COUNTIF($IQ$21:$IQ$25, HW139)&gt;0), MAX($ML139:$NE139)-MO139, IFERROR(INDEX($IU$8:$IU$107, MATCH(HW140, $IT$8:$IT$107, 0)), "")))</f>
        <v/>
      </c>
      <c r="JJ140" s="7" t="str">
        <f>IF(AND($IQ$5='Dev Settings'!$BU$3, COUNTIF($IP$21:$IP$25, HX140)&gt;0, COUNTIF($IP$21:$IP$25, HX139)&gt;0), MIN($ML139:$NE139)-MP139, IF(AND($IQ$6='Dev Settings'!$BU$3, COUNTIF($IQ$21:$IQ$25, HX140)&gt;0, COUNTIF($IQ$21:$IQ$25, HX139)&gt;0), MAX($ML139:$NE139)-MP139, IFERROR(INDEX($IU$8:$IU$107, MATCH(HX140, $IT$8:$IT$107, 0)), "")))</f>
        <v/>
      </c>
      <c r="JK140" s="7" t="str">
        <f>IF(AND($IQ$5='Dev Settings'!$BU$3, COUNTIF($IP$21:$IP$25, HY140)&gt;0, COUNTIF($IP$21:$IP$25, HY139)&gt;0), MIN($ML139:$NE139)-MQ139, IF(AND($IQ$6='Dev Settings'!$BU$3, COUNTIF($IQ$21:$IQ$25, HY140)&gt;0, COUNTIF($IQ$21:$IQ$25, HY139)&gt;0), MAX($ML139:$NE139)-MQ139, IFERROR(INDEX($IU$8:$IU$107, MATCH(HY140, $IT$8:$IT$107, 0)), "")))</f>
        <v/>
      </c>
      <c r="JL140" s="7" t="str">
        <f>IF(AND($IQ$5='Dev Settings'!$BU$3, COUNTIF($IP$21:$IP$25, HZ140)&gt;0, COUNTIF($IP$21:$IP$25, HZ139)&gt;0), MIN($ML139:$NE139)-MR139, IF(AND($IQ$6='Dev Settings'!$BU$3, COUNTIF($IQ$21:$IQ$25, HZ140)&gt;0, COUNTIF($IQ$21:$IQ$25, HZ139)&gt;0), MAX($ML139:$NE139)-MR139, IFERROR(INDEX($IU$8:$IU$107, MATCH(HZ140, $IT$8:$IT$107, 0)), "")))</f>
        <v/>
      </c>
      <c r="JM140" s="7" t="str">
        <f>IF(AND($IQ$5='Dev Settings'!$BU$3, COUNTIF($IP$21:$IP$25, IA140)&gt;0, COUNTIF($IP$21:$IP$25, IA139)&gt;0), MIN($ML139:$NE139)-MS139, IF(AND($IQ$6='Dev Settings'!$BU$3, COUNTIF($IQ$21:$IQ$25, IA140)&gt;0, COUNTIF($IQ$21:$IQ$25, IA139)&gt;0), MAX($ML139:$NE139)-MS139, IFERROR(INDEX($IU$8:$IU$107, MATCH(IA140, $IT$8:$IT$107, 0)), "")))</f>
        <v/>
      </c>
      <c r="JN140" s="7" t="str">
        <f>IF(AND($IQ$5='Dev Settings'!$BU$3, COUNTIF($IP$21:$IP$25, IB140)&gt;0, COUNTIF($IP$21:$IP$25, IB139)&gt;0), MIN($ML139:$NE139)-MT139, IF(AND($IQ$6='Dev Settings'!$BU$3, COUNTIF($IQ$21:$IQ$25, IB140)&gt;0, COUNTIF($IQ$21:$IQ$25, IB139)&gt;0), MAX($ML139:$NE139)-MT139, IFERROR(INDEX($IU$8:$IU$107, MATCH(IB140, $IT$8:$IT$107, 0)), "")))</f>
        <v/>
      </c>
      <c r="JO140" s="7" t="str">
        <f>IF(AND($IQ$5='Dev Settings'!$BU$3, COUNTIF($IP$21:$IP$25, IC140)&gt;0, COUNTIF($IP$21:$IP$25, IC139)&gt;0), MIN($ML139:$NE139)-MU139, IF(AND($IQ$6='Dev Settings'!$BU$3, COUNTIF($IQ$21:$IQ$25, IC140)&gt;0, COUNTIF($IQ$21:$IQ$25, IC139)&gt;0), MAX($ML139:$NE139)-MU139, IFERROR(INDEX($IU$8:$IU$107, MATCH(IC140, $IT$8:$IT$107, 0)), "")))</f>
        <v/>
      </c>
      <c r="JP140" s="7" t="str">
        <f>IF(AND($IQ$5='Dev Settings'!$BU$3, COUNTIF($IP$21:$IP$25, ID140)&gt;0, COUNTIF($IP$21:$IP$25, ID139)&gt;0), MIN($ML139:$NE139)-MV139, IF(AND($IQ$6='Dev Settings'!$BU$3, COUNTIF($IQ$21:$IQ$25, ID140)&gt;0, COUNTIF($IQ$21:$IQ$25, ID139)&gt;0), MAX($ML139:$NE139)-MV139, IFERROR(INDEX($IU$8:$IU$107, MATCH(ID140, $IT$8:$IT$107, 0)), "")))</f>
        <v/>
      </c>
      <c r="JQ140" s="7" t="str">
        <f>IF(AND($IQ$5='Dev Settings'!$BU$3, COUNTIF($IP$21:$IP$25, IE140)&gt;0, COUNTIF($IP$21:$IP$25, IE139)&gt;0), MIN($ML139:$NE139)-MW139, IF(AND($IQ$6='Dev Settings'!$BU$3, COUNTIF($IQ$21:$IQ$25, IE140)&gt;0, COUNTIF($IQ$21:$IQ$25, IE139)&gt;0), MAX($ML139:$NE139)-MW139, IFERROR(INDEX($IU$8:$IU$107, MATCH(IE140, $IT$8:$IT$107, 0)), "")))</f>
        <v/>
      </c>
      <c r="JR140" s="7" t="str">
        <f>IF(AND($IQ$5='Dev Settings'!$BU$3, COUNTIF($IP$21:$IP$25, IF140)&gt;0, COUNTIF($IP$21:$IP$25, IF139)&gt;0), MIN($ML139:$NE139)-MX139, IF(AND($IQ$6='Dev Settings'!$BU$3, COUNTIF($IQ$21:$IQ$25, IF140)&gt;0, COUNTIF($IQ$21:$IQ$25, IF139)&gt;0), MAX($ML139:$NE139)-MX139, IFERROR(INDEX($IU$8:$IU$107, MATCH(IF140, $IT$8:$IT$107, 0)), "")))</f>
        <v/>
      </c>
      <c r="JS140" s="7" t="str">
        <f>IF(AND($IQ$5='Dev Settings'!$BU$3, COUNTIF($IP$21:$IP$25, IG140)&gt;0, COUNTIF($IP$21:$IP$25, IG139)&gt;0), MIN($ML139:$NE139)-MY139, IF(AND($IQ$6='Dev Settings'!$BU$3, COUNTIF($IQ$21:$IQ$25, IG140)&gt;0, COUNTIF($IQ$21:$IQ$25, IG139)&gt;0), MAX($ML139:$NE139)-MY139, IFERROR(INDEX($IU$8:$IU$107, MATCH(IG140, $IT$8:$IT$107, 0)), "")))</f>
        <v/>
      </c>
      <c r="JT140" s="7" t="str">
        <f>IF(AND($IQ$5='Dev Settings'!$BU$3, COUNTIF($IP$21:$IP$25, IH140)&gt;0, COUNTIF($IP$21:$IP$25, IH139)&gt;0), MIN($ML139:$NE139)-MZ139, IF(AND($IQ$6='Dev Settings'!$BU$3, COUNTIF($IQ$21:$IQ$25, IH140)&gt;0, COUNTIF($IQ$21:$IQ$25, IH139)&gt;0), MAX($ML139:$NE139)-MZ139, IFERROR(INDEX($IU$8:$IU$107, MATCH(IH140, $IT$8:$IT$107, 0)), "")))</f>
        <v/>
      </c>
      <c r="JU140" s="7" t="str">
        <f>IF(AND($IQ$5='Dev Settings'!$BU$3, COUNTIF($IP$21:$IP$25, II140)&gt;0, COUNTIF($IP$21:$IP$25, II139)&gt;0), MIN($ML139:$NE139)-NA139, IF(AND($IQ$6='Dev Settings'!$BU$3, COUNTIF($IQ$21:$IQ$25, II140)&gt;0, COUNTIF($IQ$21:$IQ$25, II139)&gt;0), MAX($ML139:$NE139)-NA139, IFERROR(INDEX($IU$8:$IU$107, MATCH(II140, $IT$8:$IT$107, 0)), "")))</f>
        <v/>
      </c>
      <c r="JV140" s="7" t="str">
        <f>IF(AND($IQ$5='Dev Settings'!$BU$3, COUNTIF($IP$21:$IP$25, IJ140)&gt;0, COUNTIF($IP$21:$IP$25, IJ139)&gt;0), MIN($ML139:$NE139)-NB139, IF(AND($IQ$6='Dev Settings'!$BU$3, COUNTIF($IQ$21:$IQ$25, IJ140)&gt;0, COUNTIF($IQ$21:$IQ$25, IJ139)&gt;0), MAX($ML139:$NE139)-NB139, IFERROR(INDEX($IU$8:$IU$107, MATCH(IJ140, $IT$8:$IT$107, 0)), "")))</f>
        <v/>
      </c>
      <c r="JW140" s="7" t="str">
        <f>IF(AND($IQ$5='Dev Settings'!$BU$3, COUNTIF($IP$21:$IP$25, IK140)&gt;0, COUNTIF($IP$21:$IP$25, IK139)&gt;0), MIN($ML139:$NE139)-NC139, IF(AND($IQ$6='Dev Settings'!$BU$3, COUNTIF($IQ$21:$IQ$25, IK140)&gt;0, COUNTIF($IQ$21:$IQ$25, IK139)&gt;0), MAX($ML139:$NE139)-NC139, IFERROR(INDEX($IU$8:$IU$107, MATCH(IK140, $IT$8:$IT$107, 0)), "")))</f>
        <v/>
      </c>
      <c r="JX140" s="7" t="str">
        <f>IF(AND($IQ$5='Dev Settings'!$BU$3, COUNTIF($IP$21:$IP$25, IL140)&gt;0, COUNTIF($IP$21:$IP$25, IL139)&gt;0), MIN($ML139:$NE139)-ND139, IF(AND($IQ$6='Dev Settings'!$BU$3, COUNTIF($IQ$21:$IQ$25, IL140)&gt;0, COUNTIF($IQ$21:$IQ$25, IL139)&gt;0), MAX($ML139:$NE139)-ND139, IFERROR(INDEX($IU$8:$IU$107, MATCH(IL140, $IT$8:$IT$107, 0)), "")))</f>
        <v/>
      </c>
      <c r="JY140" s="61" t="str">
        <f>IF(AND($IQ$5='Dev Settings'!$BU$3, COUNTIF($IP$21:$IP$25, IM140)&gt;0, COUNTIF($IP$21:$IP$25, IM139)&gt;0), MIN($ML139:$NE139)-NE139, IF(AND($IQ$6='Dev Settings'!$BU$3, COUNTIF($IQ$21:$IQ$25, IM140)&gt;0, COUNTIF($IQ$21:$IQ$25, IM139)&gt;0), MAX($ML139:$NE139)-NE139, IFERROR(INDEX($IU$8:$IU$107, MATCH(IM140, $IT$8:$IT$107, 0)), "")))</f>
        <v/>
      </c>
      <c r="KA140" s="60" t="str">
        <f t="shared" si="326"/>
        <v/>
      </c>
      <c r="KB140" s="7" t="str">
        <f t="shared" si="327"/>
        <v/>
      </c>
      <c r="KC140" s="7" t="str">
        <f t="shared" si="328"/>
        <v/>
      </c>
      <c r="KD140" s="7" t="str">
        <f t="shared" si="329"/>
        <v/>
      </c>
      <c r="KE140" s="7" t="str">
        <f t="shared" si="330"/>
        <v/>
      </c>
      <c r="KF140" s="7" t="str">
        <f t="shared" si="331"/>
        <v/>
      </c>
      <c r="KG140" s="7" t="str">
        <f t="shared" si="332"/>
        <v/>
      </c>
      <c r="KH140" s="7" t="str">
        <f t="shared" si="333"/>
        <v/>
      </c>
      <c r="KI140" s="7" t="str">
        <f t="shared" si="334"/>
        <v/>
      </c>
      <c r="KJ140" s="7" t="str">
        <f t="shared" si="335"/>
        <v/>
      </c>
      <c r="KK140" s="7" t="str">
        <f t="shared" si="336"/>
        <v/>
      </c>
      <c r="KL140" s="7" t="str">
        <f t="shared" si="337"/>
        <v/>
      </c>
      <c r="KM140" s="7" t="str">
        <f t="shared" si="338"/>
        <v/>
      </c>
      <c r="KN140" s="7" t="str">
        <f t="shared" si="339"/>
        <v/>
      </c>
      <c r="KO140" s="7" t="str">
        <f t="shared" si="340"/>
        <v/>
      </c>
      <c r="KP140" s="7" t="str">
        <f t="shared" si="341"/>
        <v/>
      </c>
      <c r="KQ140" s="7" t="str">
        <f t="shared" si="342"/>
        <v/>
      </c>
      <c r="KR140" s="7" t="str">
        <f t="shared" si="343"/>
        <v/>
      </c>
      <c r="KS140" s="7" t="str">
        <f t="shared" si="344"/>
        <v/>
      </c>
      <c r="KT140" s="61" t="str">
        <f t="shared" si="345"/>
        <v/>
      </c>
      <c r="KV140" s="60" t="e">
        <f t="shared" si="346"/>
        <v>#VALUE!</v>
      </c>
      <c r="KW140" s="7" t="e">
        <f t="shared" si="347"/>
        <v>#VALUE!</v>
      </c>
      <c r="KX140" s="7" t="e">
        <f t="shared" si="348"/>
        <v>#VALUE!</v>
      </c>
      <c r="KY140" s="7" t="e">
        <f t="shared" si="349"/>
        <v>#VALUE!</v>
      </c>
      <c r="KZ140" s="7" t="e">
        <f t="shared" si="350"/>
        <v>#VALUE!</v>
      </c>
      <c r="LA140" s="7" t="e">
        <f t="shared" si="351"/>
        <v>#VALUE!</v>
      </c>
      <c r="LB140" s="7" t="e">
        <f t="shared" si="352"/>
        <v>#VALUE!</v>
      </c>
      <c r="LC140" s="7" t="e">
        <f t="shared" si="353"/>
        <v>#VALUE!</v>
      </c>
      <c r="LD140" s="7" t="e">
        <f t="shared" si="354"/>
        <v>#VALUE!</v>
      </c>
      <c r="LE140" s="7" t="e">
        <f t="shared" si="355"/>
        <v>#VALUE!</v>
      </c>
      <c r="LF140" s="7" t="e">
        <f t="shared" si="356"/>
        <v>#VALUE!</v>
      </c>
      <c r="LG140" s="7" t="e">
        <f t="shared" si="357"/>
        <v>#VALUE!</v>
      </c>
      <c r="LH140" s="7" t="e">
        <f t="shared" si="358"/>
        <v>#VALUE!</v>
      </c>
      <c r="LI140" s="7" t="e">
        <f t="shared" si="359"/>
        <v>#VALUE!</v>
      </c>
      <c r="LJ140" s="7" t="e">
        <f t="shared" si="360"/>
        <v>#VALUE!</v>
      </c>
      <c r="LK140" s="7" t="e">
        <f t="shared" si="361"/>
        <v>#VALUE!</v>
      </c>
      <c r="LL140" s="7" t="e">
        <f t="shared" si="362"/>
        <v>#VALUE!</v>
      </c>
      <c r="LM140" s="7" t="e">
        <f t="shared" si="363"/>
        <v>#VALUE!</v>
      </c>
      <c r="LN140" s="7" t="e">
        <f t="shared" si="364"/>
        <v>#VALUE!</v>
      </c>
      <c r="LO140" s="61" t="e">
        <f t="shared" si="365"/>
        <v>#VALUE!</v>
      </c>
      <c r="LQ140" s="60" t="e">
        <f t="shared" si="366"/>
        <v>#VALUE!</v>
      </c>
      <c r="LR140" s="7" t="e">
        <f t="shared" si="367"/>
        <v>#VALUE!</v>
      </c>
      <c r="LS140" s="7" t="e">
        <f t="shared" si="368"/>
        <v>#VALUE!</v>
      </c>
      <c r="LT140" s="7" t="e">
        <f t="shared" si="369"/>
        <v>#VALUE!</v>
      </c>
      <c r="LU140" s="7" t="e">
        <f t="shared" si="370"/>
        <v>#VALUE!</v>
      </c>
      <c r="LV140" s="7" t="e">
        <f t="shared" si="371"/>
        <v>#VALUE!</v>
      </c>
      <c r="LW140" s="7" t="e">
        <f t="shared" si="372"/>
        <v>#VALUE!</v>
      </c>
      <c r="LX140" s="7" t="e">
        <f t="shared" si="373"/>
        <v>#VALUE!</v>
      </c>
      <c r="LY140" s="7" t="e">
        <f t="shared" si="374"/>
        <v>#VALUE!</v>
      </c>
      <c r="LZ140" s="7" t="e">
        <f t="shared" si="375"/>
        <v>#VALUE!</v>
      </c>
      <c r="MA140" s="7" t="e">
        <f t="shared" si="376"/>
        <v>#VALUE!</v>
      </c>
      <c r="MB140" s="7" t="e">
        <f t="shared" si="377"/>
        <v>#VALUE!</v>
      </c>
      <c r="MC140" s="7" t="e">
        <f t="shared" si="378"/>
        <v>#VALUE!</v>
      </c>
      <c r="MD140" s="7" t="e">
        <f t="shared" si="379"/>
        <v>#VALUE!</v>
      </c>
      <c r="ME140" s="7" t="e">
        <f t="shared" si="380"/>
        <v>#VALUE!</v>
      </c>
      <c r="MF140" s="7" t="e">
        <f t="shared" si="381"/>
        <v>#VALUE!</v>
      </c>
      <c r="MG140" s="7" t="e">
        <f t="shared" si="382"/>
        <v>#VALUE!</v>
      </c>
      <c r="MH140" s="7" t="e">
        <f t="shared" si="383"/>
        <v>#VALUE!</v>
      </c>
      <c r="MI140" s="7" t="e">
        <f t="shared" si="384"/>
        <v>#VALUE!</v>
      </c>
      <c r="MJ140" s="61" t="e">
        <f t="shared" si="385"/>
        <v>#VALUE!</v>
      </c>
      <c r="ML140" s="60" t="str">
        <f t="shared" si="392"/>
        <v/>
      </c>
      <c r="MM140" s="7" t="str">
        <f t="shared" si="393"/>
        <v/>
      </c>
      <c r="MN140" s="7" t="str">
        <f t="shared" si="394"/>
        <v/>
      </c>
      <c r="MO140" s="7" t="str">
        <f t="shared" si="395"/>
        <v/>
      </c>
      <c r="MP140" s="7" t="str">
        <f t="shared" si="396"/>
        <v/>
      </c>
      <c r="MQ140" s="7" t="str">
        <f t="shared" si="397"/>
        <v/>
      </c>
      <c r="MR140" s="7" t="str">
        <f t="shared" si="398"/>
        <v/>
      </c>
      <c r="MS140" s="7" t="str">
        <f t="shared" si="399"/>
        <v/>
      </c>
      <c r="MT140" s="7" t="str">
        <f t="shared" si="400"/>
        <v/>
      </c>
      <c r="MU140" s="7" t="str">
        <f t="shared" si="401"/>
        <v/>
      </c>
      <c r="MV140" s="7" t="str">
        <f t="shared" si="402"/>
        <v/>
      </c>
      <c r="MW140" s="7" t="str">
        <f t="shared" si="403"/>
        <v/>
      </c>
      <c r="MX140" s="7" t="str">
        <f t="shared" si="404"/>
        <v/>
      </c>
      <c r="MY140" s="7" t="str">
        <f t="shared" si="405"/>
        <v/>
      </c>
      <c r="MZ140" s="7" t="str">
        <f t="shared" si="406"/>
        <v/>
      </c>
      <c r="NA140" s="7" t="str">
        <f t="shared" si="407"/>
        <v/>
      </c>
      <c r="NB140" s="7" t="str">
        <f t="shared" si="408"/>
        <v/>
      </c>
      <c r="NC140" s="7" t="str">
        <f t="shared" si="409"/>
        <v/>
      </c>
      <c r="ND140" s="7" t="str">
        <f t="shared" si="410"/>
        <v/>
      </c>
      <c r="NE140" s="61" t="str">
        <f t="shared" si="411"/>
        <v/>
      </c>
      <c r="NG140" s="10" t="str">
        <f t="shared" si="412"/>
        <v/>
      </c>
      <c r="NI140" s="10" t="str">
        <f t="shared" si="413"/>
        <v/>
      </c>
      <c r="NK140" s="10" t="str">
        <f>IF(COUNTIF($NI140:$NI$176, "X")=1, "X", "")</f>
        <v/>
      </c>
      <c r="NM140" s="10" t="str">
        <f t="shared" si="386"/>
        <v/>
      </c>
      <c r="NO140" s="85" t="str" cm="1">
        <f t="array" ref="NO140">IF(OR(NO$7="", $JE140=""), "", IFERROR(NO$8+SUMPRODUCT((Trades!$CL$8:$CL$307)*(Trades!$O$8:$Q$307=NO$7)*(Trades!$R$8:$R$307&lt;$JE140))-SUMPRODUCT((Trades!$H$8:$H$307)*(Trades!$E$8:$E$307=NO$7)*(Trades!$R$8:$R$307&lt;$JE140)), ""))</f>
        <v/>
      </c>
      <c r="NP140" s="86" t="str" cm="1">
        <f t="array" ref="NP140">IF(OR(NP$7="", $JE140=""), "", IFERROR(NP$8+SUMPRODUCT((Trades!$CL$8:$CL$307)*(Trades!$O$8:$Q$307=NP$7)*(Trades!$R$8:$R$307&lt;$JE140))-SUMPRODUCT((Trades!$H$8:$H$307)*(Trades!$E$8:$E$307=NP$7)*(Trades!$R$8:$R$307&lt;$JE140)), ""))</f>
        <v/>
      </c>
      <c r="NQ140" s="86" t="str" cm="1">
        <f t="array" ref="NQ140">IF(OR(NQ$7="", $JE140=""), "", IFERROR(NQ$8+SUMPRODUCT((Trades!$CL$8:$CL$307)*(Trades!$O$8:$Q$307=NQ$7)*(Trades!$R$8:$R$307&lt;$JE140))-SUMPRODUCT((Trades!$H$8:$H$307)*(Trades!$E$8:$E$307=NQ$7)*(Trades!$R$8:$R$307&lt;$JE140)), ""))</f>
        <v/>
      </c>
      <c r="NR140" s="86" t="str" cm="1">
        <f t="array" ref="NR140">IF(OR(NR$7="", $JE140=""), "", IFERROR(NR$8+SUMPRODUCT((Trades!$CL$8:$CL$307)*(Trades!$O$8:$Q$307=NR$7)*(Trades!$R$8:$R$307&lt;$JE140))-SUMPRODUCT((Trades!$H$8:$H$307)*(Trades!$E$8:$E$307=NR$7)*(Trades!$R$8:$R$307&lt;$JE140)), ""))</f>
        <v/>
      </c>
      <c r="NS140" s="86" t="str" cm="1">
        <f t="array" ref="NS140">IF(OR(NS$7="", $JE140=""), "", IFERROR(NS$8+SUMPRODUCT((Trades!$CL$8:$CL$307)*(Trades!$O$8:$Q$307=NS$7)*(Trades!$R$8:$R$307&lt;$JE140))-SUMPRODUCT((Trades!$H$8:$H$307)*(Trades!$E$8:$E$307=NS$7)*(Trades!$R$8:$R$307&lt;$JE140)), ""))</f>
        <v/>
      </c>
      <c r="NT140" s="86" t="str" cm="1">
        <f t="array" ref="NT140">IF(OR(NT$7="", $JE140=""), "", IFERROR(NT$8+SUMPRODUCT((Trades!$CL$8:$CL$307)*(Trades!$O$8:$Q$307=NT$7)*(Trades!$R$8:$R$307&lt;$JE140))-SUMPRODUCT((Trades!$H$8:$H$307)*(Trades!$E$8:$E$307=NT$7)*(Trades!$R$8:$R$307&lt;$JE140)), ""))</f>
        <v/>
      </c>
      <c r="NU140" s="86" t="str" cm="1">
        <f t="array" ref="NU140">IF(OR(NU$7="", $JE140=""), "", IFERROR(NU$8+SUMPRODUCT((Trades!$CL$8:$CL$307)*(Trades!$O$8:$Q$307=NU$7)*(Trades!$R$8:$R$307&lt;$JE140))-SUMPRODUCT((Trades!$H$8:$H$307)*(Trades!$E$8:$E$307=NU$7)*(Trades!$R$8:$R$307&lt;$JE140)), ""))</f>
        <v/>
      </c>
      <c r="NV140" s="86" t="str" cm="1">
        <f t="array" ref="NV140">IF(OR(NV$7="", $JE140=""), "", IFERROR(NV$8+SUMPRODUCT((Trades!$CL$8:$CL$307)*(Trades!$O$8:$Q$307=NV$7)*(Trades!$R$8:$R$307&lt;$JE140))-SUMPRODUCT((Trades!$H$8:$H$307)*(Trades!$E$8:$E$307=NV$7)*(Trades!$R$8:$R$307&lt;$JE140)), ""))</f>
        <v/>
      </c>
      <c r="NW140" s="86" t="str" cm="1">
        <f t="array" ref="NW140">IF(OR(NW$7="", $JE140=""), "", IFERROR(NW$8+SUMPRODUCT((Trades!$CL$8:$CL$307)*(Trades!$O$8:$Q$307=NW$7)*(Trades!$R$8:$R$307&lt;$JE140))-SUMPRODUCT((Trades!$H$8:$H$307)*(Trades!$E$8:$E$307=NW$7)*(Trades!$R$8:$R$307&lt;$JE140)), ""))</f>
        <v/>
      </c>
      <c r="NX140" s="86" t="str" cm="1">
        <f t="array" ref="NX140">IF(OR(NX$7="", $JE140=""), "", IFERROR(NX$8+SUMPRODUCT((Trades!$CL$8:$CL$307)*(Trades!$O$8:$Q$307=NX$7)*(Trades!$R$8:$R$307&lt;$JE140))-SUMPRODUCT((Trades!$H$8:$H$307)*(Trades!$E$8:$E$307=NX$7)*(Trades!$R$8:$R$307&lt;$JE140)), ""))</f>
        <v/>
      </c>
      <c r="NY140" s="86" t="str" cm="1">
        <f t="array" ref="NY140">IF(OR(NY$7="", $JE140=""), "", IFERROR(NY$8+SUMPRODUCT((Trades!$CL$8:$CL$307)*(Trades!$O$8:$Q$307=NY$7)*(Trades!$R$8:$R$307&lt;$JE140))-SUMPRODUCT((Trades!$H$8:$H$307)*(Trades!$E$8:$E$307=NY$7)*(Trades!$R$8:$R$307&lt;$JE140)), ""))</f>
        <v/>
      </c>
      <c r="NZ140" s="86" t="str" cm="1">
        <f t="array" ref="NZ140">IF(OR(NZ$7="", $JE140=""), "", IFERROR(NZ$8+SUMPRODUCT((Trades!$CL$8:$CL$307)*(Trades!$O$8:$Q$307=NZ$7)*(Trades!$R$8:$R$307&lt;$JE140))-SUMPRODUCT((Trades!$H$8:$H$307)*(Trades!$E$8:$E$307=NZ$7)*(Trades!$R$8:$R$307&lt;$JE140)), ""))</f>
        <v/>
      </c>
      <c r="OA140" s="86" t="str" cm="1">
        <f t="array" ref="OA140">IF(OR(OA$7="", $JE140=""), "", IFERROR(OA$8+SUMPRODUCT((Trades!$CL$8:$CL$307)*(Trades!$O$8:$Q$307=OA$7)*(Trades!$R$8:$R$307&lt;$JE140))-SUMPRODUCT((Trades!$H$8:$H$307)*(Trades!$E$8:$E$307=OA$7)*(Trades!$R$8:$R$307&lt;$JE140)), ""))</f>
        <v/>
      </c>
      <c r="OB140" s="86" t="str" cm="1">
        <f t="array" ref="OB140">IF(OR(OB$7="", $JE140=""), "", IFERROR(OB$8+SUMPRODUCT((Trades!$CL$8:$CL$307)*(Trades!$O$8:$Q$307=OB$7)*(Trades!$R$8:$R$307&lt;$JE140))-SUMPRODUCT((Trades!$H$8:$H$307)*(Trades!$E$8:$E$307=OB$7)*(Trades!$R$8:$R$307&lt;$JE140)), ""))</f>
        <v/>
      </c>
      <c r="OC140" s="86" t="str" cm="1">
        <f t="array" ref="OC140">IF(OR(OC$7="", $JE140=""), "", IFERROR(OC$8+SUMPRODUCT((Trades!$CL$8:$CL$307)*(Trades!$O$8:$Q$307=OC$7)*(Trades!$R$8:$R$307&lt;$JE140))-SUMPRODUCT((Trades!$H$8:$H$307)*(Trades!$E$8:$E$307=OC$7)*(Trades!$R$8:$R$307&lt;$JE140)), ""))</f>
        <v/>
      </c>
      <c r="OD140" s="86" t="str" cm="1">
        <f t="array" ref="OD140">IF(OR(OD$7="", $JE140=""), "", IFERROR(OD$8+SUMPRODUCT((Trades!$CL$8:$CL$307)*(Trades!$O$8:$Q$307=OD$7)*(Trades!$R$8:$R$307&lt;$JE140))-SUMPRODUCT((Trades!$H$8:$H$307)*(Trades!$E$8:$E$307=OD$7)*(Trades!$R$8:$R$307&lt;$JE140)), ""))</f>
        <v/>
      </c>
      <c r="OE140" s="86" t="str" cm="1">
        <f t="array" ref="OE140">IF(OR(OE$7="", $JE140=""), "", IFERROR(OE$8+SUMPRODUCT((Trades!$CL$8:$CL$307)*(Trades!$O$8:$Q$307=OE$7)*(Trades!$R$8:$R$307&lt;$JE140))-SUMPRODUCT((Trades!$H$8:$H$307)*(Trades!$E$8:$E$307=OE$7)*(Trades!$R$8:$R$307&lt;$JE140)), ""))</f>
        <v/>
      </c>
      <c r="OF140" s="86" t="str" cm="1">
        <f t="array" ref="OF140">IF(OR(OF$7="", $JE140=""), "", IFERROR(OF$8+SUMPRODUCT((Trades!$CL$8:$CL$307)*(Trades!$O$8:$Q$307=OF$7)*(Trades!$R$8:$R$307&lt;$JE140))-SUMPRODUCT((Trades!$H$8:$H$307)*(Trades!$E$8:$E$307=OF$7)*(Trades!$R$8:$R$307&lt;$JE140)), ""))</f>
        <v/>
      </c>
      <c r="OG140" s="86" t="str" cm="1">
        <f t="array" ref="OG140">IF(OR(OG$7="", $JE140=""), "", IFERROR(OG$8+SUMPRODUCT((Trades!$CL$8:$CL$307)*(Trades!$O$8:$Q$307=OG$7)*(Trades!$R$8:$R$307&lt;$JE140))-SUMPRODUCT((Trades!$H$8:$H$307)*(Trades!$E$8:$E$307=OG$7)*(Trades!$R$8:$R$307&lt;$JE140)), ""))</f>
        <v/>
      </c>
      <c r="OH140" s="87" t="str" cm="1">
        <f t="array" ref="OH140">IF(OR(OH$7="", $JE140=""), "", IFERROR(OH$8+SUMPRODUCT((Trades!$CL$8:$CL$307)*(Trades!$O$8:$Q$307=OH$7)*(Trades!$R$8:$R$307&lt;$JE140))-SUMPRODUCT((Trades!$H$8:$H$307)*(Trades!$E$8:$E$307=OH$7)*(Trades!$R$8:$R$307&lt;$JE140)), ""))</f>
        <v/>
      </c>
      <c r="OJ140" s="94" t="str">
        <f t="shared" si="414"/>
        <v/>
      </c>
      <c r="OK140" s="95" t="str">
        <f t="shared" si="298"/>
        <v/>
      </c>
      <c r="OL140" s="95" t="str">
        <f t="shared" si="299"/>
        <v/>
      </c>
      <c r="OM140" s="95" t="str">
        <f t="shared" si="300"/>
        <v/>
      </c>
      <c r="ON140" s="95" t="str">
        <f t="shared" si="301"/>
        <v/>
      </c>
      <c r="OO140" s="95" t="str">
        <f t="shared" si="302"/>
        <v/>
      </c>
      <c r="OP140" s="95" t="str">
        <f t="shared" si="303"/>
        <v/>
      </c>
      <c r="OQ140" s="95" t="str">
        <f t="shared" si="304"/>
        <v/>
      </c>
      <c r="OR140" s="95" t="str">
        <f t="shared" si="305"/>
        <v/>
      </c>
      <c r="OS140" s="95" t="str">
        <f t="shared" si="275"/>
        <v/>
      </c>
      <c r="OT140" s="95" t="str">
        <f t="shared" si="276"/>
        <v/>
      </c>
      <c r="OU140" s="95" t="str">
        <f t="shared" si="277"/>
        <v/>
      </c>
      <c r="OV140" s="95" t="str">
        <f t="shared" si="278"/>
        <v/>
      </c>
      <c r="OW140" s="95" t="str">
        <f t="shared" si="279"/>
        <v/>
      </c>
      <c r="OX140" s="95" t="str">
        <f t="shared" si="280"/>
        <v/>
      </c>
      <c r="OY140" s="95" t="str">
        <f t="shared" si="281"/>
        <v/>
      </c>
      <c r="OZ140" s="95" t="str">
        <f t="shared" si="282"/>
        <v/>
      </c>
      <c r="PA140" s="95" t="str">
        <f t="shared" si="283"/>
        <v/>
      </c>
      <c r="PB140" s="95" t="str">
        <f t="shared" si="284"/>
        <v/>
      </c>
      <c r="PC140" s="96" t="str">
        <f t="shared" si="285"/>
        <v/>
      </c>
      <c r="PE140" s="101" t="str">
        <f t="shared" si="415"/>
        <v/>
      </c>
      <c r="PG140" s="106" t="str">
        <f t="shared" si="416"/>
        <v/>
      </c>
      <c r="PH140" s="107" t="str">
        <f t="shared" si="306"/>
        <v/>
      </c>
      <c r="PI140" s="107" t="str">
        <f t="shared" si="307"/>
        <v/>
      </c>
      <c r="PJ140" s="107" t="str">
        <f t="shared" si="308"/>
        <v/>
      </c>
      <c r="PK140" s="107" t="str">
        <f t="shared" si="309"/>
        <v/>
      </c>
      <c r="PL140" s="107" t="str">
        <f t="shared" si="310"/>
        <v/>
      </c>
      <c r="PM140" s="107" t="str">
        <f t="shared" si="311"/>
        <v/>
      </c>
      <c r="PN140" s="107" t="str">
        <f t="shared" si="312"/>
        <v/>
      </c>
      <c r="PO140" s="107" t="str">
        <f t="shared" si="313"/>
        <v/>
      </c>
      <c r="PP140" s="107" t="str">
        <f t="shared" si="286"/>
        <v/>
      </c>
      <c r="PQ140" s="107" t="str">
        <f t="shared" si="287"/>
        <v/>
      </c>
      <c r="PR140" s="107" t="str">
        <f t="shared" si="288"/>
        <v/>
      </c>
      <c r="PS140" s="107" t="str">
        <f t="shared" si="289"/>
        <v/>
      </c>
      <c r="PT140" s="107" t="str">
        <f t="shared" si="290"/>
        <v/>
      </c>
      <c r="PU140" s="107" t="str">
        <f t="shared" si="291"/>
        <v/>
      </c>
      <c r="PV140" s="107" t="str">
        <f t="shared" si="292"/>
        <v/>
      </c>
      <c r="PW140" s="107" t="str">
        <f t="shared" si="293"/>
        <v/>
      </c>
      <c r="PX140" s="107" t="str">
        <f t="shared" si="294"/>
        <v/>
      </c>
      <c r="PY140" s="107" t="str">
        <f t="shared" si="295"/>
        <v/>
      </c>
      <c r="PZ140" s="108" t="str">
        <f t="shared" si="296"/>
        <v/>
      </c>
      <c r="QB140" s="124" t="str" cm="1">
        <f t="array" ref="QB140">IF(OR($QB$3="", $NI140=""), "", IFERROR(INDEX($ML140:$NE140, $QA140, MATCH($QB$3, $ML$7:$NE$7, 0)), ""))</f>
        <v/>
      </c>
      <c r="QD140" s="101" t="e" cm="1">
        <f t="array" ref="QD140">IF(OR($NI140="", $QB$3=""), NA(), IFERROR(INDEX($NO140:$OH140, $QC140, MATCH($QB$3, $NO$7:$OH$7, 0)), NA()))</f>
        <v>#N/A</v>
      </c>
      <c r="QF140" s="10">
        <f t="shared" si="387"/>
        <v>-20</v>
      </c>
    </row>
    <row r="141" spans="218:448" ht="15" hidden="1" customHeight="1" x14ac:dyDescent="0.25">
      <c r="HJ141" s="52" t="e">
        <f t="shared" si="321"/>
        <v>#VALUE!</v>
      </c>
      <c r="HL141" s="49">
        <f>$CA$21</f>
        <v>0.54166666666666663</v>
      </c>
      <c r="HN141" s="10" t="e">
        <f t="shared" si="324"/>
        <v>#VALUE!</v>
      </c>
      <c r="HP141" s="10" t="e">
        <f t="shared" si="325"/>
        <v>#VALUE!</v>
      </c>
      <c r="HR141" s="10" t="e">
        <f t="shared" si="388"/>
        <v>#VALUE!</v>
      </c>
      <c r="HT141" s="60" t="e">
        <f t="shared" si="323"/>
        <v>#VALUE!</v>
      </c>
      <c r="HU141" s="7" t="e">
        <f t="shared" si="323"/>
        <v>#VALUE!</v>
      </c>
      <c r="HV141" s="7" t="e">
        <f t="shared" si="323"/>
        <v>#VALUE!</v>
      </c>
      <c r="HW141" s="7" t="e">
        <f t="shared" si="323"/>
        <v>#VALUE!</v>
      </c>
      <c r="HX141" s="7" t="e">
        <f t="shared" si="323"/>
        <v>#VALUE!</v>
      </c>
      <c r="HY141" s="7" t="e">
        <f t="shared" si="323"/>
        <v>#VALUE!</v>
      </c>
      <c r="HZ141" s="7" t="e">
        <f t="shared" si="323"/>
        <v>#VALUE!</v>
      </c>
      <c r="IA141" s="7" t="e">
        <f t="shared" si="323"/>
        <v>#VALUE!</v>
      </c>
      <c r="IB141" s="7" t="e">
        <f t="shared" si="323"/>
        <v>#VALUE!</v>
      </c>
      <c r="IC141" s="7" t="e">
        <f t="shared" si="323"/>
        <v>#VALUE!</v>
      </c>
      <c r="ID141" s="7" t="e">
        <f t="shared" si="323"/>
        <v>#VALUE!</v>
      </c>
      <c r="IE141" s="7" t="e">
        <f t="shared" si="323"/>
        <v>#VALUE!</v>
      </c>
      <c r="IF141" s="7" t="e">
        <f t="shared" si="323"/>
        <v>#VALUE!</v>
      </c>
      <c r="IG141" s="7" t="e">
        <f t="shared" si="323"/>
        <v>#VALUE!</v>
      </c>
      <c r="IH141" s="7" t="e">
        <f t="shared" si="323"/>
        <v>#VALUE!</v>
      </c>
      <c r="II141" s="7" t="e">
        <f t="shared" si="323"/>
        <v>#VALUE!</v>
      </c>
      <c r="IJ141" s="7" t="e">
        <f t="shared" si="322"/>
        <v>#VALUE!</v>
      </c>
      <c r="IK141" s="7" t="e">
        <f t="shared" si="322"/>
        <v>#VALUE!</v>
      </c>
      <c r="IL141" s="7" t="e">
        <f t="shared" si="322"/>
        <v>#VALUE!</v>
      </c>
      <c r="IM141" s="61" t="e">
        <f t="shared" si="322"/>
        <v>#VALUE!</v>
      </c>
      <c r="JE141" s="67" t="str">
        <f t="shared" si="391"/>
        <v/>
      </c>
      <c r="JF141" s="60" t="str">
        <f>IF(AND($IQ$5='Dev Settings'!$BU$3, COUNTIF($IP$21:$IP$25, HT141)&gt;0, COUNTIF($IP$21:$IP$25, HT140)&gt;0), MIN($ML140:$NE140)-ML140, IF(AND($IQ$6='Dev Settings'!$BU$3, COUNTIF($IQ$21:$IQ$25, HT141)&gt;0, COUNTIF($IQ$21:$IQ$25, HT140)&gt;0), MAX($ML140:$NE140)-ML140, IFERROR(INDEX($IU$8:$IU$107, MATCH(HT141, $IT$8:$IT$107, 0)), "")))</f>
        <v/>
      </c>
      <c r="JG141" s="7" t="str">
        <f>IF(AND($IQ$5='Dev Settings'!$BU$3, COUNTIF($IP$21:$IP$25, HU141)&gt;0, COUNTIF($IP$21:$IP$25, HU140)&gt;0), MIN($ML140:$NE140)-MM140, IF(AND($IQ$6='Dev Settings'!$BU$3, COUNTIF($IQ$21:$IQ$25, HU141)&gt;0, COUNTIF($IQ$21:$IQ$25, HU140)&gt;0), MAX($ML140:$NE140)-MM140, IFERROR(INDEX($IU$8:$IU$107, MATCH(HU141, $IT$8:$IT$107, 0)), "")))</f>
        <v/>
      </c>
      <c r="JH141" s="7" t="str">
        <f>IF(AND($IQ$5='Dev Settings'!$BU$3, COUNTIF($IP$21:$IP$25, HV141)&gt;0, COUNTIF($IP$21:$IP$25, HV140)&gt;0), MIN($ML140:$NE140)-MN140, IF(AND($IQ$6='Dev Settings'!$BU$3, COUNTIF($IQ$21:$IQ$25, HV141)&gt;0, COUNTIF($IQ$21:$IQ$25, HV140)&gt;0), MAX($ML140:$NE140)-MN140, IFERROR(INDEX($IU$8:$IU$107, MATCH(HV141, $IT$8:$IT$107, 0)), "")))</f>
        <v/>
      </c>
      <c r="JI141" s="7" t="str">
        <f>IF(AND($IQ$5='Dev Settings'!$BU$3, COUNTIF($IP$21:$IP$25, HW141)&gt;0, COUNTIF($IP$21:$IP$25, HW140)&gt;0), MIN($ML140:$NE140)-MO140, IF(AND($IQ$6='Dev Settings'!$BU$3, COUNTIF($IQ$21:$IQ$25, HW141)&gt;0, COUNTIF($IQ$21:$IQ$25, HW140)&gt;0), MAX($ML140:$NE140)-MO140, IFERROR(INDEX($IU$8:$IU$107, MATCH(HW141, $IT$8:$IT$107, 0)), "")))</f>
        <v/>
      </c>
      <c r="JJ141" s="7" t="str">
        <f>IF(AND($IQ$5='Dev Settings'!$BU$3, COUNTIF($IP$21:$IP$25, HX141)&gt;0, COUNTIF($IP$21:$IP$25, HX140)&gt;0), MIN($ML140:$NE140)-MP140, IF(AND($IQ$6='Dev Settings'!$BU$3, COUNTIF($IQ$21:$IQ$25, HX141)&gt;0, COUNTIF($IQ$21:$IQ$25, HX140)&gt;0), MAX($ML140:$NE140)-MP140, IFERROR(INDEX($IU$8:$IU$107, MATCH(HX141, $IT$8:$IT$107, 0)), "")))</f>
        <v/>
      </c>
      <c r="JK141" s="7" t="str">
        <f>IF(AND($IQ$5='Dev Settings'!$BU$3, COUNTIF($IP$21:$IP$25, HY141)&gt;0, COUNTIF($IP$21:$IP$25, HY140)&gt;0), MIN($ML140:$NE140)-MQ140, IF(AND($IQ$6='Dev Settings'!$BU$3, COUNTIF($IQ$21:$IQ$25, HY141)&gt;0, COUNTIF($IQ$21:$IQ$25, HY140)&gt;0), MAX($ML140:$NE140)-MQ140, IFERROR(INDEX($IU$8:$IU$107, MATCH(HY141, $IT$8:$IT$107, 0)), "")))</f>
        <v/>
      </c>
      <c r="JL141" s="7" t="str">
        <f>IF(AND($IQ$5='Dev Settings'!$BU$3, COUNTIF($IP$21:$IP$25, HZ141)&gt;0, COUNTIF($IP$21:$IP$25, HZ140)&gt;0), MIN($ML140:$NE140)-MR140, IF(AND($IQ$6='Dev Settings'!$BU$3, COUNTIF($IQ$21:$IQ$25, HZ141)&gt;0, COUNTIF($IQ$21:$IQ$25, HZ140)&gt;0), MAX($ML140:$NE140)-MR140, IFERROR(INDEX($IU$8:$IU$107, MATCH(HZ141, $IT$8:$IT$107, 0)), "")))</f>
        <v/>
      </c>
      <c r="JM141" s="7" t="str">
        <f>IF(AND($IQ$5='Dev Settings'!$BU$3, COUNTIF($IP$21:$IP$25, IA141)&gt;0, COUNTIF($IP$21:$IP$25, IA140)&gt;0), MIN($ML140:$NE140)-MS140, IF(AND($IQ$6='Dev Settings'!$BU$3, COUNTIF($IQ$21:$IQ$25, IA141)&gt;0, COUNTIF($IQ$21:$IQ$25, IA140)&gt;0), MAX($ML140:$NE140)-MS140, IFERROR(INDEX($IU$8:$IU$107, MATCH(IA141, $IT$8:$IT$107, 0)), "")))</f>
        <v/>
      </c>
      <c r="JN141" s="7" t="str">
        <f>IF(AND($IQ$5='Dev Settings'!$BU$3, COUNTIF($IP$21:$IP$25, IB141)&gt;0, COUNTIF($IP$21:$IP$25, IB140)&gt;0), MIN($ML140:$NE140)-MT140, IF(AND($IQ$6='Dev Settings'!$BU$3, COUNTIF($IQ$21:$IQ$25, IB141)&gt;0, COUNTIF($IQ$21:$IQ$25, IB140)&gt;0), MAX($ML140:$NE140)-MT140, IFERROR(INDEX($IU$8:$IU$107, MATCH(IB141, $IT$8:$IT$107, 0)), "")))</f>
        <v/>
      </c>
      <c r="JO141" s="7" t="str">
        <f>IF(AND($IQ$5='Dev Settings'!$BU$3, COUNTIF($IP$21:$IP$25, IC141)&gt;0, COUNTIF($IP$21:$IP$25, IC140)&gt;0), MIN($ML140:$NE140)-MU140, IF(AND($IQ$6='Dev Settings'!$BU$3, COUNTIF($IQ$21:$IQ$25, IC141)&gt;0, COUNTIF($IQ$21:$IQ$25, IC140)&gt;0), MAX($ML140:$NE140)-MU140, IFERROR(INDEX($IU$8:$IU$107, MATCH(IC141, $IT$8:$IT$107, 0)), "")))</f>
        <v/>
      </c>
      <c r="JP141" s="7" t="str">
        <f>IF(AND($IQ$5='Dev Settings'!$BU$3, COUNTIF($IP$21:$IP$25, ID141)&gt;0, COUNTIF($IP$21:$IP$25, ID140)&gt;0), MIN($ML140:$NE140)-MV140, IF(AND($IQ$6='Dev Settings'!$BU$3, COUNTIF($IQ$21:$IQ$25, ID141)&gt;0, COUNTIF($IQ$21:$IQ$25, ID140)&gt;0), MAX($ML140:$NE140)-MV140, IFERROR(INDEX($IU$8:$IU$107, MATCH(ID141, $IT$8:$IT$107, 0)), "")))</f>
        <v/>
      </c>
      <c r="JQ141" s="7" t="str">
        <f>IF(AND($IQ$5='Dev Settings'!$BU$3, COUNTIF($IP$21:$IP$25, IE141)&gt;0, COUNTIF($IP$21:$IP$25, IE140)&gt;0), MIN($ML140:$NE140)-MW140, IF(AND($IQ$6='Dev Settings'!$BU$3, COUNTIF($IQ$21:$IQ$25, IE141)&gt;0, COUNTIF($IQ$21:$IQ$25, IE140)&gt;0), MAX($ML140:$NE140)-MW140, IFERROR(INDEX($IU$8:$IU$107, MATCH(IE141, $IT$8:$IT$107, 0)), "")))</f>
        <v/>
      </c>
      <c r="JR141" s="7" t="str">
        <f>IF(AND($IQ$5='Dev Settings'!$BU$3, COUNTIF($IP$21:$IP$25, IF141)&gt;0, COUNTIF($IP$21:$IP$25, IF140)&gt;0), MIN($ML140:$NE140)-MX140, IF(AND($IQ$6='Dev Settings'!$BU$3, COUNTIF($IQ$21:$IQ$25, IF141)&gt;0, COUNTIF($IQ$21:$IQ$25, IF140)&gt;0), MAX($ML140:$NE140)-MX140, IFERROR(INDEX($IU$8:$IU$107, MATCH(IF141, $IT$8:$IT$107, 0)), "")))</f>
        <v/>
      </c>
      <c r="JS141" s="7" t="str">
        <f>IF(AND($IQ$5='Dev Settings'!$BU$3, COUNTIF($IP$21:$IP$25, IG141)&gt;0, COUNTIF($IP$21:$IP$25, IG140)&gt;0), MIN($ML140:$NE140)-MY140, IF(AND($IQ$6='Dev Settings'!$BU$3, COUNTIF($IQ$21:$IQ$25, IG141)&gt;0, COUNTIF($IQ$21:$IQ$25, IG140)&gt;0), MAX($ML140:$NE140)-MY140, IFERROR(INDEX($IU$8:$IU$107, MATCH(IG141, $IT$8:$IT$107, 0)), "")))</f>
        <v/>
      </c>
      <c r="JT141" s="7" t="str">
        <f>IF(AND($IQ$5='Dev Settings'!$BU$3, COUNTIF($IP$21:$IP$25, IH141)&gt;0, COUNTIF($IP$21:$IP$25, IH140)&gt;0), MIN($ML140:$NE140)-MZ140, IF(AND($IQ$6='Dev Settings'!$BU$3, COUNTIF($IQ$21:$IQ$25, IH141)&gt;0, COUNTIF($IQ$21:$IQ$25, IH140)&gt;0), MAX($ML140:$NE140)-MZ140, IFERROR(INDEX($IU$8:$IU$107, MATCH(IH141, $IT$8:$IT$107, 0)), "")))</f>
        <v/>
      </c>
      <c r="JU141" s="7" t="str">
        <f>IF(AND($IQ$5='Dev Settings'!$BU$3, COUNTIF($IP$21:$IP$25, II141)&gt;0, COUNTIF($IP$21:$IP$25, II140)&gt;0), MIN($ML140:$NE140)-NA140, IF(AND($IQ$6='Dev Settings'!$BU$3, COUNTIF($IQ$21:$IQ$25, II141)&gt;0, COUNTIF($IQ$21:$IQ$25, II140)&gt;0), MAX($ML140:$NE140)-NA140, IFERROR(INDEX($IU$8:$IU$107, MATCH(II141, $IT$8:$IT$107, 0)), "")))</f>
        <v/>
      </c>
      <c r="JV141" s="7" t="str">
        <f>IF(AND($IQ$5='Dev Settings'!$BU$3, COUNTIF($IP$21:$IP$25, IJ141)&gt;0, COUNTIF($IP$21:$IP$25, IJ140)&gt;0), MIN($ML140:$NE140)-NB140, IF(AND($IQ$6='Dev Settings'!$BU$3, COUNTIF($IQ$21:$IQ$25, IJ141)&gt;0, COUNTIF($IQ$21:$IQ$25, IJ140)&gt;0), MAX($ML140:$NE140)-NB140, IFERROR(INDEX($IU$8:$IU$107, MATCH(IJ141, $IT$8:$IT$107, 0)), "")))</f>
        <v/>
      </c>
      <c r="JW141" s="7" t="str">
        <f>IF(AND($IQ$5='Dev Settings'!$BU$3, COUNTIF($IP$21:$IP$25, IK141)&gt;0, COUNTIF($IP$21:$IP$25, IK140)&gt;0), MIN($ML140:$NE140)-NC140, IF(AND($IQ$6='Dev Settings'!$BU$3, COUNTIF($IQ$21:$IQ$25, IK141)&gt;0, COUNTIF($IQ$21:$IQ$25, IK140)&gt;0), MAX($ML140:$NE140)-NC140, IFERROR(INDEX($IU$8:$IU$107, MATCH(IK141, $IT$8:$IT$107, 0)), "")))</f>
        <v/>
      </c>
      <c r="JX141" s="7" t="str">
        <f>IF(AND($IQ$5='Dev Settings'!$BU$3, COUNTIF($IP$21:$IP$25, IL141)&gt;0, COUNTIF($IP$21:$IP$25, IL140)&gt;0), MIN($ML140:$NE140)-ND140, IF(AND($IQ$6='Dev Settings'!$BU$3, COUNTIF($IQ$21:$IQ$25, IL141)&gt;0, COUNTIF($IQ$21:$IQ$25, IL140)&gt;0), MAX($ML140:$NE140)-ND140, IFERROR(INDEX($IU$8:$IU$107, MATCH(IL141, $IT$8:$IT$107, 0)), "")))</f>
        <v/>
      </c>
      <c r="JY141" s="61" t="str">
        <f>IF(AND($IQ$5='Dev Settings'!$BU$3, COUNTIF($IP$21:$IP$25, IM141)&gt;0, COUNTIF($IP$21:$IP$25, IM140)&gt;0), MIN($ML140:$NE140)-NE140, IF(AND($IQ$6='Dev Settings'!$BU$3, COUNTIF($IQ$21:$IQ$25, IM141)&gt;0, COUNTIF($IQ$21:$IQ$25, IM140)&gt;0), MAX($ML140:$NE140)-NE140, IFERROR(INDEX($IU$8:$IU$107, MATCH(IM141, $IT$8:$IT$107, 0)), "")))</f>
        <v/>
      </c>
      <c r="KA141" s="60" t="str">
        <f t="shared" si="326"/>
        <v/>
      </c>
      <c r="KB141" s="7" t="str">
        <f t="shared" si="327"/>
        <v/>
      </c>
      <c r="KC141" s="7" t="str">
        <f t="shared" si="328"/>
        <v/>
      </c>
      <c r="KD141" s="7" t="str">
        <f t="shared" si="329"/>
        <v/>
      </c>
      <c r="KE141" s="7" t="str">
        <f t="shared" si="330"/>
        <v/>
      </c>
      <c r="KF141" s="7" t="str">
        <f t="shared" si="331"/>
        <v/>
      </c>
      <c r="KG141" s="7" t="str">
        <f t="shared" si="332"/>
        <v/>
      </c>
      <c r="KH141" s="7" t="str">
        <f t="shared" si="333"/>
        <v/>
      </c>
      <c r="KI141" s="7" t="str">
        <f t="shared" si="334"/>
        <v/>
      </c>
      <c r="KJ141" s="7" t="str">
        <f t="shared" si="335"/>
        <v/>
      </c>
      <c r="KK141" s="7" t="str">
        <f t="shared" si="336"/>
        <v/>
      </c>
      <c r="KL141" s="7" t="str">
        <f t="shared" si="337"/>
        <v/>
      </c>
      <c r="KM141" s="7" t="str">
        <f t="shared" si="338"/>
        <v/>
      </c>
      <c r="KN141" s="7" t="str">
        <f t="shared" si="339"/>
        <v/>
      </c>
      <c r="KO141" s="7" t="str">
        <f t="shared" si="340"/>
        <v/>
      </c>
      <c r="KP141" s="7" t="str">
        <f t="shared" si="341"/>
        <v/>
      </c>
      <c r="KQ141" s="7" t="str">
        <f t="shared" si="342"/>
        <v/>
      </c>
      <c r="KR141" s="7" t="str">
        <f t="shared" si="343"/>
        <v/>
      </c>
      <c r="KS141" s="7" t="str">
        <f t="shared" si="344"/>
        <v/>
      </c>
      <c r="KT141" s="61" t="str">
        <f t="shared" si="345"/>
        <v/>
      </c>
      <c r="KV141" s="60" t="e">
        <f t="shared" si="346"/>
        <v>#VALUE!</v>
      </c>
      <c r="KW141" s="7" t="e">
        <f t="shared" si="347"/>
        <v>#VALUE!</v>
      </c>
      <c r="KX141" s="7" t="e">
        <f t="shared" si="348"/>
        <v>#VALUE!</v>
      </c>
      <c r="KY141" s="7" t="e">
        <f t="shared" si="349"/>
        <v>#VALUE!</v>
      </c>
      <c r="KZ141" s="7" t="e">
        <f t="shared" si="350"/>
        <v>#VALUE!</v>
      </c>
      <c r="LA141" s="7" t="e">
        <f t="shared" si="351"/>
        <v>#VALUE!</v>
      </c>
      <c r="LB141" s="7" t="e">
        <f t="shared" si="352"/>
        <v>#VALUE!</v>
      </c>
      <c r="LC141" s="7" t="e">
        <f t="shared" si="353"/>
        <v>#VALUE!</v>
      </c>
      <c r="LD141" s="7" t="e">
        <f t="shared" si="354"/>
        <v>#VALUE!</v>
      </c>
      <c r="LE141" s="7" t="e">
        <f t="shared" si="355"/>
        <v>#VALUE!</v>
      </c>
      <c r="LF141" s="7" t="e">
        <f t="shared" si="356"/>
        <v>#VALUE!</v>
      </c>
      <c r="LG141" s="7" t="e">
        <f t="shared" si="357"/>
        <v>#VALUE!</v>
      </c>
      <c r="LH141" s="7" t="e">
        <f t="shared" si="358"/>
        <v>#VALUE!</v>
      </c>
      <c r="LI141" s="7" t="e">
        <f t="shared" si="359"/>
        <v>#VALUE!</v>
      </c>
      <c r="LJ141" s="7" t="e">
        <f t="shared" si="360"/>
        <v>#VALUE!</v>
      </c>
      <c r="LK141" s="7" t="e">
        <f t="shared" si="361"/>
        <v>#VALUE!</v>
      </c>
      <c r="LL141" s="7" t="e">
        <f t="shared" si="362"/>
        <v>#VALUE!</v>
      </c>
      <c r="LM141" s="7" t="e">
        <f t="shared" si="363"/>
        <v>#VALUE!</v>
      </c>
      <c r="LN141" s="7" t="e">
        <f t="shared" si="364"/>
        <v>#VALUE!</v>
      </c>
      <c r="LO141" s="61" t="e">
        <f t="shared" si="365"/>
        <v>#VALUE!</v>
      </c>
      <c r="LQ141" s="60" t="e">
        <f t="shared" si="366"/>
        <v>#VALUE!</v>
      </c>
      <c r="LR141" s="7" t="e">
        <f t="shared" si="367"/>
        <v>#VALUE!</v>
      </c>
      <c r="LS141" s="7" t="e">
        <f t="shared" si="368"/>
        <v>#VALUE!</v>
      </c>
      <c r="LT141" s="7" t="e">
        <f t="shared" si="369"/>
        <v>#VALUE!</v>
      </c>
      <c r="LU141" s="7" t="e">
        <f t="shared" si="370"/>
        <v>#VALUE!</v>
      </c>
      <c r="LV141" s="7" t="e">
        <f t="shared" si="371"/>
        <v>#VALUE!</v>
      </c>
      <c r="LW141" s="7" t="e">
        <f t="shared" si="372"/>
        <v>#VALUE!</v>
      </c>
      <c r="LX141" s="7" t="e">
        <f t="shared" si="373"/>
        <v>#VALUE!</v>
      </c>
      <c r="LY141" s="7" t="e">
        <f t="shared" si="374"/>
        <v>#VALUE!</v>
      </c>
      <c r="LZ141" s="7" t="e">
        <f t="shared" si="375"/>
        <v>#VALUE!</v>
      </c>
      <c r="MA141" s="7" t="e">
        <f t="shared" si="376"/>
        <v>#VALUE!</v>
      </c>
      <c r="MB141" s="7" t="e">
        <f t="shared" si="377"/>
        <v>#VALUE!</v>
      </c>
      <c r="MC141" s="7" t="e">
        <f t="shared" si="378"/>
        <v>#VALUE!</v>
      </c>
      <c r="MD141" s="7" t="e">
        <f t="shared" si="379"/>
        <v>#VALUE!</v>
      </c>
      <c r="ME141" s="7" t="e">
        <f t="shared" si="380"/>
        <v>#VALUE!</v>
      </c>
      <c r="MF141" s="7" t="e">
        <f t="shared" si="381"/>
        <v>#VALUE!</v>
      </c>
      <c r="MG141" s="7" t="e">
        <f t="shared" si="382"/>
        <v>#VALUE!</v>
      </c>
      <c r="MH141" s="7" t="e">
        <f t="shared" si="383"/>
        <v>#VALUE!</v>
      </c>
      <c r="MI141" s="7" t="e">
        <f t="shared" si="384"/>
        <v>#VALUE!</v>
      </c>
      <c r="MJ141" s="61" t="e">
        <f t="shared" si="385"/>
        <v>#VALUE!</v>
      </c>
      <c r="ML141" s="60" t="str">
        <f t="shared" si="392"/>
        <v/>
      </c>
      <c r="MM141" s="7" t="str">
        <f t="shared" si="393"/>
        <v/>
      </c>
      <c r="MN141" s="7" t="str">
        <f t="shared" si="394"/>
        <v/>
      </c>
      <c r="MO141" s="7" t="str">
        <f t="shared" si="395"/>
        <v/>
      </c>
      <c r="MP141" s="7" t="str">
        <f t="shared" si="396"/>
        <v/>
      </c>
      <c r="MQ141" s="7" t="str">
        <f t="shared" si="397"/>
        <v/>
      </c>
      <c r="MR141" s="7" t="str">
        <f t="shared" si="398"/>
        <v/>
      </c>
      <c r="MS141" s="7" t="str">
        <f t="shared" si="399"/>
        <v/>
      </c>
      <c r="MT141" s="7" t="str">
        <f t="shared" si="400"/>
        <v/>
      </c>
      <c r="MU141" s="7" t="str">
        <f t="shared" si="401"/>
        <v/>
      </c>
      <c r="MV141" s="7" t="str">
        <f t="shared" si="402"/>
        <v/>
      </c>
      <c r="MW141" s="7" t="str">
        <f t="shared" si="403"/>
        <v/>
      </c>
      <c r="MX141" s="7" t="str">
        <f t="shared" si="404"/>
        <v/>
      </c>
      <c r="MY141" s="7" t="str">
        <f t="shared" si="405"/>
        <v/>
      </c>
      <c r="MZ141" s="7" t="str">
        <f t="shared" si="406"/>
        <v/>
      </c>
      <c r="NA141" s="7" t="str">
        <f t="shared" si="407"/>
        <v/>
      </c>
      <c r="NB141" s="7" t="str">
        <f t="shared" si="408"/>
        <v/>
      </c>
      <c r="NC141" s="7" t="str">
        <f t="shared" si="409"/>
        <v/>
      </c>
      <c r="ND141" s="7" t="str">
        <f t="shared" si="410"/>
        <v/>
      </c>
      <c r="NE141" s="61" t="str">
        <f t="shared" si="411"/>
        <v/>
      </c>
      <c r="NG141" s="10" t="str">
        <f t="shared" si="412"/>
        <v/>
      </c>
      <c r="NI141" s="10" t="str">
        <f t="shared" si="413"/>
        <v/>
      </c>
      <c r="NK141" s="10" t="str">
        <f>IF(COUNTIF($NI141:$NI$176, "X")=1, "X", "")</f>
        <v/>
      </c>
      <c r="NM141" s="10" t="str">
        <f t="shared" si="386"/>
        <v/>
      </c>
      <c r="NO141" s="85" t="str" cm="1">
        <f t="array" ref="NO141">IF(OR(NO$7="", $JE141=""), "", IFERROR(NO$8+SUMPRODUCT((Trades!$CL$8:$CL$307)*(Trades!$O$8:$Q$307=NO$7)*(Trades!$R$8:$R$307&lt;$JE141))-SUMPRODUCT((Trades!$H$8:$H$307)*(Trades!$E$8:$E$307=NO$7)*(Trades!$R$8:$R$307&lt;$JE141)), ""))</f>
        <v/>
      </c>
      <c r="NP141" s="86" t="str" cm="1">
        <f t="array" ref="NP141">IF(OR(NP$7="", $JE141=""), "", IFERROR(NP$8+SUMPRODUCT((Trades!$CL$8:$CL$307)*(Trades!$O$8:$Q$307=NP$7)*(Trades!$R$8:$R$307&lt;$JE141))-SUMPRODUCT((Trades!$H$8:$H$307)*(Trades!$E$8:$E$307=NP$7)*(Trades!$R$8:$R$307&lt;$JE141)), ""))</f>
        <v/>
      </c>
      <c r="NQ141" s="86" t="str" cm="1">
        <f t="array" ref="NQ141">IF(OR(NQ$7="", $JE141=""), "", IFERROR(NQ$8+SUMPRODUCT((Trades!$CL$8:$CL$307)*(Trades!$O$8:$Q$307=NQ$7)*(Trades!$R$8:$R$307&lt;$JE141))-SUMPRODUCT((Trades!$H$8:$H$307)*(Trades!$E$8:$E$307=NQ$7)*(Trades!$R$8:$R$307&lt;$JE141)), ""))</f>
        <v/>
      </c>
      <c r="NR141" s="86" t="str" cm="1">
        <f t="array" ref="NR141">IF(OR(NR$7="", $JE141=""), "", IFERROR(NR$8+SUMPRODUCT((Trades!$CL$8:$CL$307)*(Trades!$O$8:$Q$307=NR$7)*(Trades!$R$8:$R$307&lt;$JE141))-SUMPRODUCT((Trades!$H$8:$H$307)*(Trades!$E$8:$E$307=NR$7)*(Trades!$R$8:$R$307&lt;$JE141)), ""))</f>
        <v/>
      </c>
      <c r="NS141" s="86" t="str" cm="1">
        <f t="array" ref="NS141">IF(OR(NS$7="", $JE141=""), "", IFERROR(NS$8+SUMPRODUCT((Trades!$CL$8:$CL$307)*(Trades!$O$8:$Q$307=NS$7)*(Trades!$R$8:$R$307&lt;$JE141))-SUMPRODUCT((Trades!$H$8:$H$307)*(Trades!$E$8:$E$307=NS$7)*(Trades!$R$8:$R$307&lt;$JE141)), ""))</f>
        <v/>
      </c>
      <c r="NT141" s="86" t="str" cm="1">
        <f t="array" ref="NT141">IF(OR(NT$7="", $JE141=""), "", IFERROR(NT$8+SUMPRODUCT((Trades!$CL$8:$CL$307)*(Trades!$O$8:$Q$307=NT$7)*(Trades!$R$8:$R$307&lt;$JE141))-SUMPRODUCT((Trades!$H$8:$H$307)*(Trades!$E$8:$E$307=NT$7)*(Trades!$R$8:$R$307&lt;$JE141)), ""))</f>
        <v/>
      </c>
      <c r="NU141" s="86" t="str" cm="1">
        <f t="array" ref="NU141">IF(OR(NU$7="", $JE141=""), "", IFERROR(NU$8+SUMPRODUCT((Trades!$CL$8:$CL$307)*(Trades!$O$8:$Q$307=NU$7)*(Trades!$R$8:$R$307&lt;$JE141))-SUMPRODUCT((Trades!$H$8:$H$307)*(Trades!$E$8:$E$307=NU$7)*(Trades!$R$8:$R$307&lt;$JE141)), ""))</f>
        <v/>
      </c>
      <c r="NV141" s="86" t="str" cm="1">
        <f t="array" ref="NV141">IF(OR(NV$7="", $JE141=""), "", IFERROR(NV$8+SUMPRODUCT((Trades!$CL$8:$CL$307)*(Trades!$O$8:$Q$307=NV$7)*(Trades!$R$8:$R$307&lt;$JE141))-SUMPRODUCT((Trades!$H$8:$H$307)*(Trades!$E$8:$E$307=NV$7)*(Trades!$R$8:$R$307&lt;$JE141)), ""))</f>
        <v/>
      </c>
      <c r="NW141" s="86" t="str" cm="1">
        <f t="array" ref="NW141">IF(OR(NW$7="", $JE141=""), "", IFERROR(NW$8+SUMPRODUCT((Trades!$CL$8:$CL$307)*(Trades!$O$8:$Q$307=NW$7)*(Trades!$R$8:$R$307&lt;$JE141))-SUMPRODUCT((Trades!$H$8:$H$307)*(Trades!$E$8:$E$307=NW$7)*(Trades!$R$8:$R$307&lt;$JE141)), ""))</f>
        <v/>
      </c>
      <c r="NX141" s="86" t="str" cm="1">
        <f t="array" ref="NX141">IF(OR(NX$7="", $JE141=""), "", IFERROR(NX$8+SUMPRODUCT((Trades!$CL$8:$CL$307)*(Trades!$O$8:$Q$307=NX$7)*(Trades!$R$8:$R$307&lt;$JE141))-SUMPRODUCT((Trades!$H$8:$H$307)*(Trades!$E$8:$E$307=NX$7)*(Trades!$R$8:$R$307&lt;$JE141)), ""))</f>
        <v/>
      </c>
      <c r="NY141" s="86" t="str" cm="1">
        <f t="array" ref="NY141">IF(OR(NY$7="", $JE141=""), "", IFERROR(NY$8+SUMPRODUCT((Trades!$CL$8:$CL$307)*(Trades!$O$8:$Q$307=NY$7)*(Trades!$R$8:$R$307&lt;$JE141))-SUMPRODUCT((Trades!$H$8:$H$307)*(Trades!$E$8:$E$307=NY$7)*(Trades!$R$8:$R$307&lt;$JE141)), ""))</f>
        <v/>
      </c>
      <c r="NZ141" s="86" t="str" cm="1">
        <f t="array" ref="NZ141">IF(OR(NZ$7="", $JE141=""), "", IFERROR(NZ$8+SUMPRODUCT((Trades!$CL$8:$CL$307)*(Trades!$O$8:$Q$307=NZ$7)*(Trades!$R$8:$R$307&lt;$JE141))-SUMPRODUCT((Trades!$H$8:$H$307)*(Trades!$E$8:$E$307=NZ$7)*(Trades!$R$8:$R$307&lt;$JE141)), ""))</f>
        <v/>
      </c>
      <c r="OA141" s="86" t="str" cm="1">
        <f t="array" ref="OA141">IF(OR(OA$7="", $JE141=""), "", IFERROR(OA$8+SUMPRODUCT((Trades!$CL$8:$CL$307)*(Trades!$O$8:$Q$307=OA$7)*(Trades!$R$8:$R$307&lt;$JE141))-SUMPRODUCT((Trades!$H$8:$H$307)*(Trades!$E$8:$E$307=OA$7)*(Trades!$R$8:$R$307&lt;$JE141)), ""))</f>
        <v/>
      </c>
      <c r="OB141" s="86" t="str" cm="1">
        <f t="array" ref="OB141">IF(OR(OB$7="", $JE141=""), "", IFERROR(OB$8+SUMPRODUCT((Trades!$CL$8:$CL$307)*(Trades!$O$8:$Q$307=OB$7)*(Trades!$R$8:$R$307&lt;$JE141))-SUMPRODUCT((Trades!$H$8:$H$307)*(Trades!$E$8:$E$307=OB$7)*(Trades!$R$8:$R$307&lt;$JE141)), ""))</f>
        <v/>
      </c>
      <c r="OC141" s="86" t="str" cm="1">
        <f t="array" ref="OC141">IF(OR(OC$7="", $JE141=""), "", IFERROR(OC$8+SUMPRODUCT((Trades!$CL$8:$CL$307)*(Trades!$O$8:$Q$307=OC$7)*(Trades!$R$8:$R$307&lt;$JE141))-SUMPRODUCT((Trades!$H$8:$H$307)*(Trades!$E$8:$E$307=OC$7)*(Trades!$R$8:$R$307&lt;$JE141)), ""))</f>
        <v/>
      </c>
      <c r="OD141" s="86" t="str" cm="1">
        <f t="array" ref="OD141">IF(OR(OD$7="", $JE141=""), "", IFERROR(OD$8+SUMPRODUCT((Trades!$CL$8:$CL$307)*(Trades!$O$8:$Q$307=OD$7)*(Trades!$R$8:$R$307&lt;$JE141))-SUMPRODUCT((Trades!$H$8:$H$307)*(Trades!$E$8:$E$307=OD$7)*(Trades!$R$8:$R$307&lt;$JE141)), ""))</f>
        <v/>
      </c>
      <c r="OE141" s="86" t="str" cm="1">
        <f t="array" ref="OE141">IF(OR(OE$7="", $JE141=""), "", IFERROR(OE$8+SUMPRODUCT((Trades!$CL$8:$CL$307)*(Trades!$O$8:$Q$307=OE$7)*(Trades!$R$8:$R$307&lt;$JE141))-SUMPRODUCT((Trades!$H$8:$H$307)*(Trades!$E$8:$E$307=OE$7)*(Trades!$R$8:$R$307&lt;$JE141)), ""))</f>
        <v/>
      </c>
      <c r="OF141" s="86" t="str" cm="1">
        <f t="array" ref="OF141">IF(OR(OF$7="", $JE141=""), "", IFERROR(OF$8+SUMPRODUCT((Trades!$CL$8:$CL$307)*(Trades!$O$8:$Q$307=OF$7)*(Trades!$R$8:$R$307&lt;$JE141))-SUMPRODUCT((Trades!$H$8:$H$307)*(Trades!$E$8:$E$307=OF$7)*(Trades!$R$8:$R$307&lt;$JE141)), ""))</f>
        <v/>
      </c>
      <c r="OG141" s="86" t="str" cm="1">
        <f t="array" ref="OG141">IF(OR(OG$7="", $JE141=""), "", IFERROR(OG$8+SUMPRODUCT((Trades!$CL$8:$CL$307)*(Trades!$O$8:$Q$307=OG$7)*(Trades!$R$8:$R$307&lt;$JE141))-SUMPRODUCT((Trades!$H$8:$H$307)*(Trades!$E$8:$E$307=OG$7)*(Trades!$R$8:$R$307&lt;$JE141)), ""))</f>
        <v/>
      </c>
      <c r="OH141" s="87" t="str" cm="1">
        <f t="array" ref="OH141">IF(OR(OH$7="", $JE141=""), "", IFERROR(OH$8+SUMPRODUCT((Trades!$CL$8:$CL$307)*(Trades!$O$8:$Q$307=OH$7)*(Trades!$R$8:$R$307&lt;$JE141))-SUMPRODUCT((Trades!$H$8:$H$307)*(Trades!$E$8:$E$307=OH$7)*(Trades!$R$8:$R$307&lt;$JE141)), ""))</f>
        <v/>
      </c>
      <c r="OJ141" s="94" t="str">
        <f t="shared" si="414"/>
        <v/>
      </c>
      <c r="OK141" s="95" t="str">
        <f t="shared" si="298"/>
        <v/>
      </c>
      <c r="OL141" s="95" t="str">
        <f t="shared" si="299"/>
        <v/>
      </c>
      <c r="OM141" s="95" t="str">
        <f t="shared" si="300"/>
        <v/>
      </c>
      <c r="ON141" s="95" t="str">
        <f t="shared" si="301"/>
        <v/>
      </c>
      <c r="OO141" s="95" t="str">
        <f t="shared" si="302"/>
        <v/>
      </c>
      <c r="OP141" s="95" t="str">
        <f t="shared" si="303"/>
        <v/>
      </c>
      <c r="OQ141" s="95" t="str">
        <f t="shared" si="304"/>
        <v/>
      </c>
      <c r="OR141" s="95" t="str">
        <f t="shared" si="305"/>
        <v/>
      </c>
      <c r="OS141" s="95" t="str">
        <f t="shared" si="275"/>
        <v/>
      </c>
      <c r="OT141" s="95" t="str">
        <f t="shared" si="276"/>
        <v/>
      </c>
      <c r="OU141" s="95" t="str">
        <f t="shared" si="277"/>
        <v/>
      </c>
      <c r="OV141" s="95" t="str">
        <f t="shared" si="278"/>
        <v/>
      </c>
      <c r="OW141" s="95" t="str">
        <f t="shared" si="279"/>
        <v/>
      </c>
      <c r="OX141" s="95" t="str">
        <f t="shared" si="280"/>
        <v/>
      </c>
      <c r="OY141" s="95" t="str">
        <f t="shared" si="281"/>
        <v/>
      </c>
      <c r="OZ141" s="95" t="str">
        <f t="shared" si="282"/>
        <v/>
      </c>
      <c r="PA141" s="95" t="str">
        <f t="shared" si="283"/>
        <v/>
      </c>
      <c r="PB141" s="95" t="str">
        <f t="shared" si="284"/>
        <v/>
      </c>
      <c r="PC141" s="96" t="str">
        <f t="shared" si="285"/>
        <v/>
      </c>
      <c r="PE141" s="101" t="str">
        <f t="shared" si="415"/>
        <v/>
      </c>
      <c r="PG141" s="106" t="str">
        <f t="shared" si="416"/>
        <v/>
      </c>
      <c r="PH141" s="107" t="str">
        <f t="shared" si="306"/>
        <v/>
      </c>
      <c r="PI141" s="107" t="str">
        <f t="shared" si="307"/>
        <v/>
      </c>
      <c r="PJ141" s="107" t="str">
        <f t="shared" si="308"/>
        <v/>
      </c>
      <c r="PK141" s="107" t="str">
        <f t="shared" si="309"/>
        <v/>
      </c>
      <c r="PL141" s="107" t="str">
        <f t="shared" si="310"/>
        <v/>
      </c>
      <c r="PM141" s="107" t="str">
        <f t="shared" si="311"/>
        <v/>
      </c>
      <c r="PN141" s="107" t="str">
        <f t="shared" si="312"/>
        <v/>
      </c>
      <c r="PO141" s="107" t="str">
        <f t="shared" si="313"/>
        <v/>
      </c>
      <c r="PP141" s="107" t="str">
        <f t="shared" si="286"/>
        <v/>
      </c>
      <c r="PQ141" s="107" t="str">
        <f t="shared" si="287"/>
        <v/>
      </c>
      <c r="PR141" s="107" t="str">
        <f t="shared" si="288"/>
        <v/>
      </c>
      <c r="PS141" s="107" t="str">
        <f t="shared" si="289"/>
        <v/>
      </c>
      <c r="PT141" s="107" t="str">
        <f t="shared" si="290"/>
        <v/>
      </c>
      <c r="PU141" s="107" t="str">
        <f t="shared" si="291"/>
        <v/>
      </c>
      <c r="PV141" s="107" t="str">
        <f t="shared" si="292"/>
        <v/>
      </c>
      <c r="PW141" s="107" t="str">
        <f t="shared" si="293"/>
        <v/>
      </c>
      <c r="PX141" s="107" t="str">
        <f t="shared" si="294"/>
        <v/>
      </c>
      <c r="PY141" s="107" t="str">
        <f t="shared" si="295"/>
        <v/>
      </c>
      <c r="PZ141" s="108" t="str">
        <f t="shared" si="296"/>
        <v/>
      </c>
      <c r="QB141" s="124" t="str" cm="1">
        <f t="array" ref="QB141">IF(OR($QB$3="", $NI141=""), "", IFERROR(INDEX($ML141:$NE141, $QA141, MATCH($QB$3, $ML$7:$NE$7, 0)), ""))</f>
        <v/>
      </c>
      <c r="QD141" s="101" t="e" cm="1">
        <f t="array" ref="QD141">IF(OR($NI141="", $QB$3=""), NA(), IFERROR(INDEX($NO141:$OH141, $QC141, MATCH($QB$3, $NO$7:$OH$7, 0)), NA()))</f>
        <v>#N/A</v>
      </c>
      <c r="QF141" s="10">
        <f t="shared" si="387"/>
        <v>-20</v>
      </c>
    </row>
    <row r="142" spans="218:448" ht="15" hidden="1" customHeight="1" x14ac:dyDescent="0.25">
      <c r="HJ142" s="52" t="e">
        <f t="shared" si="321"/>
        <v>#VALUE!</v>
      </c>
      <c r="HL142" s="49">
        <f>$CA$22</f>
        <v>0.58333333333333326</v>
      </c>
      <c r="HN142" s="10" t="e">
        <f t="shared" si="324"/>
        <v>#VALUE!</v>
      </c>
      <c r="HP142" s="10" t="e">
        <f t="shared" si="325"/>
        <v>#VALUE!</v>
      </c>
      <c r="HR142" s="10" t="e">
        <f t="shared" si="388"/>
        <v>#VALUE!</v>
      </c>
      <c r="HT142" s="60" t="e">
        <f t="shared" si="323"/>
        <v>#VALUE!</v>
      </c>
      <c r="HU142" s="7" t="e">
        <f t="shared" si="323"/>
        <v>#VALUE!</v>
      </c>
      <c r="HV142" s="7" t="e">
        <f t="shared" si="323"/>
        <v>#VALUE!</v>
      </c>
      <c r="HW142" s="7" t="e">
        <f t="shared" si="323"/>
        <v>#VALUE!</v>
      </c>
      <c r="HX142" s="7" t="e">
        <f t="shared" si="323"/>
        <v>#VALUE!</v>
      </c>
      <c r="HY142" s="7" t="e">
        <f t="shared" si="323"/>
        <v>#VALUE!</v>
      </c>
      <c r="HZ142" s="7" t="e">
        <f t="shared" si="323"/>
        <v>#VALUE!</v>
      </c>
      <c r="IA142" s="7" t="e">
        <f t="shared" si="323"/>
        <v>#VALUE!</v>
      </c>
      <c r="IB142" s="7" t="e">
        <f t="shared" si="323"/>
        <v>#VALUE!</v>
      </c>
      <c r="IC142" s="7" t="e">
        <f t="shared" si="323"/>
        <v>#VALUE!</v>
      </c>
      <c r="ID142" s="7" t="e">
        <f t="shared" si="323"/>
        <v>#VALUE!</v>
      </c>
      <c r="IE142" s="7" t="e">
        <f t="shared" si="323"/>
        <v>#VALUE!</v>
      </c>
      <c r="IF142" s="7" t="e">
        <f t="shared" si="323"/>
        <v>#VALUE!</v>
      </c>
      <c r="IG142" s="7" t="e">
        <f t="shared" si="323"/>
        <v>#VALUE!</v>
      </c>
      <c r="IH142" s="7" t="e">
        <f t="shared" si="323"/>
        <v>#VALUE!</v>
      </c>
      <c r="II142" s="7" t="e">
        <f t="shared" si="323"/>
        <v>#VALUE!</v>
      </c>
      <c r="IJ142" s="7" t="e">
        <f t="shared" si="322"/>
        <v>#VALUE!</v>
      </c>
      <c r="IK142" s="7" t="e">
        <f t="shared" si="322"/>
        <v>#VALUE!</v>
      </c>
      <c r="IL142" s="7" t="e">
        <f t="shared" si="322"/>
        <v>#VALUE!</v>
      </c>
      <c r="IM142" s="61" t="e">
        <f t="shared" si="322"/>
        <v>#VALUE!</v>
      </c>
      <c r="JE142" s="67" t="str">
        <f t="shared" si="391"/>
        <v/>
      </c>
      <c r="JF142" s="60" t="str">
        <f>IF(AND($IQ$5='Dev Settings'!$BU$3, COUNTIF($IP$21:$IP$25, HT142)&gt;0, COUNTIF($IP$21:$IP$25, HT141)&gt;0), MIN($ML141:$NE141)-ML141, IF(AND($IQ$6='Dev Settings'!$BU$3, COUNTIF($IQ$21:$IQ$25, HT142)&gt;0, COUNTIF($IQ$21:$IQ$25, HT141)&gt;0), MAX($ML141:$NE141)-ML141, IFERROR(INDEX($IU$8:$IU$107, MATCH(HT142, $IT$8:$IT$107, 0)), "")))</f>
        <v/>
      </c>
      <c r="JG142" s="7" t="str">
        <f>IF(AND($IQ$5='Dev Settings'!$BU$3, COUNTIF($IP$21:$IP$25, HU142)&gt;0, COUNTIF($IP$21:$IP$25, HU141)&gt;0), MIN($ML141:$NE141)-MM141, IF(AND($IQ$6='Dev Settings'!$BU$3, COUNTIF($IQ$21:$IQ$25, HU142)&gt;0, COUNTIF($IQ$21:$IQ$25, HU141)&gt;0), MAX($ML141:$NE141)-MM141, IFERROR(INDEX($IU$8:$IU$107, MATCH(HU142, $IT$8:$IT$107, 0)), "")))</f>
        <v/>
      </c>
      <c r="JH142" s="7" t="str">
        <f>IF(AND($IQ$5='Dev Settings'!$BU$3, COUNTIF($IP$21:$IP$25, HV142)&gt;0, COUNTIF($IP$21:$IP$25, HV141)&gt;0), MIN($ML141:$NE141)-MN141, IF(AND($IQ$6='Dev Settings'!$BU$3, COUNTIF($IQ$21:$IQ$25, HV142)&gt;0, COUNTIF($IQ$21:$IQ$25, HV141)&gt;0), MAX($ML141:$NE141)-MN141, IFERROR(INDEX($IU$8:$IU$107, MATCH(HV142, $IT$8:$IT$107, 0)), "")))</f>
        <v/>
      </c>
      <c r="JI142" s="7" t="str">
        <f>IF(AND($IQ$5='Dev Settings'!$BU$3, COUNTIF($IP$21:$IP$25, HW142)&gt;0, COUNTIF($IP$21:$IP$25, HW141)&gt;0), MIN($ML141:$NE141)-MO141, IF(AND($IQ$6='Dev Settings'!$BU$3, COUNTIF($IQ$21:$IQ$25, HW142)&gt;0, COUNTIF($IQ$21:$IQ$25, HW141)&gt;0), MAX($ML141:$NE141)-MO141, IFERROR(INDEX($IU$8:$IU$107, MATCH(HW142, $IT$8:$IT$107, 0)), "")))</f>
        <v/>
      </c>
      <c r="JJ142" s="7" t="str">
        <f>IF(AND($IQ$5='Dev Settings'!$BU$3, COUNTIF($IP$21:$IP$25, HX142)&gt;0, COUNTIF($IP$21:$IP$25, HX141)&gt;0), MIN($ML141:$NE141)-MP141, IF(AND($IQ$6='Dev Settings'!$BU$3, COUNTIF($IQ$21:$IQ$25, HX142)&gt;0, COUNTIF($IQ$21:$IQ$25, HX141)&gt;0), MAX($ML141:$NE141)-MP141, IFERROR(INDEX($IU$8:$IU$107, MATCH(HX142, $IT$8:$IT$107, 0)), "")))</f>
        <v/>
      </c>
      <c r="JK142" s="7" t="str">
        <f>IF(AND($IQ$5='Dev Settings'!$BU$3, COUNTIF($IP$21:$IP$25, HY142)&gt;0, COUNTIF($IP$21:$IP$25, HY141)&gt;0), MIN($ML141:$NE141)-MQ141, IF(AND($IQ$6='Dev Settings'!$BU$3, COUNTIF($IQ$21:$IQ$25, HY142)&gt;0, COUNTIF($IQ$21:$IQ$25, HY141)&gt;0), MAX($ML141:$NE141)-MQ141, IFERROR(INDEX($IU$8:$IU$107, MATCH(HY142, $IT$8:$IT$107, 0)), "")))</f>
        <v/>
      </c>
      <c r="JL142" s="7" t="str">
        <f>IF(AND($IQ$5='Dev Settings'!$BU$3, COUNTIF($IP$21:$IP$25, HZ142)&gt;0, COUNTIF($IP$21:$IP$25, HZ141)&gt;0), MIN($ML141:$NE141)-MR141, IF(AND($IQ$6='Dev Settings'!$BU$3, COUNTIF($IQ$21:$IQ$25, HZ142)&gt;0, COUNTIF($IQ$21:$IQ$25, HZ141)&gt;0), MAX($ML141:$NE141)-MR141, IFERROR(INDEX($IU$8:$IU$107, MATCH(HZ142, $IT$8:$IT$107, 0)), "")))</f>
        <v/>
      </c>
      <c r="JM142" s="7" t="str">
        <f>IF(AND($IQ$5='Dev Settings'!$BU$3, COUNTIF($IP$21:$IP$25, IA142)&gt;0, COUNTIF($IP$21:$IP$25, IA141)&gt;0), MIN($ML141:$NE141)-MS141, IF(AND($IQ$6='Dev Settings'!$BU$3, COUNTIF($IQ$21:$IQ$25, IA142)&gt;0, COUNTIF($IQ$21:$IQ$25, IA141)&gt;0), MAX($ML141:$NE141)-MS141, IFERROR(INDEX($IU$8:$IU$107, MATCH(IA142, $IT$8:$IT$107, 0)), "")))</f>
        <v/>
      </c>
      <c r="JN142" s="7" t="str">
        <f>IF(AND($IQ$5='Dev Settings'!$BU$3, COUNTIF($IP$21:$IP$25, IB142)&gt;0, COUNTIF($IP$21:$IP$25, IB141)&gt;0), MIN($ML141:$NE141)-MT141, IF(AND($IQ$6='Dev Settings'!$BU$3, COUNTIF($IQ$21:$IQ$25, IB142)&gt;0, COUNTIF($IQ$21:$IQ$25, IB141)&gt;0), MAX($ML141:$NE141)-MT141, IFERROR(INDEX($IU$8:$IU$107, MATCH(IB142, $IT$8:$IT$107, 0)), "")))</f>
        <v/>
      </c>
      <c r="JO142" s="7" t="str">
        <f>IF(AND($IQ$5='Dev Settings'!$BU$3, COUNTIF($IP$21:$IP$25, IC142)&gt;0, COUNTIF($IP$21:$IP$25, IC141)&gt;0), MIN($ML141:$NE141)-MU141, IF(AND($IQ$6='Dev Settings'!$BU$3, COUNTIF($IQ$21:$IQ$25, IC142)&gt;0, COUNTIF($IQ$21:$IQ$25, IC141)&gt;0), MAX($ML141:$NE141)-MU141, IFERROR(INDEX($IU$8:$IU$107, MATCH(IC142, $IT$8:$IT$107, 0)), "")))</f>
        <v/>
      </c>
      <c r="JP142" s="7" t="str">
        <f>IF(AND($IQ$5='Dev Settings'!$BU$3, COUNTIF($IP$21:$IP$25, ID142)&gt;0, COUNTIF($IP$21:$IP$25, ID141)&gt;0), MIN($ML141:$NE141)-MV141, IF(AND($IQ$6='Dev Settings'!$BU$3, COUNTIF($IQ$21:$IQ$25, ID142)&gt;0, COUNTIF($IQ$21:$IQ$25, ID141)&gt;0), MAX($ML141:$NE141)-MV141, IFERROR(INDEX($IU$8:$IU$107, MATCH(ID142, $IT$8:$IT$107, 0)), "")))</f>
        <v/>
      </c>
      <c r="JQ142" s="7" t="str">
        <f>IF(AND($IQ$5='Dev Settings'!$BU$3, COUNTIF($IP$21:$IP$25, IE142)&gt;0, COUNTIF($IP$21:$IP$25, IE141)&gt;0), MIN($ML141:$NE141)-MW141, IF(AND($IQ$6='Dev Settings'!$BU$3, COUNTIF($IQ$21:$IQ$25, IE142)&gt;0, COUNTIF($IQ$21:$IQ$25, IE141)&gt;0), MAX($ML141:$NE141)-MW141, IFERROR(INDEX($IU$8:$IU$107, MATCH(IE142, $IT$8:$IT$107, 0)), "")))</f>
        <v/>
      </c>
      <c r="JR142" s="7" t="str">
        <f>IF(AND($IQ$5='Dev Settings'!$BU$3, COUNTIF($IP$21:$IP$25, IF142)&gt;0, COUNTIF($IP$21:$IP$25, IF141)&gt;0), MIN($ML141:$NE141)-MX141, IF(AND($IQ$6='Dev Settings'!$BU$3, COUNTIF($IQ$21:$IQ$25, IF142)&gt;0, COUNTIF($IQ$21:$IQ$25, IF141)&gt;0), MAX($ML141:$NE141)-MX141, IFERROR(INDEX($IU$8:$IU$107, MATCH(IF142, $IT$8:$IT$107, 0)), "")))</f>
        <v/>
      </c>
      <c r="JS142" s="7" t="str">
        <f>IF(AND($IQ$5='Dev Settings'!$BU$3, COUNTIF($IP$21:$IP$25, IG142)&gt;0, COUNTIF($IP$21:$IP$25, IG141)&gt;0), MIN($ML141:$NE141)-MY141, IF(AND($IQ$6='Dev Settings'!$BU$3, COUNTIF($IQ$21:$IQ$25, IG142)&gt;0, COUNTIF($IQ$21:$IQ$25, IG141)&gt;0), MAX($ML141:$NE141)-MY141, IFERROR(INDEX($IU$8:$IU$107, MATCH(IG142, $IT$8:$IT$107, 0)), "")))</f>
        <v/>
      </c>
      <c r="JT142" s="7" t="str">
        <f>IF(AND($IQ$5='Dev Settings'!$BU$3, COUNTIF($IP$21:$IP$25, IH142)&gt;0, COUNTIF($IP$21:$IP$25, IH141)&gt;0), MIN($ML141:$NE141)-MZ141, IF(AND($IQ$6='Dev Settings'!$BU$3, COUNTIF($IQ$21:$IQ$25, IH142)&gt;0, COUNTIF($IQ$21:$IQ$25, IH141)&gt;0), MAX($ML141:$NE141)-MZ141, IFERROR(INDEX($IU$8:$IU$107, MATCH(IH142, $IT$8:$IT$107, 0)), "")))</f>
        <v/>
      </c>
      <c r="JU142" s="7" t="str">
        <f>IF(AND($IQ$5='Dev Settings'!$BU$3, COUNTIF($IP$21:$IP$25, II142)&gt;0, COUNTIF($IP$21:$IP$25, II141)&gt;0), MIN($ML141:$NE141)-NA141, IF(AND($IQ$6='Dev Settings'!$BU$3, COUNTIF($IQ$21:$IQ$25, II142)&gt;0, COUNTIF($IQ$21:$IQ$25, II141)&gt;0), MAX($ML141:$NE141)-NA141, IFERROR(INDEX($IU$8:$IU$107, MATCH(II142, $IT$8:$IT$107, 0)), "")))</f>
        <v/>
      </c>
      <c r="JV142" s="7" t="str">
        <f>IF(AND($IQ$5='Dev Settings'!$BU$3, COUNTIF($IP$21:$IP$25, IJ142)&gt;0, COUNTIF($IP$21:$IP$25, IJ141)&gt;0), MIN($ML141:$NE141)-NB141, IF(AND($IQ$6='Dev Settings'!$BU$3, COUNTIF($IQ$21:$IQ$25, IJ142)&gt;0, COUNTIF($IQ$21:$IQ$25, IJ141)&gt;0), MAX($ML141:$NE141)-NB141, IFERROR(INDEX($IU$8:$IU$107, MATCH(IJ142, $IT$8:$IT$107, 0)), "")))</f>
        <v/>
      </c>
      <c r="JW142" s="7" t="str">
        <f>IF(AND($IQ$5='Dev Settings'!$BU$3, COUNTIF($IP$21:$IP$25, IK142)&gt;0, COUNTIF($IP$21:$IP$25, IK141)&gt;0), MIN($ML141:$NE141)-NC141, IF(AND($IQ$6='Dev Settings'!$BU$3, COUNTIF($IQ$21:$IQ$25, IK142)&gt;0, COUNTIF($IQ$21:$IQ$25, IK141)&gt;0), MAX($ML141:$NE141)-NC141, IFERROR(INDEX($IU$8:$IU$107, MATCH(IK142, $IT$8:$IT$107, 0)), "")))</f>
        <v/>
      </c>
      <c r="JX142" s="7" t="str">
        <f>IF(AND($IQ$5='Dev Settings'!$BU$3, COUNTIF($IP$21:$IP$25, IL142)&gt;0, COUNTIF($IP$21:$IP$25, IL141)&gt;0), MIN($ML141:$NE141)-ND141, IF(AND($IQ$6='Dev Settings'!$BU$3, COUNTIF($IQ$21:$IQ$25, IL142)&gt;0, COUNTIF($IQ$21:$IQ$25, IL141)&gt;0), MAX($ML141:$NE141)-ND141, IFERROR(INDEX($IU$8:$IU$107, MATCH(IL142, $IT$8:$IT$107, 0)), "")))</f>
        <v/>
      </c>
      <c r="JY142" s="61" t="str">
        <f>IF(AND($IQ$5='Dev Settings'!$BU$3, COUNTIF($IP$21:$IP$25, IM142)&gt;0, COUNTIF($IP$21:$IP$25, IM141)&gt;0), MIN($ML141:$NE141)-NE141, IF(AND($IQ$6='Dev Settings'!$BU$3, COUNTIF($IQ$21:$IQ$25, IM142)&gt;0, COUNTIF($IQ$21:$IQ$25, IM141)&gt;0), MAX($ML141:$NE141)-NE141, IFERROR(INDEX($IU$8:$IU$107, MATCH(IM142, $IT$8:$IT$107, 0)), "")))</f>
        <v/>
      </c>
      <c r="KA142" s="60" t="str">
        <f t="shared" si="326"/>
        <v/>
      </c>
      <c r="KB142" s="7" t="str">
        <f t="shared" si="327"/>
        <v/>
      </c>
      <c r="KC142" s="7" t="str">
        <f t="shared" si="328"/>
        <v/>
      </c>
      <c r="KD142" s="7" t="str">
        <f t="shared" si="329"/>
        <v/>
      </c>
      <c r="KE142" s="7" t="str">
        <f t="shared" si="330"/>
        <v/>
      </c>
      <c r="KF142" s="7" t="str">
        <f t="shared" si="331"/>
        <v/>
      </c>
      <c r="KG142" s="7" t="str">
        <f t="shared" si="332"/>
        <v/>
      </c>
      <c r="KH142" s="7" t="str">
        <f t="shared" si="333"/>
        <v/>
      </c>
      <c r="KI142" s="7" t="str">
        <f t="shared" si="334"/>
        <v/>
      </c>
      <c r="KJ142" s="7" t="str">
        <f t="shared" si="335"/>
        <v/>
      </c>
      <c r="KK142" s="7" t="str">
        <f t="shared" si="336"/>
        <v/>
      </c>
      <c r="KL142" s="7" t="str">
        <f t="shared" si="337"/>
        <v/>
      </c>
      <c r="KM142" s="7" t="str">
        <f t="shared" si="338"/>
        <v/>
      </c>
      <c r="KN142" s="7" t="str">
        <f t="shared" si="339"/>
        <v/>
      </c>
      <c r="KO142" s="7" t="str">
        <f t="shared" si="340"/>
        <v/>
      </c>
      <c r="KP142" s="7" t="str">
        <f t="shared" si="341"/>
        <v/>
      </c>
      <c r="KQ142" s="7" t="str">
        <f t="shared" si="342"/>
        <v/>
      </c>
      <c r="KR142" s="7" t="str">
        <f t="shared" si="343"/>
        <v/>
      </c>
      <c r="KS142" s="7" t="str">
        <f t="shared" si="344"/>
        <v/>
      </c>
      <c r="KT142" s="61" t="str">
        <f t="shared" si="345"/>
        <v/>
      </c>
      <c r="KV142" s="60" t="e">
        <f t="shared" si="346"/>
        <v>#VALUE!</v>
      </c>
      <c r="KW142" s="7" t="e">
        <f t="shared" si="347"/>
        <v>#VALUE!</v>
      </c>
      <c r="KX142" s="7" t="e">
        <f t="shared" si="348"/>
        <v>#VALUE!</v>
      </c>
      <c r="KY142" s="7" t="e">
        <f t="shared" si="349"/>
        <v>#VALUE!</v>
      </c>
      <c r="KZ142" s="7" t="e">
        <f t="shared" si="350"/>
        <v>#VALUE!</v>
      </c>
      <c r="LA142" s="7" t="e">
        <f t="shared" si="351"/>
        <v>#VALUE!</v>
      </c>
      <c r="LB142" s="7" t="e">
        <f t="shared" si="352"/>
        <v>#VALUE!</v>
      </c>
      <c r="LC142" s="7" t="e">
        <f t="shared" si="353"/>
        <v>#VALUE!</v>
      </c>
      <c r="LD142" s="7" t="e">
        <f t="shared" si="354"/>
        <v>#VALUE!</v>
      </c>
      <c r="LE142" s="7" t="e">
        <f t="shared" si="355"/>
        <v>#VALUE!</v>
      </c>
      <c r="LF142" s="7" t="e">
        <f t="shared" si="356"/>
        <v>#VALUE!</v>
      </c>
      <c r="LG142" s="7" t="e">
        <f t="shared" si="357"/>
        <v>#VALUE!</v>
      </c>
      <c r="LH142" s="7" t="e">
        <f t="shared" si="358"/>
        <v>#VALUE!</v>
      </c>
      <c r="LI142" s="7" t="e">
        <f t="shared" si="359"/>
        <v>#VALUE!</v>
      </c>
      <c r="LJ142" s="7" t="e">
        <f t="shared" si="360"/>
        <v>#VALUE!</v>
      </c>
      <c r="LK142" s="7" t="e">
        <f t="shared" si="361"/>
        <v>#VALUE!</v>
      </c>
      <c r="LL142" s="7" t="e">
        <f t="shared" si="362"/>
        <v>#VALUE!</v>
      </c>
      <c r="LM142" s="7" t="e">
        <f t="shared" si="363"/>
        <v>#VALUE!</v>
      </c>
      <c r="LN142" s="7" t="e">
        <f t="shared" si="364"/>
        <v>#VALUE!</v>
      </c>
      <c r="LO142" s="61" t="e">
        <f t="shared" si="365"/>
        <v>#VALUE!</v>
      </c>
      <c r="LQ142" s="60" t="e">
        <f t="shared" si="366"/>
        <v>#VALUE!</v>
      </c>
      <c r="LR142" s="7" t="e">
        <f t="shared" si="367"/>
        <v>#VALUE!</v>
      </c>
      <c r="LS142" s="7" t="e">
        <f t="shared" si="368"/>
        <v>#VALUE!</v>
      </c>
      <c r="LT142" s="7" t="e">
        <f t="shared" si="369"/>
        <v>#VALUE!</v>
      </c>
      <c r="LU142" s="7" t="e">
        <f t="shared" si="370"/>
        <v>#VALUE!</v>
      </c>
      <c r="LV142" s="7" t="e">
        <f t="shared" si="371"/>
        <v>#VALUE!</v>
      </c>
      <c r="LW142" s="7" t="e">
        <f t="shared" si="372"/>
        <v>#VALUE!</v>
      </c>
      <c r="LX142" s="7" t="e">
        <f t="shared" si="373"/>
        <v>#VALUE!</v>
      </c>
      <c r="LY142" s="7" t="e">
        <f t="shared" si="374"/>
        <v>#VALUE!</v>
      </c>
      <c r="LZ142" s="7" t="e">
        <f t="shared" si="375"/>
        <v>#VALUE!</v>
      </c>
      <c r="MA142" s="7" t="e">
        <f t="shared" si="376"/>
        <v>#VALUE!</v>
      </c>
      <c r="MB142" s="7" t="e">
        <f t="shared" si="377"/>
        <v>#VALUE!</v>
      </c>
      <c r="MC142" s="7" t="e">
        <f t="shared" si="378"/>
        <v>#VALUE!</v>
      </c>
      <c r="MD142" s="7" t="e">
        <f t="shared" si="379"/>
        <v>#VALUE!</v>
      </c>
      <c r="ME142" s="7" t="e">
        <f t="shared" si="380"/>
        <v>#VALUE!</v>
      </c>
      <c r="MF142" s="7" t="e">
        <f t="shared" si="381"/>
        <v>#VALUE!</v>
      </c>
      <c r="MG142" s="7" t="e">
        <f t="shared" si="382"/>
        <v>#VALUE!</v>
      </c>
      <c r="MH142" s="7" t="e">
        <f t="shared" si="383"/>
        <v>#VALUE!</v>
      </c>
      <c r="MI142" s="7" t="e">
        <f t="shared" si="384"/>
        <v>#VALUE!</v>
      </c>
      <c r="MJ142" s="61" t="e">
        <f t="shared" si="385"/>
        <v>#VALUE!</v>
      </c>
      <c r="ML142" s="60" t="str">
        <f t="shared" si="392"/>
        <v/>
      </c>
      <c r="MM142" s="7" t="str">
        <f t="shared" si="393"/>
        <v/>
      </c>
      <c r="MN142" s="7" t="str">
        <f t="shared" si="394"/>
        <v/>
      </c>
      <c r="MO142" s="7" t="str">
        <f t="shared" si="395"/>
        <v/>
      </c>
      <c r="MP142" s="7" t="str">
        <f t="shared" si="396"/>
        <v/>
      </c>
      <c r="MQ142" s="7" t="str">
        <f t="shared" si="397"/>
        <v/>
      </c>
      <c r="MR142" s="7" t="str">
        <f t="shared" si="398"/>
        <v/>
      </c>
      <c r="MS142" s="7" t="str">
        <f t="shared" si="399"/>
        <v/>
      </c>
      <c r="MT142" s="7" t="str">
        <f t="shared" si="400"/>
        <v/>
      </c>
      <c r="MU142" s="7" t="str">
        <f t="shared" si="401"/>
        <v/>
      </c>
      <c r="MV142" s="7" t="str">
        <f t="shared" si="402"/>
        <v/>
      </c>
      <c r="MW142" s="7" t="str">
        <f t="shared" si="403"/>
        <v/>
      </c>
      <c r="MX142" s="7" t="str">
        <f t="shared" si="404"/>
        <v/>
      </c>
      <c r="MY142" s="7" t="str">
        <f t="shared" si="405"/>
        <v/>
      </c>
      <c r="MZ142" s="7" t="str">
        <f t="shared" si="406"/>
        <v/>
      </c>
      <c r="NA142" s="7" t="str">
        <f t="shared" si="407"/>
        <v/>
      </c>
      <c r="NB142" s="7" t="str">
        <f t="shared" si="408"/>
        <v/>
      </c>
      <c r="NC142" s="7" t="str">
        <f t="shared" si="409"/>
        <v/>
      </c>
      <c r="ND142" s="7" t="str">
        <f t="shared" si="410"/>
        <v/>
      </c>
      <c r="NE142" s="61" t="str">
        <f t="shared" si="411"/>
        <v/>
      </c>
      <c r="NG142" s="10" t="str">
        <f t="shared" si="412"/>
        <v/>
      </c>
      <c r="NI142" s="10" t="str">
        <f t="shared" si="413"/>
        <v/>
      </c>
      <c r="NK142" s="10" t="str">
        <f>IF(COUNTIF($NI142:$NI$176, "X")=1, "X", "")</f>
        <v/>
      </c>
      <c r="NM142" s="10" t="str">
        <f t="shared" si="386"/>
        <v/>
      </c>
      <c r="NO142" s="85" t="str" cm="1">
        <f t="array" ref="NO142">IF(OR(NO$7="", $JE142=""), "", IFERROR(NO$8+SUMPRODUCT((Trades!$CL$8:$CL$307)*(Trades!$O$8:$Q$307=NO$7)*(Trades!$R$8:$R$307&lt;$JE142))-SUMPRODUCT((Trades!$H$8:$H$307)*(Trades!$E$8:$E$307=NO$7)*(Trades!$R$8:$R$307&lt;$JE142)), ""))</f>
        <v/>
      </c>
      <c r="NP142" s="86" t="str" cm="1">
        <f t="array" ref="NP142">IF(OR(NP$7="", $JE142=""), "", IFERROR(NP$8+SUMPRODUCT((Trades!$CL$8:$CL$307)*(Trades!$O$8:$Q$307=NP$7)*(Trades!$R$8:$R$307&lt;$JE142))-SUMPRODUCT((Trades!$H$8:$H$307)*(Trades!$E$8:$E$307=NP$7)*(Trades!$R$8:$R$307&lt;$JE142)), ""))</f>
        <v/>
      </c>
      <c r="NQ142" s="86" t="str" cm="1">
        <f t="array" ref="NQ142">IF(OR(NQ$7="", $JE142=""), "", IFERROR(NQ$8+SUMPRODUCT((Trades!$CL$8:$CL$307)*(Trades!$O$8:$Q$307=NQ$7)*(Trades!$R$8:$R$307&lt;$JE142))-SUMPRODUCT((Trades!$H$8:$H$307)*(Trades!$E$8:$E$307=NQ$7)*(Trades!$R$8:$R$307&lt;$JE142)), ""))</f>
        <v/>
      </c>
      <c r="NR142" s="86" t="str" cm="1">
        <f t="array" ref="NR142">IF(OR(NR$7="", $JE142=""), "", IFERROR(NR$8+SUMPRODUCT((Trades!$CL$8:$CL$307)*(Trades!$O$8:$Q$307=NR$7)*(Trades!$R$8:$R$307&lt;$JE142))-SUMPRODUCT((Trades!$H$8:$H$307)*(Trades!$E$8:$E$307=NR$7)*(Trades!$R$8:$R$307&lt;$JE142)), ""))</f>
        <v/>
      </c>
      <c r="NS142" s="86" t="str" cm="1">
        <f t="array" ref="NS142">IF(OR(NS$7="", $JE142=""), "", IFERROR(NS$8+SUMPRODUCT((Trades!$CL$8:$CL$307)*(Trades!$O$8:$Q$307=NS$7)*(Trades!$R$8:$R$307&lt;$JE142))-SUMPRODUCT((Trades!$H$8:$H$307)*(Trades!$E$8:$E$307=NS$7)*(Trades!$R$8:$R$307&lt;$JE142)), ""))</f>
        <v/>
      </c>
      <c r="NT142" s="86" t="str" cm="1">
        <f t="array" ref="NT142">IF(OR(NT$7="", $JE142=""), "", IFERROR(NT$8+SUMPRODUCT((Trades!$CL$8:$CL$307)*(Trades!$O$8:$Q$307=NT$7)*(Trades!$R$8:$R$307&lt;$JE142))-SUMPRODUCT((Trades!$H$8:$H$307)*(Trades!$E$8:$E$307=NT$7)*(Trades!$R$8:$R$307&lt;$JE142)), ""))</f>
        <v/>
      </c>
      <c r="NU142" s="86" t="str" cm="1">
        <f t="array" ref="NU142">IF(OR(NU$7="", $JE142=""), "", IFERROR(NU$8+SUMPRODUCT((Trades!$CL$8:$CL$307)*(Trades!$O$8:$Q$307=NU$7)*(Trades!$R$8:$R$307&lt;$JE142))-SUMPRODUCT((Trades!$H$8:$H$307)*(Trades!$E$8:$E$307=NU$7)*(Trades!$R$8:$R$307&lt;$JE142)), ""))</f>
        <v/>
      </c>
      <c r="NV142" s="86" t="str" cm="1">
        <f t="array" ref="NV142">IF(OR(NV$7="", $JE142=""), "", IFERROR(NV$8+SUMPRODUCT((Trades!$CL$8:$CL$307)*(Trades!$O$8:$Q$307=NV$7)*(Trades!$R$8:$R$307&lt;$JE142))-SUMPRODUCT((Trades!$H$8:$H$307)*(Trades!$E$8:$E$307=NV$7)*(Trades!$R$8:$R$307&lt;$JE142)), ""))</f>
        <v/>
      </c>
      <c r="NW142" s="86" t="str" cm="1">
        <f t="array" ref="NW142">IF(OR(NW$7="", $JE142=""), "", IFERROR(NW$8+SUMPRODUCT((Trades!$CL$8:$CL$307)*(Trades!$O$8:$Q$307=NW$7)*(Trades!$R$8:$R$307&lt;$JE142))-SUMPRODUCT((Trades!$H$8:$H$307)*(Trades!$E$8:$E$307=NW$7)*(Trades!$R$8:$R$307&lt;$JE142)), ""))</f>
        <v/>
      </c>
      <c r="NX142" s="86" t="str" cm="1">
        <f t="array" ref="NX142">IF(OR(NX$7="", $JE142=""), "", IFERROR(NX$8+SUMPRODUCT((Trades!$CL$8:$CL$307)*(Trades!$O$8:$Q$307=NX$7)*(Trades!$R$8:$R$307&lt;$JE142))-SUMPRODUCT((Trades!$H$8:$H$307)*(Trades!$E$8:$E$307=NX$7)*(Trades!$R$8:$R$307&lt;$JE142)), ""))</f>
        <v/>
      </c>
      <c r="NY142" s="86" t="str" cm="1">
        <f t="array" ref="NY142">IF(OR(NY$7="", $JE142=""), "", IFERROR(NY$8+SUMPRODUCT((Trades!$CL$8:$CL$307)*(Trades!$O$8:$Q$307=NY$7)*(Trades!$R$8:$R$307&lt;$JE142))-SUMPRODUCT((Trades!$H$8:$H$307)*(Trades!$E$8:$E$307=NY$7)*(Trades!$R$8:$R$307&lt;$JE142)), ""))</f>
        <v/>
      </c>
      <c r="NZ142" s="86" t="str" cm="1">
        <f t="array" ref="NZ142">IF(OR(NZ$7="", $JE142=""), "", IFERROR(NZ$8+SUMPRODUCT((Trades!$CL$8:$CL$307)*(Trades!$O$8:$Q$307=NZ$7)*(Trades!$R$8:$R$307&lt;$JE142))-SUMPRODUCT((Trades!$H$8:$H$307)*(Trades!$E$8:$E$307=NZ$7)*(Trades!$R$8:$R$307&lt;$JE142)), ""))</f>
        <v/>
      </c>
      <c r="OA142" s="86" t="str" cm="1">
        <f t="array" ref="OA142">IF(OR(OA$7="", $JE142=""), "", IFERROR(OA$8+SUMPRODUCT((Trades!$CL$8:$CL$307)*(Trades!$O$8:$Q$307=OA$7)*(Trades!$R$8:$R$307&lt;$JE142))-SUMPRODUCT((Trades!$H$8:$H$307)*(Trades!$E$8:$E$307=OA$7)*(Trades!$R$8:$R$307&lt;$JE142)), ""))</f>
        <v/>
      </c>
      <c r="OB142" s="86" t="str" cm="1">
        <f t="array" ref="OB142">IF(OR(OB$7="", $JE142=""), "", IFERROR(OB$8+SUMPRODUCT((Trades!$CL$8:$CL$307)*(Trades!$O$8:$Q$307=OB$7)*(Trades!$R$8:$R$307&lt;$JE142))-SUMPRODUCT((Trades!$H$8:$H$307)*(Trades!$E$8:$E$307=OB$7)*(Trades!$R$8:$R$307&lt;$JE142)), ""))</f>
        <v/>
      </c>
      <c r="OC142" s="86" t="str" cm="1">
        <f t="array" ref="OC142">IF(OR(OC$7="", $JE142=""), "", IFERROR(OC$8+SUMPRODUCT((Trades!$CL$8:$CL$307)*(Trades!$O$8:$Q$307=OC$7)*(Trades!$R$8:$R$307&lt;$JE142))-SUMPRODUCT((Trades!$H$8:$H$307)*(Trades!$E$8:$E$307=OC$7)*(Trades!$R$8:$R$307&lt;$JE142)), ""))</f>
        <v/>
      </c>
      <c r="OD142" s="86" t="str" cm="1">
        <f t="array" ref="OD142">IF(OR(OD$7="", $JE142=""), "", IFERROR(OD$8+SUMPRODUCT((Trades!$CL$8:$CL$307)*(Trades!$O$8:$Q$307=OD$7)*(Trades!$R$8:$R$307&lt;$JE142))-SUMPRODUCT((Trades!$H$8:$H$307)*(Trades!$E$8:$E$307=OD$7)*(Trades!$R$8:$R$307&lt;$JE142)), ""))</f>
        <v/>
      </c>
      <c r="OE142" s="86" t="str" cm="1">
        <f t="array" ref="OE142">IF(OR(OE$7="", $JE142=""), "", IFERROR(OE$8+SUMPRODUCT((Trades!$CL$8:$CL$307)*(Trades!$O$8:$Q$307=OE$7)*(Trades!$R$8:$R$307&lt;$JE142))-SUMPRODUCT((Trades!$H$8:$H$307)*(Trades!$E$8:$E$307=OE$7)*(Trades!$R$8:$R$307&lt;$JE142)), ""))</f>
        <v/>
      </c>
      <c r="OF142" s="86" t="str" cm="1">
        <f t="array" ref="OF142">IF(OR(OF$7="", $JE142=""), "", IFERROR(OF$8+SUMPRODUCT((Trades!$CL$8:$CL$307)*(Trades!$O$8:$Q$307=OF$7)*(Trades!$R$8:$R$307&lt;$JE142))-SUMPRODUCT((Trades!$H$8:$H$307)*(Trades!$E$8:$E$307=OF$7)*(Trades!$R$8:$R$307&lt;$JE142)), ""))</f>
        <v/>
      </c>
      <c r="OG142" s="86" t="str" cm="1">
        <f t="array" ref="OG142">IF(OR(OG$7="", $JE142=""), "", IFERROR(OG$8+SUMPRODUCT((Trades!$CL$8:$CL$307)*(Trades!$O$8:$Q$307=OG$7)*(Trades!$R$8:$R$307&lt;$JE142))-SUMPRODUCT((Trades!$H$8:$H$307)*(Trades!$E$8:$E$307=OG$7)*(Trades!$R$8:$R$307&lt;$JE142)), ""))</f>
        <v/>
      </c>
      <c r="OH142" s="87" t="str" cm="1">
        <f t="array" ref="OH142">IF(OR(OH$7="", $JE142=""), "", IFERROR(OH$8+SUMPRODUCT((Trades!$CL$8:$CL$307)*(Trades!$O$8:$Q$307=OH$7)*(Trades!$R$8:$R$307&lt;$JE142))-SUMPRODUCT((Trades!$H$8:$H$307)*(Trades!$E$8:$E$307=OH$7)*(Trades!$R$8:$R$307&lt;$JE142)), ""))</f>
        <v/>
      </c>
      <c r="OJ142" s="94" t="str">
        <f t="shared" si="414"/>
        <v/>
      </c>
      <c r="OK142" s="95" t="str">
        <f t="shared" si="298"/>
        <v/>
      </c>
      <c r="OL142" s="95" t="str">
        <f t="shared" si="299"/>
        <v/>
      </c>
      <c r="OM142" s="95" t="str">
        <f t="shared" si="300"/>
        <v/>
      </c>
      <c r="ON142" s="95" t="str">
        <f t="shared" si="301"/>
        <v/>
      </c>
      <c r="OO142" s="95" t="str">
        <f t="shared" si="302"/>
        <v/>
      </c>
      <c r="OP142" s="95" t="str">
        <f t="shared" si="303"/>
        <v/>
      </c>
      <c r="OQ142" s="95" t="str">
        <f t="shared" si="304"/>
        <v/>
      </c>
      <c r="OR142" s="95" t="str">
        <f t="shared" si="305"/>
        <v/>
      </c>
      <c r="OS142" s="95" t="str">
        <f t="shared" si="275"/>
        <v/>
      </c>
      <c r="OT142" s="95" t="str">
        <f t="shared" si="276"/>
        <v/>
      </c>
      <c r="OU142" s="95" t="str">
        <f t="shared" si="277"/>
        <v/>
      </c>
      <c r="OV142" s="95" t="str">
        <f t="shared" si="278"/>
        <v/>
      </c>
      <c r="OW142" s="95" t="str">
        <f t="shared" si="279"/>
        <v/>
      </c>
      <c r="OX142" s="95" t="str">
        <f t="shared" si="280"/>
        <v/>
      </c>
      <c r="OY142" s="95" t="str">
        <f t="shared" si="281"/>
        <v/>
      </c>
      <c r="OZ142" s="95" t="str">
        <f t="shared" si="282"/>
        <v/>
      </c>
      <c r="PA142" s="95" t="str">
        <f t="shared" si="283"/>
        <v/>
      </c>
      <c r="PB142" s="95" t="str">
        <f t="shared" si="284"/>
        <v/>
      </c>
      <c r="PC142" s="96" t="str">
        <f t="shared" si="285"/>
        <v/>
      </c>
      <c r="PE142" s="101" t="str">
        <f t="shared" si="415"/>
        <v/>
      </c>
      <c r="PG142" s="106" t="str">
        <f t="shared" si="416"/>
        <v/>
      </c>
      <c r="PH142" s="107" t="str">
        <f t="shared" si="306"/>
        <v/>
      </c>
      <c r="PI142" s="107" t="str">
        <f t="shared" si="307"/>
        <v/>
      </c>
      <c r="PJ142" s="107" t="str">
        <f t="shared" si="308"/>
        <v/>
      </c>
      <c r="PK142" s="107" t="str">
        <f t="shared" si="309"/>
        <v/>
      </c>
      <c r="PL142" s="107" t="str">
        <f t="shared" si="310"/>
        <v/>
      </c>
      <c r="PM142" s="107" t="str">
        <f t="shared" si="311"/>
        <v/>
      </c>
      <c r="PN142" s="107" t="str">
        <f t="shared" si="312"/>
        <v/>
      </c>
      <c r="PO142" s="107" t="str">
        <f t="shared" si="313"/>
        <v/>
      </c>
      <c r="PP142" s="107" t="str">
        <f t="shared" si="286"/>
        <v/>
      </c>
      <c r="PQ142" s="107" t="str">
        <f t="shared" si="287"/>
        <v/>
      </c>
      <c r="PR142" s="107" t="str">
        <f t="shared" si="288"/>
        <v/>
      </c>
      <c r="PS142" s="107" t="str">
        <f t="shared" si="289"/>
        <v/>
      </c>
      <c r="PT142" s="107" t="str">
        <f t="shared" si="290"/>
        <v/>
      </c>
      <c r="PU142" s="107" t="str">
        <f t="shared" si="291"/>
        <v/>
      </c>
      <c r="PV142" s="107" t="str">
        <f t="shared" si="292"/>
        <v/>
      </c>
      <c r="PW142" s="107" t="str">
        <f t="shared" si="293"/>
        <v/>
      </c>
      <c r="PX142" s="107" t="str">
        <f t="shared" si="294"/>
        <v/>
      </c>
      <c r="PY142" s="107" t="str">
        <f t="shared" si="295"/>
        <v/>
      </c>
      <c r="PZ142" s="108" t="str">
        <f t="shared" si="296"/>
        <v/>
      </c>
      <c r="QB142" s="124" t="str" cm="1">
        <f t="array" ref="QB142">IF(OR($QB$3="", $NI142=""), "", IFERROR(INDEX($ML142:$NE142, $QA142, MATCH($QB$3, $ML$7:$NE$7, 0)), ""))</f>
        <v/>
      </c>
      <c r="QD142" s="101" t="e" cm="1">
        <f t="array" ref="QD142">IF(OR($NI142="", $QB$3=""), NA(), IFERROR(INDEX($NO142:$OH142, $QC142, MATCH($QB$3, $NO$7:$OH$7, 0)), NA()))</f>
        <v>#N/A</v>
      </c>
      <c r="QF142" s="10">
        <f t="shared" si="387"/>
        <v>-20</v>
      </c>
    </row>
    <row r="143" spans="218:448" ht="15" hidden="1" customHeight="1" x14ac:dyDescent="0.25">
      <c r="HJ143" s="52" t="e">
        <f t="shared" si="321"/>
        <v>#VALUE!</v>
      </c>
      <c r="HL143" s="49">
        <f>$CA$23</f>
        <v>0.62499999999999989</v>
      </c>
      <c r="HN143" s="10" t="e">
        <f t="shared" si="324"/>
        <v>#VALUE!</v>
      </c>
      <c r="HP143" s="10" t="e">
        <f t="shared" si="325"/>
        <v>#VALUE!</v>
      </c>
      <c r="HR143" s="10" t="e">
        <f t="shared" si="388"/>
        <v>#VALUE!</v>
      </c>
      <c r="HT143" s="60" t="e">
        <f t="shared" si="323"/>
        <v>#VALUE!</v>
      </c>
      <c r="HU143" s="7" t="e">
        <f t="shared" si="323"/>
        <v>#VALUE!</v>
      </c>
      <c r="HV143" s="7" t="e">
        <f t="shared" si="323"/>
        <v>#VALUE!</v>
      </c>
      <c r="HW143" s="7" t="e">
        <f t="shared" si="323"/>
        <v>#VALUE!</v>
      </c>
      <c r="HX143" s="7" t="e">
        <f t="shared" si="323"/>
        <v>#VALUE!</v>
      </c>
      <c r="HY143" s="7" t="e">
        <f t="shared" si="323"/>
        <v>#VALUE!</v>
      </c>
      <c r="HZ143" s="7" t="e">
        <f t="shared" si="323"/>
        <v>#VALUE!</v>
      </c>
      <c r="IA143" s="7" t="e">
        <f t="shared" si="323"/>
        <v>#VALUE!</v>
      </c>
      <c r="IB143" s="7" t="e">
        <f t="shared" si="323"/>
        <v>#VALUE!</v>
      </c>
      <c r="IC143" s="7" t="e">
        <f t="shared" si="323"/>
        <v>#VALUE!</v>
      </c>
      <c r="ID143" s="7" t="e">
        <f t="shared" si="323"/>
        <v>#VALUE!</v>
      </c>
      <c r="IE143" s="7" t="e">
        <f t="shared" si="323"/>
        <v>#VALUE!</v>
      </c>
      <c r="IF143" s="7" t="e">
        <f t="shared" si="323"/>
        <v>#VALUE!</v>
      </c>
      <c r="IG143" s="7" t="e">
        <f t="shared" si="323"/>
        <v>#VALUE!</v>
      </c>
      <c r="IH143" s="7" t="e">
        <f t="shared" si="323"/>
        <v>#VALUE!</v>
      </c>
      <c r="II143" s="7" t="e">
        <f t="shared" si="323"/>
        <v>#VALUE!</v>
      </c>
      <c r="IJ143" s="7" t="e">
        <f t="shared" si="322"/>
        <v>#VALUE!</v>
      </c>
      <c r="IK143" s="7" t="e">
        <f t="shared" si="322"/>
        <v>#VALUE!</v>
      </c>
      <c r="IL143" s="7" t="e">
        <f t="shared" si="322"/>
        <v>#VALUE!</v>
      </c>
      <c r="IM143" s="61" t="e">
        <f t="shared" si="322"/>
        <v>#VALUE!</v>
      </c>
      <c r="JE143" s="67" t="str">
        <f t="shared" si="391"/>
        <v/>
      </c>
      <c r="JF143" s="60" t="str">
        <f>IF(AND($IQ$5='Dev Settings'!$BU$3, COUNTIF($IP$21:$IP$25, HT143)&gt;0, COUNTIF($IP$21:$IP$25, HT142)&gt;0), MIN($ML142:$NE142)-ML142, IF(AND($IQ$6='Dev Settings'!$BU$3, COUNTIF($IQ$21:$IQ$25, HT143)&gt;0, COUNTIF($IQ$21:$IQ$25, HT142)&gt;0), MAX($ML142:$NE142)-ML142, IFERROR(INDEX($IU$8:$IU$107, MATCH(HT143, $IT$8:$IT$107, 0)), "")))</f>
        <v/>
      </c>
      <c r="JG143" s="7" t="str">
        <f>IF(AND($IQ$5='Dev Settings'!$BU$3, COUNTIF($IP$21:$IP$25, HU143)&gt;0, COUNTIF($IP$21:$IP$25, HU142)&gt;0), MIN($ML142:$NE142)-MM142, IF(AND($IQ$6='Dev Settings'!$BU$3, COUNTIF($IQ$21:$IQ$25, HU143)&gt;0, COUNTIF($IQ$21:$IQ$25, HU142)&gt;0), MAX($ML142:$NE142)-MM142, IFERROR(INDEX($IU$8:$IU$107, MATCH(HU143, $IT$8:$IT$107, 0)), "")))</f>
        <v/>
      </c>
      <c r="JH143" s="7" t="str">
        <f>IF(AND($IQ$5='Dev Settings'!$BU$3, COUNTIF($IP$21:$IP$25, HV143)&gt;0, COUNTIF($IP$21:$IP$25, HV142)&gt;0), MIN($ML142:$NE142)-MN142, IF(AND($IQ$6='Dev Settings'!$BU$3, COUNTIF($IQ$21:$IQ$25, HV143)&gt;0, COUNTIF($IQ$21:$IQ$25, HV142)&gt;0), MAX($ML142:$NE142)-MN142, IFERROR(INDEX($IU$8:$IU$107, MATCH(HV143, $IT$8:$IT$107, 0)), "")))</f>
        <v/>
      </c>
      <c r="JI143" s="7" t="str">
        <f>IF(AND($IQ$5='Dev Settings'!$BU$3, COUNTIF($IP$21:$IP$25, HW143)&gt;0, COUNTIF($IP$21:$IP$25, HW142)&gt;0), MIN($ML142:$NE142)-MO142, IF(AND($IQ$6='Dev Settings'!$BU$3, COUNTIF($IQ$21:$IQ$25, HW143)&gt;0, COUNTIF($IQ$21:$IQ$25, HW142)&gt;0), MAX($ML142:$NE142)-MO142, IFERROR(INDEX($IU$8:$IU$107, MATCH(HW143, $IT$8:$IT$107, 0)), "")))</f>
        <v/>
      </c>
      <c r="JJ143" s="7" t="str">
        <f>IF(AND($IQ$5='Dev Settings'!$BU$3, COUNTIF($IP$21:$IP$25, HX143)&gt;0, COUNTIF($IP$21:$IP$25, HX142)&gt;0), MIN($ML142:$NE142)-MP142, IF(AND($IQ$6='Dev Settings'!$BU$3, COUNTIF($IQ$21:$IQ$25, HX143)&gt;0, COUNTIF($IQ$21:$IQ$25, HX142)&gt;0), MAX($ML142:$NE142)-MP142, IFERROR(INDEX($IU$8:$IU$107, MATCH(HX143, $IT$8:$IT$107, 0)), "")))</f>
        <v/>
      </c>
      <c r="JK143" s="7" t="str">
        <f>IF(AND($IQ$5='Dev Settings'!$BU$3, COUNTIF($IP$21:$IP$25, HY143)&gt;0, COUNTIF($IP$21:$IP$25, HY142)&gt;0), MIN($ML142:$NE142)-MQ142, IF(AND($IQ$6='Dev Settings'!$BU$3, COUNTIF($IQ$21:$IQ$25, HY143)&gt;0, COUNTIF($IQ$21:$IQ$25, HY142)&gt;0), MAX($ML142:$NE142)-MQ142, IFERROR(INDEX($IU$8:$IU$107, MATCH(HY143, $IT$8:$IT$107, 0)), "")))</f>
        <v/>
      </c>
      <c r="JL143" s="7" t="str">
        <f>IF(AND($IQ$5='Dev Settings'!$BU$3, COUNTIF($IP$21:$IP$25, HZ143)&gt;0, COUNTIF($IP$21:$IP$25, HZ142)&gt;0), MIN($ML142:$NE142)-MR142, IF(AND($IQ$6='Dev Settings'!$BU$3, COUNTIF($IQ$21:$IQ$25, HZ143)&gt;0, COUNTIF($IQ$21:$IQ$25, HZ142)&gt;0), MAX($ML142:$NE142)-MR142, IFERROR(INDEX($IU$8:$IU$107, MATCH(HZ143, $IT$8:$IT$107, 0)), "")))</f>
        <v/>
      </c>
      <c r="JM143" s="7" t="str">
        <f>IF(AND($IQ$5='Dev Settings'!$BU$3, COUNTIF($IP$21:$IP$25, IA143)&gt;0, COUNTIF($IP$21:$IP$25, IA142)&gt;0), MIN($ML142:$NE142)-MS142, IF(AND($IQ$6='Dev Settings'!$BU$3, COUNTIF($IQ$21:$IQ$25, IA143)&gt;0, COUNTIF($IQ$21:$IQ$25, IA142)&gt;0), MAX($ML142:$NE142)-MS142, IFERROR(INDEX($IU$8:$IU$107, MATCH(IA143, $IT$8:$IT$107, 0)), "")))</f>
        <v/>
      </c>
      <c r="JN143" s="7" t="str">
        <f>IF(AND($IQ$5='Dev Settings'!$BU$3, COUNTIF($IP$21:$IP$25, IB143)&gt;0, COUNTIF($IP$21:$IP$25, IB142)&gt;0), MIN($ML142:$NE142)-MT142, IF(AND($IQ$6='Dev Settings'!$BU$3, COUNTIF($IQ$21:$IQ$25, IB143)&gt;0, COUNTIF($IQ$21:$IQ$25, IB142)&gt;0), MAX($ML142:$NE142)-MT142, IFERROR(INDEX($IU$8:$IU$107, MATCH(IB143, $IT$8:$IT$107, 0)), "")))</f>
        <v/>
      </c>
      <c r="JO143" s="7" t="str">
        <f>IF(AND($IQ$5='Dev Settings'!$BU$3, COUNTIF($IP$21:$IP$25, IC143)&gt;0, COUNTIF($IP$21:$IP$25, IC142)&gt;0), MIN($ML142:$NE142)-MU142, IF(AND($IQ$6='Dev Settings'!$BU$3, COUNTIF($IQ$21:$IQ$25, IC143)&gt;0, COUNTIF($IQ$21:$IQ$25, IC142)&gt;0), MAX($ML142:$NE142)-MU142, IFERROR(INDEX($IU$8:$IU$107, MATCH(IC143, $IT$8:$IT$107, 0)), "")))</f>
        <v/>
      </c>
      <c r="JP143" s="7" t="str">
        <f>IF(AND($IQ$5='Dev Settings'!$BU$3, COUNTIF($IP$21:$IP$25, ID143)&gt;0, COUNTIF($IP$21:$IP$25, ID142)&gt;0), MIN($ML142:$NE142)-MV142, IF(AND($IQ$6='Dev Settings'!$BU$3, COUNTIF($IQ$21:$IQ$25, ID143)&gt;0, COUNTIF($IQ$21:$IQ$25, ID142)&gt;0), MAX($ML142:$NE142)-MV142, IFERROR(INDEX($IU$8:$IU$107, MATCH(ID143, $IT$8:$IT$107, 0)), "")))</f>
        <v/>
      </c>
      <c r="JQ143" s="7" t="str">
        <f>IF(AND($IQ$5='Dev Settings'!$BU$3, COUNTIF($IP$21:$IP$25, IE143)&gt;0, COUNTIF($IP$21:$IP$25, IE142)&gt;0), MIN($ML142:$NE142)-MW142, IF(AND($IQ$6='Dev Settings'!$BU$3, COUNTIF($IQ$21:$IQ$25, IE143)&gt;0, COUNTIF($IQ$21:$IQ$25, IE142)&gt;0), MAX($ML142:$NE142)-MW142, IFERROR(INDEX($IU$8:$IU$107, MATCH(IE143, $IT$8:$IT$107, 0)), "")))</f>
        <v/>
      </c>
      <c r="JR143" s="7" t="str">
        <f>IF(AND($IQ$5='Dev Settings'!$BU$3, COUNTIF($IP$21:$IP$25, IF143)&gt;0, COUNTIF($IP$21:$IP$25, IF142)&gt;0), MIN($ML142:$NE142)-MX142, IF(AND($IQ$6='Dev Settings'!$BU$3, COUNTIF($IQ$21:$IQ$25, IF143)&gt;0, COUNTIF($IQ$21:$IQ$25, IF142)&gt;0), MAX($ML142:$NE142)-MX142, IFERROR(INDEX($IU$8:$IU$107, MATCH(IF143, $IT$8:$IT$107, 0)), "")))</f>
        <v/>
      </c>
      <c r="JS143" s="7" t="str">
        <f>IF(AND($IQ$5='Dev Settings'!$BU$3, COUNTIF($IP$21:$IP$25, IG143)&gt;0, COUNTIF($IP$21:$IP$25, IG142)&gt;0), MIN($ML142:$NE142)-MY142, IF(AND($IQ$6='Dev Settings'!$BU$3, COUNTIF($IQ$21:$IQ$25, IG143)&gt;0, COUNTIF($IQ$21:$IQ$25, IG142)&gt;0), MAX($ML142:$NE142)-MY142, IFERROR(INDEX($IU$8:$IU$107, MATCH(IG143, $IT$8:$IT$107, 0)), "")))</f>
        <v/>
      </c>
      <c r="JT143" s="7" t="str">
        <f>IF(AND($IQ$5='Dev Settings'!$BU$3, COUNTIF($IP$21:$IP$25, IH143)&gt;0, COUNTIF($IP$21:$IP$25, IH142)&gt;0), MIN($ML142:$NE142)-MZ142, IF(AND($IQ$6='Dev Settings'!$BU$3, COUNTIF($IQ$21:$IQ$25, IH143)&gt;0, COUNTIF($IQ$21:$IQ$25, IH142)&gt;0), MAX($ML142:$NE142)-MZ142, IFERROR(INDEX($IU$8:$IU$107, MATCH(IH143, $IT$8:$IT$107, 0)), "")))</f>
        <v/>
      </c>
      <c r="JU143" s="7" t="str">
        <f>IF(AND($IQ$5='Dev Settings'!$BU$3, COUNTIF($IP$21:$IP$25, II143)&gt;0, COUNTIF($IP$21:$IP$25, II142)&gt;0), MIN($ML142:$NE142)-NA142, IF(AND($IQ$6='Dev Settings'!$BU$3, COUNTIF($IQ$21:$IQ$25, II143)&gt;0, COUNTIF($IQ$21:$IQ$25, II142)&gt;0), MAX($ML142:$NE142)-NA142, IFERROR(INDEX($IU$8:$IU$107, MATCH(II143, $IT$8:$IT$107, 0)), "")))</f>
        <v/>
      </c>
      <c r="JV143" s="7" t="str">
        <f>IF(AND($IQ$5='Dev Settings'!$BU$3, COUNTIF($IP$21:$IP$25, IJ143)&gt;0, COUNTIF($IP$21:$IP$25, IJ142)&gt;0), MIN($ML142:$NE142)-NB142, IF(AND($IQ$6='Dev Settings'!$BU$3, COUNTIF($IQ$21:$IQ$25, IJ143)&gt;0, COUNTIF($IQ$21:$IQ$25, IJ142)&gt;0), MAX($ML142:$NE142)-NB142, IFERROR(INDEX($IU$8:$IU$107, MATCH(IJ143, $IT$8:$IT$107, 0)), "")))</f>
        <v/>
      </c>
      <c r="JW143" s="7" t="str">
        <f>IF(AND($IQ$5='Dev Settings'!$BU$3, COUNTIF($IP$21:$IP$25, IK143)&gt;0, COUNTIF($IP$21:$IP$25, IK142)&gt;0), MIN($ML142:$NE142)-NC142, IF(AND($IQ$6='Dev Settings'!$BU$3, COUNTIF($IQ$21:$IQ$25, IK143)&gt;0, COUNTIF($IQ$21:$IQ$25, IK142)&gt;0), MAX($ML142:$NE142)-NC142, IFERROR(INDEX($IU$8:$IU$107, MATCH(IK143, $IT$8:$IT$107, 0)), "")))</f>
        <v/>
      </c>
      <c r="JX143" s="7" t="str">
        <f>IF(AND($IQ$5='Dev Settings'!$BU$3, COUNTIF($IP$21:$IP$25, IL143)&gt;0, COUNTIF($IP$21:$IP$25, IL142)&gt;0), MIN($ML142:$NE142)-ND142, IF(AND($IQ$6='Dev Settings'!$BU$3, COUNTIF($IQ$21:$IQ$25, IL143)&gt;0, COUNTIF($IQ$21:$IQ$25, IL142)&gt;0), MAX($ML142:$NE142)-ND142, IFERROR(INDEX($IU$8:$IU$107, MATCH(IL143, $IT$8:$IT$107, 0)), "")))</f>
        <v/>
      </c>
      <c r="JY143" s="61" t="str">
        <f>IF(AND($IQ$5='Dev Settings'!$BU$3, COUNTIF($IP$21:$IP$25, IM143)&gt;0, COUNTIF($IP$21:$IP$25, IM142)&gt;0), MIN($ML142:$NE142)-NE142, IF(AND($IQ$6='Dev Settings'!$BU$3, COUNTIF($IQ$21:$IQ$25, IM143)&gt;0, COUNTIF($IQ$21:$IQ$25, IM142)&gt;0), MAX($ML142:$NE142)-NE142, IFERROR(INDEX($IU$8:$IU$107, MATCH(IM143, $IT$8:$IT$107, 0)), "")))</f>
        <v/>
      </c>
      <c r="KA143" s="60" t="str">
        <f t="shared" si="326"/>
        <v/>
      </c>
      <c r="KB143" s="7" t="str">
        <f t="shared" si="327"/>
        <v/>
      </c>
      <c r="KC143" s="7" t="str">
        <f t="shared" si="328"/>
        <v/>
      </c>
      <c r="KD143" s="7" t="str">
        <f t="shared" si="329"/>
        <v/>
      </c>
      <c r="KE143" s="7" t="str">
        <f t="shared" si="330"/>
        <v/>
      </c>
      <c r="KF143" s="7" t="str">
        <f t="shared" si="331"/>
        <v/>
      </c>
      <c r="KG143" s="7" t="str">
        <f t="shared" si="332"/>
        <v/>
      </c>
      <c r="KH143" s="7" t="str">
        <f t="shared" si="333"/>
        <v/>
      </c>
      <c r="KI143" s="7" t="str">
        <f t="shared" si="334"/>
        <v/>
      </c>
      <c r="KJ143" s="7" t="str">
        <f t="shared" si="335"/>
        <v/>
      </c>
      <c r="KK143" s="7" t="str">
        <f t="shared" si="336"/>
        <v/>
      </c>
      <c r="KL143" s="7" t="str">
        <f t="shared" si="337"/>
        <v/>
      </c>
      <c r="KM143" s="7" t="str">
        <f t="shared" si="338"/>
        <v/>
      </c>
      <c r="KN143" s="7" t="str">
        <f t="shared" si="339"/>
        <v/>
      </c>
      <c r="KO143" s="7" t="str">
        <f t="shared" si="340"/>
        <v/>
      </c>
      <c r="KP143" s="7" t="str">
        <f t="shared" si="341"/>
        <v/>
      </c>
      <c r="KQ143" s="7" t="str">
        <f t="shared" si="342"/>
        <v/>
      </c>
      <c r="KR143" s="7" t="str">
        <f t="shared" si="343"/>
        <v/>
      </c>
      <c r="KS143" s="7" t="str">
        <f t="shared" si="344"/>
        <v/>
      </c>
      <c r="KT143" s="61" t="str">
        <f t="shared" si="345"/>
        <v/>
      </c>
      <c r="KV143" s="60" t="e">
        <f t="shared" si="346"/>
        <v>#VALUE!</v>
      </c>
      <c r="KW143" s="7" t="e">
        <f t="shared" si="347"/>
        <v>#VALUE!</v>
      </c>
      <c r="KX143" s="7" t="e">
        <f t="shared" si="348"/>
        <v>#VALUE!</v>
      </c>
      <c r="KY143" s="7" t="e">
        <f t="shared" si="349"/>
        <v>#VALUE!</v>
      </c>
      <c r="KZ143" s="7" t="e">
        <f t="shared" si="350"/>
        <v>#VALUE!</v>
      </c>
      <c r="LA143" s="7" t="e">
        <f t="shared" si="351"/>
        <v>#VALUE!</v>
      </c>
      <c r="LB143" s="7" t="e">
        <f t="shared" si="352"/>
        <v>#VALUE!</v>
      </c>
      <c r="LC143" s="7" t="e">
        <f t="shared" si="353"/>
        <v>#VALUE!</v>
      </c>
      <c r="LD143" s="7" t="e">
        <f t="shared" si="354"/>
        <v>#VALUE!</v>
      </c>
      <c r="LE143" s="7" t="e">
        <f t="shared" si="355"/>
        <v>#VALUE!</v>
      </c>
      <c r="LF143" s="7" t="e">
        <f t="shared" si="356"/>
        <v>#VALUE!</v>
      </c>
      <c r="LG143" s="7" t="e">
        <f t="shared" si="357"/>
        <v>#VALUE!</v>
      </c>
      <c r="LH143" s="7" t="e">
        <f t="shared" si="358"/>
        <v>#VALUE!</v>
      </c>
      <c r="LI143" s="7" t="e">
        <f t="shared" si="359"/>
        <v>#VALUE!</v>
      </c>
      <c r="LJ143" s="7" t="e">
        <f t="shared" si="360"/>
        <v>#VALUE!</v>
      </c>
      <c r="LK143" s="7" t="e">
        <f t="shared" si="361"/>
        <v>#VALUE!</v>
      </c>
      <c r="LL143" s="7" t="e">
        <f t="shared" si="362"/>
        <v>#VALUE!</v>
      </c>
      <c r="LM143" s="7" t="e">
        <f t="shared" si="363"/>
        <v>#VALUE!</v>
      </c>
      <c r="LN143" s="7" t="e">
        <f t="shared" si="364"/>
        <v>#VALUE!</v>
      </c>
      <c r="LO143" s="61" t="e">
        <f t="shared" si="365"/>
        <v>#VALUE!</v>
      </c>
      <c r="LQ143" s="60" t="e">
        <f t="shared" si="366"/>
        <v>#VALUE!</v>
      </c>
      <c r="LR143" s="7" t="e">
        <f t="shared" si="367"/>
        <v>#VALUE!</v>
      </c>
      <c r="LS143" s="7" t="e">
        <f t="shared" si="368"/>
        <v>#VALUE!</v>
      </c>
      <c r="LT143" s="7" t="e">
        <f t="shared" si="369"/>
        <v>#VALUE!</v>
      </c>
      <c r="LU143" s="7" t="e">
        <f t="shared" si="370"/>
        <v>#VALUE!</v>
      </c>
      <c r="LV143" s="7" t="e">
        <f t="shared" si="371"/>
        <v>#VALUE!</v>
      </c>
      <c r="LW143" s="7" t="e">
        <f t="shared" si="372"/>
        <v>#VALUE!</v>
      </c>
      <c r="LX143" s="7" t="e">
        <f t="shared" si="373"/>
        <v>#VALUE!</v>
      </c>
      <c r="LY143" s="7" t="e">
        <f t="shared" si="374"/>
        <v>#VALUE!</v>
      </c>
      <c r="LZ143" s="7" t="e">
        <f t="shared" si="375"/>
        <v>#VALUE!</v>
      </c>
      <c r="MA143" s="7" t="e">
        <f t="shared" si="376"/>
        <v>#VALUE!</v>
      </c>
      <c r="MB143" s="7" t="e">
        <f t="shared" si="377"/>
        <v>#VALUE!</v>
      </c>
      <c r="MC143" s="7" t="e">
        <f t="shared" si="378"/>
        <v>#VALUE!</v>
      </c>
      <c r="MD143" s="7" t="e">
        <f t="shared" si="379"/>
        <v>#VALUE!</v>
      </c>
      <c r="ME143" s="7" t="e">
        <f t="shared" si="380"/>
        <v>#VALUE!</v>
      </c>
      <c r="MF143" s="7" t="e">
        <f t="shared" si="381"/>
        <v>#VALUE!</v>
      </c>
      <c r="MG143" s="7" t="e">
        <f t="shared" si="382"/>
        <v>#VALUE!</v>
      </c>
      <c r="MH143" s="7" t="e">
        <f t="shared" si="383"/>
        <v>#VALUE!</v>
      </c>
      <c r="MI143" s="7" t="e">
        <f t="shared" si="384"/>
        <v>#VALUE!</v>
      </c>
      <c r="MJ143" s="61" t="e">
        <f t="shared" si="385"/>
        <v>#VALUE!</v>
      </c>
      <c r="ML143" s="60" t="str">
        <f t="shared" si="392"/>
        <v/>
      </c>
      <c r="MM143" s="7" t="str">
        <f t="shared" si="393"/>
        <v/>
      </c>
      <c r="MN143" s="7" t="str">
        <f t="shared" si="394"/>
        <v/>
      </c>
      <c r="MO143" s="7" t="str">
        <f t="shared" si="395"/>
        <v/>
      </c>
      <c r="MP143" s="7" t="str">
        <f t="shared" si="396"/>
        <v/>
      </c>
      <c r="MQ143" s="7" t="str">
        <f t="shared" si="397"/>
        <v/>
      </c>
      <c r="MR143" s="7" t="str">
        <f t="shared" si="398"/>
        <v/>
      </c>
      <c r="MS143" s="7" t="str">
        <f t="shared" si="399"/>
        <v/>
      </c>
      <c r="MT143" s="7" t="str">
        <f t="shared" si="400"/>
        <v/>
      </c>
      <c r="MU143" s="7" t="str">
        <f t="shared" si="401"/>
        <v/>
      </c>
      <c r="MV143" s="7" t="str">
        <f t="shared" si="402"/>
        <v/>
      </c>
      <c r="MW143" s="7" t="str">
        <f t="shared" si="403"/>
        <v/>
      </c>
      <c r="MX143" s="7" t="str">
        <f t="shared" si="404"/>
        <v/>
      </c>
      <c r="MY143" s="7" t="str">
        <f t="shared" si="405"/>
        <v/>
      </c>
      <c r="MZ143" s="7" t="str">
        <f t="shared" si="406"/>
        <v/>
      </c>
      <c r="NA143" s="7" t="str">
        <f t="shared" si="407"/>
        <v/>
      </c>
      <c r="NB143" s="7" t="str">
        <f t="shared" si="408"/>
        <v/>
      </c>
      <c r="NC143" s="7" t="str">
        <f t="shared" si="409"/>
        <v/>
      </c>
      <c r="ND143" s="7" t="str">
        <f t="shared" si="410"/>
        <v/>
      </c>
      <c r="NE143" s="61" t="str">
        <f t="shared" si="411"/>
        <v/>
      </c>
      <c r="NG143" s="10" t="str">
        <f t="shared" si="412"/>
        <v/>
      </c>
      <c r="NI143" s="10" t="str">
        <f t="shared" si="413"/>
        <v/>
      </c>
      <c r="NK143" s="10" t="str">
        <f>IF(COUNTIF($NI143:$NI$176, "X")=1, "X", "")</f>
        <v/>
      </c>
      <c r="NM143" s="10" t="str">
        <f t="shared" si="386"/>
        <v/>
      </c>
      <c r="NO143" s="85" t="str" cm="1">
        <f t="array" ref="NO143">IF(OR(NO$7="", $JE143=""), "", IFERROR(NO$8+SUMPRODUCT((Trades!$CL$8:$CL$307)*(Trades!$O$8:$Q$307=NO$7)*(Trades!$R$8:$R$307&lt;$JE143))-SUMPRODUCT((Trades!$H$8:$H$307)*(Trades!$E$8:$E$307=NO$7)*(Trades!$R$8:$R$307&lt;$JE143)), ""))</f>
        <v/>
      </c>
      <c r="NP143" s="86" t="str" cm="1">
        <f t="array" ref="NP143">IF(OR(NP$7="", $JE143=""), "", IFERROR(NP$8+SUMPRODUCT((Trades!$CL$8:$CL$307)*(Trades!$O$8:$Q$307=NP$7)*(Trades!$R$8:$R$307&lt;$JE143))-SUMPRODUCT((Trades!$H$8:$H$307)*(Trades!$E$8:$E$307=NP$7)*(Trades!$R$8:$R$307&lt;$JE143)), ""))</f>
        <v/>
      </c>
      <c r="NQ143" s="86" t="str" cm="1">
        <f t="array" ref="NQ143">IF(OR(NQ$7="", $JE143=""), "", IFERROR(NQ$8+SUMPRODUCT((Trades!$CL$8:$CL$307)*(Trades!$O$8:$Q$307=NQ$7)*(Trades!$R$8:$R$307&lt;$JE143))-SUMPRODUCT((Trades!$H$8:$H$307)*(Trades!$E$8:$E$307=NQ$7)*(Trades!$R$8:$R$307&lt;$JE143)), ""))</f>
        <v/>
      </c>
      <c r="NR143" s="86" t="str" cm="1">
        <f t="array" ref="NR143">IF(OR(NR$7="", $JE143=""), "", IFERROR(NR$8+SUMPRODUCT((Trades!$CL$8:$CL$307)*(Trades!$O$8:$Q$307=NR$7)*(Trades!$R$8:$R$307&lt;$JE143))-SUMPRODUCT((Trades!$H$8:$H$307)*(Trades!$E$8:$E$307=NR$7)*(Trades!$R$8:$R$307&lt;$JE143)), ""))</f>
        <v/>
      </c>
      <c r="NS143" s="86" t="str" cm="1">
        <f t="array" ref="NS143">IF(OR(NS$7="", $JE143=""), "", IFERROR(NS$8+SUMPRODUCT((Trades!$CL$8:$CL$307)*(Trades!$O$8:$Q$307=NS$7)*(Trades!$R$8:$R$307&lt;$JE143))-SUMPRODUCT((Trades!$H$8:$H$307)*(Trades!$E$8:$E$307=NS$7)*(Trades!$R$8:$R$307&lt;$JE143)), ""))</f>
        <v/>
      </c>
      <c r="NT143" s="86" t="str" cm="1">
        <f t="array" ref="NT143">IF(OR(NT$7="", $JE143=""), "", IFERROR(NT$8+SUMPRODUCT((Trades!$CL$8:$CL$307)*(Trades!$O$8:$Q$307=NT$7)*(Trades!$R$8:$R$307&lt;$JE143))-SUMPRODUCT((Trades!$H$8:$H$307)*(Trades!$E$8:$E$307=NT$7)*(Trades!$R$8:$R$307&lt;$JE143)), ""))</f>
        <v/>
      </c>
      <c r="NU143" s="86" t="str" cm="1">
        <f t="array" ref="NU143">IF(OR(NU$7="", $JE143=""), "", IFERROR(NU$8+SUMPRODUCT((Trades!$CL$8:$CL$307)*(Trades!$O$8:$Q$307=NU$7)*(Trades!$R$8:$R$307&lt;$JE143))-SUMPRODUCT((Trades!$H$8:$H$307)*(Trades!$E$8:$E$307=NU$7)*(Trades!$R$8:$R$307&lt;$JE143)), ""))</f>
        <v/>
      </c>
      <c r="NV143" s="86" t="str" cm="1">
        <f t="array" ref="NV143">IF(OR(NV$7="", $JE143=""), "", IFERROR(NV$8+SUMPRODUCT((Trades!$CL$8:$CL$307)*(Trades!$O$8:$Q$307=NV$7)*(Trades!$R$8:$R$307&lt;$JE143))-SUMPRODUCT((Trades!$H$8:$H$307)*(Trades!$E$8:$E$307=NV$7)*(Trades!$R$8:$R$307&lt;$JE143)), ""))</f>
        <v/>
      </c>
      <c r="NW143" s="86" t="str" cm="1">
        <f t="array" ref="NW143">IF(OR(NW$7="", $JE143=""), "", IFERROR(NW$8+SUMPRODUCT((Trades!$CL$8:$CL$307)*(Trades!$O$8:$Q$307=NW$7)*(Trades!$R$8:$R$307&lt;$JE143))-SUMPRODUCT((Trades!$H$8:$H$307)*(Trades!$E$8:$E$307=NW$7)*(Trades!$R$8:$R$307&lt;$JE143)), ""))</f>
        <v/>
      </c>
      <c r="NX143" s="86" t="str" cm="1">
        <f t="array" ref="NX143">IF(OR(NX$7="", $JE143=""), "", IFERROR(NX$8+SUMPRODUCT((Trades!$CL$8:$CL$307)*(Trades!$O$8:$Q$307=NX$7)*(Trades!$R$8:$R$307&lt;$JE143))-SUMPRODUCT((Trades!$H$8:$H$307)*(Trades!$E$8:$E$307=NX$7)*(Trades!$R$8:$R$307&lt;$JE143)), ""))</f>
        <v/>
      </c>
      <c r="NY143" s="86" t="str" cm="1">
        <f t="array" ref="NY143">IF(OR(NY$7="", $JE143=""), "", IFERROR(NY$8+SUMPRODUCT((Trades!$CL$8:$CL$307)*(Trades!$O$8:$Q$307=NY$7)*(Trades!$R$8:$R$307&lt;$JE143))-SUMPRODUCT((Trades!$H$8:$H$307)*(Trades!$E$8:$E$307=NY$7)*(Trades!$R$8:$R$307&lt;$JE143)), ""))</f>
        <v/>
      </c>
      <c r="NZ143" s="86" t="str" cm="1">
        <f t="array" ref="NZ143">IF(OR(NZ$7="", $JE143=""), "", IFERROR(NZ$8+SUMPRODUCT((Trades!$CL$8:$CL$307)*(Trades!$O$8:$Q$307=NZ$7)*(Trades!$R$8:$R$307&lt;$JE143))-SUMPRODUCT((Trades!$H$8:$H$307)*(Trades!$E$8:$E$307=NZ$7)*(Trades!$R$8:$R$307&lt;$JE143)), ""))</f>
        <v/>
      </c>
      <c r="OA143" s="86" t="str" cm="1">
        <f t="array" ref="OA143">IF(OR(OA$7="", $JE143=""), "", IFERROR(OA$8+SUMPRODUCT((Trades!$CL$8:$CL$307)*(Trades!$O$8:$Q$307=OA$7)*(Trades!$R$8:$R$307&lt;$JE143))-SUMPRODUCT((Trades!$H$8:$H$307)*(Trades!$E$8:$E$307=OA$7)*(Trades!$R$8:$R$307&lt;$JE143)), ""))</f>
        <v/>
      </c>
      <c r="OB143" s="86" t="str" cm="1">
        <f t="array" ref="OB143">IF(OR(OB$7="", $JE143=""), "", IFERROR(OB$8+SUMPRODUCT((Trades!$CL$8:$CL$307)*(Trades!$O$8:$Q$307=OB$7)*(Trades!$R$8:$R$307&lt;$JE143))-SUMPRODUCT((Trades!$H$8:$H$307)*(Trades!$E$8:$E$307=OB$7)*(Trades!$R$8:$R$307&lt;$JE143)), ""))</f>
        <v/>
      </c>
      <c r="OC143" s="86" t="str" cm="1">
        <f t="array" ref="OC143">IF(OR(OC$7="", $JE143=""), "", IFERROR(OC$8+SUMPRODUCT((Trades!$CL$8:$CL$307)*(Trades!$O$8:$Q$307=OC$7)*(Trades!$R$8:$R$307&lt;$JE143))-SUMPRODUCT((Trades!$H$8:$H$307)*(Trades!$E$8:$E$307=OC$7)*(Trades!$R$8:$R$307&lt;$JE143)), ""))</f>
        <v/>
      </c>
      <c r="OD143" s="86" t="str" cm="1">
        <f t="array" ref="OD143">IF(OR(OD$7="", $JE143=""), "", IFERROR(OD$8+SUMPRODUCT((Trades!$CL$8:$CL$307)*(Trades!$O$8:$Q$307=OD$7)*(Trades!$R$8:$R$307&lt;$JE143))-SUMPRODUCT((Trades!$H$8:$H$307)*(Trades!$E$8:$E$307=OD$7)*(Trades!$R$8:$R$307&lt;$JE143)), ""))</f>
        <v/>
      </c>
      <c r="OE143" s="86" t="str" cm="1">
        <f t="array" ref="OE143">IF(OR(OE$7="", $JE143=""), "", IFERROR(OE$8+SUMPRODUCT((Trades!$CL$8:$CL$307)*(Trades!$O$8:$Q$307=OE$7)*(Trades!$R$8:$R$307&lt;$JE143))-SUMPRODUCT((Trades!$H$8:$H$307)*(Trades!$E$8:$E$307=OE$7)*(Trades!$R$8:$R$307&lt;$JE143)), ""))</f>
        <v/>
      </c>
      <c r="OF143" s="86" t="str" cm="1">
        <f t="array" ref="OF143">IF(OR(OF$7="", $JE143=""), "", IFERROR(OF$8+SUMPRODUCT((Trades!$CL$8:$CL$307)*(Trades!$O$8:$Q$307=OF$7)*(Trades!$R$8:$R$307&lt;$JE143))-SUMPRODUCT((Trades!$H$8:$H$307)*(Trades!$E$8:$E$307=OF$7)*(Trades!$R$8:$R$307&lt;$JE143)), ""))</f>
        <v/>
      </c>
      <c r="OG143" s="86" t="str" cm="1">
        <f t="array" ref="OG143">IF(OR(OG$7="", $JE143=""), "", IFERROR(OG$8+SUMPRODUCT((Trades!$CL$8:$CL$307)*(Trades!$O$8:$Q$307=OG$7)*(Trades!$R$8:$R$307&lt;$JE143))-SUMPRODUCT((Trades!$H$8:$H$307)*(Trades!$E$8:$E$307=OG$7)*(Trades!$R$8:$R$307&lt;$JE143)), ""))</f>
        <v/>
      </c>
      <c r="OH143" s="87" t="str" cm="1">
        <f t="array" ref="OH143">IF(OR(OH$7="", $JE143=""), "", IFERROR(OH$8+SUMPRODUCT((Trades!$CL$8:$CL$307)*(Trades!$O$8:$Q$307=OH$7)*(Trades!$R$8:$R$307&lt;$JE143))-SUMPRODUCT((Trades!$H$8:$H$307)*(Trades!$E$8:$E$307=OH$7)*(Trades!$R$8:$R$307&lt;$JE143)), ""))</f>
        <v/>
      </c>
      <c r="OJ143" s="94" t="str">
        <f t="shared" si="414"/>
        <v/>
      </c>
      <c r="OK143" s="95" t="str">
        <f t="shared" si="298"/>
        <v/>
      </c>
      <c r="OL143" s="95" t="str">
        <f t="shared" si="299"/>
        <v/>
      </c>
      <c r="OM143" s="95" t="str">
        <f t="shared" si="300"/>
        <v/>
      </c>
      <c r="ON143" s="95" t="str">
        <f t="shared" si="301"/>
        <v/>
      </c>
      <c r="OO143" s="95" t="str">
        <f t="shared" si="302"/>
        <v/>
      </c>
      <c r="OP143" s="95" t="str">
        <f t="shared" si="303"/>
        <v/>
      </c>
      <c r="OQ143" s="95" t="str">
        <f t="shared" si="304"/>
        <v/>
      </c>
      <c r="OR143" s="95" t="str">
        <f t="shared" si="305"/>
        <v/>
      </c>
      <c r="OS143" s="95" t="str">
        <f t="shared" si="275"/>
        <v/>
      </c>
      <c r="OT143" s="95" t="str">
        <f t="shared" si="276"/>
        <v/>
      </c>
      <c r="OU143" s="95" t="str">
        <f t="shared" si="277"/>
        <v/>
      </c>
      <c r="OV143" s="95" t="str">
        <f t="shared" si="278"/>
        <v/>
      </c>
      <c r="OW143" s="95" t="str">
        <f t="shared" si="279"/>
        <v/>
      </c>
      <c r="OX143" s="95" t="str">
        <f t="shared" si="280"/>
        <v/>
      </c>
      <c r="OY143" s="95" t="str">
        <f t="shared" si="281"/>
        <v/>
      </c>
      <c r="OZ143" s="95" t="str">
        <f t="shared" si="282"/>
        <v/>
      </c>
      <c r="PA143" s="95" t="str">
        <f t="shared" si="283"/>
        <v/>
      </c>
      <c r="PB143" s="95" t="str">
        <f t="shared" si="284"/>
        <v/>
      </c>
      <c r="PC143" s="96" t="str">
        <f t="shared" si="285"/>
        <v/>
      </c>
      <c r="PE143" s="101" t="str">
        <f t="shared" si="415"/>
        <v/>
      </c>
      <c r="PG143" s="106" t="str">
        <f t="shared" si="416"/>
        <v/>
      </c>
      <c r="PH143" s="107" t="str">
        <f t="shared" si="306"/>
        <v/>
      </c>
      <c r="PI143" s="107" t="str">
        <f t="shared" si="307"/>
        <v/>
      </c>
      <c r="PJ143" s="107" t="str">
        <f t="shared" si="308"/>
        <v/>
      </c>
      <c r="PK143" s="107" t="str">
        <f t="shared" si="309"/>
        <v/>
      </c>
      <c r="PL143" s="107" t="str">
        <f t="shared" si="310"/>
        <v/>
      </c>
      <c r="PM143" s="107" t="str">
        <f t="shared" si="311"/>
        <v/>
      </c>
      <c r="PN143" s="107" t="str">
        <f t="shared" si="312"/>
        <v/>
      </c>
      <c r="PO143" s="107" t="str">
        <f t="shared" si="313"/>
        <v/>
      </c>
      <c r="PP143" s="107" t="str">
        <f t="shared" si="286"/>
        <v/>
      </c>
      <c r="PQ143" s="107" t="str">
        <f t="shared" si="287"/>
        <v/>
      </c>
      <c r="PR143" s="107" t="str">
        <f t="shared" si="288"/>
        <v/>
      </c>
      <c r="PS143" s="107" t="str">
        <f t="shared" si="289"/>
        <v/>
      </c>
      <c r="PT143" s="107" t="str">
        <f t="shared" si="290"/>
        <v/>
      </c>
      <c r="PU143" s="107" t="str">
        <f t="shared" si="291"/>
        <v/>
      </c>
      <c r="PV143" s="107" t="str">
        <f t="shared" si="292"/>
        <v/>
      </c>
      <c r="PW143" s="107" t="str">
        <f t="shared" si="293"/>
        <v/>
      </c>
      <c r="PX143" s="107" t="str">
        <f t="shared" si="294"/>
        <v/>
      </c>
      <c r="PY143" s="107" t="str">
        <f t="shared" si="295"/>
        <v/>
      </c>
      <c r="PZ143" s="108" t="str">
        <f t="shared" si="296"/>
        <v/>
      </c>
      <c r="QB143" s="124" t="str" cm="1">
        <f t="array" ref="QB143">IF(OR($QB$3="", $NI143=""), "", IFERROR(INDEX($ML143:$NE143, $QA143, MATCH($QB$3, $ML$7:$NE$7, 0)), ""))</f>
        <v/>
      </c>
      <c r="QD143" s="101" t="e" cm="1">
        <f t="array" ref="QD143">IF(OR($NI143="", $QB$3=""), NA(), IFERROR(INDEX($NO143:$OH143, $QC143, MATCH($QB$3, $NO$7:$OH$7, 0)), NA()))</f>
        <v>#N/A</v>
      </c>
      <c r="QF143" s="10">
        <f t="shared" si="387"/>
        <v>-20</v>
      </c>
    </row>
    <row r="144" spans="218:448" ht="15" hidden="1" customHeight="1" x14ac:dyDescent="0.25">
      <c r="HJ144" s="52" t="e">
        <f t="shared" si="321"/>
        <v>#VALUE!</v>
      </c>
      <c r="HL144" s="49">
        <f>$CA$24</f>
        <v>0.66666666666666652</v>
      </c>
      <c r="HN144" s="10" t="e">
        <f t="shared" si="324"/>
        <v>#VALUE!</v>
      </c>
      <c r="HP144" s="10" t="e">
        <f t="shared" si="325"/>
        <v>#VALUE!</v>
      </c>
      <c r="HR144" s="10" t="e">
        <f t="shared" si="388"/>
        <v>#VALUE!</v>
      </c>
      <c r="HT144" s="60" t="e">
        <f t="shared" si="323"/>
        <v>#VALUE!</v>
      </c>
      <c r="HU144" s="7" t="e">
        <f t="shared" si="323"/>
        <v>#VALUE!</v>
      </c>
      <c r="HV144" s="7" t="e">
        <f t="shared" si="323"/>
        <v>#VALUE!</v>
      </c>
      <c r="HW144" s="7" t="e">
        <f t="shared" si="323"/>
        <v>#VALUE!</v>
      </c>
      <c r="HX144" s="7" t="e">
        <f t="shared" si="323"/>
        <v>#VALUE!</v>
      </c>
      <c r="HY144" s="7" t="e">
        <f t="shared" si="323"/>
        <v>#VALUE!</v>
      </c>
      <c r="HZ144" s="7" t="e">
        <f t="shared" si="323"/>
        <v>#VALUE!</v>
      </c>
      <c r="IA144" s="7" t="e">
        <f t="shared" si="323"/>
        <v>#VALUE!</v>
      </c>
      <c r="IB144" s="7" t="e">
        <f t="shared" si="323"/>
        <v>#VALUE!</v>
      </c>
      <c r="IC144" s="7" t="e">
        <f t="shared" si="323"/>
        <v>#VALUE!</v>
      </c>
      <c r="ID144" s="7" t="e">
        <f t="shared" si="323"/>
        <v>#VALUE!</v>
      </c>
      <c r="IE144" s="7" t="e">
        <f t="shared" si="323"/>
        <v>#VALUE!</v>
      </c>
      <c r="IF144" s="7" t="e">
        <f t="shared" si="323"/>
        <v>#VALUE!</v>
      </c>
      <c r="IG144" s="7" t="e">
        <f t="shared" si="323"/>
        <v>#VALUE!</v>
      </c>
      <c r="IH144" s="7" t="e">
        <f t="shared" si="323"/>
        <v>#VALUE!</v>
      </c>
      <c r="II144" s="7" t="e">
        <f t="shared" si="323"/>
        <v>#VALUE!</v>
      </c>
      <c r="IJ144" s="7" t="e">
        <f t="shared" si="322"/>
        <v>#VALUE!</v>
      </c>
      <c r="IK144" s="7" t="e">
        <f t="shared" si="322"/>
        <v>#VALUE!</v>
      </c>
      <c r="IL144" s="7" t="e">
        <f t="shared" si="322"/>
        <v>#VALUE!</v>
      </c>
      <c r="IM144" s="61" t="e">
        <f t="shared" si="322"/>
        <v>#VALUE!</v>
      </c>
      <c r="JE144" s="67" t="str">
        <f t="shared" si="391"/>
        <v/>
      </c>
      <c r="JF144" s="60" t="str">
        <f>IF(AND($IQ$5='Dev Settings'!$BU$3, COUNTIF($IP$21:$IP$25, HT144)&gt;0, COUNTIF($IP$21:$IP$25, HT143)&gt;0), MIN($ML143:$NE143)-ML143, IF(AND($IQ$6='Dev Settings'!$BU$3, COUNTIF($IQ$21:$IQ$25, HT144)&gt;0, COUNTIF($IQ$21:$IQ$25, HT143)&gt;0), MAX($ML143:$NE143)-ML143, IFERROR(INDEX($IU$8:$IU$107, MATCH(HT144, $IT$8:$IT$107, 0)), "")))</f>
        <v/>
      </c>
      <c r="JG144" s="7" t="str">
        <f>IF(AND($IQ$5='Dev Settings'!$BU$3, COUNTIF($IP$21:$IP$25, HU144)&gt;0, COUNTIF($IP$21:$IP$25, HU143)&gt;0), MIN($ML143:$NE143)-MM143, IF(AND($IQ$6='Dev Settings'!$BU$3, COUNTIF($IQ$21:$IQ$25, HU144)&gt;0, COUNTIF($IQ$21:$IQ$25, HU143)&gt;0), MAX($ML143:$NE143)-MM143, IFERROR(INDEX($IU$8:$IU$107, MATCH(HU144, $IT$8:$IT$107, 0)), "")))</f>
        <v/>
      </c>
      <c r="JH144" s="7" t="str">
        <f>IF(AND($IQ$5='Dev Settings'!$BU$3, COUNTIF($IP$21:$IP$25, HV144)&gt;0, COUNTIF($IP$21:$IP$25, HV143)&gt;0), MIN($ML143:$NE143)-MN143, IF(AND($IQ$6='Dev Settings'!$BU$3, COUNTIF($IQ$21:$IQ$25, HV144)&gt;0, COUNTIF($IQ$21:$IQ$25, HV143)&gt;0), MAX($ML143:$NE143)-MN143, IFERROR(INDEX($IU$8:$IU$107, MATCH(HV144, $IT$8:$IT$107, 0)), "")))</f>
        <v/>
      </c>
      <c r="JI144" s="7" t="str">
        <f>IF(AND($IQ$5='Dev Settings'!$BU$3, COUNTIF($IP$21:$IP$25, HW144)&gt;0, COUNTIF($IP$21:$IP$25, HW143)&gt;0), MIN($ML143:$NE143)-MO143, IF(AND($IQ$6='Dev Settings'!$BU$3, COUNTIF($IQ$21:$IQ$25, HW144)&gt;0, COUNTIF($IQ$21:$IQ$25, HW143)&gt;0), MAX($ML143:$NE143)-MO143, IFERROR(INDEX($IU$8:$IU$107, MATCH(HW144, $IT$8:$IT$107, 0)), "")))</f>
        <v/>
      </c>
      <c r="JJ144" s="7" t="str">
        <f>IF(AND($IQ$5='Dev Settings'!$BU$3, COUNTIF($IP$21:$IP$25, HX144)&gt;0, COUNTIF($IP$21:$IP$25, HX143)&gt;0), MIN($ML143:$NE143)-MP143, IF(AND($IQ$6='Dev Settings'!$BU$3, COUNTIF($IQ$21:$IQ$25, HX144)&gt;0, COUNTIF($IQ$21:$IQ$25, HX143)&gt;0), MAX($ML143:$NE143)-MP143, IFERROR(INDEX($IU$8:$IU$107, MATCH(HX144, $IT$8:$IT$107, 0)), "")))</f>
        <v/>
      </c>
      <c r="JK144" s="7" t="str">
        <f>IF(AND($IQ$5='Dev Settings'!$BU$3, COUNTIF($IP$21:$IP$25, HY144)&gt;0, COUNTIF($IP$21:$IP$25, HY143)&gt;0), MIN($ML143:$NE143)-MQ143, IF(AND($IQ$6='Dev Settings'!$BU$3, COUNTIF($IQ$21:$IQ$25, HY144)&gt;0, COUNTIF($IQ$21:$IQ$25, HY143)&gt;0), MAX($ML143:$NE143)-MQ143, IFERROR(INDEX($IU$8:$IU$107, MATCH(HY144, $IT$8:$IT$107, 0)), "")))</f>
        <v/>
      </c>
      <c r="JL144" s="7" t="str">
        <f>IF(AND($IQ$5='Dev Settings'!$BU$3, COUNTIF($IP$21:$IP$25, HZ144)&gt;0, COUNTIF($IP$21:$IP$25, HZ143)&gt;0), MIN($ML143:$NE143)-MR143, IF(AND($IQ$6='Dev Settings'!$BU$3, COUNTIF($IQ$21:$IQ$25, HZ144)&gt;0, COUNTIF($IQ$21:$IQ$25, HZ143)&gt;0), MAX($ML143:$NE143)-MR143, IFERROR(INDEX($IU$8:$IU$107, MATCH(HZ144, $IT$8:$IT$107, 0)), "")))</f>
        <v/>
      </c>
      <c r="JM144" s="7" t="str">
        <f>IF(AND($IQ$5='Dev Settings'!$BU$3, COUNTIF($IP$21:$IP$25, IA144)&gt;0, COUNTIF($IP$21:$IP$25, IA143)&gt;0), MIN($ML143:$NE143)-MS143, IF(AND($IQ$6='Dev Settings'!$BU$3, COUNTIF($IQ$21:$IQ$25, IA144)&gt;0, COUNTIF($IQ$21:$IQ$25, IA143)&gt;0), MAX($ML143:$NE143)-MS143, IFERROR(INDEX($IU$8:$IU$107, MATCH(IA144, $IT$8:$IT$107, 0)), "")))</f>
        <v/>
      </c>
      <c r="JN144" s="7" t="str">
        <f>IF(AND($IQ$5='Dev Settings'!$BU$3, COUNTIF($IP$21:$IP$25, IB144)&gt;0, COUNTIF($IP$21:$IP$25, IB143)&gt;0), MIN($ML143:$NE143)-MT143, IF(AND($IQ$6='Dev Settings'!$BU$3, COUNTIF($IQ$21:$IQ$25, IB144)&gt;0, COUNTIF($IQ$21:$IQ$25, IB143)&gt;0), MAX($ML143:$NE143)-MT143, IFERROR(INDEX($IU$8:$IU$107, MATCH(IB144, $IT$8:$IT$107, 0)), "")))</f>
        <v/>
      </c>
      <c r="JO144" s="7" t="str">
        <f>IF(AND($IQ$5='Dev Settings'!$BU$3, COUNTIF($IP$21:$IP$25, IC144)&gt;0, COUNTIF($IP$21:$IP$25, IC143)&gt;0), MIN($ML143:$NE143)-MU143, IF(AND($IQ$6='Dev Settings'!$BU$3, COUNTIF($IQ$21:$IQ$25, IC144)&gt;0, COUNTIF($IQ$21:$IQ$25, IC143)&gt;0), MAX($ML143:$NE143)-MU143, IFERROR(INDEX($IU$8:$IU$107, MATCH(IC144, $IT$8:$IT$107, 0)), "")))</f>
        <v/>
      </c>
      <c r="JP144" s="7" t="str">
        <f>IF(AND($IQ$5='Dev Settings'!$BU$3, COUNTIF($IP$21:$IP$25, ID144)&gt;0, COUNTIF($IP$21:$IP$25, ID143)&gt;0), MIN($ML143:$NE143)-MV143, IF(AND($IQ$6='Dev Settings'!$BU$3, COUNTIF($IQ$21:$IQ$25, ID144)&gt;0, COUNTIF($IQ$21:$IQ$25, ID143)&gt;0), MAX($ML143:$NE143)-MV143, IFERROR(INDEX($IU$8:$IU$107, MATCH(ID144, $IT$8:$IT$107, 0)), "")))</f>
        <v/>
      </c>
      <c r="JQ144" s="7" t="str">
        <f>IF(AND($IQ$5='Dev Settings'!$BU$3, COUNTIF($IP$21:$IP$25, IE144)&gt;0, COUNTIF($IP$21:$IP$25, IE143)&gt;0), MIN($ML143:$NE143)-MW143, IF(AND($IQ$6='Dev Settings'!$BU$3, COUNTIF($IQ$21:$IQ$25, IE144)&gt;0, COUNTIF($IQ$21:$IQ$25, IE143)&gt;0), MAX($ML143:$NE143)-MW143, IFERROR(INDEX($IU$8:$IU$107, MATCH(IE144, $IT$8:$IT$107, 0)), "")))</f>
        <v/>
      </c>
      <c r="JR144" s="7" t="str">
        <f>IF(AND($IQ$5='Dev Settings'!$BU$3, COUNTIF($IP$21:$IP$25, IF144)&gt;0, COUNTIF($IP$21:$IP$25, IF143)&gt;0), MIN($ML143:$NE143)-MX143, IF(AND($IQ$6='Dev Settings'!$BU$3, COUNTIF($IQ$21:$IQ$25, IF144)&gt;0, COUNTIF($IQ$21:$IQ$25, IF143)&gt;0), MAX($ML143:$NE143)-MX143, IFERROR(INDEX($IU$8:$IU$107, MATCH(IF144, $IT$8:$IT$107, 0)), "")))</f>
        <v/>
      </c>
      <c r="JS144" s="7" t="str">
        <f>IF(AND($IQ$5='Dev Settings'!$BU$3, COUNTIF($IP$21:$IP$25, IG144)&gt;0, COUNTIF($IP$21:$IP$25, IG143)&gt;0), MIN($ML143:$NE143)-MY143, IF(AND($IQ$6='Dev Settings'!$BU$3, COUNTIF($IQ$21:$IQ$25, IG144)&gt;0, COUNTIF($IQ$21:$IQ$25, IG143)&gt;0), MAX($ML143:$NE143)-MY143, IFERROR(INDEX($IU$8:$IU$107, MATCH(IG144, $IT$8:$IT$107, 0)), "")))</f>
        <v/>
      </c>
      <c r="JT144" s="7" t="str">
        <f>IF(AND($IQ$5='Dev Settings'!$BU$3, COUNTIF($IP$21:$IP$25, IH144)&gt;0, COUNTIF($IP$21:$IP$25, IH143)&gt;0), MIN($ML143:$NE143)-MZ143, IF(AND($IQ$6='Dev Settings'!$BU$3, COUNTIF($IQ$21:$IQ$25, IH144)&gt;0, COUNTIF($IQ$21:$IQ$25, IH143)&gt;0), MAX($ML143:$NE143)-MZ143, IFERROR(INDEX($IU$8:$IU$107, MATCH(IH144, $IT$8:$IT$107, 0)), "")))</f>
        <v/>
      </c>
      <c r="JU144" s="7" t="str">
        <f>IF(AND($IQ$5='Dev Settings'!$BU$3, COUNTIF($IP$21:$IP$25, II144)&gt;0, COUNTIF($IP$21:$IP$25, II143)&gt;0), MIN($ML143:$NE143)-NA143, IF(AND($IQ$6='Dev Settings'!$BU$3, COUNTIF($IQ$21:$IQ$25, II144)&gt;0, COUNTIF($IQ$21:$IQ$25, II143)&gt;0), MAX($ML143:$NE143)-NA143, IFERROR(INDEX($IU$8:$IU$107, MATCH(II144, $IT$8:$IT$107, 0)), "")))</f>
        <v/>
      </c>
      <c r="JV144" s="7" t="str">
        <f>IF(AND($IQ$5='Dev Settings'!$BU$3, COUNTIF($IP$21:$IP$25, IJ144)&gt;0, COUNTIF($IP$21:$IP$25, IJ143)&gt;0), MIN($ML143:$NE143)-NB143, IF(AND($IQ$6='Dev Settings'!$BU$3, COUNTIF($IQ$21:$IQ$25, IJ144)&gt;0, COUNTIF($IQ$21:$IQ$25, IJ143)&gt;0), MAX($ML143:$NE143)-NB143, IFERROR(INDEX($IU$8:$IU$107, MATCH(IJ144, $IT$8:$IT$107, 0)), "")))</f>
        <v/>
      </c>
      <c r="JW144" s="7" t="str">
        <f>IF(AND($IQ$5='Dev Settings'!$BU$3, COUNTIF($IP$21:$IP$25, IK144)&gt;0, COUNTIF($IP$21:$IP$25, IK143)&gt;0), MIN($ML143:$NE143)-NC143, IF(AND($IQ$6='Dev Settings'!$BU$3, COUNTIF($IQ$21:$IQ$25, IK144)&gt;0, COUNTIF($IQ$21:$IQ$25, IK143)&gt;0), MAX($ML143:$NE143)-NC143, IFERROR(INDEX($IU$8:$IU$107, MATCH(IK144, $IT$8:$IT$107, 0)), "")))</f>
        <v/>
      </c>
      <c r="JX144" s="7" t="str">
        <f>IF(AND($IQ$5='Dev Settings'!$BU$3, COUNTIF($IP$21:$IP$25, IL144)&gt;0, COUNTIF($IP$21:$IP$25, IL143)&gt;0), MIN($ML143:$NE143)-ND143, IF(AND($IQ$6='Dev Settings'!$BU$3, COUNTIF($IQ$21:$IQ$25, IL144)&gt;0, COUNTIF($IQ$21:$IQ$25, IL143)&gt;0), MAX($ML143:$NE143)-ND143, IFERROR(INDEX($IU$8:$IU$107, MATCH(IL144, $IT$8:$IT$107, 0)), "")))</f>
        <v/>
      </c>
      <c r="JY144" s="61" t="str">
        <f>IF(AND($IQ$5='Dev Settings'!$BU$3, COUNTIF($IP$21:$IP$25, IM144)&gt;0, COUNTIF($IP$21:$IP$25, IM143)&gt;0), MIN($ML143:$NE143)-NE143, IF(AND($IQ$6='Dev Settings'!$BU$3, COUNTIF($IQ$21:$IQ$25, IM144)&gt;0, COUNTIF($IQ$21:$IQ$25, IM143)&gt;0), MAX($ML143:$NE143)-NE143, IFERROR(INDEX($IU$8:$IU$107, MATCH(IM144, $IT$8:$IT$107, 0)), "")))</f>
        <v/>
      </c>
      <c r="KA144" s="60" t="str">
        <f t="shared" si="326"/>
        <v/>
      </c>
      <c r="KB144" s="7" t="str">
        <f t="shared" si="327"/>
        <v/>
      </c>
      <c r="KC144" s="7" t="str">
        <f t="shared" si="328"/>
        <v/>
      </c>
      <c r="KD144" s="7" t="str">
        <f t="shared" si="329"/>
        <v/>
      </c>
      <c r="KE144" s="7" t="str">
        <f t="shared" si="330"/>
        <v/>
      </c>
      <c r="KF144" s="7" t="str">
        <f t="shared" si="331"/>
        <v/>
      </c>
      <c r="KG144" s="7" t="str">
        <f t="shared" si="332"/>
        <v/>
      </c>
      <c r="KH144" s="7" t="str">
        <f t="shared" si="333"/>
        <v/>
      </c>
      <c r="KI144" s="7" t="str">
        <f t="shared" si="334"/>
        <v/>
      </c>
      <c r="KJ144" s="7" t="str">
        <f t="shared" si="335"/>
        <v/>
      </c>
      <c r="KK144" s="7" t="str">
        <f t="shared" si="336"/>
        <v/>
      </c>
      <c r="KL144" s="7" t="str">
        <f t="shared" si="337"/>
        <v/>
      </c>
      <c r="KM144" s="7" t="str">
        <f t="shared" si="338"/>
        <v/>
      </c>
      <c r="KN144" s="7" t="str">
        <f t="shared" si="339"/>
        <v/>
      </c>
      <c r="KO144" s="7" t="str">
        <f t="shared" si="340"/>
        <v/>
      </c>
      <c r="KP144" s="7" t="str">
        <f t="shared" si="341"/>
        <v/>
      </c>
      <c r="KQ144" s="7" t="str">
        <f t="shared" si="342"/>
        <v/>
      </c>
      <c r="KR144" s="7" t="str">
        <f t="shared" si="343"/>
        <v/>
      </c>
      <c r="KS144" s="7" t="str">
        <f t="shared" si="344"/>
        <v/>
      </c>
      <c r="KT144" s="61" t="str">
        <f t="shared" si="345"/>
        <v/>
      </c>
      <c r="KV144" s="60" t="e">
        <f t="shared" si="346"/>
        <v>#VALUE!</v>
      </c>
      <c r="KW144" s="7" t="e">
        <f t="shared" si="347"/>
        <v>#VALUE!</v>
      </c>
      <c r="KX144" s="7" t="e">
        <f t="shared" si="348"/>
        <v>#VALUE!</v>
      </c>
      <c r="KY144" s="7" t="e">
        <f t="shared" si="349"/>
        <v>#VALUE!</v>
      </c>
      <c r="KZ144" s="7" t="e">
        <f t="shared" si="350"/>
        <v>#VALUE!</v>
      </c>
      <c r="LA144" s="7" t="e">
        <f t="shared" si="351"/>
        <v>#VALUE!</v>
      </c>
      <c r="LB144" s="7" t="e">
        <f t="shared" si="352"/>
        <v>#VALUE!</v>
      </c>
      <c r="LC144" s="7" t="e">
        <f t="shared" si="353"/>
        <v>#VALUE!</v>
      </c>
      <c r="LD144" s="7" t="e">
        <f t="shared" si="354"/>
        <v>#VALUE!</v>
      </c>
      <c r="LE144" s="7" t="e">
        <f t="shared" si="355"/>
        <v>#VALUE!</v>
      </c>
      <c r="LF144" s="7" t="e">
        <f t="shared" si="356"/>
        <v>#VALUE!</v>
      </c>
      <c r="LG144" s="7" t="e">
        <f t="shared" si="357"/>
        <v>#VALUE!</v>
      </c>
      <c r="LH144" s="7" t="e">
        <f t="shared" si="358"/>
        <v>#VALUE!</v>
      </c>
      <c r="LI144" s="7" t="e">
        <f t="shared" si="359"/>
        <v>#VALUE!</v>
      </c>
      <c r="LJ144" s="7" t="e">
        <f t="shared" si="360"/>
        <v>#VALUE!</v>
      </c>
      <c r="LK144" s="7" t="e">
        <f t="shared" si="361"/>
        <v>#VALUE!</v>
      </c>
      <c r="LL144" s="7" t="e">
        <f t="shared" si="362"/>
        <v>#VALUE!</v>
      </c>
      <c r="LM144" s="7" t="e">
        <f t="shared" si="363"/>
        <v>#VALUE!</v>
      </c>
      <c r="LN144" s="7" t="e">
        <f t="shared" si="364"/>
        <v>#VALUE!</v>
      </c>
      <c r="LO144" s="61" t="e">
        <f t="shared" si="365"/>
        <v>#VALUE!</v>
      </c>
      <c r="LQ144" s="60" t="e">
        <f t="shared" si="366"/>
        <v>#VALUE!</v>
      </c>
      <c r="LR144" s="7" t="e">
        <f t="shared" si="367"/>
        <v>#VALUE!</v>
      </c>
      <c r="LS144" s="7" t="e">
        <f t="shared" si="368"/>
        <v>#VALUE!</v>
      </c>
      <c r="LT144" s="7" t="e">
        <f t="shared" si="369"/>
        <v>#VALUE!</v>
      </c>
      <c r="LU144" s="7" t="e">
        <f t="shared" si="370"/>
        <v>#VALUE!</v>
      </c>
      <c r="LV144" s="7" t="e">
        <f t="shared" si="371"/>
        <v>#VALUE!</v>
      </c>
      <c r="LW144" s="7" t="e">
        <f t="shared" si="372"/>
        <v>#VALUE!</v>
      </c>
      <c r="LX144" s="7" t="e">
        <f t="shared" si="373"/>
        <v>#VALUE!</v>
      </c>
      <c r="LY144" s="7" t="e">
        <f t="shared" si="374"/>
        <v>#VALUE!</v>
      </c>
      <c r="LZ144" s="7" t="e">
        <f t="shared" si="375"/>
        <v>#VALUE!</v>
      </c>
      <c r="MA144" s="7" t="e">
        <f t="shared" si="376"/>
        <v>#VALUE!</v>
      </c>
      <c r="MB144" s="7" t="e">
        <f t="shared" si="377"/>
        <v>#VALUE!</v>
      </c>
      <c r="MC144" s="7" t="e">
        <f t="shared" si="378"/>
        <v>#VALUE!</v>
      </c>
      <c r="MD144" s="7" t="e">
        <f t="shared" si="379"/>
        <v>#VALUE!</v>
      </c>
      <c r="ME144" s="7" t="e">
        <f t="shared" si="380"/>
        <v>#VALUE!</v>
      </c>
      <c r="MF144" s="7" t="e">
        <f t="shared" si="381"/>
        <v>#VALUE!</v>
      </c>
      <c r="MG144" s="7" t="e">
        <f t="shared" si="382"/>
        <v>#VALUE!</v>
      </c>
      <c r="MH144" s="7" t="e">
        <f t="shared" si="383"/>
        <v>#VALUE!</v>
      </c>
      <c r="MI144" s="7" t="e">
        <f t="shared" si="384"/>
        <v>#VALUE!</v>
      </c>
      <c r="MJ144" s="61" t="e">
        <f t="shared" si="385"/>
        <v>#VALUE!</v>
      </c>
      <c r="ML144" s="60" t="str">
        <f t="shared" si="392"/>
        <v/>
      </c>
      <c r="MM144" s="7" t="str">
        <f t="shared" si="393"/>
        <v/>
      </c>
      <c r="MN144" s="7" t="str">
        <f t="shared" si="394"/>
        <v/>
      </c>
      <c r="MO144" s="7" t="str">
        <f t="shared" si="395"/>
        <v/>
      </c>
      <c r="MP144" s="7" t="str">
        <f t="shared" si="396"/>
        <v/>
      </c>
      <c r="MQ144" s="7" t="str">
        <f t="shared" si="397"/>
        <v/>
      </c>
      <c r="MR144" s="7" t="str">
        <f t="shared" si="398"/>
        <v/>
      </c>
      <c r="MS144" s="7" t="str">
        <f t="shared" si="399"/>
        <v/>
      </c>
      <c r="MT144" s="7" t="str">
        <f t="shared" si="400"/>
        <v/>
      </c>
      <c r="MU144" s="7" t="str">
        <f t="shared" si="401"/>
        <v/>
      </c>
      <c r="MV144" s="7" t="str">
        <f t="shared" si="402"/>
        <v/>
      </c>
      <c r="MW144" s="7" t="str">
        <f t="shared" si="403"/>
        <v/>
      </c>
      <c r="MX144" s="7" t="str">
        <f t="shared" si="404"/>
        <v/>
      </c>
      <c r="MY144" s="7" t="str">
        <f t="shared" si="405"/>
        <v/>
      </c>
      <c r="MZ144" s="7" t="str">
        <f t="shared" si="406"/>
        <v/>
      </c>
      <c r="NA144" s="7" t="str">
        <f t="shared" si="407"/>
        <v/>
      </c>
      <c r="NB144" s="7" t="str">
        <f t="shared" si="408"/>
        <v/>
      </c>
      <c r="NC144" s="7" t="str">
        <f t="shared" si="409"/>
        <v/>
      </c>
      <c r="ND144" s="7" t="str">
        <f t="shared" si="410"/>
        <v/>
      </c>
      <c r="NE144" s="61" t="str">
        <f t="shared" si="411"/>
        <v/>
      </c>
      <c r="NG144" s="10" t="str">
        <f t="shared" si="412"/>
        <v/>
      </c>
      <c r="NI144" s="10" t="str">
        <f t="shared" si="413"/>
        <v/>
      </c>
      <c r="NK144" s="10" t="str">
        <f>IF(COUNTIF($NI144:$NI$176, "X")=1, "X", "")</f>
        <v/>
      </c>
      <c r="NM144" s="10" t="str">
        <f t="shared" si="386"/>
        <v/>
      </c>
      <c r="NO144" s="85" t="str" cm="1">
        <f t="array" ref="NO144">IF(OR(NO$7="", $JE144=""), "", IFERROR(NO$8+SUMPRODUCT((Trades!$CL$8:$CL$307)*(Trades!$O$8:$Q$307=NO$7)*(Trades!$R$8:$R$307&lt;$JE144))-SUMPRODUCT((Trades!$H$8:$H$307)*(Trades!$E$8:$E$307=NO$7)*(Trades!$R$8:$R$307&lt;$JE144)), ""))</f>
        <v/>
      </c>
      <c r="NP144" s="86" t="str" cm="1">
        <f t="array" ref="NP144">IF(OR(NP$7="", $JE144=""), "", IFERROR(NP$8+SUMPRODUCT((Trades!$CL$8:$CL$307)*(Trades!$O$8:$Q$307=NP$7)*(Trades!$R$8:$R$307&lt;$JE144))-SUMPRODUCT((Trades!$H$8:$H$307)*(Trades!$E$8:$E$307=NP$7)*(Trades!$R$8:$R$307&lt;$JE144)), ""))</f>
        <v/>
      </c>
      <c r="NQ144" s="86" t="str" cm="1">
        <f t="array" ref="NQ144">IF(OR(NQ$7="", $JE144=""), "", IFERROR(NQ$8+SUMPRODUCT((Trades!$CL$8:$CL$307)*(Trades!$O$8:$Q$307=NQ$7)*(Trades!$R$8:$R$307&lt;$JE144))-SUMPRODUCT((Trades!$H$8:$H$307)*(Trades!$E$8:$E$307=NQ$7)*(Trades!$R$8:$R$307&lt;$JE144)), ""))</f>
        <v/>
      </c>
      <c r="NR144" s="86" t="str" cm="1">
        <f t="array" ref="NR144">IF(OR(NR$7="", $JE144=""), "", IFERROR(NR$8+SUMPRODUCT((Trades!$CL$8:$CL$307)*(Trades!$O$8:$Q$307=NR$7)*(Trades!$R$8:$R$307&lt;$JE144))-SUMPRODUCT((Trades!$H$8:$H$307)*(Trades!$E$8:$E$307=NR$7)*(Trades!$R$8:$R$307&lt;$JE144)), ""))</f>
        <v/>
      </c>
      <c r="NS144" s="86" t="str" cm="1">
        <f t="array" ref="NS144">IF(OR(NS$7="", $JE144=""), "", IFERROR(NS$8+SUMPRODUCT((Trades!$CL$8:$CL$307)*(Trades!$O$8:$Q$307=NS$7)*(Trades!$R$8:$R$307&lt;$JE144))-SUMPRODUCT((Trades!$H$8:$H$307)*(Trades!$E$8:$E$307=NS$7)*(Trades!$R$8:$R$307&lt;$JE144)), ""))</f>
        <v/>
      </c>
      <c r="NT144" s="86" t="str" cm="1">
        <f t="array" ref="NT144">IF(OR(NT$7="", $JE144=""), "", IFERROR(NT$8+SUMPRODUCT((Trades!$CL$8:$CL$307)*(Trades!$O$8:$Q$307=NT$7)*(Trades!$R$8:$R$307&lt;$JE144))-SUMPRODUCT((Trades!$H$8:$H$307)*(Trades!$E$8:$E$307=NT$7)*(Trades!$R$8:$R$307&lt;$JE144)), ""))</f>
        <v/>
      </c>
      <c r="NU144" s="86" t="str" cm="1">
        <f t="array" ref="NU144">IF(OR(NU$7="", $JE144=""), "", IFERROR(NU$8+SUMPRODUCT((Trades!$CL$8:$CL$307)*(Trades!$O$8:$Q$307=NU$7)*(Trades!$R$8:$R$307&lt;$JE144))-SUMPRODUCT((Trades!$H$8:$H$307)*(Trades!$E$8:$E$307=NU$7)*(Trades!$R$8:$R$307&lt;$JE144)), ""))</f>
        <v/>
      </c>
      <c r="NV144" s="86" t="str" cm="1">
        <f t="array" ref="NV144">IF(OR(NV$7="", $JE144=""), "", IFERROR(NV$8+SUMPRODUCT((Trades!$CL$8:$CL$307)*(Trades!$O$8:$Q$307=NV$7)*(Trades!$R$8:$R$307&lt;$JE144))-SUMPRODUCT((Trades!$H$8:$H$307)*(Trades!$E$8:$E$307=NV$7)*(Trades!$R$8:$R$307&lt;$JE144)), ""))</f>
        <v/>
      </c>
      <c r="NW144" s="86" t="str" cm="1">
        <f t="array" ref="NW144">IF(OR(NW$7="", $JE144=""), "", IFERROR(NW$8+SUMPRODUCT((Trades!$CL$8:$CL$307)*(Trades!$O$8:$Q$307=NW$7)*(Trades!$R$8:$R$307&lt;$JE144))-SUMPRODUCT((Trades!$H$8:$H$307)*(Trades!$E$8:$E$307=NW$7)*(Trades!$R$8:$R$307&lt;$JE144)), ""))</f>
        <v/>
      </c>
      <c r="NX144" s="86" t="str" cm="1">
        <f t="array" ref="NX144">IF(OR(NX$7="", $JE144=""), "", IFERROR(NX$8+SUMPRODUCT((Trades!$CL$8:$CL$307)*(Trades!$O$8:$Q$307=NX$7)*(Trades!$R$8:$R$307&lt;$JE144))-SUMPRODUCT((Trades!$H$8:$H$307)*(Trades!$E$8:$E$307=NX$7)*(Trades!$R$8:$R$307&lt;$JE144)), ""))</f>
        <v/>
      </c>
      <c r="NY144" s="86" t="str" cm="1">
        <f t="array" ref="NY144">IF(OR(NY$7="", $JE144=""), "", IFERROR(NY$8+SUMPRODUCT((Trades!$CL$8:$CL$307)*(Trades!$O$8:$Q$307=NY$7)*(Trades!$R$8:$R$307&lt;$JE144))-SUMPRODUCT((Trades!$H$8:$H$307)*(Trades!$E$8:$E$307=NY$7)*(Trades!$R$8:$R$307&lt;$JE144)), ""))</f>
        <v/>
      </c>
      <c r="NZ144" s="86" t="str" cm="1">
        <f t="array" ref="NZ144">IF(OR(NZ$7="", $JE144=""), "", IFERROR(NZ$8+SUMPRODUCT((Trades!$CL$8:$CL$307)*(Trades!$O$8:$Q$307=NZ$7)*(Trades!$R$8:$R$307&lt;$JE144))-SUMPRODUCT((Trades!$H$8:$H$307)*(Trades!$E$8:$E$307=NZ$7)*(Trades!$R$8:$R$307&lt;$JE144)), ""))</f>
        <v/>
      </c>
      <c r="OA144" s="86" t="str" cm="1">
        <f t="array" ref="OA144">IF(OR(OA$7="", $JE144=""), "", IFERROR(OA$8+SUMPRODUCT((Trades!$CL$8:$CL$307)*(Trades!$O$8:$Q$307=OA$7)*(Trades!$R$8:$R$307&lt;$JE144))-SUMPRODUCT((Trades!$H$8:$H$307)*(Trades!$E$8:$E$307=OA$7)*(Trades!$R$8:$R$307&lt;$JE144)), ""))</f>
        <v/>
      </c>
      <c r="OB144" s="86" t="str" cm="1">
        <f t="array" ref="OB144">IF(OR(OB$7="", $JE144=""), "", IFERROR(OB$8+SUMPRODUCT((Trades!$CL$8:$CL$307)*(Trades!$O$8:$Q$307=OB$7)*(Trades!$R$8:$R$307&lt;$JE144))-SUMPRODUCT((Trades!$H$8:$H$307)*(Trades!$E$8:$E$307=OB$7)*(Trades!$R$8:$R$307&lt;$JE144)), ""))</f>
        <v/>
      </c>
      <c r="OC144" s="86" t="str" cm="1">
        <f t="array" ref="OC144">IF(OR(OC$7="", $JE144=""), "", IFERROR(OC$8+SUMPRODUCT((Trades!$CL$8:$CL$307)*(Trades!$O$8:$Q$307=OC$7)*(Trades!$R$8:$R$307&lt;$JE144))-SUMPRODUCT((Trades!$H$8:$H$307)*(Trades!$E$8:$E$307=OC$7)*(Trades!$R$8:$R$307&lt;$JE144)), ""))</f>
        <v/>
      </c>
      <c r="OD144" s="86" t="str" cm="1">
        <f t="array" ref="OD144">IF(OR(OD$7="", $JE144=""), "", IFERROR(OD$8+SUMPRODUCT((Trades!$CL$8:$CL$307)*(Trades!$O$8:$Q$307=OD$7)*(Trades!$R$8:$R$307&lt;$JE144))-SUMPRODUCT((Trades!$H$8:$H$307)*(Trades!$E$8:$E$307=OD$7)*(Trades!$R$8:$R$307&lt;$JE144)), ""))</f>
        <v/>
      </c>
      <c r="OE144" s="86" t="str" cm="1">
        <f t="array" ref="OE144">IF(OR(OE$7="", $JE144=""), "", IFERROR(OE$8+SUMPRODUCT((Trades!$CL$8:$CL$307)*(Trades!$O$8:$Q$307=OE$7)*(Trades!$R$8:$R$307&lt;$JE144))-SUMPRODUCT((Trades!$H$8:$H$307)*(Trades!$E$8:$E$307=OE$7)*(Trades!$R$8:$R$307&lt;$JE144)), ""))</f>
        <v/>
      </c>
      <c r="OF144" s="86" t="str" cm="1">
        <f t="array" ref="OF144">IF(OR(OF$7="", $JE144=""), "", IFERROR(OF$8+SUMPRODUCT((Trades!$CL$8:$CL$307)*(Trades!$O$8:$Q$307=OF$7)*(Trades!$R$8:$R$307&lt;$JE144))-SUMPRODUCT((Trades!$H$8:$H$307)*(Trades!$E$8:$E$307=OF$7)*(Trades!$R$8:$R$307&lt;$JE144)), ""))</f>
        <v/>
      </c>
      <c r="OG144" s="86" t="str" cm="1">
        <f t="array" ref="OG144">IF(OR(OG$7="", $JE144=""), "", IFERROR(OG$8+SUMPRODUCT((Trades!$CL$8:$CL$307)*(Trades!$O$8:$Q$307=OG$7)*(Trades!$R$8:$R$307&lt;$JE144))-SUMPRODUCT((Trades!$H$8:$H$307)*(Trades!$E$8:$E$307=OG$7)*(Trades!$R$8:$R$307&lt;$JE144)), ""))</f>
        <v/>
      </c>
      <c r="OH144" s="87" t="str" cm="1">
        <f t="array" ref="OH144">IF(OR(OH$7="", $JE144=""), "", IFERROR(OH$8+SUMPRODUCT((Trades!$CL$8:$CL$307)*(Trades!$O$8:$Q$307=OH$7)*(Trades!$R$8:$R$307&lt;$JE144))-SUMPRODUCT((Trades!$H$8:$H$307)*(Trades!$E$8:$E$307=OH$7)*(Trades!$R$8:$R$307&lt;$JE144)), ""))</f>
        <v/>
      </c>
      <c r="OJ144" s="94" t="str">
        <f t="shared" si="414"/>
        <v/>
      </c>
      <c r="OK144" s="95" t="str">
        <f t="shared" si="298"/>
        <v/>
      </c>
      <c r="OL144" s="95" t="str">
        <f t="shared" si="299"/>
        <v/>
      </c>
      <c r="OM144" s="95" t="str">
        <f t="shared" si="300"/>
        <v/>
      </c>
      <c r="ON144" s="95" t="str">
        <f t="shared" si="301"/>
        <v/>
      </c>
      <c r="OO144" s="95" t="str">
        <f t="shared" si="302"/>
        <v/>
      </c>
      <c r="OP144" s="95" t="str">
        <f t="shared" si="303"/>
        <v/>
      </c>
      <c r="OQ144" s="95" t="str">
        <f t="shared" si="304"/>
        <v/>
      </c>
      <c r="OR144" s="95" t="str">
        <f t="shared" si="305"/>
        <v/>
      </c>
      <c r="OS144" s="95" t="str">
        <f t="shared" si="275"/>
        <v/>
      </c>
      <c r="OT144" s="95" t="str">
        <f t="shared" si="276"/>
        <v/>
      </c>
      <c r="OU144" s="95" t="str">
        <f t="shared" si="277"/>
        <v/>
      </c>
      <c r="OV144" s="95" t="str">
        <f t="shared" si="278"/>
        <v/>
      </c>
      <c r="OW144" s="95" t="str">
        <f t="shared" si="279"/>
        <v/>
      </c>
      <c r="OX144" s="95" t="str">
        <f t="shared" si="280"/>
        <v/>
      </c>
      <c r="OY144" s="95" t="str">
        <f t="shared" si="281"/>
        <v/>
      </c>
      <c r="OZ144" s="95" t="str">
        <f t="shared" si="282"/>
        <v/>
      </c>
      <c r="PA144" s="95" t="str">
        <f t="shared" si="283"/>
        <v/>
      </c>
      <c r="PB144" s="95" t="str">
        <f t="shared" si="284"/>
        <v/>
      </c>
      <c r="PC144" s="96" t="str">
        <f t="shared" si="285"/>
        <v/>
      </c>
      <c r="PE144" s="101" t="str">
        <f t="shared" si="415"/>
        <v/>
      </c>
      <c r="PG144" s="106" t="str">
        <f t="shared" si="416"/>
        <v/>
      </c>
      <c r="PH144" s="107" t="str">
        <f t="shared" si="306"/>
        <v/>
      </c>
      <c r="PI144" s="107" t="str">
        <f t="shared" si="307"/>
        <v/>
      </c>
      <c r="PJ144" s="107" t="str">
        <f t="shared" si="308"/>
        <v/>
      </c>
      <c r="PK144" s="107" t="str">
        <f t="shared" si="309"/>
        <v/>
      </c>
      <c r="PL144" s="107" t="str">
        <f t="shared" si="310"/>
        <v/>
      </c>
      <c r="PM144" s="107" t="str">
        <f t="shared" si="311"/>
        <v/>
      </c>
      <c r="PN144" s="107" t="str">
        <f t="shared" si="312"/>
        <v/>
      </c>
      <c r="PO144" s="107" t="str">
        <f t="shared" si="313"/>
        <v/>
      </c>
      <c r="PP144" s="107" t="str">
        <f t="shared" si="286"/>
        <v/>
      </c>
      <c r="PQ144" s="107" t="str">
        <f t="shared" si="287"/>
        <v/>
      </c>
      <c r="PR144" s="107" t="str">
        <f t="shared" si="288"/>
        <v/>
      </c>
      <c r="PS144" s="107" t="str">
        <f t="shared" si="289"/>
        <v/>
      </c>
      <c r="PT144" s="107" t="str">
        <f t="shared" si="290"/>
        <v/>
      </c>
      <c r="PU144" s="107" t="str">
        <f t="shared" si="291"/>
        <v/>
      </c>
      <c r="PV144" s="107" t="str">
        <f t="shared" si="292"/>
        <v/>
      </c>
      <c r="PW144" s="107" t="str">
        <f t="shared" si="293"/>
        <v/>
      </c>
      <c r="PX144" s="107" t="str">
        <f t="shared" si="294"/>
        <v/>
      </c>
      <c r="PY144" s="107" t="str">
        <f t="shared" si="295"/>
        <v/>
      </c>
      <c r="PZ144" s="108" t="str">
        <f t="shared" si="296"/>
        <v/>
      </c>
      <c r="QB144" s="124" t="str" cm="1">
        <f t="array" ref="QB144">IF(OR($QB$3="", $NI144=""), "", IFERROR(INDEX($ML144:$NE144, $QA144, MATCH($QB$3, $ML$7:$NE$7, 0)), ""))</f>
        <v/>
      </c>
      <c r="QD144" s="101" t="e" cm="1">
        <f t="array" ref="QD144">IF(OR($NI144="", $QB$3=""), NA(), IFERROR(INDEX($NO144:$OH144, $QC144, MATCH($QB$3, $NO$7:$OH$7, 0)), NA()))</f>
        <v>#N/A</v>
      </c>
      <c r="QF144" s="10">
        <f t="shared" si="387"/>
        <v>-20</v>
      </c>
    </row>
    <row r="145" spans="218:448" ht="15" hidden="1" customHeight="1" x14ac:dyDescent="0.25">
      <c r="HJ145" s="52" t="e">
        <f t="shared" si="321"/>
        <v>#VALUE!</v>
      </c>
      <c r="HL145" s="49">
        <f>$CA$25</f>
        <v>0.70833333333333315</v>
      </c>
      <c r="HN145" s="10" t="e">
        <f t="shared" si="324"/>
        <v>#VALUE!</v>
      </c>
      <c r="HP145" s="10" t="e">
        <f t="shared" si="325"/>
        <v>#VALUE!</v>
      </c>
      <c r="HR145" s="10" t="e">
        <f t="shared" si="388"/>
        <v>#VALUE!</v>
      </c>
      <c r="HT145" s="60" t="e">
        <f t="shared" si="323"/>
        <v>#VALUE!</v>
      </c>
      <c r="HU145" s="7" t="e">
        <f t="shared" si="323"/>
        <v>#VALUE!</v>
      </c>
      <c r="HV145" s="7" t="e">
        <f t="shared" si="323"/>
        <v>#VALUE!</v>
      </c>
      <c r="HW145" s="7" t="e">
        <f t="shared" si="323"/>
        <v>#VALUE!</v>
      </c>
      <c r="HX145" s="7" t="e">
        <f t="shared" si="323"/>
        <v>#VALUE!</v>
      </c>
      <c r="HY145" s="7" t="e">
        <f t="shared" si="323"/>
        <v>#VALUE!</v>
      </c>
      <c r="HZ145" s="7" t="e">
        <f t="shared" si="323"/>
        <v>#VALUE!</v>
      </c>
      <c r="IA145" s="7" t="e">
        <f t="shared" si="323"/>
        <v>#VALUE!</v>
      </c>
      <c r="IB145" s="7" t="e">
        <f t="shared" si="323"/>
        <v>#VALUE!</v>
      </c>
      <c r="IC145" s="7" t="e">
        <f t="shared" si="323"/>
        <v>#VALUE!</v>
      </c>
      <c r="ID145" s="7" t="e">
        <f t="shared" si="323"/>
        <v>#VALUE!</v>
      </c>
      <c r="IE145" s="7" t="e">
        <f t="shared" si="323"/>
        <v>#VALUE!</v>
      </c>
      <c r="IF145" s="7" t="e">
        <f t="shared" si="323"/>
        <v>#VALUE!</v>
      </c>
      <c r="IG145" s="7" t="e">
        <f t="shared" si="323"/>
        <v>#VALUE!</v>
      </c>
      <c r="IH145" s="7" t="e">
        <f t="shared" si="323"/>
        <v>#VALUE!</v>
      </c>
      <c r="II145" s="7" t="e">
        <f t="shared" si="323"/>
        <v>#VALUE!</v>
      </c>
      <c r="IJ145" s="7" t="e">
        <f t="shared" si="322"/>
        <v>#VALUE!</v>
      </c>
      <c r="IK145" s="7" t="e">
        <f t="shared" si="322"/>
        <v>#VALUE!</v>
      </c>
      <c r="IL145" s="7" t="e">
        <f t="shared" si="322"/>
        <v>#VALUE!</v>
      </c>
      <c r="IM145" s="61" t="e">
        <f t="shared" si="322"/>
        <v>#VALUE!</v>
      </c>
      <c r="JE145" s="67" t="str">
        <f t="shared" si="391"/>
        <v/>
      </c>
      <c r="JF145" s="60" t="str">
        <f>IF(AND($IQ$5='Dev Settings'!$BU$3, COUNTIF($IP$21:$IP$25, HT145)&gt;0, COUNTIF($IP$21:$IP$25, HT144)&gt;0), MIN($ML144:$NE144)-ML144, IF(AND($IQ$6='Dev Settings'!$BU$3, COUNTIF($IQ$21:$IQ$25, HT145)&gt;0, COUNTIF($IQ$21:$IQ$25, HT144)&gt;0), MAX($ML144:$NE144)-ML144, IFERROR(INDEX($IU$8:$IU$107, MATCH(HT145, $IT$8:$IT$107, 0)), "")))</f>
        <v/>
      </c>
      <c r="JG145" s="7" t="str">
        <f>IF(AND($IQ$5='Dev Settings'!$BU$3, COUNTIF($IP$21:$IP$25, HU145)&gt;0, COUNTIF($IP$21:$IP$25, HU144)&gt;0), MIN($ML144:$NE144)-MM144, IF(AND($IQ$6='Dev Settings'!$BU$3, COUNTIF($IQ$21:$IQ$25, HU145)&gt;0, COUNTIF($IQ$21:$IQ$25, HU144)&gt;0), MAX($ML144:$NE144)-MM144, IFERROR(INDEX($IU$8:$IU$107, MATCH(HU145, $IT$8:$IT$107, 0)), "")))</f>
        <v/>
      </c>
      <c r="JH145" s="7" t="str">
        <f>IF(AND($IQ$5='Dev Settings'!$BU$3, COUNTIF($IP$21:$IP$25, HV145)&gt;0, COUNTIF($IP$21:$IP$25, HV144)&gt;0), MIN($ML144:$NE144)-MN144, IF(AND($IQ$6='Dev Settings'!$BU$3, COUNTIF($IQ$21:$IQ$25, HV145)&gt;0, COUNTIF($IQ$21:$IQ$25, HV144)&gt;0), MAX($ML144:$NE144)-MN144, IFERROR(INDEX($IU$8:$IU$107, MATCH(HV145, $IT$8:$IT$107, 0)), "")))</f>
        <v/>
      </c>
      <c r="JI145" s="7" t="str">
        <f>IF(AND($IQ$5='Dev Settings'!$BU$3, COUNTIF($IP$21:$IP$25, HW145)&gt;0, COUNTIF($IP$21:$IP$25, HW144)&gt;0), MIN($ML144:$NE144)-MO144, IF(AND($IQ$6='Dev Settings'!$BU$3, COUNTIF($IQ$21:$IQ$25, HW145)&gt;0, COUNTIF($IQ$21:$IQ$25, HW144)&gt;0), MAX($ML144:$NE144)-MO144, IFERROR(INDEX($IU$8:$IU$107, MATCH(HW145, $IT$8:$IT$107, 0)), "")))</f>
        <v/>
      </c>
      <c r="JJ145" s="7" t="str">
        <f>IF(AND($IQ$5='Dev Settings'!$BU$3, COUNTIF($IP$21:$IP$25, HX145)&gt;0, COUNTIF($IP$21:$IP$25, HX144)&gt;0), MIN($ML144:$NE144)-MP144, IF(AND($IQ$6='Dev Settings'!$BU$3, COUNTIF($IQ$21:$IQ$25, HX145)&gt;0, COUNTIF($IQ$21:$IQ$25, HX144)&gt;0), MAX($ML144:$NE144)-MP144, IFERROR(INDEX($IU$8:$IU$107, MATCH(HX145, $IT$8:$IT$107, 0)), "")))</f>
        <v/>
      </c>
      <c r="JK145" s="7" t="str">
        <f>IF(AND($IQ$5='Dev Settings'!$BU$3, COUNTIF($IP$21:$IP$25, HY145)&gt;0, COUNTIF($IP$21:$IP$25, HY144)&gt;0), MIN($ML144:$NE144)-MQ144, IF(AND($IQ$6='Dev Settings'!$BU$3, COUNTIF($IQ$21:$IQ$25, HY145)&gt;0, COUNTIF($IQ$21:$IQ$25, HY144)&gt;0), MAX($ML144:$NE144)-MQ144, IFERROR(INDEX($IU$8:$IU$107, MATCH(HY145, $IT$8:$IT$107, 0)), "")))</f>
        <v/>
      </c>
      <c r="JL145" s="7" t="str">
        <f>IF(AND($IQ$5='Dev Settings'!$BU$3, COUNTIF($IP$21:$IP$25, HZ145)&gt;0, COUNTIF($IP$21:$IP$25, HZ144)&gt;0), MIN($ML144:$NE144)-MR144, IF(AND($IQ$6='Dev Settings'!$BU$3, COUNTIF($IQ$21:$IQ$25, HZ145)&gt;0, COUNTIF($IQ$21:$IQ$25, HZ144)&gt;0), MAX($ML144:$NE144)-MR144, IFERROR(INDEX($IU$8:$IU$107, MATCH(HZ145, $IT$8:$IT$107, 0)), "")))</f>
        <v/>
      </c>
      <c r="JM145" s="7" t="str">
        <f>IF(AND($IQ$5='Dev Settings'!$BU$3, COUNTIF($IP$21:$IP$25, IA145)&gt;0, COUNTIF($IP$21:$IP$25, IA144)&gt;0), MIN($ML144:$NE144)-MS144, IF(AND($IQ$6='Dev Settings'!$BU$3, COUNTIF($IQ$21:$IQ$25, IA145)&gt;0, COUNTIF($IQ$21:$IQ$25, IA144)&gt;0), MAX($ML144:$NE144)-MS144, IFERROR(INDEX($IU$8:$IU$107, MATCH(IA145, $IT$8:$IT$107, 0)), "")))</f>
        <v/>
      </c>
      <c r="JN145" s="7" t="str">
        <f>IF(AND($IQ$5='Dev Settings'!$BU$3, COUNTIF($IP$21:$IP$25, IB145)&gt;0, COUNTIF($IP$21:$IP$25, IB144)&gt;0), MIN($ML144:$NE144)-MT144, IF(AND($IQ$6='Dev Settings'!$BU$3, COUNTIF($IQ$21:$IQ$25, IB145)&gt;0, COUNTIF($IQ$21:$IQ$25, IB144)&gt;0), MAX($ML144:$NE144)-MT144, IFERROR(INDEX($IU$8:$IU$107, MATCH(IB145, $IT$8:$IT$107, 0)), "")))</f>
        <v/>
      </c>
      <c r="JO145" s="7" t="str">
        <f>IF(AND($IQ$5='Dev Settings'!$BU$3, COUNTIF($IP$21:$IP$25, IC145)&gt;0, COUNTIF($IP$21:$IP$25, IC144)&gt;0), MIN($ML144:$NE144)-MU144, IF(AND($IQ$6='Dev Settings'!$BU$3, COUNTIF($IQ$21:$IQ$25, IC145)&gt;0, COUNTIF($IQ$21:$IQ$25, IC144)&gt;0), MAX($ML144:$NE144)-MU144, IFERROR(INDEX($IU$8:$IU$107, MATCH(IC145, $IT$8:$IT$107, 0)), "")))</f>
        <v/>
      </c>
      <c r="JP145" s="7" t="str">
        <f>IF(AND($IQ$5='Dev Settings'!$BU$3, COUNTIF($IP$21:$IP$25, ID145)&gt;0, COUNTIF($IP$21:$IP$25, ID144)&gt;0), MIN($ML144:$NE144)-MV144, IF(AND($IQ$6='Dev Settings'!$BU$3, COUNTIF($IQ$21:$IQ$25, ID145)&gt;0, COUNTIF($IQ$21:$IQ$25, ID144)&gt;0), MAX($ML144:$NE144)-MV144, IFERROR(INDEX($IU$8:$IU$107, MATCH(ID145, $IT$8:$IT$107, 0)), "")))</f>
        <v/>
      </c>
      <c r="JQ145" s="7" t="str">
        <f>IF(AND($IQ$5='Dev Settings'!$BU$3, COUNTIF($IP$21:$IP$25, IE145)&gt;0, COUNTIF($IP$21:$IP$25, IE144)&gt;0), MIN($ML144:$NE144)-MW144, IF(AND($IQ$6='Dev Settings'!$BU$3, COUNTIF($IQ$21:$IQ$25, IE145)&gt;0, COUNTIF($IQ$21:$IQ$25, IE144)&gt;0), MAX($ML144:$NE144)-MW144, IFERROR(INDEX($IU$8:$IU$107, MATCH(IE145, $IT$8:$IT$107, 0)), "")))</f>
        <v/>
      </c>
      <c r="JR145" s="7" t="str">
        <f>IF(AND($IQ$5='Dev Settings'!$BU$3, COUNTIF($IP$21:$IP$25, IF145)&gt;0, COUNTIF($IP$21:$IP$25, IF144)&gt;0), MIN($ML144:$NE144)-MX144, IF(AND($IQ$6='Dev Settings'!$BU$3, COUNTIF($IQ$21:$IQ$25, IF145)&gt;0, COUNTIF($IQ$21:$IQ$25, IF144)&gt;0), MAX($ML144:$NE144)-MX144, IFERROR(INDEX($IU$8:$IU$107, MATCH(IF145, $IT$8:$IT$107, 0)), "")))</f>
        <v/>
      </c>
      <c r="JS145" s="7" t="str">
        <f>IF(AND($IQ$5='Dev Settings'!$BU$3, COUNTIF($IP$21:$IP$25, IG145)&gt;0, COUNTIF($IP$21:$IP$25, IG144)&gt;0), MIN($ML144:$NE144)-MY144, IF(AND($IQ$6='Dev Settings'!$BU$3, COUNTIF($IQ$21:$IQ$25, IG145)&gt;0, COUNTIF($IQ$21:$IQ$25, IG144)&gt;0), MAX($ML144:$NE144)-MY144, IFERROR(INDEX($IU$8:$IU$107, MATCH(IG145, $IT$8:$IT$107, 0)), "")))</f>
        <v/>
      </c>
      <c r="JT145" s="7" t="str">
        <f>IF(AND($IQ$5='Dev Settings'!$BU$3, COUNTIF($IP$21:$IP$25, IH145)&gt;0, COUNTIF($IP$21:$IP$25, IH144)&gt;0), MIN($ML144:$NE144)-MZ144, IF(AND($IQ$6='Dev Settings'!$BU$3, COUNTIF($IQ$21:$IQ$25, IH145)&gt;0, COUNTIF($IQ$21:$IQ$25, IH144)&gt;0), MAX($ML144:$NE144)-MZ144, IFERROR(INDEX($IU$8:$IU$107, MATCH(IH145, $IT$8:$IT$107, 0)), "")))</f>
        <v/>
      </c>
      <c r="JU145" s="7" t="str">
        <f>IF(AND($IQ$5='Dev Settings'!$BU$3, COUNTIF($IP$21:$IP$25, II145)&gt;0, COUNTIF($IP$21:$IP$25, II144)&gt;0), MIN($ML144:$NE144)-NA144, IF(AND($IQ$6='Dev Settings'!$BU$3, COUNTIF($IQ$21:$IQ$25, II145)&gt;0, COUNTIF($IQ$21:$IQ$25, II144)&gt;0), MAX($ML144:$NE144)-NA144, IFERROR(INDEX($IU$8:$IU$107, MATCH(II145, $IT$8:$IT$107, 0)), "")))</f>
        <v/>
      </c>
      <c r="JV145" s="7" t="str">
        <f>IF(AND($IQ$5='Dev Settings'!$BU$3, COUNTIF($IP$21:$IP$25, IJ145)&gt;0, COUNTIF($IP$21:$IP$25, IJ144)&gt;0), MIN($ML144:$NE144)-NB144, IF(AND($IQ$6='Dev Settings'!$BU$3, COUNTIF($IQ$21:$IQ$25, IJ145)&gt;0, COUNTIF($IQ$21:$IQ$25, IJ144)&gt;0), MAX($ML144:$NE144)-NB144, IFERROR(INDEX($IU$8:$IU$107, MATCH(IJ145, $IT$8:$IT$107, 0)), "")))</f>
        <v/>
      </c>
      <c r="JW145" s="7" t="str">
        <f>IF(AND($IQ$5='Dev Settings'!$BU$3, COUNTIF($IP$21:$IP$25, IK145)&gt;0, COUNTIF($IP$21:$IP$25, IK144)&gt;0), MIN($ML144:$NE144)-NC144, IF(AND($IQ$6='Dev Settings'!$BU$3, COUNTIF($IQ$21:$IQ$25, IK145)&gt;0, COUNTIF($IQ$21:$IQ$25, IK144)&gt;0), MAX($ML144:$NE144)-NC144, IFERROR(INDEX($IU$8:$IU$107, MATCH(IK145, $IT$8:$IT$107, 0)), "")))</f>
        <v/>
      </c>
      <c r="JX145" s="7" t="str">
        <f>IF(AND($IQ$5='Dev Settings'!$BU$3, COUNTIF($IP$21:$IP$25, IL145)&gt;0, COUNTIF($IP$21:$IP$25, IL144)&gt;0), MIN($ML144:$NE144)-ND144, IF(AND($IQ$6='Dev Settings'!$BU$3, COUNTIF($IQ$21:$IQ$25, IL145)&gt;0, COUNTIF($IQ$21:$IQ$25, IL144)&gt;0), MAX($ML144:$NE144)-ND144, IFERROR(INDEX($IU$8:$IU$107, MATCH(IL145, $IT$8:$IT$107, 0)), "")))</f>
        <v/>
      </c>
      <c r="JY145" s="61" t="str">
        <f>IF(AND($IQ$5='Dev Settings'!$BU$3, COUNTIF($IP$21:$IP$25, IM145)&gt;0, COUNTIF($IP$21:$IP$25, IM144)&gt;0), MIN($ML144:$NE144)-NE144, IF(AND($IQ$6='Dev Settings'!$BU$3, COUNTIF($IQ$21:$IQ$25, IM145)&gt;0, COUNTIF($IQ$21:$IQ$25, IM144)&gt;0), MAX($ML144:$NE144)-NE144, IFERROR(INDEX($IU$8:$IU$107, MATCH(IM145, $IT$8:$IT$107, 0)), "")))</f>
        <v/>
      </c>
      <c r="KA145" s="60" t="str">
        <f t="shared" si="326"/>
        <v/>
      </c>
      <c r="KB145" s="7" t="str">
        <f t="shared" si="327"/>
        <v/>
      </c>
      <c r="KC145" s="7" t="str">
        <f t="shared" si="328"/>
        <v/>
      </c>
      <c r="KD145" s="7" t="str">
        <f t="shared" si="329"/>
        <v/>
      </c>
      <c r="KE145" s="7" t="str">
        <f t="shared" si="330"/>
        <v/>
      </c>
      <c r="KF145" s="7" t="str">
        <f t="shared" si="331"/>
        <v/>
      </c>
      <c r="KG145" s="7" t="str">
        <f t="shared" si="332"/>
        <v/>
      </c>
      <c r="KH145" s="7" t="str">
        <f t="shared" si="333"/>
        <v/>
      </c>
      <c r="KI145" s="7" t="str">
        <f t="shared" si="334"/>
        <v/>
      </c>
      <c r="KJ145" s="7" t="str">
        <f t="shared" si="335"/>
        <v/>
      </c>
      <c r="KK145" s="7" t="str">
        <f t="shared" si="336"/>
        <v/>
      </c>
      <c r="KL145" s="7" t="str">
        <f t="shared" si="337"/>
        <v/>
      </c>
      <c r="KM145" s="7" t="str">
        <f t="shared" si="338"/>
        <v/>
      </c>
      <c r="KN145" s="7" t="str">
        <f t="shared" si="339"/>
        <v/>
      </c>
      <c r="KO145" s="7" t="str">
        <f t="shared" si="340"/>
        <v/>
      </c>
      <c r="KP145" s="7" t="str">
        <f t="shared" si="341"/>
        <v/>
      </c>
      <c r="KQ145" s="7" t="str">
        <f t="shared" si="342"/>
        <v/>
      </c>
      <c r="KR145" s="7" t="str">
        <f t="shared" si="343"/>
        <v/>
      </c>
      <c r="KS145" s="7" t="str">
        <f t="shared" si="344"/>
        <v/>
      </c>
      <c r="KT145" s="61" t="str">
        <f t="shared" si="345"/>
        <v/>
      </c>
      <c r="KV145" s="60" t="e">
        <f t="shared" si="346"/>
        <v>#VALUE!</v>
      </c>
      <c r="KW145" s="7" t="e">
        <f t="shared" si="347"/>
        <v>#VALUE!</v>
      </c>
      <c r="KX145" s="7" t="e">
        <f t="shared" si="348"/>
        <v>#VALUE!</v>
      </c>
      <c r="KY145" s="7" t="e">
        <f t="shared" si="349"/>
        <v>#VALUE!</v>
      </c>
      <c r="KZ145" s="7" t="e">
        <f t="shared" si="350"/>
        <v>#VALUE!</v>
      </c>
      <c r="LA145" s="7" t="e">
        <f t="shared" si="351"/>
        <v>#VALUE!</v>
      </c>
      <c r="LB145" s="7" t="e">
        <f t="shared" si="352"/>
        <v>#VALUE!</v>
      </c>
      <c r="LC145" s="7" t="e">
        <f t="shared" si="353"/>
        <v>#VALUE!</v>
      </c>
      <c r="LD145" s="7" t="e">
        <f t="shared" si="354"/>
        <v>#VALUE!</v>
      </c>
      <c r="LE145" s="7" t="e">
        <f t="shared" si="355"/>
        <v>#VALUE!</v>
      </c>
      <c r="LF145" s="7" t="e">
        <f t="shared" si="356"/>
        <v>#VALUE!</v>
      </c>
      <c r="LG145" s="7" t="e">
        <f t="shared" si="357"/>
        <v>#VALUE!</v>
      </c>
      <c r="LH145" s="7" t="e">
        <f t="shared" si="358"/>
        <v>#VALUE!</v>
      </c>
      <c r="LI145" s="7" t="e">
        <f t="shared" si="359"/>
        <v>#VALUE!</v>
      </c>
      <c r="LJ145" s="7" t="e">
        <f t="shared" si="360"/>
        <v>#VALUE!</v>
      </c>
      <c r="LK145" s="7" t="e">
        <f t="shared" si="361"/>
        <v>#VALUE!</v>
      </c>
      <c r="LL145" s="7" t="e">
        <f t="shared" si="362"/>
        <v>#VALUE!</v>
      </c>
      <c r="LM145" s="7" t="e">
        <f t="shared" si="363"/>
        <v>#VALUE!</v>
      </c>
      <c r="LN145" s="7" t="e">
        <f t="shared" si="364"/>
        <v>#VALUE!</v>
      </c>
      <c r="LO145" s="61" t="e">
        <f t="shared" si="365"/>
        <v>#VALUE!</v>
      </c>
      <c r="LQ145" s="60" t="e">
        <f t="shared" si="366"/>
        <v>#VALUE!</v>
      </c>
      <c r="LR145" s="7" t="e">
        <f t="shared" si="367"/>
        <v>#VALUE!</v>
      </c>
      <c r="LS145" s="7" t="e">
        <f t="shared" si="368"/>
        <v>#VALUE!</v>
      </c>
      <c r="LT145" s="7" t="e">
        <f t="shared" si="369"/>
        <v>#VALUE!</v>
      </c>
      <c r="LU145" s="7" t="e">
        <f t="shared" si="370"/>
        <v>#VALUE!</v>
      </c>
      <c r="LV145" s="7" t="e">
        <f t="shared" si="371"/>
        <v>#VALUE!</v>
      </c>
      <c r="LW145" s="7" t="e">
        <f t="shared" si="372"/>
        <v>#VALUE!</v>
      </c>
      <c r="LX145" s="7" t="e">
        <f t="shared" si="373"/>
        <v>#VALUE!</v>
      </c>
      <c r="LY145" s="7" t="e">
        <f t="shared" si="374"/>
        <v>#VALUE!</v>
      </c>
      <c r="LZ145" s="7" t="e">
        <f t="shared" si="375"/>
        <v>#VALUE!</v>
      </c>
      <c r="MA145" s="7" t="e">
        <f t="shared" si="376"/>
        <v>#VALUE!</v>
      </c>
      <c r="MB145" s="7" t="e">
        <f t="shared" si="377"/>
        <v>#VALUE!</v>
      </c>
      <c r="MC145" s="7" t="e">
        <f t="shared" si="378"/>
        <v>#VALUE!</v>
      </c>
      <c r="MD145" s="7" t="e">
        <f t="shared" si="379"/>
        <v>#VALUE!</v>
      </c>
      <c r="ME145" s="7" t="e">
        <f t="shared" si="380"/>
        <v>#VALUE!</v>
      </c>
      <c r="MF145" s="7" t="e">
        <f t="shared" si="381"/>
        <v>#VALUE!</v>
      </c>
      <c r="MG145" s="7" t="e">
        <f t="shared" si="382"/>
        <v>#VALUE!</v>
      </c>
      <c r="MH145" s="7" t="e">
        <f t="shared" si="383"/>
        <v>#VALUE!</v>
      </c>
      <c r="MI145" s="7" t="e">
        <f t="shared" si="384"/>
        <v>#VALUE!</v>
      </c>
      <c r="MJ145" s="61" t="e">
        <f t="shared" si="385"/>
        <v>#VALUE!</v>
      </c>
      <c r="ML145" s="60" t="str">
        <f t="shared" si="392"/>
        <v/>
      </c>
      <c r="MM145" s="7" t="str">
        <f t="shared" si="393"/>
        <v/>
      </c>
      <c r="MN145" s="7" t="str">
        <f t="shared" si="394"/>
        <v/>
      </c>
      <c r="MO145" s="7" t="str">
        <f t="shared" si="395"/>
        <v/>
      </c>
      <c r="MP145" s="7" t="str">
        <f t="shared" si="396"/>
        <v/>
      </c>
      <c r="MQ145" s="7" t="str">
        <f t="shared" si="397"/>
        <v/>
      </c>
      <c r="MR145" s="7" t="str">
        <f t="shared" si="398"/>
        <v/>
      </c>
      <c r="MS145" s="7" t="str">
        <f t="shared" si="399"/>
        <v/>
      </c>
      <c r="MT145" s="7" t="str">
        <f t="shared" si="400"/>
        <v/>
      </c>
      <c r="MU145" s="7" t="str">
        <f t="shared" si="401"/>
        <v/>
      </c>
      <c r="MV145" s="7" t="str">
        <f t="shared" si="402"/>
        <v/>
      </c>
      <c r="MW145" s="7" t="str">
        <f t="shared" si="403"/>
        <v/>
      </c>
      <c r="MX145" s="7" t="str">
        <f t="shared" si="404"/>
        <v/>
      </c>
      <c r="MY145" s="7" t="str">
        <f t="shared" si="405"/>
        <v/>
      </c>
      <c r="MZ145" s="7" t="str">
        <f t="shared" si="406"/>
        <v/>
      </c>
      <c r="NA145" s="7" t="str">
        <f t="shared" si="407"/>
        <v/>
      </c>
      <c r="NB145" s="7" t="str">
        <f t="shared" si="408"/>
        <v/>
      </c>
      <c r="NC145" s="7" t="str">
        <f t="shared" si="409"/>
        <v/>
      </c>
      <c r="ND145" s="7" t="str">
        <f t="shared" si="410"/>
        <v/>
      </c>
      <c r="NE145" s="61" t="str">
        <f t="shared" si="411"/>
        <v/>
      </c>
      <c r="NG145" s="10" t="str">
        <f t="shared" si="412"/>
        <v/>
      </c>
      <c r="NI145" s="10" t="str">
        <f t="shared" si="413"/>
        <v/>
      </c>
      <c r="NK145" s="10" t="str">
        <f>IF(COUNTIF($NI145:$NI$176, "X")=1, "X", "")</f>
        <v/>
      </c>
      <c r="NM145" s="10" t="str">
        <f t="shared" si="386"/>
        <v/>
      </c>
      <c r="NO145" s="85" t="str" cm="1">
        <f t="array" ref="NO145">IF(OR(NO$7="", $JE145=""), "", IFERROR(NO$8+SUMPRODUCT((Trades!$CL$8:$CL$307)*(Trades!$O$8:$Q$307=NO$7)*(Trades!$R$8:$R$307&lt;$JE145))-SUMPRODUCT((Trades!$H$8:$H$307)*(Trades!$E$8:$E$307=NO$7)*(Trades!$R$8:$R$307&lt;$JE145)), ""))</f>
        <v/>
      </c>
      <c r="NP145" s="86" t="str" cm="1">
        <f t="array" ref="NP145">IF(OR(NP$7="", $JE145=""), "", IFERROR(NP$8+SUMPRODUCT((Trades!$CL$8:$CL$307)*(Trades!$O$8:$Q$307=NP$7)*(Trades!$R$8:$R$307&lt;$JE145))-SUMPRODUCT((Trades!$H$8:$H$307)*(Trades!$E$8:$E$307=NP$7)*(Trades!$R$8:$R$307&lt;$JE145)), ""))</f>
        <v/>
      </c>
      <c r="NQ145" s="86" t="str" cm="1">
        <f t="array" ref="NQ145">IF(OR(NQ$7="", $JE145=""), "", IFERROR(NQ$8+SUMPRODUCT((Trades!$CL$8:$CL$307)*(Trades!$O$8:$Q$307=NQ$7)*(Trades!$R$8:$R$307&lt;$JE145))-SUMPRODUCT((Trades!$H$8:$H$307)*(Trades!$E$8:$E$307=NQ$7)*(Trades!$R$8:$R$307&lt;$JE145)), ""))</f>
        <v/>
      </c>
      <c r="NR145" s="86" t="str" cm="1">
        <f t="array" ref="NR145">IF(OR(NR$7="", $JE145=""), "", IFERROR(NR$8+SUMPRODUCT((Trades!$CL$8:$CL$307)*(Trades!$O$8:$Q$307=NR$7)*(Trades!$R$8:$R$307&lt;$JE145))-SUMPRODUCT((Trades!$H$8:$H$307)*(Trades!$E$8:$E$307=NR$7)*(Trades!$R$8:$R$307&lt;$JE145)), ""))</f>
        <v/>
      </c>
      <c r="NS145" s="86" t="str" cm="1">
        <f t="array" ref="NS145">IF(OR(NS$7="", $JE145=""), "", IFERROR(NS$8+SUMPRODUCT((Trades!$CL$8:$CL$307)*(Trades!$O$8:$Q$307=NS$7)*(Trades!$R$8:$R$307&lt;$JE145))-SUMPRODUCT((Trades!$H$8:$H$307)*(Trades!$E$8:$E$307=NS$7)*(Trades!$R$8:$R$307&lt;$JE145)), ""))</f>
        <v/>
      </c>
      <c r="NT145" s="86" t="str" cm="1">
        <f t="array" ref="NT145">IF(OR(NT$7="", $JE145=""), "", IFERROR(NT$8+SUMPRODUCT((Trades!$CL$8:$CL$307)*(Trades!$O$8:$Q$307=NT$7)*(Trades!$R$8:$R$307&lt;$JE145))-SUMPRODUCT((Trades!$H$8:$H$307)*(Trades!$E$8:$E$307=NT$7)*(Trades!$R$8:$R$307&lt;$JE145)), ""))</f>
        <v/>
      </c>
      <c r="NU145" s="86" t="str" cm="1">
        <f t="array" ref="NU145">IF(OR(NU$7="", $JE145=""), "", IFERROR(NU$8+SUMPRODUCT((Trades!$CL$8:$CL$307)*(Trades!$O$8:$Q$307=NU$7)*(Trades!$R$8:$R$307&lt;$JE145))-SUMPRODUCT((Trades!$H$8:$H$307)*(Trades!$E$8:$E$307=NU$7)*(Trades!$R$8:$R$307&lt;$JE145)), ""))</f>
        <v/>
      </c>
      <c r="NV145" s="86" t="str" cm="1">
        <f t="array" ref="NV145">IF(OR(NV$7="", $JE145=""), "", IFERROR(NV$8+SUMPRODUCT((Trades!$CL$8:$CL$307)*(Trades!$O$8:$Q$307=NV$7)*(Trades!$R$8:$R$307&lt;$JE145))-SUMPRODUCT((Trades!$H$8:$H$307)*(Trades!$E$8:$E$307=NV$7)*(Trades!$R$8:$R$307&lt;$JE145)), ""))</f>
        <v/>
      </c>
      <c r="NW145" s="86" t="str" cm="1">
        <f t="array" ref="NW145">IF(OR(NW$7="", $JE145=""), "", IFERROR(NW$8+SUMPRODUCT((Trades!$CL$8:$CL$307)*(Trades!$O$8:$Q$307=NW$7)*(Trades!$R$8:$R$307&lt;$JE145))-SUMPRODUCT((Trades!$H$8:$H$307)*(Trades!$E$8:$E$307=NW$7)*(Trades!$R$8:$R$307&lt;$JE145)), ""))</f>
        <v/>
      </c>
      <c r="NX145" s="86" t="str" cm="1">
        <f t="array" ref="NX145">IF(OR(NX$7="", $JE145=""), "", IFERROR(NX$8+SUMPRODUCT((Trades!$CL$8:$CL$307)*(Trades!$O$8:$Q$307=NX$7)*(Trades!$R$8:$R$307&lt;$JE145))-SUMPRODUCT((Trades!$H$8:$H$307)*(Trades!$E$8:$E$307=NX$7)*(Trades!$R$8:$R$307&lt;$JE145)), ""))</f>
        <v/>
      </c>
      <c r="NY145" s="86" t="str" cm="1">
        <f t="array" ref="NY145">IF(OR(NY$7="", $JE145=""), "", IFERROR(NY$8+SUMPRODUCT((Trades!$CL$8:$CL$307)*(Trades!$O$8:$Q$307=NY$7)*(Trades!$R$8:$R$307&lt;$JE145))-SUMPRODUCT((Trades!$H$8:$H$307)*(Trades!$E$8:$E$307=NY$7)*(Trades!$R$8:$R$307&lt;$JE145)), ""))</f>
        <v/>
      </c>
      <c r="NZ145" s="86" t="str" cm="1">
        <f t="array" ref="NZ145">IF(OR(NZ$7="", $JE145=""), "", IFERROR(NZ$8+SUMPRODUCT((Trades!$CL$8:$CL$307)*(Trades!$O$8:$Q$307=NZ$7)*(Trades!$R$8:$R$307&lt;$JE145))-SUMPRODUCT((Trades!$H$8:$H$307)*(Trades!$E$8:$E$307=NZ$7)*(Trades!$R$8:$R$307&lt;$JE145)), ""))</f>
        <v/>
      </c>
      <c r="OA145" s="86" t="str" cm="1">
        <f t="array" ref="OA145">IF(OR(OA$7="", $JE145=""), "", IFERROR(OA$8+SUMPRODUCT((Trades!$CL$8:$CL$307)*(Trades!$O$8:$Q$307=OA$7)*(Trades!$R$8:$R$307&lt;$JE145))-SUMPRODUCT((Trades!$H$8:$H$307)*(Trades!$E$8:$E$307=OA$7)*(Trades!$R$8:$R$307&lt;$JE145)), ""))</f>
        <v/>
      </c>
      <c r="OB145" s="86" t="str" cm="1">
        <f t="array" ref="OB145">IF(OR(OB$7="", $JE145=""), "", IFERROR(OB$8+SUMPRODUCT((Trades!$CL$8:$CL$307)*(Trades!$O$8:$Q$307=OB$7)*(Trades!$R$8:$R$307&lt;$JE145))-SUMPRODUCT((Trades!$H$8:$H$307)*(Trades!$E$8:$E$307=OB$7)*(Trades!$R$8:$R$307&lt;$JE145)), ""))</f>
        <v/>
      </c>
      <c r="OC145" s="86" t="str" cm="1">
        <f t="array" ref="OC145">IF(OR(OC$7="", $JE145=""), "", IFERROR(OC$8+SUMPRODUCT((Trades!$CL$8:$CL$307)*(Trades!$O$8:$Q$307=OC$7)*(Trades!$R$8:$R$307&lt;$JE145))-SUMPRODUCT((Trades!$H$8:$H$307)*(Trades!$E$8:$E$307=OC$7)*(Trades!$R$8:$R$307&lt;$JE145)), ""))</f>
        <v/>
      </c>
      <c r="OD145" s="86" t="str" cm="1">
        <f t="array" ref="OD145">IF(OR(OD$7="", $JE145=""), "", IFERROR(OD$8+SUMPRODUCT((Trades!$CL$8:$CL$307)*(Trades!$O$8:$Q$307=OD$7)*(Trades!$R$8:$R$307&lt;$JE145))-SUMPRODUCT((Trades!$H$8:$H$307)*(Trades!$E$8:$E$307=OD$7)*(Trades!$R$8:$R$307&lt;$JE145)), ""))</f>
        <v/>
      </c>
      <c r="OE145" s="86" t="str" cm="1">
        <f t="array" ref="OE145">IF(OR(OE$7="", $JE145=""), "", IFERROR(OE$8+SUMPRODUCT((Trades!$CL$8:$CL$307)*(Trades!$O$8:$Q$307=OE$7)*(Trades!$R$8:$R$307&lt;$JE145))-SUMPRODUCT((Trades!$H$8:$H$307)*(Trades!$E$8:$E$307=OE$7)*(Trades!$R$8:$R$307&lt;$JE145)), ""))</f>
        <v/>
      </c>
      <c r="OF145" s="86" t="str" cm="1">
        <f t="array" ref="OF145">IF(OR(OF$7="", $JE145=""), "", IFERROR(OF$8+SUMPRODUCT((Trades!$CL$8:$CL$307)*(Trades!$O$8:$Q$307=OF$7)*(Trades!$R$8:$R$307&lt;$JE145))-SUMPRODUCT((Trades!$H$8:$H$307)*(Trades!$E$8:$E$307=OF$7)*(Trades!$R$8:$R$307&lt;$JE145)), ""))</f>
        <v/>
      </c>
      <c r="OG145" s="86" t="str" cm="1">
        <f t="array" ref="OG145">IF(OR(OG$7="", $JE145=""), "", IFERROR(OG$8+SUMPRODUCT((Trades!$CL$8:$CL$307)*(Trades!$O$8:$Q$307=OG$7)*(Trades!$R$8:$R$307&lt;$JE145))-SUMPRODUCT((Trades!$H$8:$H$307)*(Trades!$E$8:$E$307=OG$7)*(Trades!$R$8:$R$307&lt;$JE145)), ""))</f>
        <v/>
      </c>
      <c r="OH145" s="87" t="str" cm="1">
        <f t="array" ref="OH145">IF(OR(OH$7="", $JE145=""), "", IFERROR(OH$8+SUMPRODUCT((Trades!$CL$8:$CL$307)*(Trades!$O$8:$Q$307=OH$7)*(Trades!$R$8:$R$307&lt;$JE145))-SUMPRODUCT((Trades!$H$8:$H$307)*(Trades!$E$8:$E$307=OH$7)*(Trades!$R$8:$R$307&lt;$JE145)), ""))</f>
        <v/>
      </c>
      <c r="OJ145" s="94" t="str">
        <f t="shared" si="414"/>
        <v/>
      </c>
      <c r="OK145" s="95" t="str">
        <f t="shared" si="298"/>
        <v/>
      </c>
      <c r="OL145" s="95" t="str">
        <f t="shared" si="299"/>
        <v/>
      </c>
      <c r="OM145" s="95" t="str">
        <f t="shared" si="300"/>
        <v/>
      </c>
      <c r="ON145" s="95" t="str">
        <f t="shared" si="301"/>
        <v/>
      </c>
      <c r="OO145" s="95" t="str">
        <f t="shared" si="302"/>
        <v/>
      </c>
      <c r="OP145" s="95" t="str">
        <f t="shared" si="303"/>
        <v/>
      </c>
      <c r="OQ145" s="95" t="str">
        <f t="shared" si="304"/>
        <v/>
      </c>
      <c r="OR145" s="95" t="str">
        <f t="shared" si="305"/>
        <v/>
      </c>
      <c r="OS145" s="95" t="str">
        <f t="shared" si="275"/>
        <v/>
      </c>
      <c r="OT145" s="95" t="str">
        <f t="shared" si="276"/>
        <v/>
      </c>
      <c r="OU145" s="95" t="str">
        <f t="shared" si="277"/>
        <v/>
      </c>
      <c r="OV145" s="95" t="str">
        <f t="shared" si="278"/>
        <v/>
      </c>
      <c r="OW145" s="95" t="str">
        <f t="shared" si="279"/>
        <v/>
      </c>
      <c r="OX145" s="95" t="str">
        <f t="shared" si="280"/>
        <v/>
      </c>
      <c r="OY145" s="95" t="str">
        <f t="shared" si="281"/>
        <v/>
      </c>
      <c r="OZ145" s="95" t="str">
        <f t="shared" si="282"/>
        <v/>
      </c>
      <c r="PA145" s="95" t="str">
        <f t="shared" si="283"/>
        <v/>
      </c>
      <c r="PB145" s="95" t="str">
        <f t="shared" si="284"/>
        <v/>
      </c>
      <c r="PC145" s="96" t="str">
        <f t="shared" si="285"/>
        <v/>
      </c>
      <c r="PE145" s="101" t="str">
        <f t="shared" si="415"/>
        <v/>
      </c>
      <c r="PG145" s="106" t="str">
        <f t="shared" si="416"/>
        <v/>
      </c>
      <c r="PH145" s="107" t="str">
        <f t="shared" si="306"/>
        <v/>
      </c>
      <c r="PI145" s="107" t="str">
        <f t="shared" si="307"/>
        <v/>
      </c>
      <c r="PJ145" s="107" t="str">
        <f t="shared" si="308"/>
        <v/>
      </c>
      <c r="PK145" s="107" t="str">
        <f t="shared" si="309"/>
        <v/>
      </c>
      <c r="PL145" s="107" t="str">
        <f t="shared" si="310"/>
        <v/>
      </c>
      <c r="PM145" s="107" t="str">
        <f t="shared" si="311"/>
        <v/>
      </c>
      <c r="PN145" s="107" t="str">
        <f t="shared" si="312"/>
        <v/>
      </c>
      <c r="PO145" s="107" t="str">
        <f t="shared" si="313"/>
        <v/>
      </c>
      <c r="PP145" s="107" t="str">
        <f t="shared" si="286"/>
        <v/>
      </c>
      <c r="PQ145" s="107" t="str">
        <f t="shared" si="287"/>
        <v/>
      </c>
      <c r="PR145" s="107" t="str">
        <f t="shared" si="288"/>
        <v/>
      </c>
      <c r="PS145" s="107" t="str">
        <f t="shared" si="289"/>
        <v/>
      </c>
      <c r="PT145" s="107" t="str">
        <f t="shared" si="290"/>
        <v/>
      </c>
      <c r="PU145" s="107" t="str">
        <f t="shared" si="291"/>
        <v/>
      </c>
      <c r="PV145" s="107" t="str">
        <f t="shared" si="292"/>
        <v/>
      </c>
      <c r="PW145" s="107" t="str">
        <f t="shared" si="293"/>
        <v/>
      </c>
      <c r="PX145" s="107" t="str">
        <f t="shared" si="294"/>
        <v/>
      </c>
      <c r="PY145" s="107" t="str">
        <f t="shared" si="295"/>
        <v/>
      </c>
      <c r="PZ145" s="108" t="str">
        <f t="shared" si="296"/>
        <v/>
      </c>
      <c r="QB145" s="124" t="str" cm="1">
        <f t="array" ref="QB145">IF(OR($QB$3="", $NI145=""), "", IFERROR(INDEX($ML145:$NE145, $QA145, MATCH($QB$3, $ML$7:$NE$7, 0)), ""))</f>
        <v/>
      </c>
      <c r="QD145" s="101" t="e" cm="1">
        <f t="array" ref="QD145">IF(OR($NI145="", $QB$3=""), NA(), IFERROR(INDEX($NO145:$OH145, $QC145, MATCH($QB$3, $NO$7:$OH$7, 0)), NA()))</f>
        <v>#N/A</v>
      </c>
      <c r="QF145" s="10">
        <f t="shared" si="387"/>
        <v>-20</v>
      </c>
    </row>
    <row r="146" spans="218:448" ht="15" hidden="1" customHeight="1" x14ac:dyDescent="0.25">
      <c r="HJ146" s="52" t="e">
        <f t="shared" si="321"/>
        <v>#VALUE!</v>
      </c>
      <c r="HL146" s="49">
        <f>$CA$26</f>
        <v>0.74999999999999978</v>
      </c>
      <c r="HN146" s="10" t="e">
        <f t="shared" si="324"/>
        <v>#VALUE!</v>
      </c>
      <c r="HP146" s="10" t="e">
        <f t="shared" si="325"/>
        <v>#VALUE!</v>
      </c>
      <c r="HR146" s="10" t="e">
        <f t="shared" si="388"/>
        <v>#VALUE!</v>
      </c>
      <c r="HT146" s="60" t="e">
        <f t="shared" si="323"/>
        <v>#VALUE!</v>
      </c>
      <c r="HU146" s="7" t="e">
        <f t="shared" si="323"/>
        <v>#VALUE!</v>
      </c>
      <c r="HV146" s="7" t="e">
        <f t="shared" si="323"/>
        <v>#VALUE!</v>
      </c>
      <c r="HW146" s="7" t="e">
        <f t="shared" si="323"/>
        <v>#VALUE!</v>
      </c>
      <c r="HX146" s="7" t="e">
        <f t="shared" si="323"/>
        <v>#VALUE!</v>
      </c>
      <c r="HY146" s="7" t="e">
        <f t="shared" si="323"/>
        <v>#VALUE!</v>
      </c>
      <c r="HZ146" s="7" t="e">
        <f t="shared" si="323"/>
        <v>#VALUE!</v>
      </c>
      <c r="IA146" s="7" t="e">
        <f t="shared" si="323"/>
        <v>#VALUE!</v>
      </c>
      <c r="IB146" s="7" t="e">
        <f t="shared" si="323"/>
        <v>#VALUE!</v>
      </c>
      <c r="IC146" s="7" t="e">
        <f t="shared" si="323"/>
        <v>#VALUE!</v>
      </c>
      <c r="ID146" s="7" t="e">
        <f t="shared" si="323"/>
        <v>#VALUE!</v>
      </c>
      <c r="IE146" s="7" t="e">
        <f t="shared" si="323"/>
        <v>#VALUE!</v>
      </c>
      <c r="IF146" s="7" t="e">
        <f t="shared" si="323"/>
        <v>#VALUE!</v>
      </c>
      <c r="IG146" s="7" t="e">
        <f t="shared" si="323"/>
        <v>#VALUE!</v>
      </c>
      <c r="IH146" s="7" t="e">
        <f t="shared" si="323"/>
        <v>#VALUE!</v>
      </c>
      <c r="II146" s="7" t="e">
        <f t="shared" si="323"/>
        <v>#VALUE!</v>
      </c>
      <c r="IJ146" s="7" t="e">
        <f t="shared" si="322"/>
        <v>#VALUE!</v>
      </c>
      <c r="IK146" s="7" t="e">
        <f t="shared" si="322"/>
        <v>#VALUE!</v>
      </c>
      <c r="IL146" s="7" t="e">
        <f t="shared" si="322"/>
        <v>#VALUE!</v>
      </c>
      <c r="IM146" s="61" t="e">
        <f t="shared" si="322"/>
        <v>#VALUE!</v>
      </c>
      <c r="JE146" s="67" t="str">
        <f t="shared" si="391"/>
        <v/>
      </c>
      <c r="JF146" s="60" t="str">
        <f>IF(AND($IQ$5='Dev Settings'!$BU$3, COUNTIF($IP$21:$IP$25, HT146)&gt;0, COUNTIF($IP$21:$IP$25, HT145)&gt;0), MIN($ML145:$NE145)-ML145, IF(AND($IQ$6='Dev Settings'!$BU$3, COUNTIF($IQ$21:$IQ$25, HT146)&gt;0, COUNTIF($IQ$21:$IQ$25, HT145)&gt;0), MAX($ML145:$NE145)-ML145, IFERROR(INDEX($IU$8:$IU$107, MATCH(HT146, $IT$8:$IT$107, 0)), "")))</f>
        <v/>
      </c>
      <c r="JG146" s="7" t="str">
        <f>IF(AND($IQ$5='Dev Settings'!$BU$3, COUNTIF($IP$21:$IP$25, HU146)&gt;0, COUNTIF($IP$21:$IP$25, HU145)&gt;0), MIN($ML145:$NE145)-MM145, IF(AND($IQ$6='Dev Settings'!$BU$3, COUNTIF($IQ$21:$IQ$25, HU146)&gt;0, COUNTIF($IQ$21:$IQ$25, HU145)&gt;0), MAX($ML145:$NE145)-MM145, IFERROR(INDEX($IU$8:$IU$107, MATCH(HU146, $IT$8:$IT$107, 0)), "")))</f>
        <v/>
      </c>
      <c r="JH146" s="7" t="str">
        <f>IF(AND($IQ$5='Dev Settings'!$BU$3, COUNTIF($IP$21:$IP$25, HV146)&gt;0, COUNTIF($IP$21:$IP$25, HV145)&gt;0), MIN($ML145:$NE145)-MN145, IF(AND($IQ$6='Dev Settings'!$BU$3, COUNTIF($IQ$21:$IQ$25, HV146)&gt;0, COUNTIF($IQ$21:$IQ$25, HV145)&gt;0), MAX($ML145:$NE145)-MN145, IFERROR(INDEX($IU$8:$IU$107, MATCH(HV146, $IT$8:$IT$107, 0)), "")))</f>
        <v/>
      </c>
      <c r="JI146" s="7" t="str">
        <f>IF(AND($IQ$5='Dev Settings'!$BU$3, COUNTIF($IP$21:$IP$25, HW146)&gt;0, COUNTIF($IP$21:$IP$25, HW145)&gt;0), MIN($ML145:$NE145)-MO145, IF(AND($IQ$6='Dev Settings'!$BU$3, COUNTIF($IQ$21:$IQ$25, HW146)&gt;0, COUNTIF($IQ$21:$IQ$25, HW145)&gt;0), MAX($ML145:$NE145)-MO145, IFERROR(INDEX($IU$8:$IU$107, MATCH(HW146, $IT$8:$IT$107, 0)), "")))</f>
        <v/>
      </c>
      <c r="JJ146" s="7" t="str">
        <f>IF(AND($IQ$5='Dev Settings'!$BU$3, COUNTIF($IP$21:$IP$25, HX146)&gt;0, COUNTIF($IP$21:$IP$25, HX145)&gt;0), MIN($ML145:$NE145)-MP145, IF(AND($IQ$6='Dev Settings'!$BU$3, COUNTIF($IQ$21:$IQ$25, HX146)&gt;0, COUNTIF($IQ$21:$IQ$25, HX145)&gt;0), MAX($ML145:$NE145)-MP145, IFERROR(INDEX($IU$8:$IU$107, MATCH(HX146, $IT$8:$IT$107, 0)), "")))</f>
        <v/>
      </c>
      <c r="JK146" s="7" t="str">
        <f>IF(AND($IQ$5='Dev Settings'!$BU$3, COUNTIF($IP$21:$IP$25, HY146)&gt;0, COUNTIF($IP$21:$IP$25, HY145)&gt;0), MIN($ML145:$NE145)-MQ145, IF(AND($IQ$6='Dev Settings'!$BU$3, COUNTIF($IQ$21:$IQ$25, HY146)&gt;0, COUNTIF($IQ$21:$IQ$25, HY145)&gt;0), MAX($ML145:$NE145)-MQ145, IFERROR(INDEX($IU$8:$IU$107, MATCH(HY146, $IT$8:$IT$107, 0)), "")))</f>
        <v/>
      </c>
      <c r="JL146" s="7" t="str">
        <f>IF(AND($IQ$5='Dev Settings'!$BU$3, COUNTIF($IP$21:$IP$25, HZ146)&gt;0, COUNTIF($IP$21:$IP$25, HZ145)&gt;0), MIN($ML145:$NE145)-MR145, IF(AND($IQ$6='Dev Settings'!$BU$3, COUNTIF($IQ$21:$IQ$25, HZ146)&gt;0, COUNTIF($IQ$21:$IQ$25, HZ145)&gt;0), MAX($ML145:$NE145)-MR145, IFERROR(INDEX($IU$8:$IU$107, MATCH(HZ146, $IT$8:$IT$107, 0)), "")))</f>
        <v/>
      </c>
      <c r="JM146" s="7" t="str">
        <f>IF(AND($IQ$5='Dev Settings'!$BU$3, COUNTIF($IP$21:$IP$25, IA146)&gt;0, COUNTIF($IP$21:$IP$25, IA145)&gt;0), MIN($ML145:$NE145)-MS145, IF(AND($IQ$6='Dev Settings'!$BU$3, COUNTIF($IQ$21:$IQ$25, IA146)&gt;0, COUNTIF($IQ$21:$IQ$25, IA145)&gt;0), MAX($ML145:$NE145)-MS145, IFERROR(INDEX($IU$8:$IU$107, MATCH(IA146, $IT$8:$IT$107, 0)), "")))</f>
        <v/>
      </c>
      <c r="JN146" s="7" t="str">
        <f>IF(AND($IQ$5='Dev Settings'!$BU$3, COUNTIF($IP$21:$IP$25, IB146)&gt;0, COUNTIF($IP$21:$IP$25, IB145)&gt;0), MIN($ML145:$NE145)-MT145, IF(AND($IQ$6='Dev Settings'!$BU$3, COUNTIF($IQ$21:$IQ$25, IB146)&gt;0, COUNTIF($IQ$21:$IQ$25, IB145)&gt;0), MAX($ML145:$NE145)-MT145, IFERROR(INDEX($IU$8:$IU$107, MATCH(IB146, $IT$8:$IT$107, 0)), "")))</f>
        <v/>
      </c>
      <c r="JO146" s="7" t="str">
        <f>IF(AND($IQ$5='Dev Settings'!$BU$3, COUNTIF($IP$21:$IP$25, IC146)&gt;0, COUNTIF($IP$21:$IP$25, IC145)&gt;0), MIN($ML145:$NE145)-MU145, IF(AND($IQ$6='Dev Settings'!$BU$3, COUNTIF($IQ$21:$IQ$25, IC146)&gt;0, COUNTIF($IQ$21:$IQ$25, IC145)&gt;0), MAX($ML145:$NE145)-MU145, IFERROR(INDEX($IU$8:$IU$107, MATCH(IC146, $IT$8:$IT$107, 0)), "")))</f>
        <v/>
      </c>
      <c r="JP146" s="7" t="str">
        <f>IF(AND($IQ$5='Dev Settings'!$BU$3, COUNTIF($IP$21:$IP$25, ID146)&gt;0, COUNTIF($IP$21:$IP$25, ID145)&gt;0), MIN($ML145:$NE145)-MV145, IF(AND($IQ$6='Dev Settings'!$BU$3, COUNTIF($IQ$21:$IQ$25, ID146)&gt;0, COUNTIF($IQ$21:$IQ$25, ID145)&gt;0), MAX($ML145:$NE145)-MV145, IFERROR(INDEX($IU$8:$IU$107, MATCH(ID146, $IT$8:$IT$107, 0)), "")))</f>
        <v/>
      </c>
      <c r="JQ146" s="7" t="str">
        <f>IF(AND($IQ$5='Dev Settings'!$BU$3, COUNTIF($IP$21:$IP$25, IE146)&gt;0, COUNTIF($IP$21:$IP$25, IE145)&gt;0), MIN($ML145:$NE145)-MW145, IF(AND($IQ$6='Dev Settings'!$BU$3, COUNTIF($IQ$21:$IQ$25, IE146)&gt;0, COUNTIF($IQ$21:$IQ$25, IE145)&gt;0), MAX($ML145:$NE145)-MW145, IFERROR(INDEX($IU$8:$IU$107, MATCH(IE146, $IT$8:$IT$107, 0)), "")))</f>
        <v/>
      </c>
      <c r="JR146" s="7" t="str">
        <f>IF(AND($IQ$5='Dev Settings'!$BU$3, COUNTIF($IP$21:$IP$25, IF146)&gt;0, COUNTIF($IP$21:$IP$25, IF145)&gt;0), MIN($ML145:$NE145)-MX145, IF(AND($IQ$6='Dev Settings'!$BU$3, COUNTIF($IQ$21:$IQ$25, IF146)&gt;0, COUNTIF($IQ$21:$IQ$25, IF145)&gt;0), MAX($ML145:$NE145)-MX145, IFERROR(INDEX($IU$8:$IU$107, MATCH(IF146, $IT$8:$IT$107, 0)), "")))</f>
        <v/>
      </c>
      <c r="JS146" s="7" t="str">
        <f>IF(AND($IQ$5='Dev Settings'!$BU$3, COUNTIF($IP$21:$IP$25, IG146)&gt;0, COUNTIF($IP$21:$IP$25, IG145)&gt;0), MIN($ML145:$NE145)-MY145, IF(AND($IQ$6='Dev Settings'!$BU$3, COUNTIF($IQ$21:$IQ$25, IG146)&gt;0, COUNTIF($IQ$21:$IQ$25, IG145)&gt;0), MAX($ML145:$NE145)-MY145, IFERROR(INDEX($IU$8:$IU$107, MATCH(IG146, $IT$8:$IT$107, 0)), "")))</f>
        <v/>
      </c>
      <c r="JT146" s="7" t="str">
        <f>IF(AND($IQ$5='Dev Settings'!$BU$3, COUNTIF($IP$21:$IP$25, IH146)&gt;0, COUNTIF($IP$21:$IP$25, IH145)&gt;0), MIN($ML145:$NE145)-MZ145, IF(AND($IQ$6='Dev Settings'!$BU$3, COUNTIF($IQ$21:$IQ$25, IH146)&gt;0, COUNTIF($IQ$21:$IQ$25, IH145)&gt;0), MAX($ML145:$NE145)-MZ145, IFERROR(INDEX($IU$8:$IU$107, MATCH(IH146, $IT$8:$IT$107, 0)), "")))</f>
        <v/>
      </c>
      <c r="JU146" s="7" t="str">
        <f>IF(AND($IQ$5='Dev Settings'!$BU$3, COUNTIF($IP$21:$IP$25, II146)&gt;0, COUNTIF($IP$21:$IP$25, II145)&gt;0), MIN($ML145:$NE145)-NA145, IF(AND($IQ$6='Dev Settings'!$BU$3, COUNTIF($IQ$21:$IQ$25, II146)&gt;0, COUNTIF($IQ$21:$IQ$25, II145)&gt;0), MAX($ML145:$NE145)-NA145, IFERROR(INDEX($IU$8:$IU$107, MATCH(II146, $IT$8:$IT$107, 0)), "")))</f>
        <v/>
      </c>
      <c r="JV146" s="7" t="str">
        <f>IF(AND($IQ$5='Dev Settings'!$BU$3, COUNTIF($IP$21:$IP$25, IJ146)&gt;0, COUNTIF($IP$21:$IP$25, IJ145)&gt;0), MIN($ML145:$NE145)-NB145, IF(AND($IQ$6='Dev Settings'!$BU$3, COUNTIF($IQ$21:$IQ$25, IJ146)&gt;0, COUNTIF($IQ$21:$IQ$25, IJ145)&gt;0), MAX($ML145:$NE145)-NB145, IFERROR(INDEX($IU$8:$IU$107, MATCH(IJ146, $IT$8:$IT$107, 0)), "")))</f>
        <v/>
      </c>
      <c r="JW146" s="7" t="str">
        <f>IF(AND($IQ$5='Dev Settings'!$BU$3, COUNTIF($IP$21:$IP$25, IK146)&gt;0, COUNTIF($IP$21:$IP$25, IK145)&gt;0), MIN($ML145:$NE145)-NC145, IF(AND($IQ$6='Dev Settings'!$BU$3, COUNTIF($IQ$21:$IQ$25, IK146)&gt;0, COUNTIF($IQ$21:$IQ$25, IK145)&gt;0), MAX($ML145:$NE145)-NC145, IFERROR(INDEX($IU$8:$IU$107, MATCH(IK146, $IT$8:$IT$107, 0)), "")))</f>
        <v/>
      </c>
      <c r="JX146" s="7" t="str">
        <f>IF(AND($IQ$5='Dev Settings'!$BU$3, COUNTIF($IP$21:$IP$25, IL146)&gt;0, COUNTIF($IP$21:$IP$25, IL145)&gt;0), MIN($ML145:$NE145)-ND145, IF(AND($IQ$6='Dev Settings'!$BU$3, COUNTIF($IQ$21:$IQ$25, IL146)&gt;0, COUNTIF($IQ$21:$IQ$25, IL145)&gt;0), MAX($ML145:$NE145)-ND145, IFERROR(INDEX($IU$8:$IU$107, MATCH(IL146, $IT$8:$IT$107, 0)), "")))</f>
        <v/>
      </c>
      <c r="JY146" s="61" t="str">
        <f>IF(AND($IQ$5='Dev Settings'!$BU$3, COUNTIF($IP$21:$IP$25, IM146)&gt;0, COUNTIF($IP$21:$IP$25, IM145)&gt;0), MIN($ML145:$NE145)-NE145, IF(AND($IQ$6='Dev Settings'!$BU$3, COUNTIF($IQ$21:$IQ$25, IM146)&gt;0, COUNTIF($IQ$21:$IQ$25, IM145)&gt;0), MAX($ML145:$NE145)-NE145, IFERROR(INDEX($IU$8:$IU$107, MATCH(IM146, $IT$8:$IT$107, 0)), "")))</f>
        <v/>
      </c>
      <c r="KA146" s="60" t="str">
        <f t="shared" si="326"/>
        <v/>
      </c>
      <c r="KB146" s="7" t="str">
        <f t="shared" si="327"/>
        <v/>
      </c>
      <c r="KC146" s="7" t="str">
        <f t="shared" si="328"/>
        <v/>
      </c>
      <c r="KD146" s="7" t="str">
        <f t="shared" si="329"/>
        <v/>
      </c>
      <c r="KE146" s="7" t="str">
        <f t="shared" si="330"/>
        <v/>
      </c>
      <c r="KF146" s="7" t="str">
        <f t="shared" si="331"/>
        <v/>
      </c>
      <c r="KG146" s="7" t="str">
        <f t="shared" si="332"/>
        <v/>
      </c>
      <c r="KH146" s="7" t="str">
        <f t="shared" si="333"/>
        <v/>
      </c>
      <c r="KI146" s="7" t="str">
        <f t="shared" si="334"/>
        <v/>
      </c>
      <c r="KJ146" s="7" t="str">
        <f t="shared" si="335"/>
        <v/>
      </c>
      <c r="KK146" s="7" t="str">
        <f t="shared" si="336"/>
        <v/>
      </c>
      <c r="KL146" s="7" t="str">
        <f t="shared" si="337"/>
        <v/>
      </c>
      <c r="KM146" s="7" t="str">
        <f t="shared" si="338"/>
        <v/>
      </c>
      <c r="KN146" s="7" t="str">
        <f t="shared" si="339"/>
        <v/>
      </c>
      <c r="KO146" s="7" t="str">
        <f t="shared" si="340"/>
        <v/>
      </c>
      <c r="KP146" s="7" t="str">
        <f t="shared" si="341"/>
        <v/>
      </c>
      <c r="KQ146" s="7" t="str">
        <f t="shared" si="342"/>
        <v/>
      </c>
      <c r="KR146" s="7" t="str">
        <f t="shared" si="343"/>
        <v/>
      </c>
      <c r="KS146" s="7" t="str">
        <f t="shared" si="344"/>
        <v/>
      </c>
      <c r="KT146" s="61" t="str">
        <f t="shared" si="345"/>
        <v/>
      </c>
      <c r="KV146" s="60" t="e">
        <f t="shared" si="346"/>
        <v>#VALUE!</v>
      </c>
      <c r="KW146" s="7" t="e">
        <f t="shared" si="347"/>
        <v>#VALUE!</v>
      </c>
      <c r="KX146" s="7" t="e">
        <f t="shared" si="348"/>
        <v>#VALUE!</v>
      </c>
      <c r="KY146" s="7" t="e">
        <f t="shared" si="349"/>
        <v>#VALUE!</v>
      </c>
      <c r="KZ146" s="7" t="e">
        <f t="shared" si="350"/>
        <v>#VALUE!</v>
      </c>
      <c r="LA146" s="7" t="e">
        <f t="shared" si="351"/>
        <v>#VALUE!</v>
      </c>
      <c r="LB146" s="7" t="e">
        <f t="shared" si="352"/>
        <v>#VALUE!</v>
      </c>
      <c r="LC146" s="7" t="e">
        <f t="shared" si="353"/>
        <v>#VALUE!</v>
      </c>
      <c r="LD146" s="7" t="e">
        <f t="shared" si="354"/>
        <v>#VALUE!</v>
      </c>
      <c r="LE146" s="7" t="e">
        <f t="shared" si="355"/>
        <v>#VALUE!</v>
      </c>
      <c r="LF146" s="7" t="e">
        <f t="shared" si="356"/>
        <v>#VALUE!</v>
      </c>
      <c r="LG146" s="7" t="e">
        <f t="shared" si="357"/>
        <v>#VALUE!</v>
      </c>
      <c r="LH146" s="7" t="e">
        <f t="shared" si="358"/>
        <v>#VALUE!</v>
      </c>
      <c r="LI146" s="7" t="e">
        <f t="shared" si="359"/>
        <v>#VALUE!</v>
      </c>
      <c r="LJ146" s="7" t="e">
        <f t="shared" si="360"/>
        <v>#VALUE!</v>
      </c>
      <c r="LK146" s="7" t="e">
        <f t="shared" si="361"/>
        <v>#VALUE!</v>
      </c>
      <c r="LL146" s="7" t="e">
        <f t="shared" si="362"/>
        <v>#VALUE!</v>
      </c>
      <c r="LM146" s="7" t="e">
        <f t="shared" si="363"/>
        <v>#VALUE!</v>
      </c>
      <c r="LN146" s="7" t="e">
        <f t="shared" si="364"/>
        <v>#VALUE!</v>
      </c>
      <c r="LO146" s="61" t="e">
        <f t="shared" si="365"/>
        <v>#VALUE!</v>
      </c>
      <c r="LQ146" s="60" t="e">
        <f t="shared" si="366"/>
        <v>#VALUE!</v>
      </c>
      <c r="LR146" s="7" t="e">
        <f t="shared" si="367"/>
        <v>#VALUE!</v>
      </c>
      <c r="LS146" s="7" t="e">
        <f t="shared" si="368"/>
        <v>#VALUE!</v>
      </c>
      <c r="LT146" s="7" t="e">
        <f t="shared" si="369"/>
        <v>#VALUE!</v>
      </c>
      <c r="LU146" s="7" t="e">
        <f t="shared" si="370"/>
        <v>#VALUE!</v>
      </c>
      <c r="LV146" s="7" t="e">
        <f t="shared" si="371"/>
        <v>#VALUE!</v>
      </c>
      <c r="LW146" s="7" t="e">
        <f t="shared" si="372"/>
        <v>#VALUE!</v>
      </c>
      <c r="LX146" s="7" t="e">
        <f t="shared" si="373"/>
        <v>#VALUE!</v>
      </c>
      <c r="LY146" s="7" t="e">
        <f t="shared" si="374"/>
        <v>#VALUE!</v>
      </c>
      <c r="LZ146" s="7" t="e">
        <f t="shared" si="375"/>
        <v>#VALUE!</v>
      </c>
      <c r="MA146" s="7" t="e">
        <f t="shared" si="376"/>
        <v>#VALUE!</v>
      </c>
      <c r="MB146" s="7" t="e">
        <f t="shared" si="377"/>
        <v>#VALUE!</v>
      </c>
      <c r="MC146" s="7" t="e">
        <f t="shared" si="378"/>
        <v>#VALUE!</v>
      </c>
      <c r="MD146" s="7" t="e">
        <f t="shared" si="379"/>
        <v>#VALUE!</v>
      </c>
      <c r="ME146" s="7" t="e">
        <f t="shared" si="380"/>
        <v>#VALUE!</v>
      </c>
      <c r="MF146" s="7" t="e">
        <f t="shared" si="381"/>
        <v>#VALUE!</v>
      </c>
      <c r="MG146" s="7" t="e">
        <f t="shared" si="382"/>
        <v>#VALUE!</v>
      </c>
      <c r="MH146" s="7" t="e">
        <f t="shared" si="383"/>
        <v>#VALUE!</v>
      </c>
      <c r="MI146" s="7" t="e">
        <f t="shared" si="384"/>
        <v>#VALUE!</v>
      </c>
      <c r="MJ146" s="61" t="e">
        <f t="shared" si="385"/>
        <v>#VALUE!</v>
      </c>
      <c r="ML146" s="60" t="str">
        <f t="shared" si="392"/>
        <v/>
      </c>
      <c r="MM146" s="7" t="str">
        <f t="shared" si="393"/>
        <v/>
      </c>
      <c r="MN146" s="7" t="str">
        <f t="shared" si="394"/>
        <v/>
      </c>
      <c r="MO146" s="7" t="str">
        <f t="shared" si="395"/>
        <v/>
      </c>
      <c r="MP146" s="7" t="str">
        <f t="shared" si="396"/>
        <v/>
      </c>
      <c r="MQ146" s="7" t="str">
        <f t="shared" si="397"/>
        <v/>
      </c>
      <c r="MR146" s="7" t="str">
        <f t="shared" si="398"/>
        <v/>
      </c>
      <c r="MS146" s="7" t="str">
        <f t="shared" si="399"/>
        <v/>
      </c>
      <c r="MT146" s="7" t="str">
        <f t="shared" si="400"/>
        <v/>
      </c>
      <c r="MU146" s="7" t="str">
        <f t="shared" si="401"/>
        <v/>
      </c>
      <c r="MV146" s="7" t="str">
        <f t="shared" si="402"/>
        <v/>
      </c>
      <c r="MW146" s="7" t="str">
        <f t="shared" si="403"/>
        <v/>
      </c>
      <c r="MX146" s="7" t="str">
        <f t="shared" si="404"/>
        <v/>
      </c>
      <c r="MY146" s="7" t="str">
        <f t="shared" si="405"/>
        <v/>
      </c>
      <c r="MZ146" s="7" t="str">
        <f t="shared" si="406"/>
        <v/>
      </c>
      <c r="NA146" s="7" t="str">
        <f t="shared" si="407"/>
        <v/>
      </c>
      <c r="NB146" s="7" t="str">
        <f t="shared" si="408"/>
        <v/>
      </c>
      <c r="NC146" s="7" t="str">
        <f t="shared" si="409"/>
        <v/>
      </c>
      <c r="ND146" s="7" t="str">
        <f t="shared" si="410"/>
        <v/>
      </c>
      <c r="NE146" s="61" t="str">
        <f t="shared" si="411"/>
        <v/>
      </c>
      <c r="NG146" s="10" t="str">
        <f t="shared" si="412"/>
        <v/>
      </c>
      <c r="NI146" s="10" t="str">
        <f t="shared" si="413"/>
        <v/>
      </c>
      <c r="NK146" s="10" t="str">
        <f>IF(COUNTIF($NI146:$NI$176, "X")=1, "X", "")</f>
        <v/>
      </c>
      <c r="NM146" s="10" t="str">
        <f t="shared" si="386"/>
        <v/>
      </c>
      <c r="NO146" s="85" t="str" cm="1">
        <f t="array" ref="NO146">IF(OR(NO$7="", $JE146=""), "", IFERROR(NO$8+SUMPRODUCT((Trades!$CL$8:$CL$307)*(Trades!$O$8:$Q$307=NO$7)*(Trades!$R$8:$R$307&lt;$JE146))-SUMPRODUCT((Trades!$H$8:$H$307)*(Trades!$E$8:$E$307=NO$7)*(Trades!$R$8:$R$307&lt;$JE146)), ""))</f>
        <v/>
      </c>
      <c r="NP146" s="86" t="str" cm="1">
        <f t="array" ref="NP146">IF(OR(NP$7="", $JE146=""), "", IFERROR(NP$8+SUMPRODUCT((Trades!$CL$8:$CL$307)*(Trades!$O$8:$Q$307=NP$7)*(Trades!$R$8:$R$307&lt;$JE146))-SUMPRODUCT((Trades!$H$8:$H$307)*(Trades!$E$8:$E$307=NP$7)*(Trades!$R$8:$R$307&lt;$JE146)), ""))</f>
        <v/>
      </c>
      <c r="NQ146" s="86" t="str" cm="1">
        <f t="array" ref="NQ146">IF(OR(NQ$7="", $JE146=""), "", IFERROR(NQ$8+SUMPRODUCT((Trades!$CL$8:$CL$307)*(Trades!$O$8:$Q$307=NQ$7)*(Trades!$R$8:$R$307&lt;$JE146))-SUMPRODUCT((Trades!$H$8:$H$307)*(Trades!$E$8:$E$307=NQ$7)*(Trades!$R$8:$R$307&lt;$JE146)), ""))</f>
        <v/>
      </c>
      <c r="NR146" s="86" t="str" cm="1">
        <f t="array" ref="NR146">IF(OR(NR$7="", $JE146=""), "", IFERROR(NR$8+SUMPRODUCT((Trades!$CL$8:$CL$307)*(Trades!$O$8:$Q$307=NR$7)*(Trades!$R$8:$R$307&lt;$JE146))-SUMPRODUCT((Trades!$H$8:$H$307)*(Trades!$E$8:$E$307=NR$7)*(Trades!$R$8:$R$307&lt;$JE146)), ""))</f>
        <v/>
      </c>
      <c r="NS146" s="86" t="str" cm="1">
        <f t="array" ref="NS146">IF(OR(NS$7="", $JE146=""), "", IFERROR(NS$8+SUMPRODUCT((Trades!$CL$8:$CL$307)*(Trades!$O$8:$Q$307=NS$7)*(Trades!$R$8:$R$307&lt;$JE146))-SUMPRODUCT((Trades!$H$8:$H$307)*(Trades!$E$8:$E$307=NS$7)*(Trades!$R$8:$R$307&lt;$JE146)), ""))</f>
        <v/>
      </c>
      <c r="NT146" s="86" t="str" cm="1">
        <f t="array" ref="NT146">IF(OR(NT$7="", $JE146=""), "", IFERROR(NT$8+SUMPRODUCT((Trades!$CL$8:$CL$307)*(Trades!$O$8:$Q$307=NT$7)*(Trades!$R$8:$R$307&lt;$JE146))-SUMPRODUCT((Trades!$H$8:$H$307)*(Trades!$E$8:$E$307=NT$7)*(Trades!$R$8:$R$307&lt;$JE146)), ""))</f>
        <v/>
      </c>
      <c r="NU146" s="86" t="str" cm="1">
        <f t="array" ref="NU146">IF(OR(NU$7="", $JE146=""), "", IFERROR(NU$8+SUMPRODUCT((Trades!$CL$8:$CL$307)*(Trades!$O$8:$Q$307=NU$7)*(Trades!$R$8:$R$307&lt;$JE146))-SUMPRODUCT((Trades!$H$8:$H$307)*(Trades!$E$8:$E$307=NU$7)*(Trades!$R$8:$R$307&lt;$JE146)), ""))</f>
        <v/>
      </c>
      <c r="NV146" s="86" t="str" cm="1">
        <f t="array" ref="NV146">IF(OR(NV$7="", $JE146=""), "", IFERROR(NV$8+SUMPRODUCT((Trades!$CL$8:$CL$307)*(Trades!$O$8:$Q$307=NV$7)*(Trades!$R$8:$R$307&lt;$JE146))-SUMPRODUCT((Trades!$H$8:$H$307)*(Trades!$E$8:$E$307=NV$7)*(Trades!$R$8:$R$307&lt;$JE146)), ""))</f>
        <v/>
      </c>
      <c r="NW146" s="86" t="str" cm="1">
        <f t="array" ref="NW146">IF(OR(NW$7="", $JE146=""), "", IFERROR(NW$8+SUMPRODUCT((Trades!$CL$8:$CL$307)*(Trades!$O$8:$Q$307=NW$7)*(Trades!$R$8:$R$307&lt;$JE146))-SUMPRODUCT((Trades!$H$8:$H$307)*(Trades!$E$8:$E$307=NW$7)*(Trades!$R$8:$R$307&lt;$JE146)), ""))</f>
        <v/>
      </c>
      <c r="NX146" s="86" t="str" cm="1">
        <f t="array" ref="NX146">IF(OR(NX$7="", $JE146=""), "", IFERROR(NX$8+SUMPRODUCT((Trades!$CL$8:$CL$307)*(Trades!$O$8:$Q$307=NX$7)*(Trades!$R$8:$R$307&lt;$JE146))-SUMPRODUCT((Trades!$H$8:$H$307)*(Trades!$E$8:$E$307=NX$7)*(Trades!$R$8:$R$307&lt;$JE146)), ""))</f>
        <v/>
      </c>
      <c r="NY146" s="86" t="str" cm="1">
        <f t="array" ref="NY146">IF(OR(NY$7="", $JE146=""), "", IFERROR(NY$8+SUMPRODUCT((Trades!$CL$8:$CL$307)*(Trades!$O$8:$Q$307=NY$7)*(Trades!$R$8:$R$307&lt;$JE146))-SUMPRODUCT((Trades!$H$8:$H$307)*(Trades!$E$8:$E$307=NY$7)*(Trades!$R$8:$R$307&lt;$JE146)), ""))</f>
        <v/>
      </c>
      <c r="NZ146" s="86" t="str" cm="1">
        <f t="array" ref="NZ146">IF(OR(NZ$7="", $JE146=""), "", IFERROR(NZ$8+SUMPRODUCT((Trades!$CL$8:$CL$307)*(Trades!$O$8:$Q$307=NZ$7)*(Trades!$R$8:$R$307&lt;$JE146))-SUMPRODUCT((Trades!$H$8:$H$307)*(Trades!$E$8:$E$307=NZ$7)*(Trades!$R$8:$R$307&lt;$JE146)), ""))</f>
        <v/>
      </c>
      <c r="OA146" s="86" t="str" cm="1">
        <f t="array" ref="OA146">IF(OR(OA$7="", $JE146=""), "", IFERROR(OA$8+SUMPRODUCT((Trades!$CL$8:$CL$307)*(Trades!$O$8:$Q$307=OA$7)*(Trades!$R$8:$R$307&lt;$JE146))-SUMPRODUCT((Trades!$H$8:$H$307)*(Trades!$E$8:$E$307=OA$7)*(Trades!$R$8:$R$307&lt;$JE146)), ""))</f>
        <v/>
      </c>
      <c r="OB146" s="86" t="str" cm="1">
        <f t="array" ref="OB146">IF(OR(OB$7="", $JE146=""), "", IFERROR(OB$8+SUMPRODUCT((Trades!$CL$8:$CL$307)*(Trades!$O$8:$Q$307=OB$7)*(Trades!$R$8:$R$307&lt;$JE146))-SUMPRODUCT((Trades!$H$8:$H$307)*(Trades!$E$8:$E$307=OB$7)*(Trades!$R$8:$R$307&lt;$JE146)), ""))</f>
        <v/>
      </c>
      <c r="OC146" s="86" t="str" cm="1">
        <f t="array" ref="OC146">IF(OR(OC$7="", $JE146=""), "", IFERROR(OC$8+SUMPRODUCT((Trades!$CL$8:$CL$307)*(Trades!$O$8:$Q$307=OC$7)*(Trades!$R$8:$R$307&lt;$JE146))-SUMPRODUCT((Trades!$H$8:$H$307)*(Trades!$E$8:$E$307=OC$7)*(Trades!$R$8:$R$307&lt;$JE146)), ""))</f>
        <v/>
      </c>
      <c r="OD146" s="86" t="str" cm="1">
        <f t="array" ref="OD146">IF(OR(OD$7="", $JE146=""), "", IFERROR(OD$8+SUMPRODUCT((Trades!$CL$8:$CL$307)*(Trades!$O$8:$Q$307=OD$7)*(Trades!$R$8:$R$307&lt;$JE146))-SUMPRODUCT((Trades!$H$8:$H$307)*(Trades!$E$8:$E$307=OD$7)*(Trades!$R$8:$R$307&lt;$JE146)), ""))</f>
        <v/>
      </c>
      <c r="OE146" s="86" t="str" cm="1">
        <f t="array" ref="OE146">IF(OR(OE$7="", $JE146=""), "", IFERROR(OE$8+SUMPRODUCT((Trades!$CL$8:$CL$307)*(Trades!$O$8:$Q$307=OE$7)*(Trades!$R$8:$R$307&lt;$JE146))-SUMPRODUCT((Trades!$H$8:$H$307)*(Trades!$E$8:$E$307=OE$7)*(Trades!$R$8:$R$307&lt;$JE146)), ""))</f>
        <v/>
      </c>
      <c r="OF146" s="86" t="str" cm="1">
        <f t="array" ref="OF146">IF(OR(OF$7="", $JE146=""), "", IFERROR(OF$8+SUMPRODUCT((Trades!$CL$8:$CL$307)*(Trades!$O$8:$Q$307=OF$7)*(Trades!$R$8:$R$307&lt;$JE146))-SUMPRODUCT((Trades!$H$8:$H$307)*(Trades!$E$8:$E$307=OF$7)*(Trades!$R$8:$R$307&lt;$JE146)), ""))</f>
        <v/>
      </c>
      <c r="OG146" s="86" t="str" cm="1">
        <f t="array" ref="OG146">IF(OR(OG$7="", $JE146=""), "", IFERROR(OG$8+SUMPRODUCT((Trades!$CL$8:$CL$307)*(Trades!$O$8:$Q$307=OG$7)*(Trades!$R$8:$R$307&lt;$JE146))-SUMPRODUCT((Trades!$H$8:$H$307)*(Trades!$E$8:$E$307=OG$7)*(Trades!$R$8:$R$307&lt;$JE146)), ""))</f>
        <v/>
      </c>
      <c r="OH146" s="87" t="str" cm="1">
        <f t="array" ref="OH146">IF(OR(OH$7="", $JE146=""), "", IFERROR(OH$8+SUMPRODUCT((Trades!$CL$8:$CL$307)*(Trades!$O$8:$Q$307=OH$7)*(Trades!$R$8:$R$307&lt;$JE146))-SUMPRODUCT((Trades!$H$8:$H$307)*(Trades!$E$8:$E$307=OH$7)*(Trades!$R$8:$R$307&lt;$JE146)), ""))</f>
        <v/>
      </c>
      <c r="OJ146" s="94" t="str">
        <f t="shared" si="414"/>
        <v/>
      </c>
      <c r="OK146" s="95" t="str">
        <f t="shared" si="298"/>
        <v/>
      </c>
      <c r="OL146" s="95" t="str">
        <f t="shared" si="299"/>
        <v/>
      </c>
      <c r="OM146" s="95" t="str">
        <f t="shared" si="300"/>
        <v/>
      </c>
      <c r="ON146" s="95" t="str">
        <f t="shared" si="301"/>
        <v/>
      </c>
      <c r="OO146" s="95" t="str">
        <f t="shared" si="302"/>
        <v/>
      </c>
      <c r="OP146" s="95" t="str">
        <f t="shared" si="303"/>
        <v/>
      </c>
      <c r="OQ146" s="95" t="str">
        <f t="shared" si="304"/>
        <v/>
      </c>
      <c r="OR146" s="95" t="str">
        <f t="shared" si="305"/>
        <v/>
      </c>
      <c r="OS146" s="95" t="str">
        <f t="shared" si="275"/>
        <v/>
      </c>
      <c r="OT146" s="95" t="str">
        <f t="shared" si="276"/>
        <v/>
      </c>
      <c r="OU146" s="95" t="str">
        <f t="shared" si="277"/>
        <v/>
      </c>
      <c r="OV146" s="95" t="str">
        <f t="shared" si="278"/>
        <v/>
      </c>
      <c r="OW146" s="95" t="str">
        <f t="shared" si="279"/>
        <v/>
      </c>
      <c r="OX146" s="95" t="str">
        <f t="shared" si="280"/>
        <v/>
      </c>
      <c r="OY146" s="95" t="str">
        <f t="shared" si="281"/>
        <v/>
      </c>
      <c r="OZ146" s="95" t="str">
        <f t="shared" si="282"/>
        <v/>
      </c>
      <c r="PA146" s="95" t="str">
        <f t="shared" si="283"/>
        <v/>
      </c>
      <c r="PB146" s="95" t="str">
        <f t="shared" si="284"/>
        <v/>
      </c>
      <c r="PC146" s="96" t="str">
        <f t="shared" si="285"/>
        <v/>
      </c>
      <c r="PE146" s="101" t="str">
        <f t="shared" si="415"/>
        <v/>
      </c>
      <c r="PG146" s="106" t="str">
        <f t="shared" si="416"/>
        <v/>
      </c>
      <c r="PH146" s="107" t="str">
        <f t="shared" si="306"/>
        <v/>
      </c>
      <c r="PI146" s="107" t="str">
        <f t="shared" si="307"/>
        <v/>
      </c>
      <c r="PJ146" s="107" t="str">
        <f t="shared" si="308"/>
        <v/>
      </c>
      <c r="PK146" s="107" t="str">
        <f t="shared" si="309"/>
        <v/>
      </c>
      <c r="PL146" s="107" t="str">
        <f t="shared" si="310"/>
        <v/>
      </c>
      <c r="PM146" s="107" t="str">
        <f t="shared" si="311"/>
        <v/>
      </c>
      <c r="PN146" s="107" t="str">
        <f t="shared" si="312"/>
        <v/>
      </c>
      <c r="PO146" s="107" t="str">
        <f t="shared" si="313"/>
        <v/>
      </c>
      <c r="PP146" s="107" t="str">
        <f t="shared" si="286"/>
        <v/>
      </c>
      <c r="PQ146" s="107" t="str">
        <f t="shared" si="287"/>
        <v/>
      </c>
      <c r="PR146" s="107" t="str">
        <f t="shared" si="288"/>
        <v/>
      </c>
      <c r="PS146" s="107" t="str">
        <f t="shared" si="289"/>
        <v/>
      </c>
      <c r="PT146" s="107" t="str">
        <f t="shared" si="290"/>
        <v/>
      </c>
      <c r="PU146" s="107" t="str">
        <f t="shared" si="291"/>
        <v/>
      </c>
      <c r="PV146" s="107" t="str">
        <f t="shared" si="292"/>
        <v/>
      </c>
      <c r="PW146" s="107" t="str">
        <f t="shared" si="293"/>
        <v/>
      </c>
      <c r="PX146" s="107" t="str">
        <f t="shared" si="294"/>
        <v/>
      </c>
      <c r="PY146" s="107" t="str">
        <f t="shared" si="295"/>
        <v/>
      </c>
      <c r="PZ146" s="108" t="str">
        <f t="shared" si="296"/>
        <v/>
      </c>
      <c r="QB146" s="124" t="str" cm="1">
        <f t="array" ref="QB146">IF(OR($QB$3="", $NI146=""), "", IFERROR(INDEX($ML146:$NE146, $QA146, MATCH($QB$3, $ML$7:$NE$7, 0)), ""))</f>
        <v/>
      </c>
      <c r="QD146" s="101" t="e" cm="1">
        <f t="array" ref="QD146">IF(OR($NI146="", $QB$3=""), NA(), IFERROR(INDEX($NO146:$OH146, $QC146, MATCH($QB$3, $NO$7:$OH$7, 0)), NA()))</f>
        <v>#N/A</v>
      </c>
      <c r="QF146" s="10">
        <f t="shared" si="387"/>
        <v>-20</v>
      </c>
    </row>
    <row r="147" spans="218:448" ht="15" hidden="1" customHeight="1" x14ac:dyDescent="0.25">
      <c r="HJ147" s="52" t="e">
        <f t="shared" si="321"/>
        <v>#VALUE!</v>
      </c>
      <c r="HL147" s="49">
        <f>$CA$27</f>
        <v>0.79166666666666641</v>
      </c>
      <c r="HN147" s="10" t="e">
        <f t="shared" si="324"/>
        <v>#VALUE!</v>
      </c>
      <c r="HP147" s="10" t="e">
        <f t="shared" si="325"/>
        <v>#VALUE!</v>
      </c>
      <c r="HR147" s="10" t="e">
        <f t="shared" si="388"/>
        <v>#VALUE!</v>
      </c>
      <c r="HT147" s="60" t="e">
        <f t="shared" si="323"/>
        <v>#VALUE!</v>
      </c>
      <c r="HU147" s="7" t="e">
        <f t="shared" si="323"/>
        <v>#VALUE!</v>
      </c>
      <c r="HV147" s="7" t="e">
        <f t="shared" si="323"/>
        <v>#VALUE!</v>
      </c>
      <c r="HW147" s="7" t="e">
        <f t="shared" si="323"/>
        <v>#VALUE!</v>
      </c>
      <c r="HX147" s="7" t="e">
        <f t="shared" si="323"/>
        <v>#VALUE!</v>
      </c>
      <c r="HY147" s="7" t="e">
        <f t="shared" si="323"/>
        <v>#VALUE!</v>
      </c>
      <c r="HZ147" s="7" t="e">
        <f t="shared" si="323"/>
        <v>#VALUE!</v>
      </c>
      <c r="IA147" s="7" t="e">
        <f t="shared" si="323"/>
        <v>#VALUE!</v>
      </c>
      <c r="IB147" s="7" t="e">
        <f t="shared" si="323"/>
        <v>#VALUE!</v>
      </c>
      <c r="IC147" s="7" t="e">
        <f t="shared" si="323"/>
        <v>#VALUE!</v>
      </c>
      <c r="ID147" s="7" t="e">
        <f t="shared" si="323"/>
        <v>#VALUE!</v>
      </c>
      <c r="IE147" s="7" t="e">
        <f t="shared" si="323"/>
        <v>#VALUE!</v>
      </c>
      <c r="IF147" s="7" t="e">
        <f t="shared" si="323"/>
        <v>#VALUE!</v>
      </c>
      <c r="IG147" s="7" t="e">
        <f t="shared" si="323"/>
        <v>#VALUE!</v>
      </c>
      <c r="IH147" s="7" t="e">
        <f t="shared" si="323"/>
        <v>#VALUE!</v>
      </c>
      <c r="II147" s="7" t="e">
        <f t="shared" si="323"/>
        <v>#VALUE!</v>
      </c>
      <c r="IJ147" s="7" t="e">
        <f t="shared" si="322"/>
        <v>#VALUE!</v>
      </c>
      <c r="IK147" s="7" t="e">
        <f t="shared" si="322"/>
        <v>#VALUE!</v>
      </c>
      <c r="IL147" s="7" t="e">
        <f t="shared" si="322"/>
        <v>#VALUE!</v>
      </c>
      <c r="IM147" s="61" t="e">
        <f t="shared" si="322"/>
        <v>#VALUE!</v>
      </c>
      <c r="JE147" s="67" t="str">
        <f t="shared" si="391"/>
        <v/>
      </c>
      <c r="JF147" s="60" t="str">
        <f>IF(AND($IQ$5='Dev Settings'!$BU$3, COUNTIF($IP$21:$IP$25, HT147)&gt;0, COUNTIF($IP$21:$IP$25, HT146)&gt;0), MIN($ML146:$NE146)-ML146, IF(AND($IQ$6='Dev Settings'!$BU$3, COUNTIF($IQ$21:$IQ$25, HT147)&gt;0, COUNTIF($IQ$21:$IQ$25, HT146)&gt;0), MAX($ML146:$NE146)-ML146, IFERROR(INDEX($IU$8:$IU$107, MATCH(HT147, $IT$8:$IT$107, 0)), "")))</f>
        <v/>
      </c>
      <c r="JG147" s="7" t="str">
        <f>IF(AND($IQ$5='Dev Settings'!$BU$3, COUNTIF($IP$21:$IP$25, HU147)&gt;0, COUNTIF($IP$21:$IP$25, HU146)&gt;0), MIN($ML146:$NE146)-MM146, IF(AND($IQ$6='Dev Settings'!$BU$3, COUNTIF($IQ$21:$IQ$25, HU147)&gt;0, COUNTIF($IQ$21:$IQ$25, HU146)&gt;0), MAX($ML146:$NE146)-MM146, IFERROR(INDEX($IU$8:$IU$107, MATCH(HU147, $IT$8:$IT$107, 0)), "")))</f>
        <v/>
      </c>
      <c r="JH147" s="7" t="str">
        <f>IF(AND($IQ$5='Dev Settings'!$BU$3, COUNTIF($IP$21:$IP$25, HV147)&gt;0, COUNTIF($IP$21:$IP$25, HV146)&gt;0), MIN($ML146:$NE146)-MN146, IF(AND($IQ$6='Dev Settings'!$BU$3, COUNTIF($IQ$21:$IQ$25, HV147)&gt;0, COUNTIF($IQ$21:$IQ$25, HV146)&gt;0), MAX($ML146:$NE146)-MN146, IFERROR(INDEX($IU$8:$IU$107, MATCH(HV147, $IT$8:$IT$107, 0)), "")))</f>
        <v/>
      </c>
      <c r="JI147" s="7" t="str">
        <f>IF(AND($IQ$5='Dev Settings'!$BU$3, COUNTIF($IP$21:$IP$25, HW147)&gt;0, COUNTIF($IP$21:$IP$25, HW146)&gt;0), MIN($ML146:$NE146)-MO146, IF(AND($IQ$6='Dev Settings'!$BU$3, COUNTIF($IQ$21:$IQ$25, HW147)&gt;0, COUNTIF($IQ$21:$IQ$25, HW146)&gt;0), MAX($ML146:$NE146)-MO146, IFERROR(INDEX($IU$8:$IU$107, MATCH(HW147, $IT$8:$IT$107, 0)), "")))</f>
        <v/>
      </c>
      <c r="JJ147" s="7" t="str">
        <f>IF(AND($IQ$5='Dev Settings'!$BU$3, COUNTIF($IP$21:$IP$25, HX147)&gt;0, COUNTIF($IP$21:$IP$25, HX146)&gt;0), MIN($ML146:$NE146)-MP146, IF(AND($IQ$6='Dev Settings'!$BU$3, COUNTIF($IQ$21:$IQ$25, HX147)&gt;0, COUNTIF($IQ$21:$IQ$25, HX146)&gt;0), MAX($ML146:$NE146)-MP146, IFERROR(INDEX($IU$8:$IU$107, MATCH(HX147, $IT$8:$IT$107, 0)), "")))</f>
        <v/>
      </c>
      <c r="JK147" s="7" t="str">
        <f>IF(AND($IQ$5='Dev Settings'!$BU$3, COUNTIF($IP$21:$IP$25, HY147)&gt;0, COUNTIF($IP$21:$IP$25, HY146)&gt;0), MIN($ML146:$NE146)-MQ146, IF(AND($IQ$6='Dev Settings'!$BU$3, COUNTIF($IQ$21:$IQ$25, HY147)&gt;0, COUNTIF($IQ$21:$IQ$25, HY146)&gt;0), MAX($ML146:$NE146)-MQ146, IFERROR(INDEX($IU$8:$IU$107, MATCH(HY147, $IT$8:$IT$107, 0)), "")))</f>
        <v/>
      </c>
      <c r="JL147" s="7" t="str">
        <f>IF(AND($IQ$5='Dev Settings'!$BU$3, COUNTIF($IP$21:$IP$25, HZ147)&gt;0, COUNTIF($IP$21:$IP$25, HZ146)&gt;0), MIN($ML146:$NE146)-MR146, IF(AND($IQ$6='Dev Settings'!$BU$3, COUNTIF($IQ$21:$IQ$25, HZ147)&gt;0, COUNTIF($IQ$21:$IQ$25, HZ146)&gt;0), MAX($ML146:$NE146)-MR146, IFERROR(INDEX($IU$8:$IU$107, MATCH(HZ147, $IT$8:$IT$107, 0)), "")))</f>
        <v/>
      </c>
      <c r="JM147" s="7" t="str">
        <f>IF(AND($IQ$5='Dev Settings'!$BU$3, COUNTIF($IP$21:$IP$25, IA147)&gt;0, COUNTIF($IP$21:$IP$25, IA146)&gt;0), MIN($ML146:$NE146)-MS146, IF(AND($IQ$6='Dev Settings'!$BU$3, COUNTIF($IQ$21:$IQ$25, IA147)&gt;0, COUNTIF($IQ$21:$IQ$25, IA146)&gt;0), MAX($ML146:$NE146)-MS146, IFERROR(INDEX($IU$8:$IU$107, MATCH(IA147, $IT$8:$IT$107, 0)), "")))</f>
        <v/>
      </c>
      <c r="JN147" s="7" t="str">
        <f>IF(AND($IQ$5='Dev Settings'!$BU$3, COUNTIF($IP$21:$IP$25, IB147)&gt;0, COUNTIF($IP$21:$IP$25, IB146)&gt;0), MIN($ML146:$NE146)-MT146, IF(AND($IQ$6='Dev Settings'!$BU$3, COUNTIF($IQ$21:$IQ$25, IB147)&gt;0, COUNTIF($IQ$21:$IQ$25, IB146)&gt;0), MAX($ML146:$NE146)-MT146, IFERROR(INDEX($IU$8:$IU$107, MATCH(IB147, $IT$8:$IT$107, 0)), "")))</f>
        <v/>
      </c>
      <c r="JO147" s="7" t="str">
        <f>IF(AND($IQ$5='Dev Settings'!$BU$3, COUNTIF($IP$21:$IP$25, IC147)&gt;0, COUNTIF($IP$21:$IP$25, IC146)&gt;0), MIN($ML146:$NE146)-MU146, IF(AND($IQ$6='Dev Settings'!$BU$3, COUNTIF($IQ$21:$IQ$25, IC147)&gt;0, COUNTIF($IQ$21:$IQ$25, IC146)&gt;0), MAX($ML146:$NE146)-MU146, IFERROR(INDEX($IU$8:$IU$107, MATCH(IC147, $IT$8:$IT$107, 0)), "")))</f>
        <v/>
      </c>
      <c r="JP147" s="7" t="str">
        <f>IF(AND($IQ$5='Dev Settings'!$BU$3, COUNTIF($IP$21:$IP$25, ID147)&gt;0, COUNTIF($IP$21:$IP$25, ID146)&gt;0), MIN($ML146:$NE146)-MV146, IF(AND($IQ$6='Dev Settings'!$BU$3, COUNTIF($IQ$21:$IQ$25, ID147)&gt;0, COUNTIF($IQ$21:$IQ$25, ID146)&gt;0), MAX($ML146:$NE146)-MV146, IFERROR(INDEX($IU$8:$IU$107, MATCH(ID147, $IT$8:$IT$107, 0)), "")))</f>
        <v/>
      </c>
      <c r="JQ147" s="7" t="str">
        <f>IF(AND($IQ$5='Dev Settings'!$BU$3, COUNTIF($IP$21:$IP$25, IE147)&gt;0, COUNTIF($IP$21:$IP$25, IE146)&gt;0), MIN($ML146:$NE146)-MW146, IF(AND($IQ$6='Dev Settings'!$BU$3, COUNTIF($IQ$21:$IQ$25, IE147)&gt;0, COUNTIF($IQ$21:$IQ$25, IE146)&gt;0), MAX($ML146:$NE146)-MW146, IFERROR(INDEX($IU$8:$IU$107, MATCH(IE147, $IT$8:$IT$107, 0)), "")))</f>
        <v/>
      </c>
      <c r="JR147" s="7" t="str">
        <f>IF(AND($IQ$5='Dev Settings'!$BU$3, COUNTIF($IP$21:$IP$25, IF147)&gt;0, COUNTIF($IP$21:$IP$25, IF146)&gt;0), MIN($ML146:$NE146)-MX146, IF(AND($IQ$6='Dev Settings'!$BU$3, COUNTIF($IQ$21:$IQ$25, IF147)&gt;0, COUNTIF($IQ$21:$IQ$25, IF146)&gt;0), MAX($ML146:$NE146)-MX146, IFERROR(INDEX($IU$8:$IU$107, MATCH(IF147, $IT$8:$IT$107, 0)), "")))</f>
        <v/>
      </c>
      <c r="JS147" s="7" t="str">
        <f>IF(AND($IQ$5='Dev Settings'!$BU$3, COUNTIF($IP$21:$IP$25, IG147)&gt;0, COUNTIF($IP$21:$IP$25, IG146)&gt;0), MIN($ML146:$NE146)-MY146, IF(AND($IQ$6='Dev Settings'!$BU$3, COUNTIF($IQ$21:$IQ$25, IG147)&gt;0, COUNTIF($IQ$21:$IQ$25, IG146)&gt;0), MAX($ML146:$NE146)-MY146, IFERROR(INDEX($IU$8:$IU$107, MATCH(IG147, $IT$8:$IT$107, 0)), "")))</f>
        <v/>
      </c>
      <c r="JT147" s="7" t="str">
        <f>IF(AND($IQ$5='Dev Settings'!$BU$3, COUNTIF($IP$21:$IP$25, IH147)&gt;0, COUNTIF($IP$21:$IP$25, IH146)&gt;0), MIN($ML146:$NE146)-MZ146, IF(AND($IQ$6='Dev Settings'!$BU$3, COUNTIF($IQ$21:$IQ$25, IH147)&gt;0, COUNTIF($IQ$21:$IQ$25, IH146)&gt;0), MAX($ML146:$NE146)-MZ146, IFERROR(INDEX($IU$8:$IU$107, MATCH(IH147, $IT$8:$IT$107, 0)), "")))</f>
        <v/>
      </c>
      <c r="JU147" s="7" t="str">
        <f>IF(AND($IQ$5='Dev Settings'!$BU$3, COUNTIF($IP$21:$IP$25, II147)&gt;0, COUNTIF($IP$21:$IP$25, II146)&gt;0), MIN($ML146:$NE146)-NA146, IF(AND($IQ$6='Dev Settings'!$BU$3, COUNTIF($IQ$21:$IQ$25, II147)&gt;0, COUNTIF($IQ$21:$IQ$25, II146)&gt;0), MAX($ML146:$NE146)-NA146, IFERROR(INDEX($IU$8:$IU$107, MATCH(II147, $IT$8:$IT$107, 0)), "")))</f>
        <v/>
      </c>
      <c r="JV147" s="7" t="str">
        <f>IF(AND($IQ$5='Dev Settings'!$BU$3, COUNTIF($IP$21:$IP$25, IJ147)&gt;0, COUNTIF($IP$21:$IP$25, IJ146)&gt;0), MIN($ML146:$NE146)-NB146, IF(AND($IQ$6='Dev Settings'!$BU$3, COUNTIF($IQ$21:$IQ$25, IJ147)&gt;0, COUNTIF($IQ$21:$IQ$25, IJ146)&gt;0), MAX($ML146:$NE146)-NB146, IFERROR(INDEX($IU$8:$IU$107, MATCH(IJ147, $IT$8:$IT$107, 0)), "")))</f>
        <v/>
      </c>
      <c r="JW147" s="7" t="str">
        <f>IF(AND($IQ$5='Dev Settings'!$BU$3, COUNTIF($IP$21:$IP$25, IK147)&gt;0, COUNTIF($IP$21:$IP$25, IK146)&gt;0), MIN($ML146:$NE146)-NC146, IF(AND($IQ$6='Dev Settings'!$BU$3, COUNTIF($IQ$21:$IQ$25, IK147)&gt;0, COUNTIF($IQ$21:$IQ$25, IK146)&gt;0), MAX($ML146:$NE146)-NC146, IFERROR(INDEX($IU$8:$IU$107, MATCH(IK147, $IT$8:$IT$107, 0)), "")))</f>
        <v/>
      </c>
      <c r="JX147" s="7" t="str">
        <f>IF(AND($IQ$5='Dev Settings'!$BU$3, COUNTIF($IP$21:$IP$25, IL147)&gt;0, COUNTIF($IP$21:$IP$25, IL146)&gt;0), MIN($ML146:$NE146)-ND146, IF(AND($IQ$6='Dev Settings'!$BU$3, COUNTIF($IQ$21:$IQ$25, IL147)&gt;0, COUNTIF($IQ$21:$IQ$25, IL146)&gt;0), MAX($ML146:$NE146)-ND146, IFERROR(INDEX($IU$8:$IU$107, MATCH(IL147, $IT$8:$IT$107, 0)), "")))</f>
        <v/>
      </c>
      <c r="JY147" s="61" t="str">
        <f>IF(AND($IQ$5='Dev Settings'!$BU$3, COUNTIF($IP$21:$IP$25, IM147)&gt;0, COUNTIF($IP$21:$IP$25, IM146)&gt;0), MIN($ML146:$NE146)-NE146, IF(AND($IQ$6='Dev Settings'!$BU$3, COUNTIF($IQ$21:$IQ$25, IM147)&gt;0, COUNTIF($IQ$21:$IQ$25, IM146)&gt;0), MAX($ML146:$NE146)-NE146, IFERROR(INDEX($IU$8:$IU$107, MATCH(IM147, $IT$8:$IT$107, 0)), "")))</f>
        <v/>
      </c>
      <c r="KA147" s="60" t="str">
        <f t="shared" si="326"/>
        <v/>
      </c>
      <c r="KB147" s="7" t="str">
        <f t="shared" si="327"/>
        <v/>
      </c>
      <c r="KC147" s="7" t="str">
        <f t="shared" si="328"/>
        <v/>
      </c>
      <c r="KD147" s="7" t="str">
        <f t="shared" si="329"/>
        <v/>
      </c>
      <c r="KE147" s="7" t="str">
        <f t="shared" si="330"/>
        <v/>
      </c>
      <c r="KF147" s="7" t="str">
        <f t="shared" si="331"/>
        <v/>
      </c>
      <c r="KG147" s="7" t="str">
        <f t="shared" si="332"/>
        <v/>
      </c>
      <c r="KH147" s="7" t="str">
        <f t="shared" si="333"/>
        <v/>
      </c>
      <c r="KI147" s="7" t="str">
        <f t="shared" si="334"/>
        <v/>
      </c>
      <c r="KJ147" s="7" t="str">
        <f t="shared" si="335"/>
        <v/>
      </c>
      <c r="KK147" s="7" t="str">
        <f t="shared" si="336"/>
        <v/>
      </c>
      <c r="KL147" s="7" t="str">
        <f t="shared" si="337"/>
        <v/>
      </c>
      <c r="KM147" s="7" t="str">
        <f t="shared" si="338"/>
        <v/>
      </c>
      <c r="KN147" s="7" t="str">
        <f t="shared" si="339"/>
        <v/>
      </c>
      <c r="KO147" s="7" t="str">
        <f t="shared" si="340"/>
        <v/>
      </c>
      <c r="KP147" s="7" t="str">
        <f t="shared" si="341"/>
        <v/>
      </c>
      <c r="KQ147" s="7" t="str">
        <f t="shared" si="342"/>
        <v/>
      </c>
      <c r="KR147" s="7" t="str">
        <f t="shared" si="343"/>
        <v/>
      </c>
      <c r="KS147" s="7" t="str">
        <f t="shared" si="344"/>
        <v/>
      </c>
      <c r="KT147" s="61" t="str">
        <f t="shared" si="345"/>
        <v/>
      </c>
      <c r="KV147" s="60" t="e">
        <f t="shared" si="346"/>
        <v>#VALUE!</v>
      </c>
      <c r="KW147" s="7" t="e">
        <f t="shared" si="347"/>
        <v>#VALUE!</v>
      </c>
      <c r="KX147" s="7" t="e">
        <f t="shared" si="348"/>
        <v>#VALUE!</v>
      </c>
      <c r="KY147" s="7" t="e">
        <f t="shared" si="349"/>
        <v>#VALUE!</v>
      </c>
      <c r="KZ147" s="7" t="e">
        <f t="shared" si="350"/>
        <v>#VALUE!</v>
      </c>
      <c r="LA147" s="7" t="e">
        <f t="shared" si="351"/>
        <v>#VALUE!</v>
      </c>
      <c r="LB147" s="7" t="e">
        <f t="shared" si="352"/>
        <v>#VALUE!</v>
      </c>
      <c r="LC147" s="7" t="e">
        <f t="shared" si="353"/>
        <v>#VALUE!</v>
      </c>
      <c r="LD147" s="7" t="e">
        <f t="shared" si="354"/>
        <v>#VALUE!</v>
      </c>
      <c r="LE147" s="7" t="e">
        <f t="shared" si="355"/>
        <v>#VALUE!</v>
      </c>
      <c r="LF147" s="7" t="e">
        <f t="shared" si="356"/>
        <v>#VALUE!</v>
      </c>
      <c r="LG147" s="7" t="e">
        <f t="shared" si="357"/>
        <v>#VALUE!</v>
      </c>
      <c r="LH147" s="7" t="e">
        <f t="shared" si="358"/>
        <v>#VALUE!</v>
      </c>
      <c r="LI147" s="7" t="e">
        <f t="shared" si="359"/>
        <v>#VALUE!</v>
      </c>
      <c r="LJ147" s="7" t="e">
        <f t="shared" si="360"/>
        <v>#VALUE!</v>
      </c>
      <c r="LK147" s="7" t="e">
        <f t="shared" si="361"/>
        <v>#VALUE!</v>
      </c>
      <c r="LL147" s="7" t="e">
        <f t="shared" si="362"/>
        <v>#VALUE!</v>
      </c>
      <c r="LM147" s="7" t="e">
        <f t="shared" si="363"/>
        <v>#VALUE!</v>
      </c>
      <c r="LN147" s="7" t="e">
        <f t="shared" si="364"/>
        <v>#VALUE!</v>
      </c>
      <c r="LO147" s="61" t="e">
        <f t="shared" si="365"/>
        <v>#VALUE!</v>
      </c>
      <c r="LQ147" s="60" t="e">
        <f t="shared" si="366"/>
        <v>#VALUE!</v>
      </c>
      <c r="LR147" s="7" t="e">
        <f t="shared" si="367"/>
        <v>#VALUE!</v>
      </c>
      <c r="LS147" s="7" t="e">
        <f t="shared" si="368"/>
        <v>#VALUE!</v>
      </c>
      <c r="LT147" s="7" t="e">
        <f t="shared" si="369"/>
        <v>#VALUE!</v>
      </c>
      <c r="LU147" s="7" t="e">
        <f t="shared" si="370"/>
        <v>#VALUE!</v>
      </c>
      <c r="LV147" s="7" t="e">
        <f t="shared" si="371"/>
        <v>#VALUE!</v>
      </c>
      <c r="LW147" s="7" t="e">
        <f t="shared" si="372"/>
        <v>#VALUE!</v>
      </c>
      <c r="LX147" s="7" t="e">
        <f t="shared" si="373"/>
        <v>#VALUE!</v>
      </c>
      <c r="LY147" s="7" t="e">
        <f t="shared" si="374"/>
        <v>#VALUE!</v>
      </c>
      <c r="LZ147" s="7" t="e">
        <f t="shared" si="375"/>
        <v>#VALUE!</v>
      </c>
      <c r="MA147" s="7" t="e">
        <f t="shared" si="376"/>
        <v>#VALUE!</v>
      </c>
      <c r="MB147" s="7" t="e">
        <f t="shared" si="377"/>
        <v>#VALUE!</v>
      </c>
      <c r="MC147" s="7" t="e">
        <f t="shared" si="378"/>
        <v>#VALUE!</v>
      </c>
      <c r="MD147" s="7" t="e">
        <f t="shared" si="379"/>
        <v>#VALUE!</v>
      </c>
      <c r="ME147" s="7" t="e">
        <f t="shared" si="380"/>
        <v>#VALUE!</v>
      </c>
      <c r="MF147" s="7" t="e">
        <f t="shared" si="381"/>
        <v>#VALUE!</v>
      </c>
      <c r="MG147" s="7" t="e">
        <f t="shared" si="382"/>
        <v>#VALUE!</v>
      </c>
      <c r="MH147" s="7" t="e">
        <f t="shared" si="383"/>
        <v>#VALUE!</v>
      </c>
      <c r="MI147" s="7" t="e">
        <f t="shared" si="384"/>
        <v>#VALUE!</v>
      </c>
      <c r="MJ147" s="61" t="e">
        <f t="shared" si="385"/>
        <v>#VALUE!</v>
      </c>
      <c r="ML147" s="60" t="str">
        <f t="shared" si="392"/>
        <v/>
      </c>
      <c r="MM147" s="7" t="str">
        <f t="shared" si="393"/>
        <v/>
      </c>
      <c r="MN147" s="7" t="str">
        <f t="shared" si="394"/>
        <v/>
      </c>
      <c r="MO147" s="7" t="str">
        <f t="shared" si="395"/>
        <v/>
      </c>
      <c r="MP147" s="7" t="str">
        <f t="shared" si="396"/>
        <v/>
      </c>
      <c r="MQ147" s="7" t="str">
        <f t="shared" si="397"/>
        <v/>
      </c>
      <c r="MR147" s="7" t="str">
        <f t="shared" si="398"/>
        <v/>
      </c>
      <c r="MS147" s="7" t="str">
        <f t="shared" si="399"/>
        <v/>
      </c>
      <c r="MT147" s="7" t="str">
        <f t="shared" si="400"/>
        <v/>
      </c>
      <c r="MU147" s="7" t="str">
        <f t="shared" si="401"/>
        <v/>
      </c>
      <c r="MV147" s="7" t="str">
        <f t="shared" si="402"/>
        <v/>
      </c>
      <c r="MW147" s="7" t="str">
        <f t="shared" si="403"/>
        <v/>
      </c>
      <c r="MX147" s="7" t="str">
        <f t="shared" si="404"/>
        <v/>
      </c>
      <c r="MY147" s="7" t="str">
        <f t="shared" si="405"/>
        <v/>
      </c>
      <c r="MZ147" s="7" t="str">
        <f t="shared" si="406"/>
        <v/>
      </c>
      <c r="NA147" s="7" t="str">
        <f t="shared" si="407"/>
        <v/>
      </c>
      <c r="NB147" s="7" t="str">
        <f t="shared" si="408"/>
        <v/>
      </c>
      <c r="NC147" s="7" t="str">
        <f t="shared" si="409"/>
        <v/>
      </c>
      <c r="ND147" s="7" t="str">
        <f t="shared" si="410"/>
        <v/>
      </c>
      <c r="NE147" s="61" t="str">
        <f t="shared" si="411"/>
        <v/>
      </c>
      <c r="NG147" s="10" t="str">
        <f t="shared" si="412"/>
        <v/>
      </c>
      <c r="NI147" s="10" t="str">
        <f t="shared" si="413"/>
        <v/>
      </c>
      <c r="NK147" s="10" t="str">
        <f>IF(COUNTIF($NI147:$NI$176, "X")=1, "X", "")</f>
        <v/>
      </c>
      <c r="NM147" s="10" t="str">
        <f t="shared" si="386"/>
        <v/>
      </c>
      <c r="NO147" s="85" t="str" cm="1">
        <f t="array" ref="NO147">IF(OR(NO$7="", $JE147=""), "", IFERROR(NO$8+SUMPRODUCT((Trades!$CL$8:$CL$307)*(Trades!$O$8:$Q$307=NO$7)*(Trades!$R$8:$R$307&lt;$JE147))-SUMPRODUCT((Trades!$H$8:$H$307)*(Trades!$E$8:$E$307=NO$7)*(Trades!$R$8:$R$307&lt;$JE147)), ""))</f>
        <v/>
      </c>
      <c r="NP147" s="86" t="str" cm="1">
        <f t="array" ref="NP147">IF(OR(NP$7="", $JE147=""), "", IFERROR(NP$8+SUMPRODUCT((Trades!$CL$8:$CL$307)*(Trades!$O$8:$Q$307=NP$7)*(Trades!$R$8:$R$307&lt;$JE147))-SUMPRODUCT((Trades!$H$8:$H$307)*(Trades!$E$8:$E$307=NP$7)*(Trades!$R$8:$R$307&lt;$JE147)), ""))</f>
        <v/>
      </c>
      <c r="NQ147" s="86" t="str" cm="1">
        <f t="array" ref="NQ147">IF(OR(NQ$7="", $JE147=""), "", IFERROR(NQ$8+SUMPRODUCT((Trades!$CL$8:$CL$307)*(Trades!$O$8:$Q$307=NQ$7)*(Trades!$R$8:$R$307&lt;$JE147))-SUMPRODUCT((Trades!$H$8:$H$307)*(Trades!$E$8:$E$307=NQ$7)*(Trades!$R$8:$R$307&lt;$JE147)), ""))</f>
        <v/>
      </c>
      <c r="NR147" s="86" t="str" cm="1">
        <f t="array" ref="NR147">IF(OR(NR$7="", $JE147=""), "", IFERROR(NR$8+SUMPRODUCT((Trades!$CL$8:$CL$307)*(Trades!$O$8:$Q$307=NR$7)*(Trades!$R$8:$R$307&lt;$JE147))-SUMPRODUCT((Trades!$H$8:$H$307)*(Trades!$E$8:$E$307=NR$7)*(Trades!$R$8:$R$307&lt;$JE147)), ""))</f>
        <v/>
      </c>
      <c r="NS147" s="86" t="str" cm="1">
        <f t="array" ref="NS147">IF(OR(NS$7="", $JE147=""), "", IFERROR(NS$8+SUMPRODUCT((Trades!$CL$8:$CL$307)*(Trades!$O$8:$Q$307=NS$7)*(Trades!$R$8:$R$307&lt;$JE147))-SUMPRODUCT((Trades!$H$8:$H$307)*(Trades!$E$8:$E$307=NS$7)*(Trades!$R$8:$R$307&lt;$JE147)), ""))</f>
        <v/>
      </c>
      <c r="NT147" s="86" t="str" cm="1">
        <f t="array" ref="NT147">IF(OR(NT$7="", $JE147=""), "", IFERROR(NT$8+SUMPRODUCT((Trades!$CL$8:$CL$307)*(Trades!$O$8:$Q$307=NT$7)*(Trades!$R$8:$R$307&lt;$JE147))-SUMPRODUCT((Trades!$H$8:$H$307)*(Trades!$E$8:$E$307=NT$7)*(Trades!$R$8:$R$307&lt;$JE147)), ""))</f>
        <v/>
      </c>
      <c r="NU147" s="86" t="str" cm="1">
        <f t="array" ref="NU147">IF(OR(NU$7="", $JE147=""), "", IFERROR(NU$8+SUMPRODUCT((Trades!$CL$8:$CL$307)*(Trades!$O$8:$Q$307=NU$7)*(Trades!$R$8:$R$307&lt;$JE147))-SUMPRODUCT((Trades!$H$8:$H$307)*(Trades!$E$8:$E$307=NU$7)*(Trades!$R$8:$R$307&lt;$JE147)), ""))</f>
        <v/>
      </c>
      <c r="NV147" s="86" t="str" cm="1">
        <f t="array" ref="NV147">IF(OR(NV$7="", $JE147=""), "", IFERROR(NV$8+SUMPRODUCT((Trades!$CL$8:$CL$307)*(Trades!$O$8:$Q$307=NV$7)*(Trades!$R$8:$R$307&lt;$JE147))-SUMPRODUCT((Trades!$H$8:$H$307)*(Trades!$E$8:$E$307=NV$7)*(Trades!$R$8:$R$307&lt;$JE147)), ""))</f>
        <v/>
      </c>
      <c r="NW147" s="86" t="str" cm="1">
        <f t="array" ref="NW147">IF(OR(NW$7="", $JE147=""), "", IFERROR(NW$8+SUMPRODUCT((Trades!$CL$8:$CL$307)*(Trades!$O$8:$Q$307=NW$7)*(Trades!$R$8:$R$307&lt;$JE147))-SUMPRODUCT((Trades!$H$8:$H$307)*(Trades!$E$8:$E$307=NW$7)*(Trades!$R$8:$R$307&lt;$JE147)), ""))</f>
        <v/>
      </c>
      <c r="NX147" s="86" t="str" cm="1">
        <f t="array" ref="NX147">IF(OR(NX$7="", $JE147=""), "", IFERROR(NX$8+SUMPRODUCT((Trades!$CL$8:$CL$307)*(Trades!$O$8:$Q$307=NX$7)*(Trades!$R$8:$R$307&lt;$JE147))-SUMPRODUCT((Trades!$H$8:$H$307)*(Trades!$E$8:$E$307=NX$7)*(Trades!$R$8:$R$307&lt;$JE147)), ""))</f>
        <v/>
      </c>
      <c r="NY147" s="86" t="str" cm="1">
        <f t="array" ref="NY147">IF(OR(NY$7="", $JE147=""), "", IFERROR(NY$8+SUMPRODUCT((Trades!$CL$8:$CL$307)*(Trades!$O$8:$Q$307=NY$7)*(Trades!$R$8:$R$307&lt;$JE147))-SUMPRODUCT((Trades!$H$8:$H$307)*(Trades!$E$8:$E$307=NY$7)*(Trades!$R$8:$R$307&lt;$JE147)), ""))</f>
        <v/>
      </c>
      <c r="NZ147" s="86" t="str" cm="1">
        <f t="array" ref="NZ147">IF(OR(NZ$7="", $JE147=""), "", IFERROR(NZ$8+SUMPRODUCT((Trades!$CL$8:$CL$307)*(Trades!$O$8:$Q$307=NZ$7)*(Trades!$R$8:$R$307&lt;$JE147))-SUMPRODUCT((Trades!$H$8:$H$307)*(Trades!$E$8:$E$307=NZ$7)*(Trades!$R$8:$R$307&lt;$JE147)), ""))</f>
        <v/>
      </c>
      <c r="OA147" s="86" t="str" cm="1">
        <f t="array" ref="OA147">IF(OR(OA$7="", $JE147=""), "", IFERROR(OA$8+SUMPRODUCT((Trades!$CL$8:$CL$307)*(Trades!$O$8:$Q$307=OA$7)*(Trades!$R$8:$R$307&lt;$JE147))-SUMPRODUCT((Trades!$H$8:$H$307)*(Trades!$E$8:$E$307=OA$7)*(Trades!$R$8:$R$307&lt;$JE147)), ""))</f>
        <v/>
      </c>
      <c r="OB147" s="86" t="str" cm="1">
        <f t="array" ref="OB147">IF(OR(OB$7="", $JE147=""), "", IFERROR(OB$8+SUMPRODUCT((Trades!$CL$8:$CL$307)*(Trades!$O$8:$Q$307=OB$7)*(Trades!$R$8:$R$307&lt;$JE147))-SUMPRODUCT((Trades!$H$8:$H$307)*(Trades!$E$8:$E$307=OB$7)*(Trades!$R$8:$R$307&lt;$JE147)), ""))</f>
        <v/>
      </c>
      <c r="OC147" s="86" t="str" cm="1">
        <f t="array" ref="OC147">IF(OR(OC$7="", $JE147=""), "", IFERROR(OC$8+SUMPRODUCT((Trades!$CL$8:$CL$307)*(Trades!$O$8:$Q$307=OC$7)*(Trades!$R$8:$R$307&lt;$JE147))-SUMPRODUCT((Trades!$H$8:$H$307)*(Trades!$E$8:$E$307=OC$7)*(Trades!$R$8:$R$307&lt;$JE147)), ""))</f>
        <v/>
      </c>
      <c r="OD147" s="86" t="str" cm="1">
        <f t="array" ref="OD147">IF(OR(OD$7="", $JE147=""), "", IFERROR(OD$8+SUMPRODUCT((Trades!$CL$8:$CL$307)*(Trades!$O$8:$Q$307=OD$7)*(Trades!$R$8:$R$307&lt;$JE147))-SUMPRODUCT((Trades!$H$8:$H$307)*(Trades!$E$8:$E$307=OD$7)*(Trades!$R$8:$R$307&lt;$JE147)), ""))</f>
        <v/>
      </c>
      <c r="OE147" s="86" t="str" cm="1">
        <f t="array" ref="OE147">IF(OR(OE$7="", $JE147=""), "", IFERROR(OE$8+SUMPRODUCT((Trades!$CL$8:$CL$307)*(Trades!$O$8:$Q$307=OE$7)*(Trades!$R$8:$R$307&lt;$JE147))-SUMPRODUCT((Trades!$H$8:$H$307)*(Trades!$E$8:$E$307=OE$7)*(Trades!$R$8:$R$307&lt;$JE147)), ""))</f>
        <v/>
      </c>
      <c r="OF147" s="86" t="str" cm="1">
        <f t="array" ref="OF147">IF(OR(OF$7="", $JE147=""), "", IFERROR(OF$8+SUMPRODUCT((Trades!$CL$8:$CL$307)*(Trades!$O$8:$Q$307=OF$7)*(Trades!$R$8:$R$307&lt;$JE147))-SUMPRODUCT((Trades!$H$8:$H$307)*(Trades!$E$8:$E$307=OF$7)*(Trades!$R$8:$R$307&lt;$JE147)), ""))</f>
        <v/>
      </c>
      <c r="OG147" s="86" t="str" cm="1">
        <f t="array" ref="OG147">IF(OR(OG$7="", $JE147=""), "", IFERROR(OG$8+SUMPRODUCT((Trades!$CL$8:$CL$307)*(Trades!$O$8:$Q$307=OG$7)*(Trades!$R$8:$R$307&lt;$JE147))-SUMPRODUCT((Trades!$H$8:$H$307)*(Trades!$E$8:$E$307=OG$7)*(Trades!$R$8:$R$307&lt;$JE147)), ""))</f>
        <v/>
      </c>
      <c r="OH147" s="87" t="str" cm="1">
        <f t="array" ref="OH147">IF(OR(OH$7="", $JE147=""), "", IFERROR(OH$8+SUMPRODUCT((Trades!$CL$8:$CL$307)*(Trades!$O$8:$Q$307=OH$7)*(Trades!$R$8:$R$307&lt;$JE147))-SUMPRODUCT((Trades!$H$8:$H$307)*(Trades!$E$8:$E$307=OH$7)*(Trades!$R$8:$R$307&lt;$JE147)), ""))</f>
        <v/>
      </c>
      <c r="OJ147" s="94" t="str">
        <f t="shared" si="414"/>
        <v/>
      </c>
      <c r="OK147" s="95" t="str">
        <f t="shared" si="298"/>
        <v/>
      </c>
      <c r="OL147" s="95" t="str">
        <f t="shared" si="299"/>
        <v/>
      </c>
      <c r="OM147" s="95" t="str">
        <f t="shared" si="300"/>
        <v/>
      </c>
      <c r="ON147" s="95" t="str">
        <f t="shared" si="301"/>
        <v/>
      </c>
      <c r="OO147" s="95" t="str">
        <f t="shared" si="302"/>
        <v/>
      </c>
      <c r="OP147" s="95" t="str">
        <f t="shared" si="303"/>
        <v/>
      </c>
      <c r="OQ147" s="95" t="str">
        <f t="shared" si="304"/>
        <v/>
      </c>
      <c r="OR147" s="95" t="str">
        <f t="shared" si="305"/>
        <v/>
      </c>
      <c r="OS147" s="95" t="str">
        <f t="shared" si="275"/>
        <v/>
      </c>
      <c r="OT147" s="95" t="str">
        <f t="shared" si="276"/>
        <v/>
      </c>
      <c r="OU147" s="95" t="str">
        <f t="shared" si="277"/>
        <v/>
      </c>
      <c r="OV147" s="95" t="str">
        <f t="shared" si="278"/>
        <v/>
      </c>
      <c r="OW147" s="95" t="str">
        <f t="shared" si="279"/>
        <v/>
      </c>
      <c r="OX147" s="95" t="str">
        <f t="shared" si="280"/>
        <v/>
      </c>
      <c r="OY147" s="95" t="str">
        <f t="shared" si="281"/>
        <v/>
      </c>
      <c r="OZ147" s="95" t="str">
        <f t="shared" si="282"/>
        <v/>
      </c>
      <c r="PA147" s="95" t="str">
        <f t="shared" si="283"/>
        <v/>
      </c>
      <c r="PB147" s="95" t="str">
        <f t="shared" si="284"/>
        <v/>
      </c>
      <c r="PC147" s="96" t="str">
        <f t="shared" si="285"/>
        <v/>
      </c>
      <c r="PE147" s="101" t="str">
        <f t="shared" si="415"/>
        <v/>
      </c>
      <c r="PG147" s="106" t="str">
        <f t="shared" si="416"/>
        <v/>
      </c>
      <c r="PH147" s="107" t="str">
        <f t="shared" si="306"/>
        <v/>
      </c>
      <c r="PI147" s="107" t="str">
        <f t="shared" si="307"/>
        <v/>
      </c>
      <c r="PJ147" s="107" t="str">
        <f t="shared" si="308"/>
        <v/>
      </c>
      <c r="PK147" s="107" t="str">
        <f t="shared" si="309"/>
        <v/>
      </c>
      <c r="PL147" s="107" t="str">
        <f t="shared" si="310"/>
        <v/>
      </c>
      <c r="PM147" s="107" t="str">
        <f t="shared" si="311"/>
        <v/>
      </c>
      <c r="PN147" s="107" t="str">
        <f t="shared" si="312"/>
        <v/>
      </c>
      <c r="PO147" s="107" t="str">
        <f t="shared" si="313"/>
        <v/>
      </c>
      <c r="PP147" s="107" t="str">
        <f t="shared" si="286"/>
        <v/>
      </c>
      <c r="PQ147" s="107" t="str">
        <f t="shared" si="287"/>
        <v/>
      </c>
      <c r="PR147" s="107" t="str">
        <f t="shared" si="288"/>
        <v/>
      </c>
      <c r="PS147" s="107" t="str">
        <f t="shared" si="289"/>
        <v/>
      </c>
      <c r="PT147" s="107" t="str">
        <f t="shared" si="290"/>
        <v/>
      </c>
      <c r="PU147" s="107" t="str">
        <f t="shared" si="291"/>
        <v/>
      </c>
      <c r="PV147" s="107" t="str">
        <f t="shared" si="292"/>
        <v/>
      </c>
      <c r="PW147" s="107" t="str">
        <f t="shared" si="293"/>
        <v/>
      </c>
      <c r="PX147" s="107" t="str">
        <f t="shared" si="294"/>
        <v/>
      </c>
      <c r="PY147" s="107" t="str">
        <f t="shared" si="295"/>
        <v/>
      </c>
      <c r="PZ147" s="108" t="str">
        <f t="shared" si="296"/>
        <v/>
      </c>
      <c r="QB147" s="124" t="str" cm="1">
        <f t="array" ref="QB147">IF(OR($QB$3="", $NI147=""), "", IFERROR(INDEX($ML147:$NE147, $QA147, MATCH($QB$3, $ML$7:$NE$7, 0)), ""))</f>
        <v/>
      </c>
      <c r="QD147" s="101" t="e" cm="1">
        <f t="array" ref="QD147">IF(OR($NI147="", $QB$3=""), NA(), IFERROR(INDEX($NO147:$OH147, $QC147, MATCH($QB$3, $NO$7:$OH$7, 0)), NA()))</f>
        <v>#N/A</v>
      </c>
      <c r="QF147" s="10">
        <f t="shared" si="387"/>
        <v>-20</v>
      </c>
    </row>
    <row r="148" spans="218:448" ht="15" hidden="1" customHeight="1" x14ac:dyDescent="0.25">
      <c r="HJ148" s="52" t="e">
        <f t="shared" si="321"/>
        <v>#VALUE!</v>
      </c>
      <c r="HL148" s="49">
        <f>$CA$28</f>
        <v>0.83333333333333304</v>
      </c>
      <c r="HN148" s="10" t="e">
        <f t="shared" si="324"/>
        <v>#VALUE!</v>
      </c>
      <c r="HP148" s="10" t="e">
        <f t="shared" si="325"/>
        <v>#VALUE!</v>
      </c>
      <c r="HR148" s="10" t="e">
        <f t="shared" si="388"/>
        <v>#VALUE!</v>
      </c>
      <c r="HT148" s="60" t="e">
        <f t="shared" si="323"/>
        <v>#VALUE!</v>
      </c>
      <c r="HU148" s="7" t="e">
        <f t="shared" si="323"/>
        <v>#VALUE!</v>
      </c>
      <c r="HV148" s="7" t="e">
        <f t="shared" si="323"/>
        <v>#VALUE!</v>
      </c>
      <c r="HW148" s="7" t="e">
        <f t="shared" si="323"/>
        <v>#VALUE!</v>
      </c>
      <c r="HX148" s="7" t="e">
        <f t="shared" si="323"/>
        <v>#VALUE!</v>
      </c>
      <c r="HY148" s="7" t="e">
        <f t="shared" si="323"/>
        <v>#VALUE!</v>
      </c>
      <c r="HZ148" s="7" t="e">
        <f t="shared" si="323"/>
        <v>#VALUE!</v>
      </c>
      <c r="IA148" s="7" t="e">
        <f t="shared" si="323"/>
        <v>#VALUE!</v>
      </c>
      <c r="IB148" s="7" t="e">
        <f t="shared" si="323"/>
        <v>#VALUE!</v>
      </c>
      <c r="IC148" s="7" t="e">
        <f t="shared" si="323"/>
        <v>#VALUE!</v>
      </c>
      <c r="ID148" s="7" t="e">
        <f t="shared" si="323"/>
        <v>#VALUE!</v>
      </c>
      <c r="IE148" s="7" t="e">
        <f t="shared" si="323"/>
        <v>#VALUE!</v>
      </c>
      <c r="IF148" s="7" t="e">
        <f t="shared" si="323"/>
        <v>#VALUE!</v>
      </c>
      <c r="IG148" s="7" t="e">
        <f t="shared" si="323"/>
        <v>#VALUE!</v>
      </c>
      <c r="IH148" s="7" t="e">
        <f t="shared" si="323"/>
        <v>#VALUE!</v>
      </c>
      <c r="II148" s="7" t="e">
        <f t="shared" si="323"/>
        <v>#VALUE!</v>
      </c>
      <c r="IJ148" s="7" t="e">
        <f t="shared" si="322"/>
        <v>#VALUE!</v>
      </c>
      <c r="IK148" s="7" t="e">
        <f t="shared" si="322"/>
        <v>#VALUE!</v>
      </c>
      <c r="IL148" s="7" t="e">
        <f t="shared" si="322"/>
        <v>#VALUE!</v>
      </c>
      <c r="IM148" s="61" t="e">
        <f t="shared" si="322"/>
        <v>#VALUE!</v>
      </c>
      <c r="JE148" s="67" t="str">
        <f t="shared" si="391"/>
        <v/>
      </c>
      <c r="JF148" s="60" t="str">
        <f>IF(AND($IQ$5='Dev Settings'!$BU$3, COUNTIF($IP$21:$IP$25, HT148)&gt;0, COUNTIF($IP$21:$IP$25, HT147)&gt;0), MIN($ML147:$NE147)-ML147, IF(AND($IQ$6='Dev Settings'!$BU$3, COUNTIF($IQ$21:$IQ$25, HT148)&gt;0, COUNTIF($IQ$21:$IQ$25, HT147)&gt;0), MAX($ML147:$NE147)-ML147, IFERROR(INDEX($IU$8:$IU$107, MATCH(HT148, $IT$8:$IT$107, 0)), "")))</f>
        <v/>
      </c>
      <c r="JG148" s="7" t="str">
        <f>IF(AND($IQ$5='Dev Settings'!$BU$3, COUNTIF($IP$21:$IP$25, HU148)&gt;0, COUNTIF($IP$21:$IP$25, HU147)&gt;0), MIN($ML147:$NE147)-MM147, IF(AND($IQ$6='Dev Settings'!$BU$3, COUNTIF($IQ$21:$IQ$25, HU148)&gt;0, COUNTIF($IQ$21:$IQ$25, HU147)&gt;0), MAX($ML147:$NE147)-MM147, IFERROR(INDEX($IU$8:$IU$107, MATCH(HU148, $IT$8:$IT$107, 0)), "")))</f>
        <v/>
      </c>
      <c r="JH148" s="7" t="str">
        <f>IF(AND($IQ$5='Dev Settings'!$BU$3, COUNTIF($IP$21:$IP$25, HV148)&gt;0, COUNTIF($IP$21:$IP$25, HV147)&gt;0), MIN($ML147:$NE147)-MN147, IF(AND($IQ$6='Dev Settings'!$BU$3, COUNTIF($IQ$21:$IQ$25, HV148)&gt;0, COUNTIF($IQ$21:$IQ$25, HV147)&gt;0), MAX($ML147:$NE147)-MN147, IFERROR(INDEX($IU$8:$IU$107, MATCH(HV148, $IT$8:$IT$107, 0)), "")))</f>
        <v/>
      </c>
      <c r="JI148" s="7" t="str">
        <f>IF(AND($IQ$5='Dev Settings'!$BU$3, COUNTIF($IP$21:$IP$25, HW148)&gt;0, COUNTIF($IP$21:$IP$25, HW147)&gt;0), MIN($ML147:$NE147)-MO147, IF(AND($IQ$6='Dev Settings'!$BU$3, COUNTIF($IQ$21:$IQ$25, HW148)&gt;0, COUNTIF($IQ$21:$IQ$25, HW147)&gt;0), MAX($ML147:$NE147)-MO147, IFERROR(INDEX($IU$8:$IU$107, MATCH(HW148, $IT$8:$IT$107, 0)), "")))</f>
        <v/>
      </c>
      <c r="JJ148" s="7" t="str">
        <f>IF(AND($IQ$5='Dev Settings'!$BU$3, COUNTIF($IP$21:$IP$25, HX148)&gt;0, COUNTIF($IP$21:$IP$25, HX147)&gt;0), MIN($ML147:$NE147)-MP147, IF(AND($IQ$6='Dev Settings'!$BU$3, COUNTIF($IQ$21:$IQ$25, HX148)&gt;0, COUNTIF($IQ$21:$IQ$25, HX147)&gt;0), MAX($ML147:$NE147)-MP147, IFERROR(INDEX($IU$8:$IU$107, MATCH(HX148, $IT$8:$IT$107, 0)), "")))</f>
        <v/>
      </c>
      <c r="JK148" s="7" t="str">
        <f>IF(AND($IQ$5='Dev Settings'!$BU$3, COUNTIF($IP$21:$IP$25, HY148)&gt;0, COUNTIF($IP$21:$IP$25, HY147)&gt;0), MIN($ML147:$NE147)-MQ147, IF(AND($IQ$6='Dev Settings'!$BU$3, COUNTIF($IQ$21:$IQ$25, HY148)&gt;0, COUNTIF($IQ$21:$IQ$25, HY147)&gt;0), MAX($ML147:$NE147)-MQ147, IFERROR(INDEX($IU$8:$IU$107, MATCH(HY148, $IT$8:$IT$107, 0)), "")))</f>
        <v/>
      </c>
      <c r="JL148" s="7" t="str">
        <f>IF(AND($IQ$5='Dev Settings'!$BU$3, COUNTIF($IP$21:$IP$25, HZ148)&gt;0, COUNTIF($IP$21:$IP$25, HZ147)&gt;0), MIN($ML147:$NE147)-MR147, IF(AND($IQ$6='Dev Settings'!$BU$3, COUNTIF($IQ$21:$IQ$25, HZ148)&gt;0, COUNTIF($IQ$21:$IQ$25, HZ147)&gt;0), MAX($ML147:$NE147)-MR147, IFERROR(INDEX($IU$8:$IU$107, MATCH(HZ148, $IT$8:$IT$107, 0)), "")))</f>
        <v/>
      </c>
      <c r="JM148" s="7" t="str">
        <f>IF(AND($IQ$5='Dev Settings'!$BU$3, COUNTIF($IP$21:$IP$25, IA148)&gt;0, COUNTIF($IP$21:$IP$25, IA147)&gt;0), MIN($ML147:$NE147)-MS147, IF(AND($IQ$6='Dev Settings'!$BU$3, COUNTIF($IQ$21:$IQ$25, IA148)&gt;0, COUNTIF($IQ$21:$IQ$25, IA147)&gt;0), MAX($ML147:$NE147)-MS147, IFERROR(INDEX($IU$8:$IU$107, MATCH(IA148, $IT$8:$IT$107, 0)), "")))</f>
        <v/>
      </c>
      <c r="JN148" s="7" t="str">
        <f>IF(AND($IQ$5='Dev Settings'!$BU$3, COUNTIF($IP$21:$IP$25, IB148)&gt;0, COUNTIF($IP$21:$IP$25, IB147)&gt;0), MIN($ML147:$NE147)-MT147, IF(AND($IQ$6='Dev Settings'!$BU$3, COUNTIF($IQ$21:$IQ$25, IB148)&gt;0, COUNTIF($IQ$21:$IQ$25, IB147)&gt;0), MAX($ML147:$NE147)-MT147, IFERROR(INDEX($IU$8:$IU$107, MATCH(IB148, $IT$8:$IT$107, 0)), "")))</f>
        <v/>
      </c>
      <c r="JO148" s="7" t="str">
        <f>IF(AND($IQ$5='Dev Settings'!$BU$3, COUNTIF($IP$21:$IP$25, IC148)&gt;0, COUNTIF($IP$21:$IP$25, IC147)&gt;0), MIN($ML147:$NE147)-MU147, IF(AND($IQ$6='Dev Settings'!$BU$3, COUNTIF($IQ$21:$IQ$25, IC148)&gt;0, COUNTIF($IQ$21:$IQ$25, IC147)&gt;0), MAX($ML147:$NE147)-MU147, IFERROR(INDEX($IU$8:$IU$107, MATCH(IC148, $IT$8:$IT$107, 0)), "")))</f>
        <v/>
      </c>
      <c r="JP148" s="7" t="str">
        <f>IF(AND($IQ$5='Dev Settings'!$BU$3, COUNTIF($IP$21:$IP$25, ID148)&gt;0, COUNTIF($IP$21:$IP$25, ID147)&gt;0), MIN($ML147:$NE147)-MV147, IF(AND($IQ$6='Dev Settings'!$BU$3, COUNTIF($IQ$21:$IQ$25, ID148)&gt;0, COUNTIF($IQ$21:$IQ$25, ID147)&gt;0), MAX($ML147:$NE147)-MV147, IFERROR(INDEX($IU$8:$IU$107, MATCH(ID148, $IT$8:$IT$107, 0)), "")))</f>
        <v/>
      </c>
      <c r="JQ148" s="7" t="str">
        <f>IF(AND($IQ$5='Dev Settings'!$BU$3, COUNTIF($IP$21:$IP$25, IE148)&gt;0, COUNTIF($IP$21:$IP$25, IE147)&gt;0), MIN($ML147:$NE147)-MW147, IF(AND($IQ$6='Dev Settings'!$BU$3, COUNTIF($IQ$21:$IQ$25, IE148)&gt;0, COUNTIF($IQ$21:$IQ$25, IE147)&gt;0), MAX($ML147:$NE147)-MW147, IFERROR(INDEX($IU$8:$IU$107, MATCH(IE148, $IT$8:$IT$107, 0)), "")))</f>
        <v/>
      </c>
      <c r="JR148" s="7" t="str">
        <f>IF(AND($IQ$5='Dev Settings'!$BU$3, COUNTIF($IP$21:$IP$25, IF148)&gt;0, COUNTIF($IP$21:$IP$25, IF147)&gt;0), MIN($ML147:$NE147)-MX147, IF(AND($IQ$6='Dev Settings'!$BU$3, COUNTIF($IQ$21:$IQ$25, IF148)&gt;0, COUNTIF($IQ$21:$IQ$25, IF147)&gt;0), MAX($ML147:$NE147)-MX147, IFERROR(INDEX($IU$8:$IU$107, MATCH(IF148, $IT$8:$IT$107, 0)), "")))</f>
        <v/>
      </c>
      <c r="JS148" s="7" t="str">
        <f>IF(AND($IQ$5='Dev Settings'!$BU$3, COUNTIF($IP$21:$IP$25, IG148)&gt;0, COUNTIF($IP$21:$IP$25, IG147)&gt;0), MIN($ML147:$NE147)-MY147, IF(AND($IQ$6='Dev Settings'!$BU$3, COUNTIF($IQ$21:$IQ$25, IG148)&gt;0, COUNTIF($IQ$21:$IQ$25, IG147)&gt;0), MAX($ML147:$NE147)-MY147, IFERROR(INDEX($IU$8:$IU$107, MATCH(IG148, $IT$8:$IT$107, 0)), "")))</f>
        <v/>
      </c>
      <c r="JT148" s="7" t="str">
        <f>IF(AND($IQ$5='Dev Settings'!$BU$3, COUNTIF($IP$21:$IP$25, IH148)&gt;0, COUNTIF($IP$21:$IP$25, IH147)&gt;0), MIN($ML147:$NE147)-MZ147, IF(AND($IQ$6='Dev Settings'!$BU$3, COUNTIF($IQ$21:$IQ$25, IH148)&gt;0, COUNTIF($IQ$21:$IQ$25, IH147)&gt;0), MAX($ML147:$NE147)-MZ147, IFERROR(INDEX($IU$8:$IU$107, MATCH(IH148, $IT$8:$IT$107, 0)), "")))</f>
        <v/>
      </c>
      <c r="JU148" s="7" t="str">
        <f>IF(AND($IQ$5='Dev Settings'!$BU$3, COUNTIF($IP$21:$IP$25, II148)&gt;0, COUNTIF($IP$21:$IP$25, II147)&gt;0), MIN($ML147:$NE147)-NA147, IF(AND($IQ$6='Dev Settings'!$BU$3, COUNTIF($IQ$21:$IQ$25, II148)&gt;0, COUNTIF($IQ$21:$IQ$25, II147)&gt;0), MAX($ML147:$NE147)-NA147, IFERROR(INDEX($IU$8:$IU$107, MATCH(II148, $IT$8:$IT$107, 0)), "")))</f>
        <v/>
      </c>
      <c r="JV148" s="7" t="str">
        <f>IF(AND($IQ$5='Dev Settings'!$BU$3, COUNTIF($IP$21:$IP$25, IJ148)&gt;0, COUNTIF($IP$21:$IP$25, IJ147)&gt;0), MIN($ML147:$NE147)-NB147, IF(AND($IQ$6='Dev Settings'!$BU$3, COUNTIF($IQ$21:$IQ$25, IJ148)&gt;0, COUNTIF($IQ$21:$IQ$25, IJ147)&gt;0), MAX($ML147:$NE147)-NB147, IFERROR(INDEX($IU$8:$IU$107, MATCH(IJ148, $IT$8:$IT$107, 0)), "")))</f>
        <v/>
      </c>
      <c r="JW148" s="7" t="str">
        <f>IF(AND($IQ$5='Dev Settings'!$BU$3, COUNTIF($IP$21:$IP$25, IK148)&gt;0, COUNTIF($IP$21:$IP$25, IK147)&gt;0), MIN($ML147:$NE147)-NC147, IF(AND($IQ$6='Dev Settings'!$BU$3, COUNTIF($IQ$21:$IQ$25, IK148)&gt;0, COUNTIF($IQ$21:$IQ$25, IK147)&gt;0), MAX($ML147:$NE147)-NC147, IFERROR(INDEX($IU$8:$IU$107, MATCH(IK148, $IT$8:$IT$107, 0)), "")))</f>
        <v/>
      </c>
      <c r="JX148" s="7" t="str">
        <f>IF(AND($IQ$5='Dev Settings'!$BU$3, COUNTIF($IP$21:$IP$25, IL148)&gt;0, COUNTIF($IP$21:$IP$25, IL147)&gt;0), MIN($ML147:$NE147)-ND147, IF(AND($IQ$6='Dev Settings'!$BU$3, COUNTIF($IQ$21:$IQ$25, IL148)&gt;0, COUNTIF($IQ$21:$IQ$25, IL147)&gt;0), MAX($ML147:$NE147)-ND147, IFERROR(INDEX($IU$8:$IU$107, MATCH(IL148, $IT$8:$IT$107, 0)), "")))</f>
        <v/>
      </c>
      <c r="JY148" s="61" t="str">
        <f>IF(AND($IQ$5='Dev Settings'!$BU$3, COUNTIF($IP$21:$IP$25, IM148)&gt;0, COUNTIF($IP$21:$IP$25, IM147)&gt;0), MIN($ML147:$NE147)-NE147, IF(AND($IQ$6='Dev Settings'!$BU$3, COUNTIF($IQ$21:$IQ$25, IM148)&gt;0, COUNTIF($IQ$21:$IQ$25, IM147)&gt;0), MAX($ML147:$NE147)-NE147, IFERROR(INDEX($IU$8:$IU$107, MATCH(IM148, $IT$8:$IT$107, 0)), "")))</f>
        <v/>
      </c>
      <c r="KA148" s="60" t="str">
        <f t="shared" si="326"/>
        <v/>
      </c>
      <c r="KB148" s="7" t="str">
        <f t="shared" si="327"/>
        <v/>
      </c>
      <c r="KC148" s="7" t="str">
        <f t="shared" si="328"/>
        <v/>
      </c>
      <c r="KD148" s="7" t="str">
        <f t="shared" si="329"/>
        <v/>
      </c>
      <c r="KE148" s="7" t="str">
        <f t="shared" si="330"/>
        <v/>
      </c>
      <c r="KF148" s="7" t="str">
        <f t="shared" si="331"/>
        <v/>
      </c>
      <c r="KG148" s="7" t="str">
        <f t="shared" si="332"/>
        <v/>
      </c>
      <c r="KH148" s="7" t="str">
        <f t="shared" si="333"/>
        <v/>
      </c>
      <c r="KI148" s="7" t="str">
        <f t="shared" si="334"/>
        <v/>
      </c>
      <c r="KJ148" s="7" t="str">
        <f t="shared" si="335"/>
        <v/>
      </c>
      <c r="KK148" s="7" t="str">
        <f t="shared" si="336"/>
        <v/>
      </c>
      <c r="KL148" s="7" t="str">
        <f t="shared" si="337"/>
        <v/>
      </c>
      <c r="KM148" s="7" t="str">
        <f t="shared" si="338"/>
        <v/>
      </c>
      <c r="KN148" s="7" t="str">
        <f t="shared" si="339"/>
        <v/>
      </c>
      <c r="KO148" s="7" t="str">
        <f t="shared" si="340"/>
        <v/>
      </c>
      <c r="KP148" s="7" t="str">
        <f t="shared" si="341"/>
        <v/>
      </c>
      <c r="KQ148" s="7" t="str">
        <f t="shared" si="342"/>
        <v/>
      </c>
      <c r="KR148" s="7" t="str">
        <f t="shared" si="343"/>
        <v/>
      </c>
      <c r="KS148" s="7" t="str">
        <f t="shared" si="344"/>
        <v/>
      </c>
      <c r="KT148" s="61" t="str">
        <f t="shared" si="345"/>
        <v/>
      </c>
      <c r="KV148" s="60" t="e">
        <f t="shared" si="346"/>
        <v>#VALUE!</v>
      </c>
      <c r="KW148" s="7" t="e">
        <f t="shared" si="347"/>
        <v>#VALUE!</v>
      </c>
      <c r="KX148" s="7" t="e">
        <f t="shared" si="348"/>
        <v>#VALUE!</v>
      </c>
      <c r="KY148" s="7" t="e">
        <f t="shared" si="349"/>
        <v>#VALUE!</v>
      </c>
      <c r="KZ148" s="7" t="e">
        <f t="shared" si="350"/>
        <v>#VALUE!</v>
      </c>
      <c r="LA148" s="7" t="e">
        <f t="shared" si="351"/>
        <v>#VALUE!</v>
      </c>
      <c r="LB148" s="7" t="e">
        <f t="shared" si="352"/>
        <v>#VALUE!</v>
      </c>
      <c r="LC148" s="7" t="e">
        <f t="shared" si="353"/>
        <v>#VALUE!</v>
      </c>
      <c r="LD148" s="7" t="e">
        <f t="shared" si="354"/>
        <v>#VALUE!</v>
      </c>
      <c r="LE148" s="7" t="e">
        <f t="shared" si="355"/>
        <v>#VALUE!</v>
      </c>
      <c r="LF148" s="7" t="e">
        <f t="shared" si="356"/>
        <v>#VALUE!</v>
      </c>
      <c r="LG148" s="7" t="e">
        <f t="shared" si="357"/>
        <v>#VALUE!</v>
      </c>
      <c r="LH148" s="7" t="e">
        <f t="shared" si="358"/>
        <v>#VALUE!</v>
      </c>
      <c r="LI148" s="7" t="e">
        <f t="shared" si="359"/>
        <v>#VALUE!</v>
      </c>
      <c r="LJ148" s="7" t="e">
        <f t="shared" si="360"/>
        <v>#VALUE!</v>
      </c>
      <c r="LK148" s="7" t="e">
        <f t="shared" si="361"/>
        <v>#VALUE!</v>
      </c>
      <c r="LL148" s="7" t="e">
        <f t="shared" si="362"/>
        <v>#VALUE!</v>
      </c>
      <c r="LM148" s="7" t="e">
        <f t="shared" si="363"/>
        <v>#VALUE!</v>
      </c>
      <c r="LN148" s="7" t="e">
        <f t="shared" si="364"/>
        <v>#VALUE!</v>
      </c>
      <c r="LO148" s="61" t="e">
        <f t="shared" si="365"/>
        <v>#VALUE!</v>
      </c>
      <c r="LQ148" s="60" t="e">
        <f t="shared" si="366"/>
        <v>#VALUE!</v>
      </c>
      <c r="LR148" s="7" t="e">
        <f t="shared" si="367"/>
        <v>#VALUE!</v>
      </c>
      <c r="LS148" s="7" t="e">
        <f t="shared" si="368"/>
        <v>#VALUE!</v>
      </c>
      <c r="LT148" s="7" t="e">
        <f t="shared" si="369"/>
        <v>#VALUE!</v>
      </c>
      <c r="LU148" s="7" t="e">
        <f t="shared" si="370"/>
        <v>#VALUE!</v>
      </c>
      <c r="LV148" s="7" t="e">
        <f t="shared" si="371"/>
        <v>#VALUE!</v>
      </c>
      <c r="LW148" s="7" t="e">
        <f t="shared" si="372"/>
        <v>#VALUE!</v>
      </c>
      <c r="LX148" s="7" t="e">
        <f t="shared" si="373"/>
        <v>#VALUE!</v>
      </c>
      <c r="LY148" s="7" t="e">
        <f t="shared" si="374"/>
        <v>#VALUE!</v>
      </c>
      <c r="LZ148" s="7" t="e">
        <f t="shared" si="375"/>
        <v>#VALUE!</v>
      </c>
      <c r="MA148" s="7" t="e">
        <f t="shared" si="376"/>
        <v>#VALUE!</v>
      </c>
      <c r="MB148" s="7" t="e">
        <f t="shared" si="377"/>
        <v>#VALUE!</v>
      </c>
      <c r="MC148" s="7" t="e">
        <f t="shared" si="378"/>
        <v>#VALUE!</v>
      </c>
      <c r="MD148" s="7" t="e">
        <f t="shared" si="379"/>
        <v>#VALUE!</v>
      </c>
      <c r="ME148" s="7" t="e">
        <f t="shared" si="380"/>
        <v>#VALUE!</v>
      </c>
      <c r="MF148" s="7" t="e">
        <f t="shared" si="381"/>
        <v>#VALUE!</v>
      </c>
      <c r="MG148" s="7" t="e">
        <f t="shared" si="382"/>
        <v>#VALUE!</v>
      </c>
      <c r="MH148" s="7" t="e">
        <f t="shared" si="383"/>
        <v>#VALUE!</v>
      </c>
      <c r="MI148" s="7" t="e">
        <f t="shared" si="384"/>
        <v>#VALUE!</v>
      </c>
      <c r="MJ148" s="61" t="e">
        <f t="shared" si="385"/>
        <v>#VALUE!</v>
      </c>
      <c r="ML148" s="60" t="str">
        <f t="shared" si="392"/>
        <v/>
      </c>
      <c r="MM148" s="7" t="str">
        <f t="shared" si="393"/>
        <v/>
      </c>
      <c r="MN148" s="7" t="str">
        <f t="shared" si="394"/>
        <v/>
      </c>
      <c r="MO148" s="7" t="str">
        <f t="shared" si="395"/>
        <v/>
      </c>
      <c r="MP148" s="7" t="str">
        <f t="shared" si="396"/>
        <v/>
      </c>
      <c r="MQ148" s="7" t="str">
        <f t="shared" si="397"/>
        <v/>
      </c>
      <c r="MR148" s="7" t="str">
        <f t="shared" si="398"/>
        <v/>
      </c>
      <c r="MS148" s="7" t="str">
        <f t="shared" si="399"/>
        <v/>
      </c>
      <c r="MT148" s="7" t="str">
        <f t="shared" si="400"/>
        <v/>
      </c>
      <c r="MU148" s="7" t="str">
        <f t="shared" si="401"/>
        <v/>
      </c>
      <c r="MV148" s="7" t="str">
        <f t="shared" si="402"/>
        <v/>
      </c>
      <c r="MW148" s="7" t="str">
        <f t="shared" si="403"/>
        <v/>
      </c>
      <c r="MX148" s="7" t="str">
        <f t="shared" si="404"/>
        <v/>
      </c>
      <c r="MY148" s="7" t="str">
        <f t="shared" si="405"/>
        <v/>
      </c>
      <c r="MZ148" s="7" t="str">
        <f t="shared" si="406"/>
        <v/>
      </c>
      <c r="NA148" s="7" t="str">
        <f t="shared" si="407"/>
        <v/>
      </c>
      <c r="NB148" s="7" t="str">
        <f t="shared" si="408"/>
        <v/>
      </c>
      <c r="NC148" s="7" t="str">
        <f t="shared" si="409"/>
        <v/>
      </c>
      <c r="ND148" s="7" t="str">
        <f t="shared" si="410"/>
        <v/>
      </c>
      <c r="NE148" s="61" t="str">
        <f t="shared" si="411"/>
        <v/>
      </c>
      <c r="NG148" s="10" t="str">
        <f t="shared" si="412"/>
        <v/>
      </c>
      <c r="NI148" s="10" t="str">
        <f t="shared" si="413"/>
        <v/>
      </c>
      <c r="NK148" s="10" t="str">
        <f>IF(COUNTIF($NI148:$NI$176, "X")=1, "X", "")</f>
        <v/>
      </c>
      <c r="NM148" s="10" t="str">
        <f t="shared" si="386"/>
        <v/>
      </c>
      <c r="NO148" s="85" t="str" cm="1">
        <f t="array" ref="NO148">IF(OR(NO$7="", $JE148=""), "", IFERROR(NO$8+SUMPRODUCT((Trades!$CL$8:$CL$307)*(Trades!$O$8:$Q$307=NO$7)*(Trades!$R$8:$R$307&lt;$JE148))-SUMPRODUCT((Trades!$H$8:$H$307)*(Trades!$E$8:$E$307=NO$7)*(Trades!$R$8:$R$307&lt;$JE148)), ""))</f>
        <v/>
      </c>
      <c r="NP148" s="86" t="str" cm="1">
        <f t="array" ref="NP148">IF(OR(NP$7="", $JE148=""), "", IFERROR(NP$8+SUMPRODUCT((Trades!$CL$8:$CL$307)*(Trades!$O$8:$Q$307=NP$7)*(Trades!$R$8:$R$307&lt;$JE148))-SUMPRODUCT((Trades!$H$8:$H$307)*(Trades!$E$8:$E$307=NP$7)*(Trades!$R$8:$R$307&lt;$JE148)), ""))</f>
        <v/>
      </c>
      <c r="NQ148" s="86" t="str" cm="1">
        <f t="array" ref="NQ148">IF(OR(NQ$7="", $JE148=""), "", IFERROR(NQ$8+SUMPRODUCT((Trades!$CL$8:$CL$307)*(Trades!$O$8:$Q$307=NQ$7)*(Trades!$R$8:$R$307&lt;$JE148))-SUMPRODUCT((Trades!$H$8:$H$307)*(Trades!$E$8:$E$307=NQ$7)*(Trades!$R$8:$R$307&lt;$JE148)), ""))</f>
        <v/>
      </c>
      <c r="NR148" s="86" t="str" cm="1">
        <f t="array" ref="NR148">IF(OR(NR$7="", $JE148=""), "", IFERROR(NR$8+SUMPRODUCT((Trades!$CL$8:$CL$307)*(Trades!$O$8:$Q$307=NR$7)*(Trades!$R$8:$R$307&lt;$JE148))-SUMPRODUCT((Trades!$H$8:$H$307)*(Trades!$E$8:$E$307=NR$7)*(Trades!$R$8:$R$307&lt;$JE148)), ""))</f>
        <v/>
      </c>
      <c r="NS148" s="86" t="str" cm="1">
        <f t="array" ref="NS148">IF(OR(NS$7="", $JE148=""), "", IFERROR(NS$8+SUMPRODUCT((Trades!$CL$8:$CL$307)*(Trades!$O$8:$Q$307=NS$7)*(Trades!$R$8:$R$307&lt;$JE148))-SUMPRODUCT((Trades!$H$8:$H$307)*(Trades!$E$8:$E$307=NS$7)*(Trades!$R$8:$R$307&lt;$JE148)), ""))</f>
        <v/>
      </c>
      <c r="NT148" s="86" t="str" cm="1">
        <f t="array" ref="NT148">IF(OR(NT$7="", $JE148=""), "", IFERROR(NT$8+SUMPRODUCT((Trades!$CL$8:$CL$307)*(Trades!$O$8:$Q$307=NT$7)*(Trades!$R$8:$R$307&lt;$JE148))-SUMPRODUCT((Trades!$H$8:$H$307)*(Trades!$E$8:$E$307=NT$7)*(Trades!$R$8:$R$307&lt;$JE148)), ""))</f>
        <v/>
      </c>
      <c r="NU148" s="86" t="str" cm="1">
        <f t="array" ref="NU148">IF(OR(NU$7="", $JE148=""), "", IFERROR(NU$8+SUMPRODUCT((Trades!$CL$8:$CL$307)*(Trades!$O$8:$Q$307=NU$7)*(Trades!$R$8:$R$307&lt;$JE148))-SUMPRODUCT((Trades!$H$8:$H$307)*(Trades!$E$8:$E$307=NU$7)*(Trades!$R$8:$R$307&lt;$JE148)), ""))</f>
        <v/>
      </c>
      <c r="NV148" s="86" t="str" cm="1">
        <f t="array" ref="NV148">IF(OR(NV$7="", $JE148=""), "", IFERROR(NV$8+SUMPRODUCT((Trades!$CL$8:$CL$307)*(Trades!$O$8:$Q$307=NV$7)*(Trades!$R$8:$R$307&lt;$JE148))-SUMPRODUCT((Trades!$H$8:$H$307)*(Trades!$E$8:$E$307=NV$7)*(Trades!$R$8:$R$307&lt;$JE148)), ""))</f>
        <v/>
      </c>
      <c r="NW148" s="86" t="str" cm="1">
        <f t="array" ref="NW148">IF(OR(NW$7="", $JE148=""), "", IFERROR(NW$8+SUMPRODUCT((Trades!$CL$8:$CL$307)*(Trades!$O$8:$Q$307=NW$7)*(Trades!$R$8:$R$307&lt;$JE148))-SUMPRODUCT((Trades!$H$8:$H$307)*(Trades!$E$8:$E$307=NW$7)*(Trades!$R$8:$R$307&lt;$JE148)), ""))</f>
        <v/>
      </c>
      <c r="NX148" s="86" t="str" cm="1">
        <f t="array" ref="NX148">IF(OR(NX$7="", $JE148=""), "", IFERROR(NX$8+SUMPRODUCT((Trades!$CL$8:$CL$307)*(Trades!$O$8:$Q$307=NX$7)*(Trades!$R$8:$R$307&lt;$JE148))-SUMPRODUCT((Trades!$H$8:$H$307)*(Trades!$E$8:$E$307=NX$7)*(Trades!$R$8:$R$307&lt;$JE148)), ""))</f>
        <v/>
      </c>
      <c r="NY148" s="86" t="str" cm="1">
        <f t="array" ref="NY148">IF(OR(NY$7="", $JE148=""), "", IFERROR(NY$8+SUMPRODUCT((Trades!$CL$8:$CL$307)*(Trades!$O$8:$Q$307=NY$7)*(Trades!$R$8:$R$307&lt;$JE148))-SUMPRODUCT((Trades!$H$8:$H$307)*(Trades!$E$8:$E$307=NY$7)*(Trades!$R$8:$R$307&lt;$JE148)), ""))</f>
        <v/>
      </c>
      <c r="NZ148" s="86" t="str" cm="1">
        <f t="array" ref="NZ148">IF(OR(NZ$7="", $JE148=""), "", IFERROR(NZ$8+SUMPRODUCT((Trades!$CL$8:$CL$307)*(Trades!$O$8:$Q$307=NZ$7)*(Trades!$R$8:$R$307&lt;$JE148))-SUMPRODUCT((Trades!$H$8:$H$307)*(Trades!$E$8:$E$307=NZ$7)*(Trades!$R$8:$R$307&lt;$JE148)), ""))</f>
        <v/>
      </c>
      <c r="OA148" s="86" t="str" cm="1">
        <f t="array" ref="OA148">IF(OR(OA$7="", $JE148=""), "", IFERROR(OA$8+SUMPRODUCT((Trades!$CL$8:$CL$307)*(Trades!$O$8:$Q$307=OA$7)*(Trades!$R$8:$R$307&lt;$JE148))-SUMPRODUCT((Trades!$H$8:$H$307)*(Trades!$E$8:$E$307=OA$7)*(Trades!$R$8:$R$307&lt;$JE148)), ""))</f>
        <v/>
      </c>
      <c r="OB148" s="86" t="str" cm="1">
        <f t="array" ref="OB148">IF(OR(OB$7="", $JE148=""), "", IFERROR(OB$8+SUMPRODUCT((Trades!$CL$8:$CL$307)*(Trades!$O$8:$Q$307=OB$7)*(Trades!$R$8:$R$307&lt;$JE148))-SUMPRODUCT((Trades!$H$8:$H$307)*(Trades!$E$8:$E$307=OB$7)*(Trades!$R$8:$R$307&lt;$JE148)), ""))</f>
        <v/>
      </c>
      <c r="OC148" s="86" t="str" cm="1">
        <f t="array" ref="OC148">IF(OR(OC$7="", $JE148=""), "", IFERROR(OC$8+SUMPRODUCT((Trades!$CL$8:$CL$307)*(Trades!$O$8:$Q$307=OC$7)*(Trades!$R$8:$R$307&lt;$JE148))-SUMPRODUCT((Trades!$H$8:$H$307)*(Trades!$E$8:$E$307=OC$7)*(Trades!$R$8:$R$307&lt;$JE148)), ""))</f>
        <v/>
      </c>
      <c r="OD148" s="86" t="str" cm="1">
        <f t="array" ref="OD148">IF(OR(OD$7="", $JE148=""), "", IFERROR(OD$8+SUMPRODUCT((Trades!$CL$8:$CL$307)*(Trades!$O$8:$Q$307=OD$7)*(Trades!$R$8:$R$307&lt;$JE148))-SUMPRODUCT((Trades!$H$8:$H$307)*(Trades!$E$8:$E$307=OD$7)*(Trades!$R$8:$R$307&lt;$JE148)), ""))</f>
        <v/>
      </c>
      <c r="OE148" s="86" t="str" cm="1">
        <f t="array" ref="OE148">IF(OR(OE$7="", $JE148=""), "", IFERROR(OE$8+SUMPRODUCT((Trades!$CL$8:$CL$307)*(Trades!$O$8:$Q$307=OE$7)*(Trades!$R$8:$R$307&lt;$JE148))-SUMPRODUCT((Trades!$H$8:$H$307)*(Trades!$E$8:$E$307=OE$7)*(Trades!$R$8:$R$307&lt;$JE148)), ""))</f>
        <v/>
      </c>
      <c r="OF148" s="86" t="str" cm="1">
        <f t="array" ref="OF148">IF(OR(OF$7="", $JE148=""), "", IFERROR(OF$8+SUMPRODUCT((Trades!$CL$8:$CL$307)*(Trades!$O$8:$Q$307=OF$7)*(Trades!$R$8:$R$307&lt;$JE148))-SUMPRODUCT((Trades!$H$8:$H$307)*(Trades!$E$8:$E$307=OF$7)*(Trades!$R$8:$R$307&lt;$JE148)), ""))</f>
        <v/>
      </c>
      <c r="OG148" s="86" t="str" cm="1">
        <f t="array" ref="OG148">IF(OR(OG$7="", $JE148=""), "", IFERROR(OG$8+SUMPRODUCT((Trades!$CL$8:$CL$307)*(Trades!$O$8:$Q$307=OG$7)*(Trades!$R$8:$R$307&lt;$JE148))-SUMPRODUCT((Trades!$H$8:$H$307)*(Trades!$E$8:$E$307=OG$7)*(Trades!$R$8:$R$307&lt;$JE148)), ""))</f>
        <v/>
      </c>
      <c r="OH148" s="87" t="str" cm="1">
        <f t="array" ref="OH148">IF(OR(OH$7="", $JE148=""), "", IFERROR(OH$8+SUMPRODUCT((Trades!$CL$8:$CL$307)*(Trades!$O$8:$Q$307=OH$7)*(Trades!$R$8:$R$307&lt;$JE148))-SUMPRODUCT((Trades!$H$8:$H$307)*(Trades!$E$8:$E$307=OH$7)*(Trades!$R$8:$R$307&lt;$JE148)), ""))</f>
        <v/>
      </c>
      <c r="OJ148" s="94" t="str">
        <f t="shared" si="414"/>
        <v/>
      </c>
      <c r="OK148" s="95" t="str">
        <f t="shared" si="298"/>
        <v/>
      </c>
      <c r="OL148" s="95" t="str">
        <f t="shared" si="299"/>
        <v/>
      </c>
      <c r="OM148" s="95" t="str">
        <f t="shared" si="300"/>
        <v/>
      </c>
      <c r="ON148" s="95" t="str">
        <f t="shared" si="301"/>
        <v/>
      </c>
      <c r="OO148" s="95" t="str">
        <f t="shared" si="302"/>
        <v/>
      </c>
      <c r="OP148" s="95" t="str">
        <f t="shared" si="303"/>
        <v/>
      </c>
      <c r="OQ148" s="95" t="str">
        <f t="shared" si="304"/>
        <v/>
      </c>
      <c r="OR148" s="95" t="str">
        <f t="shared" si="305"/>
        <v/>
      </c>
      <c r="OS148" s="95" t="str">
        <f t="shared" si="275"/>
        <v/>
      </c>
      <c r="OT148" s="95" t="str">
        <f t="shared" si="276"/>
        <v/>
      </c>
      <c r="OU148" s="95" t="str">
        <f t="shared" si="277"/>
        <v/>
      </c>
      <c r="OV148" s="95" t="str">
        <f t="shared" si="278"/>
        <v/>
      </c>
      <c r="OW148" s="95" t="str">
        <f t="shared" si="279"/>
        <v/>
      </c>
      <c r="OX148" s="95" t="str">
        <f t="shared" si="280"/>
        <v/>
      </c>
      <c r="OY148" s="95" t="str">
        <f t="shared" si="281"/>
        <v/>
      </c>
      <c r="OZ148" s="95" t="str">
        <f t="shared" si="282"/>
        <v/>
      </c>
      <c r="PA148" s="95" t="str">
        <f t="shared" si="283"/>
        <v/>
      </c>
      <c r="PB148" s="95" t="str">
        <f t="shared" si="284"/>
        <v/>
      </c>
      <c r="PC148" s="96" t="str">
        <f t="shared" si="285"/>
        <v/>
      </c>
      <c r="PE148" s="101" t="str">
        <f t="shared" si="415"/>
        <v/>
      </c>
      <c r="PG148" s="106" t="str">
        <f t="shared" si="416"/>
        <v/>
      </c>
      <c r="PH148" s="107" t="str">
        <f t="shared" si="306"/>
        <v/>
      </c>
      <c r="PI148" s="107" t="str">
        <f t="shared" si="307"/>
        <v/>
      </c>
      <c r="PJ148" s="107" t="str">
        <f t="shared" si="308"/>
        <v/>
      </c>
      <c r="PK148" s="107" t="str">
        <f t="shared" si="309"/>
        <v/>
      </c>
      <c r="PL148" s="107" t="str">
        <f t="shared" si="310"/>
        <v/>
      </c>
      <c r="PM148" s="107" t="str">
        <f t="shared" si="311"/>
        <v/>
      </c>
      <c r="PN148" s="107" t="str">
        <f t="shared" si="312"/>
        <v/>
      </c>
      <c r="PO148" s="107" t="str">
        <f t="shared" si="313"/>
        <v/>
      </c>
      <c r="PP148" s="107" t="str">
        <f t="shared" si="286"/>
        <v/>
      </c>
      <c r="PQ148" s="107" t="str">
        <f t="shared" si="287"/>
        <v/>
      </c>
      <c r="PR148" s="107" t="str">
        <f t="shared" si="288"/>
        <v/>
      </c>
      <c r="PS148" s="107" t="str">
        <f t="shared" si="289"/>
        <v/>
      </c>
      <c r="PT148" s="107" t="str">
        <f t="shared" si="290"/>
        <v/>
      </c>
      <c r="PU148" s="107" t="str">
        <f t="shared" si="291"/>
        <v/>
      </c>
      <c r="PV148" s="107" t="str">
        <f t="shared" si="292"/>
        <v/>
      </c>
      <c r="PW148" s="107" t="str">
        <f t="shared" si="293"/>
        <v/>
      </c>
      <c r="PX148" s="107" t="str">
        <f t="shared" si="294"/>
        <v/>
      </c>
      <c r="PY148" s="107" t="str">
        <f t="shared" si="295"/>
        <v/>
      </c>
      <c r="PZ148" s="108" t="str">
        <f t="shared" si="296"/>
        <v/>
      </c>
      <c r="QB148" s="124" t="str" cm="1">
        <f t="array" ref="QB148">IF(OR($QB$3="", $NI148=""), "", IFERROR(INDEX($ML148:$NE148, $QA148, MATCH($QB$3, $ML$7:$NE$7, 0)), ""))</f>
        <v/>
      </c>
      <c r="QD148" s="101" t="e" cm="1">
        <f t="array" ref="QD148">IF(OR($NI148="", $QB$3=""), NA(), IFERROR(INDEX($NO148:$OH148, $QC148, MATCH($QB$3, $NO$7:$OH$7, 0)), NA()))</f>
        <v>#N/A</v>
      </c>
      <c r="QF148" s="10">
        <f t="shared" si="387"/>
        <v>-20</v>
      </c>
    </row>
    <row r="149" spans="218:448" ht="15" hidden="1" customHeight="1" x14ac:dyDescent="0.25">
      <c r="HJ149" s="52" t="e">
        <f t="shared" si="321"/>
        <v>#VALUE!</v>
      </c>
      <c r="HL149" s="49">
        <f>$CA$29</f>
        <v>0.87499999999999967</v>
      </c>
      <c r="HN149" s="10" t="e">
        <f t="shared" si="324"/>
        <v>#VALUE!</v>
      </c>
      <c r="HP149" s="10" t="e">
        <f t="shared" si="325"/>
        <v>#VALUE!</v>
      </c>
      <c r="HR149" s="10" t="e">
        <f t="shared" si="388"/>
        <v>#VALUE!</v>
      </c>
      <c r="HT149" s="60" t="e">
        <f t="shared" si="323"/>
        <v>#VALUE!</v>
      </c>
      <c r="HU149" s="7" t="e">
        <f t="shared" si="323"/>
        <v>#VALUE!</v>
      </c>
      <c r="HV149" s="7" t="e">
        <f t="shared" si="323"/>
        <v>#VALUE!</v>
      </c>
      <c r="HW149" s="7" t="e">
        <f t="shared" si="323"/>
        <v>#VALUE!</v>
      </c>
      <c r="HX149" s="7" t="e">
        <f t="shared" si="323"/>
        <v>#VALUE!</v>
      </c>
      <c r="HY149" s="7" t="e">
        <f t="shared" si="323"/>
        <v>#VALUE!</v>
      </c>
      <c r="HZ149" s="7" t="e">
        <f t="shared" si="323"/>
        <v>#VALUE!</v>
      </c>
      <c r="IA149" s="7" t="e">
        <f t="shared" si="323"/>
        <v>#VALUE!</v>
      </c>
      <c r="IB149" s="7" t="e">
        <f t="shared" si="323"/>
        <v>#VALUE!</v>
      </c>
      <c r="IC149" s="7" t="e">
        <f t="shared" si="323"/>
        <v>#VALUE!</v>
      </c>
      <c r="ID149" s="7" t="e">
        <f t="shared" si="323"/>
        <v>#VALUE!</v>
      </c>
      <c r="IE149" s="7" t="e">
        <f t="shared" si="323"/>
        <v>#VALUE!</v>
      </c>
      <c r="IF149" s="7" t="e">
        <f t="shared" si="323"/>
        <v>#VALUE!</v>
      </c>
      <c r="IG149" s="7" t="e">
        <f t="shared" si="323"/>
        <v>#VALUE!</v>
      </c>
      <c r="IH149" s="7" t="e">
        <f t="shared" si="323"/>
        <v>#VALUE!</v>
      </c>
      <c r="II149" s="7" t="e">
        <f t="shared" ref="II149:IM151" si="417">IF(OR($HR149="", II$5=""), "", IFERROR(INDEX($DL$8:$HG$107, MATCH($HR149, $DK$8:$DK$107, 0), MATCH(II$5, $DL$7:$HG$7, 0)), ""))</f>
        <v>#VALUE!</v>
      </c>
      <c r="IJ149" s="7" t="e">
        <f t="shared" si="417"/>
        <v>#VALUE!</v>
      </c>
      <c r="IK149" s="7" t="e">
        <f t="shared" si="417"/>
        <v>#VALUE!</v>
      </c>
      <c r="IL149" s="7" t="e">
        <f t="shared" si="417"/>
        <v>#VALUE!</v>
      </c>
      <c r="IM149" s="61" t="e">
        <f t="shared" si="417"/>
        <v>#VALUE!</v>
      </c>
      <c r="JE149" s="67" t="str">
        <f t="shared" si="391"/>
        <v/>
      </c>
      <c r="JF149" s="60" t="str">
        <f>IF(AND($IQ$5='Dev Settings'!$BU$3, COUNTIF($IP$21:$IP$25, HT149)&gt;0, COUNTIF($IP$21:$IP$25, HT148)&gt;0), MIN($ML148:$NE148)-ML148, IF(AND($IQ$6='Dev Settings'!$BU$3, COUNTIF($IQ$21:$IQ$25, HT149)&gt;0, COUNTIF($IQ$21:$IQ$25, HT148)&gt;0), MAX($ML148:$NE148)-ML148, IFERROR(INDEX($IU$8:$IU$107, MATCH(HT149, $IT$8:$IT$107, 0)), "")))</f>
        <v/>
      </c>
      <c r="JG149" s="7" t="str">
        <f>IF(AND($IQ$5='Dev Settings'!$BU$3, COUNTIF($IP$21:$IP$25, HU149)&gt;0, COUNTIF($IP$21:$IP$25, HU148)&gt;0), MIN($ML148:$NE148)-MM148, IF(AND($IQ$6='Dev Settings'!$BU$3, COUNTIF($IQ$21:$IQ$25, HU149)&gt;0, COUNTIF($IQ$21:$IQ$25, HU148)&gt;0), MAX($ML148:$NE148)-MM148, IFERROR(INDEX($IU$8:$IU$107, MATCH(HU149, $IT$8:$IT$107, 0)), "")))</f>
        <v/>
      </c>
      <c r="JH149" s="7" t="str">
        <f>IF(AND($IQ$5='Dev Settings'!$BU$3, COUNTIF($IP$21:$IP$25, HV149)&gt;0, COUNTIF($IP$21:$IP$25, HV148)&gt;0), MIN($ML148:$NE148)-MN148, IF(AND($IQ$6='Dev Settings'!$BU$3, COUNTIF($IQ$21:$IQ$25, HV149)&gt;0, COUNTIF($IQ$21:$IQ$25, HV148)&gt;0), MAX($ML148:$NE148)-MN148, IFERROR(INDEX($IU$8:$IU$107, MATCH(HV149, $IT$8:$IT$107, 0)), "")))</f>
        <v/>
      </c>
      <c r="JI149" s="7" t="str">
        <f>IF(AND($IQ$5='Dev Settings'!$BU$3, COUNTIF($IP$21:$IP$25, HW149)&gt;0, COUNTIF($IP$21:$IP$25, HW148)&gt;0), MIN($ML148:$NE148)-MO148, IF(AND($IQ$6='Dev Settings'!$BU$3, COUNTIF($IQ$21:$IQ$25, HW149)&gt;0, COUNTIF($IQ$21:$IQ$25, HW148)&gt;0), MAX($ML148:$NE148)-MO148, IFERROR(INDEX($IU$8:$IU$107, MATCH(HW149, $IT$8:$IT$107, 0)), "")))</f>
        <v/>
      </c>
      <c r="JJ149" s="7" t="str">
        <f>IF(AND($IQ$5='Dev Settings'!$BU$3, COUNTIF($IP$21:$IP$25, HX149)&gt;0, COUNTIF($IP$21:$IP$25, HX148)&gt;0), MIN($ML148:$NE148)-MP148, IF(AND($IQ$6='Dev Settings'!$BU$3, COUNTIF($IQ$21:$IQ$25, HX149)&gt;0, COUNTIF($IQ$21:$IQ$25, HX148)&gt;0), MAX($ML148:$NE148)-MP148, IFERROR(INDEX($IU$8:$IU$107, MATCH(HX149, $IT$8:$IT$107, 0)), "")))</f>
        <v/>
      </c>
      <c r="JK149" s="7" t="str">
        <f>IF(AND($IQ$5='Dev Settings'!$BU$3, COUNTIF($IP$21:$IP$25, HY149)&gt;0, COUNTIF($IP$21:$IP$25, HY148)&gt;0), MIN($ML148:$NE148)-MQ148, IF(AND($IQ$6='Dev Settings'!$BU$3, COUNTIF($IQ$21:$IQ$25, HY149)&gt;0, COUNTIF($IQ$21:$IQ$25, HY148)&gt;0), MAX($ML148:$NE148)-MQ148, IFERROR(INDEX($IU$8:$IU$107, MATCH(HY149, $IT$8:$IT$107, 0)), "")))</f>
        <v/>
      </c>
      <c r="JL149" s="7" t="str">
        <f>IF(AND($IQ$5='Dev Settings'!$BU$3, COUNTIF($IP$21:$IP$25, HZ149)&gt;0, COUNTIF($IP$21:$IP$25, HZ148)&gt;0), MIN($ML148:$NE148)-MR148, IF(AND($IQ$6='Dev Settings'!$BU$3, COUNTIF($IQ$21:$IQ$25, HZ149)&gt;0, COUNTIF($IQ$21:$IQ$25, HZ148)&gt;0), MAX($ML148:$NE148)-MR148, IFERROR(INDEX($IU$8:$IU$107, MATCH(HZ149, $IT$8:$IT$107, 0)), "")))</f>
        <v/>
      </c>
      <c r="JM149" s="7" t="str">
        <f>IF(AND($IQ$5='Dev Settings'!$BU$3, COUNTIF($IP$21:$IP$25, IA149)&gt;0, COUNTIF($IP$21:$IP$25, IA148)&gt;0), MIN($ML148:$NE148)-MS148, IF(AND($IQ$6='Dev Settings'!$BU$3, COUNTIF($IQ$21:$IQ$25, IA149)&gt;0, COUNTIF($IQ$21:$IQ$25, IA148)&gt;0), MAX($ML148:$NE148)-MS148, IFERROR(INDEX($IU$8:$IU$107, MATCH(IA149, $IT$8:$IT$107, 0)), "")))</f>
        <v/>
      </c>
      <c r="JN149" s="7" t="str">
        <f>IF(AND($IQ$5='Dev Settings'!$BU$3, COUNTIF($IP$21:$IP$25, IB149)&gt;0, COUNTIF($IP$21:$IP$25, IB148)&gt;0), MIN($ML148:$NE148)-MT148, IF(AND($IQ$6='Dev Settings'!$BU$3, COUNTIF($IQ$21:$IQ$25, IB149)&gt;0, COUNTIF($IQ$21:$IQ$25, IB148)&gt;0), MAX($ML148:$NE148)-MT148, IFERROR(INDEX($IU$8:$IU$107, MATCH(IB149, $IT$8:$IT$107, 0)), "")))</f>
        <v/>
      </c>
      <c r="JO149" s="7" t="str">
        <f>IF(AND($IQ$5='Dev Settings'!$BU$3, COUNTIF($IP$21:$IP$25, IC149)&gt;0, COUNTIF($IP$21:$IP$25, IC148)&gt;0), MIN($ML148:$NE148)-MU148, IF(AND($IQ$6='Dev Settings'!$BU$3, COUNTIF($IQ$21:$IQ$25, IC149)&gt;0, COUNTIF($IQ$21:$IQ$25, IC148)&gt;0), MAX($ML148:$NE148)-MU148, IFERROR(INDEX($IU$8:$IU$107, MATCH(IC149, $IT$8:$IT$107, 0)), "")))</f>
        <v/>
      </c>
      <c r="JP149" s="7" t="str">
        <f>IF(AND($IQ$5='Dev Settings'!$BU$3, COUNTIF($IP$21:$IP$25, ID149)&gt;0, COUNTIF($IP$21:$IP$25, ID148)&gt;0), MIN($ML148:$NE148)-MV148, IF(AND($IQ$6='Dev Settings'!$BU$3, COUNTIF($IQ$21:$IQ$25, ID149)&gt;0, COUNTIF($IQ$21:$IQ$25, ID148)&gt;0), MAX($ML148:$NE148)-MV148, IFERROR(INDEX($IU$8:$IU$107, MATCH(ID149, $IT$8:$IT$107, 0)), "")))</f>
        <v/>
      </c>
      <c r="JQ149" s="7" t="str">
        <f>IF(AND($IQ$5='Dev Settings'!$BU$3, COUNTIF($IP$21:$IP$25, IE149)&gt;0, COUNTIF($IP$21:$IP$25, IE148)&gt;0), MIN($ML148:$NE148)-MW148, IF(AND($IQ$6='Dev Settings'!$BU$3, COUNTIF($IQ$21:$IQ$25, IE149)&gt;0, COUNTIF($IQ$21:$IQ$25, IE148)&gt;0), MAX($ML148:$NE148)-MW148, IFERROR(INDEX($IU$8:$IU$107, MATCH(IE149, $IT$8:$IT$107, 0)), "")))</f>
        <v/>
      </c>
      <c r="JR149" s="7" t="str">
        <f>IF(AND($IQ$5='Dev Settings'!$BU$3, COUNTIF($IP$21:$IP$25, IF149)&gt;0, COUNTIF($IP$21:$IP$25, IF148)&gt;0), MIN($ML148:$NE148)-MX148, IF(AND($IQ$6='Dev Settings'!$BU$3, COUNTIF($IQ$21:$IQ$25, IF149)&gt;0, COUNTIF($IQ$21:$IQ$25, IF148)&gt;0), MAX($ML148:$NE148)-MX148, IFERROR(INDEX($IU$8:$IU$107, MATCH(IF149, $IT$8:$IT$107, 0)), "")))</f>
        <v/>
      </c>
      <c r="JS149" s="7" t="str">
        <f>IF(AND($IQ$5='Dev Settings'!$BU$3, COUNTIF($IP$21:$IP$25, IG149)&gt;0, COUNTIF($IP$21:$IP$25, IG148)&gt;0), MIN($ML148:$NE148)-MY148, IF(AND($IQ$6='Dev Settings'!$BU$3, COUNTIF($IQ$21:$IQ$25, IG149)&gt;0, COUNTIF($IQ$21:$IQ$25, IG148)&gt;0), MAX($ML148:$NE148)-MY148, IFERROR(INDEX($IU$8:$IU$107, MATCH(IG149, $IT$8:$IT$107, 0)), "")))</f>
        <v/>
      </c>
      <c r="JT149" s="7" t="str">
        <f>IF(AND($IQ$5='Dev Settings'!$BU$3, COUNTIF($IP$21:$IP$25, IH149)&gt;0, COUNTIF($IP$21:$IP$25, IH148)&gt;0), MIN($ML148:$NE148)-MZ148, IF(AND($IQ$6='Dev Settings'!$BU$3, COUNTIF($IQ$21:$IQ$25, IH149)&gt;0, COUNTIF($IQ$21:$IQ$25, IH148)&gt;0), MAX($ML148:$NE148)-MZ148, IFERROR(INDEX($IU$8:$IU$107, MATCH(IH149, $IT$8:$IT$107, 0)), "")))</f>
        <v/>
      </c>
      <c r="JU149" s="7" t="str">
        <f>IF(AND($IQ$5='Dev Settings'!$BU$3, COUNTIF($IP$21:$IP$25, II149)&gt;0, COUNTIF($IP$21:$IP$25, II148)&gt;0), MIN($ML148:$NE148)-NA148, IF(AND($IQ$6='Dev Settings'!$BU$3, COUNTIF($IQ$21:$IQ$25, II149)&gt;0, COUNTIF($IQ$21:$IQ$25, II148)&gt;0), MAX($ML148:$NE148)-NA148, IFERROR(INDEX($IU$8:$IU$107, MATCH(II149, $IT$8:$IT$107, 0)), "")))</f>
        <v/>
      </c>
      <c r="JV149" s="7" t="str">
        <f>IF(AND($IQ$5='Dev Settings'!$BU$3, COUNTIF($IP$21:$IP$25, IJ149)&gt;0, COUNTIF($IP$21:$IP$25, IJ148)&gt;0), MIN($ML148:$NE148)-NB148, IF(AND($IQ$6='Dev Settings'!$BU$3, COUNTIF($IQ$21:$IQ$25, IJ149)&gt;0, COUNTIF($IQ$21:$IQ$25, IJ148)&gt;0), MAX($ML148:$NE148)-NB148, IFERROR(INDEX($IU$8:$IU$107, MATCH(IJ149, $IT$8:$IT$107, 0)), "")))</f>
        <v/>
      </c>
      <c r="JW149" s="7" t="str">
        <f>IF(AND($IQ$5='Dev Settings'!$BU$3, COUNTIF($IP$21:$IP$25, IK149)&gt;0, COUNTIF($IP$21:$IP$25, IK148)&gt;0), MIN($ML148:$NE148)-NC148, IF(AND($IQ$6='Dev Settings'!$BU$3, COUNTIF($IQ$21:$IQ$25, IK149)&gt;0, COUNTIF($IQ$21:$IQ$25, IK148)&gt;0), MAX($ML148:$NE148)-NC148, IFERROR(INDEX($IU$8:$IU$107, MATCH(IK149, $IT$8:$IT$107, 0)), "")))</f>
        <v/>
      </c>
      <c r="JX149" s="7" t="str">
        <f>IF(AND($IQ$5='Dev Settings'!$BU$3, COUNTIF($IP$21:$IP$25, IL149)&gt;0, COUNTIF($IP$21:$IP$25, IL148)&gt;0), MIN($ML148:$NE148)-ND148, IF(AND($IQ$6='Dev Settings'!$BU$3, COUNTIF($IQ$21:$IQ$25, IL149)&gt;0, COUNTIF($IQ$21:$IQ$25, IL148)&gt;0), MAX($ML148:$NE148)-ND148, IFERROR(INDEX($IU$8:$IU$107, MATCH(IL149, $IT$8:$IT$107, 0)), "")))</f>
        <v/>
      </c>
      <c r="JY149" s="61" t="str">
        <f>IF(AND($IQ$5='Dev Settings'!$BU$3, COUNTIF($IP$21:$IP$25, IM149)&gt;0, COUNTIF($IP$21:$IP$25, IM148)&gt;0), MIN($ML148:$NE148)-NE148, IF(AND($IQ$6='Dev Settings'!$BU$3, COUNTIF($IQ$21:$IQ$25, IM149)&gt;0, COUNTIF($IQ$21:$IQ$25, IM148)&gt;0), MAX($ML148:$NE148)-NE148, IFERROR(INDEX($IU$8:$IU$107, MATCH(IM149, $IT$8:$IT$107, 0)), "")))</f>
        <v/>
      </c>
      <c r="KA149" s="60" t="str">
        <f t="shared" si="326"/>
        <v/>
      </c>
      <c r="KB149" s="7" t="str">
        <f t="shared" si="327"/>
        <v/>
      </c>
      <c r="KC149" s="7" t="str">
        <f t="shared" si="328"/>
        <v/>
      </c>
      <c r="KD149" s="7" t="str">
        <f t="shared" si="329"/>
        <v/>
      </c>
      <c r="KE149" s="7" t="str">
        <f t="shared" si="330"/>
        <v/>
      </c>
      <c r="KF149" s="7" t="str">
        <f t="shared" si="331"/>
        <v/>
      </c>
      <c r="KG149" s="7" t="str">
        <f t="shared" si="332"/>
        <v/>
      </c>
      <c r="KH149" s="7" t="str">
        <f t="shared" si="333"/>
        <v/>
      </c>
      <c r="KI149" s="7" t="str">
        <f t="shared" si="334"/>
        <v/>
      </c>
      <c r="KJ149" s="7" t="str">
        <f t="shared" si="335"/>
        <v/>
      </c>
      <c r="KK149" s="7" t="str">
        <f t="shared" si="336"/>
        <v/>
      </c>
      <c r="KL149" s="7" t="str">
        <f t="shared" si="337"/>
        <v/>
      </c>
      <c r="KM149" s="7" t="str">
        <f t="shared" si="338"/>
        <v/>
      </c>
      <c r="KN149" s="7" t="str">
        <f t="shared" si="339"/>
        <v/>
      </c>
      <c r="KO149" s="7" t="str">
        <f t="shared" si="340"/>
        <v/>
      </c>
      <c r="KP149" s="7" t="str">
        <f t="shared" si="341"/>
        <v/>
      </c>
      <c r="KQ149" s="7" t="str">
        <f t="shared" si="342"/>
        <v/>
      </c>
      <c r="KR149" s="7" t="str">
        <f t="shared" si="343"/>
        <v/>
      </c>
      <c r="KS149" s="7" t="str">
        <f t="shared" si="344"/>
        <v/>
      </c>
      <c r="KT149" s="61" t="str">
        <f t="shared" si="345"/>
        <v/>
      </c>
      <c r="KV149" s="60" t="e">
        <f t="shared" si="346"/>
        <v>#VALUE!</v>
      </c>
      <c r="KW149" s="7" t="e">
        <f t="shared" si="347"/>
        <v>#VALUE!</v>
      </c>
      <c r="KX149" s="7" t="e">
        <f t="shared" si="348"/>
        <v>#VALUE!</v>
      </c>
      <c r="KY149" s="7" t="e">
        <f t="shared" si="349"/>
        <v>#VALUE!</v>
      </c>
      <c r="KZ149" s="7" t="e">
        <f t="shared" si="350"/>
        <v>#VALUE!</v>
      </c>
      <c r="LA149" s="7" t="e">
        <f t="shared" si="351"/>
        <v>#VALUE!</v>
      </c>
      <c r="LB149" s="7" t="e">
        <f t="shared" si="352"/>
        <v>#VALUE!</v>
      </c>
      <c r="LC149" s="7" t="e">
        <f t="shared" si="353"/>
        <v>#VALUE!</v>
      </c>
      <c r="LD149" s="7" t="e">
        <f t="shared" si="354"/>
        <v>#VALUE!</v>
      </c>
      <c r="LE149" s="7" t="e">
        <f t="shared" si="355"/>
        <v>#VALUE!</v>
      </c>
      <c r="LF149" s="7" t="e">
        <f t="shared" si="356"/>
        <v>#VALUE!</v>
      </c>
      <c r="LG149" s="7" t="e">
        <f t="shared" si="357"/>
        <v>#VALUE!</v>
      </c>
      <c r="LH149" s="7" t="e">
        <f t="shared" si="358"/>
        <v>#VALUE!</v>
      </c>
      <c r="LI149" s="7" t="e">
        <f t="shared" si="359"/>
        <v>#VALUE!</v>
      </c>
      <c r="LJ149" s="7" t="e">
        <f t="shared" si="360"/>
        <v>#VALUE!</v>
      </c>
      <c r="LK149" s="7" t="e">
        <f t="shared" si="361"/>
        <v>#VALUE!</v>
      </c>
      <c r="LL149" s="7" t="e">
        <f t="shared" si="362"/>
        <v>#VALUE!</v>
      </c>
      <c r="LM149" s="7" t="e">
        <f t="shared" si="363"/>
        <v>#VALUE!</v>
      </c>
      <c r="LN149" s="7" t="e">
        <f t="shared" si="364"/>
        <v>#VALUE!</v>
      </c>
      <c r="LO149" s="61" t="e">
        <f t="shared" si="365"/>
        <v>#VALUE!</v>
      </c>
      <c r="LQ149" s="60" t="e">
        <f t="shared" si="366"/>
        <v>#VALUE!</v>
      </c>
      <c r="LR149" s="7" t="e">
        <f t="shared" si="367"/>
        <v>#VALUE!</v>
      </c>
      <c r="LS149" s="7" t="e">
        <f t="shared" si="368"/>
        <v>#VALUE!</v>
      </c>
      <c r="LT149" s="7" t="e">
        <f t="shared" si="369"/>
        <v>#VALUE!</v>
      </c>
      <c r="LU149" s="7" t="e">
        <f t="shared" si="370"/>
        <v>#VALUE!</v>
      </c>
      <c r="LV149" s="7" t="e">
        <f t="shared" si="371"/>
        <v>#VALUE!</v>
      </c>
      <c r="LW149" s="7" t="e">
        <f t="shared" si="372"/>
        <v>#VALUE!</v>
      </c>
      <c r="LX149" s="7" t="e">
        <f t="shared" si="373"/>
        <v>#VALUE!</v>
      </c>
      <c r="LY149" s="7" t="e">
        <f t="shared" si="374"/>
        <v>#VALUE!</v>
      </c>
      <c r="LZ149" s="7" t="e">
        <f t="shared" si="375"/>
        <v>#VALUE!</v>
      </c>
      <c r="MA149" s="7" t="e">
        <f t="shared" si="376"/>
        <v>#VALUE!</v>
      </c>
      <c r="MB149" s="7" t="e">
        <f t="shared" si="377"/>
        <v>#VALUE!</v>
      </c>
      <c r="MC149" s="7" t="e">
        <f t="shared" si="378"/>
        <v>#VALUE!</v>
      </c>
      <c r="MD149" s="7" t="e">
        <f t="shared" si="379"/>
        <v>#VALUE!</v>
      </c>
      <c r="ME149" s="7" t="e">
        <f t="shared" si="380"/>
        <v>#VALUE!</v>
      </c>
      <c r="MF149" s="7" t="e">
        <f t="shared" si="381"/>
        <v>#VALUE!</v>
      </c>
      <c r="MG149" s="7" t="e">
        <f t="shared" si="382"/>
        <v>#VALUE!</v>
      </c>
      <c r="MH149" s="7" t="e">
        <f t="shared" si="383"/>
        <v>#VALUE!</v>
      </c>
      <c r="MI149" s="7" t="e">
        <f t="shared" si="384"/>
        <v>#VALUE!</v>
      </c>
      <c r="MJ149" s="61" t="e">
        <f t="shared" si="385"/>
        <v>#VALUE!</v>
      </c>
      <c r="ML149" s="60" t="str">
        <f t="shared" si="392"/>
        <v/>
      </c>
      <c r="MM149" s="7" t="str">
        <f t="shared" si="393"/>
        <v/>
      </c>
      <c r="MN149" s="7" t="str">
        <f t="shared" si="394"/>
        <v/>
      </c>
      <c r="MO149" s="7" t="str">
        <f t="shared" si="395"/>
        <v/>
      </c>
      <c r="MP149" s="7" t="str">
        <f t="shared" si="396"/>
        <v/>
      </c>
      <c r="MQ149" s="7" t="str">
        <f t="shared" si="397"/>
        <v/>
      </c>
      <c r="MR149" s="7" t="str">
        <f t="shared" si="398"/>
        <v/>
      </c>
      <c r="MS149" s="7" t="str">
        <f t="shared" si="399"/>
        <v/>
      </c>
      <c r="MT149" s="7" t="str">
        <f t="shared" si="400"/>
        <v/>
      </c>
      <c r="MU149" s="7" t="str">
        <f t="shared" si="401"/>
        <v/>
      </c>
      <c r="MV149" s="7" t="str">
        <f t="shared" si="402"/>
        <v/>
      </c>
      <c r="MW149" s="7" t="str">
        <f t="shared" si="403"/>
        <v/>
      </c>
      <c r="MX149" s="7" t="str">
        <f t="shared" si="404"/>
        <v/>
      </c>
      <c r="MY149" s="7" t="str">
        <f t="shared" si="405"/>
        <v/>
      </c>
      <c r="MZ149" s="7" t="str">
        <f t="shared" si="406"/>
        <v/>
      </c>
      <c r="NA149" s="7" t="str">
        <f t="shared" si="407"/>
        <v/>
      </c>
      <c r="NB149" s="7" t="str">
        <f t="shared" si="408"/>
        <v/>
      </c>
      <c r="NC149" s="7" t="str">
        <f t="shared" si="409"/>
        <v/>
      </c>
      <c r="ND149" s="7" t="str">
        <f t="shared" si="410"/>
        <v/>
      </c>
      <c r="NE149" s="61" t="str">
        <f t="shared" si="411"/>
        <v/>
      </c>
      <c r="NG149" s="10" t="str">
        <f t="shared" si="412"/>
        <v/>
      </c>
      <c r="NI149" s="10" t="str">
        <f t="shared" si="413"/>
        <v/>
      </c>
      <c r="NK149" s="10" t="str">
        <f>IF(COUNTIF($NI149:$NI$176, "X")=1, "X", "")</f>
        <v/>
      </c>
      <c r="NM149" s="10" t="str">
        <f t="shared" si="386"/>
        <v/>
      </c>
      <c r="NO149" s="85" t="str" cm="1">
        <f t="array" ref="NO149">IF(OR(NO$7="", $JE149=""), "", IFERROR(NO$8+SUMPRODUCT((Trades!$CL$8:$CL$307)*(Trades!$O$8:$Q$307=NO$7)*(Trades!$R$8:$R$307&lt;$JE149))-SUMPRODUCT((Trades!$H$8:$H$307)*(Trades!$E$8:$E$307=NO$7)*(Trades!$R$8:$R$307&lt;$JE149)), ""))</f>
        <v/>
      </c>
      <c r="NP149" s="86" t="str" cm="1">
        <f t="array" ref="NP149">IF(OR(NP$7="", $JE149=""), "", IFERROR(NP$8+SUMPRODUCT((Trades!$CL$8:$CL$307)*(Trades!$O$8:$Q$307=NP$7)*(Trades!$R$8:$R$307&lt;$JE149))-SUMPRODUCT((Trades!$H$8:$H$307)*(Trades!$E$8:$E$307=NP$7)*(Trades!$R$8:$R$307&lt;$JE149)), ""))</f>
        <v/>
      </c>
      <c r="NQ149" s="86" t="str" cm="1">
        <f t="array" ref="NQ149">IF(OR(NQ$7="", $JE149=""), "", IFERROR(NQ$8+SUMPRODUCT((Trades!$CL$8:$CL$307)*(Trades!$O$8:$Q$307=NQ$7)*(Trades!$R$8:$R$307&lt;$JE149))-SUMPRODUCT((Trades!$H$8:$H$307)*(Trades!$E$8:$E$307=NQ$7)*(Trades!$R$8:$R$307&lt;$JE149)), ""))</f>
        <v/>
      </c>
      <c r="NR149" s="86" t="str" cm="1">
        <f t="array" ref="NR149">IF(OR(NR$7="", $JE149=""), "", IFERROR(NR$8+SUMPRODUCT((Trades!$CL$8:$CL$307)*(Trades!$O$8:$Q$307=NR$7)*(Trades!$R$8:$R$307&lt;$JE149))-SUMPRODUCT((Trades!$H$8:$H$307)*(Trades!$E$8:$E$307=NR$7)*(Trades!$R$8:$R$307&lt;$JE149)), ""))</f>
        <v/>
      </c>
      <c r="NS149" s="86" t="str" cm="1">
        <f t="array" ref="NS149">IF(OR(NS$7="", $JE149=""), "", IFERROR(NS$8+SUMPRODUCT((Trades!$CL$8:$CL$307)*(Trades!$O$8:$Q$307=NS$7)*(Trades!$R$8:$R$307&lt;$JE149))-SUMPRODUCT((Trades!$H$8:$H$307)*(Trades!$E$8:$E$307=NS$7)*(Trades!$R$8:$R$307&lt;$JE149)), ""))</f>
        <v/>
      </c>
      <c r="NT149" s="86" t="str" cm="1">
        <f t="array" ref="NT149">IF(OR(NT$7="", $JE149=""), "", IFERROR(NT$8+SUMPRODUCT((Trades!$CL$8:$CL$307)*(Trades!$O$8:$Q$307=NT$7)*(Trades!$R$8:$R$307&lt;$JE149))-SUMPRODUCT((Trades!$H$8:$H$307)*(Trades!$E$8:$E$307=NT$7)*(Trades!$R$8:$R$307&lt;$JE149)), ""))</f>
        <v/>
      </c>
      <c r="NU149" s="86" t="str" cm="1">
        <f t="array" ref="NU149">IF(OR(NU$7="", $JE149=""), "", IFERROR(NU$8+SUMPRODUCT((Trades!$CL$8:$CL$307)*(Trades!$O$8:$Q$307=NU$7)*(Trades!$R$8:$R$307&lt;$JE149))-SUMPRODUCT((Trades!$H$8:$H$307)*(Trades!$E$8:$E$307=NU$7)*(Trades!$R$8:$R$307&lt;$JE149)), ""))</f>
        <v/>
      </c>
      <c r="NV149" s="86" t="str" cm="1">
        <f t="array" ref="NV149">IF(OR(NV$7="", $JE149=""), "", IFERROR(NV$8+SUMPRODUCT((Trades!$CL$8:$CL$307)*(Trades!$O$8:$Q$307=NV$7)*(Trades!$R$8:$R$307&lt;$JE149))-SUMPRODUCT((Trades!$H$8:$H$307)*(Trades!$E$8:$E$307=NV$7)*(Trades!$R$8:$R$307&lt;$JE149)), ""))</f>
        <v/>
      </c>
      <c r="NW149" s="86" t="str" cm="1">
        <f t="array" ref="NW149">IF(OR(NW$7="", $JE149=""), "", IFERROR(NW$8+SUMPRODUCT((Trades!$CL$8:$CL$307)*(Trades!$O$8:$Q$307=NW$7)*(Trades!$R$8:$R$307&lt;$JE149))-SUMPRODUCT((Trades!$H$8:$H$307)*(Trades!$E$8:$E$307=NW$7)*(Trades!$R$8:$R$307&lt;$JE149)), ""))</f>
        <v/>
      </c>
      <c r="NX149" s="86" t="str" cm="1">
        <f t="array" ref="NX149">IF(OR(NX$7="", $JE149=""), "", IFERROR(NX$8+SUMPRODUCT((Trades!$CL$8:$CL$307)*(Trades!$O$8:$Q$307=NX$7)*(Trades!$R$8:$R$307&lt;$JE149))-SUMPRODUCT((Trades!$H$8:$H$307)*(Trades!$E$8:$E$307=NX$7)*(Trades!$R$8:$R$307&lt;$JE149)), ""))</f>
        <v/>
      </c>
      <c r="NY149" s="86" t="str" cm="1">
        <f t="array" ref="NY149">IF(OR(NY$7="", $JE149=""), "", IFERROR(NY$8+SUMPRODUCT((Trades!$CL$8:$CL$307)*(Trades!$O$8:$Q$307=NY$7)*(Trades!$R$8:$R$307&lt;$JE149))-SUMPRODUCT((Trades!$H$8:$H$307)*(Trades!$E$8:$E$307=NY$7)*(Trades!$R$8:$R$307&lt;$JE149)), ""))</f>
        <v/>
      </c>
      <c r="NZ149" s="86" t="str" cm="1">
        <f t="array" ref="NZ149">IF(OR(NZ$7="", $JE149=""), "", IFERROR(NZ$8+SUMPRODUCT((Trades!$CL$8:$CL$307)*(Trades!$O$8:$Q$307=NZ$7)*(Trades!$R$8:$R$307&lt;$JE149))-SUMPRODUCT((Trades!$H$8:$H$307)*(Trades!$E$8:$E$307=NZ$7)*(Trades!$R$8:$R$307&lt;$JE149)), ""))</f>
        <v/>
      </c>
      <c r="OA149" s="86" t="str" cm="1">
        <f t="array" ref="OA149">IF(OR(OA$7="", $JE149=""), "", IFERROR(OA$8+SUMPRODUCT((Trades!$CL$8:$CL$307)*(Trades!$O$8:$Q$307=OA$7)*(Trades!$R$8:$R$307&lt;$JE149))-SUMPRODUCT((Trades!$H$8:$H$307)*(Trades!$E$8:$E$307=OA$7)*(Trades!$R$8:$R$307&lt;$JE149)), ""))</f>
        <v/>
      </c>
      <c r="OB149" s="86" t="str" cm="1">
        <f t="array" ref="OB149">IF(OR(OB$7="", $JE149=""), "", IFERROR(OB$8+SUMPRODUCT((Trades!$CL$8:$CL$307)*(Trades!$O$8:$Q$307=OB$7)*(Trades!$R$8:$R$307&lt;$JE149))-SUMPRODUCT((Trades!$H$8:$H$307)*(Trades!$E$8:$E$307=OB$7)*(Trades!$R$8:$R$307&lt;$JE149)), ""))</f>
        <v/>
      </c>
      <c r="OC149" s="86" t="str" cm="1">
        <f t="array" ref="OC149">IF(OR(OC$7="", $JE149=""), "", IFERROR(OC$8+SUMPRODUCT((Trades!$CL$8:$CL$307)*(Trades!$O$8:$Q$307=OC$7)*(Trades!$R$8:$R$307&lt;$JE149))-SUMPRODUCT((Trades!$H$8:$H$307)*(Trades!$E$8:$E$307=OC$7)*(Trades!$R$8:$R$307&lt;$JE149)), ""))</f>
        <v/>
      </c>
      <c r="OD149" s="86" t="str" cm="1">
        <f t="array" ref="OD149">IF(OR(OD$7="", $JE149=""), "", IFERROR(OD$8+SUMPRODUCT((Trades!$CL$8:$CL$307)*(Trades!$O$8:$Q$307=OD$7)*(Trades!$R$8:$R$307&lt;$JE149))-SUMPRODUCT((Trades!$H$8:$H$307)*(Trades!$E$8:$E$307=OD$7)*(Trades!$R$8:$R$307&lt;$JE149)), ""))</f>
        <v/>
      </c>
      <c r="OE149" s="86" t="str" cm="1">
        <f t="array" ref="OE149">IF(OR(OE$7="", $JE149=""), "", IFERROR(OE$8+SUMPRODUCT((Trades!$CL$8:$CL$307)*(Trades!$O$8:$Q$307=OE$7)*(Trades!$R$8:$R$307&lt;$JE149))-SUMPRODUCT((Trades!$H$8:$H$307)*(Trades!$E$8:$E$307=OE$7)*(Trades!$R$8:$R$307&lt;$JE149)), ""))</f>
        <v/>
      </c>
      <c r="OF149" s="86" t="str" cm="1">
        <f t="array" ref="OF149">IF(OR(OF$7="", $JE149=""), "", IFERROR(OF$8+SUMPRODUCT((Trades!$CL$8:$CL$307)*(Trades!$O$8:$Q$307=OF$7)*(Trades!$R$8:$R$307&lt;$JE149))-SUMPRODUCT((Trades!$H$8:$H$307)*(Trades!$E$8:$E$307=OF$7)*(Trades!$R$8:$R$307&lt;$JE149)), ""))</f>
        <v/>
      </c>
      <c r="OG149" s="86" t="str" cm="1">
        <f t="array" ref="OG149">IF(OR(OG$7="", $JE149=""), "", IFERROR(OG$8+SUMPRODUCT((Trades!$CL$8:$CL$307)*(Trades!$O$8:$Q$307=OG$7)*(Trades!$R$8:$R$307&lt;$JE149))-SUMPRODUCT((Trades!$H$8:$H$307)*(Trades!$E$8:$E$307=OG$7)*(Trades!$R$8:$R$307&lt;$JE149)), ""))</f>
        <v/>
      </c>
      <c r="OH149" s="87" t="str" cm="1">
        <f t="array" ref="OH149">IF(OR(OH$7="", $JE149=""), "", IFERROR(OH$8+SUMPRODUCT((Trades!$CL$8:$CL$307)*(Trades!$O$8:$Q$307=OH$7)*(Trades!$R$8:$R$307&lt;$JE149))-SUMPRODUCT((Trades!$H$8:$H$307)*(Trades!$E$8:$E$307=OH$7)*(Trades!$R$8:$R$307&lt;$JE149)), ""))</f>
        <v/>
      </c>
      <c r="OJ149" s="94" t="str">
        <f t="shared" si="414"/>
        <v/>
      </c>
      <c r="OK149" s="95" t="str">
        <f t="shared" si="298"/>
        <v/>
      </c>
      <c r="OL149" s="95" t="str">
        <f t="shared" si="299"/>
        <v/>
      </c>
      <c r="OM149" s="95" t="str">
        <f t="shared" si="300"/>
        <v/>
      </c>
      <c r="ON149" s="95" t="str">
        <f t="shared" si="301"/>
        <v/>
      </c>
      <c r="OO149" s="95" t="str">
        <f t="shared" si="302"/>
        <v/>
      </c>
      <c r="OP149" s="95" t="str">
        <f t="shared" si="303"/>
        <v/>
      </c>
      <c r="OQ149" s="95" t="str">
        <f t="shared" si="304"/>
        <v/>
      </c>
      <c r="OR149" s="95" t="str">
        <f t="shared" si="305"/>
        <v/>
      </c>
      <c r="OS149" s="95" t="str">
        <f t="shared" ref="OS149:OS151" si="418">IF(OR(OS$7="", $JE149=""), "", IFERROR(ROUND(NX149*MU149/$NG149, 0), ""))</f>
        <v/>
      </c>
      <c r="OT149" s="95" t="str">
        <f t="shared" ref="OT149:OT151" si="419">IF(OR(OT$7="", $JE149=""), "", IFERROR(ROUND(NY149*MV149/$NG149, 0), ""))</f>
        <v/>
      </c>
      <c r="OU149" s="95" t="str">
        <f t="shared" ref="OU149:OU151" si="420">IF(OR(OU$7="", $JE149=""), "", IFERROR(ROUND(NZ149*MW149/$NG149, 0), ""))</f>
        <v/>
      </c>
      <c r="OV149" s="95" t="str">
        <f t="shared" ref="OV149:OV151" si="421">IF(OR(OV$7="", $JE149=""), "", IFERROR(ROUND(OA149*MX149/$NG149, 0), ""))</f>
        <v/>
      </c>
      <c r="OW149" s="95" t="str">
        <f t="shared" ref="OW149:OW151" si="422">IF(OR(OW$7="", $JE149=""), "", IFERROR(ROUND(OB149*MY149/$NG149, 0), ""))</f>
        <v/>
      </c>
      <c r="OX149" s="95" t="str">
        <f t="shared" ref="OX149:OX151" si="423">IF(OR(OX$7="", $JE149=""), "", IFERROR(ROUND(OC149*MZ149/$NG149, 0), ""))</f>
        <v/>
      </c>
      <c r="OY149" s="95" t="str">
        <f t="shared" ref="OY149:OY151" si="424">IF(OR(OY$7="", $JE149=""), "", IFERROR(ROUND(OD149*NA149/$NG149, 0), ""))</f>
        <v/>
      </c>
      <c r="OZ149" s="95" t="str">
        <f t="shared" ref="OZ149:OZ151" si="425">IF(OR(OZ$7="", $JE149=""), "", IFERROR(ROUND(OE149*NB149/$NG149, 0), ""))</f>
        <v/>
      </c>
      <c r="PA149" s="95" t="str">
        <f t="shared" ref="PA149:PA151" si="426">IF(OR(PA$7="", $JE149=""), "", IFERROR(ROUND(OF149*NC149/$NG149, 0), ""))</f>
        <v/>
      </c>
      <c r="PB149" s="95" t="str">
        <f t="shared" ref="PB149:PB151" si="427">IF(OR(PB$7="", $JE149=""), "", IFERROR(ROUND(OG149*ND149/$NG149, 0), ""))</f>
        <v/>
      </c>
      <c r="PC149" s="96" t="str">
        <f t="shared" ref="PC149:PC151" si="428">IF(OR(PC$7="", $JE149=""), "", IFERROR(ROUND(OH149*NE149/$NG149, 0), ""))</f>
        <v/>
      </c>
      <c r="PE149" s="101" t="str">
        <f t="shared" si="415"/>
        <v/>
      </c>
      <c r="PG149" s="106" t="str">
        <f t="shared" si="416"/>
        <v/>
      </c>
      <c r="PH149" s="107" t="str">
        <f t="shared" si="306"/>
        <v/>
      </c>
      <c r="PI149" s="107" t="str">
        <f t="shared" si="307"/>
        <v/>
      </c>
      <c r="PJ149" s="107" t="str">
        <f t="shared" si="308"/>
        <v/>
      </c>
      <c r="PK149" s="107" t="str">
        <f t="shared" si="309"/>
        <v/>
      </c>
      <c r="PL149" s="107" t="str">
        <f t="shared" si="310"/>
        <v/>
      </c>
      <c r="PM149" s="107" t="str">
        <f t="shared" si="311"/>
        <v/>
      </c>
      <c r="PN149" s="107" t="str">
        <f t="shared" si="312"/>
        <v/>
      </c>
      <c r="PO149" s="107" t="str">
        <f t="shared" si="313"/>
        <v/>
      </c>
      <c r="PP149" s="107" t="str">
        <f t="shared" ref="PP149:PP151" si="429">IF(OR($NG149="", PP$7=""), "", IFERROR(MU149/$NG149, ""))</f>
        <v/>
      </c>
      <c r="PQ149" s="107" t="str">
        <f t="shared" ref="PQ149:PQ151" si="430">IF(OR($NG149="", PQ$7=""), "", IFERROR(MV149/$NG149, ""))</f>
        <v/>
      </c>
      <c r="PR149" s="107" t="str">
        <f t="shared" ref="PR149:PR151" si="431">IF(OR($NG149="", PR$7=""), "", IFERROR(MW149/$NG149, ""))</f>
        <v/>
      </c>
      <c r="PS149" s="107" t="str">
        <f t="shared" ref="PS149:PS151" si="432">IF(OR($NG149="", PS$7=""), "", IFERROR(MX149/$NG149, ""))</f>
        <v/>
      </c>
      <c r="PT149" s="107" t="str">
        <f t="shared" ref="PT149:PT151" si="433">IF(OR($NG149="", PT$7=""), "", IFERROR(MY149/$NG149, ""))</f>
        <v/>
      </c>
      <c r="PU149" s="107" t="str">
        <f t="shared" ref="PU149:PU151" si="434">IF(OR($NG149="", PU$7=""), "", IFERROR(MZ149/$NG149, ""))</f>
        <v/>
      </c>
      <c r="PV149" s="107" t="str">
        <f t="shared" ref="PV149:PV151" si="435">IF(OR($NG149="", PV$7=""), "", IFERROR(NA149/$NG149, ""))</f>
        <v/>
      </c>
      <c r="PW149" s="107" t="str">
        <f t="shared" ref="PW149:PW151" si="436">IF(OR($NG149="", PW$7=""), "", IFERROR(NB149/$NG149, ""))</f>
        <v/>
      </c>
      <c r="PX149" s="107" t="str">
        <f t="shared" ref="PX149:PX151" si="437">IF(OR($NG149="", PX$7=""), "", IFERROR(NC149/$NG149, ""))</f>
        <v/>
      </c>
      <c r="PY149" s="107" t="str">
        <f t="shared" ref="PY149:PY151" si="438">IF(OR($NG149="", PY$7=""), "", IFERROR(ND149/$NG149, ""))</f>
        <v/>
      </c>
      <c r="PZ149" s="108" t="str">
        <f t="shared" ref="PZ149:PZ151" si="439">IF(OR($NG149="", PZ$7=""), "", IFERROR(NE149/$NG149, ""))</f>
        <v/>
      </c>
      <c r="QB149" s="124" t="str" cm="1">
        <f t="array" ref="QB149">IF(OR($QB$3="", $NI149=""), "", IFERROR(INDEX($ML149:$NE149, $QA149, MATCH($QB$3, $ML$7:$NE$7, 0)), ""))</f>
        <v/>
      </c>
      <c r="QD149" s="101" t="e" cm="1">
        <f t="array" ref="QD149">IF(OR($NI149="", $QB$3=""), NA(), IFERROR(INDEX($NO149:$OH149, $QC149, MATCH($QB$3, $NO$7:$OH$7, 0)), NA()))</f>
        <v>#N/A</v>
      </c>
      <c r="QF149" s="10">
        <f t="shared" si="387"/>
        <v>-20</v>
      </c>
    </row>
    <row r="150" spans="218:448" ht="15" hidden="1" customHeight="1" x14ac:dyDescent="0.25">
      <c r="HJ150" s="52" t="e">
        <f t="shared" si="321"/>
        <v>#VALUE!</v>
      </c>
      <c r="HL150" s="49">
        <f>$CA$30</f>
        <v>0.9166666666666663</v>
      </c>
      <c r="HN150" s="10" t="e">
        <f t="shared" si="324"/>
        <v>#VALUE!</v>
      </c>
      <c r="HP150" s="10" t="e">
        <f t="shared" si="325"/>
        <v>#VALUE!</v>
      </c>
      <c r="HR150" s="10" t="e">
        <f t="shared" si="388"/>
        <v>#VALUE!</v>
      </c>
      <c r="HT150" s="60" t="e">
        <f t="shared" ref="HT150:II151" si="440">IF(OR($HR150="", HT$5=""), "", IFERROR(INDEX($DL$8:$HG$107, MATCH($HR150, $DK$8:$DK$107, 0), MATCH(HT$5, $DL$7:$HG$7, 0)), ""))</f>
        <v>#VALUE!</v>
      </c>
      <c r="HU150" s="7" t="e">
        <f t="shared" si="440"/>
        <v>#VALUE!</v>
      </c>
      <c r="HV150" s="7" t="e">
        <f t="shared" si="440"/>
        <v>#VALUE!</v>
      </c>
      <c r="HW150" s="7" t="e">
        <f t="shared" si="440"/>
        <v>#VALUE!</v>
      </c>
      <c r="HX150" s="7" t="e">
        <f t="shared" si="440"/>
        <v>#VALUE!</v>
      </c>
      <c r="HY150" s="7" t="e">
        <f t="shared" si="440"/>
        <v>#VALUE!</v>
      </c>
      <c r="HZ150" s="7" t="e">
        <f t="shared" si="440"/>
        <v>#VALUE!</v>
      </c>
      <c r="IA150" s="7" t="e">
        <f t="shared" si="440"/>
        <v>#VALUE!</v>
      </c>
      <c r="IB150" s="7" t="e">
        <f t="shared" si="440"/>
        <v>#VALUE!</v>
      </c>
      <c r="IC150" s="7" t="e">
        <f t="shared" si="440"/>
        <v>#VALUE!</v>
      </c>
      <c r="ID150" s="7" t="e">
        <f t="shared" si="440"/>
        <v>#VALUE!</v>
      </c>
      <c r="IE150" s="7" t="e">
        <f t="shared" si="440"/>
        <v>#VALUE!</v>
      </c>
      <c r="IF150" s="7" t="e">
        <f t="shared" si="440"/>
        <v>#VALUE!</v>
      </c>
      <c r="IG150" s="7" t="e">
        <f t="shared" si="440"/>
        <v>#VALUE!</v>
      </c>
      <c r="IH150" s="7" t="e">
        <f t="shared" si="440"/>
        <v>#VALUE!</v>
      </c>
      <c r="II150" s="7" t="e">
        <f t="shared" si="440"/>
        <v>#VALUE!</v>
      </c>
      <c r="IJ150" s="7" t="e">
        <f t="shared" si="417"/>
        <v>#VALUE!</v>
      </c>
      <c r="IK150" s="7" t="e">
        <f t="shared" si="417"/>
        <v>#VALUE!</v>
      </c>
      <c r="IL150" s="7" t="e">
        <f t="shared" si="417"/>
        <v>#VALUE!</v>
      </c>
      <c r="IM150" s="61" t="e">
        <f t="shared" si="417"/>
        <v>#VALUE!</v>
      </c>
      <c r="JE150" s="67" t="str">
        <f t="shared" si="391"/>
        <v/>
      </c>
      <c r="JF150" s="60" t="str">
        <f>IF(AND($IQ$5='Dev Settings'!$BU$3, COUNTIF($IP$21:$IP$25, HT150)&gt;0, COUNTIF($IP$21:$IP$25, HT149)&gt;0), MIN($ML149:$NE149)-ML149, IF(AND($IQ$6='Dev Settings'!$BU$3, COUNTIF($IQ$21:$IQ$25, HT150)&gt;0, COUNTIF($IQ$21:$IQ$25, HT149)&gt;0), MAX($ML149:$NE149)-ML149, IFERROR(INDEX($IU$8:$IU$107, MATCH(HT150, $IT$8:$IT$107, 0)), "")))</f>
        <v/>
      </c>
      <c r="JG150" s="7" t="str">
        <f>IF(AND($IQ$5='Dev Settings'!$BU$3, COUNTIF($IP$21:$IP$25, HU150)&gt;0, COUNTIF($IP$21:$IP$25, HU149)&gt;0), MIN($ML149:$NE149)-MM149, IF(AND($IQ$6='Dev Settings'!$BU$3, COUNTIF($IQ$21:$IQ$25, HU150)&gt;0, COUNTIF($IQ$21:$IQ$25, HU149)&gt;0), MAX($ML149:$NE149)-MM149, IFERROR(INDEX($IU$8:$IU$107, MATCH(HU150, $IT$8:$IT$107, 0)), "")))</f>
        <v/>
      </c>
      <c r="JH150" s="7" t="str">
        <f>IF(AND($IQ$5='Dev Settings'!$BU$3, COUNTIF($IP$21:$IP$25, HV150)&gt;0, COUNTIF($IP$21:$IP$25, HV149)&gt;0), MIN($ML149:$NE149)-MN149, IF(AND($IQ$6='Dev Settings'!$BU$3, COUNTIF($IQ$21:$IQ$25, HV150)&gt;0, COUNTIF($IQ$21:$IQ$25, HV149)&gt;0), MAX($ML149:$NE149)-MN149, IFERROR(INDEX($IU$8:$IU$107, MATCH(HV150, $IT$8:$IT$107, 0)), "")))</f>
        <v/>
      </c>
      <c r="JI150" s="7" t="str">
        <f>IF(AND($IQ$5='Dev Settings'!$BU$3, COUNTIF($IP$21:$IP$25, HW150)&gt;0, COUNTIF($IP$21:$IP$25, HW149)&gt;0), MIN($ML149:$NE149)-MO149, IF(AND($IQ$6='Dev Settings'!$BU$3, COUNTIF($IQ$21:$IQ$25, HW150)&gt;0, COUNTIF($IQ$21:$IQ$25, HW149)&gt;0), MAX($ML149:$NE149)-MO149, IFERROR(INDEX($IU$8:$IU$107, MATCH(HW150, $IT$8:$IT$107, 0)), "")))</f>
        <v/>
      </c>
      <c r="JJ150" s="7" t="str">
        <f>IF(AND($IQ$5='Dev Settings'!$BU$3, COUNTIF($IP$21:$IP$25, HX150)&gt;0, COUNTIF($IP$21:$IP$25, HX149)&gt;0), MIN($ML149:$NE149)-MP149, IF(AND($IQ$6='Dev Settings'!$BU$3, COUNTIF($IQ$21:$IQ$25, HX150)&gt;0, COUNTIF($IQ$21:$IQ$25, HX149)&gt;0), MAX($ML149:$NE149)-MP149, IFERROR(INDEX($IU$8:$IU$107, MATCH(HX150, $IT$8:$IT$107, 0)), "")))</f>
        <v/>
      </c>
      <c r="JK150" s="7" t="str">
        <f>IF(AND($IQ$5='Dev Settings'!$BU$3, COUNTIF($IP$21:$IP$25, HY150)&gt;0, COUNTIF($IP$21:$IP$25, HY149)&gt;0), MIN($ML149:$NE149)-MQ149, IF(AND($IQ$6='Dev Settings'!$BU$3, COUNTIF($IQ$21:$IQ$25, HY150)&gt;0, COUNTIF($IQ$21:$IQ$25, HY149)&gt;0), MAX($ML149:$NE149)-MQ149, IFERROR(INDEX($IU$8:$IU$107, MATCH(HY150, $IT$8:$IT$107, 0)), "")))</f>
        <v/>
      </c>
      <c r="JL150" s="7" t="str">
        <f>IF(AND($IQ$5='Dev Settings'!$BU$3, COUNTIF($IP$21:$IP$25, HZ150)&gt;0, COUNTIF($IP$21:$IP$25, HZ149)&gt;0), MIN($ML149:$NE149)-MR149, IF(AND($IQ$6='Dev Settings'!$BU$3, COUNTIF($IQ$21:$IQ$25, HZ150)&gt;0, COUNTIF($IQ$21:$IQ$25, HZ149)&gt;0), MAX($ML149:$NE149)-MR149, IFERROR(INDEX($IU$8:$IU$107, MATCH(HZ150, $IT$8:$IT$107, 0)), "")))</f>
        <v/>
      </c>
      <c r="JM150" s="7" t="str">
        <f>IF(AND($IQ$5='Dev Settings'!$BU$3, COUNTIF($IP$21:$IP$25, IA150)&gt;0, COUNTIF($IP$21:$IP$25, IA149)&gt;0), MIN($ML149:$NE149)-MS149, IF(AND($IQ$6='Dev Settings'!$BU$3, COUNTIF($IQ$21:$IQ$25, IA150)&gt;0, COUNTIF($IQ$21:$IQ$25, IA149)&gt;0), MAX($ML149:$NE149)-MS149, IFERROR(INDEX($IU$8:$IU$107, MATCH(IA150, $IT$8:$IT$107, 0)), "")))</f>
        <v/>
      </c>
      <c r="JN150" s="7" t="str">
        <f>IF(AND($IQ$5='Dev Settings'!$BU$3, COUNTIF($IP$21:$IP$25, IB150)&gt;0, COUNTIF($IP$21:$IP$25, IB149)&gt;0), MIN($ML149:$NE149)-MT149, IF(AND($IQ$6='Dev Settings'!$BU$3, COUNTIF($IQ$21:$IQ$25, IB150)&gt;0, COUNTIF($IQ$21:$IQ$25, IB149)&gt;0), MAX($ML149:$NE149)-MT149, IFERROR(INDEX($IU$8:$IU$107, MATCH(IB150, $IT$8:$IT$107, 0)), "")))</f>
        <v/>
      </c>
      <c r="JO150" s="7" t="str">
        <f>IF(AND($IQ$5='Dev Settings'!$BU$3, COUNTIF($IP$21:$IP$25, IC150)&gt;0, COUNTIF($IP$21:$IP$25, IC149)&gt;0), MIN($ML149:$NE149)-MU149, IF(AND($IQ$6='Dev Settings'!$BU$3, COUNTIF($IQ$21:$IQ$25, IC150)&gt;0, COUNTIF($IQ$21:$IQ$25, IC149)&gt;0), MAX($ML149:$NE149)-MU149, IFERROR(INDEX($IU$8:$IU$107, MATCH(IC150, $IT$8:$IT$107, 0)), "")))</f>
        <v/>
      </c>
      <c r="JP150" s="7" t="str">
        <f>IF(AND($IQ$5='Dev Settings'!$BU$3, COUNTIF($IP$21:$IP$25, ID150)&gt;0, COUNTIF($IP$21:$IP$25, ID149)&gt;0), MIN($ML149:$NE149)-MV149, IF(AND($IQ$6='Dev Settings'!$BU$3, COUNTIF($IQ$21:$IQ$25, ID150)&gt;0, COUNTIF($IQ$21:$IQ$25, ID149)&gt;0), MAX($ML149:$NE149)-MV149, IFERROR(INDEX($IU$8:$IU$107, MATCH(ID150, $IT$8:$IT$107, 0)), "")))</f>
        <v/>
      </c>
      <c r="JQ150" s="7" t="str">
        <f>IF(AND($IQ$5='Dev Settings'!$BU$3, COUNTIF($IP$21:$IP$25, IE150)&gt;0, COUNTIF($IP$21:$IP$25, IE149)&gt;0), MIN($ML149:$NE149)-MW149, IF(AND($IQ$6='Dev Settings'!$BU$3, COUNTIF($IQ$21:$IQ$25, IE150)&gt;0, COUNTIF($IQ$21:$IQ$25, IE149)&gt;0), MAX($ML149:$NE149)-MW149, IFERROR(INDEX($IU$8:$IU$107, MATCH(IE150, $IT$8:$IT$107, 0)), "")))</f>
        <v/>
      </c>
      <c r="JR150" s="7" t="str">
        <f>IF(AND($IQ$5='Dev Settings'!$BU$3, COUNTIF($IP$21:$IP$25, IF150)&gt;0, COUNTIF($IP$21:$IP$25, IF149)&gt;0), MIN($ML149:$NE149)-MX149, IF(AND($IQ$6='Dev Settings'!$BU$3, COUNTIF($IQ$21:$IQ$25, IF150)&gt;0, COUNTIF($IQ$21:$IQ$25, IF149)&gt;0), MAX($ML149:$NE149)-MX149, IFERROR(INDEX($IU$8:$IU$107, MATCH(IF150, $IT$8:$IT$107, 0)), "")))</f>
        <v/>
      </c>
      <c r="JS150" s="7" t="str">
        <f>IF(AND($IQ$5='Dev Settings'!$BU$3, COUNTIF($IP$21:$IP$25, IG150)&gt;0, COUNTIF($IP$21:$IP$25, IG149)&gt;0), MIN($ML149:$NE149)-MY149, IF(AND($IQ$6='Dev Settings'!$BU$3, COUNTIF($IQ$21:$IQ$25, IG150)&gt;0, COUNTIF($IQ$21:$IQ$25, IG149)&gt;0), MAX($ML149:$NE149)-MY149, IFERROR(INDEX($IU$8:$IU$107, MATCH(IG150, $IT$8:$IT$107, 0)), "")))</f>
        <v/>
      </c>
      <c r="JT150" s="7" t="str">
        <f>IF(AND($IQ$5='Dev Settings'!$BU$3, COUNTIF($IP$21:$IP$25, IH150)&gt;0, COUNTIF($IP$21:$IP$25, IH149)&gt;0), MIN($ML149:$NE149)-MZ149, IF(AND($IQ$6='Dev Settings'!$BU$3, COUNTIF($IQ$21:$IQ$25, IH150)&gt;0, COUNTIF($IQ$21:$IQ$25, IH149)&gt;0), MAX($ML149:$NE149)-MZ149, IFERROR(INDEX($IU$8:$IU$107, MATCH(IH150, $IT$8:$IT$107, 0)), "")))</f>
        <v/>
      </c>
      <c r="JU150" s="7" t="str">
        <f>IF(AND($IQ$5='Dev Settings'!$BU$3, COUNTIF($IP$21:$IP$25, II150)&gt;0, COUNTIF($IP$21:$IP$25, II149)&gt;0), MIN($ML149:$NE149)-NA149, IF(AND($IQ$6='Dev Settings'!$BU$3, COUNTIF($IQ$21:$IQ$25, II150)&gt;0, COUNTIF($IQ$21:$IQ$25, II149)&gt;0), MAX($ML149:$NE149)-NA149, IFERROR(INDEX($IU$8:$IU$107, MATCH(II150, $IT$8:$IT$107, 0)), "")))</f>
        <v/>
      </c>
      <c r="JV150" s="7" t="str">
        <f>IF(AND($IQ$5='Dev Settings'!$BU$3, COUNTIF($IP$21:$IP$25, IJ150)&gt;0, COUNTIF($IP$21:$IP$25, IJ149)&gt;0), MIN($ML149:$NE149)-NB149, IF(AND($IQ$6='Dev Settings'!$BU$3, COUNTIF($IQ$21:$IQ$25, IJ150)&gt;0, COUNTIF($IQ$21:$IQ$25, IJ149)&gt;0), MAX($ML149:$NE149)-NB149, IFERROR(INDEX($IU$8:$IU$107, MATCH(IJ150, $IT$8:$IT$107, 0)), "")))</f>
        <v/>
      </c>
      <c r="JW150" s="7" t="str">
        <f>IF(AND($IQ$5='Dev Settings'!$BU$3, COUNTIF($IP$21:$IP$25, IK150)&gt;0, COUNTIF($IP$21:$IP$25, IK149)&gt;0), MIN($ML149:$NE149)-NC149, IF(AND($IQ$6='Dev Settings'!$BU$3, COUNTIF($IQ$21:$IQ$25, IK150)&gt;0, COUNTIF($IQ$21:$IQ$25, IK149)&gt;0), MAX($ML149:$NE149)-NC149, IFERROR(INDEX($IU$8:$IU$107, MATCH(IK150, $IT$8:$IT$107, 0)), "")))</f>
        <v/>
      </c>
      <c r="JX150" s="7" t="str">
        <f>IF(AND($IQ$5='Dev Settings'!$BU$3, COUNTIF($IP$21:$IP$25, IL150)&gt;0, COUNTIF($IP$21:$IP$25, IL149)&gt;0), MIN($ML149:$NE149)-ND149, IF(AND($IQ$6='Dev Settings'!$BU$3, COUNTIF($IQ$21:$IQ$25, IL150)&gt;0, COUNTIF($IQ$21:$IQ$25, IL149)&gt;0), MAX($ML149:$NE149)-ND149, IFERROR(INDEX($IU$8:$IU$107, MATCH(IL150, $IT$8:$IT$107, 0)), "")))</f>
        <v/>
      </c>
      <c r="JY150" s="61" t="str">
        <f>IF(AND($IQ$5='Dev Settings'!$BU$3, COUNTIF($IP$21:$IP$25, IM150)&gt;0, COUNTIF($IP$21:$IP$25, IM149)&gt;0), MIN($ML149:$NE149)-NE149, IF(AND($IQ$6='Dev Settings'!$BU$3, COUNTIF($IQ$21:$IQ$25, IM150)&gt;0, COUNTIF($IQ$21:$IQ$25, IM149)&gt;0), MAX($ML149:$NE149)-NE149, IFERROR(INDEX($IU$8:$IU$107, MATCH(IM150, $IT$8:$IT$107, 0)), "")))</f>
        <v/>
      </c>
      <c r="KA150" s="60" t="str">
        <f t="shared" si="326"/>
        <v/>
      </c>
      <c r="KB150" s="7" t="str">
        <f t="shared" si="327"/>
        <v/>
      </c>
      <c r="KC150" s="7" t="str">
        <f t="shared" si="328"/>
        <v/>
      </c>
      <c r="KD150" s="7" t="str">
        <f t="shared" si="329"/>
        <v/>
      </c>
      <c r="KE150" s="7" t="str">
        <f t="shared" si="330"/>
        <v/>
      </c>
      <c r="KF150" s="7" t="str">
        <f t="shared" si="331"/>
        <v/>
      </c>
      <c r="KG150" s="7" t="str">
        <f t="shared" si="332"/>
        <v/>
      </c>
      <c r="KH150" s="7" t="str">
        <f t="shared" si="333"/>
        <v/>
      </c>
      <c r="KI150" s="7" t="str">
        <f t="shared" si="334"/>
        <v/>
      </c>
      <c r="KJ150" s="7" t="str">
        <f t="shared" si="335"/>
        <v/>
      </c>
      <c r="KK150" s="7" t="str">
        <f t="shared" si="336"/>
        <v/>
      </c>
      <c r="KL150" s="7" t="str">
        <f t="shared" si="337"/>
        <v/>
      </c>
      <c r="KM150" s="7" t="str">
        <f t="shared" si="338"/>
        <v/>
      </c>
      <c r="KN150" s="7" t="str">
        <f t="shared" si="339"/>
        <v/>
      </c>
      <c r="KO150" s="7" t="str">
        <f t="shared" si="340"/>
        <v/>
      </c>
      <c r="KP150" s="7" t="str">
        <f t="shared" si="341"/>
        <v/>
      </c>
      <c r="KQ150" s="7" t="str">
        <f t="shared" si="342"/>
        <v/>
      </c>
      <c r="KR150" s="7" t="str">
        <f t="shared" si="343"/>
        <v/>
      </c>
      <c r="KS150" s="7" t="str">
        <f t="shared" si="344"/>
        <v/>
      </c>
      <c r="KT150" s="61" t="str">
        <f t="shared" si="345"/>
        <v/>
      </c>
      <c r="KV150" s="60" t="e">
        <f t="shared" si="346"/>
        <v>#VALUE!</v>
      </c>
      <c r="KW150" s="7" t="e">
        <f t="shared" si="347"/>
        <v>#VALUE!</v>
      </c>
      <c r="KX150" s="7" t="e">
        <f t="shared" si="348"/>
        <v>#VALUE!</v>
      </c>
      <c r="KY150" s="7" t="e">
        <f t="shared" si="349"/>
        <v>#VALUE!</v>
      </c>
      <c r="KZ150" s="7" t="e">
        <f t="shared" si="350"/>
        <v>#VALUE!</v>
      </c>
      <c r="LA150" s="7" t="e">
        <f t="shared" si="351"/>
        <v>#VALUE!</v>
      </c>
      <c r="LB150" s="7" t="e">
        <f t="shared" si="352"/>
        <v>#VALUE!</v>
      </c>
      <c r="LC150" s="7" t="e">
        <f t="shared" si="353"/>
        <v>#VALUE!</v>
      </c>
      <c r="LD150" s="7" t="e">
        <f t="shared" si="354"/>
        <v>#VALUE!</v>
      </c>
      <c r="LE150" s="7" t="e">
        <f t="shared" si="355"/>
        <v>#VALUE!</v>
      </c>
      <c r="LF150" s="7" t="e">
        <f t="shared" si="356"/>
        <v>#VALUE!</v>
      </c>
      <c r="LG150" s="7" t="e">
        <f t="shared" si="357"/>
        <v>#VALUE!</v>
      </c>
      <c r="LH150" s="7" t="e">
        <f t="shared" si="358"/>
        <v>#VALUE!</v>
      </c>
      <c r="LI150" s="7" t="e">
        <f t="shared" si="359"/>
        <v>#VALUE!</v>
      </c>
      <c r="LJ150" s="7" t="e">
        <f t="shared" si="360"/>
        <v>#VALUE!</v>
      </c>
      <c r="LK150" s="7" t="e">
        <f t="shared" si="361"/>
        <v>#VALUE!</v>
      </c>
      <c r="LL150" s="7" t="e">
        <f t="shared" si="362"/>
        <v>#VALUE!</v>
      </c>
      <c r="LM150" s="7" t="e">
        <f t="shared" si="363"/>
        <v>#VALUE!</v>
      </c>
      <c r="LN150" s="7" t="e">
        <f t="shared" si="364"/>
        <v>#VALUE!</v>
      </c>
      <c r="LO150" s="61" t="e">
        <f t="shared" si="365"/>
        <v>#VALUE!</v>
      </c>
      <c r="LQ150" s="60" t="e">
        <f t="shared" si="366"/>
        <v>#VALUE!</v>
      </c>
      <c r="LR150" s="7" t="e">
        <f t="shared" si="367"/>
        <v>#VALUE!</v>
      </c>
      <c r="LS150" s="7" t="e">
        <f t="shared" si="368"/>
        <v>#VALUE!</v>
      </c>
      <c r="LT150" s="7" t="e">
        <f t="shared" si="369"/>
        <v>#VALUE!</v>
      </c>
      <c r="LU150" s="7" t="e">
        <f t="shared" si="370"/>
        <v>#VALUE!</v>
      </c>
      <c r="LV150" s="7" t="e">
        <f t="shared" si="371"/>
        <v>#VALUE!</v>
      </c>
      <c r="LW150" s="7" t="e">
        <f t="shared" si="372"/>
        <v>#VALUE!</v>
      </c>
      <c r="LX150" s="7" t="e">
        <f t="shared" si="373"/>
        <v>#VALUE!</v>
      </c>
      <c r="LY150" s="7" t="e">
        <f t="shared" si="374"/>
        <v>#VALUE!</v>
      </c>
      <c r="LZ150" s="7" t="e">
        <f t="shared" si="375"/>
        <v>#VALUE!</v>
      </c>
      <c r="MA150" s="7" t="e">
        <f t="shared" si="376"/>
        <v>#VALUE!</v>
      </c>
      <c r="MB150" s="7" t="e">
        <f t="shared" si="377"/>
        <v>#VALUE!</v>
      </c>
      <c r="MC150" s="7" t="e">
        <f t="shared" si="378"/>
        <v>#VALUE!</v>
      </c>
      <c r="MD150" s="7" t="e">
        <f t="shared" si="379"/>
        <v>#VALUE!</v>
      </c>
      <c r="ME150" s="7" t="e">
        <f t="shared" si="380"/>
        <v>#VALUE!</v>
      </c>
      <c r="MF150" s="7" t="e">
        <f t="shared" si="381"/>
        <v>#VALUE!</v>
      </c>
      <c r="MG150" s="7" t="e">
        <f t="shared" si="382"/>
        <v>#VALUE!</v>
      </c>
      <c r="MH150" s="7" t="e">
        <f t="shared" si="383"/>
        <v>#VALUE!</v>
      </c>
      <c r="MI150" s="7" t="e">
        <f t="shared" si="384"/>
        <v>#VALUE!</v>
      </c>
      <c r="MJ150" s="61" t="e">
        <f t="shared" si="385"/>
        <v>#VALUE!</v>
      </c>
      <c r="ML150" s="60" t="str">
        <f t="shared" si="392"/>
        <v/>
      </c>
      <c r="MM150" s="7" t="str">
        <f t="shared" si="393"/>
        <v/>
      </c>
      <c r="MN150" s="7" t="str">
        <f t="shared" si="394"/>
        <v/>
      </c>
      <c r="MO150" s="7" t="str">
        <f t="shared" si="395"/>
        <v/>
      </c>
      <c r="MP150" s="7" t="str">
        <f t="shared" si="396"/>
        <v/>
      </c>
      <c r="MQ150" s="7" t="str">
        <f t="shared" si="397"/>
        <v/>
      </c>
      <c r="MR150" s="7" t="str">
        <f t="shared" si="398"/>
        <v/>
      </c>
      <c r="MS150" s="7" t="str">
        <f t="shared" si="399"/>
        <v/>
      </c>
      <c r="MT150" s="7" t="str">
        <f t="shared" si="400"/>
        <v/>
      </c>
      <c r="MU150" s="7" t="str">
        <f t="shared" si="401"/>
        <v/>
      </c>
      <c r="MV150" s="7" t="str">
        <f t="shared" si="402"/>
        <v/>
      </c>
      <c r="MW150" s="7" t="str">
        <f t="shared" si="403"/>
        <v/>
      </c>
      <c r="MX150" s="7" t="str">
        <f t="shared" si="404"/>
        <v/>
      </c>
      <c r="MY150" s="7" t="str">
        <f t="shared" si="405"/>
        <v/>
      </c>
      <c r="MZ150" s="7" t="str">
        <f t="shared" si="406"/>
        <v/>
      </c>
      <c r="NA150" s="7" t="str">
        <f t="shared" si="407"/>
        <v/>
      </c>
      <c r="NB150" s="7" t="str">
        <f t="shared" si="408"/>
        <v/>
      </c>
      <c r="NC150" s="7" t="str">
        <f t="shared" si="409"/>
        <v/>
      </c>
      <c r="ND150" s="7" t="str">
        <f t="shared" si="410"/>
        <v/>
      </c>
      <c r="NE150" s="61" t="str">
        <f t="shared" si="411"/>
        <v/>
      </c>
      <c r="NG150" s="10" t="str">
        <f t="shared" si="412"/>
        <v/>
      </c>
      <c r="NI150" s="10" t="str">
        <f t="shared" si="413"/>
        <v/>
      </c>
      <c r="NK150" s="10" t="str">
        <f>IF(COUNTIF($NI150:$NI$176, "X")=1, "X", "")</f>
        <v/>
      </c>
      <c r="NM150" s="10" t="str">
        <f t="shared" si="386"/>
        <v/>
      </c>
      <c r="NO150" s="85" t="str" cm="1">
        <f t="array" ref="NO150">IF(OR(NO$7="", $JE150=""), "", IFERROR(NO$8+SUMPRODUCT((Trades!$CL$8:$CL$307)*(Trades!$O$8:$Q$307=NO$7)*(Trades!$R$8:$R$307&lt;$JE150))-SUMPRODUCT((Trades!$H$8:$H$307)*(Trades!$E$8:$E$307=NO$7)*(Trades!$R$8:$R$307&lt;$JE150)), ""))</f>
        <v/>
      </c>
      <c r="NP150" s="86" t="str" cm="1">
        <f t="array" ref="NP150">IF(OR(NP$7="", $JE150=""), "", IFERROR(NP$8+SUMPRODUCT((Trades!$CL$8:$CL$307)*(Trades!$O$8:$Q$307=NP$7)*(Trades!$R$8:$R$307&lt;$JE150))-SUMPRODUCT((Trades!$H$8:$H$307)*(Trades!$E$8:$E$307=NP$7)*(Trades!$R$8:$R$307&lt;$JE150)), ""))</f>
        <v/>
      </c>
      <c r="NQ150" s="86" t="str" cm="1">
        <f t="array" ref="NQ150">IF(OR(NQ$7="", $JE150=""), "", IFERROR(NQ$8+SUMPRODUCT((Trades!$CL$8:$CL$307)*(Trades!$O$8:$Q$307=NQ$7)*(Trades!$R$8:$R$307&lt;$JE150))-SUMPRODUCT((Trades!$H$8:$H$307)*(Trades!$E$8:$E$307=NQ$7)*(Trades!$R$8:$R$307&lt;$JE150)), ""))</f>
        <v/>
      </c>
      <c r="NR150" s="86" t="str" cm="1">
        <f t="array" ref="NR150">IF(OR(NR$7="", $JE150=""), "", IFERROR(NR$8+SUMPRODUCT((Trades!$CL$8:$CL$307)*(Trades!$O$8:$Q$307=NR$7)*(Trades!$R$8:$R$307&lt;$JE150))-SUMPRODUCT((Trades!$H$8:$H$307)*(Trades!$E$8:$E$307=NR$7)*(Trades!$R$8:$R$307&lt;$JE150)), ""))</f>
        <v/>
      </c>
      <c r="NS150" s="86" t="str" cm="1">
        <f t="array" ref="NS150">IF(OR(NS$7="", $JE150=""), "", IFERROR(NS$8+SUMPRODUCT((Trades!$CL$8:$CL$307)*(Trades!$O$8:$Q$307=NS$7)*(Trades!$R$8:$R$307&lt;$JE150))-SUMPRODUCT((Trades!$H$8:$H$307)*(Trades!$E$8:$E$307=NS$7)*(Trades!$R$8:$R$307&lt;$JE150)), ""))</f>
        <v/>
      </c>
      <c r="NT150" s="86" t="str" cm="1">
        <f t="array" ref="NT150">IF(OR(NT$7="", $JE150=""), "", IFERROR(NT$8+SUMPRODUCT((Trades!$CL$8:$CL$307)*(Trades!$O$8:$Q$307=NT$7)*(Trades!$R$8:$R$307&lt;$JE150))-SUMPRODUCT((Trades!$H$8:$H$307)*(Trades!$E$8:$E$307=NT$7)*(Trades!$R$8:$R$307&lt;$JE150)), ""))</f>
        <v/>
      </c>
      <c r="NU150" s="86" t="str" cm="1">
        <f t="array" ref="NU150">IF(OR(NU$7="", $JE150=""), "", IFERROR(NU$8+SUMPRODUCT((Trades!$CL$8:$CL$307)*(Trades!$O$8:$Q$307=NU$7)*(Trades!$R$8:$R$307&lt;$JE150))-SUMPRODUCT((Trades!$H$8:$H$307)*(Trades!$E$8:$E$307=NU$7)*(Trades!$R$8:$R$307&lt;$JE150)), ""))</f>
        <v/>
      </c>
      <c r="NV150" s="86" t="str" cm="1">
        <f t="array" ref="NV150">IF(OR(NV$7="", $JE150=""), "", IFERROR(NV$8+SUMPRODUCT((Trades!$CL$8:$CL$307)*(Trades!$O$8:$Q$307=NV$7)*(Trades!$R$8:$R$307&lt;$JE150))-SUMPRODUCT((Trades!$H$8:$H$307)*(Trades!$E$8:$E$307=NV$7)*(Trades!$R$8:$R$307&lt;$JE150)), ""))</f>
        <v/>
      </c>
      <c r="NW150" s="86" t="str" cm="1">
        <f t="array" ref="NW150">IF(OR(NW$7="", $JE150=""), "", IFERROR(NW$8+SUMPRODUCT((Trades!$CL$8:$CL$307)*(Trades!$O$8:$Q$307=NW$7)*(Trades!$R$8:$R$307&lt;$JE150))-SUMPRODUCT((Trades!$H$8:$H$307)*(Trades!$E$8:$E$307=NW$7)*(Trades!$R$8:$R$307&lt;$JE150)), ""))</f>
        <v/>
      </c>
      <c r="NX150" s="86" t="str" cm="1">
        <f t="array" ref="NX150">IF(OR(NX$7="", $JE150=""), "", IFERROR(NX$8+SUMPRODUCT((Trades!$CL$8:$CL$307)*(Trades!$O$8:$Q$307=NX$7)*(Trades!$R$8:$R$307&lt;$JE150))-SUMPRODUCT((Trades!$H$8:$H$307)*(Trades!$E$8:$E$307=NX$7)*(Trades!$R$8:$R$307&lt;$JE150)), ""))</f>
        <v/>
      </c>
      <c r="NY150" s="86" t="str" cm="1">
        <f t="array" ref="NY150">IF(OR(NY$7="", $JE150=""), "", IFERROR(NY$8+SUMPRODUCT((Trades!$CL$8:$CL$307)*(Trades!$O$8:$Q$307=NY$7)*(Trades!$R$8:$R$307&lt;$JE150))-SUMPRODUCT((Trades!$H$8:$H$307)*(Trades!$E$8:$E$307=NY$7)*(Trades!$R$8:$R$307&lt;$JE150)), ""))</f>
        <v/>
      </c>
      <c r="NZ150" s="86" t="str" cm="1">
        <f t="array" ref="NZ150">IF(OR(NZ$7="", $JE150=""), "", IFERROR(NZ$8+SUMPRODUCT((Trades!$CL$8:$CL$307)*(Trades!$O$8:$Q$307=NZ$7)*(Trades!$R$8:$R$307&lt;$JE150))-SUMPRODUCT((Trades!$H$8:$H$307)*(Trades!$E$8:$E$307=NZ$7)*(Trades!$R$8:$R$307&lt;$JE150)), ""))</f>
        <v/>
      </c>
      <c r="OA150" s="86" t="str" cm="1">
        <f t="array" ref="OA150">IF(OR(OA$7="", $JE150=""), "", IFERROR(OA$8+SUMPRODUCT((Trades!$CL$8:$CL$307)*(Trades!$O$8:$Q$307=OA$7)*(Trades!$R$8:$R$307&lt;$JE150))-SUMPRODUCT((Trades!$H$8:$H$307)*(Trades!$E$8:$E$307=OA$7)*(Trades!$R$8:$R$307&lt;$JE150)), ""))</f>
        <v/>
      </c>
      <c r="OB150" s="86" t="str" cm="1">
        <f t="array" ref="OB150">IF(OR(OB$7="", $JE150=""), "", IFERROR(OB$8+SUMPRODUCT((Trades!$CL$8:$CL$307)*(Trades!$O$8:$Q$307=OB$7)*(Trades!$R$8:$R$307&lt;$JE150))-SUMPRODUCT((Trades!$H$8:$H$307)*(Trades!$E$8:$E$307=OB$7)*(Trades!$R$8:$R$307&lt;$JE150)), ""))</f>
        <v/>
      </c>
      <c r="OC150" s="86" t="str" cm="1">
        <f t="array" ref="OC150">IF(OR(OC$7="", $JE150=""), "", IFERROR(OC$8+SUMPRODUCT((Trades!$CL$8:$CL$307)*(Trades!$O$8:$Q$307=OC$7)*(Trades!$R$8:$R$307&lt;$JE150))-SUMPRODUCT((Trades!$H$8:$H$307)*(Trades!$E$8:$E$307=OC$7)*(Trades!$R$8:$R$307&lt;$JE150)), ""))</f>
        <v/>
      </c>
      <c r="OD150" s="86" t="str" cm="1">
        <f t="array" ref="OD150">IF(OR(OD$7="", $JE150=""), "", IFERROR(OD$8+SUMPRODUCT((Trades!$CL$8:$CL$307)*(Trades!$O$8:$Q$307=OD$7)*(Trades!$R$8:$R$307&lt;$JE150))-SUMPRODUCT((Trades!$H$8:$H$307)*(Trades!$E$8:$E$307=OD$7)*(Trades!$R$8:$R$307&lt;$JE150)), ""))</f>
        <v/>
      </c>
      <c r="OE150" s="86" t="str" cm="1">
        <f t="array" ref="OE150">IF(OR(OE$7="", $JE150=""), "", IFERROR(OE$8+SUMPRODUCT((Trades!$CL$8:$CL$307)*(Trades!$O$8:$Q$307=OE$7)*(Trades!$R$8:$R$307&lt;$JE150))-SUMPRODUCT((Trades!$H$8:$H$307)*(Trades!$E$8:$E$307=OE$7)*(Trades!$R$8:$R$307&lt;$JE150)), ""))</f>
        <v/>
      </c>
      <c r="OF150" s="86" t="str" cm="1">
        <f t="array" ref="OF150">IF(OR(OF$7="", $JE150=""), "", IFERROR(OF$8+SUMPRODUCT((Trades!$CL$8:$CL$307)*(Trades!$O$8:$Q$307=OF$7)*(Trades!$R$8:$R$307&lt;$JE150))-SUMPRODUCT((Trades!$H$8:$H$307)*(Trades!$E$8:$E$307=OF$7)*(Trades!$R$8:$R$307&lt;$JE150)), ""))</f>
        <v/>
      </c>
      <c r="OG150" s="86" t="str" cm="1">
        <f t="array" ref="OG150">IF(OR(OG$7="", $JE150=""), "", IFERROR(OG$8+SUMPRODUCT((Trades!$CL$8:$CL$307)*(Trades!$O$8:$Q$307=OG$7)*(Trades!$R$8:$R$307&lt;$JE150))-SUMPRODUCT((Trades!$H$8:$H$307)*(Trades!$E$8:$E$307=OG$7)*(Trades!$R$8:$R$307&lt;$JE150)), ""))</f>
        <v/>
      </c>
      <c r="OH150" s="87" t="str" cm="1">
        <f t="array" ref="OH150">IF(OR(OH$7="", $JE150=""), "", IFERROR(OH$8+SUMPRODUCT((Trades!$CL$8:$CL$307)*(Trades!$O$8:$Q$307=OH$7)*(Trades!$R$8:$R$307&lt;$JE150))-SUMPRODUCT((Trades!$H$8:$H$307)*(Trades!$E$8:$E$307=OH$7)*(Trades!$R$8:$R$307&lt;$JE150)), ""))</f>
        <v/>
      </c>
      <c r="OJ150" s="94" t="str">
        <f t="shared" si="414"/>
        <v/>
      </c>
      <c r="OK150" s="95" t="str">
        <f t="shared" ref="OK150:OK151" si="441">IF(OR(OK$7="", $JE150=""), "", IFERROR(ROUND(NP150*MM150/$NG150, 0), ""))</f>
        <v/>
      </c>
      <c r="OL150" s="95" t="str">
        <f t="shared" ref="OL150:OL151" si="442">IF(OR(OL$7="", $JE150=""), "", IFERROR(ROUND(NQ150*MN150/$NG150, 0), ""))</f>
        <v/>
      </c>
      <c r="OM150" s="95" t="str">
        <f t="shared" ref="OM150:OM151" si="443">IF(OR(OM$7="", $JE150=""), "", IFERROR(ROUND(NR150*MO150/$NG150, 0), ""))</f>
        <v/>
      </c>
      <c r="ON150" s="95" t="str">
        <f t="shared" ref="ON150:ON151" si="444">IF(OR(ON$7="", $JE150=""), "", IFERROR(ROUND(NS150*MP150/$NG150, 0), ""))</f>
        <v/>
      </c>
      <c r="OO150" s="95" t="str">
        <f t="shared" ref="OO150:OO151" si="445">IF(OR(OO$7="", $JE150=""), "", IFERROR(ROUND(NT150*MQ150/$NG150, 0), ""))</f>
        <v/>
      </c>
      <c r="OP150" s="95" t="str">
        <f t="shared" ref="OP150:OP151" si="446">IF(OR(OP$7="", $JE150=""), "", IFERROR(ROUND(NU150*MR150/$NG150, 0), ""))</f>
        <v/>
      </c>
      <c r="OQ150" s="95" t="str">
        <f t="shared" ref="OQ150:OQ151" si="447">IF(OR(OQ$7="", $JE150=""), "", IFERROR(ROUND(NV150*MS150/$NG150, 0), ""))</f>
        <v/>
      </c>
      <c r="OR150" s="95" t="str">
        <f t="shared" ref="OR150:OR151" si="448">IF(OR(OR$7="", $JE150=""), "", IFERROR(ROUND(NW150*MT150/$NG150, 0), ""))</f>
        <v/>
      </c>
      <c r="OS150" s="95" t="str">
        <f t="shared" si="418"/>
        <v/>
      </c>
      <c r="OT150" s="95" t="str">
        <f t="shared" si="419"/>
        <v/>
      </c>
      <c r="OU150" s="95" t="str">
        <f t="shared" si="420"/>
        <v/>
      </c>
      <c r="OV150" s="95" t="str">
        <f t="shared" si="421"/>
        <v/>
      </c>
      <c r="OW150" s="95" t="str">
        <f t="shared" si="422"/>
        <v/>
      </c>
      <c r="OX150" s="95" t="str">
        <f t="shared" si="423"/>
        <v/>
      </c>
      <c r="OY150" s="95" t="str">
        <f t="shared" si="424"/>
        <v/>
      </c>
      <c r="OZ150" s="95" t="str">
        <f t="shared" si="425"/>
        <v/>
      </c>
      <c r="PA150" s="95" t="str">
        <f t="shared" si="426"/>
        <v/>
      </c>
      <c r="PB150" s="95" t="str">
        <f t="shared" si="427"/>
        <v/>
      </c>
      <c r="PC150" s="96" t="str">
        <f t="shared" si="428"/>
        <v/>
      </c>
      <c r="PE150" s="101" t="str">
        <f t="shared" si="415"/>
        <v/>
      </c>
      <c r="PG150" s="106" t="str">
        <f t="shared" si="416"/>
        <v/>
      </c>
      <c r="PH150" s="107" t="str">
        <f t="shared" ref="PH150:PH151" si="449">IF(OR($NG150="", PH$7=""), "", IFERROR(MM150/$NG150, ""))</f>
        <v/>
      </c>
      <c r="PI150" s="107" t="str">
        <f t="shared" ref="PI150:PI151" si="450">IF(OR($NG150="", PI$7=""), "", IFERROR(MN150/$NG150, ""))</f>
        <v/>
      </c>
      <c r="PJ150" s="107" t="str">
        <f t="shared" ref="PJ150:PJ151" si="451">IF(OR($NG150="", PJ$7=""), "", IFERROR(MO150/$NG150, ""))</f>
        <v/>
      </c>
      <c r="PK150" s="107" t="str">
        <f t="shared" ref="PK150:PK151" si="452">IF(OR($NG150="", PK$7=""), "", IFERROR(MP150/$NG150, ""))</f>
        <v/>
      </c>
      <c r="PL150" s="107" t="str">
        <f t="shared" ref="PL150:PL151" si="453">IF(OR($NG150="", PL$7=""), "", IFERROR(MQ150/$NG150, ""))</f>
        <v/>
      </c>
      <c r="PM150" s="107" t="str">
        <f t="shared" ref="PM150:PM151" si="454">IF(OR($NG150="", PM$7=""), "", IFERROR(MR150/$NG150, ""))</f>
        <v/>
      </c>
      <c r="PN150" s="107" t="str">
        <f t="shared" ref="PN150:PN151" si="455">IF(OR($NG150="", PN$7=""), "", IFERROR(MS150/$NG150, ""))</f>
        <v/>
      </c>
      <c r="PO150" s="107" t="str">
        <f t="shared" ref="PO150:PO151" si="456">IF(OR($NG150="", PO$7=""), "", IFERROR(MT150/$NG150, ""))</f>
        <v/>
      </c>
      <c r="PP150" s="107" t="str">
        <f t="shared" si="429"/>
        <v/>
      </c>
      <c r="PQ150" s="107" t="str">
        <f t="shared" si="430"/>
        <v/>
      </c>
      <c r="PR150" s="107" t="str">
        <f t="shared" si="431"/>
        <v/>
      </c>
      <c r="PS150" s="107" t="str">
        <f t="shared" si="432"/>
        <v/>
      </c>
      <c r="PT150" s="107" t="str">
        <f t="shared" si="433"/>
        <v/>
      </c>
      <c r="PU150" s="107" t="str">
        <f t="shared" si="434"/>
        <v/>
      </c>
      <c r="PV150" s="107" t="str">
        <f t="shared" si="435"/>
        <v/>
      </c>
      <c r="PW150" s="107" t="str">
        <f t="shared" si="436"/>
        <v/>
      </c>
      <c r="PX150" s="107" t="str">
        <f t="shared" si="437"/>
        <v/>
      </c>
      <c r="PY150" s="107" t="str">
        <f t="shared" si="438"/>
        <v/>
      </c>
      <c r="PZ150" s="108" t="str">
        <f t="shared" si="439"/>
        <v/>
      </c>
      <c r="QB150" s="124" t="str" cm="1">
        <f t="array" ref="QB150">IF(OR($QB$3="", $NI150=""), "", IFERROR(INDEX($ML150:$NE150, $QA150, MATCH($QB$3, $ML$7:$NE$7, 0)), ""))</f>
        <v/>
      </c>
      <c r="QD150" s="101" t="e" cm="1">
        <f t="array" ref="QD150">IF(OR($NI150="", $QB$3=""), NA(), IFERROR(INDEX($NO150:$OH150, $QC150, MATCH($QB$3, $NO$7:$OH$7, 0)), NA()))</f>
        <v>#N/A</v>
      </c>
      <c r="QF150" s="10">
        <f t="shared" si="387"/>
        <v>-20</v>
      </c>
    </row>
    <row r="151" spans="218:448" ht="15" hidden="1" customHeight="1" x14ac:dyDescent="0.25">
      <c r="HJ151" s="53" t="e">
        <f t="shared" si="321"/>
        <v>#VALUE!</v>
      </c>
      <c r="HL151" s="50">
        <f>$CA$31</f>
        <v>0.95833333333333293</v>
      </c>
      <c r="HN151" s="10" t="e">
        <f t="shared" si="324"/>
        <v>#VALUE!</v>
      </c>
      <c r="HP151" s="10" t="e">
        <f t="shared" si="325"/>
        <v>#VALUE!</v>
      </c>
      <c r="HR151" s="10" t="e">
        <f t="shared" si="388"/>
        <v>#VALUE!</v>
      </c>
      <c r="HT151" s="60" t="e">
        <f t="shared" si="440"/>
        <v>#VALUE!</v>
      </c>
      <c r="HU151" s="7" t="e">
        <f t="shared" si="440"/>
        <v>#VALUE!</v>
      </c>
      <c r="HV151" s="7" t="e">
        <f t="shared" si="440"/>
        <v>#VALUE!</v>
      </c>
      <c r="HW151" s="7" t="e">
        <f t="shared" si="440"/>
        <v>#VALUE!</v>
      </c>
      <c r="HX151" s="7" t="e">
        <f t="shared" si="440"/>
        <v>#VALUE!</v>
      </c>
      <c r="HY151" s="7" t="e">
        <f t="shared" si="440"/>
        <v>#VALUE!</v>
      </c>
      <c r="HZ151" s="7" t="e">
        <f t="shared" si="440"/>
        <v>#VALUE!</v>
      </c>
      <c r="IA151" s="7" t="e">
        <f t="shared" si="440"/>
        <v>#VALUE!</v>
      </c>
      <c r="IB151" s="7" t="e">
        <f t="shared" si="440"/>
        <v>#VALUE!</v>
      </c>
      <c r="IC151" s="7" t="e">
        <f t="shared" si="440"/>
        <v>#VALUE!</v>
      </c>
      <c r="ID151" s="7" t="e">
        <f t="shared" si="440"/>
        <v>#VALUE!</v>
      </c>
      <c r="IE151" s="7" t="e">
        <f t="shared" si="440"/>
        <v>#VALUE!</v>
      </c>
      <c r="IF151" s="7" t="e">
        <f t="shared" si="440"/>
        <v>#VALUE!</v>
      </c>
      <c r="IG151" s="7" t="e">
        <f t="shared" si="440"/>
        <v>#VALUE!</v>
      </c>
      <c r="IH151" s="7" t="e">
        <f t="shared" si="440"/>
        <v>#VALUE!</v>
      </c>
      <c r="II151" s="7" t="e">
        <f t="shared" si="440"/>
        <v>#VALUE!</v>
      </c>
      <c r="IJ151" s="7" t="e">
        <f t="shared" si="417"/>
        <v>#VALUE!</v>
      </c>
      <c r="IK151" s="7" t="e">
        <f t="shared" si="417"/>
        <v>#VALUE!</v>
      </c>
      <c r="IL151" s="7" t="e">
        <f t="shared" si="417"/>
        <v>#VALUE!</v>
      </c>
      <c r="IM151" s="61" t="e">
        <f t="shared" si="417"/>
        <v>#VALUE!</v>
      </c>
      <c r="JE151" s="67" t="str">
        <f t="shared" si="391"/>
        <v/>
      </c>
      <c r="JF151" s="60" t="str">
        <f>IF(AND($IQ$5='Dev Settings'!$BU$3, COUNTIF($IP$21:$IP$25, HT151)&gt;0, COUNTIF($IP$21:$IP$25, HT150)&gt;0), MIN($ML150:$NE150)-ML150, IF(AND($IQ$6='Dev Settings'!$BU$3, COUNTIF($IQ$21:$IQ$25, HT151)&gt;0, COUNTIF($IQ$21:$IQ$25, HT150)&gt;0), MAX($ML150:$NE150)-ML150, IFERROR(INDEX($IU$8:$IU$107, MATCH(HT151, $IT$8:$IT$107, 0)), "")))</f>
        <v/>
      </c>
      <c r="JG151" s="7" t="str">
        <f>IF(AND($IQ$5='Dev Settings'!$BU$3, COUNTIF($IP$21:$IP$25, HU151)&gt;0, COUNTIF($IP$21:$IP$25, HU150)&gt;0), MIN($ML150:$NE150)-MM150, IF(AND($IQ$6='Dev Settings'!$BU$3, COUNTIF($IQ$21:$IQ$25, HU151)&gt;0, COUNTIF($IQ$21:$IQ$25, HU150)&gt;0), MAX($ML150:$NE150)-MM150, IFERROR(INDEX($IU$8:$IU$107, MATCH(HU151, $IT$8:$IT$107, 0)), "")))</f>
        <v/>
      </c>
      <c r="JH151" s="7" t="str">
        <f>IF(AND($IQ$5='Dev Settings'!$BU$3, COUNTIF($IP$21:$IP$25, HV151)&gt;0, COUNTIF($IP$21:$IP$25, HV150)&gt;0), MIN($ML150:$NE150)-MN150, IF(AND($IQ$6='Dev Settings'!$BU$3, COUNTIF($IQ$21:$IQ$25, HV151)&gt;0, COUNTIF($IQ$21:$IQ$25, HV150)&gt;0), MAX($ML150:$NE150)-MN150, IFERROR(INDEX($IU$8:$IU$107, MATCH(HV151, $IT$8:$IT$107, 0)), "")))</f>
        <v/>
      </c>
      <c r="JI151" s="7" t="str">
        <f>IF(AND($IQ$5='Dev Settings'!$BU$3, COUNTIF($IP$21:$IP$25, HW151)&gt;0, COUNTIF($IP$21:$IP$25, HW150)&gt;0), MIN($ML150:$NE150)-MO150, IF(AND($IQ$6='Dev Settings'!$BU$3, COUNTIF($IQ$21:$IQ$25, HW151)&gt;0, COUNTIF($IQ$21:$IQ$25, HW150)&gt;0), MAX($ML150:$NE150)-MO150, IFERROR(INDEX($IU$8:$IU$107, MATCH(HW151, $IT$8:$IT$107, 0)), "")))</f>
        <v/>
      </c>
      <c r="JJ151" s="7" t="str">
        <f>IF(AND($IQ$5='Dev Settings'!$BU$3, COUNTIF($IP$21:$IP$25, HX151)&gt;0, COUNTIF($IP$21:$IP$25, HX150)&gt;0), MIN($ML150:$NE150)-MP150, IF(AND($IQ$6='Dev Settings'!$BU$3, COUNTIF($IQ$21:$IQ$25, HX151)&gt;0, COUNTIF($IQ$21:$IQ$25, HX150)&gt;0), MAX($ML150:$NE150)-MP150, IFERROR(INDEX($IU$8:$IU$107, MATCH(HX151, $IT$8:$IT$107, 0)), "")))</f>
        <v/>
      </c>
      <c r="JK151" s="7" t="str">
        <f>IF(AND($IQ$5='Dev Settings'!$BU$3, COUNTIF($IP$21:$IP$25, HY151)&gt;0, COUNTIF($IP$21:$IP$25, HY150)&gt;0), MIN($ML150:$NE150)-MQ150, IF(AND($IQ$6='Dev Settings'!$BU$3, COUNTIF($IQ$21:$IQ$25, HY151)&gt;0, COUNTIF($IQ$21:$IQ$25, HY150)&gt;0), MAX($ML150:$NE150)-MQ150, IFERROR(INDEX($IU$8:$IU$107, MATCH(HY151, $IT$8:$IT$107, 0)), "")))</f>
        <v/>
      </c>
      <c r="JL151" s="7" t="str">
        <f>IF(AND($IQ$5='Dev Settings'!$BU$3, COUNTIF($IP$21:$IP$25, HZ151)&gt;0, COUNTIF($IP$21:$IP$25, HZ150)&gt;0), MIN($ML150:$NE150)-MR150, IF(AND($IQ$6='Dev Settings'!$BU$3, COUNTIF($IQ$21:$IQ$25, HZ151)&gt;0, COUNTIF($IQ$21:$IQ$25, HZ150)&gt;0), MAX($ML150:$NE150)-MR150, IFERROR(INDEX($IU$8:$IU$107, MATCH(HZ151, $IT$8:$IT$107, 0)), "")))</f>
        <v/>
      </c>
      <c r="JM151" s="7" t="str">
        <f>IF(AND($IQ$5='Dev Settings'!$BU$3, COUNTIF($IP$21:$IP$25, IA151)&gt;0, COUNTIF($IP$21:$IP$25, IA150)&gt;0), MIN($ML150:$NE150)-MS150, IF(AND($IQ$6='Dev Settings'!$BU$3, COUNTIF($IQ$21:$IQ$25, IA151)&gt;0, COUNTIF($IQ$21:$IQ$25, IA150)&gt;0), MAX($ML150:$NE150)-MS150, IFERROR(INDEX($IU$8:$IU$107, MATCH(IA151, $IT$8:$IT$107, 0)), "")))</f>
        <v/>
      </c>
      <c r="JN151" s="7" t="str">
        <f>IF(AND($IQ$5='Dev Settings'!$BU$3, COUNTIF($IP$21:$IP$25, IB151)&gt;0, COUNTIF($IP$21:$IP$25, IB150)&gt;0), MIN($ML150:$NE150)-MT150, IF(AND($IQ$6='Dev Settings'!$BU$3, COUNTIF($IQ$21:$IQ$25, IB151)&gt;0, COUNTIF($IQ$21:$IQ$25, IB150)&gt;0), MAX($ML150:$NE150)-MT150, IFERROR(INDEX($IU$8:$IU$107, MATCH(IB151, $IT$8:$IT$107, 0)), "")))</f>
        <v/>
      </c>
      <c r="JO151" s="7" t="str">
        <f>IF(AND($IQ$5='Dev Settings'!$BU$3, COUNTIF($IP$21:$IP$25, IC151)&gt;0, COUNTIF($IP$21:$IP$25, IC150)&gt;0), MIN($ML150:$NE150)-MU150, IF(AND($IQ$6='Dev Settings'!$BU$3, COUNTIF($IQ$21:$IQ$25, IC151)&gt;0, COUNTIF($IQ$21:$IQ$25, IC150)&gt;0), MAX($ML150:$NE150)-MU150, IFERROR(INDEX($IU$8:$IU$107, MATCH(IC151, $IT$8:$IT$107, 0)), "")))</f>
        <v/>
      </c>
      <c r="JP151" s="7" t="str">
        <f>IF(AND($IQ$5='Dev Settings'!$BU$3, COUNTIF($IP$21:$IP$25, ID151)&gt;0, COUNTIF($IP$21:$IP$25, ID150)&gt;0), MIN($ML150:$NE150)-MV150, IF(AND($IQ$6='Dev Settings'!$BU$3, COUNTIF($IQ$21:$IQ$25, ID151)&gt;0, COUNTIF($IQ$21:$IQ$25, ID150)&gt;0), MAX($ML150:$NE150)-MV150, IFERROR(INDEX($IU$8:$IU$107, MATCH(ID151, $IT$8:$IT$107, 0)), "")))</f>
        <v/>
      </c>
      <c r="JQ151" s="7" t="str">
        <f>IF(AND($IQ$5='Dev Settings'!$BU$3, COUNTIF($IP$21:$IP$25, IE151)&gt;0, COUNTIF($IP$21:$IP$25, IE150)&gt;0), MIN($ML150:$NE150)-MW150, IF(AND($IQ$6='Dev Settings'!$BU$3, COUNTIF($IQ$21:$IQ$25, IE151)&gt;0, COUNTIF($IQ$21:$IQ$25, IE150)&gt;0), MAX($ML150:$NE150)-MW150, IFERROR(INDEX($IU$8:$IU$107, MATCH(IE151, $IT$8:$IT$107, 0)), "")))</f>
        <v/>
      </c>
      <c r="JR151" s="7" t="str">
        <f>IF(AND($IQ$5='Dev Settings'!$BU$3, COUNTIF($IP$21:$IP$25, IF151)&gt;0, COUNTIF($IP$21:$IP$25, IF150)&gt;0), MIN($ML150:$NE150)-MX150, IF(AND($IQ$6='Dev Settings'!$BU$3, COUNTIF($IQ$21:$IQ$25, IF151)&gt;0, COUNTIF($IQ$21:$IQ$25, IF150)&gt;0), MAX($ML150:$NE150)-MX150, IFERROR(INDEX($IU$8:$IU$107, MATCH(IF151, $IT$8:$IT$107, 0)), "")))</f>
        <v/>
      </c>
      <c r="JS151" s="7" t="str">
        <f>IF(AND($IQ$5='Dev Settings'!$BU$3, COUNTIF($IP$21:$IP$25, IG151)&gt;0, COUNTIF($IP$21:$IP$25, IG150)&gt;0), MIN($ML150:$NE150)-MY150, IF(AND($IQ$6='Dev Settings'!$BU$3, COUNTIF($IQ$21:$IQ$25, IG151)&gt;0, COUNTIF($IQ$21:$IQ$25, IG150)&gt;0), MAX($ML150:$NE150)-MY150, IFERROR(INDEX($IU$8:$IU$107, MATCH(IG151, $IT$8:$IT$107, 0)), "")))</f>
        <v/>
      </c>
      <c r="JT151" s="7" t="str">
        <f>IF(AND($IQ$5='Dev Settings'!$BU$3, COUNTIF($IP$21:$IP$25, IH151)&gt;0, COUNTIF($IP$21:$IP$25, IH150)&gt;0), MIN($ML150:$NE150)-MZ150, IF(AND($IQ$6='Dev Settings'!$BU$3, COUNTIF($IQ$21:$IQ$25, IH151)&gt;0, COUNTIF($IQ$21:$IQ$25, IH150)&gt;0), MAX($ML150:$NE150)-MZ150, IFERROR(INDEX($IU$8:$IU$107, MATCH(IH151, $IT$8:$IT$107, 0)), "")))</f>
        <v/>
      </c>
      <c r="JU151" s="7" t="str">
        <f>IF(AND($IQ$5='Dev Settings'!$BU$3, COUNTIF($IP$21:$IP$25, II151)&gt;0, COUNTIF($IP$21:$IP$25, II150)&gt;0), MIN($ML150:$NE150)-NA150, IF(AND($IQ$6='Dev Settings'!$BU$3, COUNTIF($IQ$21:$IQ$25, II151)&gt;0, COUNTIF($IQ$21:$IQ$25, II150)&gt;0), MAX($ML150:$NE150)-NA150, IFERROR(INDEX($IU$8:$IU$107, MATCH(II151, $IT$8:$IT$107, 0)), "")))</f>
        <v/>
      </c>
      <c r="JV151" s="7" t="str">
        <f>IF(AND($IQ$5='Dev Settings'!$BU$3, COUNTIF($IP$21:$IP$25, IJ151)&gt;0, COUNTIF($IP$21:$IP$25, IJ150)&gt;0), MIN($ML150:$NE150)-NB150, IF(AND($IQ$6='Dev Settings'!$BU$3, COUNTIF($IQ$21:$IQ$25, IJ151)&gt;0, COUNTIF($IQ$21:$IQ$25, IJ150)&gt;0), MAX($ML150:$NE150)-NB150, IFERROR(INDEX($IU$8:$IU$107, MATCH(IJ151, $IT$8:$IT$107, 0)), "")))</f>
        <v/>
      </c>
      <c r="JW151" s="7" t="str">
        <f>IF(AND($IQ$5='Dev Settings'!$BU$3, COUNTIF($IP$21:$IP$25, IK151)&gt;0, COUNTIF($IP$21:$IP$25, IK150)&gt;0), MIN($ML150:$NE150)-NC150, IF(AND($IQ$6='Dev Settings'!$BU$3, COUNTIF($IQ$21:$IQ$25, IK151)&gt;0, COUNTIF($IQ$21:$IQ$25, IK150)&gt;0), MAX($ML150:$NE150)-NC150, IFERROR(INDEX($IU$8:$IU$107, MATCH(IK151, $IT$8:$IT$107, 0)), "")))</f>
        <v/>
      </c>
      <c r="JX151" s="7" t="str">
        <f>IF(AND($IQ$5='Dev Settings'!$BU$3, COUNTIF($IP$21:$IP$25, IL151)&gt;0, COUNTIF($IP$21:$IP$25, IL150)&gt;0), MIN($ML150:$NE150)-ND150, IF(AND($IQ$6='Dev Settings'!$BU$3, COUNTIF($IQ$21:$IQ$25, IL151)&gt;0, COUNTIF($IQ$21:$IQ$25, IL150)&gt;0), MAX($ML150:$NE150)-ND150, IFERROR(INDEX($IU$8:$IU$107, MATCH(IL151, $IT$8:$IT$107, 0)), "")))</f>
        <v/>
      </c>
      <c r="JY151" s="61" t="str">
        <f>IF(AND($IQ$5='Dev Settings'!$BU$3, COUNTIF($IP$21:$IP$25, IM151)&gt;0, COUNTIF($IP$21:$IP$25, IM150)&gt;0), MIN($ML150:$NE150)-NE150, IF(AND($IQ$6='Dev Settings'!$BU$3, COUNTIF($IQ$21:$IQ$25, IM151)&gt;0, COUNTIF($IQ$21:$IQ$25, IM150)&gt;0), MAX($ML150:$NE150)-NE150, IFERROR(INDEX($IU$8:$IU$107, MATCH(IM151, $IT$8:$IT$107, 0)), "")))</f>
        <v/>
      </c>
      <c r="KA151" s="60" t="str">
        <f t="shared" si="326"/>
        <v/>
      </c>
      <c r="KB151" s="7" t="str">
        <f t="shared" si="327"/>
        <v/>
      </c>
      <c r="KC151" s="7" t="str">
        <f t="shared" si="328"/>
        <v/>
      </c>
      <c r="KD151" s="7" t="str">
        <f t="shared" si="329"/>
        <v/>
      </c>
      <c r="KE151" s="7" t="str">
        <f t="shared" si="330"/>
        <v/>
      </c>
      <c r="KF151" s="7" t="str">
        <f t="shared" si="331"/>
        <v/>
      </c>
      <c r="KG151" s="7" t="str">
        <f t="shared" si="332"/>
        <v/>
      </c>
      <c r="KH151" s="7" t="str">
        <f t="shared" si="333"/>
        <v/>
      </c>
      <c r="KI151" s="7" t="str">
        <f t="shared" si="334"/>
        <v/>
      </c>
      <c r="KJ151" s="7" t="str">
        <f t="shared" si="335"/>
        <v/>
      </c>
      <c r="KK151" s="7" t="str">
        <f t="shared" si="336"/>
        <v/>
      </c>
      <c r="KL151" s="7" t="str">
        <f t="shared" si="337"/>
        <v/>
      </c>
      <c r="KM151" s="7" t="str">
        <f t="shared" si="338"/>
        <v/>
      </c>
      <c r="KN151" s="7" t="str">
        <f t="shared" si="339"/>
        <v/>
      </c>
      <c r="KO151" s="7" t="str">
        <f t="shared" si="340"/>
        <v/>
      </c>
      <c r="KP151" s="7" t="str">
        <f t="shared" si="341"/>
        <v/>
      </c>
      <c r="KQ151" s="7" t="str">
        <f t="shared" si="342"/>
        <v/>
      </c>
      <c r="KR151" s="7" t="str">
        <f t="shared" si="343"/>
        <v/>
      </c>
      <c r="KS151" s="7" t="str">
        <f t="shared" si="344"/>
        <v/>
      </c>
      <c r="KT151" s="61" t="str">
        <f t="shared" si="345"/>
        <v/>
      </c>
      <c r="KV151" s="60" t="e">
        <f t="shared" si="346"/>
        <v>#VALUE!</v>
      </c>
      <c r="KW151" s="7" t="e">
        <f t="shared" si="347"/>
        <v>#VALUE!</v>
      </c>
      <c r="KX151" s="7" t="e">
        <f t="shared" si="348"/>
        <v>#VALUE!</v>
      </c>
      <c r="KY151" s="7" t="e">
        <f t="shared" si="349"/>
        <v>#VALUE!</v>
      </c>
      <c r="KZ151" s="7" t="e">
        <f t="shared" si="350"/>
        <v>#VALUE!</v>
      </c>
      <c r="LA151" s="7" t="e">
        <f t="shared" si="351"/>
        <v>#VALUE!</v>
      </c>
      <c r="LB151" s="7" t="e">
        <f t="shared" si="352"/>
        <v>#VALUE!</v>
      </c>
      <c r="LC151" s="7" t="e">
        <f t="shared" si="353"/>
        <v>#VALUE!</v>
      </c>
      <c r="LD151" s="7" t="e">
        <f t="shared" si="354"/>
        <v>#VALUE!</v>
      </c>
      <c r="LE151" s="7" t="e">
        <f t="shared" si="355"/>
        <v>#VALUE!</v>
      </c>
      <c r="LF151" s="7" t="e">
        <f t="shared" si="356"/>
        <v>#VALUE!</v>
      </c>
      <c r="LG151" s="7" t="e">
        <f t="shared" si="357"/>
        <v>#VALUE!</v>
      </c>
      <c r="LH151" s="7" t="e">
        <f t="shared" si="358"/>
        <v>#VALUE!</v>
      </c>
      <c r="LI151" s="7" t="e">
        <f t="shared" si="359"/>
        <v>#VALUE!</v>
      </c>
      <c r="LJ151" s="7" t="e">
        <f t="shared" si="360"/>
        <v>#VALUE!</v>
      </c>
      <c r="LK151" s="7" t="e">
        <f t="shared" si="361"/>
        <v>#VALUE!</v>
      </c>
      <c r="LL151" s="7" t="e">
        <f t="shared" si="362"/>
        <v>#VALUE!</v>
      </c>
      <c r="LM151" s="7" t="e">
        <f t="shared" si="363"/>
        <v>#VALUE!</v>
      </c>
      <c r="LN151" s="7" t="e">
        <f t="shared" si="364"/>
        <v>#VALUE!</v>
      </c>
      <c r="LO151" s="61" t="e">
        <f t="shared" si="365"/>
        <v>#VALUE!</v>
      </c>
      <c r="LQ151" s="60" t="e">
        <f t="shared" si="366"/>
        <v>#VALUE!</v>
      </c>
      <c r="LR151" s="7" t="e">
        <f t="shared" si="367"/>
        <v>#VALUE!</v>
      </c>
      <c r="LS151" s="7" t="e">
        <f t="shared" si="368"/>
        <v>#VALUE!</v>
      </c>
      <c r="LT151" s="7" t="e">
        <f t="shared" si="369"/>
        <v>#VALUE!</v>
      </c>
      <c r="LU151" s="7" t="e">
        <f t="shared" si="370"/>
        <v>#VALUE!</v>
      </c>
      <c r="LV151" s="7" t="e">
        <f t="shared" si="371"/>
        <v>#VALUE!</v>
      </c>
      <c r="LW151" s="7" t="e">
        <f t="shared" si="372"/>
        <v>#VALUE!</v>
      </c>
      <c r="LX151" s="7" t="e">
        <f t="shared" si="373"/>
        <v>#VALUE!</v>
      </c>
      <c r="LY151" s="7" t="e">
        <f t="shared" si="374"/>
        <v>#VALUE!</v>
      </c>
      <c r="LZ151" s="7" t="e">
        <f t="shared" si="375"/>
        <v>#VALUE!</v>
      </c>
      <c r="MA151" s="7" t="e">
        <f t="shared" si="376"/>
        <v>#VALUE!</v>
      </c>
      <c r="MB151" s="7" t="e">
        <f t="shared" si="377"/>
        <v>#VALUE!</v>
      </c>
      <c r="MC151" s="7" t="e">
        <f t="shared" si="378"/>
        <v>#VALUE!</v>
      </c>
      <c r="MD151" s="7" t="e">
        <f t="shared" si="379"/>
        <v>#VALUE!</v>
      </c>
      <c r="ME151" s="7" t="e">
        <f t="shared" si="380"/>
        <v>#VALUE!</v>
      </c>
      <c r="MF151" s="7" t="e">
        <f t="shared" si="381"/>
        <v>#VALUE!</v>
      </c>
      <c r="MG151" s="7" t="e">
        <f t="shared" si="382"/>
        <v>#VALUE!</v>
      </c>
      <c r="MH151" s="7" t="e">
        <f t="shared" si="383"/>
        <v>#VALUE!</v>
      </c>
      <c r="MI151" s="7" t="e">
        <f t="shared" si="384"/>
        <v>#VALUE!</v>
      </c>
      <c r="MJ151" s="61" t="e">
        <f t="shared" si="385"/>
        <v>#VALUE!</v>
      </c>
      <c r="ML151" s="60" t="str">
        <f t="shared" si="392"/>
        <v/>
      </c>
      <c r="MM151" s="7" t="str">
        <f t="shared" si="393"/>
        <v/>
      </c>
      <c r="MN151" s="7" t="str">
        <f t="shared" si="394"/>
        <v/>
      </c>
      <c r="MO151" s="7" t="str">
        <f t="shared" si="395"/>
        <v/>
      </c>
      <c r="MP151" s="7" t="str">
        <f t="shared" si="396"/>
        <v/>
      </c>
      <c r="MQ151" s="7" t="str">
        <f t="shared" si="397"/>
        <v/>
      </c>
      <c r="MR151" s="7" t="str">
        <f t="shared" si="398"/>
        <v/>
      </c>
      <c r="MS151" s="7" t="str">
        <f t="shared" si="399"/>
        <v/>
      </c>
      <c r="MT151" s="7" t="str">
        <f t="shared" si="400"/>
        <v/>
      </c>
      <c r="MU151" s="7" t="str">
        <f t="shared" si="401"/>
        <v/>
      </c>
      <c r="MV151" s="7" t="str">
        <f t="shared" si="402"/>
        <v/>
      </c>
      <c r="MW151" s="7" t="str">
        <f t="shared" si="403"/>
        <v/>
      </c>
      <c r="MX151" s="7" t="str">
        <f t="shared" si="404"/>
        <v/>
      </c>
      <c r="MY151" s="7" t="str">
        <f t="shared" si="405"/>
        <v/>
      </c>
      <c r="MZ151" s="7" t="str">
        <f t="shared" si="406"/>
        <v/>
      </c>
      <c r="NA151" s="7" t="str">
        <f t="shared" si="407"/>
        <v/>
      </c>
      <c r="NB151" s="7" t="str">
        <f t="shared" si="408"/>
        <v/>
      </c>
      <c r="NC151" s="7" t="str">
        <f t="shared" si="409"/>
        <v/>
      </c>
      <c r="ND151" s="7" t="str">
        <f t="shared" si="410"/>
        <v/>
      </c>
      <c r="NE151" s="61" t="str">
        <f t="shared" si="411"/>
        <v/>
      </c>
      <c r="NG151" s="10" t="str">
        <f t="shared" si="412"/>
        <v/>
      </c>
      <c r="NI151" s="10" t="str">
        <f t="shared" si="413"/>
        <v/>
      </c>
      <c r="NK151" s="10" t="str">
        <f>IF(COUNTIF($NI151:$NI$176, "X")=1, "X", "")</f>
        <v/>
      </c>
      <c r="NM151" s="10" t="str">
        <f t="shared" si="386"/>
        <v/>
      </c>
      <c r="NO151" s="85" t="str" cm="1">
        <f t="array" ref="NO151">IF(OR(NO$7="", $JE151=""), "", IFERROR(NO$8+SUMPRODUCT((Trades!$CL$8:$CL$307)*(Trades!$O$8:$Q$307=NO$7)*(Trades!$R$8:$R$307&lt;$JE151))-SUMPRODUCT((Trades!$H$8:$H$307)*(Trades!$E$8:$E$307=NO$7)*(Trades!$R$8:$R$307&lt;$JE151)), ""))</f>
        <v/>
      </c>
      <c r="NP151" s="86" t="str" cm="1">
        <f t="array" ref="NP151">IF(OR(NP$7="", $JE151=""), "", IFERROR(NP$8+SUMPRODUCT((Trades!$CL$8:$CL$307)*(Trades!$O$8:$Q$307=NP$7)*(Trades!$R$8:$R$307&lt;$JE151))-SUMPRODUCT((Trades!$H$8:$H$307)*(Trades!$E$8:$E$307=NP$7)*(Trades!$R$8:$R$307&lt;$JE151)), ""))</f>
        <v/>
      </c>
      <c r="NQ151" s="86" t="str" cm="1">
        <f t="array" ref="NQ151">IF(OR(NQ$7="", $JE151=""), "", IFERROR(NQ$8+SUMPRODUCT((Trades!$CL$8:$CL$307)*(Trades!$O$8:$Q$307=NQ$7)*(Trades!$R$8:$R$307&lt;$JE151))-SUMPRODUCT((Trades!$H$8:$H$307)*(Trades!$E$8:$E$307=NQ$7)*(Trades!$R$8:$R$307&lt;$JE151)), ""))</f>
        <v/>
      </c>
      <c r="NR151" s="86" t="str" cm="1">
        <f t="array" ref="NR151">IF(OR(NR$7="", $JE151=""), "", IFERROR(NR$8+SUMPRODUCT((Trades!$CL$8:$CL$307)*(Trades!$O$8:$Q$307=NR$7)*(Trades!$R$8:$R$307&lt;$JE151))-SUMPRODUCT((Trades!$H$8:$H$307)*(Trades!$E$8:$E$307=NR$7)*(Trades!$R$8:$R$307&lt;$JE151)), ""))</f>
        <v/>
      </c>
      <c r="NS151" s="86" t="str" cm="1">
        <f t="array" ref="NS151">IF(OR(NS$7="", $JE151=""), "", IFERROR(NS$8+SUMPRODUCT((Trades!$CL$8:$CL$307)*(Trades!$O$8:$Q$307=NS$7)*(Trades!$R$8:$R$307&lt;$JE151))-SUMPRODUCT((Trades!$H$8:$H$307)*(Trades!$E$8:$E$307=NS$7)*(Trades!$R$8:$R$307&lt;$JE151)), ""))</f>
        <v/>
      </c>
      <c r="NT151" s="86" t="str" cm="1">
        <f t="array" ref="NT151">IF(OR(NT$7="", $JE151=""), "", IFERROR(NT$8+SUMPRODUCT((Trades!$CL$8:$CL$307)*(Trades!$O$8:$Q$307=NT$7)*(Trades!$R$8:$R$307&lt;$JE151))-SUMPRODUCT((Trades!$H$8:$H$307)*(Trades!$E$8:$E$307=NT$7)*(Trades!$R$8:$R$307&lt;$JE151)), ""))</f>
        <v/>
      </c>
      <c r="NU151" s="86" t="str" cm="1">
        <f t="array" ref="NU151">IF(OR(NU$7="", $JE151=""), "", IFERROR(NU$8+SUMPRODUCT((Trades!$CL$8:$CL$307)*(Trades!$O$8:$Q$307=NU$7)*(Trades!$R$8:$R$307&lt;$JE151))-SUMPRODUCT((Trades!$H$8:$H$307)*(Trades!$E$8:$E$307=NU$7)*(Trades!$R$8:$R$307&lt;$JE151)), ""))</f>
        <v/>
      </c>
      <c r="NV151" s="86" t="str" cm="1">
        <f t="array" ref="NV151">IF(OR(NV$7="", $JE151=""), "", IFERROR(NV$8+SUMPRODUCT((Trades!$CL$8:$CL$307)*(Trades!$O$8:$Q$307=NV$7)*(Trades!$R$8:$R$307&lt;$JE151))-SUMPRODUCT((Trades!$H$8:$H$307)*(Trades!$E$8:$E$307=NV$7)*(Trades!$R$8:$R$307&lt;$JE151)), ""))</f>
        <v/>
      </c>
      <c r="NW151" s="86" t="str" cm="1">
        <f t="array" ref="NW151">IF(OR(NW$7="", $JE151=""), "", IFERROR(NW$8+SUMPRODUCT((Trades!$CL$8:$CL$307)*(Trades!$O$8:$Q$307=NW$7)*(Trades!$R$8:$R$307&lt;$JE151))-SUMPRODUCT((Trades!$H$8:$H$307)*(Trades!$E$8:$E$307=NW$7)*(Trades!$R$8:$R$307&lt;$JE151)), ""))</f>
        <v/>
      </c>
      <c r="NX151" s="86" t="str" cm="1">
        <f t="array" ref="NX151">IF(OR(NX$7="", $JE151=""), "", IFERROR(NX$8+SUMPRODUCT((Trades!$CL$8:$CL$307)*(Trades!$O$8:$Q$307=NX$7)*(Trades!$R$8:$R$307&lt;$JE151))-SUMPRODUCT((Trades!$H$8:$H$307)*(Trades!$E$8:$E$307=NX$7)*(Trades!$R$8:$R$307&lt;$JE151)), ""))</f>
        <v/>
      </c>
      <c r="NY151" s="86" t="str" cm="1">
        <f t="array" ref="NY151">IF(OR(NY$7="", $JE151=""), "", IFERROR(NY$8+SUMPRODUCT((Trades!$CL$8:$CL$307)*(Trades!$O$8:$Q$307=NY$7)*(Trades!$R$8:$R$307&lt;$JE151))-SUMPRODUCT((Trades!$H$8:$H$307)*(Trades!$E$8:$E$307=NY$7)*(Trades!$R$8:$R$307&lt;$JE151)), ""))</f>
        <v/>
      </c>
      <c r="NZ151" s="86" t="str" cm="1">
        <f t="array" ref="NZ151">IF(OR(NZ$7="", $JE151=""), "", IFERROR(NZ$8+SUMPRODUCT((Trades!$CL$8:$CL$307)*(Trades!$O$8:$Q$307=NZ$7)*(Trades!$R$8:$R$307&lt;$JE151))-SUMPRODUCT((Trades!$H$8:$H$307)*(Trades!$E$8:$E$307=NZ$7)*(Trades!$R$8:$R$307&lt;$JE151)), ""))</f>
        <v/>
      </c>
      <c r="OA151" s="86" t="str" cm="1">
        <f t="array" ref="OA151">IF(OR(OA$7="", $JE151=""), "", IFERROR(OA$8+SUMPRODUCT((Trades!$CL$8:$CL$307)*(Trades!$O$8:$Q$307=OA$7)*(Trades!$R$8:$R$307&lt;$JE151))-SUMPRODUCT((Trades!$H$8:$H$307)*(Trades!$E$8:$E$307=OA$7)*(Trades!$R$8:$R$307&lt;$JE151)), ""))</f>
        <v/>
      </c>
      <c r="OB151" s="86" t="str" cm="1">
        <f t="array" ref="OB151">IF(OR(OB$7="", $JE151=""), "", IFERROR(OB$8+SUMPRODUCT((Trades!$CL$8:$CL$307)*(Trades!$O$8:$Q$307=OB$7)*(Trades!$R$8:$R$307&lt;$JE151))-SUMPRODUCT((Trades!$H$8:$H$307)*(Trades!$E$8:$E$307=OB$7)*(Trades!$R$8:$R$307&lt;$JE151)), ""))</f>
        <v/>
      </c>
      <c r="OC151" s="86" t="str" cm="1">
        <f t="array" ref="OC151">IF(OR(OC$7="", $JE151=""), "", IFERROR(OC$8+SUMPRODUCT((Trades!$CL$8:$CL$307)*(Trades!$O$8:$Q$307=OC$7)*(Trades!$R$8:$R$307&lt;$JE151))-SUMPRODUCT((Trades!$H$8:$H$307)*(Trades!$E$8:$E$307=OC$7)*(Trades!$R$8:$R$307&lt;$JE151)), ""))</f>
        <v/>
      </c>
      <c r="OD151" s="86" t="str" cm="1">
        <f t="array" ref="OD151">IF(OR(OD$7="", $JE151=""), "", IFERROR(OD$8+SUMPRODUCT((Trades!$CL$8:$CL$307)*(Trades!$O$8:$Q$307=OD$7)*(Trades!$R$8:$R$307&lt;$JE151))-SUMPRODUCT((Trades!$H$8:$H$307)*(Trades!$E$8:$E$307=OD$7)*(Trades!$R$8:$R$307&lt;$JE151)), ""))</f>
        <v/>
      </c>
      <c r="OE151" s="86" t="str" cm="1">
        <f t="array" ref="OE151">IF(OR(OE$7="", $JE151=""), "", IFERROR(OE$8+SUMPRODUCT((Trades!$CL$8:$CL$307)*(Trades!$O$8:$Q$307=OE$7)*(Trades!$R$8:$R$307&lt;$JE151))-SUMPRODUCT((Trades!$H$8:$H$307)*(Trades!$E$8:$E$307=OE$7)*(Trades!$R$8:$R$307&lt;$JE151)), ""))</f>
        <v/>
      </c>
      <c r="OF151" s="86" t="str" cm="1">
        <f t="array" ref="OF151">IF(OR(OF$7="", $JE151=""), "", IFERROR(OF$8+SUMPRODUCT((Trades!$CL$8:$CL$307)*(Trades!$O$8:$Q$307=OF$7)*(Trades!$R$8:$R$307&lt;$JE151))-SUMPRODUCT((Trades!$H$8:$H$307)*(Trades!$E$8:$E$307=OF$7)*(Trades!$R$8:$R$307&lt;$JE151)), ""))</f>
        <v/>
      </c>
      <c r="OG151" s="86" t="str" cm="1">
        <f t="array" ref="OG151">IF(OR(OG$7="", $JE151=""), "", IFERROR(OG$8+SUMPRODUCT((Trades!$CL$8:$CL$307)*(Trades!$O$8:$Q$307=OG$7)*(Trades!$R$8:$R$307&lt;$JE151))-SUMPRODUCT((Trades!$H$8:$H$307)*(Trades!$E$8:$E$307=OG$7)*(Trades!$R$8:$R$307&lt;$JE151)), ""))</f>
        <v/>
      </c>
      <c r="OH151" s="87" t="str" cm="1">
        <f t="array" ref="OH151">IF(OR(OH$7="", $JE151=""), "", IFERROR(OH$8+SUMPRODUCT((Trades!$CL$8:$CL$307)*(Trades!$O$8:$Q$307=OH$7)*(Trades!$R$8:$R$307&lt;$JE151))-SUMPRODUCT((Trades!$H$8:$H$307)*(Trades!$E$8:$E$307=OH$7)*(Trades!$R$8:$R$307&lt;$JE151)), ""))</f>
        <v/>
      </c>
      <c r="OJ151" s="94" t="str">
        <f t="shared" si="414"/>
        <v/>
      </c>
      <c r="OK151" s="95" t="str">
        <f t="shared" si="441"/>
        <v/>
      </c>
      <c r="OL151" s="95" t="str">
        <f t="shared" si="442"/>
        <v/>
      </c>
      <c r="OM151" s="95" t="str">
        <f t="shared" si="443"/>
        <v/>
      </c>
      <c r="ON151" s="95" t="str">
        <f t="shared" si="444"/>
        <v/>
      </c>
      <c r="OO151" s="95" t="str">
        <f t="shared" si="445"/>
        <v/>
      </c>
      <c r="OP151" s="95" t="str">
        <f t="shared" si="446"/>
        <v/>
      </c>
      <c r="OQ151" s="95" t="str">
        <f t="shared" si="447"/>
        <v/>
      </c>
      <c r="OR151" s="95" t="str">
        <f t="shared" si="448"/>
        <v/>
      </c>
      <c r="OS151" s="95" t="str">
        <f t="shared" si="418"/>
        <v/>
      </c>
      <c r="OT151" s="95" t="str">
        <f t="shared" si="419"/>
        <v/>
      </c>
      <c r="OU151" s="95" t="str">
        <f t="shared" si="420"/>
        <v/>
      </c>
      <c r="OV151" s="95" t="str">
        <f t="shared" si="421"/>
        <v/>
      </c>
      <c r="OW151" s="95" t="str">
        <f t="shared" si="422"/>
        <v/>
      </c>
      <c r="OX151" s="95" t="str">
        <f t="shared" si="423"/>
        <v/>
      </c>
      <c r="OY151" s="95" t="str">
        <f t="shared" si="424"/>
        <v/>
      </c>
      <c r="OZ151" s="95" t="str">
        <f t="shared" si="425"/>
        <v/>
      </c>
      <c r="PA151" s="95" t="str">
        <f t="shared" si="426"/>
        <v/>
      </c>
      <c r="PB151" s="95" t="str">
        <f t="shared" si="427"/>
        <v/>
      </c>
      <c r="PC151" s="96" t="str">
        <f t="shared" si="428"/>
        <v/>
      </c>
      <c r="PE151" s="101" t="str">
        <f t="shared" si="415"/>
        <v/>
      </c>
      <c r="PG151" s="106" t="str">
        <f t="shared" si="416"/>
        <v/>
      </c>
      <c r="PH151" s="107" t="str">
        <f t="shared" si="449"/>
        <v/>
      </c>
      <c r="PI151" s="107" t="str">
        <f t="shared" si="450"/>
        <v/>
      </c>
      <c r="PJ151" s="107" t="str">
        <f t="shared" si="451"/>
        <v/>
      </c>
      <c r="PK151" s="107" t="str">
        <f t="shared" si="452"/>
        <v/>
      </c>
      <c r="PL151" s="107" t="str">
        <f t="shared" si="453"/>
        <v/>
      </c>
      <c r="PM151" s="107" t="str">
        <f t="shared" si="454"/>
        <v/>
      </c>
      <c r="PN151" s="107" t="str">
        <f t="shared" si="455"/>
        <v/>
      </c>
      <c r="PO151" s="107" t="str">
        <f t="shared" si="456"/>
        <v/>
      </c>
      <c r="PP151" s="107" t="str">
        <f t="shared" si="429"/>
        <v/>
      </c>
      <c r="PQ151" s="107" t="str">
        <f t="shared" si="430"/>
        <v/>
      </c>
      <c r="PR151" s="107" t="str">
        <f t="shared" si="431"/>
        <v/>
      </c>
      <c r="PS151" s="107" t="str">
        <f t="shared" si="432"/>
        <v/>
      </c>
      <c r="PT151" s="107" t="str">
        <f t="shared" si="433"/>
        <v/>
      </c>
      <c r="PU151" s="107" t="str">
        <f t="shared" si="434"/>
        <v/>
      </c>
      <c r="PV151" s="107" t="str">
        <f t="shared" si="435"/>
        <v/>
      </c>
      <c r="PW151" s="107" t="str">
        <f t="shared" si="436"/>
        <v/>
      </c>
      <c r="PX151" s="107" t="str">
        <f t="shared" si="437"/>
        <v/>
      </c>
      <c r="PY151" s="107" t="str">
        <f t="shared" si="438"/>
        <v/>
      </c>
      <c r="PZ151" s="108" t="str">
        <f t="shared" si="439"/>
        <v/>
      </c>
      <c r="QB151" s="124" t="str" cm="1">
        <f t="array" ref="QB151">IF(OR($QB$3="", $NI151=""), "", IFERROR(INDEX($ML151:$NE151, $QA151, MATCH($QB$3, $ML$7:$NE$7, 0)), ""))</f>
        <v/>
      </c>
      <c r="QD151" s="101" t="e" cm="1">
        <f t="array" ref="QD151">IF(OR($NI151="", $QB$3=""), NA(), IFERROR(INDEX($NO151:$OH151, $QC151, MATCH($QB$3, $NO$7:$OH$7, 0)), NA()))</f>
        <v>#N/A</v>
      </c>
      <c r="QF151" s="10">
        <f t="shared" si="387"/>
        <v>-20</v>
      </c>
    </row>
    <row r="152" spans="218:448" ht="15" hidden="1" customHeight="1" x14ac:dyDescent="0.25">
      <c r="HJ152" s="51" t="e">
        <f>HJ128+1</f>
        <v>#VALUE!</v>
      </c>
      <c r="HL152" s="48">
        <f>$CA$8</f>
        <v>0</v>
      </c>
      <c r="HN152" s="10" t="e">
        <f t="shared" si="324"/>
        <v>#VALUE!</v>
      </c>
      <c r="HP152" s="10" t="e">
        <f t="shared" si="325"/>
        <v>#VALUE!</v>
      </c>
      <c r="HR152" s="10" t="e">
        <f t="shared" ref="HR152:HR175" si="457">IF(OR($HN152="", $HP152=""), "", IFERROR(INDEX($CL$8:$DI$107, MATCH($HN152, $CK$8:$CK$107, 0), MATCH($HP152, $CL$7:$DI$7, 0)), ""))</f>
        <v>#VALUE!</v>
      </c>
      <c r="HT152" s="60" t="e">
        <f t="shared" ref="HT152:II165" si="458">IF(OR($HR152="", HT$5=""), "", IFERROR(INDEX($DL$8:$HG$107, MATCH($HR152, $DK$8:$DK$107, 0), MATCH(HT$5, $DL$7:$HG$7, 0)), ""))</f>
        <v>#VALUE!</v>
      </c>
      <c r="HU152" s="7" t="e">
        <f t="shared" si="458"/>
        <v>#VALUE!</v>
      </c>
      <c r="HV152" s="7" t="e">
        <f t="shared" si="458"/>
        <v>#VALUE!</v>
      </c>
      <c r="HW152" s="7" t="e">
        <f t="shared" si="458"/>
        <v>#VALUE!</v>
      </c>
      <c r="HX152" s="7" t="e">
        <f t="shared" si="458"/>
        <v>#VALUE!</v>
      </c>
      <c r="HY152" s="7" t="e">
        <f t="shared" si="458"/>
        <v>#VALUE!</v>
      </c>
      <c r="HZ152" s="7" t="e">
        <f t="shared" si="458"/>
        <v>#VALUE!</v>
      </c>
      <c r="IA152" s="7" t="e">
        <f t="shared" si="458"/>
        <v>#VALUE!</v>
      </c>
      <c r="IB152" s="7" t="e">
        <f t="shared" si="458"/>
        <v>#VALUE!</v>
      </c>
      <c r="IC152" s="7" t="e">
        <f t="shared" si="458"/>
        <v>#VALUE!</v>
      </c>
      <c r="ID152" s="7" t="e">
        <f t="shared" si="458"/>
        <v>#VALUE!</v>
      </c>
      <c r="IE152" s="7" t="e">
        <f t="shared" si="458"/>
        <v>#VALUE!</v>
      </c>
      <c r="IF152" s="7" t="e">
        <f t="shared" si="458"/>
        <v>#VALUE!</v>
      </c>
      <c r="IG152" s="7" t="e">
        <f t="shared" si="458"/>
        <v>#VALUE!</v>
      </c>
      <c r="IH152" s="7" t="e">
        <f t="shared" si="458"/>
        <v>#VALUE!</v>
      </c>
      <c r="II152" s="7" t="e">
        <f t="shared" si="458"/>
        <v>#VALUE!</v>
      </c>
      <c r="IJ152" s="7" t="e">
        <f t="shared" ref="IJ152:IM164" si="459">IF(OR($HR152="", IJ$5=""), "", IFERROR(INDEX($DL$8:$HG$107, MATCH($HR152, $DK$8:$DK$107, 0), MATCH(IJ$5, $DL$7:$HG$7, 0)), ""))</f>
        <v>#VALUE!</v>
      </c>
      <c r="IK152" s="7" t="e">
        <f t="shared" si="459"/>
        <v>#VALUE!</v>
      </c>
      <c r="IL152" s="7" t="e">
        <f t="shared" si="459"/>
        <v>#VALUE!</v>
      </c>
      <c r="IM152" s="61" t="e">
        <f t="shared" si="459"/>
        <v>#VALUE!</v>
      </c>
      <c r="JE152" s="67" t="str">
        <f t="shared" ref="JE152:JE175" si="460">IFERROR(HJ152+HL152, "")</f>
        <v/>
      </c>
      <c r="JF152" s="60" t="str">
        <f>IF(AND($IQ$5='Dev Settings'!$BU$3, COUNTIF($IP$21:$IP$25, HT152)&gt;0, COUNTIF($IP$21:$IP$25, HT151)&gt;0), MIN($ML151:$NE151)-ML151, IF(AND($IQ$6='Dev Settings'!$BU$3, COUNTIF($IQ$21:$IQ$25, HT152)&gt;0, COUNTIF($IQ$21:$IQ$25, HT151)&gt;0), MAX($ML151:$NE151)-ML151, IFERROR(INDEX($IU$8:$IU$107, MATCH(HT152, $IT$8:$IT$107, 0)), "")))</f>
        <v/>
      </c>
      <c r="JG152" s="7" t="str">
        <f>IF(AND($IQ$5='Dev Settings'!$BU$3, COUNTIF($IP$21:$IP$25, HU152)&gt;0, COUNTIF($IP$21:$IP$25, HU151)&gt;0), MIN($ML151:$NE151)-MM151, IF(AND($IQ$6='Dev Settings'!$BU$3, COUNTIF($IQ$21:$IQ$25, HU152)&gt;0, COUNTIF($IQ$21:$IQ$25, HU151)&gt;0), MAX($ML151:$NE151)-MM151, IFERROR(INDEX($IU$8:$IU$107, MATCH(HU152, $IT$8:$IT$107, 0)), "")))</f>
        <v/>
      </c>
      <c r="JH152" s="7" t="str">
        <f>IF(AND($IQ$5='Dev Settings'!$BU$3, COUNTIF($IP$21:$IP$25, HV152)&gt;0, COUNTIF($IP$21:$IP$25, HV151)&gt;0), MIN($ML151:$NE151)-MN151, IF(AND($IQ$6='Dev Settings'!$BU$3, COUNTIF($IQ$21:$IQ$25, HV152)&gt;0, COUNTIF($IQ$21:$IQ$25, HV151)&gt;0), MAX($ML151:$NE151)-MN151, IFERROR(INDEX($IU$8:$IU$107, MATCH(HV152, $IT$8:$IT$107, 0)), "")))</f>
        <v/>
      </c>
      <c r="JI152" s="7" t="str">
        <f>IF(AND($IQ$5='Dev Settings'!$BU$3, COUNTIF($IP$21:$IP$25, HW152)&gt;0, COUNTIF($IP$21:$IP$25, HW151)&gt;0), MIN($ML151:$NE151)-MO151, IF(AND($IQ$6='Dev Settings'!$BU$3, COUNTIF($IQ$21:$IQ$25, HW152)&gt;0, COUNTIF($IQ$21:$IQ$25, HW151)&gt;0), MAX($ML151:$NE151)-MO151, IFERROR(INDEX($IU$8:$IU$107, MATCH(HW152, $IT$8:$IT$107, 0)), "")))</f>
        <v/>
      </c>
      <c r="JJ152" s="7" t="str">
        <f>IF(AND($IQ$5='Dev Settings'!$BU$3, COUNTIF($IP$21:$IP$25, HX152)&gt;0, COUNTIF($IP$21:$IP$25, HX151)&gt;0), MIN($ML151:$NE151)-MP151, IF(AND($IQ$6='Dev Settings'!$BU$3, COUNTIF($IQ$21:$IQ$25, HX152)&gt;0, COUNTIF($IQ$21:$IQ$25, HX151)&gt;0), MAX($ML151:$NE151)-MP151, IFERROR(INDEX($IU$8:$IU$107, MATCH(HX152, $IT$8:$IT$107, 0)), "")))</f>
        <v/>
      </c>
      <c r="JK152" s="7" t="str">
        <f>IF(AND($IQ$5='Dev Settings'!$BU$3, COUNTIF($IP$21:$IP$25, HY152)&gt;0, COUNTIF($IP$21:$IP$25, HY151)&gt;0), MIN($ML151:$NE151)-MQ151, IF(AND($IQ$6='Dev Settings'!$BU$3, COUNTIF($IQ$21:$IQ$25, HY152)&gt;0, COUNTIF($IQ$21:$IQ$25, HY151)&gt;0), MAX($ML151:$NE151)-MQ151, IFERROR(INDEX($IU$8:$IU$107, MATCH(HY152, $IT$8:$IT$107, 0)), "")))</f>
        <v/>
      </c>
      <c r="JL152" s="7" t="str">
        <f>IF(AND($IQ$5='Dev Settings'!$BU$3, COUNTIF($IP$21:$IP$25, HZ152)&gt;0, COUNTIF($IP$21:$IP$25, HZ151)&gt;0), MIN($ML151:$NE151)-MR151, IF(AND($IQ$6='Dev Settings'!$BU$3, COUNTIF($IQ$21:$IQ$25, HZ152)&gt;0, COUNTIF($IQ$21:$IQ$25, HZ151)&gt;0), MAX($ML151:$NE151)-MR151, IFERROR(INDEX($IU$8:$IU$107, MATCH(HZ152, $IT$8:$IT$107, 0)), "")))</f>
        <v/>
      </c>
      <c r="JM152" s="7" t="str">
        <f>IF(AND($IQ$5='Dev Settings'!$BU$3, COUNTIF($IP$21:$IP$25, IA152)&gt;0, COUNTIF($IP$21:$IP$25, IA151)&gt;0), MIN($ML151:$NE151)-MS151, IF(AND($IQ$6='Dev Settings'!$BU$3, COUNTIF($IQ$21:$IQ$25, IA152)&gt;0, COUNTIF($IQ$21:$IQ$25, IA151)&gt;0), MAX($ML151:$NE151)-MS151, IFERROR(INDEX($IU$8:$IU$107, MATCH(IA152, $IT$8:$IT$107, 0)), "")))</f>
        <v/>
      </c>
      <c r="JN152" s="7" t="str">
        <f>IF(AND($IQ$5='Dev Settings'!$BU$3, COUNTIF($IP$21:$IP$25, IB152)&gt;0, COUNTIF($IP$21:$IP$25, IB151)&gt;0), MIN($ML151:$NE151)-MT151, IF(AND($IQ$6='Dev Settings'!$BU$3, COUNTIF($IQ$21:$IQ$25, IB152)&gt;0, COUNTIF($IQ$21:$IQ$25, IB151)&gt;0), MAX($ML151:$NE151)-MT151, IFERROR(INDEX($IU$8:$IU$107, MATCH(IB152, $IT$8:$IT$107, 0)), "")))</f>
        <v/>
      </c>
      <c r="JO152" s="7" t="str">
        <f>IF(AND($IQ$5='Dev Settings'!$BU$3, COUNTIF($IP$21:$IP$25, IC152)&gt;0, COUNTIF($IP$21:$IP$25, IC151)&gt;0), MIN($ML151:$NE151)-MU151, IF(AND($IQ$6='Dev Settings'!$BU$3, COUNTIF($IQ$21:$IQ$25, IC152)&gt;0, COUNTIF($IQ$21:$IQ$25, IC151)&gt;0), MAX($ML151:$NE151)-MU151, IFERROR(INDEX($IU$8:$IU$107, MATCH(IC152, $IT$8:$IT$107, 0)), "")))</f>
        <v/>
      </c>
      <c r="JP152" s="7" t="str">
        <f>IF(AND($IQ$5='Dev Settings'!$BU$3, COUNTIF($IP$21:$IP$25, ID152)&gt;0, COUNTIF($IP$21:$IP$25, ID151)&gt;0), MIN($ML151:$NE151)-MV151, IF(AND($IQ$6='Dev Settings'!$BU$3, COUNTIF($IQ$21:$IQ$25, ID152)&gt;0, COUNTIF($IQ$21:$IQ$25, ID151)&gt;0), MAX($ML151:$NE151)-MV151, IFERROR(INDEX($IU$8:$IU$107, MATCH(ID152, $IT$8:$IT$107, 0)), "")))</f>
        <v/>
      </c>
      <c r="JQ152" s="7" t="str">
        <f>IF(AND($IQ$5='Dev Settings'!$BU$3, COUNTIF($IP$21:$IP$25, IE152)&gt;0, COUNTIF($IP$21:$IP$25, IE151)&gt;0), MIN($ML151:$NE151)-MW151, IF(AND($IQ$6='Dev Settings'!$BU$3, COUNTIF($IQ$21:$IQ$25, IE152)&gt;0, COUNTIF($IQ$21:$IQ$25, IE151)&gt;0), MAX($ML151:$NE151)-MW151, IFERROR(INDEX($IU$8:$IU$107, MATCH(IE152, $IT$8:$IT$107, 0)), "")))</f>
        <v/>
      </c>
      <c r="JR152" s="7" t="str">
        <f>IF(AND($IQ$5='Dev Settings'!$BU$3, COUNTIF($IP$21:$IP$25, IF152)&gt;0, COUNTIF($IP$21:$IP$25, IF151)&gt;0), MIN($ML151:$NE151)-MX151, IF(AND($IQ$6='Dev Settings'!$BU$3, COUNTIF($IQ$21:$IQ$25, IF152)&gt;0, COUNTIF($IQ$21:$IQ$25, IF151)&gt;0), MAX($ML151:$NE151)-MX151, IFERROR(INDEX($IU$8:$IU$107, MATCH(IF152, $IT$8:$IT$107, 0)), "")))</f>
        <v/>
      </c>
      <c r="JS152" s="7" t="str">
        <f>IF(AND($IQ$5='Dev Settings'!$BU$3, COUNTIF($IP$21:$IP$25, IG152)&gt;0, COUNTIF($IP$21:$IP$25, IG151)&gt;0), MIN($ML151:$NE151)-MY151, IF(AND($IQ$6='Dev Settings'!$BU$3, COUNTIF($IQ$21:$IQ$25, IG152)&gt;0, COUNTIF($IQ$21:$IQ$25, IG151)&gt;0), MAX($ML151:$NE151)-MY151, IFERROR(INDEX($IU$8:$IU$107, MATCH(IG152, $IT$8:$IT$107, 0)), "")))</f>
        <v/>
      </c>
      <c r="JT152" s="7" t="str">
        <f>IF(AND($IQ$5='Dev Settings'!$BU$3, COUNTIF($IP$21:$IP$25, IH152)&gt;0, COUNTIF($IP$21:$IP$25, IH151)&gt;0), MIN($ML151:$NE151)-MZ151, IF(AND($IQ$6='Dev Settings'!$BU$3, COUNTIF($IQ$21:$IQ$25, IH152)&gt;0, COUNTIF($IQ$21:$IQ$25, IH151)&gt;0), MAX($ML151:$NE151)-MZ151, IFERROR(INDEX($IU$8:$IU$107, MATCH(IH152, $IT$8:$IT$107, 0)), "")))</f>
        <v/>
      </c>
      <c r="JU152" s="7" t="str">
        <f>IF(AND($IQ$5='Dev Settings'!$BU$3, COUNTIF($IP$21:$IP$25, II152)&gt;0, COUNTIF($IP$21:$IP$25, II151)&gt;0), MIN($ML151:$NE151)-NA151, IF(AND($IQ$6='Dev Settings'!$BU$3, COUNTIF($IQ$21:$IQ$25, II152)&gt;0, COUNTIF($IQ$21:$IQ$25, II151)&gt;0), MAX($ML151:$NE151)-NA151, IFERROR(INDEX($IU$8:$IU$107, MATCH(II152, $IT$8:$IT$107, 0)), "")))</f>
        <v/>
      </c>
      <c r="JV152" s="7" t="str">
        <f>IF(AND($IQ$5='Dev Settings'!$BU$3, COUNTIF($IP$21:$IP$25, IJ152)&gt;0, COUNTIF($IP$21:$IP$25, IJ151)&gt;0), MIN($ML151:$NE151)-NB151, IF(AND($IQ$6='Dev Settings'!$BU$3, COUNTIF($IQ$21:$IQ$25, IJ152)&gt;0, COUNTIF($IQ$21:$IQ$25, IJ151)&gt;0), MAX($ML151:$NE151)-NB151, IFERROR(INDEX($IU$8:$IU$107, MATCH(IJ152, $IT$8:$IT$107, 0)), "")))</f>
        <v/>
      </c>
      <c r="JW152" s="7" t="str">
        <f>IF(AND($IQ$5='Dev Settings'!$BU$3, COUNTIF($IP$21:$IP$25, IK152)&gt;0, COUNTIF($IP$21:$IP$25, IK151)&gt;0), MIN($ML151:$NE151)-NC151, IF(AND($IQ$6='Dev Settings'!$BU$3, COUNTIF($IQ$21:$IQ$25, IK152)&gt;0, COUNTIF($IQ$21:$IQ$25, IK151)&gt;0), MAX($ML151:$NE151)-NC151, IFERROR(INDEX($IU$8:$IU$107, MATCH(IK152, $IT$8:$IT$107, 0)), "")))</f>
        <v/>
      </c>
      <c r="JX152" s="7" t="str">
        <f>IF(AND($IQ$5='Dev Settings'!$BU$3, COUNTIF($IP$21:$IP$25, IL152)&gt;0, COUNTIF($IP$21:$IP$25, IL151)&gt;0), MIN($ML151:$NE151)-ND151, IF(AND($IQ$6='Dev Settings'!$BU$3, COUNTIF($IQ$21:$IQ$25, IL152)&gt;0, COUNTIF($IQ$21:$IQ$25, IL151)&gt;0), MAX($ML151:$NE151)-ND151, IFERROR(INDEX($IU$8:$IU$107, MATCH(IL152, $IT$8:$IT$107, 0)), "")))</f>
        <v/>
      </c>
      <c r="JY152" s="61" t="str">
        <f>IF(AND($IQ$5='Dev Settings'!$BU$3, COUNTIF($IP$21:$IP$25, IM152)&gt;0, COUNTIF($IP$21:$IP$25, IM151)&gt;0), MIN($ML151:$NE151)-NE151, IF(AND($IQ$6='Dev Settings'!$BU$3, COUNTIF($IQ$21:$IQ$25, IM152)&gt;0, COUNTIF($IQ$21:$IQ$25, IM151)&gt;0), MAX($ML151:$NE151)-NE151, IFERROR(INDEX($IU$8:$IU$107, MATCH(IM152, $IT$8:$IT$107, 0)), "")))</f>
        <v/>
      </c>
      <c r="KA152" s="60" t="str">
        <f t="shared" ref="KA152:KA175" si="461">IFERROR(VALUE(RIGHT(HT152, 1)), "")</f>
        <v/>
      </c>
      <c r="KB152" s="7" t="str">
        <f t="shared" ref="KB152:KB175" si="462">IFERROR(VALUE(RIGHT(HU152, 1)), "")</f>
        <v/>
      </c>
      <c r="KC152" s="7" t="str">
        <f t="shared" ref="KC152:KC175" si="463">IFERROR(VALUE(RIGHT(HV152, 1)), "")</f>
        <v/>
      </c>
      <c r="KD152" s="7" t="str">
        <f t="shared" ref="KD152:KD175" si="464">IFERROR(VALUE(RIGHT(HW152, 1)), "")</f>
        <v/>
      </c>
      <c r="KE152" s="7" t="str">
        <f t="shared" ref="KE152:KE175" si="465">IFERROR(VALUE(RIGHT(HX152, 1)), "")</f>
        <v/>
      </c>
      <c r="KF152" s="7" t="str">
        <f t="shared" ref="KF152:KF175" si="466">IFERROR(VALUE(RIGHT(HY152, 1)), "")</f>
        <v/>
      </c>
      <c r="KG152" s="7" t="str">
        <f t="shared" ref="KG152:KG175" si="467">IFERROR(VALUE(RIGHT(HZ152, 1)), "")</f>
        <v/>
      </c>
      <c r="KH152" s="7" t="str">
        <f t="shared" ref="KH152:KH175" si="468">IFERROR(VALUE(RIGHT(IA152, 1)), "")</f>
        <v/>
      </c>
      <c r="KI152" s="7" t="str">
        <f t="shared" ref="KI152:KI175" si="469">IFERROR(VALUE(RIGHT(IB152, 1)), "")</f>
        <v/>
      </c>
      <c r="KJ152" s="7" t="str">
        <f t="shared" ref="KJ152:KJ175" si="470">IFERROR(VALUE(RIGHT(IC152, 1)), "")</f>
        <v/>
      </c>
      <c r="KK152" s="7" t="str">
        <f t="shared" ref="KK152:KK175" si="471">IFERROR(VALUE(RIGHT(ID152, 1)), "")</f>
        <v/>
      </c>
      <c r="KL152" s="7" t="str">
        <f t="shared" ref="KL152:KL175" si="472">IFERROR(VALUE(RIGHT(IE152, 1)), "")</f>
        <v/>
      </c>
      <c r="KM152" s="7" t="str">
        <f t="shared" ref="KM152:KM175" si="473">IFERROR(VALUE(RIGHT(IF152, 1)), "")</f>
        <v/>
      </c>
      <c r="KN152" s="7" t="str">
        <f t="shared" ref="KN152:KN175" si="474">IFERROR(VALUE(RIGHT(IG152, 1)), "")</f>
        <v/>
      </c>
      <c r="KO152" s="7" t="str">
        <f t="shared" ref="KO152:KO175" si="475">IFERROR(VALUE(RIGHT(IH152, 1)), "")</f>
        <v/>
      </c>
      <c r="KP152" s="7" t="str">
        <f t="shared" ref="KP152:KP175" si="476">IFERROR(VALUE(RIGHT(II152, 1)), "")</f>
        <v/>
      </c>
      <c r="KQ152" s="7" t="str">
        <f t="shared" ref="KQ152:KQ175" si="477">IFERROR(VALUE(RIGHT(IJ152, 1)), "")</f>
        <v/>
      </c>
      <c r="KR152" s="7" t="str">
        <f t="shared" ref="KR152:KR175" si="478">IFERROR(VALUE(RIGHT(IK152, 1)), "")</f>
        <v/>
      </c>
      <c r="KS152" s="7" t="str">
        <f t="shared" ref="KS152:KS175" si="479">IFERROR(VALUE(RIGHT(IL152, 1)), "")</f>
        <v/>
      </c>
      <c r="KT152" s="61" t="str">
        <f t="shared" ref="KT152:KT175" si="480">IFERROR(VALUE(RIGHT(IM152, 1)), "")</f>
        <v/>
      </c>
      <c r="KV152" s="60" t="e">
        <f t="shared" ref="KV152:KV175" si="481">IF(HT152="", "", IF(HT152&gt;=$IP$29, $KV$2, IF(HT152&lt;=$IP$30, $KV$4, KV151)))</f>
        <v>#VALUE!</v>
      </c>
      <c r="KW152" s="7" t="e">
        <f t="shared" ref="KW152:KW175" si="482">IF(HU152="", "", IF(HU152&gt;=$IP$29, $KV$2, IF(HU152&lt;=$IP$30, $KV$4, KW151)))</f>
        <v>#VALUE!</v>
      </c>
      <c r="KX152" s="7" t="e">
        <f t="shared" ref="KX152:KX175" si="483">IF(HV152="", "", IF(HV152&gt;=$IP$29, $KV$2, IF(HV152&lt;=$IP$30, $KV$4, KX151)))</f>
        <v>#VALUE!</v>
      </c>
      <c r="KY152" s="7" t="e">
        <f t="shared" ref="KY152:KY175" si="484">IF(HW152="", "", IF(HW152&gt;=$IP$29, $KV$2, IF(HW152&lt;=$IP$30, $KV$4, KY151)))</f>
        <v>#VALUE!</v>
      </c>
      <c r="KZ152" s="7" t="e">
        <f t="shared" ref="KZ152:KZ175" si="485">IF(HX152="", "", IF(HX152&gt;=$IP$29, $KV$2, IF(HX152&lt;=$IP$30, $KV$4, KZ151)))</f>
        <v>#VALUE!</v>
      </c>
      <c r="LA152" s="7" t="e">
        <f t="shared" ref="LA152:LA175" si="486">IF(HY152="", "", IF(HY152&gt;=$IP$29, $KV$2, IF(HY152&lt;=$IP$30, $KV$4, LA151)))</f>
        <v>#VALUE!</v>
      </c>
      <c r="LB152" s="7" t="e">
        <f t="shared" ref="LB152:LB175" si="487">IF(HZ152="", "", IF(HZ152&gt;=$IP$29, $KV$2, IF(HZ152&lt;=$IP$30, $KV$4, LB151)))</f>
        <v>#VALUE!</v>
      </c>
      <c r="LC152" s="7" t="e">
        <f t="shared" ref="LC152:LC175" si="488">IF(IA152="", "", IF(IA152&gt;=$IP$29, $KV$2, IF(IA152&lt;=$IP$30, $KV$4, LC151)))</f>
        <v>#VALUE!</v>
      </c>
      <c r="LD152" s="7" t="e">
        <f t="shared" ref="LD152:LD175" si="489">IF(IB152="", "", IF(IB152&gt;=$IP$29, $KV$2, IF(IB152&lt;=$IP$30, $KV$4, LD151)))</f>
        <v>#VALUE!</v>
      </c>
      <c r="LE152" s="7" t="e">
        <f t="shared" ref="LE152:LE175" si="490">IF(IC152="", "", IF(IC152&gt;=$IP$29, $KV$2, IF(IC152&lt;=$IP$30, $KV$4, LE151)))</f>
        <v>#VALUE!</v>
      </c>
      <c r="LF152" s="7" t="e">
        <f t="shared" ref="LF152:LF175" si="491">IF(ID152="", "", IF(ID152&gt;=$IP$29, $KV$2, IF(ID152&lt;=$IP$30, $KV$4, LF151)))</f>
        <v>#VALUE!</v>
      </c>
      <c r="LG152" s="7" t="e">
        <f t="shared" ref="LG152:LG175" si="492">IF(IE152="", "", IF(IE152&gt;=$IP$29, $KV$2, IF(IE152&lt;=$IP$30, $KV$4, LG151)))</f>
        <v>#VALUE!</v>
      </c>
      <c r="LH152" s="7" t="e">
        <f t="shared" ref="LH152:LH175" si="493">IF(IF152="", "", IF(IF152&gt;=$IP$29, $KV$2, IF(IF152&lt;=$IP$30, $KV$4, LH151)))</f>
        <v>#VALUE!</v>
      </c>
      <c r="LI152" s="7" t="e">
        <f t="shared" ref="LI152:LI175" si="494">IF(IG152="", "", IF(IG152&gt;=$IP$29, $KV$2, IF(IG152&lt;=$IP$30, $KV$4, LI151)))</f>
        <v>#VALUE!</v>
      </c>
      <c r="LJ152" s="7" t="e">
        <f t="shared" ref="LJ152:LJ175" si="495">IF(IH152="", "", IF(IH152&gt;=$IP$29, $KV$2, IF(IH152&lt;=$IP$30, $KV$4, LJ151)))</f>
        <v>#VALUE!</v>
      </c>
      <c r="LK152" s="7" t="e">
        <f t="shared" ref="LK152:LK175" si="496">IF(II152="", "", IF(II152&gt;=$IP$29, $KV$2, IF(II152&lt;=$IP$30, $KV$4, LK151)))</f>
        <v>#VALUE!</v>
      </c>
      <c r="LL152" s="7" t="e">
        <f t="shared" ref="LL152:LL175" si="497">IF(IJ152="", "", IF(IJ152&gt;=$IP$29, $KV$2, IF(IJ152&lt;=$IP$30, $KV$4, LL151)))</f>
        <v>#VALUE!</v>
      </c>
      <c r="LM152" s="7" t="e">
        <f t="shared" ref="LM152:LM175" si="498">IF(IK152="", "", IF(IK152&gt;=$IP$29, $KV$2, IF(IK152&lt;=$IP$30, $KV$4, LM151)))</f>
        <v>#VALUE!</v>
      </c>
      <c r="LN152" s="7" t="e">
        <f t="shared" ref="LN152:LN175" si="499">IF(IL152="", "", IF(IL152&gt;=$IP$29, $KV$2, IF(IL152&lt;=$IP$30, $KV$4, LN151)))</f>
        <v>#VALUE!</v>
      </c>
      <c r="LO152" s="61" t="e">
        <f t="shared" ref="LO152:LO175" si="500">IF(IM152="", "", IF(IM152&gt;=$IP$29, $KV$2, IF(IM152&lt;=$IP$30, $KV$4, LO151)))</f>
        <v>#VALUE!</v>
      </c>
      <c r="LQ152" s="60" t="e">
        <f t="shared" ref="LQ152:LQ175" si="501">IF(OR(JF152="", KV152=""), "", IFERROR(IF(AND(JF152&gt;0, KV152=$KV$4, KA152&gt;=$KA$3), (JF152*-1), IF(AND(JF152&lt;0, KV152=$KV$2, KA152&gt;=$KA$3), (JF152*-1), JF152)), ""))</f>
        <v>#VALUE!</v>
      </c>
      <c r="LR152" s="7" t="e">
        <f t="shared" ref="LR152:LR175" si="502">IF(OR(JG152="", KW152=""), "", IFERROR(IF(AND(JG152&gt;0, KW152=$KV$4, KB152&gt;=$KA$3), (JG152*-1), IF(AND(JG152&lt;0, KW152=$KV$2, KB152&gt;=$KA$3), (JG152*-1), JG152)), ""))</f>
        <v>#VALUE!</v>
      </c>
      <c r="LS152" s="7" t="e">
        <f t="shared" ref="LS152:LS175" si="503">IF(OR(JH152="", KX152=""), "", IFERROR(IF(AND(JH152&gt;0, KX152=$KV$4, KC152&gt;=$KA$3), (JH152*-1), IF(AND(JH152&lt;0, KX152=$KV$2, KC152&gt;=$KA$3), (JH152*-1), JH152)), ""))</f>
        <v>#VALUE!</v>
      </c>
      <c r="LT152" s="7" t="e">
        <f t="shared" ref="LT152:LT175" si="504">IF(OR(JI152="", KY152=""), "", IFERROR(IF(AND(JI152&gt;0, KY152=$KV$4, KD152&gt;=$KA$3), (JI152*-1), IF(AND(JI152&lt;0, KY152=$KV$2, KD152&gt;=$KA$3), (JI152*-1), JI152)), ""))</f>
        <v>#VALUE!</v>
      </c>
      <c r="LU152" s="7" t="e">
        <f t="shared" ref="LU152:LU175" si="505">IF(OR(JJ152="", KZ152=""), "", IFERROR(IF(AND(JJ152&gt;0, KZ152=$KV$4, KE152&gt;=$KA$3), (JJ152*-1), IF(AND(JJ152&lt;0, KZ152=$KV$2, KE152&gt;=$KA$3), (JJ152*-1), JJ152)), ""))</f>
        <v>#VALUE!</v>
      </c>
      <c r="LV152" s="7" t="e">
        <f t="shared" ref="LV152:LV175" si="506">IF(OR(JK152="", LA152=""), "", IFERROR(IF(AND(JK152&gt;0, LA152=$KV$4, KF152&gt;=$KA$3), (JK152*-1), IF(AND(JK152&lt;0, LA152=$KV$2, KF152&gt;=$KA$3), (JK152*-1), JK152)), ""))</f>
        <v>#VALUE!</v>
      </c>
      <c r="LW152" s="7" t="e">
        <f t="shared" ref="LW152:LW175" si="507">IF(OR(JL152="", LB152=""), "", IFERROR(IF(AND(JL152&gt;0, LB152=$KV$4, KG152&gt;=$KA$3), (JL152*-1), IF(AND(JL152&lt;0, LB152=$KV$2, KG152&gt;=$KA$3), (JL152*-1), JL152)), ""))</f>
        <v>#VALUE!</v>
      </c>
      <c r="LX152" s="7" t="e">
        <f t="shared" ref="LX152:LX175" si="508">IF(OR(JM152="", LC152=""), "", IFERROR(IF(AND(JM152&gt;0, LC152=$KV$4, KH152&gt;=$KA$3), (JM152*-1), IF(AND(JM152&lt;0, LC152=$KV$2, KH152&gt;=$KA$3), (JM152*-1), JM152)), ""))</f>
        <v>#VALUE!</v>
      </c>
      <c r="LY152" s="7" t="e">
        <f t="shared" ref="LY152:LY175" si="509">IF(OR(JN152="", LD152=""), "", IFERROR(IF(AND(JN152&gt;0, LD152=$KV$4, KI152&gt;=$KA$3), (JN152*-1), IF(AND(JN152&lt;0, LD152=$KV$2, KI152&gt;=$KA$3), (JN152*-1), JN152)), ""))</f>
        <v>#VALUE!</v>
      </c>
      <c r="LZ152" s="7" t="e">
        <f t="shared" ref="LZ152:LZ175" si="510">IF(OR(JO152="", LE152=""), "", IFERROR(IF(AND(JO152&gt;0, LE152=$KV$4, KJ152&gt;=$KA$3), (JO152*-1), IF(AND(JO152&lt;0, LE152=$KV$2, KJ152&gt;=$KA$3), (JO152*-1), JO152)), ""))</f>
        <v>#VALUE!</v>
      </c>
      <c r="MA152" s="7" t="e">
        <f t="shared" ref="MA152:MA175" si="511">IF(OR(JP152="", LF152=""), "", IFERROR(IF(AND(JP152&gt;0, LF152=$KV$4, KK152&gt;=$KA$3), (JP152*-1), IF(AND(JP152&lt;0, LF152=$KV$2, KK152&gt;=$KA$3), (JP152*-1), JP152)), ""))</f>
        <v>#VALUE!</v>
      </c>
      <c r="MB152" s="7" t="e">
        <f t="shared" ref="MB152:MB175" si="512">IF(OR(JQ152="", LG152=""), "", IFERROR(IF(AND(JQ152&gt;0, LG152=$KV$4, KL152&gt;=$KA$3), (JQ152*-1), IF(AND(JQ152&lt;0, LG152=$KV$2, KL152&gt;=$KA$3), (JQ152*-1), JQ152)), ""))</f>
        <v>#VALUE!</v>
      </c>
      <c r="MC152" s="7" t="e">
        <f t="shared" ref="MC152:MC175" si="513">IF(OR(JR152="", LH152=""), "", IFERROR(IF(AND(JR152&gt;0, LH152=$KV$4, KM152&gt;=$KA$3), (JR152*-1), IF(AND(JR152&lt;0, LH152=$KV$2, KM152&gt;=$KA$3), (JR152*-1), JR152)), ""))</f>
        <v>#VALUE!</v>
      </c>
      <c r="MD152" s="7" t="e">
        <f t="shared" ref="MD152:MD175" si="514">IF(OR(JS152="", LI152=""), "", IFERROR(IF(AND(JS152&gt;0, LI152=$KV$4, KN152&gt;=$KA$3), (JS152*-1), IF(AND(JS152&lt;0, LI152=$KV$2, KN152&gt;=$KA$3), (JS152*-1), JS152)), ""))</f>
        <v>#VALUE!</v>
      </c>
      <c r="ME152" s="7" t="e">
        <f t="shared" ref="ME152:ME175" si="515">IF(OR(JT152="", LJ152=""), "", IFERROR(IF(AND(JT152&gt;0, LJ152=$KV$4, KO152&gt;=$KA$3), (JT152*-1), IF(AND(JT152&lt;0, LJ152=$KV$2, KO152&gt;=$KA$3), (JT152*-1), JT152)), ""))</f>
        <v>#VALUE!</v>
      </c>
      <c r="MF152" s="7" t="e">
        <f t="shared" ref="MF152:MF175" si="516">IF(OR(JU152="", LK152=""), "", IFERROR(IF(AND(JU152&gt;0, LK152=$KV$4, KP152&gt;=$KA$3), (JU152*-1), IF(AND(JU152&lt;0, LK152=$KV$2, KP152&gt;=$KA$3), (JU152*-1), JU152)), ""))</f>
        <v>#VALUE!</v>
      </c>
      <c r="MG152" s="7" t="e">
        <f t="shared" ref="MG152:MG175" si="517">IF(OR(JV152="", LL152=""), "", IFERROR(IF(AND(JV152&gt;0, LL152=$KV$4, KQ152&gt;=$KA$3), (JV152*-1), IF(AND(JV152&lt;0, LL152=$KV$2, KQ152&gt;=$KA$3), (JV152*-1), JV152)), ""))</f>
        <v>#VALUE!</v>
      </c>
      <c r="MH152" s="7" t="e">
        <f t="shared" ref="MH152:MH175" si="518">IF(OR(JW152="", LM152=""), "", IFERROR(IF(AND(JW152&gt;0, LM152=$KV$4, KR152&gt;=$KA$3), (JW152*-1), IF(AND(JW152&lt;0, LM152=$KV$2, KR152&gt;=$KA$3), (JW152*-1), JW152)), ""))</f>
        <v>#VALUE!</v>
      </c>
      <c r="MI152" s="7" t="e">
        <f t="shared" ref="MI152:MI175" si="519">IF(OR(JX152="", LN152=""), "", IFERROR(IF(AND(JX152&gt;0, LN152=$KV$4, KS152&gt;=$KA$3), (JX152*-1), IF(AND(JX152&lt;0, LN152=$KV$2, KS152&gt;=$KA$3), (JX152*-1), JX152)), ""))</f>
        <v>#VALUE!</v>
      </c>
      <c r="MJ152" s="61" t="e">
        <f t="shared" ref="MJ152:MJ175" si="520">IF(OR(JY152="", LO152=""), "", IFERROR(IF(AND(JY152&gt;0, LO152=$KV$4, KT152&gt;=$KA$3), (JY152*-1), IF(AND(JY152&lt;0, LO152=$KV$2, KT152&gt;=$KA$3), (JY152*-1), JY152)), ""))</f>
        <v>#VALUE!</v>
      </c>
      <c r="ML152" s="60" t="str">
        <f t="shared" ref="ML152:ML175" si="521">IFERROR(IF(ML151+LQ151&gt;$JY$2, $JY$2, IF(ML151+LQ151&lt;$JY$3, $JY$3, ML151+LQ151)), "")</f>
        <v/>
      </c>
      <c r="MM152" s="7" t="str">
        <f t="shared" ref="MM152:MM175" si="522">IFERROR(IF(MM151+LR151&gt;$JY$2, $JY$2, IF(MM151+LR151&lt;$JY$3, $JY$3, MM151+LR151)), "")</f>
        <v/>
      </c>
      <c r="MN152" s="7" t="str">
        <f t="shared" ref="MN152:MN175" si="523">IFERROR(IF(MN151+LS151&gt;$JY$2, $JY$2, IF(MN151+LS151&lt;$JY$3, $JY$3, MN151+LS151)), "")</f>
        <v/>
      </c>
      <c r="MO152" s="7" t="str">
        <f t="shared" ref="MO152:MO175" si="524">IFERROR(IF(MO151+LT151&gt;$JY$2, $JY$2, IF(MO151+LT151&lt;$JY$3, $JY$3, MO151+LT151)), "")</f>
        <v/>
      </c>
      <c r="MP152" s="7" t="str">
        <f t="shared" ref="MP152:MP175" si="525">IFERROR(IF(MP151+LU151&gt;$JY$2, $JY$2, IF(MP151+LU151&lt;$JY$3, $JY$3, MP151+LU151)), "")</f>
        <v/>
      </c>
      <c r="MQ152" s="7" t="str">
        <f t="shared" ref="MQ152:MQ175" si="526">IFERROR(IF(MQ151+LV151&gt;$JY$2, $JY$2, IF(MQ151+LV151&lt;$JY$3, $JY$3, MQ151+LV151)), "")</f>
        <v/>
      </c>
      <c r="MR152" s="7" t="str">
        <f t="shared" ref="MR152:MR175" si="527">IFERROR(IF(MR151+LW151&gt;$JY$2, $JY$2, IF(MR151+LW151&lt;$JY$3, $JY$3, MR151+LW151)), "")</f>
        <v/>
      </c>
      <c r="MS152" s="7" t="str">
        <f t="shared" ref="MS152:MS175" si="528">IFERROR(IF(MS151+LX151&gt;$JY$2, $JY$2, IF(MS151+LX151&lt;$JY$3, $JY$3, MS151+LX151)), "")</f>
        <v/>
      </c>
      <c r="MT152" s="7" t="str">
        <f t="shared" ref="MT152:MT175" si="529">IFERROR(IF(MT151+LY151&gt;$JY$2, $JY$2, IF(MT151+LY151&lt;$JY$3, $JY$3, MT151+LY151)), "")</f>
        <v/>
      </c>
      <c r="MU152" s="7" t="str">
        <f t="shared" ref="MU152:MU175" si="530">IFERROR(IF(MU151+LZ151&gt;$JY$2, $JY$2, IF(MU151+LZ151&lt;$JY$3, $JY$3, MU151+LZ151)), "")</f>
        <v/>
      </c>
      <c r="MV152" s="7" t="str">
        <f t="shared" ref="MV152:MV175" si="531">IFERROR(IF(MV151+MA151&gt;$JY$2, $JY$2, IF(MV151+MA151&lt;$JY$3, $JY$3, MV151+MA151)), "")</f>
        <v/>
      </c>
      <c r="MW152" s="7" t="str">
        <f t="shared" ref="MW152:MW175" si="532">IFERROR(IF(MW151+MB151&gt;$JY$2, $JY$2, IF(MW151+MB151&lt;$JY$3, $JY$3, MW151+MB151)), "")</f>
        <v/>
      </c>
      <c r="MX152" s="7" t="str">
        <f t="shared" ref="MX152:MX175" si="533">IFERROR(IF(MX151+MC151&gt;$JY$2, $JY$2, IF(MX151+MC151&lt;$JY$3, $JY$3, MX151+MC151)), "")</f>
        <v/>
      </c>
      <c r="MY152" s="7" t="str">
        <f t="shared" ref="MY152:MY175" si="534">IFERROR(IF(MY151+MD151&gt;$JY$2, $JY$2, IF(MY151+MD151&lt;$JY$3, $JY$3, MY151+MD151)), "")</f>
        <v/>
      </c>
      <c r="MZ152" s="7" t="str">
        <f t="shared" ref="MZ152:MZ175" si="535">IFERROR(IF(MZ151+ME151&gt;$JY$2, $JY$2, IF(MZ151+ME151&lt;$JY$3, $JY$3, MZ151+ME151)), "")</f>
        <v/>
      </c>
      <c r="NA152" s="7" t="str">
        <f t="shared" ref="NA152:NA175" si="536">IFERROR(IF(NA151+MF151&gt;$JY$2, $JY$2, IF(NA151+MF151&lt;$JY$3, $JY$3, NA151+MF151)), "")</f>
        <v/>
      </c>
      <c r="NB152" s="7" t="str">
        <f t="shared" ref="NB152:NB175" si="537">IFERROR(IF(NB151+MG151&gt;$JY$2, $JY$2, IF(NB151+MG151&lt;$JY$3, $JY$3, NB151+MG151)), "")</f>
        <v/>
      </c>
      <c r="NC152" s="7" t="str">
        <f t="shared" ref="NC152:NC175" si="538">IFERROR(IF(NC151+MH151&gt;$JY$2, $JY$2, IF(NC151+MH151&lt;$JY$3, $JY$3, NC151+MH151)), "")</f>
        <v/>
      </c>
      <c r="ND152" s="7" t="str">
        <f t="shared" ref="ND152:ND175" si="539">IFERROR(IF(ND151+MI151&gt;$JY$2, $JY$2, IF(ND151+MI151&lt;$JY$3, $JY$3, ND151+MI151)), "")</f>
        <v/>
      </c>
      <c r="NE152" s="61" t="str">
        <f t="shared" ref="NE152:NE175" si="540">IFERROR(IF(NE151+MJ151&gt;$JY$2, $JY$2, IF(NE151+MJ151&lt;$JY$3, $JY$3, NE151+MJ151)), "")</f>
        <v/>
      </c>
      <c r="NG152" s="10" t="str">
        <f t="shared" si="412"/>
        <v/>
      </c>
      <c r="NI152" s="10" t="str">
        <f t="shared" si="413"/>
        <v/>
      </c>
      <c r="NK152" s="10" t="str">
        <f>IF(COUNTIF($NI152:$NI$176, "X")=1, "X", "")</f>
        <v/>
      </c>
      <c r="NM152" s="10" t="str">
        <f t="shared" si="386"/>
        <v/>
      </c>
      <c r="NO152" s="85" t="str" cm="1">
        <f t="array" ref="NO152">IF(OR(NO$7="", $JE152=""), "", IFERROR(NO$8+SUMPRODUCT((Trades!$CL$8:$CL$307)*(Trades!$O$8:$Q$307=NO$7)*(Trades!$R$8:$R$307&lt;$JE152))-SUMPRODUCT((Trades!$H$8:$H$307)*(Trades!$E$8:$E$307=NO$7)*(Trades!$R$8:$R$307&lt;$JE152)), ""))</f>
        <v/>
      </c>
      <c r="NP152" s="86" t="str" cm="1">
        <f t="array" ref="NP152">IF(OR(NP$7="", $JE152=""), "", IFERROR(NP$8+SUMPRODUCT((Trades!$CL$8:$CL$307)*(Trades!$O$8:$Q$307=NP$7)*(Trades!$R$8:$R$307&lt;$JE152))-SUMPRODUCT((Trades!$H$8:$H$307)*(Trades!$E$8:$E$307=NP$7)*(Trades!$R$8:$R$307&lt;$JE152)), ""))</f>
        <v/>
      </c>
      <c r="NQ152" s="86" t="str" cm="1">
        <f t="array" ref="NQ152">IF(OR(NQ$7="", $JE152=""), "", IFERROR(NQ$8+SUMPRODUCT((Trades!$CL$8:$CL$307)*(Trades!$O$8:$Q$307=NQ$7)*(Trades!$R$8:$R$307&lt;$JE152))-SUMPRODUCT((Trades!$H$8:$H$307)*(Trades!$E$8:$E$307=NQ$7)*(Trades!$R$8:$R$307&lt;$JE152)), ""))</f>
        <v/>
      </c>
      <c r="NR152" s="86" t="str" cm="1">
        <f t="array" ref="NR152">IF(OR(NR$7="", $JE152=""), "", IFERROR(NR$8+SUMPRODUCT((Trades!$CL$8:$CL$307)*(Trades!$O$8:$Q$307=NR$7)*(Trades!$R$8:$R$307&lt;$JE152))-SUMPRODUCT((Trades!$H$8:$H$307)*(Trades!$E$8:$E$307=NR$7)*(Trades!$R$8:$R$307&lt;$JE152)), ""))</f>
        <v/>
      </c>
      <c r="NS152" s="86" t="str" cm="1">
        <f t="array" ref="NS152">IF(OR(NS$7="", $JE152=""), "", IFERROR(NS$8+SUMPRODUCT((Trades!$CL$8:$CL$307)*(Trades!$O$8:$Q$307=NS$7)*(Trades!$R$8:$R$307&lt;$JE152))-SUMPRODUCT((Trades!$H$8:$H$307)*(Trades!$E$8:$E$307=NS$7)*(Trades!$R$8:$R$307&lt;$JE152)), ""))</f>
        <v/>
      </c>
      <c r="NT152" s="86" t="str" cm="1">
        <f t="array" ref="NT152">IF(OR(NT$7="", $JE152=""), "", IFERROR(NT$8+SUMPRODUCT((Trades!$CL$8:$CL$307)*(Trades!$O$8:$Q$307=NT$7)*(Trades!$R$8:$R$307&lt;$JE152))-SUMPRODUCT((Trades!$H$8:$H$307)*(Trades!$E$8:$E$307=NT$7)*(Trades!$R$8:$R$307&lt;$JE152)), ""))</f>
        <v/>
      </c>
      <c r="NU152" s="86" t="str" cm="1">
        <f t="array" ref="NU152">IF(OR(NU$7="", $JE152=""), "", IFERROR(NU$8+SUMPRODUCT((Trades!$CL$8:$CL$307)*(Trades!$O$8:$Q$307=NU$7)*(Trades!$R$8:$R$307&lt;$JE152))-SUMPRODUCT((Trades!$H$8:$H$307)*(Trades!$E$8:$E$307=NU$7)*(Trades!$R$8:$R$307&lt;$JE152)), ""))</f>
        <v/>
      </c>
      <c r="NV152" s="86" t="str" cm="1">
        <f t="array" ref="NV152">IF(OR(NV$7="", $JE152=""), "", IFERROR(NV$8+SUMPRODUCT((Trades!$CL$8:$CL$307)*(Trades!$O$8:$Q$307=NV$7)*(Trades!$R$8:$R$307&lt;$JE152))-SUMPRODUCT((Trades!$H$8:$H$307)*(Trades!$E$8:$E$307=NV$7)*(Trades!$R$8:$R$307&lt;$JE152)), ""))</f>
        <v/>
      </c>
      <c r="NW152" s="86" t="str" cm="1">
        <f t="array" ref="NW152">IF(OR(NW$7="", $JE152=""), "", IFERROR(NW$8+SUMPRODUCT((Trades!$CL$8:$CL$307)*(Trades!$O$8:$Q$307=NW$7)*(Trades!$R$8:$R$307&lt;$JE152))-SUMPRODUCT((Trades!$H$8:$H$307)*(Trades!$E$8:$E$307=NW$7)*(Trades!$R$8:$R$307&lt;$JE152)), ""))</f>
        <v/>
      </c>
      <c r="NX152" s="86" t="str" cm="1">
        <f t="array" ref="NX152">IF(OR(NX$7="", $JE152=""), "", IFERROR(NX$8+SUMPRODUCT((Trades!$CL$8:$CL$307)*(Trades!$O$8:$Q$307=NX$7)*(Trades!$R$8:$R$307&lt;$JE152))-SUMPRODUCT((Trades!$H$8:$H$307)*(Trades!$E$8:$E$307=NX$7)*(Trades!$R$8:$R$307&lt;$JE152)), ""))</f>
        <v/>
      </c>
      <c r="NY152" s="86" t="str" cm="1">
        <f t="array" ref="NY152">IF(OR(NY$7="", $JE152=""), "", IFERROR(NY$8+SUMPRODUCT((Trades!$CL$8:$CL$307)*(Trades!$O$8:$Q$307=NY$7)*(Trades!$R$8:$R$307&lt;$JE152))-SUMPRODUCT((Trades!$H$8:$H$307)*(Trades!$E$8:$E$307=NY$7)*(Trades!$R$8:$R$307&lt;$JE152)), ""))</f>
        <v/>
      </c>
      <c r="NZ152" s="86" t="str" cm="1">
        <f t="array" ref="NZ152">IF(OR(NZ$7="", $JE152=""), "", IFERROR(NZ$8+SUMPRODUCT((Trades!$CL$8:$CL$307)*(Trades!$O$8:$Q$307=NZ$7)*(Trades!$R$8:$R$307&lt;$JE152))-SUMPRODUCT((Trades!$H$8:$H$307)*(Trades!$E$8:$E$307=NZ$7)*(Trades!$R$8:$R$307&lt;$JE152)), ""))</f>
        <v/>
      </c>
      <c r="OA152" s="86" t="str" cm="1">
        <f t="array" ref="OA152">IF(OR(OA$7="", $JE152=""), "", IFERROR(OA$8+SUMPRODUCT((Trades!$CL$8:$CL$307)*(Trades!$O$8:$Q$307=OA$7)*(Trades!$R$8:$R$307&lt;$JE152))-SUMPRODUCT((Trades!$H$8:$H$307)*(Trades!$E$8:$E$307=OA$7)*(Trades!$R$8:$R$307&lt;$JE152)), ""))</f>
        <v/>
      </c>
      <c r="OB152" s="86" t="str" cm="1">
        <f t="array" ref="OB152">IF(OR(OB$7="", $JE152=""), "", IFERROR(OB$8+SUMPRODUCT((Trades!$CL$8:$CL$307)*(Trades!$O$8:$Q$307=OB$7)*(Trades!$R$8:$R$307&lt;$JE152))-SUMPRODUCT((Trades!$H$8:$H$307)*(Trades!$E$8:$E$307=OB$7)*(Trades!$R$8:$R$307&lt;$JE152)), ""))</f>
        <v/>
      </c>
      <c r="OC152" s="86" t="str" cm="1">
        <f t="array" ref="OC152">IF(OR(OC$7="", $JE152=""), "", IFERROR(OC$8+SUMPRODUCT((Trades!$CL$8:$CL$307)*(Trades!$O$8:$Q$307=OC$7)*(Trades!$R$8:$R$307&lt;$JE152))-SUMPRODUCT((Trades!$H$8:$H$307)*(Trades!$E$8:$E$307=OC$7)*(Trades!$R$8:$R$307&lt;$JE152)), ""))</f>
        <v/>
      </c>
      <c r="OD152" s="86" t="str" cm="1">
        <f t="array" ref="OD152">IF(OR(OD$7="", $JE152=""), "", IFERROR(OD$8+SUMPRODUCT((Trades!$CL$8:$CL$307)*(Trades!$O$8:$Q$307=OD$7)*(Trades!$R$8:$R$307&lt;$JE152))-SUMPRODUCT((Trades!$H$8:$H$307)*(Trades!$E$8:$E$307=OD$7)*(Trades!$R$8:$R$307&lt;$JE152)), ""))</f>
        <v/>
      </c>
      <c r="OE152" s="86" t="str" cm="1">
        <f t="array" ref="OE152">IF(OR(OE$7="", $JE152=""), "", IFERROR(OE$8+SUMPRODUCT((Trades!$CL$8:$CL$307)*(Trades!$O$8:$Q$307=OE$7)*(Trades!$R$8:$R$307&lt;$JE152))-SUMPRODUCT((Trades!$H$8:$H$307)*(Trades!$E$8:$E$307=OE$7)*(Trades!$R$8:$R$307&lt;$JE152)), ""))</f>
        <v/>
      </c>
      <c r="OF152" s="86" t="str" cm="1">
        <f t="array" ref="OF152">IF(OR(OF$7="", $JE152=""), "", IFERROR(OF$8+SUMPRODUCT((Trades!$CL$8:$CL$307)*(Trades!$O$8:$Q$307=OF$7)*(Trades!$R$8:$R$307&lt;$JE152))-SUMPRODUCT((Trades!$H$8:$H$307)*(Trades!$E$8:$E$307=OF$7)*(Trades!$R$8:$R$307&lt;$JE152)), ""))</f>
        <v/>
      </c>
      <c r="OG152" s="86" t="str" cm="1">
        <f t="array" ref="OG152">IF(OR(OG$7="", $JE152=""), "", IFERROR(OG$8+SUMPRODUCT((Trades!$CL$8:$CL$307)*(Trades!$O$8:$Q$307=OG$7)*(Trades!$R$8:$R$307&lt;$JE152))-SUMPRODUCT((Trades!$H$8:$H$307)*(Trades!$E$8:$E$307=OG$7)*(Trades!$R$8:$R$307&lt;$JE152)), ""))</f>
        <v/>
      </c>
      <c r="OH152" s="87" t="str" cm="1">
        <f t="array" ref="OH152">IF(OR(OH$7="", $JE152=""), "", IFERROR(OH$8+SUMPRODUCT((Trades!$CL$8:$CL$307)*(Trades!$O$8:$Q$307=OH$7)*(Trades!$R$8:$R$307&lt;$JE152))-SUMPRODUCT((Trades!$H$8:$H$307)*(Trades!$E$8:$E$307=OH$7)*(Trades!$R$8:$R$307&lt;$JE152)), ""))</f>
        <v/>
      </c>
      <c r="OJ152" s="94" t="str">
        <f t="shared" ref="OJ152:OJ175" si="541">IF(OR(OJ$7="", $JE152=""), "", IFERROR(ROUND(NO152*ML152/$NG152, 0), ""))</f>
        <v/>
      </c>
      <c r="OK152" s="95" t="str">
        <f t="shared" ref="OK152:OK175" si="542">IF(OR(OK$7="", $JE152=""), "", IFERROR(ROUND(NP152*MM152/$NG152, 0), ""))</f>
        <v/>
      </c>
      <c r="OL152" s="95" t="str">
        <f t="shared" ref="OL152:OL175" si="543">IF(OR(OL$7="", $JE152=""), "", IFERROR(ROUND(NQ152*MN152/$NG152, 0), ""))</f>
        <v/>
      </c>
      <c r="OM152" s="95" t="str">
        <f t="shared" ref="OM152:OM175" si="544">IF(OR(OM$7="", $JE152=""), "", IFERROR(ROUND(NR152*MO152/$NG152, 0), ""))</f>
        <v/>
      </c>
      <c r="ON152" s="95" t="str">
        <f t="shared" ref="ON152:ON175" si="545">IF(OR(ON$7="", $JE152=""), "", IFERROR(ROUND(NS152*MP152/$NG152, 0), ""))</f>
        <v/>
      </c>
      <c r="OO152" s="95" t="str">
        <f t="shared" ref="OO152:OO175" si="546">IF(OR(OO$7="", $JE152=""), "", IFERROR(ROUND(NT152*MQ152/$NG152, 0), ""))</f>
        <v/>
      </c>
      <c r="OP152" s="95" t="str">
        <f t="shared" ref="OP152:OP175" si="547">IF(OR(OP$7="", $JE152=""), "", IFERROR(ROUND(NU152*MR152/$NG152, 0), ""))</f>
        <v/>
      </c>
      <c r="OQ152" s="95" t="str">
        <f t="shared" ref="OQ152:OQ175" si="548">IF(OR(OQ$7="", $JE152=""), "", IFERROR(ROUND(NV152*MS152/$NG152, 0), ""))</f>
        <v/>
      </c>
      <c r="OR152" s="95" t="str">
        <f t="shared" ref="OR152:OR175" si="549">IF(OR(OR$7="", $JE152=""), "", IFERROR(ROUND(NW152*MT152/$NG152, 0), ""))</f>
        <v/>
      </c>
      <c r="OS152" s="95" t="str">
        <f t="shared" ref="OS152:OS175" si="550">IF(OR(OS$7="", $JE152=""), "", IFERROR(ROUND(NX152*MU152/$NG152, 0), ""))</f>
        <v/>
      </c>
      <c r="OT152" s="95" t="str">
        <f t="shared" ref="OT152:OT175" si="551">IF(OR(OT$7="", $JE152=""), "", IFERROR(ROUND(NY152*MV152/$NG152, 0), ""))</f>
        <v/>
      </c>
      <c r="OU152" s="95" t="str">
        <f t="shared" ref="OU152:OU175" si="552">IF(OR(OU$7="", $JE152=""), "", IFERROR(ROUND(NZ152*MW152/$NG152, 0), ""))</f>
        <v/>
      </c>
      <c r="OV152" s="95" t="str">
        <f t="shared" ref="OV152:OV175" si="553">IF(OR(OV$7="", $JE152=""), "", IFERROR(ROUND(OA152*MX152/$NG152, 0), ""))</f>
        <v/>
      </c>
      <c r="OW152" s="95" t="str">
        <f t="shared" ref="OW152:OW175" si="554">IF(OR(OW$7="", $JE152=""), "", IFERROR(ROUND(OB152*MY152/$NG152, 0), ""))</f>
        <v/>
      </c>
      <c r="OX152" s="95" t="str">
        <f t="shared" ref="OX152:OX175" si="555">IF(OR(OX$7="", $JE152=""), "", IFERROR(ROUND(OC152*MZ152/$NG152, 0), ""))</f>
        <v/>
      </c>
      <c r="OY152" s="95" t="str">
        <f t="shared" ref="OY152:OY175" si="556">IF(OR(OY$7="", $JE152=""), "", IFERROR(ROUND(OD152*NA152/$NG152, 0), ""))</f>
        <v/>
      </c>
      <c r="OZ152" s="95" t="str">
        <f t="shared" ref="OZ152:OZ175" si="557">IF(OR(OZ$7="", $JE152=""), "", IFERROR(ROUND(OE152*NB152/$NG152, 0), ""))</f>
        <v/>
      </c>
      <c r="PA152" s="95" t="str">
        <f t="shared" ref="PA152:PA175" si="558">IF(OR(PA$7="", $JE152=""), "", IFERROR(ROUND(OF152*NC152/$NG152, 0), ""))</f>
        <v/>
      </c>
      <c r="PB152" s="95" t="str">
        <f t="shared" ref="PB152:PB175" si="559">IF(OR(PB$7="", $JE152=""), "", IFERROR(ROUND(OG152*ND152/$NG152, 0), ""))</f>
        <v/>
      </c>
      <c r="PC152" s="96" t="str">
        <f t="shared" ref="PC152:PC175" si="560">IF(OR(PC$7="", $JE152=""), "", IFERROR(ROUND(OH152*NE152/$NG152, 0), ""))</f>
        <v/>
      </c>
      <c r="PE152" s="101" t="str">
        <f t="shared" si="415"/>
        <v/>
      </c>
      <c r="PG152" s="106" t="str">
        <f t="shared" ref="PG152:PG175" si="561">IF(OR($NG152="", PG$7=""), "", IFERROR(ML152/$NG152, ""))</f>
        <v/>
      </c>
      <c r="PH152" s="107" t="str">
        <f t="shared" ref="PH152:PH175" si="562">IF(OR($NG152="", PH$7=""), "", IFERROR(MM152/$NG152, ""))</f>
        <v/>
      </c>
      <c r="PI152" s="107" t="str">
        <f t="shared" ref="PI152:PI175" si="563">IF(OR($NG152="", PI$7=""), "", IFERROR(MN152/$NG152, ""))</f>
        <v/>
      </c>
      <c r="PJ152" s="107" t="str">
        <f t="shared" ref="PJ152:PJ175" si="564">IF(OR($NG152="", PJ$7=""), "", IFERROR(MO152/$NG152, ""))</f>
        <v/>
      </c>
      <c r="PK152" s="107" t="str">
        <f t="shared" ref="PK152:PK175" si="565">IF(OR($NG152="", PK$7=""), "", IFERROR(MP152/$NG152, ""))</f>
        <v/>
      </c>
      <c r="PL152" s="107" t="str">
        <f t="shared" ref="PL152:PL175" si="566">IF(OR($NG152="", PL$7=""), "", IFERROR(MQ152/$NG152, ""))</f>
        <v/>
      </c>
      <c r="PM152" s="107" t="str">
        <f t="shared" ref="PM152:PM175" si="567">IF(OR($NG152="", PM$7=""), "", IFERROR(MR152/$NG152, ""))</f>
        <v/>
      </c>
      <c r="PN152" s="107" t="str">
        <f t="shared" ref="PN152:PN175" si="568">IF(OR($NG152="", PN$7=""), "", IFERROR(MS152/$NG152, ""))</f>
        <v/>
      </c>
      <c r="PO152" s="107" t="str">
        <f t="shared" ref="PO152:PO175" si="569">IF(OR($NG152="", PO$7=""), "", IFERROR(MT152/$NG152, ""))</f>
        <v/>
      </c>
      <c r="PP152" s="107" t="str">
        <f t="shared" ref="PP152:PP175" si="570">IF(OR($NG152="", PP$7=""), "", IFERROR(MU152/$NG152, ""))</f>
        <v/>
      </c>
      <c r="PQ152" s="107" t="str">
        <f t="shared" ref="PQ152:PQ175" si="571">IF(OR($NG152="", PQ$7=""), "", IFERROR(MV152/$NG152, ""))</f>
        <v/>
      </c>
      <c r="PR152" s="107" t="str">
        <f t="shared" ref="PR152:PR175" si="572">IF(OR($NG152="", PR$7=""), "", IFERROR(MW152/$NG152, ""))</f>
        <v/>
      </c>
      <c r="PS152" s="107" t="str">
        <f t="shared" ref="PS152:PS175" si="573">IF(OR($NG152="", PS$7=""), "", IFERROR(MX152/$NG152, ""))</f>
        <v/>
      </c>
      <c r="PT152" s="107" t="str">
        <f t="shared" ref="PT152:PT175" si="574">IF(OR($NG152="", PT$7=""), "", IFERROR(MY152/$NG152, ""))</f>
        <v/>
      </c>
      <c r="PU152" s="107" t="str">
        <f t="shared" ref="PU152:PU175" si="575">IF(OR($NG152="", PU$7=""), "", IFERROR(MZ152/$NG152, ""))</f>
        <v/>
      </c>
      <c r="PV152" s="107" t="str">
        <f t="shared" ref="PV152:PV175" si="576">IF(OR($NG152="", PV$7=""), "", IFERROR(NA152/$NG152, ""))</f>
        <v/>
      </c>
      <c r="PW152" s="107" t="str">
        <f t="shared" ref="PW152:PW175" si="577">IF(OR($NG152="", PW$7=""), "", IFERROR(NB152/$NG152, ""))</f>
        <v/>
      </c>
      <c r="PX152" s="107" t="str">
        <f t="shared" ref="PX152:PX175" si="578">IF(OR($NG152="", PX$7=""), "", IFERROR(NC152/$NG152, ""))</f>
        <v/>
      </c>
      <c r="PY152" s="107" t="str">
        <f t="shared" ref="PY152:PY175" si="579">IF(OR($NG152="", PY$7=""), "", IFERROR(ND152/$NG152, ""))</f>
        <v/>
      </c>
      <c r="PZ152" s="108" t="str">
        <f t="shared" ref="PZ152:PZ175" si="580">IF(OR($NG152="", PZ$7=""), "", IFERROR(NE152/$NG152, ""))</f>
        <v/>
      </c>
      <c r="QB152" s="124" t="str" cm="1">
        <f t="array" ref="QB152">IF(OR($QB$3="", $NI152=""), "", IFERROR(INDEX($ML152:$NE152, $QA152, MATCH($QB$3, $ML$7:$NE$7, 0)), ""))</f>
        <v/>
      </c>
      <c r="QD152" s="101" t="e" cm="1">
        <f t="array" ref="QD152">IF(OR($NI152="", $QB$3=""), NA(), IFERROR(INDEX($NO152:$OH152, $QC152, MATCH($QB$3, $NO$7:$OH$7, 0)), NA()))</f>
        <v>#N/A</v>
      </c>
      <c r="QF152" s="10">
        <f t="shared" si="387"/>
        <v>-20</v>
      </c>
    </row>
    <row r="153" spans="218:448" ht="15" hidden="1" customHeight="1" x14ac:dyDescent="0.25">
      <c r="HJ153" s="51" t="e">
        <f t="shared" ref="HJ153:HJ175" si="581">$HJ152</f>
        <v>#VALUE!</v>
      </c>
      <c r="HL153" s="49">
        <f>$CA$9</f>
        <v>4.1666666666666664E-2</v>
      </c>
      <c r="HN153" s="10" t="e">
        <f t="shared" si="324"/>
        <v>#VALUE!</v>
      </c>
      <c r="HP153" s="10" t="e">
        <f t="shared" si="325"/>
        <v>#VALUE!</v>
      </c>
      <c r="HR153" s="10" t="e">
        <f t="shared" si="457"/>
        <v>#VALUE!</v>
      </c>
      <c r="HT153" s="60" t="e">
        <f t="shared" si="458"/>
        <v>#VALUE!</v>
      </c>
      <c r="HU153" s="7" t="e">
        <f t="shared" si="458"/>
        <v>#VALUE!</v>
      </c>
      <c r="HV153" s="7" t="e">
        <f t="shared" si="458"/>
        <v>#VALUE!</v>
      </c>
      <c r="HW153" s="7" t="e">
        <f t="shared" si="458"/>
        <v>#VALUE!</v>
      </c>
      <c r="HX153" s="7" t="e">
        <f t="shared" si="458"/>
        <v>#VALUE!</v>
      </c>
      <c r="HY153" s="7" t="e">
        <f t="shared" si="458"/>
        <v>#VALUE!</v>
      </c>
      <c r="HZ153" s="7" t="e">
        <f t="shared" si="458"/>
        <v>#VALUE!</v>
      </c>
      <c r="IA153" s="7" t="e">
        <f t="shared" si="458"/>
        <v>#VALUE!</v>
      </c>
      <c r="IB153" s="7" t="e">
        <f t="shared" si="458"/>
        <v>#VALUE!</v>
      </c>
      <c r="IC153" s="7" t="e">
        <f t="shared" si="458"/>
        <v>#VALUE!</v>
      </c>
      <c r="ID153" s="7" t="e">
        <f t="shared" si="458"/>
        <v>#VALUE!</v>
      </c>
      <c r="IE153" s="7" t="e">
        <f t="shared" si="458"/>
        <v>#VALUE!</v>
      </c>
      <c r="IF153" s="7" t="e">
        <f t="shared" si="458"/>
        <v>#VALUE!</v>
      </c>
      <c r="IG153" s="7" t="e">
        <f t="shared" si="458"/>
        <v>#VALUE!</v>
      </c>
      <c r="IH153" s="7" t="e">
        <f t="shared" si="458"/>
        <v>#VALUE!</v>
      </c>
      <c r="II153" s="7" t="e">
        <f t="shared" si="458"/>
        <v>#VALUE!</v>
      </c>
      <c r="IJ153" s="7" t="e">
        <f t="shared" si="459"/>
        <v>#VALUE!</v>
      </c>
      <c r="IK153" s="7" t="e">
        <f t="shared" si="459"/>
        <v>#VALUE!</v>
      </c>
      <c r="IL153" s="7" t="e">
        <f t="shared" si="459"/>
        <v>#VALUE!</v>
      </c>
      <c r="IM153" s="61" t="e">
        <f t="shared" si="459"/>
        <v>#VALUE!</v>
      </c>
      <c r="JE153" s="67" t="str">
        <f t="shared" si="460"/>
        <v/>
      </c>
      <c r="JF153" s="60" t="str">
        <f>IF(AND($IQ$5='Dev Settings'!$BU$3, COUNTIF($IP$21:$IP$25, HT153)&gt;0, COUNTIF($IP$21:$IP$25, HT152)&gt;0), MIN($ML152:$NE152)-ML152, IF(AND($IQ$6='Dev Settings'!$BU$3, COUNTIF($IQ$21:$IQ$25, HT153)&gt;0, COUNTIF($IQ$21:$IQ$25, HT152)&gt;0), MAX($ML152:$NE152)-ML152, IFERROR(INDEX($IU$8:$IU$107, MATCH(HT153, $IT$8:$IT$107, 0)), "")))</f>
        <v/>
      </c>
      <c r="JG153" s="7" t="str">
        <f>IF(AND($IQ$5='Dev Settings'!$BU$3, COUNTIF($IP$21:$IP$25, HU153)&gt;0, COUNTIF($IP$21:$IP$25, HU152)&gt;0), MIN($ML152:$NE152)-MM152, IF(AND($IQ$6='Dev Settings'!$BU$3, COUNTIF($IQ$21:$IQ$25, HU153)&gt;0, COUNTIF($IQ$21:$IQ$25, HU152)&gt;0), MAX($ML152:$NE152)-MM152, IFERROR(INDEX($IU$8:$IU$107, MATCH(HU153, $IT$8:$IT$107, 0)), "")))</f>
        <v/>
      </c>
      <c r="JH153" s="7" t="str">
        <f>IF(AND($IQ$5='Dev Settings'!$BU$3, COUNTIF($IP$21:$IP$25, HV153)&gt;0, COUNTIF($IP$21:$IP$25, HV152)&gt;0), MIN($ML152:$NE152)-MN152, IF(AND($IQ$6='Dev Settings'!$BU$3, COUNTIF($IQ$21:$IQ$25, HV153)&gt;0, COUNTIF($IQ$21:$IQ$25, HV152)&gt;0), MAX($ML152:$NE152)-MN152, IFERROR(INDEX($IU$8:$IU$107, MATCH(HV153, $IT$8:$IT$107, 0)), "")))</f>
        <v/>
      </c>
      <c r="JI153" s="7" t="str">
        <f>IF(AND($IQ$5='Dev Settings'!$BU$3, COUNTIF($IP$21:$IP$25, HW153)&gt;0, COUNTIF($IP$21:$IP$25, HW152)&gt;0), MIN($ML152:$NE152)-MO152, IF(AND($IQ$6='Dev Settings'!$BU$3, COUNTIF($IQ$21:$IQ$25, HW153)&gt;0, COUNTIF($IQ$21:$IQ$25, HW152)&gt;0), MAX($ML152:$NE152)-MO152, IFERROR(INDEX($IU$8:$IU$107, MATCH(HW153, $IT$8:$IT$107, 0)), "")))</f>
        <v/>
      </c>
      <c r="JJ153" s="7" t="str">
        <f>IF(AND($IQ$5='Dev Settings'!$BU$3, COUNTIF($IP$21:$IP$25, HX153)&gt;0, COUNTIF($IP$21:$IP$25, HX152)&gt;0), MIN($ML152:$NE152)-MP152, IF(AND($IQ$6='Dev Settings'!$BU$3, COUNTIF($IQ$21:$IQ$25, HX153)&gt;0, COUNTIF($IQ$21:$IQ$25, HX152)&gt;0), MAX($ML152:$NE152)-MP152, IFERROR(INDEX($IU$8:$IU$107, MATCH(HX153, $IT$8:$IT$107, 0)), "")))</f>
        <v/>
      </c>
      <c r="JK153" s="7" t="str">
        <f>IF(AND($IQ$5='Dev Settings'!$BU$3, COUNTIF($IP$21:$IP$25, HY153)&gt;0, COUNTIF($IP$21:$IP$25, HY152)&gt;0), MIN($ML152:$NE152)-MQ152, IF(AND($IQ$6='Dev Settings'!$BU$3, COUNTIF($IQ$21:$IQ$25, HY153)&gt;0, COUNTIF($IQ$21:$IQ$25, HY152)&gt;0), MAX($ML152:$NE152)-MQ152, IFERROR(INDEX($IU$8:$IU$107, MATCH(HY153, $IT$8:$IT$107, 0)), "")))</f>
        <v/>
      </c>
      <c r="JL153" s="7" t="str">
        <f>IF(AND($IQ$5='Dev Settings'!$BU$3, COUNTIF($IP$21:$IP$25, HZ153)&gt;0, COUNTIF($IP$21:$IP$25, HZ152)&gt;0), MIN($ML152:$NE152)-MR152, IF(AND($IQ$6='Dev Settings'!$BU$3, COUNTIF($IQ$21:$IQ$25, HZ153)&gt;0, COUNTIF($IQ$21:$IQ$25, HZ152)&gt;0), MAX($ML152:$NE152)-MR152, IFERROR(INDEX($IU$8:$IU$107, MATCH(HZ153, $IT$8:$IT$107, 0)), "")))</f>
        <v/>
      </c>
      <c r="JM153" s="7" t="str">
        <f>IF(AND($IQ$5='Dev Settings'!$BU$3, COUNTIF($IP$21:$IP$25, IA153)&gt;0, COUNTIF($IP$21:$IP$25, IA152)&gt;0), MIN($ML152:$NE152)-MS152, IF(AND($IQ$6='Dev Settings'!$BU$3, COUNTIF($IQ$21:$IQ$25, IA153)&gt;0, COUNTIF($IQ$21:$IQ$25, IA152)&gt;0), MAX($ML152:$NE152)-MS152, IFERROR(INDEX($IU$8:$IU$107, MATCH(IA153, $IT$8:$IT$107, 0)), "")))</f>
        <v/>
      </c>
      <c r="JN153" s="7" t="str">
        <f>IF(AND($IQ$5='Dev Settings'!$BU$3, COUNTIF($IP$21:$IP$25, IB153)&gt;0, COUNTIF($IP$21:$IP$25, IB152)&gt;0), MIN($ML152:$NE152)-MT152, IF(AND($IQ$6='Dev Settings'!$BU$3, COUNTIF($IQ$21:$IQ$25, IB153)&gt;0, COUNTIF($IQ$21:$IQ$25, IB152)&gt;0), MAX($ML152:$NE152)-MT152, IFERROR(INDEX($IU$8:$IU$107, MATCH(IB153, $IT$8:$IT$107, 0)), "")))</f>
        <v/>
      </c>
      <c r="JO153" s="7" t="str">
        <f>IF(AND($IQ$5='Dev Settings'!$BU$3, COUNTIF($IP$21:$IP$25, IC153)&gt;0, COUNTIF($IP$21:$IP$25, IC152)&gt;0), MIN($ML152:$NE152)-MU152, IF(AND($IQ$6='Dev Settings'!$BU$3, COUNTIF($IQ$21:$IQ$25, IC153)&gt;0, COUNTIF($IQ$21:$IQ$25, IC152)&gt;0), MAX($ML152:$NE152)-MU152, IFERROR(INDEX($IU$8:$IU$107, MATCH(IC153, $IT$8:$IT$107, 0)), "")))</f>
        <v/>
      </c>
      <c r="JP153" s="7" t="str">
        <f>IF(AND($IQ$5='Dev Settings'!$BU$3, COUNTIF($IP$21:$IP$25, ID153)&gt;0, COUNTIF($IP$21:$IP$25, ID152)&gt;0), MIN($ML152:$NE152)-MV152, IF(AND($IQ$6='Dev Settings'!$BU$3, COUNTIF($IQ$21:$IQ$25, ID153)&gt;0, COUNTIF($IQ$21:$IQ$25, ID152)&gt;0), MAX($ML152:$NE152)-MV152, IFERROR(INDEX($IU$8:$IU$107, MATCH(ID153, $IT$8:$IT$107, 0)), "")))</f>
        <v/>
      </c>
      <c r="JQ153" s="7" t="str">
        <f>IF(AND($IQ$5='Dev Settings'!$BU$3, COUNTIF($IP$21:$IP$25, IE153)&gt;0, COUNTIF($IP$21:$IP$25, IE152)&gt;0), MIN($ML152:$NE152)-MW152, IF(AND($IQ$6='Dev Settings'!$BU$3, COUNTIF($IQ$21:$IQ$25, IE153)&gt;0, COUNTIF($IQ$21:$IQ$25, IE152)&gt;0), MAX($ML152:$NE152)-MW152, IFERROR(INDEX($IU$8:$IU$107, MATCH(IE153, $IT$8:$IT$107, 0)), "")))</f>
        <v/>
      </c>
      <c r="JR153" s="7" t="str">
        <f>IF(AND($IQ$5='Dev Settings'!$BU$3, COUNTIF($IP$21:$IP$25, IF153)&gt;0, COUNTIF($IP$21:$IP$25, IF152)&gt;0), MIN($ML152:$NE152)-MX152, IF(AND($IQ$6='Dev Settings'!$BU$3, COUNTIF($IQ$21:$IQ$25, IF153)&gt;0, COUNTIF($IQ$21:$IQ$25, IF152)&gt;0), MAX($ML152:$NE152)-MX152, IFERROR(INDEX($IU$8:$IU$107, MATCH(IF153, $IT$8:$IT$107, 0)), "")))</f>
        <v/>
      </c>
      <c r="JS153" s="7" t="str">
        <f>IF(AND($IQ$5='Dev Settings'!$BU$3, COUNTIF($IP$21:$IP$25, IG153)&gt;0, COUNTIF($IP$21:$IP$25, IG152)&gt;0), MIN($ML152:$NE152)-MY152, IF(AND($IQ$6='Dev Settings'!$BU$3, COUNTIF($IQ$21:$IQ$25, IG153)&gt;0, COUNTIF($IQ$21:$IQ$25, IG152)&gt;0), MAX($ML152:$NE152)-MY152, IFERROR(INDEX($IU$8:$IU$107, MATCH(IG153, $IT$8:$IT$107, 0)), "")))</f>
        <v/>
      </c>
      <c r="JT153" s="7" t="str">
        <f>IF(AND($IQ$5='Dev Settings'!$BU$3, COUNTIF($IP$21:$IP$25, IH153)&gt;0, COUNTIF($IP$21:$IP$25, IH152)&gt;0), MIN($ML152:$NE152)-MZ152, IF(AND($IQ$6='Dev Settings'!$BU$3, COUNTIF($IQ$21:$IQ$25, IH153)&gt;0, COUNTIF($IQ$21:$IQ$25, IH152)&gt;0), MAX($ML152:$NE152)-MZ152, IFERROR(INDEX($IU$8:$IU$107, MATCH(IH153, $IT$8:$IT$107, 0)), "")))</f>
        <v/>
      </c>
      <c r="JU153" s="7" t="str">
        <f>IF(AND($IQ$5='Dev Settings'!$BU$3, COUNTIF($IP$21:$IP$25, II153)&gt;0, COUNTIF($IP$21:$IP$25, II152)&gt;0), MIN($ML152:$NE152)-NA152, IF(AND($IQ$6='Dev Settings'!$BU$3, COUNTIF($IQ$21:$IQ$25, II153)&gt;0, COUNTIF($IQ$21:$IQ$25, II152)&gt;0), MAX($ML152:$NE152)-NA152, IFERROR(INDEX($IU$8:$IU$107, MATCH(II153, $IT$8:$IT$107, 0)), "")))</f>
        <v/>
      </c>
      <c r="JV153" s="7" t="str">
        <f>IF(AND($IQ$5='Dev Settings'!$BU$3, COUNTIF($IP$21:$IP$25, IJ153)&gt;0, COUNTIF($IP$21:$IP$25, IJ152)&gt;0), MIN($ML152:$NE152)-NB152, IF(AND($IQ$6='Dev Settings'!$BU$3, COUNTIF($IQ$21:$IQ$25, IJ153)&gt;0, COUNTIF($IQ$21:$IQ$25, IJ152)&gt;0), MAX($ML152:$NE152)-NB152, IFERROR(INDEX($IU$8:$IU$107, MATCH(IJ153, $IT$8:$IT$107, 0)), "")))</f>
        <v/>
      </c>
      <c r="JW153" s="7" t="str">
        <f>IF(AND($IQ$5='Dev Settings'!$BU$3, COUNTIF($IP$21:$IP$25, IK153)&gt;0, COUNTIF($IP$21:$IP$25, IK152)&gt;0), MIN($ML152:$NE152)-NC152, IF(AND($IQ$6='Dev Settings'!$BU$3, COUNTIF($IQ$21:$IQ$25, IK153)&gt;0, COUNTIF($IQ$21:$IQ$25, IK152)&gt;0), MAX($ML152:$NE152)-NC152, IFERROR(INDEX($IU$8:$IU$107, MATCH(IK153, $IT$8:$IT$107, 0)), "")))</f>
        <v/>
      </c>
      <c r="JX153" s="7" t="str">
        <f>IF(AND($IQ$5='Dev Settings'!$BU$3, COUNTIF($IP$21:$IP$25, IL153)&gt;0, COUNTIF($IP$21:$IP$25, IL152)&gt;0), MIN($ML152:$NE152)-ND152, IF(AND($IQ$6='Dev Settings'!$BU$3, COUNTIF($IQ$21:$IQ$25, IL153)&gt;0, COUNTIF($IQ$21:$IQ$25, IL152)&gt;0), MAX($ML152:$NE152)-ND152, IFERROR(INDEX($IU$8:$IU$107, MATCH(IL153, $IT$8:$IT$107, 0)), "")))</f>
        <v/>
      </c>
      <c r="JY153" s="61" t="str">
        <f>IF(AND($IQ$5='Dev Settings'!$BU$3, COUNTIF($IP$21:$IP$25, IM153)&gt;0, COUNTIF($IP$21:$IP$25, IM152)&gt;0), MIN($ML152:$NE152)-NE152, IF(AND($IQ$6='Dev Settings'!$BU$3, COUNTIF($IQ$21:$IQ$25, IM153)&gt;0, COUNTIF($IQ$21:$IQ$25, IM152)&gt;0), MAX($ML152:$NE152)-NE152, IFERROR(INDEX($IU$8:$IU$107, MATCH(IM153, $IT$8:$IT$107, 0)), "")))</f>
        <v/>
      </c>
      <c r="KA153" s="60" t="str">
        <f t="shared" si="461"/>
        <v/>
      </c>
      <c r="KB153" s="7" t="str">
        <f t="shared" si="462"/>
        <v/>
      </c>
      <c r="KC153" s="7" t="str">
        <f t="shared" si="463"/>
        <v/>
      </c>
      <c r="KD153" s="7" t="str">
        <f t="shared" si="464"/>
        <v/>
      </c>
      <c r="KE153" s="7" t="str">
        <f t="shared" si="465"/>
        <v/>
      </c>
      <c r="KF153" s="7" t="str">
        <f t="shared" si="466"/>
        <v/>
      </c>
      <c r="KG153" s="7" t="str">
        <f t="shared" si="467"/>
        <v/>
      </c>
      <c r="KH153" s="7" t="str">
        <f t="shared" si="468"/>
        <v/>
      </c>
      <c r="KI153" s="7" t="str">
        <f t="shared" si="469"/>
        <v/>
      </c>
      <c r="KJ153" s="7" t="str">
        <f t="shared" si="470"/>
        <v/>
      </c>
      <c r="KK153" s="7" t="str">
        <f t="shared" si="471"/>
        <v/>
      </c>
      <c r="KL153" s="7" t="str">
        <f t="shared" si="472"/>
        <v/>
      </c>
      <c r="KM153" s="7" t="str">
        <f t="shared" si="473"/>
        <v/>
      </c>
      <c r="KN153" s="7" t="str">
        <f t="shared" si="474"/>
        <v/>
      </c>
      <c r="KO153" s="7" t="str">
        <f t="shared" si="475"/>
        <v/>
      </c>
      <c r="KP153" s="7" t="str">
        <f t="shared" si="476"/>
        <v/>
      </c>
      <c r="KQ153" s="7" t="str">
        <f t="shared" si="477"/>
        <v/>
      </c>
      <c r="KR153" s="7" t="str">
        <f t="shared" si="478"/>
        <v/>
      </c>
      <c r="KS153" s="7" t="str">
        <f t="shared" si="479"/>
        <v/>
      </c>
      <c r="KT153" s="61" t="str">
        <f t="shared" si="480"/>
        <v/>
      </c>
      <c r="KV153" s="60" t="e">
        <f t="shared" si="481"/>
        <v>#VALUE!</v>
      </c>
      <c r="KW153" s="7" t="e">
        <f t="shared" si="482"/>
        <v>#VALUE!</v>
      </c>
      <c r="KX153" s="7" t="e">
        <f t="shared" si="483"/>
        <v>#VALUE!</v>
      </c>
      <c r="KY153" s="7" t="e">
        <f t="shared" si="484"/>
        <v>#VALUE!</v>
      </c>
      <c r="KZ153" s="7" t="e">
        <f t="shared" si="485"/>
        <v>#VALUE!</v>
      </c>
      <c r="LA153" s="7" t="e">
        <f t="shared" si="486"/>
        <v>#VALUE!</v>
      </c>
      <c r="LB153" s="7" t="e">
        <f t="shared" si="487"/>
        <v>#VALUE!</v>
      </c>
      <c r="LC153" s="7" t="e">
        <f t="shared" si="488"/>
        <v>#VALUE!</v>
      </c>
      <c r="LD153" s="7" t="e">
        <f t="shared" si="489"/>
        <v>#VALUE!</v>
      </c>
      <c r="LE153" s="7" t="e">
        <f t="shared" si="490"/>
        <v>#VALUE!</v>
      </c>
      <c r="LF153" s="7" t="e">
        <f t="shared" si="491"/>
        <v>#VALUE!</v>
      </c>
      <c r="LG153" s="7" t="e">
        <f t="shared" si="492"/>
        <v>#VALUE!</v>
      </c>
      <c r="LH153" s="7" t="e">
        <f t="shared" si="493"/>
        <v>#VALUE!</v>
      </c>
      <c r="LI153" s="7" t="e">
        <f t="shared" si="494"/>
        <v>#VALUE!</v>
      </c>
      <c r="LJ153" s="7" t="e">
        <f t="shared" si="495"/>
        <v>#VALUE!</v>
      </c>
      <c r="LK153" s="7" t="e">
        <f t="shared" si="496"/>
        <v>#VALUE!</v>
      </c>
      <c r="LL153" s="7" t="e">
        <f t="shared" si="497"/>
        <v>#VALUE!</v>
      </c>
      <c r="LM153" s="7" t="e">
        <f t="shared" si="498"/>
        <v>#VALUE!</v>
      </c>
      <c r="LN153" s="7" t="e">
        <f t="shared" si="499"/>
        <v>#VALUE!</v>
      </c>
      <c r="LO153" s="61" t="e">
        <f t="shared" si="500"/>
        <v>#VALUE!</v>
      </c>
      <c r="LQ153" s="60" t="e">
        <f t="shared" si="501"/>
        <v>#VALUE!</v>
      </c>
      <c r="LR153" s="7" t="e">
        <f t="shared" si="502"/>
        <v>#VALUE!</v>
      </c>
      <c r="LS153" s="7" t="e">
        <f t="shared" si="503"/>
        <v>#VALUE!</v>
      </c>
      <c r="LT153" s="7" t="e">
        <f t="shared" si="504"/>
        <v>#VALUE!</v>
      </c>
      <c r="LU153" s="7" t="e">
        <f t="shared" si="505"/>
        <v>#VALUE!</v>
      </c>
      <c r="LV153" s="7" t="e">
        <f t="shared" si="506"/>
        <v>#VALUE!</v>
      </c>
      <c r="LW153" s="7" t="e">
        <f t="shared" si="507"/>
        <v>#VALUE!</v>
      </c>
      <c r="LX153" s="7" t="e">
        <f t="shared" si="508"/>
        <v>#VALUE!</v>
      </c>
      <c r="LY153" s="7" t="e">
        <f t="shared" si="509"/>
        <v>#VALUE!</v>
      </c>
      <c r="LZ153" s="7" t="e">
        <f t="shared" si="510"/>
        <v>#VALUE!</v>
      </c>
      <c r="MA153" s="7" t="e">
        <f t="shared" si="511"/>
        <v>#VALUE!</v>
      </c>
      <c r="MB153" s="7" t="e">
        <f t="shared" si="512"/>
        <v>#VALUE!</v>
      </c>
      <c r="MC153" s="7" t="e">
        <f t="shared" si="513"/>
        <v>#VALUE!</v>
      </c>
      <c r="MD153" s="7" t="e">
        <f t="shared" si="514"/>
        <v>#VALUE!</v>
      </c>
      <c r="ME153" s="7" t="e">
        <f t="shared" si="515"/>
        <v>#VALUE!</v>
      </c>
      <c r="MF153" s="7" t="e">
        <f t="shared" si="516"/>
        <v>#VALUE!</v>
      </c>
      <c r="MG153" s="7" t="e">
        <f t="shared" si="517"/>
        <v>#VALUE!</v>
      </c>
      <c r="MH153" s="7" t="e">
        <f t="shared" si="518"/>
        <v>#VALUE!</v>
      </c>
      <c r="MI153" s="7" t="e">
        <f t="shared" si="519"/>
        <v>#VALUE!</v>
      </c>
      <c r="MJ153" s="61" t="e">
        <f t="shared" si="520"/>
        <v>#VALUE!</v>
      </c>
      <c r="ML153" s="60" t="str">
        <f t="shared" si="521"/>
        <v/>
      </c>
      <c r="MM153" s="7" t="str">
        <f t="shared" si="522"/>
        <v/>
      </c>
      <c r="MN153" s="7" t="str">
        <f t="shared" si="523"/>
        <v/>
      </c>
      <c r="MO153" s="7" t="str">
        <f t="shared" si="524"/>
        <v/>
      </c>
      <c r="MP153" s="7" t="str">
        <f t="shared" si="525"/>
        <v/>
      </c>
      <c r="MQ153" s="7" t="str">
        <f t="shared" si="526"/>
        <v/>
      </c>
      <c r="MR153" s="7" t="str">
        <f t="shared" si="527"/>
        <v/>
      </c>
      <c r="MS153" s="7" t="str">
        <f t="shared" si="528"/>
        <v/>
      </c>
      <c r="MT153" s="7" t="str">
        <f t="shared" si="529"/>
        <v/>
      </c>
      <c r="MU153" s="7" t="str">
        <f t="shared" si="530"/>
        <v/>
      </c>
      <c r="MV153" s="7" t="str">
        <f t="shared" si="531"/>
        <v/>
      </c>
      <c r="MW153" s="7" t="str">
        <f t="shared" si="532"/>
        <v/>
      </c>
      <c r="MX153" s="7" t="str">
        <f t="shared" si="533"/>
        <v/>
      </c>
      <c r="MY153" s="7" t="str">
        <f t="shared" si="534"/>
        <v/>
      </c>
      <c r="MZ153" s="7" t="str">
        <f t="shared" si="535"/>
        <v/>
      </c>
      <c r="NA153" s="7" t="str">
        <f t="shared" si="536"/>
        <v/>
      </c>
      <c r="NB153" s="7" t="str">
        <f t="shared" si="537"/>
        <v/>
      </c>
      <c r="NC153" s="7" t="str">
        <f t="shared" si="538"/>
        <v/>
      </c>
      <c r="ND153" s="7" t="str">
        <f t="shared" si="539"/>
        <v/>
      </c>
      <c r="NE153" s="61" t="str">
        <f t="shared" si="540"/>
        <v/>
      </c>
      <c r="NG153" s="10" t="str">
        <f t="shared" si="412"/>
        <v/>
      </c>
      <c r="NI153" s="10" t="str">
        <f t="shared" si="413"/>
        <v/>
      </c>
      <c r="NK153" s="10" t="str">
        <f>IF(COUNTIF($NI153:$NI$176, "X")=1, "X", "")</f>
        <v/>
      </c>
      <c r="NM153" s="10" t="str">
        <f t="shared" si="386"/>
        <v/>
      </c>
      <c r="NO153" s="85" t="str" cm="1">
        <f t="array" ref="NO153">IF(OR(NO$7="", $JE153=""), "", IFERROR(NO$8+SUMPRODUCT((Trades!$CL$8:$CL$307)*(Trades!$O$8:$Q$307=NO$7)*(Trades!$R$8:$R$307&lt;$JE153))-SUMPRODUCT((Trades!$H$8:$H$307)*(Trades!$E$8:$E$307=NO$7)*(Trades!$R$8:$R$307&lt;$JE153)), ""))</f>
        <v/>
      </c>
      <c r="NP153" s="86" t="str" cm="1">
        <f t="array" ref="NP153">IF(OR(NP$7="", $JE153=""), "", IFERROR(NP$8+SUMPRODUCT((Trades!$CL$8:$CL$307)*(Trades!$O$8:$Q$307=NP$7)*(Trades!$R$8:$R$307&lt;$JE153))-SUMPRODUCT((Trades!$H$8:$H$307)*(Trades!$E$8:$E$307=NP$7)*(Trades!$R$8:$R$307&lt;$JE153)), ""))</f>
        <v/>
      </c>
      <c r="NQ153" s="86" t="str" cm="1">
        <f t="array" ref="NQ153">IF(OR(NQ$7="", $JE153=""), "", IFERROR(NQ$8+SUMPRODUCT((Trades!$CL$8:$CL$307)*(Trades!$O$8:$Q$307=NQ$7)*(Trades!$R$8:$R$307&lt;$JE153))-SUMPRODUCT((Trades!$H$8:$H$307)*(Trades!$E$8:$E$307=NQ$7)*(Trades!$R$8:$R$307&lt;$JE153)), ""))</f>
        <v/>
      </c>
      <c r="NR153" s="86" t="str" cm="1">
        <f t="array" ref="NR153">IF(OR(NR$7="", $JE153=""), "", IFERROR(NR$8+SUMPRODUCT((Trades!$CL$8:$CL$307)*(Trades!$O$8:$Q$307=NR$7)*(Trades!$R$8:$R$307&lt;$JE153))-SUMPRODUCT((Trades!$H$8:$H$307)*(Trades!$E$8:$E$307=NR$7)*(Trades!$R$8:$R$307&lt;$JE153)), ""))</f>
        <v/>
      </c>
      <c r="NS153" s="86" t="str" cm="1">
        <f t="array" ref="NS153">IF(OR(NS$7="", $JE153=""), "", IFERROR(NS$8+SUMPRODUCT((Trades!$CL$8:$CL$307)*(Trades!$O$8:$Q$307=NS$7)*(Trades!$R$8:$R$307&lt;$JE153))-SUMPRODUCT((Trades!$H$8:$H$307)*(Trades!$E$8:$E$307=NS$7)*(Trades!$R$8:$R$307&lt;$JE153)), ""))</f>
        <v/>
      </c>
      <c r="NT153" s="86" t="str" cm="1">
        <f t="array" ref="NT153">IF(OR(NT$7="", $JE153=""), "", IFERROR(NT$8+SUMPRODUCT((Trades!$CL$8:$CL$307)*(Trades!$O$8:$Q$307=NT$7)*(Trades!$R$8:$R$307&lt;$JE153))-SUMPRODUCT((Trades!$H$8:$H$307)*(Trades!$E$8:$E$307=NT$7)*(Trades!$R$8:$R$307&lt;$JE153)), ""))</f>
        <v/>
      </c>
      <c r="NU153" s="86" t="str" cm="1">
        <f t="array" ref="NU153">IF(OR(NU$7="", $JE153=""), "", IFERROR(NU$8+SUMPRODUCT((Trades!$CL$8:$CL$307)*(Trades!$O$8:$Q$307=NU$7)*(Trades!$R$8:$R$307&lt;$JE153))-SUMPRODUCT((Trades!$H$8:$H$307)*(Trades!$E$8:$E$307=NU$7)*(Trades!$R$8:$R$307&lt;$JE153)), ""))</f>
        <v/>
      </c>
      <c r="NV153" s="86" t="str" cm="1">
        <f t="array" ref="NV153">IF(OR(NV$7="", $JE153=""), "", IFERROR(NV$8+SUMPRODUCT((Trades!$CL$8:$CL$307)*(Trades!$O$8:$Q$307=NV$7)*(Trades!$R$8:$R$307&lt;$JE153))-SUMPRODUCT((Trades!$H$8:$H$307)*(Trades!$E$8:$E$307=NV$7)*(Trades!$R$8:$R$307&lt;$JE153)), ""))</f>
        <v/>
      </c>
      <c r="NW153" s="86" t="str" cm="1">
        <f t="array" ref="NW153">IF(OR(NW$7="", $JE153=""), "", IFERROR(NW$8+SUMPRODUCT((Trades!$CL$8:$CL$307)*(Trades!$O$8:$Q$307=NW$7)*(Trades!$R$8:$R$307&lt;$JE153))-SUMPRODUCT((Trades!$H$8:$H$307)*(Trades!$E$8:$E$307=NW$7)*(Trades!$R$8:$R$307&lt;$JE153)), ""))</f>
        <v/>
      </c>
      <c r="NX153" s="86" t="str" cm="1">
        <f t="array" ref="NX153">IF(OR(NX$7="", $JE153=""), "", IFERROR(NX$8+SUMPRODUCT((Trades!$CL$8:$CL$307)*(Trades!$O$8:$Q$307=NX$7)*(Trades!$R$8:$R$307&lt;$JE153))-SUMPRODUCT((Trades!$H$8:$H$307)*(Trades!$E$8:$E$307=NX$7)*(Trades!$R$8:$R$307&lt;$JE153)), ""))</f>
        <v/>
      </c>
      <c r="NY153" s="86" t="str" cm="1">
        <f t="array" ref="NY153">IF(OR(NY$7="", $JE153=""), "", IFERROR(NY$8+SUMPRODUCT((Trades!$CL$8:$CL$307)*(Trades!$O$8:$Q$307=NY$7)*(Trades!$R$8:$R$307&lt;$JE153))-SUMPRODUCT((Trades!$H$8:$H$307)*(Trades!$E$8:$E$307=NY$7)*(Trades!$R$8:$R$307&lt;$JE153)), ""))</f>
        <v/>
      </c>
      <c r="NZ153" s="86" t="str" cm="1">
        <f t="array" ref="NZ153">IF(OR(NZ$7="", $JE153=""), "", IFERROR(NZ$8+SUMPRODUCT((Trades!$CL$8:$CL$307)*(Trades!$O$8:$Q$307=NZ$7)*(Trades!$R$8:$R$307&lt;$JE153))-SUMPRODUCT((Trades!$H$8:$H$307)*(Trades!$E$8:$E$307=NZ$7)*(Trades!$R$8:$R$307&lt;$JE153)), ""))</f>
        <v/>
      </c>
      <c r="OA153" s="86" t="str" cm="1">
        <f t="array" ref="OA153">IF(OR(OA$7="", $JE153=""), "", IFERROR(OA$8+SUMPRODUCT((Trades!$CL$8:$CL$307)*(Trades!$O$8:$Q$307=OA$7)*(Trades!$R$8:$R$307&lt;$JE153))-SUMPRODUCT((Trades!$H$8:$H$307)*(Trades!$E$8:$E$307=OA$7)*(Trades!$R$8:$R$307&lt;$JE153)), ""))</f>
        <v/>
      </c>
      <c r="OB153" s="86" t="str" cm="1">
        <f t="array" ref="OB153">IF(OR(OB$7="", $JE153=""), "", IFERROR(OB$8+SUMPRODUCT((Trades!$CL$8:$CL$307)*(Trades!$O$8:$Q$307=OB$7)*(Trades!$R$8:$R$307&lt;$JE153))-SUMPRODUCT((Trades!$H$8:$H$307)*(Trades!$E$8:$E$307=OB$7)*(Trades!$R$8:$R$307&lt;$JE153)), ""))</f>
        <v/>
      </c>
      <c r="OC153" s="86" t="str" cm="1">
        <f t="array" ref="OC153">IF(OR(OC$7="", $JE153=""), "", IFERROR(OC$8+SUMPRODUCT((Trades!$CL$8:$CL$307)*(Trades!$O$8:$Q$307=OC$7)*(Trades!$R$8:$R$307&lt;$JE153))-SUMPRODUCT((Trades!$H$8:$H$307)*(Trades!$E$8:$E$307=OC$7)*(Trades!$R$8:$R$307&lt;$JE153)), ""))</f>
        <v/>
      </c>
      <c r="OD153" s="86" t="str" cm="1">
        <f t="array" ref="OD153">IF(OR(OD$7="", $JE153=""), "", IFERROR(OD$8+SUMPRODUCT((Trades!$CL$8:$CL$307)*(Trades!$O$8:$Q$307=OD$7)*(Trades!$R$8:$R$307&lt;$JE153))-SUMPRODUCT((Trades!$H$8:$H$307)*(Trades!$E$8:$E$307=OD$7)*(Trades!$R$8:$R$307&lt;$JE153)), ""))</f>
        <v/>
      </c>
      <c r="OE153" s="86" t="str" cm="1">
        <f t="array" ref="OE153">IF(OR(OE$7="", $JE153=""), "", IFERROR(OE$8+SUMPRODUCT((Trades!$CL$8:$CL$307)*(Trades!$O$8:$Q$307=OE$7)*(Trades!$R$8:$R$307&lt;$JE153))-SUMPRODUCT((Trades!$H$8:$H$307)*(Trades!$E$8:$E$307=OE$7)*(Trades!$R$8:$R$307&lt;$JE153)), ""))</f>
        <v/>
      </c>
      <c r="OF153" s="86" t="str" cm="1">
        <f t="array" ref="OF153">IF(OR(OF$7="", $JE153=""), "", IFERROR(OF$8+SUMPRODUCT((Trades!$CL$8:$CL$307)*(Trades!$O$8:$Q$307=OF$7)*(Trades!$R$8:$R$307&lt;$JE153))-SUMPRODUCT((Trades!$H$8:$H$307)*(Trades!$E$8:$E$307=OF$7)*(Trades!$R$8:$R$307&lt;$JE153)), ""))</f>
        <v/>
      </c>
      <c r="OG153" s="86" t="str" cm="1">
        <f t="array" ref="OG153">IF(OR(OG$7="", $JE153=""), "", IFERROR(OG$8+SUMPRODUCT((Trades!$CL$8:$CL$307)*(Trades!$O$8:$Q$307=OG$7)*(Trades!$R$8:$R$307&lt;$JE153))-SUMPRODUCT((Trades!$H$8:$H$307)*(Trades!$E$8:$E$307=OG$7)*(Trades!$R$8:$R$307&lt;$JE153)), ""))</f>
        <v/>
      </c>
      <c r="OH153" s="87" t="str" cm="1">
        <f t="array" ref="OH153">IF(OR(OH$7="", $JE153=""), "", IFERROR(OH$8+SUMPRODUCT((Trades!$CL$8:$CL$307)*(Trades!$O$8:$Q$307=OH$7)*(Trades!$R$8:$R$307&lt;$JE153))-SUMPRODUCT((Trades!$H$8:$H$307)*(Trades!$E$8:$E$307=OH$7)*(Trades!$R$8:$R$307&lt;$JE153)), ""))</f>
        <v/>
      </c>
      <c r="OJ153" s="94" t="str">
        <f t="shared" si="541"/>
        <v/>
      </c>
      <c r="OK153" s="95" t="str">
        <f t="shared" si="542"/>
        <v/>
      </c>
      <c r="OL153" s="95" t="str">
        <f t="shared" si="543"/>
        <v/>
      </c>
      <c r="OM153" s="95" t="str">
        <f t="shared" si="544"/>
        <v/>
      </c>
      <c r="ON153" s="95" t="str">
        <f t="shared" si="545"/>
        <v/>
      </c>
      <c r="OO153" s="95" t="str">
        <f t="shared" si="546"/>
        <v/>
      </c>
      <c r="OP153" s="95" t="str">
        <f t="shared" si="547"/>
        <v/>
      </c>
      <c r="OQ153" s="95" t="str">
        <f t="shared" si="548"/>
        <v/>
      </c>
      <c r="OR153" s="95" t="str">
        <f t="shared" si="549"/>
        <v/>
      </c>
      <c r="OS153" s="95" t="str">
        <f t="shared" si="550"/>
        <v/>
      </c>
      <c r="OT153" s="95" t="str">
        <f t="shared" si="551"/>
        <v/>
      </c>
      <c r="OU153" s="95" t="str">
        <f t="shared" si="552"/>
        <v/>
      </c>
      <c r="OV153" s="95" t="str">
        <f t="shared" si="553"/>
        <v/>
      </c>
      <c r="OW153" s="95" t="str">
        <f t="shared" si="554"/>
        <v/>
      </c>
      <c r="OX153" s="95" t="str">
        <f t="shared" si="555"/>
        <v/>
      </c>
      <c r="OY153" s="95" t="str">
        <f t="shared" si="556"/>
        <v/>
      </c>
      <c r="OZ153" s="95" t="str">
        <f t="shared" si="557"/>
        <v/>
      </c>
      <c r="PA153" s="95" t="str">
        <f t="shared" si="558"/>
        <v/>
      </c>
      <c r="PB153" s="95" t="str">
        <f t="shared" si="559"/>
        <v/>
      </c>
      <c r="PC153" s="96" t="str">
        <f t="shared" si="560"/>
        <v/>
      </c>
      <c r="PE153" s="101" t="str">
        <f t="shared" si="415"/>
        <v/>
      </c>
      <c r="PG153" s="106" t="str">
        <f t="shared" si="561"/>
        <v/>
      </c>
      <c r="PH153" s="107" t="str">
        <f t="shared" si="562"/>
        <v/>
      </c>
      <c r="PI153" s="107" t="str">
        <f t="shared" si="563"/>
        <v/>
      </c>
      <c r="PJ153" s="107" t="str">
        <f t="shared" si="564"/>
        <v/>
      </c>
      <c r="PK153" s="107" t="str">
        <f t="shared" si="565"/>
        <v/>
      </c>
      <c r="PL153" s="107" t="str">
        <f t="shared" si="566"/>
        <v/>
      </c>
      <c r="PM153" s="107" t="str">
        <f t="shared" si="567"/>
        <v/>
      </c>
      <c r="PN153" s="107" t="str">
        <f t="shared" si="568"/>
        <v/>
      </c>
      <c r="PO153" s="107" t="str">
        <f t="shared" si="569"/>
        <v/>
      </c>
      <c r="PP153" s="107" t="str">
        <f t="shared" si="570"/>
        <v/>
      </c>
      <c r="PQ153" s="107" t="str">
        <f t="shared" si="571"/>
        <v/>
      </c>
      <c r="PR153" s="107" t="str">
        <f t="shared" si="572"/>
        <v/>
      </c>
      <c r="PS153" s="107" t="str">
        <f t="shared" si="573"/>
        <v/>
      </c>
      <c r="PT153" s="107" t="str">
        <f t="shared" si="574"/>
        <v/>
      </c>
      <c r="PU153" s="107" t="str">
        <f t="shared" si="575"/>
        <v/>
      </c>
      <c r="PV153" s="107" t="str">
        <f t="shared" si="576"/>
        <v/>
      </c>
      <c r="PW153" s="107" t="str">
        <f t="shared" si="577"/>
        <v/>
      </c>
      <c r="PX153" s="107" t="str">
        <f t="shared" si="578"/>
        <v/>
      </c>
      <c r="PY153" s="107" t="str">
        <f t="shared" si="579"/>
        <v/>
      </c>
      <c r="PZ153" s="108" t="str">
        <f t="shared" si="580"/>
        <v/>
      </c>
      <c r="QB153" s="124" t="str" cm="1">
        <f t="array" ref="QB153">IF(OR($QB$3="", $NI153=""), "", IFERROR(INDEX($ML153:$NE153, $QA153, MATCH($QB$3, $ML$7:$NE$7, 0)), ""))</f>
        <v/>
      </c>
      <c r="QD153" s="101" t="e" cm="1">
        <f t="array" ref="QD153">IF(OR($NI153="", $QB$3=""), NA(), IFERROR(INDEX($NO153:$OH153, $QC153, MATCH($QB$3, $NO$7:$OH$7, 0)), NA()))</f>
        <v>#N/A</v>
      </c>
      <c r="QF153" s="10">
        <f t="shared" si="387"/>
        <v>-20</v>
      </c>
    </row>
    <row r="154" spans="218:448" ht="15" hidden="1" customHeight="1" x14ac:dyDescent="0.25">
      <c r="HJ154" s="52" t="e">
        <f t="shared" si="581"/>
        <v>#VALUE!</v>
      </c>
      <c r="HL154" s="49">
        <f>$CA$10</f>
        <v>8.3333333333333329E-2</v>
      </c>
      <c r="HN154" s="10" t="e">
        <f t="shared" si="324"/>
        <v>#VALUE!</v>
      </c>
      <c r="HP154" s="10" t="e">
        <f t="shared" si="325"/>
        <v>#VALUE!</v>
      </c>
      <c r="HR154" s="10" t="e">
        <f t="shared" si="457"/>
        <v>#VALUE!</v>
      </c>
      <c r="HT154" s="60" t="e">
        <f t="shared" si="458"/>
        <v>#VALUE!</v>
      </c>
      <c r="HU154" s="7" t="e">
        <f t="shared" si="458"/>
        <v>#VALUE!</v>
      </c>
      <c r="HV154" s="7" t="e">
        <f t="shared" si="458"/>
        <v>#VALUE!</v>
      </c>
      <c r="HW154" s="7" t="e">
        <f t="shared" si="458"/>
        <v>#VALUE!</v>
      </c>
      <c r="HX154" s="7" t="e">
        <f t="shared" si="458"/>
        <v>#VALUE!</v>
      </c>
      <c r="HY154" s="7" t="e">
        <f t="shared" si="458"/>
        <v>#VALUE!</v>
      </c>
      <c r="HZ154" s="7" t="e">
        <f t="shared" si="458"/>
        <v>#VALUE!</v>
      </c>
      <c r="IA154" s="7" t="e">
        <f t="shared" si="458"/>
        <v>#VALUE!</v>
      </c>
      <c r="IB154" s="7" t="e">
        <f t="shared" si="458"/>
        <v>#VALUE!</v>
      </c>
      <c r="IC154" s="7" t="e">
        <f t="shared" si="458"/>
        <v>#VALUE!</v>
      </c>
      <c r="ID154" s="7" t="e">
        <f t="shared" si="458"/>
        <v>#VALUE!</v>
      </c>
      <c r="IE154" s="7" t="e">
        <f t="shared" si="458"/>
        <v>#VALUE!</v>
      </c>
      <c r="IF154" s="7" t="e">
        <f t="shared" si="458"/>
        <v>#VALUE!</v>
      </c>
      <c r="IG154" s="7" t="e">
        <f t="shared" si="458"/>
        <v>#VALUE!</v>
      </c>
      <c r="IH154" s="7" t="e">
        <f t="shared" si="458"/>
        <v>#VALUE!</v>
      </c>
      <c r="II154" s="7" t="e">
        <f t="shared" si="458"/>
        <v>#VALUE!</v>
      </c>
      <c r="IJ154" s="7" t="e">
        <f t="shared" si="459"/>
        <v>#VALUE!</v>
      </c>
      <c r="IK154" s="7" t="e">
        <f t="shared" si="459"/>
        <v>#VALUE!</v>
      </c>
      <c r="IL154" s="7" t="e">
        <f t="shared" si="459"/>
        <v>#VALUE!</v>
      </c>
      <c r="IM154" s="61" t="e">
        <f t="shared" si="459"/>
        <v>#VALUE!</v>
      </c>
      <c r="JE154" s="67" t="str">
        <f t="shared" si="460"/>
        <v/>
      </c>
      <c r="JF154" s="60" t="str">
        <f>IF(AND($IQ$5='Dev Settings'!$BU$3, COUNTIF($IP$21:$IP$25, HT154)&gt;0, COUNTIF($IP$21:$IP$25, HT153)&gt;0), MIN($ML153:$NE153)-ML153, IF(AND($IQ$6='Dev Settings'!$BU$3, COUNTIF($IQ$21:$IQ$25, HT154)&gt;0, COUNTIF($IQ$21:$IQ$25, HT153)&gt;0), MAX($ML153:$NE153)-ML153, IFERROR(INDEX($IU$8:$IU$107, MATCH(HT154, $IT$8:$IT$107, 0)), "")))</f>
        <v/>
      </c>
      <c r="JG154" s="7" t="str">
        <f>IF(AND($IQ$5='Dev Settings'!$BU$3, COUNTIF($IP$21:$IP$25, HU154)&gt;0, COUNTIF($IP$21:$IP$25, HU153)&gt;0), MIN($ML153:$NE153)-MM153, IF(AND($IQ$6='Dev Settings'!$BU$3, COUNTIF($IQ$21:$IQ$25, HU154)&gt;0, COUNTIF($IQ$21:$IQ$25, HU153)&gt;0), MAX($ML153:$NE153)-MM153, IFERROR(INDEX($IU$8:$IU$107, MATCH(HU154, $IT$8:$IT$107, 0)), "")))</f>
        <v/>
      </c>
      <c r="JH154" s="7" t="str">
        <f>IF(AND($IQ$5='Dev Settings'!$BU$3, COUNTIF($IP$21:$IP$25, HV154)&gt;0, COUNTIF($IP$21:$IP$25, HV153)&gt;0), MIN($ML153:$NE153)-MN153, IF(AND($IQ$6='Dev Settings'!$BU$3, COUNTIF($IQ$21:$IQ$25, HV154)&gt;0, COUNTIF($IQ$21:$IQ$25, HV153)&gt;0), MAX($ML153:$NE153)-MN153, IFERROR(INDEX($IU$8:$IU$107, MATCH(HV154, $IT$8:$IT$107, 0)), "")))</f>
        <v/>
      </c>
      <c r="JI154" s="7" t="str">
        <f>IF(AND($IQ$5='Dev Settings'!$BU$3, COUNTIF($IP$21:$IP$25, HW154)&gt;0, COUNTIF($IP$21:$IP$25, HW153)&gt;0), MIN($ML153:$NE153)-MO153, IF(AND($IQ$6='Dev Settings'!$BU$3, COUNTIF($IQ$21:$IQ$25, HW154)&gt;0, COUNTIF($IQ$21:$IQ$25, HW153)&gt;0), MAX($ML153:$NE153)-MO153, IFERROR(INDEX($IU$8:$IU$107, MATCH(HW154, $IT$8:$IT$107, 0)), "")))</f>
        <v/>
      </c>
      <c r="JJ154" s="7" t="str">
        <f>IF(AND($IQ$5='Dev Settings'!$BU$3, COUNTIF($IP$21:$IP$25, HX154)&gt;0, COUNTIF($IP$21:$IP$25, HX153)&gt;0), MIN($ML153:$NE153)-MP153, IF(AND($IQ$6='Dev Settings'!$BU$3, COUNTIF($IQ$21:$IQ$25, HX154)&gt;0, COUNTIF($IQ$21:$IQ$25, HX153)&gt;0), MAX($ML153:$NE153)-MP153, IFERROR(INDEX($IU$8:$IU$107, MATCH(HX154, $IT$8:$IT$107, 0)), "")))</f>
        <v/>
      </c>
      <c r="JK154" s="7" t="str">
        <f>IF(AND($IQ$5='Dev Settings'!$BU$3, COUNTIF($IP$21:$IP$25, HY154)&gt;0, COUNTIF($IP$21:$IP$25, HY153)&gt;0), MIN($ML153:$NE153)-MQ153, IF(AND($IQ$6='Dev Settings'!$BU$3, COUNTIF($IQ$21:$IQ$25, HY154)&gt;0, COUNTIF($IQ$21:$IQ$25, HY153)&gt;0), MAX($ML153:$NE153)-MQ153, IFERROR(INDEX($IU$8:$IU$107, MATCH(HY154, $IT$8:$IT$107, 0)), "")))</f>
        <v/>
      </c>
      <c r="JL154" s="7" t="str">
        <f>IF(AND($IQ$5='Dev Settings'!$BU$3, COUNTIF($IP$21:$IP$25, HZ154)&gt;0, COUNTIF($IP$21:$IP$25, HZ153)&gt;0), MIN($ML153:$NE153)-MR153, IF(AND($IQ$6='Dev Settings'!$BU$3, COUNTIF($IQ$21:$IQ$25, HZ154)&gt;0, COUNTIF($IQ$21:$IQ$25, HZ153)&gt;0), MAX($ML153:$NE153)-MR153, IFERROR(INDEX($IU$8:$IU$107, MATCH(HZ154, $IT$8:$IT$107, 0)), "")))</f>
        <v/>
      </c>
      <c r="JM154" s="7" t="str">
        <f>IF(AND($IQ$5='Dev Settings'!$BU$3, COUNTIF($IP$21:$IP$25, IA154)&gt;0, COUNTIF($IP$21:$IP$25, IA153)&gt;0), MIN($ML153:$NE153)-MS153, IF(AND($IQ$6='Dev Settings'!$BU$3, COUNTIF($IQ$21:$IQ$25, IA154)&gt;0, COUNTIF($IQ$21:$IQ$25, IA153)&gt;0), MAX($ML153:$NE153)-MS153, IFERROR(INDEX($IU$8:$IU$107, MATCH(IA154, $IT$8:$IT$107, 0)), "")))</f>
        <v/>
      </c>
      <c r="JN154" s="7" t="str">
        <f>IF(AND($IQ$5='Dev Settings'!$BU$3, COUNTIF($IP$21:$IP$25, IB154)&gt;0, COUNTIF($IP$21:$IP$25, IB153)&gt;0), MIN($ML153:$NE153)-MT153, IF(AND($IQ$6='Dev Settings'!$BU$3, COUNTIF($IQ$21:$IQ$25, IB154)&gt;0, COUNTIF($IQ$21:$IQ$25, IB153)&gt;0), MAX($ML153:$NE153)-MT153, IFERROR(INDEX($IU$8:$IU$107, MATCH(IB154, $IT$8:$IT$107, 0)), "")))</f>
        <v/>
      </c>
      <c r="JO154" s="7" t="str">
        <f>IF(AND($IQ$5='Dev Settings'!$BU$3, COUNTIF($IP$21:$IP$25, IC154)&gt;0, COUNTIF($IP$21:$IP$25, IC153)&gt;0), MIN($ML153:$NE153)-MU153, IF(AND($IQ$6='Dev Settings'!$BU$3, COUNTIF($IQ$21:$IQ$25, IC154)&gt;0, COUNTIF($IQ$21:$IQ$25, IC153)&gt;0), MAX($ML153:$NE153)-MU153, IFERROR(INDEX($IU$8:$IU$107, MATCH(IC154, $IT$8:$IT$107, 0)), "")))</f>
        <v/>
      </c>
      <c r="JP154" s="7" t="str">
        <f>IF(AND($IQ$5='Dev Settings'!$BU$3, COUNTIF($IP$21:$IP$25, ID154)&gt;0, COUNTIF($IP$21:$IP$25, ID153)&gt;0), MIN($ML153:$NE153)-MV153, IF(AND($IQ$6='Dev Settings'!$BU$3, COUNTIF($IQ$21:$IQ$25, ID154)&gt;0, COUNTIF($IQ$21:$IQ$25, ID153)&gt;0), MAX($ML153:$NE153)-MV153, IFERROR(INDEX($IU$8:$IU$107, MATCH(ID154, $IT$8:$IT$107, 0)), "")))</f>
        <v/>
      </c>
      <c r="JQ154" s="7" t="str">
        <f>IF(AND($IQ$5='Dev Settings'!$BU$3, COUNTIF($IP$21:$IP$25, IE154)&gt;0, COUNTIF($IP$21:$IP$25, IE153)&gt;0), MIN($ML153:$NE153)-MW153, IF(AND($IQ$6='Dev Settings'!$BU$3, COUNTIF($IQ$21:$IQ$25, IE154)&gt;0, COUNTIF($IQ$21:$IQ$25, IE153)&gt;0), MAX($ML153:$NE153)-MW153, IFERROR(INDEX($IU$8:$IU$107, MATCH(IE154, $IT$8:$IT$107, 0)), "")))</f>
        <v/>
      </c>
      <c r="JR154" s="7" t="str">
        <f>IF(AND($IQ$5='Dev Settings'!$BU$3, COUNTIF($IP$21:$IP$25, IF154)&gt;0, COUNTIF($IP$21:$IP$25, IF153)&gt;0), MIN($ML153:$NE153)-MX153, IF(AND($IQ$6='Dev Settings'!$BU$3, COUNTIF($IQ$21:$IQ$25, IF154)&gt;0, COUNTIF($IQ$21:$IQ$25, IF153)&gt;0), MAX($ML153:$NE153)-MX153, IFERROR(INDEX($IU$8:$IU$107, MATCH(IF154, $IT$8:$IT$107, 0)), "")))</f>
        <v/>
      </c>
      <c r="JS154" s="7" t="str">
        <f>IF(AND($IQ$5='Dev Settings'!$BU$3, COUNTIF($IP$21:$IP$25, IG154)&gt;0, COUNTIF($IP$21:$IP$25, IG153)&gt;0), MIN($ML153:$NE153)-MY153, IF(AND($IQ$6='Dev Settings'!$BU$3, COUNTIF($IQ$21:$IQ$25, IG154)&gt;0, COUNTIF($IQ$21:$IQ$25, IG153)&gt;0), MAX($ML153:$NE153)-MY153, IFERROR(INDEX($IU$8:$IU$107, MATCH(IG154, $IT$8:$IT$107, 0)), "")))</f>
        <v/>
      </c>
      <c r="JT154" s="7" t="str">
        <f>IF(AND($IQ$5='Dev Settings'!$BU$3, COUNTIF($IP$21:$IP$25, IH154)&gt;0, COUNTIF($IP$21:$IP$25, IH153)&gt;0), MIN($ML153:$NE153)-MZ153, IF(AND($IQ$6='Dev Settings'!$BU$3, COUNTIF($IQ$21:$IQ$25, IH154)&gt;0, COUNTIF($IQ$21:$IQ$25, IH153)&gt;0), MAX($ML153:$NE153)-MZ153, IFERROR(INDEX($IU$8:$IU$107, MATCH(IH154, $IT$8:$IT$107, 0)), "")))</f>
        <v/>
      </c>
      <c r="JU154" s="7" t="str">
        <f>IF(AND($IQ$5='Dev Settings'!$BU$3, COUNTIF($IP$21:$IP$25, II154)&gt;0, COUNTIF($IP$21:$IP$25, II153)&gt;0), MIN($ML153:$NE153)-NA153, IF(AND($IQ$6='Dev Settings'!$BU$3, COUNTIF($IQ$21:$IQ$25, II154)&gt;0, COUNTIF($IQ$21:$IQ$25, II153)&gt;0), MAX($ML153:$NE153)-NA153, IFERROR(INDEX($IU$8:$IU$107, MATCH(II154, $IT$8:$IT$107, 0)), "")))</f>
        <v/>
      </c>
      <c r="JV154" s="7" t="str">
        <f>IF(AND($IQ$5='Dev Settings'!$BU$3, COUNTIF($IP$21:$IP$25, IJ154)&gt;0, COUNTIF($IP$21:$IP$25, IJ153)&gt;0), MIN($ML153:$NE153)-NB153, IF(AND($IQ$6='Dev Settings'!$BU$3, COUNTIF($IQ$21:$IQ$25, IJ154)&gt;0, COUNTIF($IQ$21:$IQ$25, IJ153)&gt;0), MAX($ML153:$NE153)-NB153, IFERROR(INDEX($IU$8:$IU$107, MATCH(IJ154, $IT$8:$IT$107, 0)), "")))</f>
        <v/>
      </c>
      <c r="JW154" s="7" t="str">
        <f>IF(AND($IQ$5='Dev Settings'!$BU$3, COUNTIF($IP$21:$IP$25, IK154)&gt;0, COUNTIF($IP$21:$IP$25, IK153)&gt;0), MIN($ML153:$NE153)-NC153, IF(AND($IQ$6='Dev Settings'!$BU$3, COUNTIF($IQ$21:$IQ$25, IK154)&gt;0, COUNTIF($IQ$21:$IQ$25, IK153)&gt;0), MAX($ML153:$NE153)-NC153, IFERROR(INDEX($IU$8:$IU$107, MATCH(IK154, $IT$8:$IT$107, 0)), "")))</f>
        <v/>
      </c>
      <c r="JX154" s="7" t="str">
        <f>IF(AND($IQ$5='Dev Settings'!$BU$3, COUNTIF($IP$21:$IP$25, IL154)&gt;0, COUNTIF($IP$21:$IP$25, IL153)&gt;0), MIN($ML153:$NE153)-ND153, IF(AND($IQ$6='Dev Settings'!$BU$3, COUNTIF($IQ$21:$IQ$25, IL154)&gt;0, COUNTIF($IQ$21:$IQ$25, IL153)&gt;0), MAX($ML153:$NE153)-ND153, IFERROR(INDEX($IU$8:$IU$107, MATCH(IL154, $IT$8:$IT$107, 0)), "")))</f>
        <v/>
      </c>
      <c r="JY154" s="61" t="str">
        <f>IF(AND($IQ$5='Dev Settings'!$BU$3, COUNTIF($IP$21:$IP$25, IM154)&gt;0, COUNTIF($IP$21:$IP$25, IM153)&gt;0), MIN($ML153:$NE153)-NE153, IF(AND($IQ$6='Dev Settings'!$BU$3, COUNTIF($IQ$21:$IQ$25, IM154)&gt;0, COUNTIF($IQ$21:$IQ$25, IM153)&gt;0), MAX($ML153:$NE153)-NE153, IFERROR(INDEX($IU$8:$IU$107, MATCH(IM154, $IT$8:$IT$107, 0)), "")))</f>
        <v/>
      </c>
      <c r="KA154" s="60" t="str">
        <f t="shared" si="461"/>
        <v/>
      </c>
      <c r="KB154" s="7" t="str">
        <f t="shared" si="462"/>
        <v/>
      </c>
      <c r="KC154" s="7" t="str">
        <f t="shared" si="463"/>
        <v/>
      </c>
      <c r="KD154" s="7" t="str">
        <f t="shared" si="464"/>
        <v/>
      </c>
      <c r="KE154" s="7" t="str">
        <f t="shared" si="465"/>
        <v/>
      </c>
      <c r="KF154" s="7" t="str">
        <f t="shared" si="466"/>
        <v/>
      </c>
      <c r="KG154" s="7" t="str">
        <f t="shared" si="467"/>
        <v/>
      </c>
      <c r="KH154" s="7" t="str">
        <f t="shared" si="468"/>
        <v/>
      </c>
      <c r="KI154" s="7" t="str">
        <f t="shared" si="469"/>
        <v/>
      </c>
      <c r="KJ154" s="7" t="str">
        <f t="shared" si="470"/>
        <v/>
      </c>
      <c r="KK154" s="7" t="str">
        <f t="shared" si="471"/>
        <v/>
      </c>
      <c r="KL154" s="7" t="str">
        <f t="shared" si="472"/>
        <v/>
      </c>
      <c r="KM154" s="7" t="str">
        <f t="shared" si="473"/>
        <v/>
      </c>
      <c r="KN154" s="7" t="str">
        <f t="shared" si="474"/>
        <v/>
      </c>
      <c r="KO154" s="7" t="str">
        <f t="shared" si="475"/>
        <v/>
      </c>
      <c r="KP154" s="7" t="str">
        <f t="shared" si="476"/>
        <v/>
      </c>
      <c r="KQ154" s="7" t="str">
        <f t="shared" si="477"/>
        <v/>
      </c>
      <c r="KR154" s="7" t="str">
        <f t="shared" si="478"/>
        <v/>
      </c>
      <c r="KS154" s="7" t="str">
        <f t="shared" si="479"/>
        <v/>
      </c>
      <c r="KT154" s="61" t="str">
        <f t="shared" si="480"/>
        <v/>
      </c>
      <c r="KV154" s="60" t="e">
        <f t="shared" si="481"/>
        <v>#VALUE!</v>
      </c>
      <c r="KW154" s="7" t="e">
        <f t="shared" si="482"/>
        <v>#VALUE!</v>
      </c>
      <c r="KX154" s="7" t="e">
        <f t="shared" si="483"/>
        <v>#VALUE!</v>
      </c>
      <c r="KY154" s="7" t="e">
        <f t="shared" si="484"/>
        <v>#VALUE!</v>
      </c>
      <c r="KZ154" s="7" t="e">
        <f t="shared" si="485"/>
        <v>#VALUE!</v>
      </c>
      <c r="LA154" s="7" t="e">
        <f t="shared" si="486"/>
        <v>#VALUE!</v>
      </c>
      <c r="LB154" s="7" t="e">
        <f t="shared" si="487"/>
        <v>#VALUE!</v>
      </c>
      <c r="LC154" s="7" t="e">
        <f t="shared" si="488"/>
        <v>#VALUE!</v>
      </c>
      <c r="LD154" s="7" t="e">
        <f t="shared" si="489"/>
        <v>#VALUE!</v>
      </c>
      <c r="LE154" s="7" t="e">
        <f t="shared" si="490"/>
        <v>#VALUE!</v>
      </c>
      <c r="LF154" s="7" t="e">
        <f t="shared" si="491"/>
        <v>#VALUE!</v>
      </c>
      <c r="LG154" s="7" t="e">
        <f t="shared" si="492"/>
        <v>#VALUE!</v>
      </c>
      <c r="LH154" s="7" t="e">
        <f t="shared" si="493"/>
        <v>#VALUE!</v>
      </c>
      <c r="LI154" s="7" t="e">
        <f t="shared" si="494"/>
        <v>#VALUE!</v>
      </c>
      <c r="LJ154" s="7" t="e">
        <f t="shared" si="495"/>
        <v>#VALUE!</v>
      </c>
      <c r="LK154" s="7" t="e">
        <f t="shared" si="496"/>
        <v>#VALUE!</v>
      </c>
      <c r="LL154" s="7" t="e">
        <f t="shared" si="497"/>
        <v>#VALUE!</v>
      </c>
      <c r="LM154" s="7" t="e">
        <f t="shared" si="498"/>
        <v>#VALUE!</v>
      </c>
      <c r="LN154" s="7" t="e">
        <f t="shared" si="499"/>
        <v>#VALUE!</v>
      </c>
      <c r="LO154" s="61" t="e">
        <f t="shared" si="500"/>
        <v>#VALUE!</v>
      </c>
      <c r="LQ154" s="60" t="e">
        <f t="shared" si="501"/>
        <v>#VALUE!</v>
      </c>
      <c r="LR154" s="7" t="e">
        <f t="shared" si="502"/>
        <v>#VALUE!</v>
      </c>
      <c r="LS154" s="7" t="e">
        <f t="shared" si="503"/>
        <v>#VALUE!</v>
      </c>
      <c r="LT154" s="7" t="e">
        <f t="shared" si="504"/>
        <v>#VALUE!</v>
      </c>
      <c r="LU154" s="7" t="e">
        <f t="shared" si="505"/>
        <v>#VALUE!</v>
      </c>
      <c r="LV154" s="7" t="e">
        <f t="shared" si="506"/>
        <v>#VALUE!</v>
      </c>
      <c r="LW154" s="7" t="e">
        <f t="shared" si="507"/>
        <v>#VALUE!</v>
      </c>
      <c r="LX154" s="7" t="e">
        <f t="shared" si="508"/>
        <v>#VALUE!</v>
      </c>
      <c r="LY154" s="7" t="e">
        <f t="shared" si="509"/>
        <v>#VALUE!</v>
      </c>
      <c r="LZ154" s="7" t="e">
        <f t="shared" si="510"/>
        <v>#VALUE!</v>
      </c>
      <c r="MA154" s="7" t="e">
        <f t="shared" si="511"/>
        <v>#VALUE!</v>
      </c>
      <c r="MB154" s="7" t="e">
        <f t="shared" si="512"/>
        <v>#VALUE!</v>
      </c>
      <c r="MC154" s="7" t="e">
        <f t="shared" si="513"/>
        <v>#VALUE!</v>
      </c>
      <c r="MD154" s="7" t="e">
        <f t="shared" si="514"/>
        <v>#VALUE!</v>
      </c>
      <c r="ME154" s="7" t="e">
        <f t="shared" si="515"/>
        <v>#VALUE!</v>
      </c>
      <c r="MF154" s="7" t="e">
        <f t="shared" si="516"/>
        <v>#VALUE!</v>
      </c>
      <c r="MG154" s="7" t="e">
        <f t="shared" si="517"/>
        <v>#VALUE!</v>
      </c>
      <c r="MH154" s="7" t="e">
        <f t="shared" si="518"/>
        <v>#VALUE!</v>
      </c>
      <c r="MI154" s="7" t="e">
        <f t="shared" si="519"/>
        <v>#VALUE!</v>
      </c>
      <c r="MJ154" s="61" t="e">
        <f t="shared" si="520"/>
        <v>#VALUE!</v>
      </c>
      <c r="ML154" s="60" t="str">
        <f t="shared" si="521"/>
        <v/>
      </c>
      <c r="MM154" s="7" t="str">
        <f t="shared" si="522"/>
        <v/>
      </c>
      <c r="MN154" s="7" t="str">
        <f t="shared" si="523"/>
        <v/>
      </c>
      <c r="MO154" s="7" t="str">
        <f t="shared" si="524"/>
        <v/>
      </c>
      <c r="MP154" s="7" t="str">
        <f t="shared" si="525"/>
        <v/>
      </c>
      <c r="MQ154" s="7" t="str">
        <f t="shared" si="526"/>
        <v/>
      </c>
      <c r="MR154" s="7" t="str">
        <f t="shared" si="527"/>
        <v/>
      </c>
      <c r="MS154" s="7" t="str">
        <f t="shared" si="528"/>
        <v/>
      </c>
      <c r="MT154" s="7" t="str">
        <f t="shared" si="529"/>
        <v/>
      </c>
      <c r="MU154" s="7" t="str">
        <f t="shared" si="530"/>
        <v/>
      </c>
      <c r="MV154" s="7" t="str">
        <f t="shared" si="531"/>
        <v/>
      </c>
      <c r="MW154" s="7" t="str">
        <f t="shared" si="532"/>
        <v/>
      </c>
      <c r="MX154" s="7" t="str">
        <f t="shared" si="533"/>
        <v/>
      </c>
      <c r="MY154" s="7" t="str">
        <f t="shared" si="534"/>
        <v/>
      </c>
      <c r="MZ154" s="7" t="str">
        <f t="shared" si="535"/>
        <v/>
      </c>
      <c r="NA154" s="7" t="str">
        <f t="shared" si="536"/>
        <v/>
      </c>
      <c r="NB154" s="7" t="str">
        <f t="shared" si="537"/>
        <v/>
      </c>
      <c r="NC154" s="7" t="str">
        <f t="shared" si="538"/>
        <v/>
      </c>
      <c r="ND154" s="7" t="str">
        <f t="shared" si="539"/>
        <v/>
      </c>
      <c r="NE154" s="61" t="str">
        <f t="shared" si="540"/>
        <v/>
      </c>
      <c r="NG154" s="10" t="str">
        <f t="shared" si="412"/>
        <v/>
      </c>
      <c r="NI154" s="10" t="str">
        <f t="shared" si="413"/>
        <v/>
      </c>
      <c r="NK154" s="10" t="str">
        <f>IF(COUNTIF($NI154:$NI$176, "X")=1, "X", "")</f>
        <v/>
      </c>
      <c r="NM154" s="10" t="str">
        <f t="shared" si="386"/>
        <v/>
      </c>
      <c r="NO154" s="85" t="str" cm="1">
        <f t="array" ref="NO154">IF(OR(NO$7="", $JE154=""), "", IFERROR(NO$8+SUMPRODUCT((Trades!$CL$8:$CL$307)*(Trades!$O$8:$Q$307=NO$7)*(Trades!$R$8:$R$307&lt;$JE154))-SUMPRODUCT((Trades!$H$8:$H$307)*(Trades!$E$8:$E$307=NO$7)*(Trades!$R$8:$R$307&lt;$JE154)), ""))</f>
        <v/>
      </c>
      <c r="NP154" s="86" t="str" cm="1">
        <f t="array" ref="NP154">IF(OR(NP$7="", $JE154=""), "", IFERROR(NP$8+SUMPRODUCT((Trades!$CL$8:$CL$307)*(Trades!$O$8:$Q$307=NP$7)*(Trades!$R$8:$R$307&lt;$JE154))-SUMPRODUCT((Trades!$H$8:$H$307)*(Trades!$E$8:$E$307=NP$7)*(Trades!$R$8:$R$307&lt;$JE154)), ""))</f>
        <v/>
      </c>
      <c r="NQ154" s="86" t="str" cm="1">
        <f t="array" ref="NQ154">IF(OR(NQ$7="", $JE154=""), "", IFERROR(NQ$8+SUMPRODUCT((Trades!$CL$8:$CL$307)*(Trades!$O$8:$Q$307=NQ$7)*(Trades!$R$8:$R$307&lt;$JE154))-SUMPRODUCT((Trades!$H$8:$H$307)*(Trades!$E$8:$E$307=NQ$7)*(Trades!$R$8:$R$307&lt;$JE154)), ""))</f>
        <v/>
      </c>
      <c r="NR154" s="86" t="str" cm="1">
        <f t="array" ref="NR154">IF(OR(NR$7="", $JE154=""), "", IFERROR(NR$8+SUMPRODUCT((Trades!$CL$8:$CL$307)*(Trades!$O$8:$Q$307=NR$7)*(Trades!$R$8:$R$307&lt;$JE154))-SUMPRODUCT((Trades!$H$8:$H$307)*(Trades!$E$8:$E$307=NR$7)*(Trades!$R$8:$R$307&lt;$JE154)), ""))</f>
        <v/>
      </c>
      <c r="NS154" s="86" t="str" cm="1">
        <f t="array" ref="NS154">IF(OR(NS$7="", $JE154=""), "", IFERROR(NS$8+SUMPRODUCT((Trades!$CL$8:$CL$307)*(Trades!$O$8:$Q$307=NS$7)*(Trades!$R$8:$R$307&lt;$JE154))-SUMPRODUCT((Trades!$H$8:$H$307)*(Trades!$E$8:$E$307=NS$7)*(Trades!$R$8:$R$307&lt;$JE154)), ""))</f>
        <v/>
      </c>
      <c r="NT154" s="86" t="str" cm="1">
        <f t="array" ref="NT154">IF(OR(NT$7="", $JE154=""), "", IFERROR(NT$8+SUMPRODUCT((Trades!$CL$8:$CL$307)*(Trades!$O$8:$Q$307=NT$7)*(Trades!$R$8:$R$307&lt;$JE154))-SUMPRODUCT((Trades!$H$8:$H$307)*(Trades!$E$8:$E$307=NT$7)*(Trades!$R$8:$R$307&lt;$JE154)), ""))</f>
        <v/>
      </c>
      <c r="NU154" s="86" t="str" cm="1">
        <f t="array" ref="NU154">IF(OR(NU$7="", $JE154=""), "", IFERROR(NU$8+SUMPRODUCT((Trades!$CL$8:$CL$307)*(Trades!$O$8:$Q$307=NU$7)*(Trades!$R$8:$R$307&lt;$JE154))-SUMPRODUCT((Trades!$H$8:$H$307)*(Trades!$E$8:$E$307=NU$7)*(Trades!$R$8:$R$307&lt;$JE154)), ""))</f>
        <v/>
      </c>
      <c r="NV154" s="86" t="str" cm="1">
        <f t="array" ref="NV154">IF(OR(NV$7="", $JE154=""), "", IFERROR(NV$8+SUMPRODUCT((Trades!$CL$8:$CL$307)*(Trades!$O$8:$Q$307=NV$7)*(Trades!$R$8:$R$307&lt;$JE154))-SUMPRODUCT((Trades!$H$8:$H$307)*(Trades!$E$8:$E$307=NV$7)*(Trades!$R$8:$R$307&lt;$JE154)), ""))</f>
        <v/>
      </c>
      <c r="NW154" s="86" t="str" cm="1">
        <f t="array" ref="NW154">IF(OR(NW$7="", $JE154=""), "", IFERROR(NW$8+SUMPRODUCT((Trades!$CL$8:$CL$307)*(Trades!$O$8:$Q$307=NW$7)*(Trades!$R$8:$R$307&lt;$JE154))-SUMPRODUCT((Trades!$H$8:$H$307)*(Trades!$E$8:$E$307=NW$7)*(Trades!$R$8:$R$307&lt;$JE154)), ""))</f>
        <v/>
      </c>
      <c r="NX154" s="86" t="str" cm="1">
        <f t="array" ref="NX154">IF(OR(NX$7="", $JE154=""), "", IFERROR(NX$8+SUMPRODUCT((Trades!$CL$8:$CL$307)*(Trades!$O$8:$Q$307=NX$7)*(Trades!$R$8:$R$307&lt;$JE154))-SUMPRODUCT((Trades!$H$8:$H$307)*(Trades!$E$8:$E$307=NX$7)*(Trades!$R$8:$R$307&lt;$JE154)), ""))</f>
        <v/>
      </c>
      <c r="NY154" s="86" t="str" cm="1">
        <f t="array" ref="NY154">IF(OR(NY$7="", $JE154=""), "", IFERROR(NY$8+SUMPRODUCT((Trades!$CL$8:$CL$307)*(Trades!$O$8:$Q$307=NY$7)*(Trades!$R$8:$R$307&lt;$JE154))-SUMPRODUCT((Trades!$H$8:$H$307)*(Trades!$E$8:$E$307=NY$7)*(Trades!$R$8:$R$307&lt;$JE154)), ""))</f>
        <v/>
      </c>
      <c r="NZ154" s="86" t="str" cm="1">
        <f t="array" ref="NZ154">IF(OR(NZ$7="", $JE154=""), "", IFERROR(NZ$8+SUMPRODUCT((Trades!$CL$8:$CL$307)*(Trades!$O$8:$Q$307=NZ$7)*(Trades!$R$8:$R$307&lt;$JE154))-SUMPRODUCT((Trades!$H$8:$H$307)*(Trades!$E$8:$E$307=NZ$7)*(Trades!$R$8:$R$307&lt;$JE154)), ""))</f>
        <v/>
      </c>
      <c r="OA154" s="86" t="str" cm="1">
        <f t="array" ref="OA154">IF(OR(OA$7="", $JE154=""), "", IFERROR(OA$8+SUMPRODUCT((Trades!$CL$8:$CL$307)*(Trades!$O$8:$Q$307=OA$7)*(Trades!$R$8:$R$307&lt;$JE154))-SUMPRODUCT((Trades!$H$8:$H$307)*(Trades!$E$8:$E$307=OA$7)*(Trades!$R$8:$R$307&lt;$JE154)), ""))</f>
        <v/>
      </c>
      <c r="OB154" s="86" t="str" cm="1">
        <f t="array" ref="OB154">IF(OR(OB$7="", $JE154=""), "", IFERROR(OB$8+SUMPRODUCT((Trades!$CL$8:$CL$307)*(Trades!$O$8:$Q$307=OB$7)*(Trades!$R$8:$R$307&lt;$JE154))-SUMPRODUCT((Trades!$H$8:$H$307)*(Trades!$E$8:$E$307=OB$7)*(Trades!$R$8:$R$307&lt;$JE154)), ""))</f>
        <v/>
      </c>
      <c r="OC154" s="86" t="str" cm="1">
        <f t="array" ref="OC154">IF(OR(OC$7="", $JE154=""), "", IFERROR(OC$8+SUMPRODUCT((Trades!$CL$8:$CL$307)*(Trades!$O$8:$Q$307=OC$7)*(Trades!$R$8:$R$307&lt;$JE154))-SUMPRODUCT((Trades!$H$8:$H$307)*(Trades!$E$8:$E$307=OC$7)*(Trades!$R$8:$R$307&lt;$JE154)), ""))</f>
        <v/>
      </c>
      <c r="OD154" s="86" t="str" cm="1">
        <f t="array" ref="OD154">IF(OR(OD$7="", $JE154=""), "", IFERROR(OD$8+SUMPRODUCT((Trades!$CL$8:$CL$307)*(Trades!$O$8:$Q$307=OD$7)*(Trades!$R$8:$R$307&lt;$JE154))-SUMPRODUCT((Trades!$H$8:$H$307)*(Trades!$E$8:$E$307=OD$7)*(Trades!$R$8:$R$307&lt;$JE154)), ""))</f>
        <v/>
      </c>
      <c r="OE154" s="86" t="str" cm="1">
        <f t="array" ref="OE154">IF(OR(OE$7="", $JE154=""), "", IFERROR(OE$8+SUMPRODUCT((Trades!$CL$8:$CL$307)*(Trades!$O$8:$Q$307=OE$7)*(Trades!$R$8:$R$307&lt;$JE154))-SUMPRODUCT((Trades!$H$8:$H$307)*(Trades!$E$8:$E$307=OE$7)*(Trades!$R$8:$R$307&lt;$JE154)), ""))</f>
        <v/>
      </c>
      <c r="OF154" s="86" t="str" cm="1">
        <f t="array" ref="OF154">IF(OR(OF$7="", $JE154=""), "", IFERROR(OF$8+SUMPRODUCT((Trades!$CL$8:$CL$307)*(Trades!$O$8:$Q$307=OF$7)*(Trades!$R$8:$R$307&lt;$JE154))-SUMPRODUCT((Trades!$H$8:$H$307)*(Trades!$E$8:$E$307=OF$7)*(Trades!$R$8:$R$307&lt;$JE154)), ""))</f>
        <v/>
      </c>
      <c r="OG154" s="86" t="str" cm="1">
        <f t="array" ref="OG154">IF(OR(OG$7="", $JE154=""), "", IFERROR(OG$8+SUMPRODUCT((Trades!$CL$8:$CL$307)*(Trades!$O$8:$Q$307=OG$7)*(Trades!$R$8:$R$307&lt;$JE154))-SUMPRODUCT((Trades!$H$8:$H$307)*(Trades!$E$8:$E$307=OG$7)*(Trades!$R$8:$R$307&lt;$JE154)), ""))</f>
        <v/>
      </c>
      <c r="OH154" s="87" t="str" cm="1">
        <f t="array" ref="OH154">IF(OR(OH$7="", $JE154=""), "", IFERROR(OH$8+SUMPRODUCT((Trades!$CL$8:$CL$307)*(Trades!$O$8:$Q$307=OH$7)*(Trades!$R$8:$R$307&lt;$JE154))-SUMPRODUCT((Trades!$H$8:$H$307)*(Trades!$E$8:$E$307=OH$7)*(Trades!$R$8:$R$307&lt;$JE154)), ""))</f>
        <v/>
      </c>
      <c r="OJ154" s="94" t="str">
        <f t="shared" si="541"/>
        <v/>
      </c>
      <c r="OK154" s="95" t="str">
        <f t="shared" si="542"/>
        <v/>
      </c>
      <c r="OL154" s="95" t="str">
        <f t="shared" si="543"/>
        <v/>
      </c>
      <c r="OM154" s="95" t="str">
        <f t="shared" si="544"/>
        <v/>
      </c>
      <c r="ON154" s="95" t="str">
        <f t="shared" si="545"/>
        <v/>
      </c>
      <c r="OO154" s="95" t="str">
        <f t="shared" si="546"/>
        <v/>
      </c>
      <c r="OP154" s="95" t="str">
        <f t="shared" si="547"/>
        <v/>
      </c>
      <c r="OQ154" s="95" t="str">
        <f t="shared" si="548"/>
        <v/>
      </c>
      <c r="OR154" s="95" t="str">
        <f t="shared" si="549"/>
        <v/>
      </c>
      <c r="OS154" s="95" t="str">
        <f t="shared" si="550"/>
        <v/>
      </c>
      <c r="OT154" s="95" t="str">
        <f t="shared" si="551"/>
        <v/>
      </c>
      <c r="OU154" s="95" t="str">
        <f t="shared" si="552"/>
        <v/>
      </c>
      <c r="OV154" s="95" t="str">
        <f t="shared" si="553"/>
        <v/>
      </c>
      <c r="OW154" s="95" t="str">
        <f t="shared" si="554"/>
        <v/>
      </c>
      <c r="OX154" s="95" t="str">
        <f t="shared" si="555"/>
        <v/>
      </c>
      <c r="OY154" s="95" t="str">
        <f t="shared" si="556"/>
        <v/>
      </c>
      <c r="OZ154" s="95" t="str">
        <f t="shared" si="557"/>
        <v/>
      </c>
      <c r="PA154" s="95" t="str">
        <f t="shared" si="558"/>
        <v/>
      </c>
      <c r="PB154" s="95" t="str">
        <f t="shared" si="559"/>
        <v/>
      </c>
      <c r="PC154" s="96" t="str">
        <f t="shared" si="560"/>
        <v/>
      </c>
      <c r="PE154" s="101" t="str">
        <f t="shared" si="415"/>
        <v/>
      </c>
      <c r="PG154" s="106" t="str">
        <f t="shared" si="561"/>
        <v/>
      </c>
      <c r="PH154" s="107" t="str">
        <f t="shared" si="562"/>
        <v/>
      </c>
      <c r="PI154" s="107" t="str">
        <f t="shared" si="563"/>
        <v/>
      </c>
      <c r="PJ154" s="107" t="str">
        <f t="shared" si="564"/>
        <v/>
      </c>
      <c r="PK154" s="107" t="str">
        <f t="shared" si="565"/>
        <v/>
      </c>
      <c r="PL154" s="107" t="str">
        <f t="shared" si="566"/>
        <v/>
      </c>
      <c r="PM154" s="107" t="str">
        <f t="shared" si="567"/>
        <v/>
      </c>
      <c r="PN154" s="107" t="str">
        <f t="shared" si="568"/>
        <v/>
      </c>
      <c r="PO154" s="107" t="str">
        <f t="shared" si="569"/>
        <v/>
      </c>
      <c r="PP154" s="107" t="str">
        <f t="shared" si="570"/>
        <v/>
      </c>
      <c r="PQ154" s="107" t="str">
        <f t="shared" si="571"/>
        <v/>
      </c>
      <c r="PR154" s="107" t="str">
        <f t="shared" si="572"/>
        <v/>
      </c>
      <c r="PS154" s="107" t="str">
        <f t="shared" si="573"/>
        <v/>
      </c>
      <c r="PT154" s="107" t="str">
        <f t="shared" si="574"/>
        <v/>
      </c>
      <c r="PU154" s="107" t="str">
        <f t="shared" si="575"/>
        <v/>
      </c>
      <c r="PV154" s="107" t="str">
        <f t="shared" si="576"/>
        <v/>
      </c>
      <c r="PW154" s="107" t="str">
        <f t="shared" si="577"/>
        <v/>
      </c>
      <c r="PX154" s="107" t="str">
        <f t="shared" si="578"/>
        <v/>
      </c>
      <c r="PY154" s="107" t="str">
        <f t="shared" si="579"/>
        <v/>
      </c>
      <c r="PZ154" s="108" t="str">
        <f t="shared" si="580"/>
        <v/>
      </c>
      <c r="QB154" s="124" t="str" cm="1">
        <f t="array" ref="QB154">IF(OR($QB$3="", $NI154=""), "", IFERROR(INDEX($ML154:$NE154, $QA154, MATCH($QB$3, $ML$7:$NE$7, 0)), ""))</f>
        <v/>
      </c>
      <c r="QD154" s="101" t="e" cm="1">
        <f t="array" ref="QD154">IF(OR($NI154="", $QB$3=""), NA(), IFERROR(INDEX($NO154:$OH154, $QC154, MATCH($QB$3, $NO$7:$OH$7, 0)), NA()))</f>
        <v>#N/A</v>
      </c>
      <c r="QF154" s="10">
        <f t="shared" si="387"/>
        <v>-20</v>
      </c>
    </row>
    <row r="155" spans="218:448" ht="15" hidden="1" customHeight="1" x14ac:dyDescent="0.25">
      <c r="HJ155" s="52" t="e">
        <f t="shared" si="581"/>
        <v>#VALUE!</v>
      </c>
      <c r="HL155" s="49">
        <f>$CA$11</f>
        <v>0.125</v>
      </c>
      <c r="HN155" s="10" t="e">
        <f t="shared" si="324"/>
        <v>#VALUE!</v>
      </c>
      <c r="HP155" s="10" t="e">
        <f t="shared" si="325"/>
        <v>#VALUE!</v>
      </c>
      <c r="HR155" s="10" t="e">
        <f t="shared" si="457"/>
        <v>#VALUE!</v>
      </c>
      <c r="HT155" s="60" t="e">
        <f t="shared" si="458"/>
        <v>#VALUE!</v>
      </c>
      <c r="HU155" s="7" t="e">
        <f t="shared" si="458"/>
        <v>#VALUE!</v>
      </c>
      <c r="HV155" s="7" t="e">
        <f t="shared" si="458"/>
        <v>#VALUE!</v>
      </c>
      <c r="HW155" s="7" t="e">
        <f t="shared" si="458"/>
        <v>#VALUE!</v>
      </c>
      <c r="HX155" s="7" t="e">
        <f t="shared" si="458"/>
        <v>#VALUE!</v>
      </c>
      <c r="HY155" s="7" t="e">
        <f t="shared" si="458"/>
        <v>#VALUE!</v>
      </c>
      <c r="HZ155" s="7" t="e">
        <f t="shared" si="458"/>
        <v>#VALUE!</v>
      </c>
      <c r="IA155" s="7" t="e">
        <f t="shared" si="458"/>
        <v>#VALUE!</v>
      </c>
      <c r="IB155" s="7" t="e">
        <f t="shared" si="458"/>
        <v>#VALUE!</v>
      </c>
      <c r="IC155" s="7" t="e">
        <f t="shared" si="458"/>
        <v>#VALUE!</v>
      </c>
      <c r="ID155" s="7" t="e">
        <f t="shared" si="458"/>
        <v>#VALUE!</v>
      </c>
      <c r="IE155" s="7" t="e">
        <f t="shared" si="458"/>
        <v>#VALUE!</v>
      </c>
      <c r="IF155" s="7" t="e">
        <f t="shared" si="458"/>
        <v>#VALUE!</v>
      </c>
      <c r="IG155" s="7" t="e">
        <f t="shared" si="458"/>
        <v>#VALUE!</v>
      </c>
      <c r="IH155" s="7" t="e">
        <f t="shared" si="458"/>
        <v>#VALUE!</v>
      </c>
      <c r="II155" s="7" t="e">
        <f t="shared" si="458"/>
        <v>#VALUE!</v>
      </c>
      <c r="IJ155" s="7" t="e">
        <f t="shared" si="459"/>
        <v>#VALUE!</v>
      </c>
      <c r="IK155" s="7" t="e">
        <f t="shared" si="459"/>
        <v>#VALUE!</v>
      </c>
      <c r="IL155" s="7" t="e">
        <f t="shared" si="459"/>
        <v>#VALUE!</v>
      </c>
      <c r="IM155" s="61" t="e">
        <f t="shared" si="459"/>
        <v>#VALUE!</v>
      </c>
      <c r="JE155" s="67" t="str">
        <f t="shared" si="460"/>
        <v/>
      </c>
      <c r="JF155" s="60" t="str">
        <f>IF(AND($IQ$5='Dev Settings'!$BU$3, COUNTIF($IP$21:$IP$25, HT155)&gt;0, COUNTIF($IP$21:$IP$25, HT154)&gt;0), MIN($ML154:$NE154)-ML154, IF(AND($IQ$6='Dev Settings'!$BU$3, COUNTIF($IQ$21:$IQ$25, HT155)&gt;0, COUNTIF($IQ$21:$IQ$25, HT154)&gt;0), MAX($ML154:$NE154)-ML154, IFERROR(INDEX($IU$8:$IU$107, MATCH(HT155, $IT$8:$IT$107, 0)), "")))</f>
        <v/>
      </c>
      <c r="JG155" s="7" t="str">
        <f>IF(AND($IQ$5='Dev Settings'!$BU$3, COUNTIF($IP$21:$IP$25, HU155)&gt;0, COUNTIF($IP$21:$IP$25, HU154)&gt;0), MIN($ML154:$NE154)-MM154, IF(AND($IQ$6='Dev Settings'!$BU$3, COUNTIF($IQ$21:$IQ$25, HU155)&gt;0, COUNTIF($IQ$21:$IQ$25, HU154)&gt;0), MAX($ML154:$NE154)-MM154, IFERROR(INDEX($IU$8:$IU$107, MATCH(HU155, $IT$8:$IT$107, 0)), "")))</f>
        <v/>
      </c>
      <c r="JH155" s="7" t="str">
        <f>IF(AND($IQ$5='Dev Settings'!$BU$3, COUNTIF($IP$21:$IP$25, HV155)&gt;0, COUNTIF($IP$21:$IP$25, HV154)&gt;0), MIN($ML154:$NE154)-MN154, IF(AND($IQ$6='Dev Settings'!$BU$3, COUNTIF($IQ$21:$IQ$25, HV155)&gt;0, COUNTIF($IQ$21:$IQ$25, HV154)&gt;0), MAX($ML154:$NE154)-MN154, IFERROR(INDEX($IU$8:$IU$107, MATCH(HV155, $IT$8:$IT$107, 0)), "")))</f>
        <v/>
      </c>
      <c r="JI155" s="7" t="str">
        <f>IF(AND($IQ$5='Dev Settings'!$BU$3, COUNTIF($IP$21:$IP$25, HW155)&gt;0, COUNTIF($IP$21:$IP$25, HW154)&gt;0), MIN($ML154:$NE154)-MO154, IF(AND($IQ$6='Dev Settings'!$BU$3, COUNTIF($IQ$21:$IQ$25, HW155)&gt;0, COUNTIF($IQ$21:$IQ$25, HW154)&gt;0), MAX($ML154:$NE154)-MO154, IFERROR(INDEX($IU$8:$IU$107, MATCH(HW155, $IT$8:$IT$107, 0)), "")))</f>
        <v/>
      </c>
      <c r="JJ155" s="7" t="str">
        <f>IF(AND($IQ$5='Dev Settings'!$BU$3, COUNTIF($IP$21:$IP$25, HX155)&gt;0, COUNTIF($IP$21:$IP$25, HX154)&gt;0), MIN($ML154:$NE154)-MP154, IF(AND($IQ$6='Dev Settings'!$BU$3, COUNTIF($IQ$21:$IQ$25, HX155)&gt;0, COUNTIF($IQ$21:$IQ$25, HX154)&gt;0), MAX($ML154:$NE154)-MP154, IFERROR(INDEX($IU$8:$IU$107, MATCH(HX155, $IT$8:$IT$107, 0)), "")))</f>
        <v/>
      </c>
      <c r="JK155" s="7" t="str">
        <f>IF(AND($IQ$5='Dev Settings'!$BU$3, COUNTIF($IP$21:$IP$25, HY155)&gt;0, COUNTIF($IP$21:$IP$25, HY154)&gt;0), MIN($ML154:$NE154)-MQ154, IF(AND($IQ$6='Dev Settings'!$BU$3, COUNTIF($IQ$21:$IQ$25, HY155)&gt;0, COUNTIF($IQ$21:$IQ$25, HY154)&gt;0), MAX($ML154:$NE154)-MQ154, IFERROR(INDEX($IU$8:$IU$107, MATCH(HY155, $IT$8:$IT$107, 0)), "")))</f>
        <v/>
      </c>
      <c r="JL155" s="7" t="str">
        <f>IF(AND($IQ$5='Dev Settings'!$BU$3, COUNTIF($IP$21:$IP$25, HZ155)&gt;0, COUNTIF($IP$21:$IP$25, HZ154)&gt;0), MIN($ML154:$NE154)-MR154, IF(AND($IQ$6='Dev Settings'!$BU$3, COUNTIF($IQ$21:$IQ$25, HZ155)&gt;0, COUNTIF($IQ$21:$IQ$25, HZ154)&gt;0), MAX($ML154:$NE154)-MR154, IFERROR(INDEX($IU$8:$IU$107, MATCH(HZ155, $IT$8:$IT$107, 0)), "")))</f>
        <v/>
      </c>
      <c r="JM155" s="7" t="str">
        <f>IF(AND($IQ$5='Dev Settings'!$BU$3, COUNTIF($IP$21:$IP$25, IA155)&gt;0, COUNTIF($IP$21:$IP$25, IA154)&gt;0), MIN($ML154:$NE154)-MS154, IF(AND($IQ$6='Dev Settings'!$BU$3, COUNTIF($IQ$21:$IQ$25, IA155)&gt;0, COUNTIF($IQ$21:$IQ$25, IA154)&gt;0), MAX($ML154:$NE154)-MS154, IFERROR(INDEX($IU$8:$IU$107, MATCH(IA155, $IT$8:$IT$107, 0)), "")))</f>
        <v/>
      </c>
      <c r="JN155" s="7" t="str">
        <f>IF(AND($IQ$5='Dev Settings'!$BU$3, COUNTIF($IP$21:$IP$25, IB155)&gt;0, COUNTIF($IP$21:$IP$25, IB154)&gt;0), MIN($ML154:$NE154)-MT154, IF(AND($IQ$6='Dev Settings'!$BU$3, COUNTIF($IQ$21:$IQ$25, IB155)&gt;0, COUNTIF($IQ$21:$IQ$25, IB154)&gt;0), MAX($ML154:$NE154)-MT154, IFERROR(INDEX($IU$8:$IU$107, MATCH(IB155, $IT$8:$IT$107, 0)), "")))</f>
        <v/>
      </c>
      <c r="JO155" s="7" t="str">
        <f>IF(AND($IQ$5='Dev Settings'!$BU$3, COUNTIF($IP$21:$IP$25, IC155)&gt;0, COUNTIF($IP$21:$IP$25, IC154)&gt;0), MIN($ML154:$NE154)-MU154, IF(AND($IQ$6='Dev Settings'!$BU$3, COUNTIF($IQ$21:$IQ$25, IC155)&gt;0, COUNTIF($IQ$21:$IQ$25, IC154)&gt;0), MAX($ML154:$NE154)-MU154, IFERROR(INDEX($IU$8:$IU$107, MATCH(IC155, $IT$8:$IT$107, 0)), "")))</f>
        <v/>
      </c>
      <c r="JP155" s="7" t="str">
        <f>IF(AND($IQ$5='Dev Settings'!$BU$3, COUNTIF($IP$21:$IP$25, ID155)&gt;0, COUNTIF($IP$21:$IP$25, ID154)&gt;0), MIN($ML154:$NE154)-MV154, IF(AND($IQ$6='Dev Settings'!$BU$3, COUNTIF($IQ$21:$IQ$25, ID155)&gt;0, COUNTIF($IQ$21:$IQ$25, ID154)&gt;0), MAX($ML154:$NE154)-MV154, IFERROR(INDEX($IU$8:$IU$107, MATCH(ID155, $IT$8:$IT$107, 0)), "")))</f>
        <v/>
      </c>
      <c r="JQ155" s="7" t="str">
        <f>IF(AND($IQ$5='Dev Settings'!$BU$3, COUNTIF($IP$21:$IP$25, IE155)&gt;0, COUNTIF($IP$21:$IP$25, IE154)&gt;0), MIN($ML154:$NE154)-MW154, IF(AND($IQ$6='Dev Settings'!$BU$3, COUNTIF($IQ$21:$IQ$25, IE155)&gt;0, COUNTIF($IQ$21:$IQ$25, IE154)&gt;0), MAX($ML154:$NE154)-MW154, IFERROR(INDEX($IU$8:$IU$107, MATCH(IE155, $IT$8:$IT$107, 0)), "")))</f>
        <v/>
      </c>
      <c r="JR155" s="7" t="str">
        <f>IF(AND($IQ$5='Dev Settings'!$BU$3, COUNTIF($IP$21:$IP$25, IF155)&gt;0, COUNTIF($IP$21:$IP$25, IF154)&gt;0), MIN($ML154:$NE154)-MX154, IF(AND($IQ$6='Dev Settings'!$BU$3, COUNTIF($IQ$21:$IQ$25, IF155)&gt;0, COUNTIF($IQ$21:$IQ$25, IF154)&gt;0), MAX($ML154:$NE154)-MX154, IFERROR(INDEX($IU$8:$IU$107, MATCH(IF155, $IT$8:$IT$107, 0)), "")))</f>
        <v/>
      </c>
      <c r="JS155" s="7" t="str">
        <f>IF(AND($IQ$5='Dev Settings'!$BU$3, COUNTIF($IP$21:$IP$25, IG155)&gt;0, COUNTIF($IP$21:$IP$25, IG154)&gt;0), MIN($ML154:$NE154)-MY154, IF(AND($IQ$6='Dev Settings'!$BU$3, COUNTIF($IQ$21:$IQ$25, IG155)&gt;0, COUNTIF($IQ$21:$IQ$25, IG154)&gt;0), MAX($ML154:$NE154)-MY154, IFERROR(INDEX($IU$8:$IU$107, MATCH(IG155, $IT$8:$IT$107, 0)), "")))</f>
        <v/>
      </c>
      <c r="JT155" s="7" t="str">
        <f>IF(AND($IQ$5='Dev Settings'!$BU$3, COUNTIF($IP$21:$IP$25, IH155)&gt;0, COUNTIF($IP$21:$IP$25, IH154)&gt;0), MIN($ML154:$NE154)-MZ154, IF(AND($IQ$6='Dev Settings'!$BU$3, COUNTIF($IQ$21:$IQ$25, IH155)&gt;0, COUNTIF($IQ$21:$IQ$25, IH154)&gt;0), MAX($ML154:$NE154)-MZ154, IFERROR(INDEX($IU$8:$IU$107, MATCH(IH155, $IT$8:$IT$107, 0)), "")))</f>
        <v/>
      </c>
      <c r="JU155" s="7" t="str">
        <f>IF(AND($IQ$5='Dev Settings'!$BU$3, COUNTIF($IP$21:$IP$25, II155)&gt;0, COUNTIF($IP$21:$IP$25, II154)&gt;0), MIN($ML154:$NE154)-NA154, IF(AND($IQ$6='Dev Settings'!$BU$3, COUNTIF($IQ$21:$IQ$25, II155)&gt;0, COUNTIF($IQ$21:$IQ$25, II154)&gt;0), MAX($ML154:$NE154)-NA154, IFERROR(INDEX($IU$8:$IU$107, MATCH(II155, $IT$8:$IT$107, 0)), "")))</f>
        <v/>
      </c>
      <c r="JV155" s="7" t="str">
        <f>IF(AND($IQ$5='Dev Settings'!$BU$3, COUNTIF($IP$21:$IP$25, IJ155)&gt;0, COUNTIF($IP$21:$IP$25, IJ154)&gt;0), MIN($ML154:$NE154)-NB154, IF(AND($IQ$6='Dev Settings'!$BU$3, COUNTIF($IQ$21:$IQ$25, IJ155)&gt;0, COUNTIF($IQ$21:$IQ$25, IJ154)&gt;0), MAX($ML154:$NE154)-NB154, IFERROR(INDEX($IU$8:$IU$107, MATCH(IJ155, $IT$8:$IT$107, 0)), "")))</f>
        <v/>
      </c>
      <c r="JW155" s="7" t="str">
        <f>IF(AND($IQ$5='Dev Settings'!$BU$3, COUNTIF($IP$21:$IP$25, IK155)&gt;0, COUNTIF($IP$21:$IP$25, IK154)&gt;0), MIN($ML154:$NE154)-NC154, IF(AND($IQ$6='Dev Settings'!$BU$3, COUNTIF($IQ$21:$IQ$25, IK155)&gt;0, COUNTIF($IQ$21:$IQ$25, IK154)&gt;0), MAX($ML154:$NE154)-NC154, IFERROR(INDEX($IU$8:$IU$107, MATCH(IK155, $IT$8:$IT$107, 0)), "")))</f>
        <v/>
      </c>
      <c r="JX155" s="7" t="str">
        <f>IF(AND($IQ$5='Dev Settings'!$BU$3, COUNTIF($IP$21:$IP$25, IL155)&gt;0, COUNTIF($IP$21:$IP$25, IL154)&gt;0), MIN($ML154:$NE154)-ND154, IF(AND($IQ$6='Dev Settings'!$BU$3, COUNTIF($IQ$21:$IQ$25, IL155)&gt;0, COUNTIF($IQ$21:$IQ$25, IL154)&gt;0), MAX($ML154:$NE154)-ND154, IFERROR(INDEX($IU$8:$IU$107, MATCH(IL155, $IT$8:$IT$107, 0)), "")))</f>
        <v/>
      </c>
      <c r="JY155" s="61" t="str">
        <f>IF(AND($IQ$5='Dev Settings'!$BU$3, COUNTIF($IP$21:$IP$25, IM155)&gt;0, COUNTIF($IP$21:$IP$25, IM154)&gt;0), MIN($ML154:$NE154)-NE154, IF(AND($IQ$6='Dev Settings'!$BU$3, COUNTIF($IQ$21:$IQ$25, IM155)&gt;0, COUNTIF($IQ$21:$IQ$25, IM154)&gt;0), MAX($ML154:$NE154)-NE154, IFERROR(INDEX($IU$8:$IU$107, MATCH(IM155, $IT$8:$IT$107, 0)), "")))</f>
        <v/>
      </c>
      <c r="KA155" s="60" t="str">
        <f t="shared" si="461"/>
        <v/>
      </c>
      <c r="KB155" s="7" t="str">
        <f t="shared" si="462"/>
        <v/>
      </c>
      <c r="KC155" s="7" t="str">
        <f t="shared" si="463"/>
        <v/>
      </c>
      <c r="KD155" s="7" t="str">
        <f t="shared" si="464"/>
        <v/>
      </c>
      <c r="KE155" s="7" t="str">
        <f t="shared" si="465"/>
        <v/>
      </c>
      <c r="KF155" s="7" t="str">
        <f t="shared" si="466"/>
        <v/>
      </c>
      <c r="KG155" s="7" t="str">
        <f t="shared" si="467"/>
        <v/>
      </c>
      <c r="KH155" s="7" t="str">
        <f t="shared" si="468"/>
        <v/>
      </c>
      <c r="KI155" s="7" t="str">
        <f t="shared" si="469"/>
        <v/>
      </c>
      <c r="KJ155" s="7" t="str">
        <f t="shared" si="470"/>
        <v/>
      </c>
      <c r="KK155" s="7" t="str">
        <f t="shared" si="471"/>
        <v/>
      </c>
      <c r="KL155" s="7" t="str">
        <f t="shared" si="472"/>
        <v/>
      </c>
      <c r="KM155" s="7" t="str">
        <f t="shared" si="473"/>
        <v/>
      </c>
      <c r="KN155" s="7" t="str">
        <f t="shared" si="474"/>
        <v/>
      </c>
      <c r="KO155" s="7" t="str">
        <f t="shared" si="475"/>
        <v/>
      </c>
      <c r="KP155" s="7" t="str">
        <f t="shared" si="476"/>
        <v/>
      </c>
      <c r="KQ155" s="7" t="str">
        <f t="shared" si="477"/>
        <v/>
      </c>
      <c r="KR155" s="7" t="str">
        <f t="shared" si="478"/>
        <v/>
      </c>
      <c r="KS155" s="7" t="str">
        <f t="shared" si="479"/>
        <v/>
      </c>
      <c r="KT155" s="61" t="str">
        <f t="shared" si="480"/>
        <v/>
      </c>
      <c r="KV155" s="60" t="e">
        <f t="shared" si="481"/>
        <v>#VALUE!</v>
      </c>
      <c r="KW155" s="7" t="e">
        <f t="shared" si="482"/>
        <v>#VALUE!</v>
      </c>
      <c r="KX155" s="7" t="e">
        <f t="shared" si="483"/>
        <v>#VALUE!</v>
      </c>
      <c r="KY155" s="7" t="e">
        <f t="shared" si="484"/>
        <v>#VALUE!</v>
      </c>
      <c r="KZ155" s="7" t="e">
        <f t="shared" si="485"/>
        <v>#VALUE!</v>
      </c>
      <c r="LA155" s="7" t="e">
        <f t="shared" si="486"/>
        <v>#VALUE!</v>
      </c>
      <c r="LB155" s="7" t="e">
        <f t="shared" si="487"/>
        <v>#VALUE!</v>
      </c>
      <c r="LC155" s="7" t="e">
        <f t="shared" si="488"/>
        <v>#VALUE!</v>
      </c>
      <c r="LD155" s="7" t="e">
        <f t="shared" si="489"/>
        <v>#VALUE!</v>
      </c>
      <c r="LE155" s="7" t="e">
        <f t="shared" si="490"/>
        <v>#VALUE!</v>
      </c>
      <c r="LF155" s="7" t="e">
        <f t="shared" si="491"/>
        <v>#VALUE!</v>
      </c>
      <c r="LG155" s="7" t="e">
        <f t="shared" si="492"/>
        <v>#VALUE!</v>
      </c>
      <c r="LH155" s="7" t="e">
        <f t="shared" si="493"/>
        <v>#VALUE!</v>
      </c>
      <c r="LI155" s="7" t="e">
        <f t="shared" si="494"/>
        <v>#VALUE!</v>
      </c>
      <c r="LJ155" s="7" t="e">
        <f t="shared" si="495"/>
        <v>#VALUE!</v>
      </c>
      <c r="LK155" s="7" t="e">
        <f t="shared" si="496"/>
        <v>#VALUE!</v>
      </c>
      <c r="LL155" s="7" t="e">
        <f t="shared" si="497"/>
        <v>#VALUE!</v>
      </c>
      <c r="LM155" s="7" t="e">
        <f t="shared" si="498"/>
        <v>#VALUE!</v>
      </c>
      <c r="LN155" s="7" t="e">
        <f t="shared" si="499"/>
        <v>#VALUE!</v>
      </c>
      <c r="LO155" s="61" t="e">
        <f t="shared" si="500"/>
        <v>#VALUE!</v>
      </c>
      <c r="LQ155" s="60" t="e">
        <f t="shared" si="501"/>
        <v>#VALUE!</v>
      </c>
      <c r="LR155" s="7" t="e">
        <f t="shared" si="502"/>
        <v>#VALUE!</v>
      </c>
      <c r="LS155" s="7" t="e">
        <f t="shared" si="503"/>
        <v>#VALUE!</v>
      </c>
      <c r="LT155" s="7" t="e">
        <f t="shared" si="504"/>
        <v>#VALUE!</v>
      </c>
      <c r="LU155" s="7" t="e">
        <f t="shared" si="505"/>
        <v>#VALUE!</v>
      </c>
      <c r="LV155" s="7" t="e">
        <f t="shared" si="506"/>
        <v>#VALUE!</v>
      </c>
      <c r="LW155" s="7" t="e">
        <f t="shared" si="507"/>
        <v>#VALUE!</v>
      </c>
      <c r="LX155" s="7" t="e">
        <f t="shared" si="508"/>
        <v>#VALUE!</v>
      </c>
      <c r="LY155" s="7" t="e">
        <f t="shared" si="509"/>
        <v>#VALUE!</v>
      </c>
      <c r="LZ155" s="7" t="e">
        <f t="shared" si="510"/>
        <v>#VALUE!</v>
      </c>
      <c r="MA155" s="7" t="e">
        <f t="shared" si="511"/>
        <v>#VALUE!</v>
      </c>
      <c r="MB155" s="7" t="e">
        <f t="shared" si="512"/>
        <v>#VALUE!</v>
      </c>
      <c r="MC155" s="7" t="e">
        <f t="shared" si="513"/>
        <v>#VALUE!</v>
      </c>
      <c r="MD155" s="7" t="e">
        <f t="shared" si="514"/>
        <v>#VALUE!</v>
      </c>
      <c r="ME155" s="7" t="e">
        <f t="shared" si="515"/>
        <v>#VALUE!</v>
      </c>
      <c r="MF155" s="7" t="e">
        <f t="shared" si="516"/>
        <v>#VALUE!</v>
      </c>
      <c r="MG155" s="7" t="e">
        <f t="shared" si="517"/>
        <v>#VALUE!</v>
      </c>
      <c r="MH155" s="7" t="e">
        <f t="shared" si="518"/>
        <v>#VALUE!</v>
      </c>
      <c r="MI155" s="7" t="e">
        <f t="shared" si="519"/>
        <v>#VALUE!</v>
      </c>
      <c r="MJ155" s="61" t="e">
        <f t="shared" si="520"/>
        <v>#VALUE!</v>
      </c>
      <c r="ML155" s="60" t="str">
        <f t="shared" si="521"/>
        <v/>
      </c>
      <c r="MM155" s="7" t="str">
        <f t="shared" si="522"/>
        <v/>
      </c>
      <c r="MN155" s="7" t="str">
        <f t="shared" si="523"/>
        <v/>
      </c>
      <c r="MO155" s="7" t="str">
        <f t="shared" si="524"/>
        <v/>
      </c>
      <c r="MP155" s="7" t="str">
        <f t="shared" si="525"/>
        <v/>
      </c>
      <c r="MQ155" s="7" t="str">
        <f t="shared" si="526"/>
        <v/>
      </c>
      <c r="MR155" s="7" t="str">
        <f t="shared" si="527"/>
        <v/>
      </c>
      <c r="MS155" s="7" t="str">
        <f t="shared" si="528"/>
        <v/>
      </c>
      <c r="MT155" s="7" t="str">
        <f t="shared" si="529"/>
        <v/>
      </c>
      <c r="MU155" s="7" t="str">
        <f t="shared" si="530"/>
        <v/>
      </c>
      <c r="MV155" s="7" t="str">
        <f t="shared" si="531"/>
        <v/>
      </c>
      <c r="MW155" s="7" t="str">
        <f t="shared" si="532"/>
        <v/>
      </c>
      <c r="MX155" s="7" t="str">
        <f t="shared" si="533"/>
        <v/>
      </c>
      <c r="MY155" s="7" t="str">
        <f t="shared" si="534"/>
        <v/>
      </c>
      <c r="MZ155" s="7" t="str">
        <f t="shared" si="535"/>
        <v/>
      </c>
      <c r="NA155" s="7" t="str">
        <f t="shared" si="536"/>
        <v/>
      </c>
      <c r="NB155" s="7" t="str">
        <f t="shared" si="537"/>
        <v/>
      </c>
      <c r="NC155" s="7" t="str">
        <f t="shared" si="538"/>
        <v/>
      </c>
      <c r="ND155" s="7" t="str">
        <f t="shared" si="539"/>
        <v/>
      </c>
      <c r="NE155" s="61" t="str">
        <f t="shared" si="540"/>
        <v/>
      </c>
      <c r="NG155" s="10" t="str">
        <f t="shared" si="412"/>
        <v/>
      </c>
      <c r="NI155" s="10" t="str">
        <f t="shared" si="413"/>
        <v/>
      </c>
      <c r="NK155" s="10" t="str">
        <f>IF(COUNTIF($NI155:$NI$176, "X")=1, "X", "")</f>
        <v/>
      </c>
      <c r="NM155" s="10" t="str">
        <f t="shared" si="386"/>
        <v/>
      </c>
      <c r="NO155" s="85" t="str" cm="1">
        <f t="array" ref="NO155">IF(OR(NO$7="", $JE155=""), "", IFERROR(NO$8+SUMPRODUCT((Trades!$CL$8:$CL$307)*(Trades!$O$8:$Q$307=NO$7)*(Trades!$R$8:$R$307&lt;$JE155))-SUMPRODUCT((Trades!$H$8:$H$307)*(Trades!$E$8:$E$307=NO$7)*(Trades!$R$8:$R$307&lt;$JE155)), ""))</f>
        <v/>
      </c>
      <c r="NP155" s="86" t="str" cm="1">
        <f t="array" ref="NP155">IF(OR(NP$7="", $JE155=""), "", IFERROR(NP$8+SUMPRODUCT((Trades!$CL$8:$CL$307)*(Trades!$O$8:$Q$307=NP$7)*(Trades!$R$8:$R$307&lt;$JE155))-SUMPRODUCT((Trades!$H$8:$H$307)*(Trades!$E$8:$E$307=NP$7)*(Trades!$R$8:$R$307&lt;$JE155)), ""))</f>
        <v/>
      </c>
      <c r="NQ155" s="86" t="str" cm="1">
        <f t="array" ref="NQ155">IF(OR(NQ$7="", $JE155=""), "", IFERROR(NQ$8+SUMPRODUCT((Trades!$CL$8:$CL$307)*(Trades!$O$8:$Q$307=NQ$7)*(Trades!$R$8:$R$307&lt;$JE155))-SUMPRODUCT((Trades!$H$8:$H$307)*(Trades!$E$8:$E$307=NQ$7)*(Trades!$R$8:$R$307&lt;$JE155)), ""))</f>
        <v/>
      </c>
      <c r="NR155" s="86" t="str" cm="1">
        <f t="array" ref="NR155">IF(OR(NR$7="", $JE155=""), "", IFERROR(NR$8+SUMPRODUCT((Trades!$CL$8:$CL$307)*(Trades!$O$8:$Q$307=NR$7)*(Trades!$R$8:$R$307&lt;$JE155))-SUMPRODUCT((Trades!$H$8:$H$307)*(Trades!$E$8:$E$307=NR$7)*(Trades!$R$8:$R$307&lt;$JE155)), ""))</f>
        <v/>
      </c>
      <c r="NS155" s="86" t="str" cm="1">
        <f t="array" ref="NS155">IF(OR(NS$7="", $JE155=""), "", IFERROR(NS$8+SUMPRODUCT((Trades!$CL$8:$CL$307)*(Trades!$O$8:$Q$307=NS$7)*(Trades!$R$8:$R$307&lt;$JE155))-SUMPRODUCT((Trades!$H$8:$H$307)*(Trades!$E$8:$E$307=NS$7)*(Trades!$R$8:$R$307&lt;$JE155)), ""))</f>
        <v/>
      </c>
      <c r="NT155" s="86" t="str" cm="1">
        <f t="array" ref="NT155">IF(OR(NT$7="", $JE155=""), "", IFERROR(NT$8+SUMPRODUCT((Trades!$CL$8:$CL$307)*(Trades!$O$8:$Q$307=NT$7)*(Trades!$R$8:$R$307&lt;$JE155))-SUMPRODUCT((Trades!$H$8:$H$307)*(Trades!$E$8:$E$307=NT$7)*(Trades!$R$8:$R$307&lt;$JE155)), ""))</f>
        <v/>
      </c>
      <c r="NU155" s="86" t="str" cm="1">
        <f t="array" ref="NU155">IF(OR(NU$7="", $JE155=""), "", IFERROR(NU$8+SUMPRODUCT((Trades!$CL$8:$CL$307)*(Trades!$O$8:$Q$307=NU$7)*(Trades!$R$8:$R$307&lt;$JE155))-SUMPRODUCT((Trades!$H$8:$H$307)*(Trades!$E$8:$E$307=NU$7)*(Trades!$R$8:$R$307&lt;$JE155)), ""))</f>
        <v/>
      </c>
      <c r="NV155" s="86" t="str" cm="1">
        <f t="array" ref="NV155">IF(OR(NV$7="", $JE155=""), "", IFERROR(NV$8+SUMPRODUCT((Trades!$CL$8:$CL$307)*(Trades!$O$8:$Q$307=NV$7)*(Trades!$R$8:$R$307&lt;$JE155))-SUMPRODUCT((Trades!$H$8:$H$307)*(Trades!$E$8:$E$307=NV$7)*(Trades!$R$8:$R$307&lt;$JE155)), ""))</f>
        <v/>
      </c>
      <c r="NW155" s="86" t="str" cm="1">
        <f t="array" ref="NW155">IF(OR(NW$7="", $JE155=""), "", IFERROR(NW$8+SUMPRODUCT((Trades!$CL$8:$CL$307)*(Trades!$O$8:$Q$307=NW$7)*(Trades!$R$8:$R$307&lt;$JE155))-SUMPRODUCT((Trades!$H$8:$H$307)*(Trades!$E$8:$E$307=NW$7)*(Trades!$R$8:$R$307&lt;$JE155)), ""))</f>
        <v/>
      </c>
      <c r="NX155" s="86" t="str" cm="1">
        <f t="array" ref="NX155">IF(OR(NX$7="", $JE155=""), "", IFERROR(NX$8+SUMPRODUCT((Trades!$CL$8:$CL$307)*(Trades!$O$8:$Q$307=NX$7)*(Trades!$R$8:$R$307&lt;$JE155))-SUMPRODUCT((Trades!$H$8:$H$307)*(Trades!$E$8:$E$307=NX$7)*(Trades!$R$8:$R$307&lt;$JE155)), ""))</f>
        <v/>
      </c>
      <c r="NY155" s="86" t="str" cm="1">
        <f t="array" ref="NY155">IF(OR(NY$7="", $JE155=""), "", IFERROR(NY$8+SUMPRODUCT((Trades!$CL$8:$CL$307)*(Trades!$O$8:$Q$307=NY$7)*(Trades!$R$8:$R$307&lt;$JE155))-SUMPRODUCT((Trades!$H$8:$H$307)*(Trades!$E$8:$E$307=NY$7)*(Trades!$R$8:$R$307&lt;$JE155)), ""))</f>
        <v/>
      </c>
      <c r="NZ155" s="86" t="str" cm="1">
        <f t="array" ref="NZ155">IF(OR(NZ$7="", $JE155=""), "", IFERROR(NZ$8+SUMPRODUCT((Trades!$CL$8:$CL$307)*(Trades!$O$8:$Q$307=NZ$7)*(Trades!$R$8:$R$307&lt;$JE155))-SUMPRODUCT((Trades!$H$8:$H$307)*(Trades!$E$8:$E$307=NZ$7)*(Trades!$R$8:$R$307&lt;$JE155)), ""))</f>
        <v/>
      </c>
      <c r="OA155" s="86" t="str" cm="1">
        <f t="array" ref="OA155">IF(OR(OA$7="", $JE155=""), "", IFERROR(OA$8+SUMPRODUCT((Trades!$CL$8:$CL$307)*(Trades!$O$8:$Q$307=OA$7)*(Trades!$R$8:$R$307&lt;$JE155))-SUMPRODUCT((Trades!$H$8:$H$307)*(Trades!$E$8:$E$307=OA$7)*(Trades!$R$8:$R$307&lt;$JE155)), ""))</f>
        <v/>
      </c>
      <c r="OB155" s="86" t="str" cm="1">
        <f t="array" ref="OB155">IF(OR(OB$7="", $JE155=""), "", IFERROR(OB$8+SUMPRODUCT((Trades!$CL$8:$CL$307)*(Trades!$O$8:$Q$307=OB$7)*(Trades!$R$8:$R$307&lt;$JE155))-SUMPRODUCT((Trades!$H$8:$H$307)*(Trades!$E$8:$E$307=OB$7)*(Trades!$R$8:$R$307&lt;$JE155)), ""))</f>
        <v/>
      </c>
      <c r="OC155" s="86" t="str" cm="1">
        <f t="array" ref="OC155">IF(OR(OC$7="", $JE155=""), "", IFERROR(OC$8+SUMPRODUCT((Trades!$CL$8:$CL$307)*(Trades!$O$8:$Q$307=OC$7)*(Trades!$R$8:$R$307&lt;$JE155))-SUMPRODUCT((Trades!$H$8:$H$307)*(Trades!$E$8:$E$307=OC$7)*(Trades!$R$8:$R$307&lt;$JE155)), ""))</f>
        <v/>
      </c>
      <c r="OD155" s="86" t="str" cm="1">
        <f t="array" ref="OD155">IF(OR(OD$7="", $JE155=""), "", IFERROR(OD$8+SUMPRODUCT((Trades!$CL$8:$CL$307)*(Trades!$O$8:$Q$307=OD$7)*(Trades!$R$8:$R$307&lt;$JE155))-SUMPRODUCT((Trades!$H$8:$H$307)*(Trades!$E$8:$E$307=OD$7)*(Trades!$R$8:$R$307&lt;$JE155)), ""))</f>
        <v/>
      </c>
      <c r="OE155" s="86" t="str" cm="1">
        <f t="array" ref="OE155">IF(OR(OE$7="", $JE155=""), "", IFERROR(OE$8+SUMPRODUCT((Trades!$CL$8:$CL$307)*(Trades!$O$8:$Q$307=OE$7)*(Trades!$R$8:$R$307&lt;$JE155))-SUMPRODUCT((Trades!$H$8:$H$307)*(Trades!$E$8:$E$307=OE$7)*(Trades!$R$8:$R$307&lt;$JE155)), ""))</f>
        <v/>
      </c>
      <c r="OF155" s="86" t="str" cm="1">
        <f t="array" ref="OF155">IF(OR(OF$7="", $JE155=""), "", IFERROR(OF$8+SUMPRODUCT((Trades!$CL$8:$CL$307)*(Trades!$O$8:$Q$307=OF$7)*(Trades!$R$8:$R$307&lt;$JE155))-SUMPRODUCT((Trades!$H$8:$H$307)*(Trades!$E$8:$E$307=OF$7)*(Trades!$R$8:$R$307&lt;$JE155)), ""))</f>
        <v/>
      </c>
      <c r="OG155" s="86" t="str" cm="1">
        <f t="array" ref="OG155">IF(OR(OG$7="", $JE155=""), "", IFERROR(OG$8+SUMPRODUCT((Trades!$CL$8:$CL$307)*(Trades!$O$8:$Q$307=OG$7)*(Trades!$R$8:$R$307&lt;$JE155))-SUMPRODUCT((Trades!$H$8:$H$307)*(Trades!$E$8:$E$307=OG$7)*(Trades!$R$8:$R$307&lt;$JE155)), ""))</f>
        <v/>
      </c>
      <c r="OH155" s="87" t="str" cm="1">
        <f t="array" ref="OH155">IF(OR(OH$7="", $JE155=""), "", IFERROR(OH$8+SUMPRODUCT((Trades!$CL$8:$CL$307)*(Trades!$O$8:$Q$307=OH$7)*(Trades!$R$8:$R$307&lt;$JE155))-SUMPRODUCT((Trades!$H$8:$H$307)*(Trades!$E$8:$E$307=OH$7)*(Trades!$R$8:$R$307&lt;$JE155)), ""))</f>
        <v/>
      </c>
      <c r="OJ155" s="94" t="str">
        <f t="shared" si="541"/>
        <v/>
      </c>
      <c r="OK155" s="95" t="str">
        <f t="shared" si="542"/>
        <v/>
      </c>
      <c r="OL155" s="95" t="str">
        <f t="shared" si="543"/>
        <v/>
      </c>
      <c r="OM155" s="95" t="str">
        <f t="shared" si="544"/>
        <v/>
      </c>
      <c r="ON155" s="95" t="str">
        <f t="shared" si="545"/>
        <v/>
      </c>
      <c r="OO155" s="95" t="str">
        <f t="shared" si="546"/>
        <v/>
      </c>
      <c r="OP155" s="95" t="str">
        <f t="shared" si="547"/>
        <v/>
      </c>
      <c r="OQ155" s="95" t="str">
        <f t="shared" si="548"/>
        <v/>
      </c>
      <c r="OR155" s="95" t="str">
        <f t="shared" si="549"/>
        <v/>
      </c>
      <c r="OS155" s="95" t="str">
        <f t="shared" si="550"/>
        <v/>
      </c>
      <c r="OT155" s="95" t="str">
        <f t="shared" si="551"/>
        <v/>
      </c>
      <c r="OU155" s="95" t="str">
        <f t="shared" si="552"/>
        <v/>
      </c>
      <c r="OV155" s="95" t="str">
        <f t="shared" si="553"/>
        <v/>
      </c>
      <c r="OW155" s="95" t="str">
        <f t="shared" si="554"/>
        <v/>
      </c>
      <c r="OX155" s="95" t="str">
        <f t="shared" si="555"/>
        <v/>
      </c>
      <c r="OY155" s="95" t="str">
        <f t="shared" si="556"/>
        <v/>
      </c>
      <c r="OZ155" s="95" t="str">
        <f t="shared" si="557"/>
        <v/>
      </c>
      <c r="PA155" s="95" t="str">
        <f t="shared" si="558"/>
        <v/>
      </c>
      <c r="PB155" s="95" t="str">
        <f t="shared" si="559"/>
        <v/>
      </c>
      <c r="PC155" s="96" t="str">
        <f t="shared" si="560"/>
        <v/>
      </c>
      <c r="PE155" s="101" t="str">
        <f t="shared" si="415"/>
        <v/>
      </c>
      <c r="PG155" s="106" t="str">
        <f t="shared" si="561"/>
        <v/>
      </c>
      <c r="PH155" s="107" t="str">
        <f t="shared" si="562"/>
        <v/>
      </c>
      <c r="PI155" s="107" t="str">
        <f t="shared" si="563"/>
        <v/>
      </c>
      <c r="PJ155" s="107" t="str">
        <f t="shared" si="564"/>
        <v/>
      </c>
      <c r="PK155" s="107" t="str">
        <f t="shared" si="565"/>
        <v/>
      </c>
      <c r="PL155" s="107" t="str">
        <f t="shared" si="566"/>
        <v/>
      </c>
      <c r="PM155" s="107" t="str">
        <f t="shared" si="567"/>
        <v/>
      </c>
      <c r="PN155" s="107" t="str">
        <f t="shared" si="568"/>
        <v/>
      </c>
      <c r="PO155" s="107" t="str">
        <f t="shared" si="569"/>
        <v/>
      </c>
      <c r="PP155" s="107" t="str">
        <f t="shared" si="570"/>
        <v/>
      </c>
      <c r="PQ155" s="107" t="str">
        <f t="shared" si="571"/>
        <v/>
      </c>
      <c r="PR155" s="107" t="str">
        <f t="shared" si="572"/>
        <v/>
      </c>
      <c r="PS155" s="107" t="str">
        <f t="shared" si="573"/>
        <v/>
      </c>
      <c r="PT155" s="107" t="str">
        <f t="shared" si="574"/>
        <v/>
      </c>
      <c r="PU155" s="107" t="str">
        <f t="shared" si="575"/>
        <v/>
      </c>
      <c r="PV155" s="107" t="str">
        <f t="shared" si="576"/>
        <v/>
      </c>
      <c r="PW155" s="107" t="str">
        <f t="shared" si="577"/>
        <v/>
      </c>
      <c r="PX155" s="107" t="str">
        <f t="shared" si="578"/>
        <v/>
      </c>
      <c r="PY155" s="107" t="str">
        <f t="shared" si="579"/>
        <v/>
      </c>
      <c r="PZ155" s="108" t="str">
        <f t="shared" si="580"/>
        <v/>
      </c>
      <c r="QB155" s="124" t="str" cm="1">
        <f t="array" ref="QB155">IF(OR($QB$3="", $NI155=""), "", IFERROR(INDEX($ML155:$NE155, $QA155, MATCH($QB$3, $ML$7:$NE$7, 0)), ""))</f>
        <v/>
      </c>
      <c r="QD155" s="101" t="e" cm="1">
        <f t="array" ref="QD155">IF(OR($NI155="", $QB$3=""), NA(), IFERROR(INDEX($NO155:$OH155, $QC155, MATCH($QB$3, $NO$7:$OH$7, 0)), NA()))</f>
        <v>#N/A</v>
      </c>
      <c r="QF155" s="10">
        <f t="shared" si="387"/>
        <v>-20</v>
      </c>
    </row>
    <row r="156" spans="218:448" ht="15" hidden="1" customHeight="1" x14ac:dyDescent="0.25">
      <c r="HJ156" s="52" t="e">
        <f t="shared" si="581"/>
        <v>#VALUE!</v>
      </c>
      <c r="HL156" s="49">
        <f>$CA$12</f>
        <v>0.16666666666666666</v>
      </c>
      <c r="HN156" s="10" t="e">
        <f t="shared" si="324"/>
        <v>#VALUE!</v>
      </c>
      <c r="HP156" s="10" t="e">
        <f t="shared" si="325"/>
        <v>#VALUE!</v>
      </c>
      <c r="HR156" s="10" t="e">
        <f t="shared" si="457"/>
        <v>#VALUE!</v>
      </c>
      <c r="HT156" s="60" t="e">
        <f t="shared" si="458"/>
        <v>#VALUE!</v>
      </c>
      <c r="HU156" s="7" t="e">
        <f t="shared" si="458"/>
        <v>#VALUE!</v>
      </c>
      <c r="HV156" s="7" t="e">
        <f t="shared" si="458"/>
        <v>#VALUE!</v>
      </c>
      <c r="HW156" s="7" t="e">
        <f t="shared" si="458"/>
        <v>#VALUE!</v>
      </c>
      <c r="HX156" s="7" t="e">
        <f t="shared" si="458"/>
        <v>#VALUE!</v>
      </c>
      <c r="HY156" s="7" t="e">
        <f t="shared" si="458"/>
        <v>#VALUE!</v>
      </c>
      <c r="HZ156" s="7" t="e">
        <f t="shared" si="458"/>
        <v>#VALUE!</v>
      </c>
      <c r="IA156" s="7" t="e">
        <f t="shared" si="458"/>
        <v>#VALUE!</v>
      </c>
      <c r="IB156" s="7" t="e">
        <f t="shared" si="458"/>
        <v>#VALUE!</v>
      </c>
      <c r="IC156" s="7" t="e">
        <f t="shared" si="458"/>
        <v>#VALUE!</v>
      </c>
      <c r="ID156" s="7" t="e">
        <f t="shared" si="458"/>
        <v>#VALUE!</v>
      </c>
      <c r="IE156" s="7" t="e">
        <f t="shared" si="458"/>
        <v>#VALUE!</v>
      </c>
      <c r="IF156" s="7" t="e">
        <f t="shared" si="458"/>
        <v>#VALUE!</v>
      </c>
      <c r="IG156" s="7" t="e">
        <f t="shared" si="458"/>
        <v>#VALUE!</v>
      </c>
      <c r="IH156" s="7" t="e">
        <f t="shared" si="458"/>
        <v>#VALUE!</v>
      </c>
      <c r="II156" s="7" t="e">
        <f t="shared" si="458"/>
        <v>#VALUE!</v>
      </c>
      <c r="IJ156" s="7" t="e">
        <f t="shared" si="459"/>
        <v>#VALUE!</v>
      </c>
      <c r="IK156" s="7" t="e">
        <f t="shared" si="459"/>
        <v>#VALUE!</v>
      </c>
      <c r="IL156" s="7" t="e">
        <f t="shared" si="459"/>
        <v>#VALUE!</v>
      </c>
      <c r="IM156" s="61" t="e">
        <f t="shared" si="459"/>
        <v>#VALUE!</v>
      </c>
      <c r="JE156" s="67" t="str">
        <f t="shared" si="460"/>
        <v/>
      </c>
      <c r="JF156" s="60" t="str">
        <f>IF(AND($IQ$5='Dev Settings'!$BU$3, COUNTIF($IP$21:$IP$25, HT156)&gt;0, COUNTIF($IP$21:$IP$25, HT155)&gt;0), MIN($ML155:$NE155)-ML155, IF(AND($IQ$6='Dev Settings'!$BU$3, COUNTIF($IQ$21:$IQ$25, HT156)&gt;0, COUNTIF($IQ$21:$IQ$25, HT155)&gt;0), MAX($ML155:$NE155)-ML155, IFERROR(INDEX($IU$8:$IU$107, MATCH(HT156, $IT$8:$IT$107, 0)), "")))</f>
        <v/>
      </c>
      <c r="JG156" s="7" t="str">
        <f>IF(AND($IQ$5='Dev Settings'!$BU$3, COUNTIF($IP$21:$IP$25, HU156)&gt;0, COUNTIF($IP$21:$IP$25, HU155)&gt;0), MIN($ML155:$NE155)-MM155, IF(AND($IQ$6='Dev Settings'!$BU$3, COUNTIF($IQ$21:$IQ$25, HU156)&gt;0, COUNTIF($IQ$21:$IQ$25, HU155)&gt;0), MAX($ML155:$NE155)-MM155, IFERROR(INDEX($IU$8:$IU$107, MATCH(HU156, $IT$8:$IT$107, 0)), "")))</f>
        <v/>
      </c>
      <c r="JH156" s="7" t="str">
        <f>IF(AND($IQ$5='Dev Settings'!$BU$3, COUNTIF($IP$21:$IP$25, HV156)&gt;0, COUNTIF($IP$21:$IP$25, HV155)&gt;0), MIN($ML155:$NE155)-MN155, IF(AND($IQ$6='Dev Settings'!$BU$3, COUNTIF($IQ$21:$IQ$25, HV156)&gt;0, COUNTIF($IQ$21:$IQ$25, HV155)&gt;0), MAX($ML155:$NE155)-MN155, IFERROR(INDEX($IU$8:$IU$107, MATCH(HV156, $IT$8:$IT$107, 0)), "")))</f>
        <v/>
      </c>
      <c r="JI156" s="7" t="str">
        <f>IF(AND($IQ$5='Dev Settings'!$BU$3, COUNTIF($IP$21:$IP$25, HW156)&gt;0, COUNTIF($IP$21:$IP$25, HW155)&gt;0), MIN($ML155:$NE155)-MO155, IF(AND($IQ$6='Dev Settings'!$BU$3, COUNTIF($IQ$21:$IQ$25, HW156)&gt;0, COUNTIF($IQ$21:$IQ$25, HW155)&gt;0), MAX($ML155:$NE155)-MO155, IFERROR(INDEX($IU$8:$IU$107, MATCH(HW156, $IT$8:$IT$107, 0)), "")))</f>
        <v/>
      </c>
      <c r="JJ156" s="7" t="str">
        <f>IF(AND($IQ$5='Dev Settings'!$BU$3, COUNTIF($IP$21:$IP$25, HX156)&gt;0, COUNTIF($IP$21:$IP$25, HX155)&gt;0), MIN($ML155:$NE155)-MP155, IF(AND($IQ$6='Dev Settings'!$BU$3, COUNTIF($IQ$21:$IQ$25, HX156)&gt;0, COUNTIF($IQ$21:$IQ$25, HX155)&gt;0), MAX($ML155:$NE155)-MP155, IFERROR(INDEX($IU$8:$IU$107, MATCH(HX156, $IT$8:$IT$107, 0)), "")))</f>
        <v/>
      </c>
      <c r="JK156" s="7" t="str">
        <f>IF(AND($IQ$5='Dev Settings'!$BU$3, COUNTIF($IP$21:$IP$25, HY156)&gt;0, COUNTIF($IP$21:$IP$25, HY155)&gt;0), MIN($ML155:$NE155)-MQ155, IF(AND($IQ$6='Dev Settings'!$BU$3, COUNTIF($IQ$21:$IQ$25, HY156)&gt;0, COUNTIF($IQ$21:$IQ$25, HY155)&gt;0), MAX($ML155:$NE155)-MQ155, IFERROR(INDEX($IU$8:$IU$107, MATCH(HY156, $IT$8:$IT$107, 0)), "")))</f>
        <v/>
      </c>
      <c r="JL156" s="7" t="str">
        <f>IF(AND($IQ$5='Dev Settings'!$BU$3, COUNTIF($IP$21:$IP$25, HZ156)&gt;0, COUNTIF($IP$21:$IP$25, HZ155)&gt;0), MIN($ML155:$NE155)-MR155, IF(AND($IQ$6='Dev Settings'!$BU$3, COUNTIF($IQ$21:$IQ$25, HZ156)&gt;0, COUNTIF($IQ$21:$IQ$25, HZ155)&gt;0), MAX($ML155:$NE155)-MR155, IFERROR(INDEX($IU$8:$IU$107, MATCH(HZ156, $IT$8:$IT$107, 0)), "")))</f>
        <v/>
      </c>
      <c r="JM156" s="7" t="str">
        <f>IF(AND($IQ$5='Dev Settings'!$BU$3, COUNTIF($IP$21:$IP$25, IA156)&gt;0, COUNTIF($IP$21:$IP$25, IA155)&gt;0), MIN($ML155:$NE155)-MS155, IF(AND($IQ$6='Dev Settings'!$BU$3, COUNTIF($IQ$21:$IQ$25, IA156)&gt;0, COUNTIF($IQ$21:$IQ$25, IA155)&gt;0), MAX($ML155:$NE155)-MS155, IFERROR(INDEX($IU$8:$IU$107, MATCH(IA156, $IT$8:$IT$107, 0)), "")))</f>
        <v/>
      </c>
      <c r="JN156" s="7" t="str">
        <f>IF(AND($IQ$5='Dev Settings'!$BU$3, COUNTIF($IP$21:$IP$25, IB156)&gt;0, COUNTIF($IP$21:$IP$25, IB155)&gt;0), MIN($ML155:$NE155)-MT155, IF(AND($IQ$6='Dev Settings'!$BU$3, COUNTIF($IQ$21:$IQ$25, IB156)&gt;0, COUNTIF($IQ$21:$IQ$25, IB155)&gt;0), MAX($ML155:$NE155)-MT155, IFERROR(INDEX($IU$8:$IU$107, MATCH(IB156, $IT$8:$IT$107, 0)), "")))</f>
        <v/>
      </c>
      <c r="JO156" s="7" t="str">
        <f>IF(AND($IQ$5='Dev Settings'!$BU$3, COUNTIF($IP$21:$IP$25, IC156)&gt;0, COUNTIF($IP$21:$IP$25, IC155)&gt;0), MIN($ML155:$NE155)-MU155, IF(AND($IQ$6='Dev Settings'!$BU$3, COUNTIF($IQ$21:$IQ$25, IC156)&gt;0, COUNTIF($IQ$21:$IQ$25, IC155)&gt;0), MAX($ML155:$NE155)-MU155, IFERROR(INDEX($IU$8:$IU$107, MATCH(IC156, $IT$8:$IT$107, 0)), "")))</f>
        <v/>
      </c>
      <c r="JP156" s="7" t="str">
        <f>IF(AND($IQ$5='Dev Settings'!$BU$3, COUNTIF($IP$21:$IP$25, ID156)&gt;0, COUNTIF($IP$21:$IP$25, ID155)&gt;0), MIN($ML155:$NE155)-MV155, IF(AND($IQ$6='Dev Settings'!$BU$3, COUNTIF($IQ$21:$IQ$25, ID156)&gt;0, COUNTIF($IQ$21:$IQ$25, ID155)&gt;0), MAX($ML155:$NE155)-MV155, IFERROR(INDEX($IU$8:$IU$107, MATCH(ID156, $IT$8:$IT$107, 0)), "")))</f>
        <v/>
      </c>
      <c r="JQ156" s="7" t="str">
        <f>IF(AND($IQ$5='Dev Settings'!$BU$3, COUNTIF($IP$21:$IP$25, IE156)&gt;0, COUNTIF($IP$21:$IP$25, IE155)&gt;0), MIN($ML155:$NE155)-MW155, IF(AND($IQ$6='Dev Settings'!$BU$3, COUNTIF($IQ$21:$IQ$25, IE156)&gt;0, COUNTIF($IQ$21:$IQ$25, IE155)&gt;0), MAX($ML155:$NE155)-MW155, IFERROR(INDEX($IU$8:$IU$107, MATCH(IE156, $IT$8:$IT$107, 0)), "")))</f>
        <v/>
      </c>
      <c r="JR156" s="7" t="str">
        <f>IF(AND($IQ$5='Dev Settings'!$BU$3, COUNTIF($IP$21:$IP$25, IF156)&gt;0, COUNTIF($IP$21:$IP$25, IF155)&gt;0), MIN($ML155:$NE155)-MX155, IF(AND($IQ$6='Dev Settings'!$BU$3, COUNTIF($IQ$21:$IQ$25, IF156)&gt;0, COUNTIF($IQ$21:$IQ$25, IF155)&gt;0), MAX($ML155:$NE155)-MX155, IFERROR(INDEX($IU$8:$IU$107, MATCH(IF156, $IT$8:$IT$107, 0)), "")))</f>
        <v/>
      </c>
      <c r="JS156" s="7" t="str">
        <f>IF(AND($IQ$5='Dev Settings'!$BU$3, COUNTIF($IP$21:$IP$25, IG156)&gt;0, COUNTIF($IP$21:$IP$25, IG155)&gt;0), MIN($ML155:$NE155)-MY155, IF(AND($IQ$6='Dev Settings'!$BU$3, COUNTIF($IQ$21:$IQ$25, IG156)&gt;0, COUNTIF($IQ$21:$IQ$25, IG155)&gt;0), MAX($ML155:$NE155)-MY155, IFERROR(INDEX($IU$8:$IU$107, MATCH(IG156, $IT$8:$IT$107, 0)), "")))</f>
        <v/>
      </c>
      <c r="JT156" s="7" t="str">
        <f>IF(AND($IQ$5='Dev Settings'!$BU$3, COUNTIF($IP$21:$IP$25, IH156)&gt;0, COUNTIF($IP$21:$IP$25, IH155)&gt;0), MIN($ML155:$NE155)-MZ155, IF(AND($IQ$6='Dev Settings'!$BU$3, COUNTIF($IQ$21:$IQ$25, IH156)&gt;0, COUNTIF($IQ$21:$IQ$25, IH155)&gt;0), MAX($ML155:$NE155)-MZ155, IFERROR(INDEX($IU$8:$IU$107, MATCH(IH156, $IT$8:$IT$107, 0)), "")))</f>
        <v/>
      </c>
      <c r="JU156" s="7" t="str">
        <f>IF(AND($IQ$5='Dev Settings'!$BU$3, COUNTIF($IP$21:$IP$25, II156)&gt;0, COUNTIF($IP$21:$IP$25, II155)&gt;0), MIN($ML155:$NE155)-NA155, IF(AND($IQ$6='Dev Settings'!$BU$3, COUNTIF($IQ$21:$IQ$25, II156)&gt;0, COUNTIF($IQ$21:$IQ$25, II155)&gt;0), MAX($ML155:$NE155)-NA155, IFERROR(INDEX($IU$8:$IU$107, MATCH(II156, $IT$8:$IT$107, 0)), "")))</f>
        <v/>
      </c>
      <c r="JV156" s="7" t="str">
        <f>IF(AND($IQ$5='Dev Settings'!$BU$3, COUNTIF($IP$21:$IP$25, IJ156)&gt;0, COUNTIF($IP$21:$IP$25, IJ155)&gt;0), MIN($ML155:$NE155)-NB155, IF(AND($IQ$6='Dev Settings'!$BU$3, COUNTIF($IQ$21:$IQ$25, IJ156)&gt;0, COUNTIF($IQ$21:$IQ$25, IJ155)&gt;0), MAX($ML155:$NE155)-NB155, IFERROR(INDEX($IU$8:$IU$107, MATCH(IJ156, $IT$8:$IT$107, 0)), "")))</f>
        <v/>
      </c>
      <c r="JW156" s="7" t="str">
        <f>IF(AND($IQ$5='Dev Settings'!$BU$3, COUNTIF($IP$21:$IP$25, IK156)&gt;0, COUNTIF($IP$21:$IP$25, IK155)&gt;0), MIN($ML155:$NE155)-NC155, IF(AND($IQ$6='Dev Settings'!$BU$3, COUNTIF($IQ$21:$IQ$25, IK156)&gt;0, COUNTIF($IQ$21:$IQ$25, IK155)&gt;0), MAX($ML155:$NE155)-NC155, IFERROR(INDEX($IU$8:$IU$107, MATCH(IK156, $IT$8:$IT$107, 0)), "")))</f>
        <v/>
      </c>
      <c r="JX156" s="7" t="str">
        <f>IF(AND($IQ$5='Dev Settings'!$BU$3, COUNTIF($IP$21:$IP$25, IL156)&gt;0, COUNTIF($IP$21:$IP$25, IL155)&gt;0), MIN($ML155:$NE155)-ND155, IF(AND($IQ$6='Dev Settings'!$BU$3, COUNTIF($IQ$21:$IQ$25, IL156)&gt;0, COUNTIF($IQ$21:$IQ$25, IL155)&gt;0), MAX($ML155:$NE155)-ND155, IFERROR(INDEX($IU$8:$IU$107, MATCH(IL156, $IT$8:$IT$107, 0)), "")))</f>
        <v/>
      </c>
      <c r="JY156" s="61" t="str">
        <f>IF(AND($IQ$5='Dev Settings'!$BU$3, COUNTIF($IP$21:$IP$25, IM156)&gt;0, COUNTIF($IP$21:$IP$25, IM155)&gt;0), MIN($ML155:$NE155)-NE155, IF(AND($IQ$6='Dev Settings'!$BU$3, COUNTIF($IQ$21:$IQ$25, IM156)&gt;0, COUNTIF($IQ$21:$IQ$25, IM155)&gt;0), MAX($ML155:$NE155)-NE155, IFERROR(INDEX($IU$8:$IU$107, MATCH(IM156, $IT$8:$IT$107, 0)), "")))</f>
        <v/>
      </c>
      <c r="KA156" s="60" t="str">
        <f t="shared" si="461"/>
        <v/>
      </c>
      <c r="KB156" s="7" t="str">
        <f t="shared" si="462"/>
        <v/>
      </c>
      <c r="KC156" s="7" t="str">
        <f t="shared" si="463"/>
        <v/>
      </c>
      <c r="KD156" s="7" t="str">
        <f t="shared" si="464"/>
        <v/>
      </c>
      <c r="KE156" s="7" t="str">
        <f t="shared" si="465"/>
        <v/>
      </c>
      <c r="KF156" s="7" t="str">
        <f t="shared" si="466"/>
        <v/>
      </c>
      <c r="KG156" s="7" t="str">
        <f t="shared" si="467"/>
        <v/>
      </c>
      <c r="KH156" s="7" t="str">
        <f t="shared" si="468"/>
        <v/>
      </c>
      <c r="KI156" s="7" t="str">
        <f t="shared" si="469"/>
        <v/>
      </c>
      <c r="KJ156" s="7" t="str">
        <f t="shared" si="470"/>
        <v/>
      </c>
      <c r="KK156" s="7" t="str">
        <f t="shared" si="471"/>
        <v/>
      </c>
      <c r="KL156" s="7" t="str">
        <f t="shared" si="472"/>
        <v/>
      </c>
      <c r="KM156" s="7" t="str">
        <f t="shared" si="473"/>
        <v/>
      </c>
      <c r="KN156" s="7" t="str">
        <f t="shared" si="474"/>
        <v/>
      </c>
      <c r="KO156" s="7" t="str">
        <f t="shared" si="475"/>
        <v/>
      </c>
      <c r="KP156" s="7" t="str">
        <f t="shared" si="476"/>
        <v/>
      </c>
      <c r="KQ156" s="7" t="str">
        <f t="shared" si="477"/>
        <v/>
      </c>
      <c r="KR156" s="7" t="str">
        <f t="shared" si="478"/>
        <v/>
      </c>
      <c r="KS156" s="7" t="str">
        <f t="shared" si="479"/>
        <v/>
      </c>
      <c r="KT156" s="61" t="str">
        <f t="shared" si="480"/>
        <v/>
      </c>
      <c r="KV156" s="60" t="e">
        <f t="shared" si="481"/>
        <v>#VALUE!</v>
      </c>
      <c r="KW156" s="7" t="e">
        <f t="shared" si="482"/>
        <v>#VALUE!</v>
      </c>
      <c r="KX156" s="7" t="e">
        <f t="shared" si="483"/>
        <v>#VALUE!</v>
      </c>
      <c r="KY156" s="7" t="e">
        <f t="shared" si="484"/>
        <v>#VALUE!</v>
      </c>
      <c r="KZ156" s="7" t="e">
        <f t="shared" si="485"/>
        <v>#VALUE!</v>
      </c>
      <c r="LA156" s="7" t="e">
        <f t="shared" si="486"/>
        <v>#VALUE!</v>
      </c>
      <c r="LB156" s="7" t="e">
        <f t="shared" si="487"/>
        <v>#VALUE!</v>
      </c>
      <c r="LC156" s="7" t="e">
        <f t="shared" si="488"/>
        <v>#VALUE!</v>
      </c>
      <c r="LD156" s="7" t="e">
        <f t="shared" si="489"/>
        <v>#VALUE!</v>
      </c>
      <c r="LE156" s="7" t="e">
        <f t="shared" si="490"/>
        <v>#VALUE!</v>
      </c>
      <c r="LF156" s="7" t="e">
        <f t="shared" si="491"/>
        <v>#VALUE!</v>
      </c>
      <c r="LG156" s="7" t="e">
        <f t="shared" si="492"/>
        <v>#VALUE!</v>
      </c>
      <c r="LH156" s="7" t="e">
        <f t="shared" si="493"/>
        <v>#VALUE!</v>
      </c>
      <c r="LI156" s="7" t="e">
        <f t="shared" si="494"/>
        <v>#VALUE!</v>
      </c>
      <c r="LJ156" s="7" t="e">
        <f t="shared" si="495"/>
        <v>#VALUE!</v>
      </c>
      <c r="LK156" s="7" t="e">
        <f t="shared" si="496"/>
        <v>#VALUE!</v>
      </c>
      <c r="LL156" s="7" t="e">
        <f t="shared" si="497"/>
        <v>#VALUE!</v>
      </c>
      <c r="LM156" s="7" t="e">
        <f t="shared" si="498"/>
        <v>#VALUE!</v>
      </c>
      <c r="LN156" s="7" t="e">
        <f t="shared" si="499"/>
        <v>#VALUE!</v>
      </c>
      <c r="LO156" s="61" t="e">
        <f t="shared" si="500"/>
        <v>#VALUE!</v>
      </c>
      <c r="LQ156" s="60" t="e">
        <f t="shared" si="501"/>
        <v>#VALUE!</v>
      </c>
      <c r="LR156" s="7" t="e">
        <f t="shared" si="502"/>
        <v>#VALUE!</v>
      </c>
      <c r="LS156" s="7" t="e">
        <f t="shared" si="503"/>
        <v>#VALUE!</v>
      </c>
      <c r="LT156" s="7" t="e">
        <f t="shared" si="504"/>
        <v>#VALUE!</v>
      </c>
      <c r="LU156" s="7" t="e">
        <f t="shared" si="505"/>
        <v>#VALUE!</v>
      </c>
      <c r="LV156" s="7" t="e">
        <f t="shared" si="506"/>
        <v>#VALUE!</v>
      </c>
      <c r="LW156" s="7" t="e">
        <f t="shared" si="507"/>
        <v>#VALUE!</v>
      </c>
      <c r="LX156" s="7" t="e">
        <f t="shared" si="508"/>
        <v>#VALUE!</v>
      </c>
      <c r="LY156" s="7" t="e">
        <f t="shared" si="509"/>
        <v>#VALUE!</v>
      </c>
      <c r="LZ156" s="7" t="e">
        <f t="shared" si="510"/>
        <v>#VALUE!</v>
      </c>
      <c r="MA156" s="7" t="e">
        <f t="shared" si="511"/>
        <v>#VALUE!</v>
      </c>
      <c r="MB156" s="7" t="e">
        <f t="shared" si="512"/>
        <v>#VALUE!</v>
      </c>
      <c r="MC156" s="7" t="e">
        <f t="shared" si="513"/>
        <v>#VALUE!</v>
      </c>
      <c r="MD156" s="7" t="e">
        <f t="shared" si="514"/>
        <v>#VALUE!</v>
      </c>
      <c r="ME156" s="7" t="e">
        <f t="shared" si="515"/>
        <v>#VALUE!</v>
      </c>
      <c r="MF156" s="7" t="e">
        <f t="shared" si="516"/>
        <v>#VALUE!</v>
      </c>
      <c r="MG156" s="7" t="e">
        <f t="shared" si="517"/>
        <v>#VALUE!</v>
      </c>
      <c r="MH156" s="7" t="e">
        <f t="shared" si="518"/>
        <v>#VALUE!</v>
      </c>
      <c r="MI156" s="7" t="e">
        <f t="shared" si="519"/>
        <v>#VALUE!</v>
      </c>
      <c r="MJ156" s="61" t="e">
        <f t="shared" si="520"/>
        <v>#VALUE!</v>
      </c>
      <c r="ML156" s="60" t="str">
        <f t="shared" si="521"/>
        <v/>
      </c>
      <c r="MM156" s="7" t="str">
        <f t="shared" si="522"/>
        <v/>
      </c>
      <c r="MN156" s="7" t="str">
        <f t="shared" si="523"/>
        <v/>
      </c>
      <c r="MO156" s="7" t="str">
        <f t="shared" si="524"/>
        <v/>
      </c>
      <c r="MP156" s="7" t="str">
        <f t="shared" si="525"/>
        <v/>
      </c>
      <c r="MQ156" s="7" t="str">
        <f t="shared" si="526"/>
        <v/>
      </c>
      <c r="MR156" s="7" t="str">
        <f t="shared" si="527"/>
        <v/>
      </c>
      <c r="MS156" s="7" t="str">
        <f t="shared" si="528"/>
        <v/>
      </c>
      <c r="MT156" s="7" t="str">
        <f t="shared" si="529"/>
        <v/>
      </c>
      <c r="MU156" s="7" t="str">
        <f t="shared" si="530"/>
        <v/>
      </c>
      <c r="MV156" s="7" t="str">
        <f t="shared" si="531"/>
        <v/>
      </c>
      <c r="MW156" s="7" t="str">
        <f t="shared" si="532"/>
        <v/>
      </c>
      <c r="MX156" s="7" t="str">
        <f t="shared" si="533"/>
        <v/>
      </c>
      <c r="MY156" s="7" t="str">
        <f t="shared" si="534"/>
        <v/>
      </c>
      <c r="MZ156" s="7" t="str">
        <f t="shared" si="535"/>
        <v/>
      </c>
      <c r="NA156" s="7" t="str">
        <f t="shared" si="536"/>
        <v/>
      </c>
      <c r="NB156" s="7" t="str">
        <f t="shared" si="537"/>
        <v/>
      </c>
      <c r="NC156" s="7" t="str">
        <f t="shared" si="538"/>
        <v/>
      </c>
      <c r="ND156" s="7" t="str">
        <f t="shared" si="539"/>
        <v/>
      </c>
      <c r="NE156" s="61" t="str">
        <f t="shared" si="540"/>
        <v/>
      </c>
      <c r="NG156" s="10" t="str">
        <f t="shared" si="412"/>
        <v/>
      </c>
      <c r="NI156" s="10" t="str">
        <f t="shared" si="413"/>
        <v/>
      </c>
      <c r="NK156" s="10" t="str">
        <f>IF(COUNTIF($NI156:$NI$176, "X")=1, "X", "")</f>
        <v/>
      </c>
      <c r="NM156" s="10" t="str">
        <f t="shared" si="386"/>
        <v/>
      </c>
      <c r="NO156" s="85" t="str" cm="1">
        <f t="array" ref="NO156">IF(OR(NO$7="", $JE156=""), "", IFERROR(NO$8+SUMPRODUCT((Trades!$CL$8:$CL$307)*(Trades!$O$8:$Q$307=NO$7)*(Trades!$R$8:$R$307&lt;$JE156))-SUMPRODUCT((Trades!$H$8:$H$307)*(Trades!$E$8:$E$307=NO$7)*(Trades!$R$8:$R$307&lt;$JE156)), ""))</f>
        <v/>
      </c>
      <c r="NP156" s="86" t="str" cm="1">
        <f t="array" ref="NP156">IF(OR(NP$7="", $JE156=""), "", IFERROR(NP$8+SUMPRODUCT((Trades!$CL$8:$CL$307)*(Trades!$O$8:$Q$307=NP$7)*(Trades!$R$8:$R$307&lt;$JE156))-SUMPRODUCT((Trades!$H$8:$H$307)*(Trades!$E$8:$E$307=NP$7)*(Trades!$R$8:$R$307&lt;$JE156)), ""))</f>
        <v/>
      </c>
      <c r="NQ156" s="86" t="str" cm="1">
        <f t="array" ref="NQ156">IF(OR(NQ$7="", $JE156=""), "", IFERROR(NQ$8+SUMPRODUCT((Trades!$CL$8:$CL$307)*(Trades!$O$8:$Q$307=NQ$7)*(Trades!$R$8:$R$307&lt;$JE156))-SUMPRODUCT((Trades!$H$8:$H$307)*(Trades!$E$8:$E$307=NQ$7)*(Trades!$R$8:$R$307&lt;$JE156)), ""))</f>
        <v/>
      </c>
      <c r="NR156" s="86" t="str" cm="1">
        <f t="array" ref="NR156">IF(OR(NR$7="", $JE156=""), "", IFERROR(NR$8+SUMPRODUCT((Trades!$CL$8:$CL$307)*(Trades!$O$8:$Q$307=NR$7)*(Trades!$R$8:$R$307&lt;$JE156))-SUMPRODUCT((Trades!$H$8:$H$307)*(Trades!$E$8:$E$307=NR$7)*(Trades!$R$8:$R$307&lt;$JE156)), ""))</f>
        <v/>
      </c>
      <c r="NS156" s="86" t="str" cm="1">
        <f t="array" ref="NS156">IF(OR(NS$7="", $JE156=""), "", IFERROR(NS$8+SUMPRODUCT((Trades!$CL$8:$CL$307)*(Trades!$O$8:$Q$307=NS$7)*(Trades!$R$8:$R$307&lt;$JE156))-SUMPRODUCT((Trades!$H$8:$H$307)*(Trades!$E$8:$E$307=NS$7)*(Trades!$R$8:$R$307&lt;$JE156)), ""))</f>
        <v/>
      </c>
      <c r="NT156" s="86" t="str" cm="1">
        <f t="array" ref="NT156">IF(OR(NT$7="", $JE156=""), "", IFERROR(NT$8+SUMPRODUCT((Trades!$CL$8:$CL$307)*(Trades!$O$8:$Q$307=NT$7)*(Trades!$R$8:$R$307&lt;$JE156))-SUMPRODUCT((Trades!$H$8:$H$307)*(Trades!$E$8:$E$307=NT$7)*(Trades!$R$8:$R$307&lt;$JE156)), ""))</f>
        <v/>
      </c>
      <c r="NU156" s="86" t="str" cm="1">
        <f t="array" ref="NU156">IF(OR(NU$7="", $JE156=""), "", IFERROR(NU$8+SUMPRODUCT((Trades!$CL$8:$CL$307)*(Trades!$O$8:$Q$307=NU$7)*(Trades!$R$8:$R$307&lt;$JE156))-SUMPRODUCT((Trades!$H$8:$H$307)*(Trades!$E$8:$E$307=NU$7)*(Trades!$R$8:$R$307&lt;$JE156)), ""))</f>
        <v/>
      </c>
      <c r="NV156" s="86" t="str" cm="1">
        <f t="array" ref="NV156">IF(OR(NV$7="", $JE156=""), "", IFERROR(NV$8+SUMPRODUCT((Trades!$CL$8:$CL$307)*(Trades!$O$8:$Q$307=NV$7)*(Trades!$R$8:$R$307&lt;$JE156))-SUMPRODUCT((Trades!$H$8:$H$307)*(Trades!$E$8:$E$307=NV$7)*(Trades!$R$8:$R$307&lt;$JE156)), ""))</f>
        <v/>
      </c>
      <c r="NW156" s="86" t="str" cm="1">
        <f t="array" ref="NW156">IF(OR(NW$7="", $JE156=""), "", IFERROR(NW$8+SUMPRODUCT((Trades!$CL$8:$CL$307)*(Trades!$O$8:$Q$307=NW$7)*(Trades!$R$8:$R$307&lt;$JE156))-SUMPRODUCT((Trades!$H$8:$H$307)*(Trades!$E$8:$E$307=NW$7)*(Trades!$R$8:$R$307&lt;$JE156)), ""))</f>
        <v/>
      </c>
      <c r="NX156" s="86" t="str" cm="1">
        <f t="array" ref="NX156">IF(OR(NX$7="", $JE156=""), "", IFERROR(NX$8+SUMPRODUCT((Trades!$CL$8:$CL$307)*(Trades!$O$8:$Q$307=NX$7)*(Trades!$R$8:$R$307&lt;$JE156))-SUMPRODUCT((Trades!$H$8:$H$307)*(Trades!$E$8:$E$307=NX$7)*(Trades!$R$8:$R$307&lt;$JE156)), ""))</f>
        <v/>
      </c>
      <c r="NY156" s="86" t="str" cm="1">
        <f t="array" ref="NY156">IF(OR(NY$7="", $JE156=""), "", IFERROR(NY$8+SUMPRODUCT((Trades!$CL$8:$CL$307)*(Trades!$O$8:$Q$307=NY$7)*(Trades!$R$8:$R$307&lt;$JE156))-SUMPRODUCT((Trades!$H$8:$H$307)*(Trades!$E$8:$E$307=NY$7)*(Trades!$R$8:$R$307&lt;$JE156)), ""))</f>
        <v/>
      </c>
      <c r="NZ156" s="86" t="str" cm="1">
        <f t="array" ref="NZ156">IF(OR(NZ$7="", $JE156=""), "", IFERROR(NZ$8+SUMPRODUCT((Trades!$CL$8:$CL$307)*(Trades!$O$8:$Q$307=NZ$7)*(Trades!$R$8:$R$307&lt;$JE156))-SUMPRODUCT((Trades!$H$8:$H$307)*(Trades!$E$8:$E$307=NZ$7)*(Trades!$R$8:$R$307&lt;$JE156)), ""))</f>
        <v/>
      </c>
      <c r="OA156" s="86" t="str" cm="1">
        <f t="array" ref="OA156">IF(OR(OA$7="", $JE156=""), "", IFERROR(OA$8+SUMPRODUCT((Trades!$CL$8:$CL$307)*(Trades!$O$8:$Q$307=OA$7)*(Trades!$R$8:$R$307&lt;$JE156))-SUMPRODUCT((Trades!$H$8:$H$307)*(Trades!$E$8:$E$307=OA$7)*(Trades!$R$8:$R$307&lt;$JE156)), ""))</f>
        <v/>
      </c>
      <c r="OB156" s="86" t="str" cm="1">
        <f t="array" ref="OB156">IF(OR(OB$7="", $JE156=""), "", IFERROR(OB$8+SUMPRODUCT((Trades!$CL$8:$CL$307)*(Trades!$O$8:$Q$307=OB$7)*(Trades!$R$8:$R$307&lt;$JE156))-SUMPRODUCT((Trades!$H$8:$H$307)*(Trades!$E$8:$E$307=OB$7)*(Trades!$R$8:$R$307&lt;$JE156)), ""))</f>
        <v/>
      </c>
      <c r="OC156" s="86" t="str" cm="1">
        <f t="array" ref="OC156">IF(OR(OC$7="", $JE156=""), "", IFERROR(OC$8+SUMPRODUCT((Trades!$CL$8:$CL$307)*(Trades!$O$8:$Q$307=OC$7)*(Trades!$R$8:$R$307&lt;$JE156))-SUMPRODUCT((Trades!$H$8:$H$307)*(Trades!$E$8:$E$307=OC$7)*(Trades!$R$8:$R$307&lt;$JE156)), ""))</f>
        <v/>
      </c>
      <c r="OD156" s="86" t="str" cm="1">
        <f t="array" ref="OD156">IF(OR(OD$7="", $JE156=""), "", IFERROR(OD$8+SUMPRODUCT((Trades!$CL$8:$CL$307)*(Trades!$O$8:$Q$307=OD$7)*(Trades!$R$8:$R$307&lt;$JE156))-SUMPRODUCT((Trades!$H$8:$H$307)*(Trades!$E$8:$E$307=OD$7)*(Trades!$R$8:$R$307&lt;$JE156)), ""))</f>
        <v/>
      </c>
      <c r="OE156" s="86" t="str" cm="1">
        <f t="array" ref="OE156">IF(OR(OE$7="", $JE156=""), "", IFERROR(OE$8+SUMPRODUCT((Trades!$CL$8:$CL$307)*(Trades!$O$8:$Q$307=OE$7)*(Trades!$R$8:$R$307&lt;$JE156))-SUMPRODUCT((Trades!$H$8:$H$307)*(Trades!$E$8:$E$307=OE$7)*(Trades!$R$8:$R$307&lt;$JE156)), ""))</f>
        <v/>
      </c>
      <c r="OF156" s="86" t="str" cm="1">
        <f t="array" ref="OF156">IF(OR(OF$7="", $JE156=""), "", IFERROR(OF$8+SUMPRODUCT((Trades!$CL$8:$CL$307)*(Trades!$O$8:$Q$307=OF$7)*(Trades!$R$8:$R$307&lt;$JE156))-SUMPRODUCT((Trades!$H$8:$H$307)*(Trades!$E$8:$E$307=OF$7)*(Trades!$R$8:$R$307&lt;$JE156)), ""))</f>
        <v/>
      </c>
      <c r="OG156" s="86" t="str" cm="1">
        <f t="array" ref="OG156">IF(OR(OG$7="", $JE156=""), "", IFERROR(OG$8+SUMPRODUCT((Trades!$CL$8:$CL$307)*(Trades!$O$8:$Q$307=OG$7)*(Trades!$R$8:$R$307&lt;$JE156))-SUMPRODUCT((Trades!$H$8:$H$307)*(Trades!$E$8:$E$307=OG$7)*(Trades!$R$8:$R$307&lt;$JE156)), ""))</f>
        <v/>
      </c>
      <c r="OH156" s="87" t="str" cm="1">
        <f t="array" ref="OH156">IF(OR(OH$7="", $JE156=""), "", IFERROR(OH$8+SUMPRODUCT((Trades!$CL$8:$CL$307)*(Trades!$O$8:$Q$307=OH$7)*(Trades!$R$8:$R$307&lt;$JE156))-SUMPRODUCT((Trades!$H$8:$H$307)*(Trades!$E$8:$E$307=OH$7)*(Trades!$R$8:$R$307&lt;$JE156)), ""))</f>
        <v/>
      </c>
      <c r="OJ156" s="94" t="str">
        <f t="shared" si="541"/>
        <v/>
      </c>
      <c r="OK156" s="95" t="str">
        <f t="shared" si="542"/>
        <v/>
      </c>
      <c r="OL156" s="95" t="str">
        <f t="shared" si="543"/>
        <v/>
      </c>
      <c r="OM156" s="95" t="str">
        <f t="shared" si="544"/>
        <v/>
      </c>
      <c r="ON156" s="95" t="str">
        <f t="shared" si="545"/>
        <v/>
      </c>
      <c r="OO156" s="95" t="str">
        <f t="shared" si="546"/>
        <v/>
      </c>
      <c r="OP156" s="95" t="str">
        <f t="shared" si="547"/>
        <v/>
      </c>
      <c r="OQ156" s="95" t="str">
        <f t="shared" si="548"/>
        <v/>
      </c>
      <c r="OR156" s="95" t="str">
        <f t="shared" si="549"/>
        <v/>
      </c>
      <c r="OS156" s="95" t="str">
        <f t="shared" si="550"/>
        <v/>
      </c>
      <c r="OT156" s="95" t="str">
        <f t="shared" si="551"/>
        <v/>
      </c>
      <c r="OU156" s="95" t="str">
        <f t="shared" si="552"/>
        <v/>
      </c>
      <c r="OV156" s="95" t="str">
        <f t="shared" si="553"/>
        <v/>
      </c>
      <c r="OW156" s="95" t="str">
        <f t="shared" si="554"/>
        <v/>
      </c>
      <c r="OX156" s="95" t="str">
        <f t="shared" si="555"/>
        <v/>
      </c>
      <c r="OY156" s="95" t="str">
        <f t="shared" si="556"/>
        <v/>
      </c>
      <c r="OZ156" s="95" t="str">
        <f t="shared" si="557"/>
        <v/>
      </c>
      <c r="PA156" s="95" t="str">
        <f t="shared" si="558"/>
        <v/>
      </c>
      <c r="PB156" s="95" t="str">
        <f t="shared" si="559"/>
        <v/>
      </c>
      <c r="PC156" s="96" t="str">
        <f t="shared" si="560"/>
        <v/>
      </c>
      <c r="PE156" s="101" t="str">
        <f t="shared" si="415"/>
        <v/>
      </c>
      <c r="PG156" s="106" t="str">
        <f t="shared" si="561"/>
        <v/>
      </c>
      <c r="PH156" s="107" t="str">
        <f t="shared" si="562"/>
        <v/>
      </c>
      <c r="PI156" s="107" t="str">
        <f t="shared" si="563"/>
        <v/>
      </c>
      <c r="PJ156" s="107" t="str">
        <f t="shared" si="564"/>
        <v/>
      </c>
      <c r="PK156" s="107" t="str">
        <f t="shared" si="565"/>
        <v/>
      </c>
      <c r="PL156" s="107" t="str">
        <f t="shared" si="566"/>
        <v/>
      </c>
      <c r="PM156" s="107" t="str">
        <f t="shared" si="567"/>
        <v/>
      </c>
      <c r="PN156" s="107" t="str">
        <f t="shared" si="568"/>
        <v/>
      </c>
      <c r="PO156" s="107" t="str">
        <f t="shared" si="569"/>
        <v/>
      </c>
      <c r="PP156" s="107" t="str">
        <f t="shared" si="570"/>
        <v/>
      </c>
      <c r="PQ156" s="107" t="str">
        <f t="shared" si="571"/>
        <v/>
      </c>
      <c r="PR156" s="107" t="str">
        <f t="shared" si="572"/>
        <v/>
      </c>
      <c r="PS156" s="107" t="str">
        <f t="shared" si="573"/>
        <v/>
      </c>
      <c r="PT156" s="107" t="str">
        <f t="shared" si="574"/>
        <v/>
      </c>
      <c r="PU156" s="107" t="str">
        <f t="shared" si="575"/>
        <v/>
      </c>
      <c r="PV156" s="107" t="str">
        <f t="shared" si="576"/>
        <v/>
      </c>
      <c r="PW156" s="107" t="str">
        <f t="shared" si="577"/>
        <v/>
      </c>
      <c r="PX156" s="107" t="str">
        <f t="shared" si="578"/>
        <v/>
      </c>
      <c r="PY156" s="107" t="str">
        <f t="shared" si="579"/>
        <v/>
      </c>
      <c r="PZ156" s="108" t="str">
        <f t="shared" si="580"/>
        <v/>
      </c>
      <c r="QB156" s="124" t="str" cm="1">
        <f t="array" ref="QB156">IF(OR($QB$3="", $NI156=""), "", IFERROR(INDEX($ML156:$NE156, $QA156, MATCH($QB$3, $ML$7:$NE$7, 0)), ""))</f>
        <v/>
      </c>
      <c r="QD156" s="101" t="e" cm="1">
        <f t="array" ref="QD156">IF(OR($NI156="", $QB$3=""), NA(), IFERROR(INDEX($NO156:$OH156, $QC156, MATCH($QB$3, $NO$7:$OH$7, 0)), NA()))</f>
        <v>#N/A</v>
      </c>
      <c r="QF156" s="10">
        <f t="shared" si="387"/>
        <v>-20</v>
      </c>
    </row>
    <row r="157" spans="218:448" ht="15" hidden="1" customHeight="1" x14ac:dyDescent="0.25">
      <c r="HJ157" s="52" t="e">
        <f t="shared" si="581"/>
        <v>#VALUE!</v>
      </c>
      <c r="HL157" s="49">
        <f>$CA$13</f>
        <v>0.20833333333333331</v>
      </c>
      <c r="HN157" s="10" t="e">
        <f t="shared" si="324"/>
        <v>#VALUE!</v>
      </c>
      <c r="HP157" s="10" t="e">
        <f t="shared" si="325"/>
        <v>#VALUE!</v>
      </c>
      <c r="HR157" s="10" t="e">
        <f t="shared" si="457"/>
        <v>#VALUE!</v>
      </c>
      <c r="HT157" s="60" t="e">
        <f t="shared" si="458"/>
        <v>#VALUE!</v>
      </c>
      <c r="HU157" s="7" t="e">
        <f t="shared" si="458"/>
        <v>#VALUE!</v>
      </c>
      <c r="HV157" s="7" t="e">
        <f t="shared" si="458"/>
        <v>#VALUE!</v>
      </c>
      <c r="HW157" s="7" t="e">
        <f t="shared" si="458"/>
        <v>#VALUE!</v>
      </c>
      <c r="HX157" s="7" t="e">
        <f t="shared" si="458"/>
        <v>#VALUE!</v>
      </c>
      <c r="HY157" s="7" t="e">
        <f t="shared" si="458"/>
        <v>#VALUE!</v>
      </c>
      <c r="HZ157" s="7" t="e">
        <f t="shared" si="458"/>
        <v>#VALUE!</v>
      </c>
      <c r="IA157" s="7" t="e">
        <f t="shared" si="458"/>
        <v>#VALUE!</v>
      </c>
      <c r="IB157" s="7" t="e">
        <f t="shared" si="458"/>
        <v>#VALUE!</v>
      </c>
      <c r="IC157" s="7" t="e">
        <f t="shared" si="458"/>
        <v>#VALUE!</v>
      </c>
      <c r="ID157" s="7" t="e">
        <f t="shared" si="458"/>
        <v>#VALUE!</v>
      </c>
      <c r="IE157" s="7" t="e">
        <f t="shared" si="458"/>
        <v>#VALUE!</v>
      </c>
      <c r="IF157" s="7" t="e">
        <f t="shared" si="458"/>
        <v>#VALUE!</v>
      </c>
      <c r="IG157" s="7" t="e">
        <f t="shared" si="458"/>
        <v>#VALUE!</v>
      </c>
      <c r="IH157" s="7" t="e">
        <f t="shared" si="458"/>
        <v>#VALUE!</v>
      </c>
      <c r="II157" s="7" t="e">
        <f t="shared" si="458"/>
        <v>#VALUE!</v>
      </c>
      <c r="IJ157" s="7" t="e">
        <f t="shared" si="459"/>
        <v>#VALUE!</v>
      </c>
      <c r="IK157" s="7" t="e">
        <f t="shared" si="459"/>
        <v>#VALUE!</v>
      </c>
      <c r="IL157" s="7" t="e">
        <f t="shared" si="459"/>
        <v>#VALUE!</v>
      </c>
      <c r="IM157" s="61" t="e">
        <f t="shared" si="459"/>
        <v>#VALUE!</v>
      </c>
      <c r="JE157" s="67" t="str">
        <f t="shared" si="460"/>
        <v/>
      </c>
      <c r="JF157" s="60" t="str">
        <f>IF(AND($IQ$5='Dev Settings'!$BU$3, COUNTIF($IP$21:$IP$25, HT157)&gt;0, COUNTIF($IP$21:$IP$25, HT156)&gt;0), MIN($ML156:$NE156)-ML156, IF(AND($IQ$6='Dev Settings'!$BU$3, COUNTIF($IQ$21:$IQ$25, HT157)&gt;0, COUNTIF($IQ$21:$IQ$25, HT156)&gt;0), MAX($ML156:$NE156)-ML156, IFERROR(INDEX($IU$8:$IU$107, MATCH(HT157, $IT$8:$IT$107, 0)), "")))</f>
        <v/>
      </c>
      <c r="JG157" s="7" t="str">
        <f>IF(AND($IQ$5='Dev Settings'!$BU$3, COUNTIF($IP$21:$IP$25, HU157)&gt;0, COUNTIF($IP$21:$IP$25, HU156)&gt;0), MIN($ML156:$NE156)-MM156, IF(AND($IQ$6='Dev Settings'!$BU$3, COUNTIF($IQ$21:$IQ$25, HU157)&gt;0, COUNTIF($IQ$21:$IQ$25, HU156)&gt;0), MAX($ML156:$NE156)-MM156, IFERROR(INDEX($IU$8:$IU$107, MATCH(HU157, $IT$8:$IT$107, 0)), "")))</f>
        <v/>
      </c>
      <c r="JH157" s="7" t="str">
        <f>IF(AND($IQ$5='Dev Settings'!$BU$3, COUNTIF($IP$21:$IP$25, HV157)&gt;0, COUNTIF($IP$21:$IP$25, HV156)&gt;0), MIN($ML156:$NE156)-MN156, IF(AND($IQ$6='Dev Settings'!$BU$3, COUNTIF($IQ$21:$IQ$25, HV157)&gt;0, COUNTIF($IQ$21:$IQ$25, HV156)&gt;0), MAX($ML156:$NE156)-MN156, IFERROR(INDEX($IU$8:$IU$107, MATCH(HV157, $IT$8:$IT$107, 0)), "")))</f>
        <v/>
      </c>
      <c r="JI157" s="7" t="str">
        <f>IF(AND($IQ$5='Dev Settings'!$BU$3, COUNTIF($IP$21:$IP$25, HW157)&gt;0, COUNTIF($IP$21:$IP$25, HW156)&gt;0), MIN($ML156:$NE156)-MO156, IF(AND($IQ$6='Dev Settings'!$BU$3, COUNTIF($IQ$21:$IQ$25, HW157)&gt;0, COUNTIF($IQ$21:$IQ$25, HW156)&gt;0), MAX($ML156:$NE156)-MO156, IFERROR(INDEX($IU$8:$IU$107, MATCH(HW157, $IT$8:$IT$107, 0)), "")))</f>
        <v/>
      </c>
      <c r="JJ157" s="7" t="str">
        <f>IF(AND($IQ$5='Dev Settings'!$BU$3, COUNTIF($IP$21:$IP$25, HX157)&gt;0, COUNTIF($IP$21:$IP$25, HX156)&gt;0), MIN($ML156:$NE156)-MP156, IF(AND($IQ$6='Dev Settings'!$BU$3, COUNTIF($IQ$21:$IQ$25, HX157)&gt;0, COUNTIF($IQ$21:$IQ$25, HX156)&gt;0), MAX($ML156:$NE156)-MP156, IFERROR(INDEX($IU$8:$IU$107, MATCH(HX157, $IT$8:$IT$107, 0)), "")))</f>
        <v/>
      </c>
      <c r="JK157" s="7" t="str">
        <f>IF(AND($IQ$5='Dev Settings'!$BU$3, COUNTIF($IP$21:$IP$25, HY157)&gt;0, COUNTIF($IP$21:$IP$25, HY156)&gt;0), MIN($ML156:$NE156)-MQ156, IF(AND($IQ$6='Dev Settings'!$BU$3, COUNTIF($IQ$21:$IQ$25, HY157)&gt;0, COUNTIF($IQ$21:$IQ$25, HY156)&gt;0), MAX($ML156:$NE156)-MQ156, IFERROR(INDEX($IU$8:$IU$107, MATCH(HY157, $IT$8:$IT$107, 0)), "")))</f>
        <v/>
      </c>
      <c r="JL157" s="7" t="str">
        <f>IF(AND($IQ$5='Dev Settings'!$BU$3, COUNTIF($IP$21:$IP$25, HZ157)&gt;0, COUNTIF($IP$21:$IP$25, HZ156)&gt;0), MIN($ML156:$NE156)-MR156, IF(AND($IQ$6='Dev Settings'!$BU$3, COUNTIF($IQ$21:$IQ$25, HZ157)&gt;0, COUNTIF($IQ$21:$IQ$25, HZ156)&gt;0), MAX($ML156:$NE156)-MR156, IFERROR(INDEX($IU$8:$IU$107, MATCH(HZ157, $IT$8:$IT$107, 0)), "")))</f>
        <v/>
      </c>
      <c r="JM157" s="7" t="str">
        <f>IF(AND($IQ$5='Dev Settings'!$BU$3, COUNTIF($IP$21:$IP$25, IA157)&gt;0, COUNTIF($IP$21:$IP$25, IA156)&gt;0), MIN($ML156:$NE156)-MS156, IF(AND($IQ$6='Dev Settings'!$BU$3, COUNTIF($IQ$21:$IQ$25, IA157)&gt;0, COUNTIF($IQ$21:$IQ$25, IA156)&gt;0), MAX($ML156:$NE156)-MS156, IFERROR(INDEX($IU$8:$IU$107, MATCH(IA157, $IT$8:$IT$107, 0)), "")))</f>
        <v/>
      </c>
      <c r="JN157" s="7" t="str">
        <f>IF(AND($IQ$5='Dev Settings'!$BU$3, COUNTIF($IP$21:$IP$25, IB157)&gt;0, COUNTIF($IP$21:$IP$25, IB156)&gt;0), MIN($ML156:$NE156)-MT156, IF(AND($IQ$6='Dev Settings'!$BU$3, COUNTIF($IQ$21:$IQ$25, IB157)&gt;0, COUNTIF($IQ$21:$IQ$25, IB156)&gt;0), MAX($ML156:$NE156)-MT156, IFERROR(INDEX($IU$8:$IU$107, MATCH(IB157, $IT$8:$IT$107, 0)), "")))</f>
        <v/>
      </c>
      <c r="JO157" s="7" t="str">
        <f>IF(AND($IQ$5='Dev Settings'!$BU$3, COUNTIF($IP$21:$IP$25, IC157)&gt;0, COUNTIF($IP$21:$IP$25, IC156)&gt;0), MIN($ML156:$NE156)-MU156, IF(AND($IQ$6='Dev Settings'!$BU$3, COUNTIF($IQ$21:$IQ$25, IC157)&gt;0, COUNTIF($IQ$21:$IQ$25, IC156)&gt;0), MAX($ML156:$NE156)-MU156, IFERROR(INDEX($IU$8:$IU$107, MATCH(IC157, $IT$8:$IT$107, 0)), "")))</f>
        <v/>
      </c>
      <c r="JP157" s="7" t="str">
        <f>IF(AND($IQ$5='Dev Settings'!$BU$3, COUNTIF($IP$21:$IP$25, ID157)&gt;0, COUNTIF($IP$21:$IP$25, ID156)&gt;0), MIN($ML156:$NE156)-MV156, IF(AND($IQ$6='Dev Settings'!$BU$3, COUNTIF($IQ$21:$IQ$25, ID157)&gt;0, COUNTIF($IQ$21:$IQ$25, ID156)&gt;0), MAX($ML156:$NE156)-MV156, IFERROR(INDEX($IU$8:$IU$107, MATCH(ID157, $IT$8:$IT$107, 0)), "")))</f>
        <v/>
      </c>
      <c r="JQ157" s="7" t="str">
        <f>IF(AND($IQ$5='Dev Settings'!$BU$3, COUNTIF($IP$21:$IP$25, IE157)&gt;0, COUNTIF($IP$21:$IP$25, IE156)&gt;0), MIN($ML156:$NE156)-MW156, IF(AND($IQ$6='Dev Settings'!$BU$3, COUNTIF($IQ$21:$IQ$25, IE157)&gt;0, COUNTIF($IQ$21:$IQ$25, IE156)&gt;0), MAX($ML156:$NE156)-MW156, IFERROR(INDEX($IU$8:$IU$107, MATCH(IE157, $IT$8:$IT$107, 0)), "")))</f>
        <v/>
      </c>
      <c r="JR157" s="7" t="str">
        <f>IF(AND($IQ$5='Dev Settings'!$BU$3, COUNTIF($IP$21:$IP$25, IF157)&gt;0, COUNTIF($IP$21:$IP$25, IF156)&gt;0), MIN($ML156:$NE156)-MX156, IF(AND($IQ$6='Dev Settings'!$BU$3, COUNTIF($IQ$21:$IQ$25, IF157)&gt;0, COUNTIF($IQ$21:$IQ$25, IF156)&gt;0), MAX($ML156:$NE156)-MX156, IFERROR(INDEX($IU$8:$IU$107, MATCH(IF157, $IT$8:$IT$107, 0)), "")))</f>
        <v/>
      </c>
      <c r="JS157" s="7" t="str">
        <f>IF(AND($IQ$5='Dev Settings'!$BU$3, COUNTIF($IP$21:$IP$25, IG157)&gt;0, COUNTIF($IP$21:$IP$25, IG156)&gt;0), MIN($ML156:$NE156)-MY156, IF(AND($IQ$6='Dev Settings'!$BU$3, COUNTIF($IQ$21:$IQ$25, IG157)&gt;0, COUNTIF($IQ$21:$IQ$25, IG156)&gt;0), MAX($ML156:$NE156)-MY156, IFERROR(INDEX($IU$8:$IU$107, MATCH(IG157, $IT$8:$IT$107, 0)), "")))</f>
        <v/>
      </c>
      <c r="JT157" s="7" t="str">
        <f>IF(AND($IQ$5='Dev Settings'!$BU$3, COUNTIF($IP$21:$IP$25, IH157)&gt;0, COUNTIF($IP$21:$IP$25, IH156)&gt;0), MIN($ML156:$NE156)-MZ156, IF(AND($IQ$6='Dev Settings'!$BU$3, COUNTIF($IQ$21:$IQ$25, IH157)&gt;0, COUNTIF($IQ$21:$IQ$25, IH156)&gt;0), MAX($ML156:$NE156)-MZ156, IFERROR(INDEX($IU$8:$IU$107, MATCH(IH157, $IT$8:$IT$107, 0)), "")))</f>
        <v/>
      </c>
      <c r="JU157" s="7" t="str">
        <f>IF(AND($IQ$5='Dev Settings'!$BU$3, COUNTIF($IP$21:$IP$25, II157)&gt;0, COUNTIF($IP$21:$IP$25, II156)&gt;0), MIN($ML156:$NE156)-NA156, IF(AND($IQ$6='Dev Settings'!$BU$3, COUNTIF($IQ$21:$IQ$25, II157)&gt;0, COUNTIF($IQ$21:$IQ$25, II156)&gt;0), MAX($ML156:$NE156)-NA156, IFERROR(INDEX($IU$8:$IU$107, MATCH(II157, $IT$8:$IT$107, 0)), "")))</f>
        <v/>
      </c>
      <c r="JV157" s="7" t="str">
        <f>IF(AND($IQ$5='Dev Settings'!$BU$3, COUNTIF($IP$21:$IP$25, IJ157)&gt;0, COUNTIF($IP$21:$IP$25, IJ156)&gt;0), MIN($ML156:$NE156)-NB156, IF(AND($IQ$6='Dev Settings'!$BU$3, COUNTIF($IQ$21:$IQ$25, IJ157)&gt;0, COUNTIF($IQ$21:$IQ$25, IJ156)&gt;0), MAX($ML156:$NE156)-NB156, IFERROR(INDEX($IU$8:$IU$107, MATCH(IJ157, $IT$8:$IT$107, 0)), "")))</f>
        <v/>
      </c>
      <c r="JW157" s="7" t="str">
        <f>IF(AND($IQ$5='Dev Settings'!$BU$3, COUNTIF($IP$21:$IP$25, IK157)&gt;0, COUNTIF($IP$21:$IP$25, IK156)&gt;0), MIN($ML156:$NE156)-NC156, IF(AND($IQ$6='Dev Settings'!$BU$3, COUNTIF($IQ$21:$IQ$25, IK157)&gt;0, COUNTIF($IQ$21:$IQ$25, IK156)&gt;0), MAX($ML156:$NE156)-NC156, IFERROR(INDEX($IU$8:$IU$107, MATCH(IK157, $IT$8:$IT$107, 0)), "")))</f>
        <v/>
      </c>
      <c r="JX157" s="7" t="str">
        <f>IF(AND($IQ$5='Dev Settings'!$BU$3, COUNTIF($IP$21:$IP$25, IL157)&gt;0, COUNTIF($IP$21:$IP$25, IL156)&gt;0), MIN($ML156:$NE156)-ND156, IF(AND($IQ$6='Dev Settings'!$BU$3, COUNTIF($IQ$21:$IQ$25, IL157)&gt;0, COUNTIF($IQ$21:$IQ$25, IL156)&gt;0), MAX($ML156:$NE156)-ND156, IFERROR(INDEX($IU$8:$IU$107, MATCH(IL157, $IT$8:$IT$107, 0)), "")))</f>
        <v/>
      </c>
      <c r="JY157" s="61" t="str">
        <f>IF(AND($IQ$5='Dev Settings'!$BU$3, COUNTIF($IP$21:$IP$25, IM157)&gt;0, COUNTIF($IP$21:$IP$25, IM156)&gt;0), MIN($ML156:$NE156)-NE156, IF(AND($IQ$6='Dev Settings'!$BU$3, COUNTIF($IQ$21:$IQ$25, IM157)&gt;0, COUNTIF($IQ$21:$IQ$25, IM156)&gt;0), MAX($ML156:$NE156)-NE156, IFERROR(INDEX($IU$8:$IU$107, MATCH(IM157, $IT$8:$IT$107, 0)), "")))</f>
        <v/>
      </c>
      <c r="KA157" s="60" t="str">
        <f t="shared" si="461"/>
        <v/>
      </c>
      <c r="KB157" s="7" t="str">
        <f t="shared" si="462"/>
        <v/>
      </c>
      <c r="KC157" s="7" t="str">
        <f t="shared" si="463"/>
        <v/>
      </c>
      <c r="KD157" s="7" t="str">
        <f t="shared" si="464"/>
        <v/>
      </c>
      <c r="KE157" s="7" t="str">
        <f t="shared" si="465"/>
        <v/>
      </c>
      <c r="KF157" s="7" t="str">
        <f t="shared" si="466"/>
        <v/>
      </c>
      <c r="KG157" s="7" t="str">
        <f t="shared" si="467"/>
        <v/>
      </c>
      <c r="KH157" s="7" t="str">
        <f t="shared" si="468"/>
        <v/>
      </c>
      <c r="KI157" s="7" t="str">
        <f t="shared" si="469"/>
        <v/>
      </c>
      <c r="KJ157" s="7" t="str">
        <f t="shared" si="470"/>
        <v/>
      </c>
      <c r="KK157" s="7" t="str">
        <f t="shared" si="471"/>
        <v/>
      </c>
      <c r="KL157" s="7" t="str">
        <f t="shared" si="472"/>
        <v/>
      </c>
      <c r="KM157" s="7" t="str">
        <f t="shared" si="473"/>
        <v/>
      </c>
      <c r="KN157" s="7" t="str">
        <f t="shared" si="474"/>
        <v/>
      </c>
      <c r="KO157" s="7" t="str">
        <f t="shared" si="475"/>
        <v/>
      </c>
      <c r="KP157" s="7" t="str">
        <f t="shared" si="476"/>
        <v/>
      </c>
      <c r="KQ157" s="7" t="str">
        <f t="shared" si="477"/>
        <v/>
      </c>
      <c r="KR157" s="7" t="str">
        <f t="shared" si="478"/>
        <v/>
      </c>
      <c r="KS157" s="7" t="str">
        <f t="shared" si="479"/>
        <v/>
      </c>
      <c r="KT157" s="61" t="str">
        <f t="shared" si="480"/>
        <v/>
      </c>
      <c r="KV157" s="60" t="e">
        <f t="shared" si="481"/>
        <v>#VALUE!</v>
      </c>
      <c r="KW157" s="7" t="e">
        <f t="shared" si="482"/>
        <v>#VALUE!</v>
      </c>
      <c r="KX157" s="7" t="e">
        <f t="shared" si="483"/>
        <v>#VALUE!</v>
      </c>
      <c r="KY157" s="7" t="e">
        <f t="shared" si="484"/>
        <v>#VALUE!</v>
      </c>
      <c r="KZ157" s="7" t="e">
        <f t="shared" si="485"/>
        <v>#VALUE!</v>
      </c>
      <c r="LA157" s="7" t="e">
        <f t="shared" si="486"/>
        <v>#VALUE!</v>
      </c>
      <c r="LB157" s="7" t="e">
        <f t="shared" si="487"/>
        <v>#VALUE!</v>
      </c>
      <c r="LC157" s="7" t="e">
        <f t="shared" si="488"/>
        <v>#VALUE!</v>
      </c>
      <c r="LD157" s="7" t="e">
        <f t="shared" si="489"/>
        <v>#VALUE!</v>
      </c>
      <c r="LE157" s="7" t="e">
        <f t="shared" si="490"/>
        <v>#VALUE!</v>
      </c>
      <c r="LF157" s="7" t="e">
        <f t="shared" si="491"/>
        <v>#VALUE!</v>
      </c>
      <c r="LG157" s="7" t="e">
        <f t="shared" si="492"/>
        <v>#VALUE!</v>
      </c>
      <c r="LH157" s="7" t="e">
        <f t="shared" si="493"/>
        <v>#VALUE!</v>
      </c>
      <c r="LI157" s="7" t="e">
        <f t="shared" si="494"/>
        <v>#VALUE!</v>
      </c>
      <c r="LJ157" s="7" t="e">
        <f t="shared" si="495"/>
        <v>#VALUE!</v>
      </c>
      <c r="LK157" s="7" t="e">
        <f t="shared" si="496"/>
        <v>#VALUE!</v>
      </c>
      <c r="LL157" s="7" t="e">
        <f t="shared" si="497"/>
        <v>#VALUE!</v>
      </c>
      <c r="LM157" s="7" t="e">
        <f t="shared" si="498"/>
        <v>#VALUE!</v>
      </c>
      <c r="LN157" s="7" t="e">
        <f t="shared" si="499"/>
        <v>#VALUE!</v>
      </c>
      <c r="LO157" s="61" t="e">
        <f t="shared" si="500"/>
        <v>#VALUE!</v>
      </c>
      <c r="LQ157" s="60" t="e">
        <f t="shared" si="501"/>
        <v>#VALUE!</v>
      </c>
      <c r="LR157" s="7" t="e">
        <f t="shared" si="502"/>
        <v>#VALUE!</v>
      </c>
      <c r="LS157" s="7" t="e">
        <f t="shared" si="503"/>
        <v>#VALUE!</v>
      </c>
      <c r="LT157" s="7" t="e">
        <f t="shared" si="504"/>
        <v>#VALUE!</v>
      </c>
      <c r="LU157" s="7" t="e">
        <f t="shared" si="505"/>
        <v>#VALUE!</v>
      </c>
      <c r="LV157" s="7" t="e">
        <f t="shared" si="506"/>
        <v>#VALUE!</v>
      </c>
      <c r="LW157" s="7" t="e">
        <f t="shared" si="507"/>
        <v>#VALUE!</v>
      </c>
      <c r="LX157" s="7" t="e">
        <f t="shared" si="508"/>
        <v>#VALUE!</v>
      </c>
      <c r="LY157" s="7" t="e">
        <f t="shared" si="509"/>
        <v>#VALUE!</v>
      </c>
      <c r="LZ157" s="7" t="e">
        <f t="shared" si="510"/>
        <v>#VALUE!</v>
      </c>
      <c r="MA157" s="7" t="e">
        <f t="shared" si="511"/>
        <v>#VALUE!</v>
      </c>
      <c r="MB157" s="7" t="e">
        <f t="shared" si="512"/>
        <v>#VALUE!</v>
      </c>
      <c r="MC157" s="7" t="e">
        <f t="shared" si="513"/>
        <v>#VALUE!</v>
      </c>
      <c r="MD157" s="7" t="e">
        <f t="shared" si="514"/>
        <v>#VALUE!</v>
      </c>
      <c r="ME157" s="7" t="e">
        <f t="shared" si="515"/>
        <v>#VALUE!</v>
      </c>
      <c r="MF157" s="7" t="e">
        <f t="shared" si="516"/>
        <v>#VALUE!</v>
      </c>
      <c r="MG157" s="7" t="e">
        <f t="shared" si="517"/>
        <v>#VALUE!</v>
      </c>
      <c r="MH157" s="7" t="e">
        <f t="shared" si="518"/>
        <v>#VALUE!</v>
      </c>
      <c r="MI157" s="7" t="e">
        <f t="shared" si="519"/>
        <v>#VALUE!</v>
      </c>
      <c r="MJ157" s="61" t="e">
        <f t="shared" si="520"/>
        <v>#VALUE!</v>
      </c>
      <c r="ML157" s="60" t="str">
        <f t="shared" si="521"/>
        <v/>
      </c>
      <c r="MM157" s="7" t="str">
        <f t="shared" si="522"/>
        <v/>
      </c>
      <c r="MN157" s="7" t="str">
        <f t="shared" si="523"/>
        <v/>
      </c>
      <c r="MO157" s="7" t="str">
        <f t="shared" si="524"/>
        <v/>
      </c>
      <c r="MP157" s="7" t="str">
        <f t="shared" si="525"/>
        <v/>
      </c>
      <c r="MQ157" s="7" t="str">
        <f t="shared" si="526"/>
        <v/>
      </c>
      <c r="MR157" s="7" t="str">
        <f t="shared" si="527"/>
        <v/>
      </c>
      <c r="MS157" s="7" t="str">
        <f t="shared" si="528"/>
        <v/>
      </c>
      <c r="MT157" s="7" t="str">
        <f t="shared" si="529"/>
        <v/>
      </c>
      <c r="MU157" s="7" t="str">
        <f t="shared" si="530"/>
        <v/>
      </c>
      <c r="MV157" s="7" t="str">
        <f t="shared" si="531"/>
        <v/>
      </c>
      <c r="MW157" s="7" t="str">
        <f t="shared" si="532"/>
        <v/>
      </c>
      <c r="MX157" s="7" t="str">
        <f t="shared" si="533"/>
        <v/>
      </c>
      <c r="MY157" s="7" t="str">
        <f t="shared" si="534"/>
        <v/>
      </c>
      <c r="MZ157" s="7" t="str">
        <f t="shared" si="535"/>
        <v/>
      </c>
      <c r="NA157" s="7" t="str">
        <f t="shared" si="536"/>
        <v/>
      </c>
      <c r="NB157" s="7" t="str">
        <f t="shared" si="537"/>
        <v/>
      </c>
      <c r="NC157" s="7" t="str">
        <f t="shared" si="538"/>
        <v/>
      </c>
      <c r="ND157" s="7" t="str">
        <f t="shared" si="539"/>
        <v/>
      </c>
      <c r="NE157" s="61" t="str">
        <f t="shared" si="540"/>
        <v/>
      </c>
      <c r="NG157" s="10" t="str">
        <f t="shared" si="412"/>
        <v/>
      </c>
      <c r="NI157" s="10" t="str">
        <f t="shared" si="413"/>
        <v/>
      </c>
      <c r="NK157" s="10" t="str">
        <f>IF(COUNTIF($NI157:$NI$176, "X")=1, "X", "")</f>
        <v/>
      </c>
      <c r="NM157" s="10" t="str">
        <f t="shared" si="386"/>
        <v/>
      </c>
      <c r="NO157" s="85" t="str" cm="1">
        <f t="array" ref="NO157">IF(OR(NO$7="", $JE157=""), "", IFERROR(NO$8+SUMPRODUCT((Trades!$CL$8:$CL$307)*(Trades!$O$8:$Q$307=NO$7)*(Trades!$R$8:$R$307&lt;$JE157))-SUMPRODUCT((Trades!$H$8:$H$307)*(Trades!$E$8:$E$307=NO$7)*(Trades!$R$8:$R$307&lt;$JE157)), ""))</f>
        <v/>
      </c>
      <c r="NP157" s="86" t="str" cm="1">
        <f t="array" ref="NP157">IF(OR(NP$7="", $JE157=""), "", IFERROR(NP$8+SUMPRODUCT((Trades!$CL$8:$CL$307)*(Trades!$O$8:$Q$307=NP$7)*(Trades!$R$8:$R$307&lt;$JE157))-SUMPRODUCT((Trades!$H$8:$H$307)*(Trades!$E$8:$E$307=NP$7)*(Trades!$R$8:$R$307&lt;$JE157)), ""))</f>
        <v/>
      </c>
      <c r="NQ157" s="86" t="str" cm="1">
        <f t="array" ref="NQ157">IF(OR(NQ$7="", $JE157=""), "", IFERROR(NQ$8+SUMPRODUCT((Trades!$CL$8:$CL$307)*(Trades!$O$8:$Q$307=NQ$7)*(Trades!$R$8:$R$307&lt;$JE157))-SUMPRODUCT((Trades!$H$8:$H$307)*(Trades!$E$8:$E$307=NQ$7)*(Trades!$R$8:$R$307&lt;$JE157)), ""))</f>
        <v/>
      </c>
      <c r="NR157" s="86" t="str" cm="1">
        <f t="array" ref="NR157">IF(OR(NR$7="", $JE157=""), "", IFERROR(NR$8+SUMPRODUCT((Trades!$CL$8:$CL$307)*(Trades!$O$8:$Q$307=NR$7)*(Trades!$R$8:$R$307&lt;$JE157))-SUMPRODUCT((Trades!$H$8:$H$307)*(Trades!$E$8:$E$307=NR$7)*(Trades!$R$8:$R$307&lt;$JE157)), ""))</f>
        <v/>
      </c>
      <c r="NS157" s="86" t="str" cm="1">
        <f t="array" ref="NS157">IF(OR(NS$7="", $JE157=""), "", IFERROR(NS$8+SUMPRODUCT((Trades!$CL$8:$CL$307)*(Trades!$O$8:$Q$307=NS$7)*(Trades!$R$8:$R$307&lt;$JE157))-SUMPRODUCT((Trades!$H$8:$H$307)*(Trades!$E$8:$E$307=NS$7)*(Trades!$R$8:$R$307&lt;$JE157)), ""))</f>
        <v/>
      </c>
      <c r="NT157" s="86" t="str" cm="1">
        <f t="array" ref="NT157">IF(OR(NT$7="", $JE157=""), "", IFERROR(NT$8+SUMPRODUCT((Trades!$CL$8:$CL$307)*(Trades!$O$8:$Q$307=NT$7)*(Trades!$R$8:$R$307&lt;$JE157))-SUMPRODUCT((Trades!$H$8:$H$307)*(Trades!$E$8:$E$307=NT$7)*(Trades!$R$8:$R$307&lt;$JE157)), ""))</f>
        <v/>
      </c>
      <c r="NU157" s="86" t="str" cm="1">
        <f t="array" ref="NU157">IF(OR(NU$7="", $JE157=""), "", IFERROR(NU$8+SUMPRODUCT((Trades!$CL$8:$CL$307)*(Trades!$O$8:$Q$307=NU$7)*(Trades!$R$8:$R$307&lt;$JE157))-SUMPRODUCT((Trades!$H$8:$H$307)*(Trades!$E$8:$E$307=NU$7)*(Trades!$R$8:$R$307&lt;$JE157)), ""))</f>
        <v/>
      </c>
      <c r="NV157" s="86" t="str" cm="1">
        <f t="array" ref="NV157">IF(OR(NV$7="", $JE157=""), "", IFERROR(NV$8+SUMPRODUCT((Trades!$CL$8:$CL$307)*(Trades!$O$8:$Q$307=NV$7)*(Trades!$R$8:$R$307&lt;$JE157))-SUMPRODUCT((Trades!$H$8:$H$307)*(Trades!$E$8:$E$307=NV$7)*(Trades!$R$8:$R$307&lt;$JE157)), ""))</f>
        <v/>
      </c>
      <c r="NW157" s="86" t="str" cm="1">
        <f t="array" ref="NW157">IF(OR(NW$7="", $JE157=""), "", IFERROR(NW$8+SUMPRODUCT((Trades!$CL$8:$CL$307)*(Trades!$O$8:$Q$307=NW$7)*(Trades!$R$8:$R$307&lt;$JE157))-SUMPRODUCT((Trades!$H$8:$H$307)*(Trades!$E$8:$E$307=NW$7)*(Trades!$R$8:$R$307&lt;$JE157)), ""))</f>
        <v/>
      </c>
      <c r="NX157" s="86" t="str" cm="1">
        <f t="array" ref="NX157">IF(OR(NX$7="", $JE157=""), "", IFERROR(NX$8+SUMPRODUCT((Trades!$CL$8:$CL$307)*(Trades!$O$8:$Q$307=NX$7)*(Trades!$R$8:$R$307&lt;$JE157))-SUMPRODUCT((Trades!$H$8:$H$307)*(Trades!$E$8:$E$307=NX$7)*(Trades!$R$8:$R$307&lt;$JE157)), ""))</f>
        <v/>
      </c>
      <c r="NY157" s="86" t="str" cm="1">
        <f t="array" ref="NY157">IF(OR(NY$7="", $JE157=""), "", IFERROR(NY$8+SUMPRODUCT((Trades!$CL$8:$CL$307)*(Trades!$O$8:$Q$307=NY$7)*(Trades!$R$8:$R$307&lt;$JE157))-SUMPRODUCT((Trades!$H$8:$H$307)*(Trades!$E$8:$E$307=NY$7)*(Trades!$R$8:$R$307&lt;$JE157)), ""))</f>
        <v/>
      </c>
      <c r="NZ157" s="86" t="str" cm="1">
        <f t="array" ref="NZ157">IF(OR(NZ$7="", $JE157=""), "", IFERROR(NZ$8+SUMPRODUCT((Trades!$CL$8:$CL$307)*(Trades!$O$8:$Q$307=NZ$7)*(Trades!$R$8:$R$307&lt;$JE157))-SUMPRODUCT((Trades!$H$8:$H$307)*(Trades!$E$8:$E$307=NZ$7)*(Trades!$R$8:$R$307&lt;$JE157)), ""))</f>
        <v/>
      </c>
      <c r="OA157" s="86" t="str" cm="1">
        <f t="array" ref="OA157">IF(OR(OA$7="", $JE157=""), "", IFERROR(OA$8+SUMPRODUCT((Trades!$CL$8:$CL$307)*(Trades!$O$8:$Q$307=OA$7)*(Trades!$R$8:$R$307&lt;$JE157))-SUMPRODUCT((Trades!$H$8:$H$307)*(Trades!$E$8:$E$307=OA$7)*(Trades!$R$8:$R$307&lt;$JE157)), ""))</f>
        <v/>
      </c>
      <c r="OB157" s="86" t="str" cm="1">
        <f t="array" ref="OB157">IF(OR(OB$7="", $JE157=""), "", IFERROR(OB$8+SUMPRODUCT((Trades!$CL$8:$CL$307)*(Trades!$O$8:$Q$307=OB$7)*(Trades!$R$8:$R$307&lt;$JE157))-SUMPRODUCT((Trades!$H$8:$H$307)*(Trades!$E$8:$E$307=OB$7)*(Trades!$R$8:$R$307&lt;$JE157)), ""))</f>
        <v/>
      </c>
      <c r="OC157" s="86" t="str" cm="1">
        <f t="array" ref="OC157">IF(OR(OC$7="", $JE157=""), "", IFERROR(OC$8+SUMPRODUCT((Trades!$CL$8:$CL$307)*(Trades!$O$8:$Q$307=OC$7)*(Trades!$R$8:$R$307&lt;$JE157))-SUMPRODUCT((Trades!$H$8:$H$307)*(Trades!$E$8:$E$307=OC$7)*(Trades!$R$8:$R$307&lt;$JE157)), ""))</f>
        <v/>
      </c>
      <c r="OD157" s="86" t="str" cm="1">
        <f t="array" ref="OD157">IF(OR(OD$7="", $JE157=""), "", IFERROR(OD$8+SUMPRODUCT((Trades!$CL$8:$CL$307)*(Trades!$O$8:$Q$307=OD$7)*(Trades!$R$8:$R$307&lt;$JE157))-SUMPRODUCT((Trades!$H$8:$H$307)*(Trades!$E$8:$E$307=OD$7)*(Trades!$R$8:$R$307&lt;$JE157)), ""))</f>
        <v/>
      </c>
      <c r="OE157" s="86" t="str" cm="1">
        <f t="array" ref="OE157">IF(OR(OE$7="", $JE157=""), "", IFERROR(OE$8+SUMPRODUCT((Trades!$CL$8:$CL$307)*(Trades!$O$8:$Q$307=OE$7)*(Trades!$R$8:$R$307&lt;$JE157))-SUMPRODUCT((Trades!$H$8:$H$307)*(Trades!$E$8:$E$307=OE$7)*(Trades!$R$8:$R$307&lt;$JE157)), ""))</f>
        <v/>
      </c>
      <c r="OF157" s="86" t="str" cm="1">
        <f t="array" ref="OF157">IF(OR(OF$7="", $JE157=""), "", IFERROR(OF$8+SUMPRODUCT((Trades!$CL$8:$CL$307)*(Trades!$O$8:$Q$307=OF$7)*(Trades!$R$8:$R$307&lt;$JE157))-SUMPRODUCT((Trades!$H$8:$H$307)*(Trades!$E$8:$E$307=OF$7)*(Trades!$R$8:$R$307&lt;$JE157)), ""))</f>
        <v/>
      </c>
      <c r="OG157" s="86" t="str" cm="1">
        <f t="array" ref="OG157">IF(OR(OG$7="", $JE157=""), "", IFERROR(OG$8+SUMPRODUCT((Trades!$CL$8:$CL$307)*(Trades!$O$8:$Q$307=OG$7)*(Trades!$R$8:$R$307&lt;$JE157))-SUMPRODUCT((Trades!$H$8:$H$307)*(Trades!$E$8:$E$307=OG$7)*(Trades!$R$8:$R$307&lt;$JE157)), ""))</f>
        <v/>
      </c>
      <c r="OH157" s="87" t="str" cm="1">
        <f t="array" ref="OH157">IF(OR(OH$7="", $JE157=""), "", IFERROR(OH$8+SUMPRODUCT((Trades!$CL$8:$CL$307)*(Trades!$O$8:$Q$307=OH$7)*(Trades!$R$8:$R$307&lt;$JE157))-SUMPRODUCT((Trades!$H$8:$H$307)*(Trades!$E$8:$E$307=OH$7)*(Trades!$R$8:$R$307&lt;$JE157)), ""))</f>
        <v/>
      </c>
      <c r="OJ157" s="94" t="str">
        <f t="shared" si="541"/>
        <v/>
      </c>
      <c r="OK157" s="95" t="str">
        <f t="shared" si="542"/>
        <v/>
      </c>
      <c r="OL157" s="95" t="str">
        <f t="shared" si="543"/>
        <v/>
      </c>
      <c r="OM157" s="95" t="str">
        <f t="shared" si="544"/>
        <v/>
      </c>
      <c r="ON157" s="95" t="str">
        <f t="shared" si="545"/>
        <v/>
      </c>
      <c r="OO157" s="95" t="str">
        <f t="shared" si="546"/>
        <v/>
      </c>
      <c r="OP157" s="95" t="str">
        <f t="shared" si="547"/>
        <v/>
      </c>
      <c r="OQ157" s="95" t="str">
        <f t="shared" si="548"/>
        <v/>
      </c>
      <c r="OR157" s="95" t="str">
        <f t="shared" si="549"/>
        <v/>
      </c>
      <c r="OS157" s="95" t="str">
        <f t="shared" si="550"/>
        <v/>
      </c>
      <c r="OT157" s="95" t="str">
        <f t="shared" si="551"/>
        <v/>
      </c>
      <c r="OU157" s="95" t="str">
        <f t="shared" si="552"/>
        <v/>
      </c>
      <c r="OV157" s="95" t="str">
        <f t="shared" si="553"/>
        <v/>
      </c>
      <c r="OW157" s="95" t="str">
        <f t="shared" si="554"/>
        <v/>
      </c>
      <c r="OX157" s="95" t="str">
        <f t="shared" si="555"/>
        <v/>
      </c>
      <c r="OY157" s="95" t="str">
        <f t="shared" si="556"/>
        <v/>
      </c>
      <c r="OZ157" s="95" t="str">
        <f t="shared" si="557"/>
        <v/>
      </c>
      <c r="PA157" s="95" t="str">
        <f t="shared" si="558"/>
        <v/>
      </c>
      <c r="PB157" s="95" t="str">
        <f t="shared" si="559"/>
        <v/>
      </c>
      <c r="PC157" s="96" t="str">
        <f t="shared" si="560"/>
        <v/>
      </c>
      <c r="PE157" s="101" t="str">
        <f t="shared" si="415"/>
        <v/>
      </c>
      <c r="PG157" s="106" t="str">
        <f t="shared" si="561"/>
        <v/>
      </c>
      <c r="PH157" s="107" t="str">
        <f t="shared" si="562"/>
        <v/>
      </c>
      <c r="PI157" s="107" t="str">
        <f t="shared" si="563"/>
        <v/>
      </c>
      <c r="PJ157" s="107" t="str">
        <f t="shared" si="564"/>
        <v/>
      </c>
      <c r="PK157" s="107" t="str">
        <f t="shared" si="565"/>
        <v/>
      </c>
      <c r="PL157" s="107" t="str">
        <f t="shared" si="566"/>
        <v/>
      </c>
      <c r="PM157" s="107" t="str">
        <f t="shared" si="567"/>
        <v/>
      </c>
      <c r="PN157" s="107" t="str">
        <f t="shared" si="568"/>
        <v/>
      </c>
      <c r="PO157" s="107" t="str">
        <f t="shared" si="569"/>
        <v/>
      </c>
      <c r="PP157" s="107" t="str">
        <f t="shared" si="570"/>
        <v/>
      </c>
      <c r="PQ157" s="107" t="str">
        <f t="shared" si="571"/>
        <v/>
      </c>
      <c r="PR157" s="107" t="str">
        <f t="shared" si="572"/>
        <v/>
      </c>
      <c r="PS157" s="107" t="str">
        <f t="shared" si="573"/>
        <v/>
      </c>
      <c r="PT157" s="107" t="str">
        <f t="shared" si="574"/>
        <v/>
      </c>
      <c r="PU157" s="107" t="str">
        <f t="shared" si="575"/>
        <v/>
      </c>
      <c r="PV157" s="107" t="str">
        <f t="shared" si="576"/>
        <v/>
      </c>
      <c r="PW157" s="107" t="str">
        <f t="shared" si="577"/>
        <v/>
      </c>
      <c r="PX157" s="107" t="str">
        <f t="shared" si="578"/>
        <v/>
      </c>
      <c r="PY157" s="107" t="str">
        <f t="shared" si="579"/>
        <v/>
      </c>
      <c r="PZ157" s="108" t="str">
        <f t="shared" si="580"/>
        <v/>
      </c>
      <c r="QB157" s="124" t="str" cm="1">
        <f t="array" ref="QB157">IF(OR($QB$3="", $NI157=""), "", IFERROR(INDEX($ML157:$NE157, $QA157, MATCH($QB$3, $ML$7:$NE$7, 0)), ""))</f>
        <v/>
      </c>
      <c r="QD157" s="101" t="e" cm="1">
        <f t="array" ref="QD157">IF(OR($NI157="", $QB$3=""), NA(), IFERROR(INDEX($NO157:$OH157, $QC157, MATCH($QB$3, $NO$7:$OH$7, 0)), NA()))</f>
        <v>#N/A</v>
      </c>
      <c r="QF157" s="10">
        <f t="shared" si="387"/>
        <v>-20</v>
      </c>
    </row>
    <row r="158" spans="218:448" ht="15" hidden="1" customHeight="1" x14ac:dyDescent="0.25">
      <c r="HJ158" s="52" t="e">
        <f t="shared" si="581"/>
        <v>#VALUE!</v>
      </c>
      <c r="HL158" s="49">
        <f>$CA$14</f>
        <v>0.24999999999999997</v>
      </c>
      <c r="HN158" s="10" t="e">
        <f t="shared" si="324"/>
        <v>#VALUE!</v>
      </c>
      <c r="HP158" s="10" t="e">
        <f t="shared" si="325"/>
        <v>#VALUE!</v>
      </c>
      <c r="HR158" s="10" t="e">
        <f t="shared" si="457"/>
        <v>#VALUE!</v>
      </c>
      <c r="HT158" s="60" t="e">
        <f t="shared" si="458"/>
        <v>#VALUE!</v>
      </c>
      <c r="HU158" s="7" t="e">
        <f t="shared" si="458"/>
        <v>#VALUE!</v>
      </c>
      <c r="HV158" s="7" t="e">
        <f t="shared" si="458"/>
        <v>#VALUE!</v>
      </c>
      <c r="HW158" s="7" t="e">
        <f t="shared" si="458"/>
        <v>#VALUE!</v>
      </c>
      <c r="HX158" s="7" t="e">
        <f t="shared" si="458"/>
        <v>#VALUE!</v>
      </c>
      <c r="HY158" s="7" t="e">
        <f t="shared" si="458"/>
        <v>#VALUE!</v>
      </c>
      <c r="HZ158" s="7" t="e">
        <f t="shared" si="458"/>
        <v>#VALUE!</v>
      </c>
      <c r="IA158" s="7" t="e">
        <f t="shared" si="458"/>
        <v>#VALUE!</v>
      </c>
      <c r="IB158" s="7" t="e">
        <f t="shared" si="458"/>
        <v>#VALUE!</v>
      </c>
      <c r="IC158" s="7" t="e">
        <f t="shared" si="458"/>
        <v>#VALUE!</v>
      </c>
      <c r="ID158" s="7" t="e">
        <f t="shared" si="458"/>
        <v>#VALUE!</v>
      </c>
      <c r="IE158" s="7" t="e">
        <f t="shared" si="458"/>
        <v>#VALUE!</v>
      </c>
      <c r="IF158" s="7" t="e">
        <f t="shared" si="458"/>
        <v>#VALUE!</v>
      </c>
      <c r="IG158" s="7" t="e">
        <f t="shared" si="458"/>
        <v>#VALUE!</v>
      </c>
      <c r="IH158" s="7" t="e">
        <f t="shared" si="458"/>
        <v>#VALUE!</v>
      </c>
      <c r="II158" s="7" t="e">
        <f t="shared" si="458"/>
        <v>#VALUE!</v>
      </c>
      <c r="IJ158" s="7" t="e">
        <f t="shared" si="459"/>
        <v>#VALUE!</v>
      </c>
      <c r="IK158" s="7" t="e">
        <f t="shared" si="459"/>
        <v>#VALUE!</v>
      </c>
      <c r="IL158" s="7" t="e">
        <f t="shared" si="459"/>
        <v>#VALUE!</v>
      </c>
      <c r="IM158" s="61" t="e">
        <f t="shared" si="459"/>
        <v>#VALUE!</v>
      </c>
      <c r="JE158" s="67" t="str">
        <f t="shared" si="460"/>
        <v/>
      </c>
      <c r="JF158" s="60" t="str">
        <f>IF(AND($IQ$5='Dev Settings'!$BU$3, COUNTIF($IP$21:$IP$25, HT158)&gt;0, COUNTIF($IP$21:$IP$25, HT157)&gt;0), MIN($ML157:$NE157)-ML157, IF(AND($IQ$6='Dev Settings'!$BU$3, COUNTIF($IQ$21:$IQ$25, HT158)&gt;0, COUNTIF($IQ$21:$IQ$25, HT157)&gt;0), MAX($ML157:$NE157)-ML157, IFERROR(INDEX($IU$8:$IU$107, MATCH(HT158, $IT$8:$IT$107, 0)), "")))</f>
        <v/>
      </c>
      <c r="JG158" s="7" t="str">
        <f>IF(AND($IQ$5='Dev Settings'!$BU$3, COUNTIF($IP$21:$IP$25, HU158)&gt;0, COUNTIF($IP$21:$IP$25, HU157)&gt;0), MIN($ML157:$NE157)-MM157, IF(AND($IQ$6='Dev Settings'!$BU$3, COUNTIF($IQ$21:$IQ$25, HU158)&gt;0, COUNTIF($IQ$21:$IQ$25, HU157)&gt;0), MAX($ML157:$NE157)-MM157, IFERROR(INDEX($IU$8:$IU$107, MATCH(HU158, $IT$8:$IT$107, 0)), "")))</f>
        <v/>
      </c>
      <c r="JH158" s="7" t="str">
        <f>IF(AND($IQ$5='Dev Settings'!$BU$3, COUNTIF($IP$21:$IP$25, HV158)&gt;0, COUNTIF($IP$21:$IP$25, HV157)&gt;0), MIN($ML157:$NE157)-MN157, IF(AND($IQ$6='Dev Settings'!$BU$3, COUNTIF($IQ$21:$IQ$25, HV158)&gt;0, COUNTIF($IQ$21:$IQ$25, HV157)&gt;0), MAX($ML157:$NE157)-MN157, IFERROR(INDEX($IU$8:$IU$107, MATCH(HV158, $IT$8:$IT$107, 0)), "")))</f>
        <v/>
      </c>
      <c r="JI158" s="7" t="str">
        <f>IF(AND($IQ$5='Dev Settings'!$BU$3, COUNTIF($IP$21:$IP$25, HW158)&gt;0, COUNTIF($IP$21:$IP$25, HW157)&gt;0), MIN($ML157:$NE157)-MO157, IF(AND($IQ$6='Dev Settings'!$BU$3, COUNTIF($IQ$21:$IQ$25, HW158)&gt;0, COUNTIF($IQ$21:$IQ$25, HW157)&gt;0), MAX($ML157:$NE157)-MO157, IFERROR(INDEX($IU$8:$IU$107, MATCH(HW158, $IT$8:$IT$107, 0)), "")))</f>
        <v/>
      </c>
      <c r="JJ158" s="7" t="str">
        <f>IF(AND($IQ$5='Dev Settings'!$BU$3, COUNTIF($IP$21:$IP$25, HX158)&gt;0, COUNTIF($IP$21:$IP$25, HX157)&gt;0), MIN($ML157:$NE157)-MP157, IF(AND($IQ$6='Dev Settings'!$BU$3, COUNTIF($IQ$21:$IQ$25, HX158)&gt;0, COUNTIF($IQ$21:$IQ$25, HX157)&gt;0), MAX($ML157:$NE157)-MP157, IFERROR(INDEX($IU$8:$IU$107, MATCH(HX158, $IT$8:$IT$107, 0)), "")))</f>
        <v/>
      </c>
      <c r="JK158" s="7" t="str">
        <f>IF(AND($IQ$5='Dev Settings'!$BU$3, COUNTIF($IP$21:$IP$25, HY158)&gt;0, COUNTIF($IP$21:$IP$25, HY157)&gt;0), MIN($ML157:$NE157)-MQ157, IF(AND($IQ$6='Dev Settings'!$BU$3, COUNTIF($IQ$21:$IQ$25, HY158)&gt;0, COUNTIF($IQ$21:$IQ$25, HY157)&gt;0), MAX($ML157:$NE157)-MQ157, IFERROR(INDEX($IU$8:$IU$107, MATCH(HY158, $IT$8:$IT$107, 0)), "")))</f>
        <v/>
      </c>
      <c r="JL158" s="7" t="str">
        <f>IF(AND($IQ$5='Dev Settings'!$BU$3, COUNTIF($IP$21:$IP$25, HZ158)&gt;0, COUNTIF($IP$21:$IP$25, HZ157)&gt;0), MIN($ML157:$NE157)-MR157, IF(AND($IQ$6='Dev Settings'!$BU$3, COUNTIF($IQ$21:$IQ$25, HZ158)&gt;0, COUNTIF($IQ$21:$IQ$25, HZ157)&gt;0), MAX($ML157:$NE157)-MR157, IFERROR(INDEX($IU$8:$IU$107, MATCH(HZ158, $IT$8:$IT$107, 0)), "")))</f>
        <v/>
      </c>
      <c r="JM158" s="7" t="str">
        <f>IF(AND($IQ$5='Dev Settings'!$BU$3, COUNTIF($IP$21:$IP$25, IA158)&gt;0, COUNTIF($IP$21:$IP$25, IA157)&gt;0), MIN($ML157:$NE157)-MS157, IF(AND($IQ$6='Dev Settings'!$BU$3, COUNTIF($IQ$21:$IQ$25, IA158)&gt;0, COUNTIF($IQ$21:$IQ$25, IA157)&gt;0), MAX($ML157:$NE157)-MS157, IFERROR(INDEX($IU$8:$IU$107, MATCH(IA158, $IT$8:$IT$107, 0)), "")))</f>
        <v/>
      </c>
      <c r="JN158" s="7" t="str">
        <f>IF(AND($IQ$5='Dev Settings'!$BU$3, COUNTIF($IP$21:$IP$25, IB158)&gt;0, COUNTIF($IP$21:$IP$25, IB157)&gt;0), MIN($ML157:$NE157)-MT157, IF(AND($IQ$6='Dev Settings'!$BU$3, COUNTIF($IQ$21:$IQ$25, IB158)&gt;0, COUNTIF($IQ$21:$IQ$25, IB157)&gt;0), MAX($ML157:$NE157)-MT157, IFERROR(INDEX($IU$8:$IU$107, MATCH(IB158, $IT$8:$IT$107, 0)), "")))</f>
        <v/>
      </c>
      <c r="JO158" s="7" t="str">
        <f>IF(AND($IQ$5='Dev Settings'!$BU$3, COUNTIF($IP$21:$IP$25, IC158)&gt;0, COUNTIF($IP$21:$IP$25, IC157)&gt;0), MIN($ML157:$NE157)-MU157, IF(AND($IQ$6='Dev Settings'!$BU$3, COUNTIF($IQ$21:$IQ$25, IC158)&gt;0, COUNTIF($IQ$21:$IQ$25, IC157)&gt;0), MAX($ML157:$NE157)-MU157, IFERROR(INDEX($IU$8:$IU$107, MATCH(IC158, $IT$8:$IT$107, 0)), "")))</f>
        <v/>
      </c>
      <c r="JP158" s="7" t="str">
        <f>IF(AND($IQ$5='Dev Settings'!$BU$3, COUNTIF($IP$21:$IP$25, ID158)&gt;0, COUNTIF($IP$21:$IP$25, ID157)&gt;0), MIN($ML157:$NE157)-MV157, IF(AND($IQ$6='Dev Settings'!$BU$3, COUNTIF($IQ$21:$IQ$25, ID158)&gt;0, COUNTIF($IQ$21:$IQ$25, ID157)&gt;0), MAX($ML157:$NE157)-MV157, IFERROR(INDEX($IU$8:$IU$107, MATCH(ID158, $IT$8:$IT$107, 0)), "")))</f>
        <v/>
      </c>
      <c r="JQ158" s="7" t="str">
        <f>IF(AND($IQ$5='Dev Settings'!$BU$3, COUNTIF($IP$21:$IP$25, IE158)&gt;0, COUNTIF($IP$21:$IP$25, IE157)&gt;0), MIN($ML157:$NE157)-MW157, IF(AND($IQ$6='Dev Settings'!$BU$3, COUNTIF($IQ$21:$IQ$25, IE158)&gt;0, COUNTIF($IQ$21:$IQ$25, IE157)&gt;0), MAX($ML157:$NE157)-MW157, IFERROR(INDEX($IU$8:$IU$107, MATCH(IE158, $IT$8:$IT$107, 0)), "")))</f>
        <v/>
      </c>
      <c r="JR158" s="7" t="str">
        <f>IF(AND($IQ$5='Dev Settings'!$BU$3, COUNTIF($IP$21:$IP$25, IF158)&gt;0, COUNTIF($IP$21:$IP$25, IF157)&gt;0), MIN($ML157:$NE157)-MX157, IF(AND($IQ$6='Dev Settings'!$BU$3, COUNTIF($IQ$21:$IQ$25, IF158)&gt;0, COUNTIF($IQ$21:$IQ$25, IF157)&gt;0), MAX($ML157:$NE157)-MX157, IFERROR(INDEX($IU$8:$IU$107, MATCH(IF158, $IT$8:$IT$107, 0)), "")))</f>
        <v/>
      </c>
      <c r="JS158" s="7" t="str">
        <f>IF(AND($IQ$5='Dev Settings'!$BU$3, COUNTIF($IP$21:$IP$25, IG158)&gt;0, COUNTIF($IP$21:$IP$25, IG157)&gt;0), MIN($ML157:$NE157)-MY157, IF(AND($IQ$6='Dev Settings'!$BU$3, COUNTIF($IQ$21:$IQ$25, IG158)&gt;0, COUNTIF($IQ$21:$IQ$25, IG157)&gt;0), MAX($ML157:$NE157)-MY157, IFERROR(INDEX($IU$8:$IU$107, MATCH(IG158, $IT$8:$IT$107, 0)), "")))</f>
        <v/>
      </c>
      <c r="JT158" s="7" t="str">
        <f>IF(AND($IQ$5='Dev Settings'!$BU$3, COUNTIF($IP$21:$IP$25, IH158)&gt;0, COUNTIF($IP$21:$IP$25, IH157)&gt;0), MIN($ML157:$NE157)-MZ157, IF(AND($IQ$6='Dev Settings'!$BU$3, COUNTIF($IQ$21:$IQ$25, IH158)&gt;0, COUNTIF($IQ$21:$IQ$25, IH157)&gt;0), MAX($ML157:$NE157)-MZ157, IFERROR(INDEX($IU$8:$IU$107, MATCH(IH158, $IT$8:$IT$107, 0)), "")))</f>
        <v/>
      </c>
      <c r="JU158" s="7" t="str">
        <f>IF(AND($IQ$5='Dev Settings'!$BU$3, COUNTIF($IP$21:$IP$25, II158)&gt;0, COUNTIF($IP$21:$IP$25, II157)&gt;0), MIN($ML157:$NE157)-NA157, IF(AND($IQ$6='Dev Settings'!$BU$3, COUNTIF($IQ$21:$IQ$25, II158)&gt;0, COUNTIF($IQ$21:$IQ$25, II157)&gt;0), MAX($ML157:$NE157)-NA157, IFERROR(INDEX($IU$8:$IU$107, MATCH(II158, $IT$8:$IT$107, 0)), "")))</f>
        <v/>
      </c>
      <c r="JV158" s="7" t="str">
        <f>IF(AND($IQ$5='Dev Settings'!$BU$3, COUNTIF($IP$21:$IP$25, IJ158)&gt;0, COUNTIF($IP$21:$IP$25, IJ157)&gt;0), MIN($ML157:$NE157)-NB157, IF(AND($IQ$6='Dev Settings'!$BU$3, COUNTIF($IQ$21:$IQ$25, IJ158)&gt;0, COUNTIF($IQ$21:$IQ$25, IJ157)&gt;0), MAX($ML157:$NE157)-NB157, IFERROR(INDEX($IU$8:$IU$107, MATCH(IJ158, $IT$8:$IT$107, 0)), "")))</f>
        <v/>
      </c>
      <c r="JW158" s="7" t="str">
        <f>IF(AND($IQ$5='Dev Settings'!$BU$3, COUNTIF($IP$21:$IP$25, IK158)&gt;0, COUNTIF($IP$21:$IP$25, IK157)&gt;0), MIN($ML157:$NE157)-NC157, IF(AND($IQ$6='Dev Settings'!$BU$3, COUNTIF($IQ$21:$IQ$25, IK158)&gt;0, COUNTIF($IQ$21:$IQ$25, IK157)&gt;0), MAX($ML157:$NE157)-NC157, IFERROR(INDEX($IU$8:$IU$107, MATCH(IK158, $IT$8:$IT$107, 0)), "")))</f>
        <v/>
      </c>
      <c r="JX158" s="7" t="str">
        <f>IF(AND($IQ$5='Dev Settings'!$BU$3, COUNTIF($IP$21:$IP$25, IL158)&gt;0, COUNTIF($IP$21:$IP$25, IL157)&gt;0), MIN($ML157:$NE157)-ND157, IF(AND($IQ$6='Dev Settings'!$BU$3, COUNTIF($IQ$21:$IQ$25, IL158)&gt;0, COUNTIF($IQ$21:$IQ$25, IL157)&gt;0), MAX($ML157:$NE157)-ND157, IFERROR(INDEX($IU$8:$IU$107, MATCH(IL158, $IT$8:$IT$107, 0)), "")))</f>
        <v/>
      </c>
      <c r="JY158" s="61" t="str">
        <f>IF(AND($IQ$5='Dev Settings'!$BU$3, COUNTIF($IP$21:$IP$25, IM158)&gt;0, COUNTIF($IP$21:$IP$25, IM157)&gt;0), MIN($ML157:$NE157)-NE157, IF(AND($IQ$6='Dev Settings'!$BU$3, COUNTIF($IQ$21:$IQ$25, IM158)&gt;0, COUNTIF($IQ$21:$IQ$25, IM157)&gt;0), MAX($ML157:$NE157)-NE157, IFERROR(INDEX($IU$8:$IU$107, MATCH(IM158, $IT$8:$IT$107, 0)), "")))</f>
        <v/>
      </c>
      <c r="KA158" s="60" t="str">
        <f t="shared" si="461"/>
        <v/>
      </c>
      <c r="KB158" s="7" t="str">
        <f t="shared" si="462"/>
        <v/>
      </c>
      <c r="KC158" s="7" t="str">
        <f t="shared" si="463"/>
        <v/>
      </c>
      <c r="KD158" s="7" t="str">
        <f t="shared" si="464"/>
        <v/>
      </c>
      <c r="KE158" s="7" t="str">
        <f t="shared" si="465"/>
        <v/>
      </c>
      <c r="KF158" s="7" t="str">
        <f t="shared" si="466"/>
        <v/>
      </c>
      <c r="KG158" s="7" t="str">
        <f t="shared" si="467"/>
        <v/>
      </c>
      <c r="KH158" s="7" t="str">
        <f t="shared" si="468"/>
        <v/>
      </c>
      <c r="KI158" s="7" t="str">
        <f t="shared" si="469"/>
        <v/>
      </c>
      <c r="KJ158" s="7" t="str">
        <f t="shared" si="470"/>
        <v/>
      </c>
      <c r="KK158" s="7" t="str">
        <f t="shared" si="471"/>
        <v/>
      </c>
      <c r="KL158" s="7" t="str">
        <f t="shared" si="472"/>
        <v/>
      </c>
      <c r="KM158" s="7" t="str">
        <f t="shared" si="473"/>
        <v/>
      </c>
      <c r="KN158" s="7" t="str">
        <f t="shared" si="474"/>
        <v/>
      </c>
      <c r="KO158" s="7" t="str">
        <f t="shared" si="475"/>
        <v/>
      </c>
      <c r="KP158" s="7" t="str">
        <f t="shared" si="476"/>
        <v/>
      </c>
      <c r="KQ158" s="7" t="str">
        <f t="shared" si="477"/>
        <v/>
      </c>
      <c r="KR158" s="7" t="str">
        <f t="shared" si="478"/>
        <v/>
      </c>
      <c r="KS158" s="7" t="str">
        <f t="shared" si="479"/>
        <v/>
      </c>
      <c r="KT158" s="61" t="str">
        <f t="shared" si="480"/>
        <v/>
      </c>
      <c r="KV158" s="60" t="e">
        <f t="shared" si="481"/>
        <v>#VALUE!</v>
      </c>
      <c r="KW158" s="7" t="e">
        <f t="shared" si="482"/>
        <v>#VALUE!</v>
      </c>
      <c r="KX158" s="7" t="e">
        <f t="shared" si="483"/>
        <v>#VALUE!</v>
      </c>
      <c r="KY158" s="7" t="e">
        <f t="shared" si="484"/>
        <v>#VALUE!</v>
      </c>
      <c r="KZ158" s="7" t="e">
        <f t="shared" si="485"/>
        <v>#VALUE!</v>
      </c>
      <c r="LA158" s="7" t="e">
        <f t="shared" si="486"/>
        <v>#VALUE!</v>
      </c>
      <c r="LB158" s="7" t="e">
        <f t="shared" si="487"/>
        <v>#VALUE!</v>
      </c>
      <c r="LC158" s="7" t="e">
        <f t="shared" si="488"/>
        <v>#VALUE!</v>
      </c>
      <c r="LD158" s="7" t="e">
        <f t="shared" si="489"/>
        <v>#VALUE!</v>
      </c>
      <c r="LE158" s="7" t="e">
        <f t="shared" si="490"/>
        <v>#VALUE!</v>
      </c>
      <c r="LF158" s="7" t="e">
        <f t="shared" si="491"/>
        <v>#VALUE!</v>
      </c>
      <c r="LG158" s="7" t="e">
        <f t="shared" si="492"/>
        <v>#VALUE!</v>
      </c>
      <c r="LH158" s="7" t="e">
        <f t="shared" si="493"/>
        <v>#VALUE!</v>
      </c>
      <c r="LI158" s="7" t="e">
        <f t="shared" si="494"/>
        <v>#VALUE!</v>
      </c>
      <c r="LJ158" s="7" t="e">
        <f t="shared" si="495"/>
        <v>#VALUE!</v>
      </c>
      <c r="LK158" s="7" t="e">
        <f t="shared" si="496"/>
        <v>#VALUE!</v>
      </c>
      <c r="LL158" s="7" t="e">
        <f t="shared" si="497"/>
        <v>#VALUE!</v>
      </c>
      <c r="LM158" s="7" t="e">
        <f t="shared" si="498"/>
        <v>#VALUE!</v>
      </c>
      <c r="LN158" s="7" t="e">
        <f t="shared" si="499"/>
        <v>#VALUE!</v>
      </c>
      <c r="LO158" s="61" t="e">
        <f t="shared" si="500"/>
        <v>#VALUE!</v>
      </c>
      <c r="LQ158" s="60" t="e">
        <f t="shared" si="501"/>
        <v>#VALUE!</v>
      </c>
      <c r="LR158" s="7" t="e">
        <f t="shared" si="502"/>
        <v>#VALUE!</v>
      </c>
      <c r="LS158" s="7" t="e">
        <f t="shared" si="503"/>
        <v>#VALUE!</v>
      </c>
      <c r="LT158" s="7" t="e">
        <f t="shared" si="504"/>
        <v>#VALUE!</v>
      </c>
      <c r="LU158" s="7" t="e">
        <f t="shared" si="505"/>
        <v>#VALUE!</v>
      </c>
      <c r="LV158" s="7" t="e">
        <f t="shared" si="506"/>
        <v>#VALUE!</v>
      </c>
      <c r="LW158" s="7" t="e">
        <f t="shared" si="507"/>
        <v>#VALUE!</v>
      </c>
      <c r="LX158" s="7" t="e">
        <f t="shared" si="508"/>
        <v>#VALUE!</v>
      </c>
      <c r="LY158" s="7" t="e">
        <f t="shared" si="509"/>
        <v>#VALUE!</v>
      </c>
      <c r="LZ158" s="7" t="e">
        <f t="shared" si="510"/>
        <v>#VALUE!</v>
      </c>
      <c r="MA158" s="7" t="e">
        <f t="shared" si="511"/>
        <v>#VALUE!</v>
      </c>
      <c r="MB158" s="7" t="e">
        <f t="shared" si="512"/>
        <v>#VALUE!</v>
      </c>
      <c r="MC158" s="7" t="e">
        <f t="shared" si="513"/>
        <v>#VALUE!</v>
      </c>
      <c r="MD158" s="7" t="e">
        <f t="shared" si="514"/>
        <v>#VALUE!</v>
      </c>
      <c r="ME158" s="7" t="e">
        <f t="shared" si="515"/>
        <v>#VALUE!</v>
      </c>
      <c r="MF158" s="7" t="e">
        <f t="shared" si="516"/>
        <v>#VALUE!</v>
      </c>
      <c r="MG158" s="7" t="e">
        <f t="shared" si="517"/>
        <v>#VALUE!</v>
      </c>
      <c r="MH158" s="7" t="e">
        <f t="shared" si="518"/>
        <v>#VALUE!</v>
      </c>
      <c r="MI158" s="7" t="e">
        <f t="shared" si="519"/>
        <v>#VALUE!</v>
      </c>
      <c r="MJ158" s="61" t="e">
        <f t="shared" si="520"/>
        <v>#VALUE!</v>
      </c>
      <c r="ML158" s="60" t="str">
        <f t="shared" si="521"/>
        <v/>
      </c>
      <c r="MM158" s="7" t="str">
        <f t="shared" si="522"/>
        <v/>
      </c>
      <c r="MN158" s="7" t="str">
        <f t="shared" si="523"/>
        <v/>
      </c>
      <c r="MO158" s="7" t="str">
        <f t="shared" si="524"/>
        <v/>
      </c>
      <c r="MP158" s="7" t="str">
        <f t="shared" si="525"/>
        <v/>
      </c>
      <c r="MQ158" s="7" t="str">
        <f t="shared" si="526"/>
        <v/>
      </c>
      <c r="MR158" s="7" t="str">
        <f t="shared" si="527"/>
        <v/>
      </c>
      <c r="MS158" s="7" t="str">
        <f t="shared" si="528"/>
        <v/>
      </c>
      <c r="MT158" s="7" t="str">
        <f t="shared" si="529"/>
        <v/>
      </c>
      <c r="MU158" s="7" t="str">
        <f t="shared" si="530"/>
        <v/>
      </c>
      <c r="MV158" s="7" t="str">
        <f t="shared" si="531"/>
        <v/>
      </c>
      <c r="MW158" s="7" t="str">
        <f t="shared" si="532"/>
        <v/>
      </c>
      <c r="MX158" s="7" t="str">
        <f t="shared" si="533"/>
        <v/>
      </c>
      <c r="MY158" s="7" t="str">
        <f t="shared" si="534"/>
        <v/>
      </c>
      <c r="MZ158" s="7" t="str">
        <f t="shared" si="535"/>
        <v/>
      </c>
      <c r="NA158" s="7" t="str">
        <f t="shared" si="536"/>
        <v/>
      </c>
      <c r="NB158" s="7" t="str">
        <f t="shared" si="537"/>
        <v/>
      </c>
      <c r="NC158" s="7" t="str">
        <f t="shared" si="538"/>
        <v/>
      </c>
      <c r="ND158" s="7" t="str">
        <f t="shared" si="539"/>
        <v/>
      </c>
      <c r="NE158" s="61" t="str">
        <f t="shared" si="540"/>
        <v/>
      </c>
      <c r="NG158" s="10" t="str">
        <f t="shared" si="412"/>
        <v/>
      </c>
      <c r="NI158" s="10" t="str">
        <f t="shared" si="413"/>
        <v/>
      </c>
      <c r="NK158" s="10" t="str">
        <f>IF(COUNTIF($NI158:$NI$176, "X")=1, "X", "")</f>
        <v/>
      </c>
      <c r="NM158" s="10" t="str">
        <f t="shared" si="386"/>
        <v/>
      </c>
      <c r="NO158" s="85" t="str" cm="1">
        <f t="array" ref="NO158">IF(OR(NO$7="", $JE158=""), "", IFERROR(NO$8+SUMPRODUCT((Trades!$CL$8:$CL$307)*(Trades!$O$8:$Q$307=NO$7)*(Trades!$R$8:$R$307&lt;$JE158))-SUMPRODUCT((Trades!$H$8:$H$307)*(Trades!$E$8:$E$307=NO$7)*(Trades!$R$8:$R$307&lt;$JE158)), ""))</f>
        <v/>
      </c>
      <c r="NP158" s="86" t="str" cm="1">
        <f t="array" ref="NP158">IF(OR(NP$7="", $JE158=""), "", IFERROR(NP$8+SUMPRODUCT((Trades!$CL$8:$CL$307)*(Trades!$O$8:$Q$307=NP$7)*(Trades!$R$8:$R$307&lt;$JE158))-SUMPRODUCT((Trades!$H$8:$H$307)*(Trades!$E$8:$E$307=NP$7)*(Trades!$R$8:$R$307&lt;$JE158)), ""))</f>
        <v/>
      </c>
      <c r="NQ158" s="86" t="str" cm="1">
        <f t="array" ref="NQ158">IF(OR(NQ$7="", $JE158=""), "", IFERROR(NQ$8+SUMPRODUCT((Trades!$CL$8:$CL$307)*(Trades!$O$8:$Q$307=NQ$7)*(Trades!$R$8:$R$307&lt;$JE158))-SUMPRODUCT((Trades!$H$8:$H$307)*(Trades!$E$8:$E$307=NQ$7)*(Trades!$R$8:$R$307&lt;$JE158)), ""))</f>
        <v/>
      </c>
      <c r="NR158" s="86" t="str" cm="1">
        <f t="array" ref="NR158">IF(OR(NR$7="", $JE158=""), "", IFERROR(NR$8+SUMPRODUCT((Trades!$CL$8:$CL$307)*(Trades!$O$8:$Q$307=NR$7)*(Trades!$R$8:$R$307&lt;$JE158))-SUMPRODUCT((Trades!$H$8:$H$307)*(Trades!$E$8:$E$307=NR$7)*(Trades!$R$8:$R$307&lt;$JE158)), ""))</f>
        <v/>
      </c>
      <c r="NS158" s="86" t="str" cm="1">
        <f t="array" ref="NS158">IF(OR(NS$7="", $JE158=""), "", IFERROR(NS$8+SUMPRODUCT((Trades!$CL$8:$CL$307)*(Trades!$O$8:$Q$307=NS$7)*(Trades!$R$8:$R$307&lt;$JE158))-SUMPRODUCT((Trades!$H$8:$H$307)*(Trades!$E$8:$E$307=NS$7)*(Trades!$R$8:$R$307&lt;$JE158)), ""))</f>
        <v/>
      </c>
      <c r="NT158" s="86" t="str" cm="1">
        <f t="array" ref="NT158">IF(OR(NT$7="", $JE158=""), "", IFERROR(NT$8+SUMPRODUCT((Trades!$CL$8:$CL$307)*(Trades!$O$8:$Q$307=NT$7)*(Trades!$R$8:$R$307&lt;$JE158))-SUMPRODUCT((Trades!$H$8:$H$307)*(Trades!$E$8:$E$307=NT$7)*(Trades!$R$8:$R$307&lt;$JE158)), ""))</f>
        <v/>
      </c>
      <c r="NU158" s="86" t="str" cm="1">
        <f t="array" ref="NU158">IF(OR(NU$7="", $JE158=""), "", IFERROR(NU$8+SUMPRODUCT((Trades!$CL$8:$CL$307)*(Trades!$O$8:$Q$307=NU$7)*(Trades!$R$8:$R$307&lt;$JE158))-SUMPRODUCT((Trades!$H$8:$H$307)*(Trades!$E$8:$E$307=NU$7)*(Trades!$R$8:$R$307&lt;$JE158)), ""))</f>
        <v/>
      </c>
      <c r="NV158" s="86" t="str" cm="1">
        <f t="array" ref="NV158">IF(OR(NV$7="", $JE158=""), "", IFERROR(NV$8+SUMPRODUCT((Trades!$CL$8:$CL$307)*(Trades!$O$8:$Q$307=NV$7)*(Trades!$R$8:$R$307&lt;$JE158))-SUMPRODUCT((Trades!$H$8:$H$307)*(Trades!$E$8:$E$307=NV$7)*(Trades!$R$8:$R$307&lt;$JE158)), ""))</f>
        <v/>
      </c>
      <c r="NW158" s="86" t="str" cm="1">
        <f t="array" ref="NW158">IF(OR(NW$7="", $JE158=""), "", IFERROR(NW$8+SUMPRODUCT((Trades!$CL$8:$CL$307)*(Trades!$O$8:$Q$307=NW$7)*(Trades!$R$8:$R$307&lt;$JE158))-SUMPRODUCT((Trades!$H$8:$H$307)*(Trades!$E$8:$E$307=NW$7)*(Trades!$R$8:$R$307&lt;$JE158)), ""))</f>
        <v/>
      </c>
      <c r="NX158" s="86" t="str" cm="1">
        <f t="array" ref="NX158">IF(OR(NX$7="", $JE158=""), "", IFERROR(NX$8+SUMPRODUCT((Trades!$CL$8:$CL$307)*(Trades!$O$8:$Q$307=NX$7)*(Trades!$R$8:$R$307&lt;$JE158))-SUMPRODUCT((Trades!$H$8:$H$307)*(Trades!$E$8:$E$307=NX$7)*(Trades!$R$8:$R$307&lt;$JE158)), ""))</f>
        <v/>
      </c>
      <c r="NY158" s="86" t="str" cm="1">
        <f t="array" ref="NY158">IF(OR(NY$7="", $JE158=""), "", IFERROR(NY$8+SUMPRODUCT((Trades!$CL$8:$CL$307)*(Trades!$O$8:$Q$307=NY$7)*(Trades!$R$8:$R$307&lt;$JE158))-SUMPRODUCT((Trades!$H$8:$H$307)*(Trades!$E$8:$E$307=NY$7)*(Trades!$R$8:$R$307&lt;$JE158)), ""))</f>
        <v/>
      </c>
      <c r="NZ158" s="86" t="str" cm="1">
        <f t="array" ref="NZ158">IF(OR(NZ$7="", $JE158=""), "", IFERROR(NZ$8+SUMPRODUCT((Trades!$CL$8:$CL$307)*(Trades!$O$8:$Q$307=NZ$7)*(Trades!$R$8:$R$307&lt;$JE158))-SUMPRODUCT((Trades!$H$8:$H$307)*(Trades!$E$8:$E$307=NZ$7)*(Trades!$R$8:$R$307&lt;$JE158)), ""))</f>
        <v/>
      </c>
      <c r="OA158" s="86" t="str" cm="1">
        <f t="array" ref="OA158">IF(OR(OA$7="", $JE158=""), "", IFERROR(OA$8+SUMPRODUCT((Trades!$CL$8:$CL$307)*(Trades!$O$8:$Q$307=OA$7)*(Trades!$R$8:$R$307&lt;$JE158))-SUMPRODUCT((Trades!$H$8:$H$307)*(Trades!$E$8:$E$307=OA$7)*(Trades!$R$8:$R$307&lt;$JE158)), ""))</f>
        <v/>
      </c>
      <c r="OB158" s="86" t="str" cm="1">
        <f t="array" ref="OB158">IF(OR(OB$7="", $JE158=""), "", IFERROR(OB$8+SUMPRODUCT((Trades!$CL$8:$CL$307)*(Trades!$O$8:$Q$307=OB$7)*(Trades!$R$8:$R$307&lt;$JE158))-SUMPRODUCT((Trades!$H$8:$H$307)*(Trades!$E$8:$E$307=OB$7)*(Trades!$R$8:$R$307&lt;$JE158)), ""))</f>
        <v/>
      </c>
      <c r="OC158" s="86" t="str" cm="1">
        <f t="array" ref="OC158">IF(OR(OC$7="", $JE158=""), "", IFERROR(OC$8+SUMPRODUCT((Trades!$CL$8:$CL$307)*(Trades!$O$8:$Q$307=OC$7)*(Trades!$R$8:$R$307&lt;$JE158))-SUMPRODUCT((Trades!$H$8:$H$307)*(Trades!$E$8:$E$307=OC$7)*(Trades!$R$8:$R$307&lt;$JE158)), ""))</f>
        <v/>
      </c>
      <c r="OD158" s="86" t="str" cm="1">
        <f t="array" ref="OD158">IF(OR(OD$7="", $JE158=""), "", IFERROR(OD$8+SUMPRODUCT((Trades!$CL$8:$CL$307)*(Trades!$O$8:$Q$307=OD$7)*(Trades!$R$8:$R$307&lt;$JE158))-SUMPRODUCT((Trades!$H$8:$H$307)*(Trades!$E$8:$E$307=OD$7)*(Trades!$R$8:$R$307&lt;$JE158)), ""))</f>
        <v/>
      </c>
      <c r="OE158" s="86" t="str" cm="1">
        <f t="array" ref="OE158">IF(OR(OE$7="", $JE158=""), "", IFERROR(OE$8+SUMPRODUCT((Trades!$CL$8:$CL$307)*(Trades!$O$8:$Q$307=OE$7)*(Trades!$R$8:$R$307&lt;$JE158))-SUMPRODUCT((Trades!$H$8:$H$307)*(Trades!$E$8:$E$307=OE$7)*(Trades!$R$8:$R$307&lt;$JE158)), ""))</f>
        <v/>
      </c>
      <c r="OF158" s="86" t="str" cm="1">
        <f t="array" ref="OF158">IF(OR(OF$7="", $JE158=""), "", IFERROR(OF$8+SUMPRODUCT((Trades!$CL$8:$CL$307)*(Trades!$O$8:$Q$307=OF$7)*(Trades!$R$8:$R$307&lt;$JE158))-SUMPRODUCT((Trades!$H$8:$H$307)*(Trades!$E$8:$E$307=OF$7)*(Trades!$R$8:$R$307&lt;$JE158)), ""))</f>
        <v/>
      </c>
      <c r="OG158" s="86" t="str" cm="1">
        <f t="array" ref="OG158">IF(OR(OG$7="", $JE158=""), "", IFERROR(OG$8+SUMPRODUCT((Trades!$CL$8:$CL$307)*(Trades!$O$8:$Q$307=OG$7)*(Trades!$R$8:$R$307&lt;$JE158))-SUMPRODUCT((Trades!$H$8:$H$307)*(Trades!$E$8:$E$307=OG$7)*(Trades!$R$8:$R$307&lt;$JE158)), ""))</f>
        <v/>
      </c>
      <c r="OH158" s="87" t="str" cm="1">
        <f t="array" ref="OH158">IF(OR(OH$7="", $JE158=""), "", IFERROR(OH$8+SUMPRODUCT((Trades!$CL$8:$CL$307)*(Trades!$O$8:$Q$307=OH$7)*(Trades!$R$8:$R$307&lt;$JE158))-SUMPRODUCT((Trades!$H$8:$H$307)*(Trades!$E$8:$E$307=OH$7)*(Trades!$R$8:$R$307&lt;$JE158)), ""))</f>
        <v/>
      </c>
      <c r="OJ158" s="94" t="str">
        <f t="shared" si="541"/>
        <v/>
      </c>
      <c r="OK158" s="95" t="str">
        <f t="shared" si="542"/>
        <v/>
      </c>
      <c r="OL158" s="95" t="str">
        <f t="shared" si="543"/>
        <v/>
      </c>
      <c r="OM158" s="95" t="str">
        <f t="shared" si="544"/>
        <v/>
      </c>
      <c r="ON158" s="95" t="str">
        <f t="shared" si="545"/>
        <v/>
      </c>
      <c r="OO158" s="95" t="str">
        <f t="shared" si="546"/>
        <v/>
      </c>
      <c r="OP158" s="95" t="str">
        <f t="shared" si="547"/>
        <v/>
      </c>
      <c r="OQ158" s="95" t="str">
        <f t="shared" si="548"/>
        <v/>
      </c>
      <c r="OR158" s="95" t="str">
        <f t="shared" si="549"/>
        <v/>
      </c>
      <c r="OS158" s="95" t="str">
        <f t="shared" si="550"/>
        <v/>
      </c>
      <c r="OT158" s="95" t="str">
        <f t="shared" si="551"/>
        <v/>
      </c>
      <c r="OU158" s="95" t="str">
        <f t="shared" si="552"/>
        <v/>
      </c>
      <c r="OV158" s="95" t="str">
        <f t="shared" si="553"/>
        <v/>
      </c>
      <c r="OW158" s="95" t="str">
        <f t="shared" si="554"/>
        <v/>
      </c>
      <c r="OX158" s="95" t="str">
        <f t="shared" si="555"/>
        <v/>
      </c>
      <c r="OY158" s="95" t="str">
        <f t="shared" si="556"/>
        <v/>
      </c>
      <c r="OZ158" s="95" t="str">
        <f t="shared" si="557"/>
        <v/>
      </c>
      <c r="PA158" s="95" t="str">
        <f t="shared" si="558"/>
        <v/>
      </c>
      <c r="PB158" s="95" t="str">
        <f t="shared" si="559"/>
        <v/>
      </c>
      <c r="PC158" s="96" t="str">
        <f t="shared" si="560"/>
        <v/>
      </c>
      <c r="PE158" s="101" t="str">
        <f t="shared" si="415"/>
        <v/>
      </c>
      <c r="PG158" s="106" t="str">
        <f t="shared" si="561"/>
        <v/>
      </c>
      <c r="PH158" s="107" t="str">
        <f t="shared" si="562"/>
        <v/>
      </c>
      <c r="PI158" s="107" t="str">
        <f t="shared" si="563"/>
        <v/>
      </c>
      <c r="PJ158" s="107" t="str">
        <f t="shared" si="564"/>
        <v/>
      </c>
      <c r="PK158" s="107" t="str">
        <f t="shared" si="565"/>
        <v/>
      </c>
      <c r="PL158" s="107" t="str">
        <f t="shared" si="566"/>
        <v/>
      </c>
      <c r="PM158" s="107" t="str">
        <f t="shared" si="567"/>
        <v/>
      </c>
      <c r="PN158" s="107" t="str">
        <f t="shared" si="568"/>
        <v/>
      </c>
      <c r="PO158" s="107" t="str">
        <f t="shared" si="569"/>
        <v/>
      </c>
      <c r="PP158" s="107" t="str">
        <f t="shared" si="570"/>
        <v/>
      </c>
      <c r="PQ158" s="107" t="str">
        <f t="shared" si="571"/>
        <v/>
      </c>
      <c r="PR158" s="107" t="str">
        <f t="shared" si="572"/>
        <v/>
      </c>
      <c r="PS158" s="107" t="str">
        <f t="shared" si="573"/>
        <v/>
      </c>
      <c r="PT158" s="107" t="str">
        <f t="shared" si="574"/>
        <v/>
      </c>
      <c r="PU158" s="107" t="str">
        <f t="shared" si="575"/>
        <v/>
      </c>
      <c r="PV158" s="107" t="str">
        <f t="shared" si="576"/>
        <v/>
      </c>
      <c r="PW158" s="107" t="str">
        <f t="shared" si="577"/>
        <v/>
      </c>
      <c r="PX158" s="107" t="str">
        <f t="shared" si="578"/>
        <v/>
      </c>
      <c r="PY158" s="107" t="str">
        <f t="shared" si="579"/>
        <v/>
      </c>
      <c r="PZ158" s="108" t="str">
        <f t="shared" si="580"/>
        <v/>
      </c>
      <c r="QB158" s="124" t="str" cm="1">
        <f t="array" ref="QB158">IF(OR($QB$3="", $NI158=""), "", IFERROR(INDEX($ML158:$NE158, $QA158, MATCH($QB$3, $ML$7:$NE$7, 0)), ""))</f>
        <v/>
      </c>
      <c r="QD158" s="101" t="e" cm="1">
        <f t="array" ref="QD158">IF(OR($NI158="", $QB$3=""), NA(), IFERROR(INDEX($NO158:$OH158, $QC158, MATCH($QB$3, $NO$7:$OH$7, 0)), NA()))</f>
        <v>#N/A</v>
      </c>
      <c r="QF158" s="10">
        <f t="shared" si="387"/>
        <v>-20</v>
      </c>
    </row>
    <row r="159" spans="218:448" ht="15" hidden="1" customHeight="1" x14ac:dyDescent="0.25">
      <c r="HJ159" s="52" t="e">
        <f t="shared" si="581"/>
        <v>#VALUE!</v>
      </c>
      <c r="HL159" s="49">
        <f>$CA$15</f>
        <v>0.29166666666666663</v>
      </c>
      <c r="HN159" s="10" t="e">
        <f t="shared" si="324"/>
        <v>#VALUE!</v>
      </c>
      <c r="HP159" s="10" t="e">
        <f t="shared" si="325"/>
        <v>#VALUE!</v>
      </c>
      <c r="HR159" s="10" t="e">
        <f t="shared" si="457"/>
        <v>#VALUE!</v>
      </c>
      <c r="HT159" s="60" t="e">
        <f t="shared" si="458"/>
        <v>#VALUE!</v>
      </c>
      <c r="HU159" s="7" t="e">
        <f t="shared" si="458"/>
        <v>#VALUE!</v>
      </c>
      <c r="HV159" s="7" t="e">
        <f t="shared" si="458"/>
        <v>#VALUE!</v>
      </c>
      <c r="HW159" s="7" t="e">
        <f t="shared" si="458"/>
        <v>#VALUE!</v>
      </c>
      <c r="HX159" s="7" t="e">
        <f t="shared" si="458"/>
        <v>#VALUE!</v>
      </c>
      <c r="HY159" s="7" t="e">
        <f t="shared" si="458"/>
        <v>#VALUE!</v>
      </c>
      <c r="HZ159" s="7" t="e">
        <f t="shared" si="458"/>
        <v>#VALUE!</v>
      </c>
      <c r="IA159" s="7" t="e">
        <f t="shared" si="458"/>
        <v>#VALUE!</v>
      </c>
      <c r="IB159" s="7" t="e">
        <f t="shared" si="458"/>
        <v>#VALUE!</v>
      </c>
      <c r="IC159" s="7" t="e">
        <f t="shared" si="458"/>
        <v>#VALUE!</v>
      </c>
      <c r="ID159" s="7" t="e">
        <f t="shared" si="458"/>
        <v>#VALUE!</v>
      </c>
      <c r="IE159" s="7" t="e">
        <f t="shared" si="458"/>
        <v>#VALUE!</v>
      </c>
      <c r="IF159" s="7" t="e">
        <f t="shared" si="458"/>
        <v>#VALUE!</v>
      </c>
      <c r="IG159" s="7" t="e">
        <f t="shared" si="458"/>
        <v>#VALUE!</v>
      </c>
      <c r="IH159" s="7" t="e">
        <f t="shared" si="458"/>
        <v>#VALUE!</v>
      </c>
      <c r="II159" s="7" t="e">
        <f t="shared" si="458"/>
        <v>#VALUE!</v>
      </c>
      <c r="IJ159" s="7" t="e">
        <f t="shared" si="459"/>
        <v>#VALUE!</v>
      </c>
      <c r="IK159" s="7" t="e">
        <f t="shared" si="459"/>
        <v>#VALUE!</v>
      </c>
      <c r="IL159" s="7" t="e">
        <f t="shared" si="459"/>
        <v>#VALUE!</v>
      </c>
      <c r="IM159" s="61" t="e">
        <f t="shared" si="459"/>
        <v>#VALUE!</v>
      </c>
      <c r="JE159" s="67" t="str">
        <f t="shared" si="460"/>
        <v/>
      </c>
      <c r="JF159" s="60" t="str">
        <f>IF(AND($IQ$5='Dev Settings'!$BU$3, COUNTIF($IP$21:$IP$25, HT159)&gt;0, COUNTIF($IP$21:$IP$25, HT158)&gt;0), MIN($ML158:$NE158)-ML158, IF(AND($IQ$6='Dev Settings'!$BU$3, COUNTIF($IQ$21:$IQ$25, HT159)&gt;0, COUNTIF($IQ$21:$IQ$25, HT158)&gt;0), MAX($ML158:$NE158)-ML158, IFERROR(INDEX($IU$8:$IU$107, MATCH(HT159, $IT$8:$IT$107, 0)), "")))</f>
        <v/>
      </c>
      <c r="JG159" s="7" t="str">
        <f>IF(AND($IQ$5='Dev Settings'!$BU$3, COUNTIF($IP$21:$IP$25, HU159)&gt;0, COUNTIF($IP$21:$IP$25, HU158)&gt;0), MIN($ML158:$NE158)-MM158, IF(AND($IQ$6='Dev Settings'!$BU$3, COUNTIF($IQ$21:$IQ$25, HU159)&gt;0, COUNTIF($IQ$21:$IQ$25, HU158)&gt;0), MAX($ML158:$NE158)-MM158, IFERROR(INDEX($IU$8:$IU$107, MATCH(HU159, $IT$8:$IT$107, 0)), "")))</f>
        <v/>
      </c>
      <c r="JH159" s="7" t="str">
        <f>IF(AND($IQ$5='Dev Settings'!$BU$3, COUNTIF($IP$21:$IP$25, HV159)&gt;0, COUNTIF($IP$21:$IP$25, HV158)&gt;0), MIN($ML158:$NE158)-MN158, IF(AND($IQ$6='Dev Settings'!$BU$3, COUNTIF($IQ$21:$IQ$25, HV159)&gt;0, COUNTIF($IQ$21:$IQ$25, HV158)&gt;0), MAX($ML158:$NE158)-MN158, IFERROR(INDEX($IU$8:$IU$107, MATCH(HV159, $IT$8:$IT$107, 0)), "")))</f>
        <v/>
      </c>
      <c r="JI159" s="7" t="str">
        <f>IF(AND($IQ$5='Dev Settings'!$BU$3, COUNTIF($IP$21:$IP$25, HW159)&gt;0, COUNTIF($IP$21:$IP$25, HW158)&gt;0), MIN($ML158:$NE158)-MO158, IF(AND($IQ$6='Dev Settings'!$BU$3, COUNTIF($IQ$21:$IQ$25, HW159)&gt;0, COUNTIF($IQ$21:$IQ$25, HW158)&gt;0), MAX($ML158:$NE158)-MO158, IFERROR(INDEX($IU$8:$IU$107, MATCH(HW159, $IT$8:$IT$107, 0)), "")))</f>
        <v/>
      </c>
      <c r="JJ159" s="7" t="str">
        <f>IF(AND($IQ$5='Dev Settings'!$BU$3, COUNTIF($IP$21:$IP$25, HX159)&gt;0, COUNTIF($IP$21:$IP$25, HX158)&gt;0), MIN($ML158:$NE158)-MP158, IF(AND($IQ$6='Dev Settings'!$BU$3, COUNTIF($IQ$21:$IQ$25, HX159)&gt;0, COUNTIF($IQ$21:$IQ$25, HX158)&gt;0), MAX($ML158:$NE158)-MP158, IFERROR(INDEX($IU$8:$IU$107, MATCH(HX159, $IT$8:$IT$107, 0)), "")))</f>
        <v/>
      </c>
      <c r="JK159" s="7" t="str">
        <f>IF(AND($IQ$5='Dev Settings'!$BU$3, COUNTIF($IP$21:$IP$25, HY159)&gt;0, COUNTIF($IP$21:$IP$25, HY158)&gt;0), MIN($ML158:$NE158)-MQ158, IF(AND($IQ$6='Dev Settings'!$BU$3, COUNTIF($IQ$21:$IQ$25, HY159)&gt;0, COUNTIF($IQ$21:$IQ$25, HY158)&gt;0), MAX($ML158:$NE158)-MQ158, IFERROR(INDEX($IU$8:$IU$107, MATCH(HY159, $IT$8:$IT$107, 0)), "")))</f>
        <v/>
      </c>
      <c r="JL159" s="7" t="str">
        <f>IF(AND($IQ$5='Dev Settings'!$BU$3, COUNTIF($IP$21:$IP$25, HZ159)&gt;0, COUNTIF($IP$21:$IP$25, HZ158)&gt;0), MIN($ML158:$NE158)-MR158, IF(AND($IQ$6='Dev Settings'!$BU$3, COUNTIF($IQ$21:$IQ$25, HZ159)&gt;0, COUNTIF($IQ$21:$IQ$25, HZ158)&gt;0), MAX($ML158:$NE158)-MR158, IFERROR(INDEX($IU$8:$IU$107, MATCH(HZ159, $IT$8:$IT$107, 0)), "")))</f>
        <v/>
      </c>
      <c r="JM159" s="7" t="str">
        <f>IF(AND($IQ$5='Dev Settings'!$BU$3, COUNTIF($IP$21:$IP$25, IA159)&gt;0, COUNTIF($IP$21:$IP$25, IA158)&gt;0), MIN($ML158:$NE158)-MS158, IF(AND($IQ$6='Dev Settings'!$BU$3, COUNTIF($IQ$21:$IQ$25, IA159)&gt;0, COUNTIF($IQ$21:$IQ$25, IA158)&gt;0), MAX($ML158:$NE158)-MS158, IFERROR(INDEX($IU$8:$IU$107, MATCH(IA159, $IT$8:$IT$107, 0)), "")))</f>
        <v/>
      </c>
      <c r="JN159" s="7" t="str">
        <f>IF(AND($IQ$5='Dev Settings'!$BU$3, COUNTIF($IP$21:$IP$25, IB159)&gt;0, COUNTIF($IP$21:$IP$25, IB158)&gt;0), MIN($ML158:$NE158)-MT158, IF(AND($IQ$6='Dev Settings'!$BU$3, COUNTIF($IQ$21:$IQ$25, IB159)&gt;0, COUNTIF($IQ$21:$IQ$25, IB158)&gt;0), MAX($ML158:$NE158)-MT158, IFERROR(INDEX($IU$8:$IU$107, MATCH(IB159, $IT$8:$IT$107, 0)), "")))</f>
        <v/>
      </c>
      <c r="JO159" s="7" t="str">
        <f>IF(AND($IQ$5='Dev Settings'!$BU$3, COUNTIF($IP$21:$IP$25, IC159)&gt;0, COUNTIF($IP$21:$IP$25, IC158)&gt;0), MIN($ML158:$NE158)-MU158, IF(AND($IQ$6='Dev Settings'!$BU$3, COUNTIF($IQ$21:$IQ$25, IC159)&gt;0, COUNTIF($IQ$21:$IQ$25, IC158)&gt;0), MAX($ML158:$NE158)-MU158, IFERROR(INDEX($IU$8:$IU$107, MATCH(IC159, $IT$8:$IT$107, 0)), "")))</f>
        <v/>
      </c>
      <c r="JP159" s="7" t="str">
        <f>IF(AND($IQ$5='Dev Settings'!$BU$3, COUNTIF($IP$21:$IP$25, ID159)&gt;0, COUNTIF($IP$21:$IP$25, ID158)&gt;0), MIN($ML158:$NE158)-MV158, IF(AND($IQ$6='Dev Settings'!$BU$3, COUNTIF($IQ$21:$IQ$25, ID159)&gt;0, COUNTIF($IQ$21:$IQ$25, ID158)&gt;0), MAX($ML158:$NE158)-MV158, IFERROR(INDEX($IU$8:$IU$107, MATCH(ID159, $IT$8:$IT$107, 0)), "")))</f>
        <v/>
      </c>
      <c r="JQ159" s="7" t="str">
        <f>IF(AND($IQ$5='Dev Settings'!$BU$3, COUNTIF($IP$21:$IP$25, IE159)&gt;0, COUNTIF($IP$21:$IP$25, IE158)&gt;0), MIN($ML158:$NE158)-MW158, IF(AND($IQ$6='Dev Settings'!$BU$3, COUNTIF($IQ$21:$IQ$25, IE159)&gt;0, COUNTIF($IQ$21:$IQ$25, IE158)&gt;0), MAX($ML158:$NE158)-MW158, IFERROR(INDEX($IU$8:$IU$107, MATCH(IE159, $IT$8:$IT$107, 0)), "")))</f>
        <v/>
      </c>
      <c r="JR159" s="7" t="str">
        <f>IF(AND($IQ$5='Dev Settings'!$BU$3, COUNTIF($IP$21:$IP$25, IF159)&gt;0, COUNTIF($IP$21:$IP$25, IF158)&gt;0), MIN($ML158:$NE158)-MX158, IF(AND($IQ$6='Dev Settings'!$BU$3, COUNTIF($IQ$21:$IQ$25, IF159)&gt;0, COUNTIF($IQ$21:$IQ$25, IF158)&gt;0), MAX($ML158:$NE158)-MX158, IFERROR(INDEX($IU$8:$IU$107, MATCH(IF159, $IT$8:$IT$107, 0)), "")))</f>
        <v/>
      </c>
      <c r="JS159" s="7" t="str">
        <f>IF(AND($IQ$5='Dev Settings'!$BU$3, COUNTIF($IP$21:$IP$25, IG159)&gt;0, COUNTIF($IP$21:$IP$25, IG158)&gt;0), MIN($ML158:$NE158)-MY158, IF(AND($IQ$6='Dev Settings'!$BU$3, COUNTIF($IQ$21:$IQ$25, IG159)&gt;0, COUNTIF($IQ$21:$IQ$25, IG158)&gt;0), MAX($ML158:$NE158)-MY158, IFERROR(INDEX($IU$8:$IU$107, MATCH(IG159, $IT$8:$IT$107, 0)), "")))</f>
        <v/>
      </c>
      <c r="JT159" s="7" t="str">
        <f>IF(AND($IQ$5='Dev Settings'!$BU$3, COUNTIF($IP$21:$IP$25, IH159)&gt;0, COUNTIF($IP$21:$IP$25, IH158)&gt;0), MIN($ML158:$NE158)-MZ158, IF(AND($IQ$6='Dev Settings'!$BU$3, COUNTIF($IQ$21:$IQ$25, IH159)&gt;0, COUNTIF($IQ$21:$IQ$25, IH158)&gt;0), MAX($ML158:$NE158)-MZ158, IFERROR(INDEX($IU$8:$IU$107, MATCH(IH159, $IT$8:$IT$107, 0)), "")))</f>
        <v/>
      </c>
      <c r="JU159" s="7" t="str">
        <f>IF(AND($IQ$5='Dev Settings'!$BU$3, COUNTIF($IP$21:$IP$25, II159)&gt;0, COUNTIF($IP$21:$IP$25, II158)&gt;0), MIN($ML158:$NE158)-NA158, IF(AND($IQ$6='Dev Settings'!$BU$3, COUNTIF($IQ$21:$IQ$25, II159)&gt;0, COUNTIF($IQ$21:$IQ$25, II158)&gt;0), MAX($ML158:$NE158)-NA158, IFERROR(INDEX($IU$8:$IU$107, MATCH(II159, $IT$8:$IT$107, 0)), "")))</f>
        <v/>
      </c>
      <c r="JV159" s="7" t="str">
        <f>IF(AND($IQ$5='Dev Settings'!$BU$3, COUNTIF($IP$21:$IP$25, IJ159)&gt;0, COUNTIF($IP$21:$IP$25, IJ158)&gt;0), MIN($ML158:$NE158)-NB158, IF(AND($IQ$6='Dev Settings'!$BU$3, COUNTIF($IQ$21:$IQ$25, IJ159)&gt;0, COUNTIF($IQ$21:$IQ$25, IJ158)&gt;0), MAX($ML158:$NE158)-NB158, IFERROR(INDEX($IU$8:$IU$107, MATCH(IJ159, $IT$8:$IT$107, 0)), "")))</f>
        <v/>
      </c>
      <c r="JW159" s="7" t="str">
        <f>IF(AND($IQ$5='Dev Settings'!$BU$3, COUNTIF($IP$21:$IP$25, IK159)&gt;0, COUNTIF($IP$21:$IP$25, IK158)&gt;0), MIN($ML158:$NE158)-NC158, IF(AND($IQ$6='Dev Settings'!$BU$3, COUNTIF($IQ$21:$IQ$25, IK159)&gt;0, COUNTIF($IQ$21:$IQ$25, IK158)&gt;0), MAX($ML158:$NE158)-NC158, IFERROR(INDEX($IU$8:$IU$107, MATCH(IK159, $IT$8:$IT$107, 0)), "")))</f>
        <v/>
      </c>
      <c r="JX159" s="7" t="str">
        <f>IF(AND($IQ$5='Dev Settings'!$BU$3, COUNTIF($IP$21:$IP$25, IL159)&gt;0, COUNTIF($IP$21:$IP$25, IL158)&gt;0), MIN($ML158:$NE158)-ND158, IF(AND($IQ$6='Dev Settings'!$BU$3, COUNTIF($IQ$21:$IQ$25, IL159)&gt;0, COUNTIF($IQ$21:$IQ$25, IL158)&gt;0), MAX($ML158:$NE158)-ND158, IFERROR(INDEX($IU$8:$IU$107, MATCH(IL159, $IT$8:$IT$107, 0)), "")))</f>
        <v/>
      </c>
      <c r="JY159" s="61" t="str">
        <f>IF(AND($IQ$5='Dev Settings'!$BU$3, COUNTIF($IP$21:$IP$25, IM159)&gt;0, COUNTIF($IP$21:$IP$25, IM158)&gt;0), MIN($ML158:$NE158)-NE158, IF(AND($IQ$6='Dev Settings'!$BU$3, COUNTIF($IQ$21:$IQ$25, IM159)&gt;0, COUNTIF($IQ$21:$IQ$25, IM158)&gt;0), MAX($ML158:$NE158)-NE158, IFERROR(INDEX($IU$8:$IU$107, MATCH(IM159, $IT$8:$IT$107, 0)), "")))</f>
        <v/>
      </c>
      <c r="KA159" s="60" t="str">
        <f t="shared" si="461"/>
        <v/>
      </c>
      <c r="KB159" s="7" t="str">
        <f t="shared" si="462"/>
        <v/>
      </c>
      <c r="KC159" s="7" t="str">
        <f t="shared" si="463"/>
        <v/>
      </c>
      <c r="KD159" s="7" t="str">
        <f t="shared" si="464"/>
        <v/>
      </c>
      <c r="KE159" s="7" t="str">
        <f t="shared" si="465"/>
        <v/>
      </c>
      <c r="KF159" s="7" t="str">
        <f t="shared" si="466"/>
        <v/>
      </c>
      <c r="KG159" s="7" t="str">
        <f t="shared" si="467"/>
        <v/>
      </c>
      <c r="KH159" s="7" t="str">
        <f t="shared" si="468"/>
        <v/>
      </c>
      <c r="KI159" s="7" t="str">
        <f t="shared" si="469"/>
        <v/>
      </c>
      <c r="KJ159" s="7" t="str">
        <f t="shared" si="470"/>
        <v/>
      </c>
      <c r="KK159" s="7" t="str">
        <f t="shared" si="471"/>
        <v/>
      </c>
      <c r="KL159" s="7" t="str">
        <f t="shared" si="472"/>
        <v/>
      </c>
      <c r="KM159" s="7" t="str">
        <f t="shared" si="473"/>
        <v/>
      </c>
      <c r="KN159" s="7" t="str">
        <f t="shared" si="474"/>
        <v/>
      </c>
      <c r="KO159" s="7" t="str">
        <f t="shared" si="475"/>
        <v/>
      </c>
      <c r="KP159" s="7" t="str">
        <f t="shared" si="476"/>
        <v/>
      </c>
      <c r="KQ159" s="7" t="str">
        <f t="shared" si="477"/>
        <v/>
      </c>
      <c r="KR159" s="7" t="str">
        <f t="shared" si="478"/>
        <v/>
      </c>
      <c r="KS159" s="7" t="str">
        <f t="shared" si="479"/>
        <v/>
      </c>
      <c r="KT159" s="61" t="str">
        <f t="shared" si="480"/>
        <v/>
      </c>
      <c r="KV159" s="60" t="e">
        <f t="shared" si="481"/>
        <v>#VALUE!</v>
      </c>
      <c r="KW159" s="7" t="e">
        <f t="shared" si="482"/>
        <v>#VALUE!</v>
      </c>
      <c r="KX159" s="7" t="e">
        <f t="shared" si="483"/>
        <v>#VALUE!</v>
      </c>
      <c r="KY159" s="7" t="e">
        <f t="shared" si="484"/>
        <v>#VALUE!</v>
      </c>
      <c r="KZ159" s="7" t="e">
        <f t="shared" si="485"/>
        <v>#VALUE!</v>
      </c>
      <c r="LA159" s="7" t="e">
        <f t="shared" si="486"/>
        <v>#VALUE!</v>
      </c>
      <c r="LB159" s="7" t="e">
        <f t="shared" si="487"/>
        <v>#VALUE!</v>
      </c>
      <c r="LC159" s="7" t="e">
        <f t="shared" si="488"/>
        <v>#VALUE!</v>
      </c>
      <c r="LD159" s="7" t="e">
        <f t="shared" si="489"/>
        <v>#VALUE!</v>
      </c>
      <c r="LE159" s="7" t="e">
        <f t="shared" si="490"/>
        <v>#VALUE!</v>
      </c>
      <c r="LF159" s="7" t="e">
        <f t="shared" si="491"/>
        <v>#VALUE!</v>
      </c>
      <c r="LG159" s="7" t="e">
        <f t="shared" si="492"/>
        <v>#VALUE!</v>
      </c>
      <c r="LH159" s="7" t="e">
        <f t="shared" si="493"/>
        <v>#VALUE!</v>
      </c>
      <c r="LI159" s="7" t="e">
        <f t="shared" si="494"/>
        <v>#VALUE!</v>
      </c>
      <c r="LJ159" s="7" t="e">
        <f t="shared" si="495"/>
        <v>#VALUE!</v>
      </c>
      <c r="LK159" s="7" t="e">
        <f t="shared" si="496"/>
        <v>#VALUE!</v>
      </c>
      <c r="LL159" s="7" t="e">
        <f t="shared" si="497"/>
        <v>#VALUE!</v>
      </c>
      <c r="LM159" s="7" t="e">
        <f t="shared" si="498"/>
        <v>#VALUE!</v>
      </c>
      <c r="LN159" s="7" t="e">
        <f t="shared" si="499"/>
        <v>#VALUE!</v>
      </c>
      <c r="LO159" s="61" t="e">
        <f t="shared" si="500"/>
        <v>#VALUE!</v>
      </c>
      <c r="LQ159" s="60" t="e">
        <f t="shared" si="501"/>
        <v>#VALUE!</v>
      </c>
      <c r="LR159" s="7" t="e">
        <f t="shared" si="502"/>
        <v>#VALUE!</v>
      </c>
      <c r="LS159" s="7" t="e">
        <f t="shared" si="503"/>
        <v>#VALUE!</v>
      </c>
      <c r="LT159" s="7" t="e">
        <f t="shared" si="504"/>
        <v>#VALUE!</v>
      </c>
      <c r="LU159" s="7" t="e">
        <f t="shared" si="505"/>
        <v>#VALUE!</v>
      </c>
      <c r="LV159" s="7" t="e">
        <f t="shared" si="506"/>
        <v>#VALUE!</v>
      </c>
      <c r="LW159" s="7" t="e">
        <f t="shared" si="507"/>
        <v>#VALUE!</v>
      </c>
      <c r="LX159" s="7" t="e">
        <f t="shared" si="508"/>
        <v>#VALUE!</v>
      </c>
      <c r="LY159" s="7" t="e">
        <f t="shared" si="509"/>
        <v>#VALUE!</v>
      </c>
      <c r="LZ159" s="7" t="e">
        <f t="shared" si="510"/>
        <v>#VALUE!</v>
      </c>
      <c r="MA159" s="7" t="e">
        <f t="shared" si="511"/>
        <v>#VALUE!</v>
      </c>
      <c r="MB159" s="7" t="e">
        <f t="shared" si="512"/>
        <v>#VALUE!</v>
      </c>
      <c r="MC159" s="7" t="e">
        <f t="shared" si="513"/>
        <v>#VALUE!</v>
      </c>
      <c r="MD159" s="7" t="e">
        <f t="shared" si="514"/>
        <v>#VALUE!</v>
      </c>
      <c r="ME159" s="7" t="e">
        <f t="shared" si="515"/>
        <v>#VALUE!</v>
      </c>
      <c r="MF159" s="7" t="e">
        <f t="shared" si="516"/>
        <v>#VALUE!</v>
      </c>
      <c r="MG159" s="7" t="e">
        <f t="shared" si="517"/>
        <v>#VALUE!</v>
      </c>
      <c r="MH159" s="7" t="e">
        <f t="shared" si="518"/>
        <v>#VALUE!</v>
      </c>
      <c r="MI159" s="7" t="e">
        <f t="shared" si="519"/>
        <v>#VALUE!</v>
      </c>
      <c r="MJ159" s="61" t="e">
        <f t="shared" si="520"/>
        <v>#VALUE!</v>
      </c>
      <c r="ML159" s="60" t="str">
        <f t="shared" si="521"/>
        <v/>
      </c>
      <c r="MM159" s="7" t="str">
        <f t="shared" si="522"/>
        <v/>
      </c>
      <c r="MN159" s="7" t="str">
        <f t="shared" si="523"/>
        <v/>
      </c>
      <c r="MO159" s="7" t="str">
        <f t="shared" si="524"/>
        <v/>
      </c>
      <c r="MP159" s="7" t="str">
        <f t="shared" si="525"/>
        <v/>
      </c>
      <c r="MQ159" s="7" t="str">
        <f t="shared" si="526"/>
        <v/>
      </c>
      <c r="MR159" s="7" t="str">
        <f t="shared" si="527"/>
        <v/>
      </c>
      <c r="MS159" s="7" t="str">
        <f t="shared" si="528"/>
        <v/>
      </c>
      <c r="MT159" s="7" t="str">
        <f t="shared" si="529"/>
        <v/>
      </c>
      <c r="MU159" s="7" t="str">
        <f t="shared" si="530"/>
        <v/>
      </c>
      <c r="MV159" s="7" t="str">
        <f t="shared" si="531"/>
        <v/>
      </c>
      <c r="MW159" s="7" t="str">
        <f t="shared" si="532"/>
        <v/>
      </c>
      <c r="MX159" s="7" t="str">
        <f t="shared" si="533"/>
        <v/>
      </c>
      <c r="MY159" s="7" t="str">
        <f t="shared" si="534"/>
        <v/>
      </c>
      <c r="MZ159" s="7" t="str">
        <f t="shared" si="535"/>
        <v/>
      </c>
      <c r="NA159" s="7" t="str">
        <f t="shared" si="536"/>
        <v/>
      </c>
      <c r="NB159" s="7" t="str">
        <f t="shared" si="537"/>
        <v/>
      </c>
      <c r="NC159" s="7" t="str">
        <f t="shared" si="538"/>
        <v/>
      </c>
      <c r="ND159" s="7" t="str">
        <f t="shared" si="539"/>
        <v/>
      </c>
      <c r="NE159" s="61" t="str">
        <f t="shared" si="540"/>
        <v/>
      </c>
      <c r="NG159" s="10" t="str">
        <f t="shared" si="412"/>
        <v/>
      </c>
      <c r="NI159" s="10" t="str">
        <f t="shared" si="413"/>
        <v/>
      </c>
      <c r="NK159" s="10" t="str">
        <f>IF(COUNTIF($NI159:$NI$176, "X")=1, "X", "")</f>
        <v/>
      </c>
      <c r="NM159" s="10" t="str">
        <f t="shared" si="386"/>
        <v/>
      </c>
      <c r="NO159" s="85" t="str" cm="1">
        <f t="array" ref="NO159">IF(OR(NO$7="", $JE159=""), "", IFERROR(NO$8+SUMPRODUCT((Trades!$CL$8:$CL$307)*(Trades!$O$8:$Q$307=NO$7)*(Trades!$R$8:$R$307&lt;$JE159))-SUMPRODUCT((Trades!$H$8:$H$307)*(Trades!$E$8:$E$307=NO$7)*(Trades!$R$8:$R$307&lt;$JE159)), ""))</f>
        <v/>
      </c>
      <c r="NP159" s="86" t="str" cm="1">
        <f t="array" ref="NP159">IF(OR(NP$7="", $JE159=""), "", IFERROR(NP$8+SUMPRODUCT((Trades!$CL$8:$CL$307)*(Trades!$O$8:$Q$307=NP$7)*(Trades!$R$8:$R$307&lt;$JE159))-SUMPRODUCT((Trades!$H$8:$H$307)*(Trades!$E$8:$E$307=NP$7)*(Trades!$R$8:$R$307&lt;$JE159)), ""))</f>
        <v/>
      </c>
      <c r="NQ159" s="86" t="str" cm="1">
        <f t="array" ref="NQ159">IF(OR(NQ$7="", $JE159=""), "", IFERROR(NQ$8+SUMPRODUCT((Trades!$CL$8:$CL$307)*(Trades!$O$8:$Q$307=NQ$7)*(Trades!$R$8:$R$307&lt;$JE159))-SUMPRODUCT((Trades!$H$8:$H$307)*(Trades!$E$8:$E$307=NQ$7)*(Trades!$R$8:$R$307&lt;$JE159)), ""))</f>
        <v/>
      </c>
      <c r="NR159" s="86" t="str" cm="1">
        <f t="array" ref="NR159">IF(OR(NR$7="", $JE159=""), "", IFERROR(NR$8+SUMPRODUCT((Trades!$CL$8:$CL$307)*(Trades!$O$8:$Q$307=NR$7)*(Trades!$R$8:$R$307&lt;$JE159))-SUMPRODUCT((Trades!$H$8:$H$307)*(Trades!$E$8:$E$307=NR$7)*(Trades!$R$8:$R$307&lt;$JE159)), ""))</f>
        <v/>
      </c>
      <c r="NS159" s="86" t="str" cm="1">
        <f t="array" ref="NS159">IF(OR(NS$7="", $JE159=""), "", IFERROR(NS$8+SUMPRODUCT((Trades!$CL$8:$CL$307)*(Trades!$O$8:$Q$307=NS$7)*(Trades!$R$8:$R$307&lt;$JE159))-SUMPRODUCT((Trades!$H$8:$H$307)*(Trades!$E$8:$E$307=NS$7)*(Trades!$R$8:$R$307&lt;$JE159)), ""))</f>
        <v/>
      </c>
      <c r="NT159" s="86" t="str" cm="1">
        <f t="array" ref="NT159">IF(OR(NT$7="", $JE159=""), "", IFERROR(NT$8+SUMPRODUCT((Trades!$CL$8:$CL$307)*(Trades!$O$8:$Q$307=NT$7)*(Trades!$R$8:$R$307&lt;$JE159))-SUMPRODUCT((Trades!$H$8:$H$307)*(Trades!$E$8:$E$307=NT$7)*(Trades!$R$8:$R$307&lt;$JE159)), ""))</f>
        <v/>
      </c>
      <c r="NU159" s="86" t="str" cm="1">
        <f t="array" ref="NU159">IF(OR(NU$7="", $JE159=""), "", IFERROR(NU$8+SUMPRODUCT((Trades!$CL$8:$CL$307)*(Trades!$O$8:$Q$307=NU$7)*(Trades!$R$8:$R$307&lt;$JE159))-SUMPRODUCT((Trades!$H$8:$H$307)*(Trades!$E$8:$E$307=NU$7)*(Trades!$R$8:$R$307&lt;$JE159)), ""))</f>
        <v/>
      </c>
      <c r="NV159" s="86" t="str" cm="1">
        <f t="array" ref="NV159">IF(OR(NV$7="", $JE159=""), "", IFERROR(NV$8+SUMPRODUCT((Trades!$CL$8:$CL$307)*(Trades!$O$8:$Q$307=NV$7)*(Trades!$R$8:$R$307&lt;$JE159))-SUMPRODUCT((Trades!$H$8:$H$307)*(Trades!$E$8:$E$307=NV$7)*(Trades!$R$8:$R$307&lt;$JE159)), ""))</f>
        <v/>
      </c>
      <c r="NW159" s="86" t="str" cm="1">
        <f t="array" ref="NW159">IF(OR(NW$7="", $JE159=""), "", IFERROR(NW$8+SUMPRODUCT((Trades!$CL$8:$CL$307)*(Trades!$O$8:$Q$307=NW$7)*(Trades!$R$8:$R$307&lt;$JE159))-SUMPRODUCT((Trades!$H$8:$H$307)*(Trades!$E$8:$E$307=NW$7)*(Trades!$R$8:$R$307&lt;$JE159)), ""))</f>
        <v/>
      </c>
      <c r="NX159" s="86" t="str" cm="1">
        <f t="array" ref="NX159">IF(OR(NX$7="", $JE159=""), "", IFERROR(NX$8+SUMPRODUCT((Trades!$CL$8:$CL$307)*(Trades!$O$8:$Q$307=NX$7)*(Trades!$R$8:$R$307&lt;$JE159))-SUMPRODUCT((Trades!$H$8:$H$307)*(Trades!$E$8:$E$307=NX$7)*(Trades!$R$8:$R$307&lt;$JE159)), ""))</f>
        <v/>
      </c>
      <c r="NY159" s="86" t="str" cm="1">
        <f t="array" ref="NY159">IF(OR(NY$7="", $JE159=""), "", IFERROR(NY$8+SUMPRODUCT((Trades!$CL$8:$CL$307)*(Trades!$O$8:$Q$307=NY$7)*(Trades!$R$8:$R$307&lt;$JE159))-SUMPRODUCT((Trades!$H$8:$H$307)*(Trades!$E$8:$E$307=NY$7)*(Trades!$R$8:$R$307&lt;$JE159)), ""))</f>
        <v/>
      </c>
      <c r="NZ159" s="86" t="str" cm="1">
        <f t="array" ref="NZ159">IF(OR(NZ$7="", $JE159=""), "", IFERROR(NZ$8+SUMPRODUCT((Trades!$CL$8:$CL$307)*(Trades!$O$8:$Q$307=NZ$7)*(Trades!$R$8:$R$307&lt;$JE159))-SUMPRODUCT((Trades!$H$8:$H$307)*(Trades!$E$8:$E$307=NZ$7)*(Trades!$R$8:$R$307&lt;$JE159)), ""))</f>
        <v/>
      </c>
      <c r="OA159" s="86" t="str" cm="1">
        <f t="array" ref="OA159">IF(OR(OA$7="", $JE159=""), "", IFERROR(OA$8+SUMPRODUCT((Trades!$CL$8:$CL$307)*(Trades!$O$8:$Q$307=OA$7)*(Trades!$R$8:$R$307&lt;$JE159))-SUMPRODUCT((Trades!$H$8:$H$307)*(Trades!$E$8:$E$307=OA$7)*(Trades!$R$8:$R$307&lt;$JE159)), ""))</f>
        <v/>
      </c>
      <c r="OB159" s="86" t="str" cm="1">
        <f t="array" ref="OB159">IF(OR(OB$7="", $JE159=""), "", IFERROR(OB$8+SUMPRODUCT((Trades!$CL$8:$CL$307)*(Trades!$O$8:$Q$307=OB$7)*(Trades!$R$8:$R$307&lt;$JE159))-SUMPRODUCT((Trades!$H$8:$H$307)*(Trades!$E$8:$E$307=OB$7)*(Trades!$R$8:$R$307&lt;$JE159)), ""))</f>
        <v/>
      </c>
      <c r="OC159" s="86" t="str" cm="1">
        <f t="array" ref="OC159">IF(OR(OC$7="", $JE159=""), "", IFERROR(OC$8+SUMPRODUCT((Trades!$CL$8:$CL$307)*(Trades!$O$8:$Q$307=OC$7)*(Trades!$R$8:$R$307&lt;$JE159))-SUMPRODUCT((Trades!$H$8:$H$307)*(Trades!$E$8:$E$307=OC$7)*(Trades!$R$8:$R$307&lt;$JE159)), ""))</f>
        <v/>
      </c>
      <c r="OD159" s="86" t="str" cm="1">
        <f t="array" ref="OD159">IF(OR(OD$7="", $JE159=""), "", IFERROR(OD$8+SUMPRODUCT((Trades!$CL$8:$CL$307)*(Trades!$O$8:$Q$307=OD$7)*(Trades!$R$8:$R$307&lt;$JE159))-SUMPRODUCT((Trades!$H$8:$H$307)*(Trades!$E$8:$E$307=OD$7)*(Trades!$R$8:$R$307&lt;$JE159)), ""))</f>
        <v/>
      </c>
      <c r="OE159" s="86" t="str" cm="1">
        <f t="array" ref="OE159">IF(OR(OE$7="", $JE159=""), "", IFERROR(OE$8+SUMPRODUCT((Trades!$CL$8:$CL$307)*(Trades!$O$8:$Q$307=OE$7)*(Trades!$R$8:$R$307&lt;$JE159))-SUMPRODUCT((Trades!$H$8:$H$307)*(Trades!$E$8:$E$307=OE$7)*(Trades!$R$8:$R$307&lt;$JE159)), ""))</f>
        <v/>
      </c>
      <c r="OF159" s="86" t="str" cm="1">
        <f t="array" ref="OF159">IF(OR(OF$7="", $JE159=""), "", IFERROR(OF$8+SUMPRODUCT((Trades!$CL$8:$CL$307)*(Trades!$O$8:$Q$307=OF$7)*(Trades!$R$8:$R$307&lt;$JE159))-SUMPRODUCT((Trades!$H$8:$H$307)*(Trades!$E$8:$E$307=OF$7)*(Trades!$R$8:$R$307&lt;$JE159)), ""))</f>
        <v/>
      </c>
      <c r="OG159" s="86" t="str" cm="1">
        <f t="array" ref="OG159">IF(OR(OG$7="", $JE159=""), "", IFERROR(OG$8+SUMPRODUCT((Trades!$CL$8:$CL$307)*(Trades!$O$8:$Q$307=OG$7)*(Trades!$R$8:$R$307&lt;$JE159))-SUMPRODUCT((Trades!$H$8:$H$307)*(Trades!$E$8:$E$307=OG$7)*(Trades!$R$8:$R$307&lt;$JE159)), ""))</f>
        <v/>
      </c>
      <c r="OH159" s="87" t="str" cm="1">
        <f t="array" ref="OH159">IF(OR(OH$7="", $JE159=""), "", IFERROR(OH$8+SUMPRODUCT((Trades!$CL$8:$CL$307)*(Trades!$O$8:$Q$307=OH$7)*(Trades!$R$8:$R$307&lt;$JE159))-SUMPRODUCT((Trades!$H$8:$H$307)*(Trades!$E$8:$E$307=OH$7)*(Trades!$R$8:$R$307&lt;$JE159)), ""))</f>
        <v/>
      </c>
      <c r="OJ159" s="94" t="str">
        <f t="shared" si="541"/>
        <v/>
      </c>
      <c r="OK159" s="95" t="str">
        <f t="shared" si="542"/>
        <v/>
      </c>
      <c r="OL159" s="95" t="str">
        <f t="shared" si="543"/>
        <v/>
      </c>
      <c r="OM159" s="95" t="str">
        <f t="shared" si="544"/>
        <v/>
      </c>
      <c r="ON159" s="95" t="str">
        <f t="shared" si="545"/>
        <v/>
      </c>
      <c r="OO159" s="95" t="str">
        <f t="shared" si="546"/>
        <v/>
      </c>
      <c r="OP159" s="95" t="str">
        <f t="shared" si="547"/>
        <v/>
      </c>
      <c r="OQ159" s="95" t="str">
        <f t="shared" si="548"/>
        <v/>
      </c>
      <c r="OR159" s="95" t="str">
        <f t="shared" si="549"/>
        <v/>
      </c>
      <c r="OS159" s="95" t="str">
        <f t="shared" si="550"/>
        <v/>
      </c>
      <c r="OT159" s="95" t="str">
        <f t="shared" si="551"/>
        <v/>
      </c>
      <c r="OU159" s="95" t="str">
        <f t="shared" si="552"/>
        <v/>
      </c>
      <c r="OV159" s="95" t="str">
        <f t="shared" si="553"/>
        <v/>
      </c>
      <c r="OW159" s="95" t="str">
        <f t="shared" si="554"/>
        <v/>
      </c>
      <c r="OX159" s="95" t="str">
        <f t="shared" si="555"/>
        <v/>
      </c>
      <c r="OY159" s="95" t="str">
        <f t="shared" si="556"/>
        <v/>
      </c>
      <c r="OZ159" s="95" t="str">
        <f t="shared" si="557"/>
        <v/>
      </c>
      <c r="PA159" s="95" t="str">
        <f t="shared" si="558"/>
        <v/>
      </c>
      <c r="PB159" s="95" t="str">
        <f t="shared" si="559"/>
        <v/>
      </c>
      <c r="PC159" s="96" t="str">
        <f t="shared" si="560"/>
        <v/>
      </c>
      <c r="PE159" s="101" t="str">
        <f t="shared" si="415"/>
        <v/>
      </c>
      <c r="PG159" s="106" t="str">
        <f t="shared" si="561"/>
        <v/>
      </c>
      <c r="PH159" s="107" t="str">
        <f t="shared" si="562"/>
        <v/>
      </c>
      <c r="PI159" s="107" t="str">
        <f t="shared" si="563"/>
        <v/>
      </c>
      <c r="PJ159" s="107" t="str">
        <f t="shared" si="564"/>
        <v/>
      </c>
      <c r="PK159" s="107" t="str">
        <f t="shared" si="565"/>
        <v/>
      </c>
      <c r="PL159" s="107" t="str">
        <f t="shared" si="566"/>
        <v/>
      </c>
      <c r="PM159" s="107" t="str">
        <f t="shared" si="567"/>
        <v/>
      </c>
      <c r="PN159" s="107" t="str">
        <f t="shared" si="568"/>
        <v/>
      </c>
      <c r="PO159" s="107" t="str">
        <f t="shared" si="569"/>
        <v/>
      </c>
      <c r="PP159" s="107" t="str">
        <f t="shared" si="570"/>
        <v/>
      </c>
      <c r="PQ159" s="107" t="str">
        <f t="shared" si="571"/>
        <v/>
      </c>
      <c r="PR159" s="107" t="str">
        <f t="shared" si="572"/>
        <v/>
      </c>
      <c r="PS159" s="107" t="str">
        <f t="shared" si="573"/>
        <v/>
      </c>
      <c r="PT159" s="107" t="str">
        <f t="shared" si="574"/>
        <v/>
      </c>
      <c r="PU159" s="107" t="str">
        <f t="shared" si="575"/>
        <v/>
      </c>
      <c r="PV159" s="107" t="str">
        <f t="shared" si="576"/>
        <v/>
      </c>
      <c r="PW159" s="107" t="str">
        <f t="shared" si="577"/>
        <v/>
      </c>
      <c r="PX159" s="107" t="str">
        <f t="shared" si="578"/>
        <v/>
      </c>
      <c r="PY159" s="107" t="str">
        <f t="shared" si="579"/>
        <v/>
      </c>
      <c r="PZ159" s="108" t="str">
        <f t="shared" si="580"/>
        <v/>
      </c>
      <c r="QB159" s="124" t="str" cm="1">
        <f t="array" ref="QB159">IF(OR($QB$3="", $NI159=""), "", IFERROR(INDEX($ML159:$NE159, $QA159, MATCH($QB$3, $ML$7:$NE$7, 0)), ""))</f>
        <v/>
      </c>
      <c r="QD159" s="101" t="e" cm="1">
        <f t="array" ref="QD159">IF(OR($NI159="", $QB$3=""), NA(), IFERROR(INDEX($NO159:$OH159, $QC159, MATCH($QB$3, $NO$7:$OH$7, 0)), NA()))</f>
        <v>#N/A</v>
      </c>
      <c r="QF159" s="10">
        <f t="shared" si="387"/>
        <v>-20</v>
      </c>
    </row>
    <row r="160" spans="218:448" ht="15" hidden="1" customHeight="1" x14ac:dyDescent="0.25">
      <c r="HJ160" s="52" t="e">
        <f t="shared" si="581"/>
        <v>#VALUE!</v>
      </c>
      <c r="HL160" s="49">
        <f>$CA$16</f>
        <v>0.33333333333333331</v>
      </c>
      <c r="HN160" s="10" t="e">
        <f t="shared" si="324"/>
        <v>#VALUE!</v>
      </c>
      <c r="HP160" s="10" t="e">
        <f t="shared" si="325"/>
        <v>#VALUE!</v>
      </c>
      <c r="HR160" s="10" t="e">
        <f t="shared" si="457"/>
        <v>#VALUE!</v>
      </c>
      <c r="HT160" s="60" t="e">
        <f t="shared" si="458"/>
        <v>#VALUE!</v>
      </c>
      <c r="HU160" s="7" t="e">
        <f t="shared" si="458"/>
        <v>#VALUE!</v>
      </c>
      <c r="HV160" s="7" t="e">
        <f t="shared" si="458"/>
        <v>#VALUE!</v>
      </c>
      <c r="HW160" s="7" t="e">
        <f t="shared" si="458"/>
        <v>#VALUE!</v>
      </c>
      <c r="HX160" s="7" t="e">
        <f t="shared" si="458"/>
        <v>#VALUE!</v>
      </c>
      <c r="HY160" s="7" t="e">
        <f t="shared" si="458"/>
        <v>#VALUE!</v>
      </c>
      <c r="HZ160" s="7" t="e">
        <f t="shared" si="458"/>
        <v>#VALUE!</v>
      </c>
      <c r="IA160" s="7" t="e">
        <f t="shared" si="458"/>
        <v>#VALUE!</v>
      </c>
      <c r="IB160" s="7" t="e">
        <f t="shared" si="458"/>
        <v>#VALUE!</v>
      </c>
      <c r="IC160" s="7" t="e">
        <f t="shared" si="458"/>
        <v>#VALUE!</v>
      </c>
      <c r="ID160" s="7" t="e">
        <f t="shared" si="458"/>
        <v>#VALUE!</v>
      </c>
      <c r="IE160" s="7" t="e">
        <f t="shared" si="458"/>
        <v>#VALUE!</v>
      </c>
      <c r="IF160" s="7" t="e">
        <f t="shared" si="458"/>
        <v>#VALUE!</v>
      </c>
      <c r="IG160" s="7" t="e">
        <f t="shared" si="458"/>
        <v>#VALUE!</v>
      </c>
      <c r="IH160" s="7" t="e">
        <f t="shared" si="458"/>
        <v>#VALUE!</v>
      </c>
      <c r="II160" s="7" t="e">
        <f t="shared" si="458"/>
        <v>#VALUE!</v>
      </c>
      <c r="IJ160" s="7" t="e">
        <f t="shared" si="459"/>
        <v>#VALUE!</v>
      </c>
      <c r="IK160" s="7" t="e">
        <f t="shared" si="459"/>
        <v>#VALUE!</v>
      </c>
      <c r="IL160" s="7" t="e">
        <f t="shared" si="459"/>
        <v>#VALUE!</v>
      </c>
      <c r="IM160" s="61" t="e">
        <f t="shared" si="459"/>
        <v>#VALUE!</v>
      </c>
      <c r="JE160" s="67" t="str">
        <f t="shared" si="460"/>
        <v/>
      </c>
      <c r="JF160" s="60" t="str">
        <f>IF(AND($IQ$5='Dev Settings'!$BU$3, COUNTIF($IP$21:$IP$25, HT160)&gt;0, COUNTIF($IP$21:$IP$25, HT159)&gt;0), MIN($ML159:$NE159)-ML159, IF(AND($IQ$6='Dev Settings'!$BU$3, COUNTIF($IQ$21:$IQ$25, HT160)&gt;0, COUNTIF($IQ$21:$IQ$25, HT159)&gt;0), MAX($ML159:$NE159)-ML159, IFERROR(INDEX($IU$8:$IU$107, MATCH(HT160, $IT$8:$IT$107, 0)), "")))</f>
        <v/>
      </c>
      <c r="JG160" s="7" t="str">
        <f>IF(AND($IQ$5='Dev Settings'!$BU$3, COUNTIF($IP$21:$IP$25, HU160)&gt;0, COUNTIF($IP$21:$IP$25, HU159)&gt;0), MIN($ML159:$NE159)-MM159, IF(AND($IQ$6='Dev Settings'!$BU$3, COUNTIF($IQ$21:$IQ$25, HU160)&gt;0, COUNTIF($IQ$21:$IQ$25, HU159)&gt;0), MAX($ML159:$NE159)-MM159, IFERROR(INDEX($IU$8:$IU$107, MATCH(HU160, $IT$8:$IT$107, 0)), "")))</f>
        <v/>
      </c>
      <c r="JH160" s="7" t="str">
        <f>IF(AND($IQ$5='Dev Settings'!$BU$3, COUNTIF($IP$21:$IP$25, HV160)&gt;0, COUNTIF($IP$21:$IP$25, HV159)&gt;0), MIN($ML159:$NE159)-MN159, IF(AND($IQ$6='Dev Settings'!$BU$3, COUNTIF($IQ$21:$IQ$25, HV160)&gt;0, COUNTIF($IQ$21:$IQ$25, HV159)&gt;0), MAX($ML159:$NE159)-MN159, IFERROR(INDEX($IU$8:$IU$107, MATCH(HV160, $IT$8:$IT$107, 0)), "")))</f>
        <v/>
      </c>
      <c r="JI160" s="7" t="str">
        <f>IF(AND($IQ$5='Dev Settings'!$BU$3, COUNTIF($IP$21:$IP$25, HW160)&gt;0, COUNTIF($IP$21:$IP$25, HW159)&gt;0), MIN($ML159:$NE159)-MO159, IF(AND($IQ$6='Dev Settings'!$BU$3, COUNTIF($IQ$21:$IQ$25, HW160)&gt;0, COUNTIF($IQ$21:$IQ$25, HW159)&gt;0), MAX($ML159:$NE159)-MO159, IFERROR(INDEX($IU$8:$IU$107, MATCH(HW160, $IT$8:$IT$107, 0)), "")))</f>
        <v/>
      </c>
      <c r="JJ160" s="7" t="str">
        <f>IF(AND($IQ$5='Dev Settings'!$BU$3, COUNTIF($IP$21:$IP$25, HX160)&gt;0, COUNTIF($IP$21:$IP$25, HX159)&gt;0), MIN($ML159:$NE159)-MP159, IF(AND($IQ$6='Dev Settings'!$BU$3, COUNTIF($IQ$21:$IQ$25, HX160)&gt;0, COUNTIF($IQ$21:$IQ$25, HX159)&gt;0), MAX($ML159:$NE159)-MP159, IFERROR(INDEX($IU$8:$IU$107, MATCH(HX160, $IT$8:$IT$107, 0)), "")))</f>
        <v/>
      </c>
      <c r="JK160" s="7" t="str">
        <f>IF(AND($IQ$5='Dev Settings'!$BU$3, COUNTIF($IP$21:$IP$25, HY160)&gt;0, COUNTIF($IP$21:$IP$25, HY159)&gt;0), MIN($ML159:$NE159)-MQ159, IF(AND($IQ$6='Dev Settings'!$BU$3, COUNTIF($IQ$21:$IQ$25, HY160)&gt;0, COUNTIF($IQ$21:$IQ$25, HY159)&gt;0), MAX($ML159:$NE159)-MQ159, IFERROR(INDEX($IU$8:$IU$107, MATCH(HY160, $IT$8:$IT$107, 0)), "")))</f>
        <v/>
      </c>
      <c r="JL160" s="7" t="str">
        <f>IF(AND($IQ$5='Dev Settings'!$BU$3, COUNTIF($IP$21:$IP$25, HZ160)&gt;0, COUNTIF($IP$21:$IP$25, HZ159)&gt;0), MIN($ML159:$NE159)-MR159, IF(AND($IQ$6='Dev Settings'!$BU$3, COUNTIF($IQ$21:$IQ$25, HZ160)&gt;0, COUNTIF($IQ$21:$IQ$25, HZ159)&gt;0), MAX($ML159:$NE159)-MR159, IFERROR(INDEX($IU$8:$IU$107, MATCH(HZ160, $IT$8:$IT$107, 0)), "")))</f>
        <v/>
      </c>
      <c r="JM160" s="7" t="str">
        <f>IF(AND($IQ$5='Dev Settings'!$BU$3, COUNTIF($IP$21:$IP$25, IA160)&gt;0, COUNTIF($IP$21:$IP$25, IA159)&gt;0), MIN($ML159:$NE159)-MS159, IF(AND($IQ$6='Dev Settings'!$BU$3, COUNTIF($IQ$21:$IQ$25, IA160)&gt;0, COUNTIF($IQ$21:$IQ$25, IA159)&gt;0), MAX($ML159:$NE159)-MS159, IFERROR(INDEX($IU$8:$IU$107, MATCH(IA160, $IT$8:$IT$107, 0)), "")))</f>
        <v/>
      </c>
      <c r="JN160" s="7" t="str">
        <f>IF(AND($IQ$5='Dev Settings'!$BU$3, COUNTIF($IP$21:$IP$25, IB160)&gt;0, COUNTIF($IP$21:$IP$25, IB159)&gt;0), MIN($ML159:$NE159)-MT159, IF(AND($IQ$6='Dev Settings'!$BU$3, COUNTIF($IQ$21:$IQ$25, IB160)&gt;0, COUNTIF($IQ$21:$IQ$25, IB159)&gt;0), MAX($ML159:$NE159)-MT159, IFERROR(INDEX($IU$8:$IU$107, MATCH(IB160, $IT$8:$IT$107, 0)), "")))</f>
        <v/>
      </c>
      <c r="JO160" s="7" t="str">
        <f>IF(AND($IQ$5='Dev Settings'!$BU$3, COUNTIF($IP$21:$IP$25, IC160)&gt;0, COUNTIF($IP$21:$IP$25, IC159)&gt;0), MIN($ML159:$NE159)-MU159, IF(AND($IQ$6='Dev Settings'!$BU$3, COUNTIF($IQ$21:$IQ$25, IC160)&gt;0, COUNTIF($IQ$21:$IQ$25, IC159)&gt;0), MAX($ML159:$NE159)-MU159, IFERROR(INDEX($IU$8:$IU$107, MATCH(IC160, $IT$8:$IT$107, 0)), "")))</f>
        <v/>
      </c>
      <c r="JP160" s="7" t="str">
        <f>IF(AND($IQ$5='Dev Settings'!$BU$3, COUNTIF($IP$21:$IP$25, ID160)&gt;0, COUNTIF($IP$21:$IP$25, ID159)&gt;0), MIN($ML159:$NE159)-MV159, IF(AND($IQ$6='Dev Settings'!$BU$3, COUNTIF($IQ$21:$IQ$25, ID160)&gt;0, COUNTIF($IQ$21:$IQ$25, ID159)&gt;0), MAX($ML159:$NE159)-MV159, IFERROR(INDEX($IU$8:$IU$107, MATCH(ID160, $IT$8:$IT$107, 0)), "")))</f>
        <v/>
      </c>
      <c r="JQ160" s="7" t="str">
        <f>IF(AND($IQ$5='Dev Settings'!$BU$3, COUNTIF($IP$21:$IP$25, IE160)&gt;0, COUNTIF($IP$21:$IP$25, IE159)&gt;0), MIN($ML159:$NE159)-MW159, IF(AND($IQ$6='Dev Settings'!$BU$3, COUNTIF($IQ$21:$IQ$25, IE160)&gt;0, COUNTIF($IQ$21:$IQ$25, IE159)&gt;0), MAX($ML159:$NE159)-MW159, IFERROR(INDEX($IU$8:$IU$107, MATCH(IE160, $IT$8:$IT$107, 0)), "")))</f>
        <v/>
      </c>
      <c r="JR160" s="7" t="str">
        <f>IF(AND($IQ$5='Dev Settings'!$BU$3, COUNTIF($IP$21:$IP$25, IF160)&gt;0, COUNTIF($IP$21:$IP$25, IF159)&gt;0), MIN($ML159:$NE159)-MX159, IF(AND($IQ$6='Dev Settings'!$BU$3, COUNTIF($IQ$21:$IQ$25, IF160)&gt;0, COUNTIF($IQ$21:$IQ$25, IF159)&gt;0), MAX($ML159:$NE159)-MX159, IFERROR(INDEX($IU$8:$IU$107, MATCH(IF160, $IT$8:$IT$107, 0)), "")))</f>
        <v/>
      </c>
      <c r="JS160" s="7" t="str">
        <f>IF(AND($IQ$5='Dev Settings'!$BU$3, COUNTIF($IP$21:$IP$25, IG160)&gt;0, COUNTIF($IP$21:$IP$25, IG159)&gt;0), MIN($ML159:$NE159)-MY159, IF(AND($IQ$6='Dev Settings'!$BU$3, COUNTIF($IQ$21:$IQ$25, IG160)&gt;0, COUNTIF($IQ$21:$IQ$25, IG159)&gt;0), MAX($ML159:$NE159)-MY159, IFERROR(INDEX($IU$8:$IU$107, MATCH(IG160, $IT$8:$IT$107, 0)), "")))</f>
        <v/>
      </c>
      <c r="JT160" s="7" t="str">
        <f>IF(AND($IQ$5='Dev Settings'!$BU$3, COUNTIF($IP$21:$IP$25, IH160)&gt;0, COUNTIF($IP$21:$IP$25, IH159)&gt;0), MIN($ML159:$NE159)-MZ159, IF(AND($IQ$6='Dev Settings'!$BU$3, COUNTIF($IQ$21:$IQ$25, IH160)&gt;0, COUNTIF($IQ$21:$IQ$25, IH159)&gt;0), MAX($ML159:$NE159)-MZ159, IFERROR(INDEX($IU$8:$IU$107, MATCH(IH160, $IT$8:$IT$107, 0)), "")))</f>
        <v/>
      </c>
      <c r="JU160" s="7" t="str">
        <f>IF(AND($IQ$5='Dev Settings'!$BU$3, COUNTIF($IP$21:$IP$25, II160)&gt;0, COUNTIF($IP$21:$IP$25, II159)&gt;0), MIN($ML159:$NE159)-NA159, IF(AND($IQ$6='Dev Settings'!$BU$3, COUNTIF($IQ$21:$IQ$25, II160)&gt;0, COUNTIF($IQ$21:$IQ$25, II159)&gt;0), MAX($ML159:$NE159)-NA159, IFERROR(INDEX($IU$8:$IU$107, MATCH(II160, $IT$8:$IT$107, 0)), "")))</f>
        <v/>
      </c>
      <c r="JV160" s="7" t="str">
        <f>IF(AND($IQ$5='Dev Settings'!$BU$3, COUNTIF($IP$21:$IP$25, IJ160)&gt;0, COUNTIF($IP$21:$IP$25, IJ159)&gt;0), MIN($ML159:$NE159)-NB159, IF(AND($IQ$6='Dev Settings'!$BU$3, COUNTIF($IQ$21:$IQ$25, IJ160)&gt;0, COUNTIF($IQ$21:$IQ$25, IJ159)&gt;0), MAX($ML159:$NE159)-NB159, IFERROR(INDEX($IU$8:$IU$107, MATCH(IJ160, $IT$8:$IT$107, 0)), "")))</f>
        <v/>
      </c>
      <c r="JW160" s="7" t="str">
        <f>IF(AND($IQ$5='Dev Settings'!$BU$3, COUNTIF($IP$21:$IP$25, IK160)&gt;0, COUNTIF($IP$21:$IP$25, IK159)&gt;0), MIN($ML159:$NE159)-NC159, IF(AND($IQ$6='Dev Settings'!$BU$3, COUNTIF($IQ$21:$IQ$25, IK160)&gt;0, COUNTIF($IQ$21:$IQ$25, IK159)&gt;0), MAX($ML159:$NE159)-NC159, IFERROR(INDEX($IU$8:$IU$107, MATCH(IK160, $IT$8:$IT$107, 0)), "")))</f>
        <v/>
      </c>
      <c r="JX160" s="7" t="str">
        <f>IF(AND($IQ$5='Dev Settings'!$BU$3, COUNTIF($IP$21:$IP$25, IL160)&gt;0, COUNTIF($IP$21:$IP$25, IL159)&gt;0), MIN($ML159:$NE159)-ND159, IF(AND($IQ$6='Dev Settings'!$BU$3, COUNTIF($IQ$21:$IQ$25, IL160)&gt;0, COUNTIF($IQ$21:$IQ$25, IL159)&gt;0), MAX($ML159:$NE159)-ND159, IFERROR(INDEX($IU$8:$IU$107, MATCH(IL160, $IT$8:$IT$107, 0)), "")))</f>
        <v/>
      </c>
      <c r="JY160" s="61" t="str">
        <f>IF(AND($IQ$5='Dev Settings'!$BU$3, COUNTIF($IP$21:$IP$25, IM160)&gt;0, COUNTIF($IP$21:$IP$25, IM159)&gt;0), MIN($ML159:$NE159)-NE159, IF(AND($IQ$6='Dev Settings'!$BU$3, COUNTIF($IQ$21:$IQ$25, IM160)&gt;0, COUNTIF($IQ$21:$IQ$25, IM159)&gt;0), MAX($ML159:$NE159)-NE159, IFERROR(INDEX($IU$8:$IU$107, MATCH(IM160, $IT$8:$IT$107, 0)), "")))</f>
        <v/>
      </c>
      <c r="KA160" s="60" t="str">
        <f t="shared" si="461"/>
        <v/>
      </c>
      <c r="KB160" s="7" t="str">
        <f t="shared" si="462"/>
        <v/>
      </c>
      <c r="KC160" s="7" t="str">
        <f t="shared" si="463"/>
        <v/>
      </c>
      <c r="KD160" s="7" t="str">
        <f t="shared" si="464"/>
        <v/>
      </c>
      <c r="KE160" s="7" t="str">
        <f t="shared" si="465"/>
        <v/>
      </c>
      <c r="KF160" s="7" t="str">
        <f t="shared" si="466"/>
        <v/>
      </c>
      <c r="KG160" s="7" t="str">
        <f t="shared" si="467"/>
        <v/>
      </c>
      <c r="KH160" s="7" t="str">
        <f t="shared" si="468"/>
        <v/>
      </c>
      <c r="KI160" s="7" t="str">
        <f t="shared" si="469"/>
        <v/>
      </c>
      <c r="KJ160" s="7" t="str">
        <f t="shared" si="470"/>
        <v/>
      </c>
      <c r="KK160" s="7" t="str">
        <f t="shared" si="471"/>
        <v/>
      </c>
      <c r="KL160" s="7" t="str">
        <f t="shared" si="472"/>
        <v/>
      </c>
      <c r="KM160" s="7" t="str">
        <f t="shared" si="473"/>
        <v/>
      </c>
      <c r="KN160" s="7" t="str">
        <f t="shared" si="474"/>
        <v/>
      </c>
      <c r="KO160" s="7" t="str">
        <f t="shared" si="475"/>
        <v/>
      </c>
      <c r="KP160" s="7" t="str">
        <f t="shared" si="476"/>
        <v/>
      </c>
      <c r="KQ160" s="7" t="str">
        <f t="shared" si="477"/>
        <v/>
      </c>
      <c r="KR160" s="7" t="str">
        <f t="shared" si="478"/>
        <v/>
      </c>
      <c r="KS160" s="7" t="str">
        <f t="shared" si="479"/>
        <v/>
      </c>
      <c r="KT160" s="61" t="str">
        <f t="shared" si="480"/>
        <v/>
      </c>
      <c r="KV160" s="60" t="e">
        <f t="shared" si="481"/>
        <v>#VALUE!</v>
      </c>
      <c r="KW160" s="7" t="e">
        <f t="shared" si="482"/>
        <v>#VALUE!</v>
      </c>
      <c r="KX160" s="7" t="e">
        <f t="shared" si="483"/>
        <v>#VALUE!</v>
      </c>
      <c r="KY160" s="7" t="e">
        <f t="shared" si="484"/>
        <v>#VALUE!</v>
      </c>
      <c r="KZ160" s="7" t="e">
        <f t="shared" si="485"/>
        <v>#VALUE!</v>
      </c>
      <c r="LA160" s="7" t="e">
        <f t="shared" si="486"/>
        <v>#VALUE!</v>
      </c>
      <c r="LB160" s="7" t="e">
        <f t="shared" si="487"/>
        <v>#VALUE!</v>
      </c>
      <c r="LC160" s="7" t="e">
        <f t="shared" si="488"/>
        <v>#VALUE!</v>
      </c>
      <c r="LD160" s="7" t="e">
        <f t="shared" si="489"/>
        <v>#VALUE!</v>
      </c>
      <c r="LE160" s="7" t="e">
        <f t="shared" si="490"/>
        <v>#VALUE!</v>
      </c>
      <c r="LF160" s="7" t="e">
        <f t="shared" si="491"/>
        <v>#VALUE!</v>
      </c>
      <c r="LG160" s="7" t="e">
        <f t="shared" si="492"/>
        <v>#VALUE!</v>
      </c>
      <c r="LH160" s="7" t="e">
        <f t="shared" si="493"/>
        <v>#VALUE!</v>
      </c>
      <c r="LI160" s="7" t="e">
        <f t="shared" si="494"/>
        <v>#VALUE!</v>
      </c>
      <c r="LJ160" s="7" t="e">
        <f t="shared" si="495"/>
        <v>#VALUE!</v>
      </c>
      <c r="LK160" s="7" t="e">
        <f t="shared" si="496"/>
        <v>#VALUE!</v>
      </c>
      <c r="LL160" s="7" t="e">
        <f t="shared" si="497"/>
        <v>#VALUE!</v>
      </c>
      <c r="LM160" s="7" t="e">
        <f t="shared" si="498"/>
        <v>#VALUE!</v>
      </c>
      <c r="LN160" s="7" t="e">
        <f t="shared" si="499"/>
        <v>#VALUE!</v>
      </c>
      <c r="LO160" s="61" t="e">
        <f t="shared" si="500"/>
        <v>#VALUE!</v>
      </c>
      <c r="LQ160" s="60" t="e">
        <f t="shared" si="501"/>
        <v>#VALUE!</v>
      </c>
      <c r="LR160" s="7" t="e">
        <f t="shared" si="502"/>
        <v>#VALUE!</v>
      </c>
      <c r="LS160" s="7" t="e">
        <f t="shared" si="503"/>
        <v>#VALUE!</v>
      </c>
      <c r="LT160" s="7" t="e">
        <f t="shared" si="504"/>
        <v>#VALUE!</v>
      </c>
      <c r="LU160" s="7" t="e">
        <f t="shared" si="505"/>
        <v>#VALUE!</v>
      </c>
      <c r="LV160" s="7" t="e">
        <f t="shared" si="506"/>
        <v>#VALUE!</v>
      </c>
      <c r="LW160" s="7" t="e">
        <f t="shared" si="507"/>
        <v>#VALUE!</v>
      </c>
      <c r="LX160" s="7" t="e">
        <f t="shared" si="508"/>
        <v>#VALUE!</v>
      </c>
      <c r="LY160" s="7" t="e">
        <f t="shared" si="509"/>
        <v>#VALUE!</v>
      </c>
      <c r="LZ160" s="7" t="e">
        <f t="shared" si="510"/>
        <v>#VALUE!</v>
      </c>
      <c r="MA160" s="7" t="e">
        <f t="shared" si="511"/>
        <v>#VALUE!</v>
      </c>
      <c r="MB160" s="7" t="e">
        <f t="shared" si="512"/>
        <v>#VALUE!</v>
      </c>
      <c r="MC160" s="7" t="e">
        <f t="shared" si="513"/>
        <v>#VALUE!</v>
      </c>
      <c r="MD160" s="7" t="e">
        <f t="shared" si="514"/>
        <v>#VALUE!</v>
      </c>
      <c r="ME160" s="7" t="e">
        <f t="shared" si="515"/>
        <v>#VALUE!</v>
      </c>
      <c r="MF160" s="7" t="e">
        <f t="shared" si="516"/>
        <v>#VALUE!</v>
      </c>
      <c r="MG160" s="7" t="e">
        <f t="shared" si="517"/>
        <v>#VALUE!</v>
      </c>
      <c r="MH160" s="7" t="e">
        <f t="shared" si="518"/>
        <v>#VALUE!</v>
      </c>
      <c r="MI160" s="7" t="e">
        <f t="shared" si="519"/>
        <v>#VALUE!</v>
      </c>
      <c r="MJ160" s="61" t="e">
        <f t="shared" si="520"/>
        <v>#VALUE!</v>
      </c>
      <c r="ML160" s="60" t="str">
        <f t="shared" si="521"/>
        <v/>
      </c>
      <c r="MM160" s="7" t="str">
        <f t="shared" si="522"/>
        <v/>
      </c>
      <c r="MN160" s="7" t="str">
        <f t="shared" si="523"/>
        <v/>
      </c>
      <c r="MO160" s="7" t="str">
        <f t="shared" si="524"/>
        <v/>
      </c>
      <c r="MP160" s="7" t="str">
        <f t="shared" si="525"/>
        <v/>
      </c>
      <c r="MQ160" s="7" t="str">
        <f t="shared" si="526"/>
        <v/>
      </c>
      <c r="MR160" s="7" t="str">
        <f t="shared" si="527"/>
        <v/>
      </c>
      <c r="MS160" s="7" t="str">
        <f t="shared" si="528"/>
        <v/>
      </c>
      <c r="MT160" s="7" t="str">
        <f t="shared" si="529"/>
        <v/>
      </c>
      <c r="MU160" s="7" t="str">
        <f t="shared" si="530"/>
        <v/>
      </c>
      <c r="MV160" s="7" t="str">
        <f t="shared" si="531"/>
        <v/>
      </c>
      <c r="MW160" s="7" t="str">
        <f t="shared" si="532"/>
        <v/>
      </c>
      <c r="MX160" s="7" t="str">
        <f t="shared" si="533"/>
        <v/>
      </c>
      <c r="MY160" s="7" t="str">
        <f t="shared" si="534"/>
        <v/>
      </c>
      <c r="MZ160" s="7" t="str">
        <f t="shared" si="535"/>
        <v/>
      </c>
      <c r="NA160" s="7" t="str">
        <f t="shared" si="536"/>
        <v/>
      </c>
      <c r="NB160" s="7" t="str">
        <f t="shared" si="537"/>
        <v/>
      </c>
      <c r="NC160" s="7" t="str">
        <f t="shared" si="538"/>
        <v/>
      </c>
      <c r="ND160" s="7" t="str">
        <f t="shared" si="539"/>
        <v/>
      </c>
      <c r="NE160" s="61" t="str">
        <f t="shared" si="540"/>
        <v/>
      </c>
      <c r="NG160" s="10" t="str">
        <f t="shared" si="412"/>
        <v/>
      </c>
      <c r="NI160" s="10" t="str">
        <f t="shared" si="413"/>
        <v/>
      </c>
      <c r="NK160" s="10" t="str">
        <f>IF(COUNTIF($NI160:$NI$176, "X")=1, "X", "")</f>
        <v/>
      </c>
      <c r="NM160" s="10" t="str">
        <f t="shared" si="386"/>
        <v/>
      </c>
      <c r="NO160" s="85" t="str" cm="1">
        <f t="array" ref="NO160">IF(OR(NO$7="", $JE160=""), "", IFERROR(NO$8+SUMPRODUCT((Trades!$CL$8:$CL$307)*(Trades!$O$8:$Q$307=NO$7)*(Trades!$R$8:$R$307&lt;$JE160))-SUMPRODUCT((Trades!$H$8:$H$307)*(Trades!$E$8:$E$307=NO$7)*(Trades!$R$8:$R$307&lt;$JE160)), ""))</f>
        <v/>
      </c>
      <c r="NP160" s="86" t="str" cm="1">
        <f t="array" ref="NP160">IF(OR(NP$7="", $JE160=""), "", IFERROR(NP$8+SUMPRODUCT((Trades!$CL$8:$CL$307)*(Trades!$O$8:$Q$307=NP$7)*(Trades!$R$8:$R$307&lt;$JE160))-SUMPRODUCT((Trades!$H$8:$H$307)*(Trades!$E$8:$E$307=NP$7)*(Trades!$R$8:$R$307&lt;$JE160)), ""))</f>
        <v/>
      </c>
      <c r="NQ160" s="86" t="str" cm="1">
        <f t="array" ref="NQ160">IF(OR(NQ$7="", $JE160=""), "", IFERROR(NQ$8+SUMPRODUCT((Trades!$CL$8:$CL$307)*(Trades!$O$8:$Q$307=NQ$7)*(Trades!$R$8:$R$307&lt;$JE160))-SUMPRODUCT((Trades!$H$8:$H$307)*(Trades!$E$8:$E$307=NQ$7)*(Trades!$R$8:$R$307&lt;$JE160)), ""))</f>
        <v/>
      </c>
      <c r="NR160" s="86" t="str" cm="1">
        <f t="array" ref="NR160">IF(OR(NR$7="", $JE160=""), "", IFERROR(NR$8+SUMPRODUCT((Trades!$CL$8:$CL$307)*(Trades!$O$8:$Q$307=NR$7)*(Trades!$R$8:$R$307&lt;$JE160))-SUMPRODUCT((Trades!$H$8:$H$307)*(Trades!$E$8:$E$307=NR$7)*(Trades!$R$8:$R$307&lt;$JE160)), ""))</f>
        <v/>
      </c>
      <c r="NS160" s="86" t="str" cm="1">
        <f t="array" ref="NS160">IF(OR(NS$7="", $JE160=""), "", IFERROR(NS$8+SUMPRODUCT((Trades!$CL$8:$CL$307)*(Trades!$O$8:$Q$307=NS$7)*(Trades!$R$8:$R$307&lt;$JE160))-SUMPRODUCT((Trades!$H$8:$H$307)*(Trades!$E$8:$E$307=NS$7)*(Trades!$R$8:$R$307&lt;$JE160)), ""))</f>
        <v/>
      </c>
      <c r="NT160" s="86" t="str" cm="1">
        <f t="array" ref="NT160">IF(OR(NT$7="", $JE160=""), "", IFERROR(NT$8+SUMPRODUCT((Trades!$CL$8:$CL$307)*(Trades!$O$8:$Q$307=NT$7)*(Trades!$R$8:$R$307&lt;$JE160))-SUMPRODUCT((Trades!$H$8:$H$307)*(Trades!$E$8:$E$307=NT$7)*(Trades!$R$8:$R$307&lt;$JE160)), ""))</f>
        <v/>
      </c>
      <c r="NU160" s="86" t="str" cm="1">
        <f t="array" ref="NU160">IF(OR(NU$7="", $JE160=""), "", IFERROR(NU$8+SUMPRODUCT((Trades!$CL$8:$CL$307)*(Trades!$O$8:$Q$307=NU$7)*(Trades!$R$8:$R$307&lt;$JE160))-SUMPRODUCT((Trades!$H$8:$H$307)*(Trades!$E$8:$E$307=NU$7)*(Trades!$R$8:$R$307&lt;$JE160)), ""))</f>
        <v/>
      </c>
      <c r="NV160" s="86" t="str" cm="1">
        <f t="array" ref="NV160">IF(OR(NV$7="", $JE160=""), "", IFERROR(NV$8+SUMPRODUCT((Trades!$CL$8:$CL$307)*(Trades!$O$8:$Q$307=NV$7)*(Trades!$R$8:$R$307&lt;$JE160))-SUMPRODUCT((Trades!$H$8:$H$307)*(Trades!$E$8:$E$307=NV$7)*(Trades!$R$8:$R$307&lt;$JE160)), ""))</f>
        <v/>
      </c>
      <c r="NW160" s="86" t="str" cm="1">
        <f t="array" ref="NW160">IF(OR(NW$7="", $JE160=""), "", IFERROR(NW$8+SUMPRODUCT((Trades!$CL$8:$CL$307)*(Trades!$O$8:$Q$307=NW$7)*(Trades!$R$8:$R$307&lt;$JE160))-SUMPRODUCT((Trades!$H$8:$H$307)*(Trades!$E$8:$E$307=NW$7)*(Trades!$R$8:$R$307&lt;$JE160)), ""))</f>
        <v/>
      </c>
      <c r="NX160" s="86" t="str" cm="1">
        <f t="array" ref="NX160">IF(OR(NX$7="", $JE160=""), "", IFERROR(NX$8+SUMPRODUCT((Trades!$CL$8:$CL$307)*(Trades!$O$8:$Q$307=NX$7)*(Trades!$R$8:$R$307&lt;$JE160))-SUMPRODUCT((Trades!$H$8:$H$307)*(Trades!$E$8:$E$307=NX$7)*(Trades!$R$8:$R$307&lt;$JE160)), ""))</f>
        <v/>
      </c>
      <c r="NY160" s="86" t="str" cm="1">
        <f t="array" ref="NY160">IF(OR(NY$7="", $JE160=""), "", IFERROR(NY$8+SUMPRODUCT((Trades!$CL$8:$CL$307)*(Trades!$O$8:$Q$307=NY$7)*(Trades!$R$8:$R$307&lt;$JE160))-SUMPRODUCT((Trades!$H$8:$H$307)*(Trades!$E$8:$E$307=NY$7)*(Trades!$R$8:$R$307&lt;$JE160)), ""))</f>
        <v/>
      </c>
      <c r="NZ160" s="86" t="str" cm="1">
        <f t="array" ref="NZ160">IF(OR(NZ$7="", $JE160=""), "", IFERROR(NZ$8+SUMPRODUCT((Trades!$CL$8:$CL$307)*(Trades!$O$8:$Q$307=NZ$7)*(Trades!$R$8:$R$307&lt;$JE160))-SUMPRODUCT((Trades!$H$8:$H$307)*(Trades!$E$8:$E$307=NZ$7)*(Trades!$R$8:$R$307&lt;$JE160)), ""))</f>
        <v/>
      </c>
      <c r="OA160" s="86" t="str" cm="1">
        <f t="array" ref="OA160">IF(OR(OA$7="", $JE160=""), "", IFERROR(OA$8+SUMPRODUCT((Trades!$CL$8:$CL$307)*(Trades!$O$8:$Q$307=OA$7)*(Trades!$R$8:$R$307&lt;$JE160))-SUMPRODUCT((Trades!$H$8:$H$307)*(Trades!$E$8:$E$307=OA$7)*(Trades!$R$8:$R$307&lt;$JE160)), ""))</f>
        <v/>
      </c>
      <c r="OB160" s="86" t="str" cm="1">
        <f t="array" ref="OB160">IF(OR(OB$7="", $JE160=""), "", IFERROR(OB$8+SUMPRODUCT((Trades!$CL$8:$CL$307)*(Trades!$O$8:$Q$307=OB$7)*(Trades!$R$8:$R$307&lt;$JE160))-SUMPRODUCT((Trades!$H$8:$H$307)*(Trades!$E$8:$E$307=OB$7)*(Trades!$R$8:$R$307&lt;$JE160)), ""))</f>
        <v/>
      </c>
      <c r="OC160" s="86" t="str" cm="1">
        <f t="array" ref="OC160">IF(OR(OC$7="", $JE160=""), "", IFERROR(OC$8+SUMPRODUCT((Trades!$CL$8:$CL$307)*(Trades!$O$8:$Q$307=OC$7)*(Trades!$R$8:$R$307&lt;$JE160))-SUMPRODUCT((Trades!$H$8:$H$307)*(Trades!$E$8:$E$307=OC$7)*(Trades!$R$8:$R$307&lt;$JE160)), ""))</f>
        <v/>
      </c>
      <c r="OD160" s="86" t="str" cm="1">
        <f t="array" ref="OD160">IF(OR(OD$7="", $JE160=""), "", IFERROR(OD$8+SUMPRODUCT((Trades!$CL$8:$CL$307)*(Trades!$O$8:$Q$307=OD$7)*(Trades!$R$8:$R$307&lt;$JE160))-SUMPRODUCT((Trades!$H$8:$H$307)*(Trades!$E$8:$E$307=OD$7)*(Trades!$R$8:$R$307&lt;$JE160)), ""))</f>
        <v/>
      </c>
      <c r="OE160" s="86" t="str" cm="1">
        <f t="array" ref="OE160">IF(OR(OE$7="", $JE160=""), "", IFERROR(OE$8+SUMPRODUCT((Trades!$CL$8:$CL$307)*(Trades!$O$8:$Q$307=OE$7)*(Trades!$R$8:$R$307&lt;$JE160))-SUMPRODUCT((Trades!$H$8:$H$307)*(Trades!$E$8:$E$307=OE$7)*(Trades!$R$8:$R$307&lt;$JE160)), ""))</f>
        <v/>
      </c>
      <c r="OF160" s="86" t="str" cm="1">
        <f t="array" ref="OF160">IF(OR(OF$7="", $JE160=""), "", IFERROR(OF$8+SUMPRODUCT((Trades!$CL$8:$CL$307)*(Trades!$O$8:$Q$307=OF$7)*(Trades!$R$8:$R$307&lt;$JE160))-SUMPRODUCT((Trades!$H$8:$H$307)*(Trades!$E$8:$E$307=OF$7)*(Trades!$R$8:$R$307&lt;$JE160)), ""))</f>
        <v/>
      </c>
      <c r="OG160" s="86" t="str" cm="1">
        <f t="array" ref="OG160">IF(OR(OG$7="", $JE160=""), "", IFERROR(OG$8+SUMPRODUCT((Trades!$CL$8:$CL$307)*(Trades!$O$8:$Q$307=OG$7)*(Trades!$R$8:$R$307&lt;$JE160))-SUMPRODUCT((Trades!$H$8:$H$307)*(Trades!$E$8:$E$307=OG$7)*(Trades!$R$8:$R$307&lt;$JE160)), ""))</f>
        <v/>
      </c>
      <c r="OH160" s="87" t="str" cm="1">
        <f t="array" ref="OH160">IF(OR(OH$7="", $JE160=""), "", IFERROR(OH$8+SUMPRODUCT((Trades!$CL$8:$CL$307)*(Trades!$O$8:$Q$307=OH$7)*(Trades!$R$8:$R$307&lt;$JE160))-SUMPRODUCT((Trades!$H$8:$H$307)*(Trades!$E$8:$E$307=OH$7)*(Trades!$R$8:$R$307&lt;$JE160)), ""))</f>
        <v/>
      </c>
      <c r="OJ160" s="94" t="str">
        <f t="shared" si="541"/>
        <v/>
      </c>
      <c r="OK160" s="95" t="str">
        <f t="shared" si="542"/>
        <v/>
      </c>
      <c r="OL160" s="95" t="str">
        <f t="shared" si="543"/>
        <v/>
      </c>
      <c r="OM160" s="95" t="str">
        <f t="shared" si="544"/>
        <v/>
      </c>
      <c r="ON160" s="95" t="str">
        <f t="shared" si="545"/>
        <v/>
      </c>
      <c r="OO160" s="95" t="str">
        <f t="shared" si="546"/>
        <v/>
      </c>
      <c r="OP160" s="95" t="str">
        <f t="shared" si="547"/>
        <v/>
      </c>
      <c r="OQ160" s="95" t="str">
        <f t="shared" si="548"/>
        <v/>
      </c>
      <c r="OR160" s="95" t="str">
        <f t="shared" si="549"/>
        <v/>
      </c>
      <c r="OS160" s="95" t="str">
        <f t="shared" si="550"/>
        <v/>
      </c>
      <c r="OT160" s="95" t="str">
        <f t="shared" si="551"/>
        <v/>
      </c>
      <c r="OU160" s="95" t="str">
        <f t="shared" si="552"/>
        <v/>
      </c>
      <c r="OV160" s="95" t="str">
        <f t="shared" si="553"/>
        <v/>
      </c>
      <c r="OW160" s="95" t="str">
        <f t="shared" si="554"/>
        <v/>
      </c>
      <c r="OX160" s="95" t="str">
        <f t="shared" si="555"/>
        <v/>
      </c>
      <c r="OY160" s="95" t="str">
        <f t="shared" si="556"/>
        <v/>
      </c>
      <c r="OZ160" s="95" t="str">
        <f t="shared" si="557"/>
        <v/>
      </c>
      <c r="PA160" s="95" t="str">
        <f t="shared" si="558"/>
        <v/>
      </c>
      <c r="PB160" s="95" t="str">
        <f t="shared" si="559"/>
        <v/>
      </c>
      <c r="PC160" s="96" t="str">
        <f t="shared" si="560"/>
        <v/>
      </c>
      <c r="PE160" s="101" t="str">
        <f t="shared" si="415"/>
        <v/>
      </c>
      <c r="PG160" s="106" t="str">
        <f t="shared" si="561"/>
        <v/>
      </c>
      <c r="PH160" s="107" t="str">
        <f t="shared" si="562"/>
        <v/>
      </c>
      <c r="PI160" s="107" t="str">
        <f t="shared" si="563"/>
        <v/>
      </c>
      <c r="PJ160" s="107" t="str">
        <f t="shared" si="564"/>
        <v/>
      </c>
      <c r="PK160" s="107" t="str">
        <f t="shared" si="565"/>
        <v/>
      </c>
      <c r="PL160" s="107" t="str">
        <f t="shared" si="566"/>
        <v/>
      </c>
      <c r="PM160" s="107" t="str">
        <f t="shared" si="567"/>
        <v/>
      </c>
      <c r="PN160" s="107" t="str">
        <f t="shared" si="568"/>
        <v/>
      </c>
      <c r="PO160" s="107" t="str">
        <f t="shared" si="569"/>
        <v/>
      </c>
      <c r="PP160" s="107" t="str">
        <f t="shared" si="570"/>
        <v/>
      </c>
      <c r="PQ160" s="107" t="str">
        <f t="shared" si="571"/>
        <v/>
      </c>
      <c r="PR160" s="107" t="str">
        <f t="shared" si="572"/>
        <v/>
      </c>
      <c r="PS160" s="107" t="str">
        <f t="shared" si="573"/>
        <v/>
      </c>
      <c r="PT160" s="107" t="str">
        <f t="shared" si="574"/>
        <v/>
      </c>
      <c r="PU160" s="107" t="str">
        <f t="shared" si="575"/>
        <v/>
      </c>
      <c r="PV160" s="107" t="str">
        <f t="shared" si="576"/>
        <v/>
      </c>
      <c r="PW160" s="107" t="str">
        <f t="shared" si="577"/>
        <v/>
      </c>
      <c r="PX160" s="107" t="str">
        <f t="shared" si="578"/>
        <v/>
      </c>
      <c r="PY160" s="107" t="str">
        <f t="shared" si="579"/>
        <v/>
      </c>
      <c r="PZ160" s="108" t="str">
        <f t="shared" si="580"/>
        <v/>
      </c>
      <c r="QB160" s="124" t="str" cm="1">
        <f t="array" ref="QB160">IF(OR($QB$3="", $NI160=""), "", IFERROR(INDEX($ML160:$NE160, $QA160, MATCH($QB$3, $ML$7:$NE$7, 0)), ""))</f>
        <v/>
      </c>
      <c r="QD160" s="101" t="e" cm="1">
        <f t="array" ref="QD160">IF(OR($NI160="", $QB$3=""), NA(), IFERROR(INDEX($NO160:$OH160, $QC160, MATCH($QB$3, $NO$7:$OH$7, 0)), NA()))</f>
        <v>#N/A</v>
      </c>
      <c r="QF160" s="10">
        <f t="shared" si="387"/>
        <v>-20</v>
      </c>
    </row>
    <row r="161" spans="218:448" ht="15" hidden="1" customHeight="1" x14ac:dyDescent="0.25">
      <c r="HJ161" s="52" t="e">
        <f t="shared" si="581"/>
        <v>#VALUE!</v>
      </c>
      <c r="HL161" s="49">
        <f>$CA$17</f>
        <v>0.375</v>
      </c>
      <c r="HN161" s="10" t="e">
        <f t="shared" si="324"/>
        <v>#VALUE!</v>
      </c>
      <c r="HP161" s="10" t="e">
        <f t="shared" si="325"/>
        <v>#VALUE!</v>
      </c>
      <c r="HR161" s="10" t="e">
        <f t="shared" si="457"/>
        <v>#VALUE!</v>
      </c>
      <c r="HT161" s="60" t="e">
        <f t="shared" si="458"/>
        <v>#VALUE!</v>
      </c>
      <c r="HU161" s="7" t="e">
        <f t="shared" si="458"/>
        <v>#VALUE!</v>
      </c>
      <c r="HV161" s="7" t="e">
        <f t="shared" si="458"/>
        <v>#VALUE!</v>
      </c>
      <c r="HW161" s="7" t="e">
        <f t="shared" si="458"/>
        <v>#VALUE!</v>
      </c>
      <c r="HX161" s="7" t="e">
        <f t="shared" si="458"/>
        <v>#VALUE!</v>
      </c>
      <c r="HY161" s="7" t="e">
        <f t="shared" si="458"/>
        <v>#VALUE!</v>
      </c>
      <c r="HZ161" s="7" t="e">
        <f t="shared" si="458"/>
        <v>#VALUE!</v>
      </c>
      <c r="IA161" s="7" t="e">
        <f t="shared" si="458"/>
        <v>#VALUE!</v>
      </c>
      <c r="IB161" s="7" t="e">
        <f t="shared" si="458"/>
        <v>#VALUE!</v>
      </c>
      <c r="IC161" s="7" t="e">
        <f t="shared" si="458"/>
        <v>#VALUE!</v>
      </c>
      <c r="ID161" s="7" t="e">
        <f t="shared" si="458"/>
        <v>#VALUE!</v>
      </c>
      <c r="IE161" s="7" t="e">
        <f t="shared" si="458"/>
        <v>#VALUE!</v>
      </c>
      <c r="IF161" s="7" t="e">
        <f t="shared" si="458"/>
        <v>#VALUE!</v>
      </c>
      <c r="IG161" s="7" t="e">
        <f t="shared" si="458"/>
        <v>#VALUE!</v>
      </c>
      <c r="IH161" s="7" t="e">
        <f t="shared" si="458"/>
        <v>#VALUE!</v>
      </c>
      <c r="II161" s="7" t="e">
        <f t="shared" si="458"/>
        <v>#VALUE!</v>
      </c>
      <c r="IJ161" s="7" t="e">
        <f t="shared" si="459"/>
        <v>#VALUE!</v>
      </c>
      <c r="IK161" s="7" t="e">
        <f t="shared" si="459"/>
        <v>#VALUE!</v>
      </c>
      <c r="IL161" s="7" t="e">
        <f t="shared" si="459"/>
        <v>#VALUE!</v>
      </c>
      <c r="IM161" s="61" t="e">
        <f t="shared" si="459"/>
        <v>#VALUE!</v>
      </c>
      <c r="JE161" s="67" t="str">
        <f t="shared" si="460"/>
        <v/>
      </c>
      <c r="JF161" s="60" t="str">
        <f>IF(AND($IQ$5='Dev Settings'!$BU$3, COUNTIF($IP$21:$IP$25, HT161)&gt;0, COUNTIF($IP$21:$IP$25, HT160)&gt;0), MIN($ML160:$NE160)-ML160, IF(AND($IQ$6='Dev Settings'!$BU$3, COUNTIF($IQ$21:$IQ$25, HT161)&gt;0, COUNTIF($IQ$21:$IQ$25, HT160)&gt;0), MAX($ML160:$NE160)-ML160, IFERROR(INDEX($IU$8:$IU$107, MATCH(HT161, $IT$8:$IT$107, 0)), "")))</f>
        <v/>
      </c>
      <c r="JG161" s="7" t="str">
        <f>IF(AND($IQ$5='Dev Settings'!$BU$3, COUNTIF($IP$21:$IP$25, HU161)&gt;0, COUNTIF($IP$21:$IP$25, HU160)&gt;0), MIN($ML160:$NE160)-MM160, IF(AND($IQ$6='Dev Settings'!$BU$3, COUNTIF($IQ$21:$IQ$25, HU161)&gt;0, COUNTIF($IQ$21:$IQ$25, HU160)&gt;0), MAX($ML160:$NE160)-MM160, IFERROR(INDEX($IU$8:$IU$107, MATCH(HU161, $IT$8:$IT$107, 0)), "")))</f>
        <v/>
      </c>
      <c r="JH161" s="7" t="str">
        <f>IF(AND($IQ$5='Dev Settings'!$BU$3, COUNTIF($IP$21:$IP$25, HV161)&gt;0, COUNTIF($IP$21:$IP$25, HV160)&gt;0), MIN($ML160:$NE160)-MN160, IF(AND($IQ$6='Dev Settings'!$BU$3, COUNTIF($IQ$21:$IQ$25, HV161)&gt;0, COUNTIF($IQ$21:$IQ$25, HV160)&gt;0), MAX($ML160:$NE160)-MN160, IFERROR(INDEX($IU$8:$IU$107, MATCH(HV161, $IT$8:$IT$107, 0)), "")))</f>
        <v/>
      </c>
      <c r="JI161" s="7" t="str">
        <f>IF(AND($IQ$5='Dev Settings'!$BU$3, COUNTIF($IP$21:$IP$25, HW161)&gt;0, COUNTIF($IP$21:$IP$25, HW160)&gt;0), MIN($ML160:$NE160)-MO160, IF(AND($IQ$6='Dev Settings'!$BU$3, COUNTIF($IQ$21:$IQ$25, HW161)&gt;0, COUNTIF($IQ$21:$IQ$25, HW160)&gt;0), MAX($ML160:$NE160)-MO160, IFERROR(INDEX($IU$8:$IU$107, MATCH(HW161, $IT$8:$IT$107, 0)), "")))</f>
        <v/>
      </c>
      <c r="JJ161" s="7" t="str">
        <f>IF(AND($IQ$5='Dev Settings'!$BU$3, COUNTIF($IP$21:$IP$25, HX161)&gt;0, COUNTIF($IP$21:$IP$25, HX160)&gt;0), MIN($ML160:$NE160)-MP160, IF(AND($IQ$6='Dev Settings'!$BU$3, COUNTIF($IQ$21:$IQ$25, HX161)&gt;0, COUNTIF($IQ$21:$IQ$25, HX160)&gt;0), MAX($ML160:$NE160)-MP160, IFERROR(INDEX($IU$8:$IU$107, MATCH(HX161, $IT$8:$IT$107, 0)), "")))</f>
        <v/>
      </c>
      <c r="JK161" s="7" t="str">
        <f>IF(AND($IQ$5='Dev Settings'!$BU$3, COUNTIF($IP$21:$IP$25, HY161)&gt;0, COUNTIF($IP$21:$IP$25, HY160)&gt;0), MIN($ML160:$NE160)-MQ160, IF(AND($IQ$6='Dev Settings'!$BU$3, COUNTIF($IQ$21:$IQ$25, HY161)&gt;0, COUNTIF($IQ$21:$IQ$25, HY160)&gt;0), MAX($ML160:$NE160)-MQ160, IFERROR(INDEX($IU$8:$IU$107, MATCH(HY161, $IT$8:$IT$107, 0)), "")))</f>
        <v/>
      </c>
      <c r="JL161" s="7" t="str">
        <f>IF(AND($IQ$5='Dev Settings'!$BU$3, COUNTIF($IP$21:$IP$25, HZ161)&gt;0, COUNTIF($IP$21:$IP$25, HZ160)&gt;0), MIN($ML160:$NE160)-MR160, IF(AND($IQ$6='Dev Settings'!$BU$3, COUNTIF($IQ$21:$IQ$25, HZ161)&gt;0, COUNTIF($IQ$21:$IQ$25, HZ160)&gt;0), MAX($ML160:$NE160)-MR160, IFERROR(INDEX($IU$8:$IU$107, MATCH(HZ161, $IT$8:$IT$107, 0)), "")))</f>
        <v/>
      </c>
      <c r="JM161" s="7" t="str">
        <f>IF(AND($IQ$5='Dev Settings'!$BU$3, COUNTIF($IP$21:$IP$25, IA161)&gt;0, COUNTIF($IP$21:$IP$25, IA160)&gt;0), MIN($ML160:$NE160)-MS160, IF(AND($IQ$6='Dev Settings'!$BU$3, COUNTIF($IQ$21:$IQ$25, IA161)&gt;0, COUNTIF($IQ$21:$IQ$25, IA160)&gt;0), MAX($ML160:$NE160)-MS160, IFERROR(INDEX($IU$8:$IU$107, MATCH(IA161, $IT$8:$IT$107, 0)), "")))</f>
        <v/>
      </c>
      <c r="JN161" s="7" t="str">
        <f>IF(AND($IQ$5='Dev Settings'!$BU$3, COUNTIF($IP$21:$IP$25, IB161)&gt;0, COUNTIF($IP$21:$IP$25, IB160)&gt;0), MIN($ML160:$NE160)-MT160, IF(AND($IQ$6='Dev Settings'!$BU$3, COUNTIF($IQ$21:$IQ$25, IB161)&gt;0, COUNTIF($IQ$21:$IQ$25, IB160)&gt;0), MAX($ML160:$NE160)-MT160, IFERROR(INDEX($IU$8:$IU$107, MATCH(IB161, $IT$8:$IT$107, 0)), "")))</f>
        <v/>
      </c>
      <c r="JO161" s="7" t="str">
        <f>IF(AND($IQ$5='Dev Settings'!$BU$3, COUNTIF($IP$21:$IP$25, IC161)&gt;0, COUNTIF($IP$21:$IP$25, IC160)&gt;0), MIN($ML160:$NE160)-MU160, IF(AND($IQ$6='Dev Settings'!$BU$3, COUNTIF($IQ$21:$IQ$25, IC161)&gt;0, COUNTIF($IQ$21:$IQ$25, IC160)&gt;0), MAX($ML160:$NE160)-MU160, IFERROR(INDEX($IU$8:$IU$107, MATCH(IC161, $IT$8:$IT$107, 0)), "")))</f>
        <v/>
      </c>
      <c r="JP161" s="7" t="str">
        <f>IF(AND($IQ$5='Dev Settings'!$BU$3, COUNTIF($IP$21:$IP$25, ID161)&gt;0, COUNTIF($IP$21:$IP$25, ID160)&gt;0), MIN($ML160:$NE160)-MV160, IF(AND($IQ$6='Dev Settings'!$BU$3, COUNTIF($IQ$21:$IQ$25, ID161)&gt;0, COUNTIF($IQ$21:$IQ$25, ID160)&gt;0), MAX($ML160:$NE160)-MV160, IFERROR(INDEX($IU$8:$IU$107, MATCH(ID161, $IT$8:$IT$107, 0)), "")))</f>
        <v/>
      </c>
      <c r="JQ161" s="7" t="str">
        <f>IF(AND($IQ$5='Dev Settings'!$BU$3, COUNTIF($IP$21:$IP$25, IE161)&gt;0, COUNTIF($IP$21:$IP$25, IE160)&gt;0), MIN($ML160:$NE160)-MW160, IF(AND($IQ$6='Dev Settings'!$BU$3, COUNTIF($IQ$21:$IQ$25, IE161)&gt;0, COUNTIF($IQ$21:$IQ$25, IE160)&gt;0), MAX($ML160:$NE160)-MW160, IFERROR(INDEX($IU$8:$IU$107, MATCH(IE161, $IT$8:$IT$107, 0)), "")))</f>
        <v/>
      </c>
      <c r="JR161" s="7" t="str">
        <f>IF(AND($IQ$5='Dev Settings'!$BU$3, COUNTIF($IP$21:$IP$25, IF161)&gt;0, COUNTIF($IP$21:$IP$25, IF160)&gt;0), MIN($ML160:$NE160)-MX160, IF(AND($IQ$6='Dev Settings'!$BU$3, COUNTIF($IQ$21:$IQ$25, IF161)&gt;0, COUNTIF($IQ$21:$IQ$25, IF160)&gt;0), MAX($ML160:$NE160)-MX160, IFERROR(INDEX($IU$8:$IU$107, MATCH(IF161, $IT$8:$IT$107, 0)), "")))</f>
        <v/>
      </c>
      <c r="JS161" s="7" t="str">
        <f>IF(AND($IQ$5='Dev Settings'!$BU$3, COUNTIF($IP$21:$IP$25, IG161)&gt;0, COUNTIF($IP$21:$IP$25, IG160)&gt;0), MIN($ML160:$NE160)-MY160, IF(AND($IQ$6='Dev Settings'!$BU$3, COUNTIF($IQ$21:$IQ$25, IG161)&gt;0, COUNTIF($IQ$21:$IQ$25, IG160)&gt;0), MAX($ML160:$NE160)-MY160, IFERROR(INDEX($IU$8:$IU$107, MATCH(IG161, $IT$8:$IT$107, 0)), "")))</f>
        <v/>
      </c>
      <c r="JT161" s="7" t="str">
        <f>IF(AND($IQ$5='Dev Settings'!$BU$3, COUNTIF($IP$21:$IP$25, IH161)&gt;0, COUNTIF($IP$21:$IP$25, IH160)&gt;0), MIN($ML160:$NE160)-MZ160, IF(AND($IQ$6='Dev Settings'!$BU$3, COUNTIF($IQ$21:$IQ$25, IH161)&gt;0, COUNTIF($IQ$21:$IQ$25, IH160)&gt;0), MAX($ML160:$NE160)-MZ160, IFERROR(INDEX($IU$8:$IU$107, MATCH(IH161, $IT$8:$IT$107, 0)), "")))</f>
        <v/>
      </c>
      <c r="JU161" s="7" t="str">
        <f>IF(AND($IQ$5='Dev Settings'!$BU$3, COUNTIF($IP$21:$IP$25, II161)&gt;0, COUNTIF($IP$21:$IP$25, II160)&gt;0), MIN($ML160:$NE160)-NA160, IF(AND($IQ$6='Dev Settings'!$BU$3, COUNTIF($IQ$21:$IQ$25, II161)&gt;0, COUNTIF($IQ$21:$IQ$25, II160)&gt;0), MAX($ML160:$NE160)-NA160, IFERROR(INDEX($IU$8:$IU$107, MATCH(II161, $IT$8:$IT$107, 0)), "")))</f>
        <v/>
      </c>
      <c r="JV161" s="7" t="str">
        <f>IF(AND($IQ$5='Dev Settings'!$BU$3, COUNTIF($IP$21:$IP$25, IJ161)&gt;0, COUNTIF($IP$21:$IP$25, IJ160)&gt;0), MIN($ML160:$NE160)-NB160, IF(AND($IQ$6='Dev Settings'!$BU$3, COUNTIF($IQ$21:$IQ$25, IJ161)&gt;0, COUNTIF($IQ$21:$IQ$25, IJ160)&gt;0), MAX($ML160:$NE160)-NB160, IFERROR(INDEX($IU$8:$IU$107, MATCH(IJ161, $IT$8:$IT$107, 0)), "")))</f>
        <v/>
      </c>
      <c r="JW161" s="7" t="str">
        <f>IF(AND($IQ$5='Dev Settings'!$BU$3, COUNTIF($IP$21:$IP$25, IK161)&gt;0, COUNTIF($IP$21:$IP$25, IK160)&gt;0), MIN($ML160:$NE160)-NC160, IF(AND($IQ$6='Dev Settings'!$BU$3, COUNTIF($IQ$21:$IQ$25, IK161)&gt;0, COUNTIF($IQ$21:$IQ$25, IK160)&gt;0), MAX($ML160:$NE160)-NC160, IFERROR(INDEX($IU$8:$IU$107, MATCH(IK161, $IT$8:$IT$107, 0)), "")))</f>
        <v/>
      </c>
      <c r="JX161" s="7" t="str">
        <f>IF(AND($IQ$5='Dev Settings'!$BU$3, COUNTIF($IP$21:$IP$25, IL161)&gt;0, COUNTIF($IP$21:$IP$25, IL160)&gt;0), MIN($ML160:$NE160)-ND160, IF(AND($IQ$6='Dev Settings'!$BU$3, COUNTIF($IQ$21:$IQ$25, IL161)&gt;0, COUNTIF($IQ$21:$IQ$25, IL160)&gt;0), MAX($ML160:$NE160)-ND160, IFERROR(INDEX($IU$8:$IU$107, MATCH(IL161, $IT$8:$IT$107, 0)), "")))</f>
        <v/>
      </c>
      <c r="JY161" s="61" t="str">
        <f>IF(AND($IQ$5='Dev Settings'!$BU$3, COUNTIF($IP$21:$IP$25, IM161)&gt;0, COUNTIF($IP$21:$IP$25, IM160)&gt;0), MIN($ML160:$NE160)-NE160, IF(AND($IQ$6='Dev Settings'!$BU$3, COUNTIF($IQ$21:$IQ$25, IM161)&gt;0, COUNTIF($IQ$21:$IQ$25, IM160)&gt;0), MAX($ML160:$NE160)-NE160, IFERROR(INDEX($IU$8:$IU$107, MATCH(IM161, $IT$8:$IT$107, 0)), "")))</f>
        <v/>
      </c>
      <c r="KA161" s="60" t="str">
        <f t="shared" si="461"/>
        <v/>
      </c>
      <c r="KB161" s="7" t="str">
        <f t="shared" si="462"/>
        <v/>
      </c>
      <c r="KC161" s="7" t="str">
        <f t="shared" si="463"/>
        <v/>
      </c>
      <c r="KD161" s="7" t="str">
        <f t="shared" si="464"/>
        <v/>
      </c>
      <c r="KE161" s="7" t="str">
        <f t="shared" si="465"/>
        <v/>
      </c>
      <c r="KF161" s="7" t="str">
        <f t="shared" si="466"/>
        <v/>
      </c>
      <c r="KG161" s="7" t="str">
        <f t="shared" si="467"/>
        <v/>
      </c>
      <c r="KH161" s="7" t="str">
        <f t="shared" si="468"/>
        <v/>
      </c>
      <c r="KI161" s="7" t="str">
        <f t="shared" si="469"/>
        <v/>
      </c>
      <c r="KJ161" s="7" t="str">
        <f t="shared" si="470"/>
        <v/>
      </c>
      <c r="KK161" s="7" t="str">
        <f t="shared" si="471"/>
        <v/>
      </c>
      <c r="KL161" s="7" t="str">
        <f t="shared" si="472"/>
        <v/>
      </c>
      <c r="KM161" s="7" t="str">
        <f t="shared" si="473"/>
        <v/>
      </c>
      <c r="KN161" s="7" t="str">
        <f t="shared" si="474"/>
        <v/>
      </c>
      <c r="KO161" s="7" t="str">
        <f t="shared" si="475"/>
        <v/>
      </c>
      <c r="KP161" s="7" t="str">
        <f t="shared" si="476"/>
        <v/>
      </c>
      <c r="KQ161" s="7" t="str">
        <f t="shared" si="477"/>
        <v/>
      </c>
      <c r="KR161" s="7" t="str">
        <f t="shared" si="478"/>
        <v/>
      </c>
      <c r="KS161" s="7" t="str">
        <f t="shared" si="479"/>
        <v/>
      </c>
      <c r="KT161" s="61" t="str">
        <f t="shared" si="480"/>
        <v/>
      </c>
      <c r="KV161" s="60" t="e">
        <f t="shared" si="481"/>
        <v>#VALUE!</v>
      </c>
      <c r="KW161" s="7" t="e">
        <f t="shared" si="482"/>
        <v>#VALUE!</v>
      </c>
      <c r="KX161" s="7" t="e">
        <f t="shared" si="483"/>
        <v>#VALUE!</v>
      </c>
      <c r="KY161" s="7" t="e">
        <f t="shared" si="484"/>
        <v>#VALUE!</v>
      </c>
      <c r="KZ161" s="7" t="e">
        <f t="shared" si="485"/>
        <v>#VALUE!</v>
      </c>
      <c r="LA161" s="7" t="e">
        <f t="shared" si="486"/>
        <v>#VALUE!</v>
      </c>
      <c r="LB161" s="7" t="e">
        <f t="shared" si="487"/>
        <v>#VALUE!</v>
      </c>
      <c r="LC161" s="7" t="e">
        <f t="shared" si="488"/>
        <v>#VALUE!</v>
      </c>
      <c r="LD161" s="7" t="e">
        <f t="shared" si="489"/>
        <v>#VALUE!</v>
      </c>
      <c r="LE161" s="7" t="e">
        <f t="shared" si="490"/>
        <v>#VALUE!</v>
      </c>
      <c r="LF161" s="7" t="e">
        <f t="shared" si="491"/>
        <v>#VALUE!</v>
      </c>
      <c r="LG161" s="7" t="e">
        <f t="shared" si="492"/>
        <v>#VALUE!</v>
      </c>
      <c r="LH161" s="7" t="e">
        <f t="shared" si="493"/>
        <v>#VALUE!</v>
      </c>
      <c r="LI161" s="7" t="e">
        <f t="shared" si="494"/>
        <v>#VALUE!</v>
      </c>
      <c r="LJ161" s="7" t="e">
        <f t="shared" si="495"/>
        <v>#VALUE!</v>
      </c>
      <c r="LK161" s="7" t="e">
        <f t="shared" si="496"/>
        <v>#VALUE!</v>
      </c>
      <c r="LL161" s="7" t="e">
        <f t="shared" si="497"/>
        <v>#VALUE!</v>
      </c>
      <c r="LM161" s="7" t="e">
        <f t="shared" si="498"/>
        <v>#VALUE!</v>
      </c>
      <c r="LN161" s="7" t="e">
        <f t="shared" si="499"/>
        <v>#VALUE!</v>
      </c>
      <c r="LO161" s="61" t="e">
        <f t="shared" si="500"/>
        <v>#VALUE!</v>
      </c>
      <c r="LQ161" s="60" t="e">
        <f t="shared" si="501"/>
        <v>#VALUE!</v>
      </c>
      <c r="LR161" s="7" t="e">
        <f t="shared" si="502"/>
        <v>#VALUE!</v>
      </c>
      <c r="LS161" s="7" t="e">
        <f t="shared" si="503"/>
        <v>#VALUE!</v>
      </c>
      <c r="LT161" s="7" t="e">
        <f t="shared" si="504"/>
        <v>#VALUE!</v>
      </c>
      <c r="LU161" s="7" t="e">
        <f t="shared" si="505"/>
        <v>#VALUE!</v>
      </c>
      <c r="LV161" s="7" t="e">
        <f t="shared" si="506"/>
        <v>#VALUE!</v>
      </c>
      <c r="LW161" s="7" t="e">
        <f t="shared" si="507"/>
        <v>#VALUE!</v>
      </c>
      <c r="LX161" s="7" t="e">
        <f t="shared" si="508"/>
        <v>#VALUE!</v>
      </c>
      <c r="LY161" s="7" t="e">
        <f t="shared" si="509"/>
        <v>#VALUE!</v>
      </c>
      <c r="LZ161" s="7" t="e">
        <f t="shared" si="510"/>
        <v>#VALUE!</v>
      </c>
      <c r="MA161" s="7" t="e">
        <f t="shared" si="511"/>
        <v>#VALUE!</v>
      </c>
      <c r="MB161" s="7" t="e">
        <f t="shared" si="512"/>
        <v>#VALUE!</v>
      </c>
      <c r="MC161" s="7" t="e">
        <f t="shared" si="513"/>
        <v>#VALUE!</v>
      </c>
      <c r="MD161" s="7" t="e">
        <f t="shared" si="514"/>
        <v>#VALUE!</v>
      </c>
      <c r="ME161" s="7" t="e">
        <f t="shared" si="515"/>
        <v>#VALUE!</v>
      </c>
      <c r="MF161" s="7" t="e">
        <f t="shared" si="516"/>
        <v>#VALUE!</v>
      </c>
      <c r="MG161" s="7" t="e">
        <f t="shared" si="517"/>
        <v>#VALUE!</v>
      </c>
      <c r="MH161" s="7" t="e">
        <f t="shared" si="518"/>
        <v>#VALUE!</v>
      </c>
      <c r="MI161" s="7" t="e">
        <f t="shared" si="519"/>
        <v>#VALUE!</v>
      </c>
      <c r="MJ161" s="61" t="e">
        <f t="shared" si="520"/>
        <v>#VALUE!</v>
      </c>
      <c r="ML161" s="60" t="str">
        <f t="shared" si="521"/>
        <v/>
      </c>
      <c r="MM161" s="7" t="str">
        <f t="shared" si="522"/>
        <v/>
      </c>
      <c r="MN161" s="7" t="str">
        <f t="shared" si="523"/>
        <v/>
      </c>
      <c r="MO161" s="7" t="str">
        <f t="shared" si="524"/>
        <v/>
      </c>
      <c r="MP161" s="7" t="str">
        <f t="shared" si="525"/>
        <v/>
      </c>
      <c r="MQ161" s="7" t="str">
        <f t="shared" si="526"/>
        <v/>
      </c>
      <c r="MR161" s="7" t="str">
        <f t="shared" si="527"/>
        <v/>
      </c>
      <c r="MS161" s="7" t="str">
        <f t="shared" si="528"/>
        <v/>
      </c>
      <c r="MT161" s="7" t="str">
        <f t="shared" si="529"/>
        <v/>
      </c>
      <c r="MU161" s="7" t="str">
        <f t="shared" si="530"/>
        <v/>
      </c>
      <c r="MV161" s="7" t="str">
        <f t="shared" si="531"/>
        <v/>
      </c>
      <c r="MW161" s="7" t="str">
        <f t="shared" si="532"/>
        <v/>
      </c>
      <c r="MX161" s="7" t="str">
        <f t="shared" si="533"/>
        <v/>
      </c>
      <c r="MY161" s="7" t="str">
        <f t="shared" si="534"/>
        <v/>
      </c>
      <c r="MZ161" s="7" t="str">
        <f t="shared" si="535"/>
        <v/>
      </c>
      <c r="NA161" s="7" t="str">
        <f t="shared" si="536"/>
        <v/>
      </c>
      <c r="NB161" s="7" t="str">
        <f t="shared" si="537"/>
        <v/>
      </c>
      <c r="NC161" s="7" t="str">
        <f t="shared" si="538"/>
        <v/>
      </c>
      <c r="ND161" s="7" t="str">
        <f t="shared" si="539"/>
        <v/>
      </c>
      <c r="NE161" s="61" t="str">
        <f t="shared" si="540"/>
        <v/>
      </c>
      <c r="NG161" s="10" t="str">
        <f t="shared" si="412"/>
        <v/>
      </c>
      <c r="NI161" s="10" t="str">
        <f t="shared" si="413"/>
        <v/>
      </c>
      <c r="NK161" s="10" t="str">
        <f>IF(COUNTIF($NI161:$NI$176, "X")=1, "X", "")</f>
        <v/>
      </c>
      <c r="NM161" s="10" t="str">
        <f t="shared" si="386"/>
        <v/>
      </c>
      <c r="NO161" s="85" t="str" cm="1">
        <f t="array" ref="NO161">IF(OR(NO$7="", $JE161=""), "", IFERROR(NO$8+SUMPRODUCT((Trades!$CL$8:$CL$307)*(Trades!$O$8:$Q$307=NO$7)*(Trades!$R$8:$R$307&lt;$JE161))-SUMPRODUCT((Trades!$H$8:$H$307)*(Trades!$E$8:$E$307=NO$7)*(Trades!$R$8:$R$307&lt;$JE161)), ""))</f>
        <v/>
      </c>
      <c r="NP161" s="86" t="str" cm="1">
        <f t="array" ref="NP161">IF(OR(NP$7="", $JE161=""), "", IFERROR(NP$8+SUMPRODUCT((Trades!$CL$8:$CL$307)*(Trades!$O$8:$Q$307=NP$7)*(Trades!$R$8:$R$307&lt;$JE161))-SUMPRODUCT((Trades!$H$8:$H$307)*(Trades!$E$8:$E$307=NP$7)*(Trades!$R$8:$R$307&lt;$JE161)), ""))</f>
        <v/>
      </c>
      <c r="NQ161" s="86" t="str" cm="1">
        <f t="array" ref="NQ161">IF(OR(NQ$7="", $JE161=""), "", IFERROR(NQ$8+SUMPRODUCT((Trades!$CL$8:$CL$307)*(Trades!$O$8:$Q$307=NQ$7)*(Trades!$R$8:$R$307&lt;$JE161))-SUMPRODUCT((Trades!$H$8:$H$307)*(Trades!$E$8:$E$307=NQ$7)*(Trades!$R$8:$R$307&lt;$JE161)), ""))</f>
        <v/>
      </c>
      <c r="NR161" s="86" t="str" cm="1">
        <f t="array" ref="NR161">IF(OR(NR$7="", $JE161=""), "", IFERROR(NR$8+SUMPRODUCT((Trades!$CL$8:$CL$307)*(Trades!$O$8:$Q$307=NR$7)*(Trades!$R$8:$R$307&lt;$JE161))-SUMPRODUCT((Trades!$H$8:$H$307)*(Trades!$E$8:$E$307=NR$7)*(Trades!$R$8:$R$307&lt;$JE161)), ""))</f>
        <v/>
      </c>
      <c r="NS161" s="86" t="str" cm="1">
        <f t="array" ref="NS161">IF(OR(NS$7="", $JE161=""), "", IFERROR(NS$8+SUMPRODUCT((Trades!$CL$8:$CL$307)*(Trades!$O$8:$Q$307=NS$7)*(Trades!$R$8:$R$307&lt;$JE161))-SUMPRODUCT((Trades!$H$8:$H$307)*(Trades!$E$8:$E$307=NS$7)*(Trades!$R$8:$R$307&lt;$JE161)), ""))</f>
        <v/>
      </c>
      <c r="NT161" s="86" t="str" cm="1">
        <f t="array" ref="NT161">IF(OR(NT$7="", $JE161=""), "", IFERROR(NT$8+SUMPRODUCT((Trades!$CL$8:$CL$307)*(Trades!$O$8:$Q$307=NT$7)*(Trades!$R$8:$R$307&lt;$JE161))-SUMPRODUCT((Trades!$H$8:$H$307)*(Trades!$E$8:$E$307=NT$7)*(Trades!$R$8:$R$307&lt;$JE161)), ""))</f>
        <v/>
      </c>
      <c r="NU161" s="86" t="str" cm="1">
        <f t="array" ref="NU161">IF(OR(NU$7="", $JE161=""), "", IFERROR(NU$8+SUMPRODUCT((Trades!$CL$8:$CL$307)*(Trades!$O$8:$Q$307=NU$7)*(Trades!$R$8:$R$307&lt;$JE161))-SUMPRODUCT((Trades!$H$8:$H$307)*(Trades!$E$8:$E$307=NU$7)*(Trades!$R$8:$R$307&lt;$JE161)), ""))</f>
        <v/>
      </c>
      <c r="NV161" s="86" t="str" cm="1">
        <f t="array" ref="NV161">IF(OR(NV$7="", $JE161=""), "", IFERROR(NV$8+SUMPRODUCT((Trades!$CL$8:$CL$307)*(Trades!$O$8:$Q$307=NV$7)*(Trades!$R$8:$R$307&lt;$JE161))-SUMPRODUCT((Trades!$H$8:$H$307)*(Trades!$E$8:$E$307=NV$7)*(Trades!$R$8:$R$307&lt;$JE161)), ""))</f>
        <v/>
      </c>
      <c r="NW161" s="86" t="str" cm="1">
        <f t="array" ref="NW161">IF(OR(NW$7="", $JE161=""), "", IFERROR(NW$8+SUMPRODUCT((Trades!$CL$8:$CL$307)*(Trades!$O$8:$Q$307=NW$7)*(Trades!$R$8:$R$307&lt;$JE161))-SUMPRODUCT((Trades!$H$8:$H$307)*(Trades!$E$8:$E$307=NW$7)*(Trades!$R$8:$R$307&lt;$JE161)), ""))</f>
        <v/>
      </c>
      <c r="NX161" s="86" t="str" cm="1">
        <f t="array" ref="NX161">IF(OR(NX$7="", $JE161=""), "", IFERROR(NX$8+SUMPRODUCT((Trades!$CL$8:$CL$307)*(Trades!$O$8:$Q$307=NX$7)*(Trades!$R$8:$R$307&lt;$JE161))-SUMPRODUCT((Trades!$H$8:$H$307)*(Trades!$E$8:$E$307=NX$7)*(Trades!$R$8:$R$307&lt;$JE161)), ""))</f>
        <v/>
      </c>
      <c r="NY161" s="86" t="str" cm="1">
        <f t="array" ref="NY161">IF(OR(NY$7="", $JE161=""), "", IFERROR(NY$8+SUMPRODUCT((Trades!$CL$8:$CL$307)*(Trades!$O$8:$Q$307=NY$7)*(Trades!$R$8:$R$307&lt;$JE161))-SUMPRODUCT((Trades!$H$8:$H$307)*(Trades!$E$8:$E$307=NY$7)*(Trades!$R$8:$R$307&lt;$JE161)), ""))</f>
        <v/>
      </c>
      <c r="NZ161" s="86" t="str" cm="1">
        <f t="array" ref="NZ161">IF(OR(NZ$7="", $JE161=""), "", IFERROR(NZ$8+SUMPRODUCT((Trades!$CL$8:$CL$307)*(Trades!$O$8:$Q$307=NZ$7)*(Trades!$R$8:$R$307&lt;$JE161))-SUMPRODUCT((Trades!$H$8:$H$307)*(Trades!$E$8:$E$307=NZ$7)*(Trades!$R$8:$R$307&lt;$JE161)), ""))</f>
        <v/>
      </c>
      <c r="OA161" s="86" t="str" cm="1">
        <f t="array" ref="OA161">IF(OR(OA$7="", $JE161=""), "", IFERROR(OA$8+SUMPRODUCT((Trades!$CL$8:$CL$307)*(Trades!$O$8:$Q$307=OA$7)*(Trades!$R$8:$R$307&lt;$JE161))-SUMPRODUCT((Trades!$H$8:$H$307)*(Trades!$E$8:$E$307=OA$7)*(Trades!$R$8:$R$307&lt;$JE161)), ""))</f>
        <v/>
      </c>
      <c r="OB161" s="86" t="str" cm="1">
        <f t="array" ref="OB161">IF(OR(OB$7="", $JE161=""), "", IFERROR(OB$8+SUMPRODUCT((Trades!$CL$8:$CL$307)*(Trades!$O$8:$Q$307=OB$7)*(Trades!$R$8:$R$307&lt;$JE161))-SUMPRODUCT((Trades!$H$8:$H$307)*(Trades!$E$8:$E$307=OB$7)*(Trades!$R$8:$R$307&lt;$JE161)), ""))</f>
        <v/>
      </c>
      <c r="OC161" s="86" t="str" cm="1">
        <f t="array" ref="OC161">IF(OR(OC$7="", $JE161=""), "", IFERROR(OC$8+SUMPRODUCT((Trades!$CL$8:$CL$307)*(Trades!$O$8:$Q$307=OC$7)*(Trades!$R$8:$R$307&lt;$JE161))-SUMPRODUCT((Trades!$H$8:$H$307)*(Trades!$E$8:$E$307=OC$7)*(Trades!$R$8:$R$307&lt;$JE161)), ""))</f>
        <v/>
      </c>
      <c r="OD161" s="86" t="str" cm="1">
        <f t="array" ref="OD161">IF(OR(OD$7="", $JE161=""), "", IFERROR(OD$8+SUMPRODUCT((Trades!$CL$8:$CL$307)*(Trades!$O$8:$Q$307=OD$7)*(Trades!$R$8:$R$307&lt;$JE161))-SUMPRODUCT((Trades!$H$8:$H$307)*(Trades!$E$8:$E$307=OD$7)*(Trades!$R$8:$R$307&lt;$JE161)), ""))</f>
        <v/>
      </c>
      <c r="OE161" s="86" t="str" cm="1">
        <f t="array" ref="OE161">IF(OR(OE$7="", $JE161=""), "", IFERROR(OE$8+SUMPRODUCT((Trades!$CL$8:$CL$307)*(Trades!$O$8:$Q$307=OE$7)*(Trades!$R$8:$R$307&lt;$JE161))-SUMPRODUCT((Trades!$H$8:$H$307)*(Trades!$E$8:$E$307=OE$7)*(Trades!$R$8:$R$307&lt;$JE161)), ""))</f>
        <v/>
      </c>
      <c r="OF161" s="86" t="str" cm="1">
        <f t="array" ref="OF161">IF(OR(OF$7="", $JE161=""), "", IFERROR(OF$8+SUMPRODUCT((Trades!$CL$8:$CL$307)*(Trades!$O$8:$Q$307=OF$7)*(Trades!$R$8:$R$307&lt;$JE161))-SUMPRODUCT((Trades!$H$8:$H$307)*(Trades!$E$8:$E$307=OF$7)*(Trades!$R$8:$R$307&lt;$JE161)), ""))</f>
        <v/>
      </c>
      <c r="OG161" s="86" t="str" cm="1">
        <f t="array" ref="OG161">IF(OR(OG$7="", $JE161=""), "", IFERROR(OG$8+SUMPRODUCT((Trades!$CL$8:$CL$307)*(Trades!$O$8:$Q$307=OG$7)*(Trades!$R$8:$R$307&lt;$JE161))-SUMPRODUCT((Trades!$H$8:$H$307)*(Trades!$E$8:$E$307=OG$7)*(Trades!$R$8:$R$307&lt;$JE161)), ""))</f>
        <v/>
      </c>
      <c r="OH161" s="87" t="str" cm="1">
        <f t="array" ref="OH161">IF(OR(OH$7="", $JE161=""), "", IFERROR(OH$8+SUMPRODUCT((Trades!$CL$8:$CL$307)*(Trades!$O$8:$Q$307=OH$7)*(Trades!$R$8:$R$307&lt;$JE161))-SUMPRODUCT((Trades!$H$8:$H$307)*(Trades!$E$8:$E$307=OH$7)*(Trades!$R$8:$R$307&lt;$JE161)), ""))</f>
        <v/>
      </c>
      <c r="OJ161" s="94" t="str">
        <f t="shared" si="541"/>
        <v/>
      </c>
      <c r="OK161" s="95" t="str">
        <f t="shared" si="542"/>
        <v/>
      </c>
      <c r="OL161" s="95" t="str">
        <f t="shared" si="543"/>
        <v/>
      </c>
      <c r="OM161" s="95" t="str">
        <f t="shared" si="544"/>
        <v/>
      </c>
      <c r="ON161" s="95" t="str">
        <f t="shared" si="545"/>
        <v/>
      </c>
      <c r="OO161" s="95" t="str">
        <f t="shared" si="546"/>
        <v/>
      </c>
      <c r="OP161" s="95" t="str">
        <f t="shared" si="547"/>
        <v/>
      </c>
      <c r="OQ161" s="95" t="str">
        <f t="shared" si="548"/>
        <v/>
      </c>
      <c r="OR161" s="95" t="str">
        <f t="shared" si="549"/>
        <v/>
      </c>
      <c r="OS161" s="95" t="str">
        <f t="shared" si="550"/>
        <v/>
      </c>
      <c r="OT161" s="95" t="str">
        <f t="shared" si="551"/>
        <v/>
      </c>
      <c r="OU161" s="95" t="str">
        <f t="shared" si="552"/>
        <v/>
      </c>
      <c r="OV161" s="95" t="str">
        <f t="shared" si="553"/>
        <v/>
      </c>
      <c r="OW161" s="95" t="str">
        <f t="shared" si="554"/>
        <v/>
      </c>
      <c r="OX161" s="95" t="str">
        <f t="shared" si="555"/>
        <v/>
      </c>
      <c r="OY161" s="95" t="str">
        <f t="shared" si="556"/>
        <v/>
      </c>
      <c r="OZ161" s="95" t="str">
        <f t="shared" si="557"/>
        <v/>
      </c>
      <c r="PA161" s="95" t="str">
        <f t="shared" si="558"/>
        <v/>
      </c>
      <c r="PB161" s="95" t="str">
        <f t="shared" si="559"/>
        <v/>
      </c>
      <c r="PC161" s="96" t="str">
        <f t="shared" si="560"/>
        <v/>
      </c>
      <c r="PE161" s="101" t="str">
        <f t="shared" si="415"/>
        <v/>
      </c>
      <c r="PG161" s="106" t="str">
        <f t="shared" si="561"/>
        <v/>
      </c>
      <c r="PH161" s="107" t="str">
        <f t="shared" si="562"/>
        <v/>
      </c>
      <c r="PI161" s="107" t="str">
        <f t="shared" si="563"/>
        <v/>
      </c>
      <c r="PJ161" s="107" t="str">
        <f t="shared" si="564"/>
        <v/>
      </c>
      <c r="PK161" s="107" t="str">
        <f t="shared" si="565"/>
        <v/>
      </c>
      <c r="PL161" s="107" t="str">
        <f t="shared" si="566"/>
        <v/>
      </c>
      <c r="PM161" s="107" t="str">
        <f t="shared" si="567"/>
        <v/>
      </c>
      <c r="PN161" s="107" t="str">
        <f t="shared" si="568"/>
        <v/>
      </c>
      <c r="PO161" s="107" t="str">
        <f t="shared" si="569"/>
        <v/>
      </c>
      <c r="PP161" s="107" t="str">
        <f t="shared" si="570"/>
        <v/>
      </c>
      <c r="PQ161" s="107" t="str">
        <f t="shared" si="571"/>
        <v/>
      </c>
      <c r="PR161" s="107" t="str">
        <f t="shared" si="572"/>
        <v/>
      </c>
      <c r="PS161" s="107" t="str">
        <f t="shared" si="573"/>
        <v/>
      </c>
      <c r="PT161" s="107" t="str">
        <f t="shared" si="574"/>
        <v/>
      </c>
      <c r="PU161" s="107" t="str">
        <f t="shared" si="575"/>
        <v/>
      </c>
      <c r="PV161" s="107" t="str">
        <f t="shared" si="576"/>
        <v/>
      </c>
      <c r="PW161" s="107" t="str">
        <f t="shared" si="577"/>
        <v/>
      </c>
      <c r="PX161" s="107" t="str">
        <f t="shared" si="578"/>
        <v/>
      </c>
      <c r="PY161" s="107" t="str">
        <f t="shared" si="579"/>
        <v/>
      </c>
      <c r="PZ161" s="108" t="str">
        <f t="shared" si="580"/>
        <v/>
      </c>
      <c r="QB161" s="124" t="str" cm="1">
        <f t="array" ref="QB161">IF(OR($QB$3="", $NI161=""), "", IFERROR(INDEX($ML161:$NE161, $QA161, MATCH($QB$3, $ML$7:$NE$7, 0)), ""))</f>
        <v/>
      </c>
      <c r="QD161" s="101" t="e" cm="1">
        <f t="array" ref="QD161">IF(OR($NI161="", $QB$3=""), NA(), IFERROR(INDEX($NO161:$OH161, $QC161, MATCH($QB$3, $NO$7:$OH$7, 0)), NA()))</f>
        <v>#N/A</v>
      </c>
      <c r="QF161" s="10">
        <f t="shared" si="387"/>
        <v>-20</v>
      </c>
    </row>
    <row r="162" spans="218:448" ht="15" hidden="1" customHeight="1" x14ac:dyDescent="0.25">
      <c r="HJ162" s="52" t="e">
        <f t="shared" si="581"/>
        <v>#VALUE!</v>
      </c>
      <c r="HL162" s="49">
        <f>$CA$18</f>
        <v>0.41666666666666669</v>
      </c>
      <c r="HN162" s="10" t="e">
        <f t="shared" si="324"/>
        <v>#VALUE!</v>
      </c>
      <c r="HP162" s="10" t="e">
        <f t="shared" si="325"/>
        <v>#VALUE!</v>
      </c>
      <c r="HR162" s="10" t="e">
        <f t="shared" si="457"/>
        <v>#VALUE!</v>
      </c>
      <c r="HT162" s="60" t="e">
        <f t="shared" si="458"/>
        <v>#VALUE!</v>
      </c>
      <c r="HU162" s="7" t="e">
        <f t="shared" si="458"/>
        <v>#VALUE!</v>
      </c>
      <c r="HV162" s="7" t="e">
        <f t="shared" si="458"/>
        <v>#VALUE!</v>
      </c>
      <c r="HW162" s="7" t="e">
        <f t="shared" si="458"/>
        <v>#VALUE!</v>
      </c>
      <c r="HX162" s="7" t="e">
        <f t="shared" si="458"/>
        <v>#VALUE!</v>
      </c>
      <c r="HY162" s="7" t="e">
        <f t="shared" si="458"/>
        <v>#VALUE!</v>
      </c>
      <c r="HZ162" s="7" t="e">
        <f t="shared" si="458"/>
        <v>#VALUE!</v>
      </c>
      <c r="IA162" s="7" t="e">
        <f t="shared" si="458"/>
        <v>#VALUE!</v>
      </c>
      <c r="IB162" s="7" t="e">
        <f t="shared" si="458"/>
        <v>#VALUE!</v>
      </c>
      <c r="IC162" s="7" t="e">
        <f t="shared" si="458"/>
        <v>#VALUE!</v>
      </c>
      <c r="ID162" s="7" t="e">
        <f t="shared" si="458"/>
        <v>#VALUE!</v>
      </c>
      <c r="IE162" s="7" t="e">
        <f t="shared" si="458"/>
        <v>#VALUE!</v>
      </c>
      <c r="IF162" s="7" t="e">
        <f t="shared" si="458"/>
        <v>#VALUE!</v>
      </c>
      <c r="IG162" s="7" t="e">
        <f t="shared" si="458"/>
        <v>#VALUE!</v>
      </c>
      <c r="IH162" s="7" t="e">
        <f t="shared" si="458"/>
        <v>#VALUE!</v>
      </c>
      <c r="II162" s="7" t="e">
        <f t="shared" si="458"/>
        <v>#VALUE!</v>
      </c>
      <c r="IJ162" s="7" t="e">
        <f t="shared" si="459"/>
        <v>#VALUE!</v>
      </c>
      <c r="IK162" s="7" t="e">
        <f t="shared" si="459"/>
        <v>#VALUE!</v>
      </c>
      <c r="IL162" s="7" t="e">
        <f t="shared" si="459"/>
        <v>#VALUE!</v>
      </c>
      <c r="IM162" s="61" t="e">
        <f t="shared" si="459"/>
        <v>#VALUE!</v>
      </c>
      <c r="JE162" s="67" t="str">
        <f t="shared" si="460"/>
        <v/>
      </c>
      <c r="JF162" s="60" t="str">
        <f>IF(AND($IQ$5='Dev Settings'!$BU$3, COUNTIF($IP$21:$IP$25, HT162)&gt;0, COUNTIF($IP$21:$IP$25, HT161)&gt;0), MIN($ML161:$NE161)-ML161, IF(AND($IQ$6='Dev Settings'!$BU$3, COUNTIF($IQ$21:$IQ$25, HT162)&gt;0, COUNTIF($IQ$21:$IQ$25, HT161)&gt;0), MAX($ML161:$NE161)-ML161, IFERROR(INDEX($IU$8:$IU$107, MATCH(HT162, $IT$8:$IT$107, 0)), "")))</f>
        <v/>
      </c>
      <c r="JG162" s="7" t="str">
        <f>IF(AND($IQ$5='Dev Settings'!$BU$3, COUNTIF($IP$21:$IP$25, HU162)&gt;0, COUNTIF($IP$21:$IP$25, HU161)&gt;0), MIN($ML161:$NE161)-MM161, IF(AND($IQ$6='Dev Settings'!$BU$3, COUNTIF($IQ$21:$IQ$25, HU162)&gt;0, COUNTIF($IQ$21:$IQ$25, HU161)&gt;0), MAX($ML161:$NE161)-MM161, IFERROR(INDEX($IU$8:$IU$107, MATCH(HU162, $IT$8:$IT$107, 0)), "")))</f>
        <v/>
      </c>
      <c r="JH162" s="7" t="str">
        <f>IF(AND($IQ$5='Dev Settings'!$BU$3, COUNTIF($IP$21:$IP$25, HV162)&gt;0, COUNTIF($IP$21:$IP$25, HV161)&gt;0), MIN($ML161:$NE161)-MN161, IF(AND($IQ$6='Dev Settings'!$BU$3, COUNTIF($IQ$21:$IQ$25, HV162)&gt;0, COUNTIF($IQ$21:$IQ$25, HV161)&gt;0), MAX($ML161:$NE161)-MN161, IFERROR(INDEX($IU$8:$IU$107, MATCH(HV162, $IT$8:$IT$107, 0)), "")))</f>
        <v/>
      </c>
      <c r="JI162" s="7" t="str">
        <f>IF(AND($IQ$5='Dev Settings'!$BU$3, COUNTIF($IP$21:$IP$25, HW162)&gt;0, COUNTIF($IP$21:$IP$25, HW161)&gt;0), MIN($ML161:$NE161)-MO161, IF(AND($IQ$6='Dev Settings'!$BU$3, COUNTIF($IQ$21:$IQ$25, HW162)&gt;0, COUNTIF($IQ$21:$IQ$25, HW161)&gt;0), MAX($ML161:$NE161)-MO161, IFERROR(INDEX($IU$8:$IU$107, MATCH(HW162, $IT$8:$IT$107, 0)), "")))</f>
        <v/>
      </c>
      <c r="JJ162" s="7" t="str">
        <f>IF(AND($IQ$5='Dev Settings'!$BU$3, COUNTIF($IP$21:$IP$25, HX162)&gt;0, COUNTIF($IP$21:$IP$25, HX161)&gt;0), MIN($ML161:$NE161)-MP161, IF(AND($IQ$6='Dev Settings'!$BU$3, COUNTIF($IQ$21:$IQ$25, HX162)&gt;0, COUNTIF($IQ$21:$IQ$25, HX161)&gt;0), MAX($ML161:$NE161)-MP161, IFERROR(INDEX($IU$8:$IU$107, MATCH(HX162, $IT$8:$IT$107, 0)), "")))</f>
        <v/>
      </c>
      <c r="JK162" s="7" t="str">
        <f>IF(AND($IQ$5='Dev Settings'!$BU$3, COUNTIF($IP$21:$IP$25, HY162)&gt;0, COUNTIF($IP$21:$IP$25, HY161)&gt;0), MIN($ML161:$NE161)-MQ161, IF(AND($IQ$6='Dev Settings'!$BU$3, COUNTIF($IQ$21:$IQ$25, HY162)&gt;0, COUNTIF($IQ$21:$IQ$25, HY161)&gt;0), MAX($ML161:$NE161)-MQ161, IFERROR(INDEX($IU$8:$IU$107, MATCH(HY162, $IT$8:$IT$107, 0)), "")))</f>
        <v/>
      </c>
      <c r="JL162" s="7" t="str">
        <f>IF(AND($IQ$5='Dev Settings'!$BU$3, COUNTIF($IP$21:$IP$25, HZ162)&gt;0, COUNTIF($IP$21:$IP$25, HZ161)&gt;0), MIN($ML161:$NE161)-MR161, IF(AND($IQ$6='Dev Settings'!$BU$3, COUNTIF($IQ$21:$IQ$25, HZ162)&gt;0, COUNTIF($IQ$21:$IQ$25, HZ161)&gt;0), MAX($ML161:$NE161)-MR161, IFERROR(INDEX($IU$8:$IU$107, MATCH(HZ162, $IT$8:$IT$107, 0)), "")))</f>
        <v/>
      </c>
      <c r="JM162" s="7" t="str">
        <f>IF(AND($IQ$5='Dev Settings'!$BU$3, COUNTIF($IP$21:$IP$25, IA162)&gt;0, COUNTIF($IP$21:$IP$25, IA161)&gt;0), MIN($ML161:$NE161)-MS161, IF(AND($IQ$6='Dev Settings'!$BU$3, COUNTIF($IQ$21:$IQ$25, IA162)&gt;0, COUNTIF($IQ$21:$IQ$25, IA161)&gt;0), MAX($ML161:$NE161)-MS161, IFERROR(INDEX($IU$8:$IU$107, MATCH(IA162, $IT$8:$IT$107, 0)), "")))</f>
        <v/>
      </c>
      <c r="JN162" s="7" t="str">
        <f>IF(AND($IQ$5='Dev Settings'!$BU$3, COUNTIF($IP$21:$IP$25, IB162)&gt;0, COUNTIF($IP$21:$IP$25, IB161)&gt;0), MIN($ML161:$NE161)-MT161, IF(AND($IQ$6='Dev Settings'!$BU$3, COUNTIF($IQ$21:$IQ$25, IB162)&gt;0, COUNTIF($IQ$21:$IQ$25, IB161)&gt;0), MAX($ML161:$NE161)-MT161, IFERROR(INDEX($IU$8:$IU$107, MATCH(IB162, $IT$8:$IT$107, 0)), "")))</f>
        <v/>
      </c>
      <c r="JO162" s="7" t="str">
        <f>IF(AND($IQ$5='Dev Settings'!$BU$3, COUNTIF($IP$21:$IP$25, IC162)&gt;0, COUNTIF($IP$21:$IP$25, IC161)&gt;0), MIN($ML161:$NE161)-MU161, IF(AND($IQ$6='Dev Settings'!$BU$3, COUNTIF($IQ$21:$IQ$25, IC162)&gt;0, COUNTIF($IQ$21:$IQ$25, IC161)&gt;0), MAX($ML161:$NE161)-MU161, IFERROR(INDEX($IU$8:$IU$107, MATCH(IC162, $IT$8:$IT$107, 0)), "")))</f>
        <v/>
      </c>
      <c r="JP162" s="7" t="str">
        <f>IF(AND($IQ$5='Dev Settings'!$BU$3, COUNTIF($IP$21:$IP$25, ID162)&gt;0, COUNTIF($IP$21:$IP$25, ID161)&gt;0), MIN($ML161:$NE161)-MV161, IF(AND($IQ$6='Dev Settings'!$BU$3, COUNTIF($IQ$21:$IQ$25, ID162)&gt;0, COUNTIF($IQ$21:$IQ$25, ID161)&gt;0), MAX($ML161:$NE161)-MV161, IFERROR(INDEX($IU$8:$IU$107, MATCH(ID162, $IT$8:$IT$107, 0)), "")))</f>
        <v/>
      </c>
      <c r="JQ162" s="7" t="str">
        <f>IF(AND($IQ$5='Dev Settings'!$BU$3, COUNTIF($IP$21:$IP$25, IE162)&gt;0, COUNTIF($IP$21:$IP$25, IE161)&gt;0), MIN($ML161:$NE161)-MW161, IF(AND($IQ$6='Dev Settings'!$BU$3, COUNTIF($IQ$21:$IQ$25, IE162)&gt;0, COUNTIF($IQ$21:$IQ$25, IE161)&gt;0), MAX($ML161:$NE161)-MW161, IFERROR(INDEX($IU$8:$IU$107, MATCH(IE162, $IT$8:$IT$107, 0)), "")))</f>
        <v/>
      </c>
      <c r="JR162" s="7" t="str">
        <f>IF(AND($IQ$5='Dev Settings'!$BU$3, COUNTIF($IP$21:$IP$25, IF162)&gt;0, COUNTIF($IP$21:$IP$25, IF161)&gt;0), MIN($ML161:$NE161)-MX161, IF(AND($IQ$6='Dev Settings'!$BU$3, COUNTIF($IQ$21:$IQ$25, IF162)&gt;0, COUNTIF($IQ$21:$IQ$25, IF161)&gt;0), MAX($ML161:$NE161)-MX161, IFERROR(INDEX($IU$8:$IU$107, MATCH(IF162, $IT$8:$IT$107, 0)), "")))</f>
        <v/>
      </c>
      <c r="JS162" s="7" t="str">
        <f>IF(AND($IQ$5='Dev Settings'!$BU$3, COUNTIF($IP$21:$IP$25, IG162)&gt;0, COUNTIF($IP$21:$IP$25, IG161)&gt;0), MIN($ML161:$NE161)-MY161, IF(AND($IQ$6='Dev Settings'!$BU$3, COUNTIF($IQ$21:$IQ$25, IG162)&gt;0, COUNTIF($IQ$21:$IQ$25, IG161)&gt;0), MAX($ML161:$NE161)-MY161, IFERROR(INDEX($IU$8:$IU$107, MATCH(IG162, $IT$8:$IT$107, 0)), "")))</f>
        <v/>
      </c>
      <c r="JT162" s="7" t="str">
        <f>IF(AND($IQ$5='Dev Settings'!$BU$3, COUNTIF($IP$21:$IP$25, IH162)&gt;0, COUNTIF($IP$21:$IP$25, IH161)&gt;0), MIN($ML161:$NE161)-MZ161, IF(AND($IQ$6='Dev Settings'!$BU$3, COUNTIF($IQ$21:$IQ$25, IH162)&gt;0, COUNTIF($IQ$21:$IQ$25, IH161)&gt;0), MAX($ML161:$NE161)-MZ161, IFERROR(INDEX($IU$8:$IU$107, MATCH(IH162, $IT$8:$IT$107, 0)), "")))</f>
        <v/>
      </c>
      <c r="JU162" s="7" t="str">
        <f>IF(AND($IQ$5='Dev Settings'!$BU$3, COUNTIF($IP$21:$IP$25, II162)&gt;0, COUNTIF($IP$21:$IP$25, II161)&gt;0), MIN($ML161:$NE161)-NA161, IF(AND($IQ$6='Dev Settings'!$BU$3, COUNTIF($IQ$21:$IQ$25, II162)&gt;0, COUNTIF($IQ$21:$IQ$25, II161)&gt;0), MAX($ML161:$NE161)-NA161, IFERROR(INDEX($IU$8:$IU$107, MATCH(II162, $IT$8:$IT$107, 0)), "")))</f>
        <v/>
      </c>
      <c r="JV162" s="7" t="str">
        <f>IF(AND($IQ$5='Dev Settings'!$BU$3, COUNTIF($IP$21:$IP$25, IJ162)&gt;0, COUNTIF($IP$21:$IP$25, IJ161)&gt;0), MIN($ML161:$NE161)-NB161, IF(AND($IQ$6='Dev Settings'!$BU$3, COUNTIF($IQ$21:$IQ$25, IJ162)&gt;0, COUNTIF($IQ$21:$IQ$25, IJ161)&gt;0), MAX($ML161:$NE161)-NB161, IFERROR(INDEX($IU$8:$IU$107, MATCH(IJ162, $IT$8:$IT$107, 0)), "")))</f>
        <v/>
      </c>
      <c r="JW162" s="7" t="str">
        <f>IF(AND($IQ$5='Dev Settings'!$BU$3, COUNTIF($IP$21:$IP$25, IK162)&gt;0, COUNTIF($IP$21:$IP$25, IK161)&gt;0), MIN($ML161:$NE161)-NC161, IF(AND($IQ$6='Dev Settings'!$BU$3, COUNTIF($IQ$21:$IQ$25, IK162)&gt;0, COUNTIF($IQ$21:$IQ$25, IK161)&gt;0), MAX($ML161:$NE161)-NC161, IFERROR(INDEX($IU$8:$IU$107, MATCH(IK162, $IT$8:$IT$107, 0)), "")))</f>
        <v/>
      </c>
      <c r="JX162" s="7" t="str">
        <f>IF(AND($IQ$5='Dev Settings'!$BU$3, COUNTIF($IP$21:$IP$25, IL162)&gt;0, COUNTIF($IP$21:$IP$25, IL161)&gt;0), MIN($ML161:$NE161)-ND161, IF(AND($IQ$6='Dev Settings'!$BU$3, COUNTIF($IQ$21:$IQ$25, IL162)&gt;0, COUNTIF($IQ$21:$IQ$25, IL161)&gt;0), MAX($ML161:$NE161)-ND161, IFERROR(INDEX($IU$8:$IU$107, MATCH(IL162, $IT$8:$IT$107, 0)), "")))</f>
        <v/>
      </c>
      <c r="JY162" s="61" t="str">
        <f>IF(AND($IQ$5='Dev Settings'!$BU$3, COUNTIF($IP$21:$IP$25, IM162)&gt;0, COUNTIF($IP$21:$IP$25, IM161)&gt;0), MIN($ML161:$NE161)-NE161, IF(AND($IQ$6='Dev Settings'!$BU$3, COUNTIF($IQ$21:$IQ$25, IM162)&gt;0, COUNTIF($IQ$21:$IQ$25, IM161)&gt;0), MAX($ML161:$NE161)-NE161, IFERROR(INDEX($IU$8:$IU$107, MATCH(IM162, $IT$8:$IT$107, 0)), "")))</f>
        <v/>
      </c>
      <c r="KA162" s="60" t="str">
        <f t="shared" si="461"/>
        <v/>
      </c>
      <c r="KB162" s="7" t="str">
        <f t="shared" si="462"/>
        <v/>
      </c>
      <c r="KC162" s="7" t="str">
        <f t="shared" si="463"/>
        <v/>
      </c>
      <c r="KD162" s="7" t="str">
        <f t="shared" si="464"/>
        <v/>
      </c>
      <c r="KE162" s="7" t="str">
        <f t="shared" si="465"/>
        <v/>
      </c>
      <c r="KF162" s="7" t="str">
        <f t="shared" si="466"/>
        <v/>
      </c>
      <c r="KG162" s="7" t="str">
        <f t="shared" si="467"/>
        <v/>
      </c>
      <c r="KH162" s="7" t="str">
        <f t="shared" si="468"/>
        <v/>
      </c>
      <c r="KI162" s="7" t="str">
        <f t="shared" si="469"/>
        <v/>
      </c>
      <c r="KJ162" s="7" t="str">
        <f t="shared" si="470"/>
        <v/>
      </c>
      <c r="KK162" s="7" t="str">
        <f t="shared" si="471"/>
        <v/>
      </c>
      <c r="KL162" s="7" t="str">
        <f t="shared" si="472"/>
        <v/>
      </c>
      <c r="KM162" s="7" t="str">
        <f t="shared" si="473"/>
        <v/>
      </c>
      <c r="KN162" s="7" t="str">
        <f t="shared" si="474"/>
        <v/>
      </c>
      <c r="KO162" s="7" t="str">
        <f t="shared" si="475"/>
        <v/>
      </c>
      <c r="KP162" s="7" t="str">
        <f t="shared" si="476"/>
        <v/>
      </c>
      <c r="KQ162" s="7" t="str">
        <f t="shared" si="477"/>
        <v/>
      </c>
      <c r="KR162" s="7" t="str">
        <f t="shared" si="478"/>
        <v/>
      </c>
      <c r="KS162" s="7" t="str">
        <f t="shared" si="479"/>
        <v/>
      </c>
      <c r="KT162" s="61" t="str">
        <f t="shared" si="480"/>
        <v/>
      </c>
      <c r="KV162" s="60" t="e">
        <f t="shared" si="481"/>
        <v>#VALUE!</v>
      </c>
      <c r="KW162" s="7" t="e">
        <f t="shared" si="482"/>
        <v>#VALUE!</v>
      </c>
      <c r="KX162" s="7" t="e">
        <f t="shared" si="483"/>
        <v>#VALUE!</v>
      </c>
      <c r="KY162" s="7" t="e">
        <f t="shared" si="484"/>
        <v>#VALUE!</v>
      </c>
      <c r="KZ162" s="7" t="e">
        <f t="shared" si="485"/>
        <v>#VALUE!</v>
      </c>
      <c r="LA162" s="7" t="e">
        <f t="shared" si="486"/>
        <v>#VALUE!</v>
      </c>
      <c r="LB162" s="7" t="e">
        <f t="shared" si="487"/>
        <v>#VALUE!</v>
      </c>
      <c r="LC162" s="7" t="e">
        <f t="shared" si="488"/>
        <v>#VALUE!</v>
      </c>
      <c r="LD162" s="7" t="e">
        <f t="shared" si="489"/>
        <v>#VALUE!</v>
      </c>
      <c r="LE162" s="7" t="e">
        <f t="shared" si="490"/>
        <v>#VALUE!</v>
      </c>
      <c r="LF162" s="7" t="e">
        <f t="shared" si="491"/>
        <v>#VALUE!</v>
      </c>
      <c r="LG162" s="7" t="e">
        <f t="shared" si="492"/>
        <v>#VALUE!</v>
      </c>
      <c r="LH162" s="7" t="e">
        <f t="shared" si="493"/>
        <v>#VALUE!</v>
      </c>
      <c r="LI162" s="7" t="e">
        <f t="shared" si="494"/>
        <v>#VALUE!</v>
      </c>
      <c r="LJ162" s="7" t="e">
        <f t="shared" si="495"/>
        <v>#VALUE!</v>
      </c>
      <c r="LK162" s="7" t="e">
        <f t="shared" si="496"/>
        <v>#VALUE!</v>
      </c>
      <c r="LL162" s="7" t="e">
        <f t="shared" si="497"/>
        <v>#VALUE!</v>
      </c>
      <c r="LM162" s="7" t="e">
        <f t="shared" si="498"/>
        <v>#VALUE!</v>
      </c>
      <c r="LN162" s="7" t="e">
        <f t="shared" si="499"/>
        <v>#VALUE!</v>
      </c>
      <c r="LO162" s="61" t="e">
        <f t="shared" si="500"/>
        <v>#VALUE!</v>
      </c>
      <c r="LQ162" s="60" t="e">
        <f t="shared" si="501"/>
        <v>#VALUE!</v>
      </c>
      <c r="LR162" s="7" t="e">
        <f t="shared" si="502"/>
        <v>#VALUE!</v>
      </c>
      <c r="LS162" s="7" t="e">
        <f t="shared" si="503"/>
        <v>#VALUE!</v>
      </c>
      <c r="LT162" s="7" t="e">
        <f t="shared" si="504"/>
        <v>#VALUE!</v>
      </c>
      <c r="LU162" s="7" t="e">
        <f t="shared" si="505"/>
        <v>#VALUE!</v>
      </c>
      <c r="LV162" s="7" t="e">
        <f t="shared" si="506"/>
        <v>#VALUE!</v>
      </c>
      <c r="LW162" s="7" t="e">
        <f t="shared" si="507"/>
        <v>#VALUE!</v>
      </c>
      <c r="LX162" s="7" t="e">
        <f t="shared" si="508"/>
        <v>#VALUE!</v>
      </c>
      <c r="LY162" s="7" t="e">
        <f t="shared" si="509"/>
        <v>#VALUE!</v>
      </c>
      <c r="LZ162" s="7" t="e">
        <f t="shared" si="510"/>
        <v>#VALUE!</v>
      </c>
      <c r="MA162" s="7" t="e">
        <f t="shared" si="511"/>
        <v>#VALUE!</v>
      </c>
      <c r="MB162" s="7" t="e">
        <f t="shared" si="512"/>
        <v>#VALUE!</v>
      </c>
      <c r="MC162" s="7" t="e">
        <f t="shared" si="513"/>
        <v>#VALUE!</v>
      </c>
      <c r="MD162" s="7" t="e">
        <f t="shared" si="514"/>
        <v>#VALUE!</v>
      </c>
      <c r="ME162" s="7" t="e">
        <f t="shared" si="515"/>
        <v>#VALUE!</v>
      </c>
      <c r="MF162" s="7" t="e">
        <f t="shared" si="516"/>
        <v>#VALUE!</v>
      </c>
      <c r="MG162" s="7" t="e">
        <f t="shared" si="517"/>
        <v>#VALUE!</v>
      </c>
      <c r="MH162" s="7" t="e">
        <f t="shared" si="518"/>
        <v>#VALUE!</v>
      </c>
      <c r="MI162" s="7" t="e">
        <f t="shared" si="519"/>
        <v>#VALUE!</v>
      </c>
      <c r="MJ162" s="61" t="e">
        <f t="shared" si="520"/>
        <v>#VALUE!</v>
      </c>
      <c r="ML162" s="60" t="str">
        <f t="shared" si="521"/>
        <v/>
      </c>
      <c r="MM162" s="7" t="str">
        <f t="shared" si="522"/>
        <v/>
      </c>
      <c r="MN162" s="7" t="str">
        <f t="shared" si="523"/>
        <v/>
      </c>
      <c r="MO162" s="7" t="str">
        <f t="shared" si="524"/>
        <v/>
      </c>
      <c r="MP162" s="7" t="str">
        <f t="shared" si="525"/>
        <v/>
      </c>
      <c r="MQ162" s="7" t="str">
        <f t="shared" si="526"/>
        <v/>
      </c>
      <c r="MR162" s="7" t="str">
        <f t="shared" si="527"/>
        <v/>
      </c>
      <c r="MS162" s="7" t="str">
        <f t="shared" si="528"/>
        <v/>
      </c>
      <c r="MT162" s="7" t="str">
        <f t="shared" si="529"/>
        <v/>
      </c>
      <c r="MU162" s="7" t="str">
        <f t="shared" si="530"/>
        <v/>
      </c>
      <c r="MV162" s="7" t="str">
        <f t="shared" si="531"/>
        <v/>
      </c>
      <c r="MW162" s="7" t="str">
        <f t="shared" si="532"/>
        <v/>
      </c>
      <c r="MX162" s="7" t="str">
        <f t="shared" si="533"/>
        <v/>
      </c>
      <c r="MY162" s="7" t="str">
        <f t="shared" si="534"/>
        <v/>
      </c>
      <c r="MZ162" s="7" t="str">
        <f t="shared" si="535"/>
        <v/>
      </c>
      <c r="NA162" s="7" t="str">
        <f t="shared" si="536"/>
        <v/>
      </c>
      <c r="NB162" s="7" t="str">
        <f t="shared" si="537"/>
        <v/>
      </c>
      <c r="NC162" s="7" t="str">
        <f t="shared" si="538"/>
        <v/>
      </c>
      <c r="ND162" s="7" t="str">
        <f t="shared" si="539"/>
        <v/>
      </c>
      <c r="NE162" s="61" t="str">
        <f t="shared" si="540"/>
        <v/>
      </c>
      <c r="NG162" s="10" t="str">
        <f t="shared" si="412"/>
        <v/>
      </c>
      <c r="NI162" s="10" t="str">
        <f t="shared" si="413"/>
        <v/>
      </c>
      <c r="NK162" s="10" t="str">
        <f>IF(COUNTIF($NI162:$NI$176, "X")=1, "X", "")</f>
        <v/>
      </c>
      <c r="NM162" s="10" t="str">
        <f t="shared" si="386"/>
        <v/>
      </c>
      <c r="NO162" s="85" t="str" cm="1">
        <f t="array" ref="NO162">IF(OR(NO$7="", $JE162=""), "", IFERROR(NO$8+SUMPRODUCT((Trades!$CL$8:$CL$307)*(Trades!$O$8:$Q$307=NO$7)*(Trades!$R$8:$R$307&lt;$JE162))-SUMPRODUCT((Trades!$H$8:$H$307)*(Trades!$E$8:$E$307=NO$7)*(Trades!$R$8:$R$307&lt;$JE162)), ""))</f>
        <v/>
      </c>
      <c r="NP162" s="86" t="str" cm="1">
        <f t="array" ref="NP162">IF(OR(NP$7="", $JE162=""), "", IFERROR(NP$8+SUMPRODUCT((Trades!$CL$8:$CL$307)*(Trades!$O$8:$Q$307=NP$7)*(Trades!$R$8:$R$307&lt;$JE162))-SUMPRODUCT((Trades!$H$8:$H$307)*(Trades!$E$8:$E$307=NP$7)*(Trades!$R$8:$R$307&lt;$JE162)), ""))</f>
        <v/>
      </c>
      <c r="NQ162" s="86" t="str" cm="1">
        <f t="array" ref="NQ162">IF(OR(NQ$7="", $JE162=""), "", IFERROR(NQ$8+SUMPRODUCT((Trades!$CL$8:$CL$307)*(Trades!$O$8:$Q$307=NQ$7)*(Trades!$R$8:$R$307&lt;$JE162))-SUMPRODUCT((Trades!$H$8:$H$307)*(Trades!$E$8:$E$307=NQ$7)*(Trades!$R$8:$R$307&lt;$JE162)), ""))</f>
        <v/>
      </c>
      <c r="NR162" s="86" t="str" cm="1">
        <f t="array" ref="NR162">IF(OR(NR$7="", $JE162=""), "", IFERROR(NR$8+SUMPRODUCT((Trades!$CL$8:$CL$307)*(Trades!$O$8:$Q$307=NR$7)*(Trades!$R$8:$R$307&lt;$JE162))-SUMPRODUCT((Trades!$H$8:$H$307)*(Trades!$E$8:$E$307=NR$7)*(Trades!$R$8:$R$307&lt;$JE162)), ""))</f>
        <v/>
      </c>
      <c r="NS162" s="86" t="str" cm="1">
        <f t="array" ref="NS162">IF(OR(NS$7="", $JE162=""), "", IFERROR(NS$8+SUMPRODUCT((Trades!$CL$8:$CL$307)*(Trades!$O$8:$Q$307=NS$7)*(Trades!$R$8:$R$307&lt;$JE162))-SUMPRODUCT((Trades!$H$8:$H$307)*(Trades!$E$8:$E$307=NS$7)*(Trades!$R$8:$R$307&lt;$JE162)), ""))</f>
        <v/>
      </c>
      <c r="NT162" s="86" t="str" cm="1">
        <f t="array" ref="NT162">IF(OR(NT$7="", $JE162=""), "", IFERROR(NT$8+SUMPRODUCT((Trades!$CL$8:$CL$307)*(Trades!$O$8:$Q$307=NT$7)*(Trades!$R$8:$R$307&lt;$JE162))-SUMPRODUCT((Trades!$H$8:$H$307)*(Trades!$E$8:$E$307=NT$7)*(Trades!$R$8:$R$307&lt;$JE162)), ""))</f>
        <v/>
      </c>
      <c r="NU162" s="86" t="str" cm="1">
        <f t="array" ref="NU162">IF(OR(NU$7="", $JE162=""), "", IFERROR(NU$8+SUMPRODUCT((Trades!$CL$8:$CL$307)*(Trades!$O$8:$Q$307=NU$7)*(Trades!$R$8:$R$307&lt;$JE162))-SUMPRODUCT((Trades!$H$8:$H$307)*(Trades!$E$8:$E$307=NU$7)*(Trades!$R$8:$R$307&lt;$JE162)), ""))</f>
        <v/>
      </c>
      <c r="NV162" s="86" t="str" cm="1">
        <f t="array" ref="NV162">IF(OR(NV$7="", $JE162=""), "", IFERROR(NV$8+SUMPRODUCT((Trades!$CL$8:$CL$307)*(Trades!$O$8:$Q$307=NV$7)*(Trades!$R$8:$R$307&lt;$JE162))-SUMPRODUCT((Trades!$H$8:$H$307)*(Trades!$E$8:$E$307=NV$7)*(Trades!$R$8:$R$307&lt;$JE162)), ""))</f>
        <v/>
      </c>
      <c r="NW162" s="86" t="str" cm="1">
        <f t="array" ref="NW162">IF(OR(NW$7="", $JE162=""), "", IFERROR(NW$8+SUMPRODUCT((Trades!$CL$8:$CL$307)*(Trades!$O$8:$Q$307=NW$7)*(Trades!$R$8:$R$307&lt;$JE162))-SUMPRODUCT((Trades!$H$8:$H$307)*(Trades!$E$8:$E$307=NW$7)*(Trades!$R$8:$R$307&lt;$JE162)), ""))</f>
        <v/>
      </c>
      <c r="NX162" s="86" t="str" cm="1">
        <f t="array" ref="NX162">IF(OR(NX$7="", $JE162=""), "", IFERROR(NX$8+SUMPRODUCT((Trades!$CL$8:$CL$307)*(Trades!$O$8:$Q$307=NX$7)*(Trades!$R$8:$R$307&lt;$JE162))-SUMPRODUCT((Trades!$H$8:$H$307)*(Trades!$E$8:$E$307=NX$7)*(Trades!$R$8:$R$307&lt;$JE162)), ""))</f>
        <v/>
      </c>
      <c r="NY162" s="86" t="str" cm="1">
        <f t="array" ref="NY162">IF(OR(NY$7="", $JE162=""), "", IFERROR(NY$8+SUMPRODUCT((Trades!$CL$8:$CL$307)*(Trades!$O$8:$Q$307=NY$7)*(Trades!$R$8:$R$307&lt;$JE162))-SUMPRODUCT((Trades!$H$8:$H$307)*(Trades!$E$8:$E$307=NY$7)*(Trades!$R$8:$R$307&lt;$JE162)), ""))</f>
        <v/>
      </c>
      <c r="NZ162" s="86" t="str" cm="1">
        <f t="array" ref="NZ162">IF(OR(NZ$7="", $JE162=""), "", IFERROR(NZ$8+SUMPRODUCT((Trades!$CL$8:$CL$307)*(Trades!$O$8:$Q$307=NZ$7)*(Trades!$R$8:$R$307&lt;$JE162))-SUMPRODUCT((Trades!$H$8:$H$307)*(Trades!$E$8:$E$307=NZ$7)*(Trades!$R$8:$R$307&lt;$JE162)), ""))</f>
        <v/>
      </c>
      <c r="OA162" s="86" t="str" cm="1">
        <f t="array" ref="OA162">IF(OR(OA$7="", $JE162=""), "", IFERROR(OA$8+SUMPRODUCT((Trades!$CL$8:$CL$307)*(Trades!$O$8:$Q$307=OA$7)*(Trades!$R$8:$R$307&lt;$JE162))-SUMPRODUCT((Trades!$H$8:$H$307)*(Trades!$E$8:$E$307=OA$7)*(Trades!$R$8:$R$307&lt;$JE162)), ""))</f>
        <v/>
      </c>
      <c r="OB162" s="86" t="str" cm="1">
        <f t="array" ref="OB162">IF(OR(OB$7="", $JE162=""), "", IFERROR(OB$8+SUMPRODUCT((Trades!$CL$8:$CL$307)*(Trades!$O$8:$Q$307=OB$7)*(Trades!$R$8:$R$307&lt;$JE162))-SUMPRODUCT((Trades!$H$8:$H$307)*(Trades!$E$8:$E$307=OB$7)*(Trades!$R$8:$R$307&lt;$JE162)), ""))</f>
        <v/>
      </c>
      <c r="OC162" s="86" t="str" cm="1">
        <f t="array" ref="OC162">IF(OR(OC$7="", $JE162=""), "", IFERROR(OC$8+SUMPRODUCT((Trades!$CL$8:$CL$307)*(Trades!$O$8:$Q$307=OC$7)*(Trades!$R$8:$R$307&lt;$JE162))-SUMPRODUCT((Trades!$H$8:$H$307)*(Trades!$E$8:$E$307=OC$7)*(Trades!$R$8:$R$307&lt;$JE162)), ""))</f>
        <v/>
      </c>
      <c r="OD162" s="86" t="str" cm="1">
        <f t="array" ref="OD162">IF(OR(OD$7="", $JE162=""), "", IFERROR(OD$8+SUMPRODUCT((Trades!$CL$8:$CL$307)*(Trades!$O$8:$Q$307=OD$7)*(Trades!$R$8:$R$307&lt;$JE162))-SUMPRODUCT((Trades!$H$8:$H$307)*(Trades!$E$8:$E$307=OD$7)*(Trades!$R$8:$R$307&lt;$JE162)), ""))</f>
        <v/>
      </c>
      <c r="OE162" s="86" t="str" cm="1">
        <f t="array" ref="OE162">IF(OR(OE$7="", $JE162=""), "", IFERROR(OE$8+SUMPRODUCT((Trades!$CL$8:$CL$307)*(Trades!$O$8:$Q$307=OE$7)*(Trades!$R$8:$R$307&lt;$JE162))-SUMPRODUCT((Trades!$H$8:$H$307)*(Trades!$E$8:$E$307=OE$7)*(Trades!$R$8:$R$307&lt;$JE162)), ""))</f>
        <v/>
      </c>
      <c r="OF162" s="86" t="str" cm="1">
        <f t="array" ref="OF162">IF(OR(OF$7="", $JE162=""), "", IFERROR(OF$8+SUMPRODUCT((Trades!$CL$8:$CL$307)*(Trades!$O$8:$Q$307=OF$7)*(Trades!$R$8:$R$307&lt;$JE162))-SUMPRODUCT((Trades!$H$8:$H$307)*(Trades!$E$8:$E$307=OF$7)*(Trades!$R$8:$R$307&lt;$JE162)), ""))</f>
        <v/>
      </c>
      <c r="OG162" s="86" t="str" cm="1">
        <f t="array" ref="OG162">IF(OR(OG$7="", $JE162=""), "", IFERROR(OG$8+SUMPRODUCT((Trades!$CL$8:$CL$307)*(Trades!$O$8:$Q$307=OG$7)*(Trades!$R$8:$R$307&lt;$JE162))-SUMPRODUCT((Trades!$H$8:$H$307)*(Trades!$E$8:$E$307=OG$7)*(Trades!$R$8:$R$307&lt;$JE162)), ""))</f>
        <v/>
      </c>
      <c r="OH162" s="87" t="str" cm="1">
        <f t="array" ref="OH162">IF(OR(OH$7="", $JE162=""), "", IFERROR(OH$8+SUMPRODUCT((Trades!$CL$8:$CL$307)*(Trades!$O$8:$Q$307=OH$7)*(Trades!$R$8:$R$307&lt;$JE162))-SUMPRODUCT((Trades!$H$8:$H$307)*(Trades!$E$8:$E$307=OH$7)*(Trades!$R$8:$R$307&lt;$JE162)), ""))</f>
        <v/>
      </c>
      <c r="OJ162" s="94" t="str">
        <f t="shared" si="541"/>
        <v/>
      </c>
      <c r="OK162" s="95" t="str">
        <f t="shared" si="542"/>
        <v/>
      </c>
      <c r="OL162" s="95" t="str">
        <f t="shared" si="543"/>
        <v/>
      </c>
      <c r="OM162" s="95" t="str">
        <f t="shared" si="544"/>
        <v/>
      </c>
      <c r="ON162" s="95" t="str">
        <f t="shared" si="545"/>
        <v/>
      </c>
      <c r="OO162" s="95" t="str">
        <f t="shared" si="546"/>
        <v/>
      </c>
      <c r="OP162" s="95" t="str">
        <f t="shared" si="547"/>
        <v/>
      </c>
      <c r="OQ162" s="95" t="str">
        <f t="shared" si="548"/>
        <v/>
      </c>
      <c r="OR162" s="95" t="str">
        <f t="shared" si="549"/>
        <v/>
      </c>
      <c r="OS162" s="95" t="str">
        <f t="shared" si="550"/>
        <v/>
      </c>
      <c r="OT162" s="95" t="str">
        <f t="shared" si="551"/>
        <v/>
      </c>
      <c r="OU162" s="95" t="str">
        <f t="shared" si="552"/>
        <v/>
      </c>
      <c r="OV162" s="95" t="str">
        <f t="shared" si="553"/>
        <v/>
      </c>
      <c r="OW162" s="95" t="str">
        <f t="shared" si="554"/>
        <v/>
      </c>
      <c r="OX162" s="95" t="str">
        <f t="shared" si="555"/>
        <v/>
      </c>
      <c r="OY162" s="95" t="str">
        <f t="shared" si="556"/>
        <v/>
      </c>
      <c r="OZ162" s="95" t="str">
        <f t="shared" si="557"/>
        <v/>
      </c>
      <c r="PA162" s="95" t="str">
        <f t="shared" si="558"/>
        <v/>
      </c>
      <c r="PB162" s="95" t="str">
        <f t="shared" si="559"/>
        <v/>
      </c>
      <c r="PC162" s="96" t="str">
        <f t="shared" si="560"/>
        <v/>
      </c>
      <c r="PE162" s="101" t="str">
        <f t="shared" si="415"/>
        <v/>
      </c>
      <c r="PG162" s="106" t="str">
        <f t="shared" si="561"/>
        <v/>
      </c>
      <c r="PH162" s="107" t="str">
        <f t="shared" si="562"/>
        <v/>
      </c>
      <c r="PI162" s="107" t="str">
        <f t="shared" si="563"/>
        <v/>
      </c>
      <c r="PJ162" s="107" t="str">
        <f t="shared" si="564"/>
        <v/>
      </c>
      <c r="PK162" s="107" t="str">
        <f t="shared" si="565"/>
        <v/>
      </c>
      <c r="PL162" s="107" t="str">
        <f t="shared" si="566"/>
        <v/>
      </c>
      <c r="PM162" s="107" t="str">
        <f t="shared" si="567"/>
        <v/>
      </c>
      <c r="PN162" s="107" t="str">
        <f t="shared" si="568"/>
        <v/>
      </c>
      <c r="PO162" s="107" t="str">
        <f t="shared" si="569"/>
        <v/>
      </c>
      <c r="PP162" s="107" t="str">
        <f t="shared" si="570"/>
        <v/>
      </c>
      <c r="PQ162" s="107" t="str">
        <f t="shared" si="571"/>
        <v/>
      </c>
      <c r="PR162" s="107" t="str">
        <f t="shared" si="572"/>
        <v/>
      </c>
      <c r="PS162" s="107" t="str">
        <f t="shared" si="573"/>
        <v/>
      </c>
      <c r="PT162" s="107" t="str">
        <f t="shared" si="574"/>
        <v/>
      </c>
      <c r="PU162" s="107" t="str">
        <f t="shared" si="575"/>
        <v/>
      </c>
      <c r="PV162" s="107" t="str">
        <f t="shared" si="576"/>
        <v/>
      </c>
      <c r="PW162" s="107" t="str">
        <f t="shared" si="577"/>
        <v/>
      </c>
      <c r="PX162" s="107" t="str">
        <f t="shared" si="578"/>
        <v/>
      </c>
      <c r="PY162" s="107" t="str">
        <f t="shared" si="579"/>
        <v/>
      </c>
      <c r="PZ162" s="108" t="str">
        <f t="shared" si="580"/>
        <v/>
      </c>
      <c r="QB162" s="124" t="str" cm="1">
        <f t="array" ref="QB162">IF(OR($QB$3="", $NI162=""), "", IFERROR(INDEX($ML162:$NE162, $QA162, MATCH($QB$3, $ML$7:$NE$7, 0)), ""))</f>
        <v/>
      </c>
      <c r="QD162" s="101" t="e" cm="1">
        <f t="array" ref="QD162">IF(OR($NI162="", $QB$3=""), NA(), IFERROR(INDEX($NO162:$OH162, $QC162, MATCH($QB$3, $NO$7:$OH$7, 0)), NA()))</f>
        <v>#N/A</v>
      </c>
      <c r="QF162" s="10">
        <f t="shared" si="387"/>
        <v>-20</v>
      </c>
    </row>
    <row r="163" spans="218:448" ht="15" hidden="1" customHeight="1" x14ac:dyDescent="0.25">
      <c r="HJ163" s="52" t="e">
        <f t="shared" si="581"/>
        <v>#VALUE!</v>
      </c>
      <c r="HL163" s="49">
        <f>$CA$19</f>
        <v>0.45833333333333337</v>
      </c>
      <c r="HN163" s="10" t="e">
        <f t="shared" si="324"/>
        <v>#VALUE!</v>
      </c>
      <c r="HP163" s="10" t="e">
        <f t="shared" si="325"/>
        <v>#VALUE!</v>
      </c>
      <c r="HR163" s="10" t="e">
        <f t="shared" si="457"/>
        <v>#VALUE!</v>
      </c>
      <c r="HT163" s="60" t="e">
        <f t="shared" si="458"/>
        <v>#VALUE!</v>
      </c>
      <c r="HU163" s="7" t="e">
        <f t="shared" si="458"/>
        <v>#VALUE!</v>
      </c>
      <c r="HV163" s="7" t="e">
        <f t="shared" si="458"/>
        <v>#VALUE!</v>
      </c>
      <c r="HW163" s="7" t="e">
        <f t="shared" si="458"/>
        <v>#VALUE!</v>
      </c>
      <c r="HX163" s="7" t="e">
        <f t="shared" si="458"/>
        <v>#VALUE!</v>
      </c>
      <c r="HY163" s="7" t="e">
        <f t="shared" si="458"/>
        <v>#VALUE!</v>
      </c>
      <c r="HZ163" s="7" t="e">
        <f t="shared" si="458"/>
        <v>#VALUE!</v>
      </c>
      <c r="IA163" s="7" t="e">
        <f t="shared" si="458"/>
        <v>#VALUE!</v>
      </c>
      <c r="IB163" s="7" t="e">
        <f t="shared" si="458"/>
        <v>#VALUE!</v>
      </c>
      <c r="IC163" s="7" t="e">
        <f t="shared" si="458"/>
        <v>#VALUE!</v>
      </c>
      <c r="ID163" s="7" t="e">
        <f t="shared" si="458"/>
        <v>#VALUE!</v>
      </c>
      <c r="IE163" s="7" t="e">
        <f t="shared" si="458"/>
        <v>#VALUE!</v>
      </c>
      <c r="IF163" s="7" t="e">
        <f t="shared" si="458"/>
        <v>#VALUE!</v>
      </c>
      <c r="IG163" s="7" t="e">
        <f t="shared" si="458"/>
        <v>#VALUE!</v>
      </c>
      <c r="IH163" s="7" t="e">
        <f t="shared" si="458"/>
        <v>#VALUE!</v>
      </c>
      <c r="II163" s="7" t="e">
        <f t="shared" si="458"/>
        <v>#VALUE!</v>
      </c>
      <c r="IJ163" s="7" t="e">
        <f t="shared" si="459"/>
        <v>#VALUE!</v>
      </c>
      <c r="IK163" s="7" t="e">
        <f t="shared" si="459"/>
        <v>#VALUE!</v>
      </c>
      <c r="IL163" s="7" t="e">
        <f t="shared" si="459"/>
        <v>#VALUE!</v>
      </c>
      <c r="IM163" s="61" t="e">
        <f t="shared" si="459"/>
        <v>#VALUE!</v>
      </c>
      <c r="JE163" s="67" t="str">
        <f t="shared" si="460"/>
        <v/>
      </c>
      <c r="JF163" s="60" t="str">
        <f>IF(AND($IQ$5='Dev Settings'!$BU$3, COUNTIF($IP$21:$IP$25, HT163)&gt;0, COUNTIF($IP$21:$IP$25, HT162)&gt;0), MIN($ML162:$NE162)-ML162, IF(AND($IQ$6='Dev Settings'!$BU$3, COUNTIF($IQ$21:$IQ$25, HT163)&gt;0, COUNTIF($IQ$21:$IQ$25, HT162)&gt;0), MAX($ML162:$NE162)-ML162, IFERROR(INDEX($IU$8:$IU$107, MATCH(HT163, $IT$8:$IT$107, 0)), "")))</f>
        <v/>
      </c>
      <c r="JG163" s="7" t="str">
        <f>IF(AND($IQ$5='Dev Settings'!$BU$3, COUNTIF($IP$21:$IP$25, HU163)&gt;0, COUNTIF($IP$21:$IP$25, HU162)&gt;0), MIN($ML162:$NE162)-MM162, IF(AND($IQ$6='Dev Settings'!$BU$3, COUNTIF($IQ$21:$IQ$25, HU163)&gt;0, COUNTIF($IQ$21:$IQ$25, HU162)&gt;0), MAX($ML162:$NE162)-MM162, IFERROR(INDEX($IU$8:$IU$107, MATCH(HU163, $IT$8:$IT$107, 0)), "")))</f>
        <v/>
      </c>
      <c r="JH163" s="7" t="str">
        <f>IF(AND($IQ$5='Dev Settings'!$BU$3, COUNTIF($IP$21:$IP$25, HV163)&gt;0, COUNTIF($IP$21:$IP$25, HV162)&gt;0), MIN($ML162:$NE162)-MN162, IF(AND($IQ$6='Dev Settings'!$BU$3, COUNTIF($IQ$21:$IQ$25, HV163)&gt;0, COUNTIF($IQ$21:$IQ$25, HV162)&gt;0), MAX($ML162:$NE162)-MN162, IFERROR(INDEX($IU$8:$IU$107, MATCH(HV163, $IT$8:$IT$107, 0)), "")))</f>
        <v/>
      </c>
      <c r="JI163" s="7" t="str">
        <f>IF(AND($IQ$5='Dev Settings'!$BU$3, COUNTIF($IP$21:$IP$25, HW163)&gt;0, COUNTIF($IP$21:$IP$25, HW162)&gt;0), MIN($ML162:$NE162)-MO162, IF(AND($IQ$6='Dev Settings'!$BU$3, COUNTIF($IQ$21:$IQ$25, HW163)&gt;0, COUNTIF($IQ$21:$IQ$25, HW162)&gt;0), MAX($ML162:$NE162)-MO162, IFERROR(INDEX($IU$8:$IU$107, MATCH(HW163, $IT$8:$IT$107, 0)), "")))</f>
        <v/>
      </c>
      <c r="JJ163" s="7" t="str">
        <f>IF(AND($IQ$5='Dev Settings'!$BU$3, COUNTIF($IP$21:$IP$25, HX163)&gt;0, COUNTIF($IP$21:$IP$25, HX162)&gt;0), MIN($ML162:$NE162)-MP162, IF(AND($IQ$6='Dev Settings'!$BU$3, COUNTIF($IQ$21:$IQ$25, HX163)&gt;0, COUNTIF($IQ$21:$IQ$25, HX162)&gt;0), MAX($ML162:$NE162)-MP162, IFERROR(INDEX($IU$8:$IU$107, MATCH(HX163, $IT$8:$IT$107, 0)), "")))</f>
        <v/>
      </c>
      <c r="JK163" s="7" t="str">
        <f>IF(AND($IQ$5='Dev Settings'!$BU$3, COUNTIF($IP$21:$IP$25, HY163)&gt;0, COUNTIF($IP$21:$IP$25, HY162)&gt;0), MIN($ML162:$NE162)-MQ162, IF(AND($IQ$6='Dev Settings'!$BU$3, COUNTIF($IQ$21:$IQ$25, HY163)&gt;0, COUNTIF($IQ$21:$IQ$25, HY162)&gt;0), MAX($ML162:$NE162)-MQ162, IFERROR(INDEX($IU$8:$IU$107, MATCH(HY163, $IT$8:$IT$107, 0)), "")))</f>
        <v/>
      </c>
      <c r="JL163" s="7" t="str">
        <f>IF(AND($IQ$5='Dev Settings'!$BU$3, COUNTIF($IP$21:$IP$25, HZ163)&gt;0, COUNTIF($IP$21:$IP$25, HZ162)&gt;0), MIN($ML162:$NE162)-MR162, IF(AND($IQ$6='Dev Settings'!$BU$3, COUNTIF($IQ$21:$IQ$25, HZ163)&gt;0, COUNTIF($IQ$21:$IQ$25, HZ162)&gt;0), MAX($ML162:$NE162)-MR162, IFERROR(INDEX($IU$8:$IU$107, MATCH(HZ163, $IT$8:$IT$107, 0)), "")))</f>
        <v/>
      </c>
      <c r="JM163" s="7" t="str">
        <f>IF(AND($IQ$5='Dev Settings'!$BU$3, COUNTIF($IP$21:$IP$25, IA163)&gt;0, COUNTIF($IP$21:$IP$25, IA162)&gt;0), MIN($ML162:$NE162)-MS162, IF(AND($IQ$6='Dev Settings'!$BU$3, COUNTIF($IQ$21:$IQ$25, IA163)&gt;0, COUNTIF($IQ$21:$IQ$25, IA162)&gt;0), MAX($ML162:$NE162)-MS162, IFERROR(INDEX($IU$8:$IU$107, MATCH(IA163, $IT$8:$IT$107, 0)), "")))</f>
        <v/>
      </c>
      <c r="JN163" s="7" t="str">
        <f>IF(AND($IQ$5='Dev Settings'!$BU$3, COUNTIF($IP$21:$IP$25, IB163)&gt;0, COUNTIF($IP$21:$IP$25, IB162)&gt;0), MIN($ML162:$NE162)-MT162, IF(AND($IQ$6='Dev Settings'!$BU$3, COUNTIF($IQ$21:$IQ$25, IB163)&gt;0, COUNTIF($IQ$21:$IQ$25, IB162)&gt;0), MAX($ML162:$NE162)-MT162, IFERROR(INDEX($IU$8:$IU$107, MATCH(IB163, $IT$8:$IT$107, 0)), "")))</f>
        <v/>
      </c>
      <c r="JO163" s="7" t="str">
        <f>IF(AND($IQ$5='Dev Settings'!$BU$3, COUNTIF($IP$21:$IP$25, IC163)&gt;0, COUNTIF($IP$21:$IP$25, IC162)&gt;0), MIN($ML162:$NE162)-MU162, IF(AND($IQ$6='Dev Settings'!$BU$3, COUNTIF($IQ$21:$IQ$25, IC163)&gt;0, COUNTIF($IQ$21:$IQ$25, IC162)&gt;0), MAX($ML162:$NE162)-MU162, IFERROR(INDEX($IU$8:$IU$107, MATCH(IC163, $IT$8:$IT$107, 0)), "")))</f>
        <v/>
      </c>
      <c r="JP163" s="7" t="str">
        <f>IF(AND($IQ$5='Dev Settings'!$BU$3, COUNTIF($IP$21:$IP$25, ID163)&gt;0, COUNTIF($IP$21:$IP$25, ID162)&gt;0), MIN($ML162:$NE162)-MV162, IF(AND($IQ$6='Dev Settings'!$BU$3, COUNTIF($IQ$21:$IQ$25, ID163)&gt;0, COUNTIF($IQ$21:$IQ$25, ID162)&gt;0), MAX($ML162:$NE162)-MV162, IFERROR(INDEX($IU$8:$IU$107, MATCH(ID163, $IT$8:$IT$107, 0)), "")))</f>
        <v/>
      </c>
      <c r="JQ163" s="7" t="str">
        <f>IF(AND($IQ$5='Dev Settings'!$BU$3, COUNTIF($IP$21:$IP$25, IE163)&gt;0, COUNTIF($IP$21:$IP$25, IE162)&gt;0), MIN($ML162:$NE162)-MW162, IF(AND($IQ$6='Dev Settings'!$BU$3, COUNTIF($IQ$21:$IQ$25, IE163)&gt;0, COUNTIF($IQ$21:$IQ$25, IE162)&gt;0), MAX($ML162:$NE162)-MW162, IFERROR(INDEX($IU$8:$IU$107, MATCH(IE163, $IT$8:$IT$107, 0)), "")))</f>
        <v/>
      </c>
      <c r="JR163" s="7" t="str">
        <f>IF(AND($IQ$5='Dev Settings'!$BU$3, COUNTIF($IP$21:$IP$25, IF163)&gt;0, COUNTIF($IP$21:$IP$25, IF162)&gt;0), MIN($ML162:$NE162)-MX162, IF(AND($IQ$6='Dev Settings'!$BU$3, COUNTIF($IQ$21:$IQ$25, IF163)&gt;0, COUNTIF($IQ$21:$IQ$25, IF162)&gt;0), MAX($ML162:$NE162)-MX162, IFERROR(INDEX($IU$8:$IU$107, MATCH(IF163, $IT$8:$IT$107, 0)), "")))</f>
        <v/>
      </c>
      <c r="JS163" s="7" t="str">
        <f>IF(AND($IQ$5='Dev Settings'!$BU$3, COUNTIF($IP$21:$IP$25, IG163)&gt;0, COUNTIF($IP$21:$IP$25, IG162)&gt;0), MIN($ML162:$NE162)-MY162, IF(AND($IQ$6='Dev Settings'!$BU$3, COUNTIF($IQ$21:$IQ$25, IG163)&gt;0, COUNTIF($IQ$21:$IQ$25, IG162)&gt;0), MAX($ML162:$NE162)-MY162, IFERROR(INDEX($IU$8:$IU$107, MATCH(IG163, $IT$8:$IT$107, 0)), "")))</f>
        <v/>
      </c>
      <c r="JT163" s="7" t="str">
        <f>IF(AND($IQ$5='Dev Settings'!$BU$3, COUNTIF($IP$21:$IP$25, IH163)&gt;0, COUNTIF($IP$21:$IP$25, IH162)&gt;0), MIN($ML162:$NE162)-MZ162, IF(AND($IQ$6='Dev Settings'!$BU$3, COUNTIF($IQ$21:$IQ$25, IH163)&gt;0, COUNTIF($IQ$21:$IQ$25, IH162)&gt;0), MAX($ML162:$NE162)-MZ162, IFERROR(INDEX($IU$8:$IU$107, MATCH(IH163, $IT$8:$IT$107, 0)), "")))</f>
        <v/>
      </c>
      <c r="JU163" s="7" t="str">
        <f>IF(AND($IQ$5='Dev Settings'!$BU$3, COUNTIF($IP$21:$IP$25, II163)&gt;0, COUNTIF($IP$21:$IP$25, II162)&gt;0), MIN($ML162:$NE162)-NA162, IF(AND($IQ$6='Dev Settings'!$BU$3, COUNTIF($IQ$21:$IQ$25, II163)&gt;0, COUNTIF($IQ$21:$IQ$25, II162)&gt;0), MAX($ML162:$NE162)-NA162, IFERROR(INDEX($IU$8:$IU$107, MATCH(II163, $IT$8:$IT$107, 0)), "")))</f>
        <v/>
      </c>
      <c r="JV163" s="7" t="str">
        <f>IF(AND($IQ$5='Dev Settings'!$BU$3, COUNTIF($IP$21:$IP$25, IJ163)&gt;0, COUNTIF($IP$21:$IP$25, IJ162)&gt;0), MIN($ML162:$NE162)-NB162, IF(AND($IQ$6='Dev Settings'!$BU$3, COUNTIF($IQ$21:$IQ$25, IJ163)&gt;0, COUNTIF($IQ$21:$IQ$25, IJ162)&gt;0), MAX($ML162:$NE162)-NB162, IFERROR(INDEX($IU$8:$IU$107, MATCH(IJ163, $IT$8:$IT$107, 0)), "")))</f>
        <v/>
      </c>
      <c r="JW163" s="7" t="str">
        <f>IF(AND($IQ$5='Dev Settings'!$BU$3, COUNTIF($IP$21:$IP$25, IK163)&gt;0, COUNTIF($IP$21:$IP$25, IK162)&gt;0), MIN($ML162:$NE162)-NC162, IF(AND($IQ$6='Dev Settings'!$BU$3, COUNTIF($IQ$21:$IQ$25, IK163)&gt;0, COUNTIF($IQ$21:$IQ$25, IK162)&gt;0), MAX($ML162:$NE162)-NC162, IFERROR(INDEX($IU$8:$IU$107, MATCH(IK163, $IT$8:$IT$107, 0)), "")))</f>
        <v/>
      </c>
      <c r="JX163" s="7" t="str">
        <f>IF(AND($IQ$5='Dev Settings'!$BU$3, COUNTIF($IP$21:$IP$25, IL163)&gt;0, COUNTIF($IP$21:$IP$25, IL162)&gt;0), MIN($ML162:$NE162)-ND162, IF(AND($IQ$6='Dev Settings'!$BU$3, COUNTIF($IQ$21:$IQ$25, IL163)&gt;0, COUNTIF($IQ$21:$IQ$25, IL162)&gt;0), MAX($ML162:$NE162)-ND162, IFERROR(INDEX($IU$8:$IU$107, MATCH(IL163, $IT$8:$IT$107, 0)), "")))</f>
        <v/>
      </c>
      <c r="JY163" s="61" t="str">
        <f>IF(AND($IQ$5='Dev Settings'!$BU$3, COUNTIF($IP$21:$IP$25, IM163)&gt;0, COUNTIF($IP$21:$IP$25, IM162)&gt;0), MIN($ML162:$NE162)-NE162, IF(AND($IQ$6='Dev Settings'!$BU$3, COUNTIF($IQ$21:$IQ$25, IM163)&gt;0, COUNTIF($IQ$21:$IQ$25, IM162)&gt;0), MAX($ML162:$NE162)-NE162, IFERROR(INDEX($IU$8:$IU$107, MATCH(IM163, $IT$8:$IT$107, 0)), "")))</f>
        <v/>
      </c>
      <c r="KA163" s="60" t="str">
        <f t="shared" si="461"/>
        <v/>
      </c>
      <c r="KB163" s="7" t="str">
        <f t="shared" si="462"/>
        <v/>
      </c>
      <c r="KC163" s="7" t="str">
        <f t="shared" si="463"/>
        <v/>
      </c>
      <c r="KD163" s="7" t="str">
        <f t="shared" si="464"/>
        <v/>
      </c>
      <c r="KE163" s="7" t="str">
        <f t="shared" si="465"/>
        <v/>
      </c>
      <c r="KF163" s="7" t="str">
        <f t="shared" si="466"/>
        <v/>
      </c>
      <c r="KG163" s="7" t="str">
        <f t="shared" si="467"/>
        <v/>
      </c>
      <c r="KH163" s="7" t="str">
        <f t="shared" si="468"/>
        <v/>
      </c>
      <c r="KI163" s="7" t="str">
        <f t="shared" si="469"/>
        <v/>
      </c>
      <c r="KJ163" s="7" t="str">
        <f t="shared" si="470"/>
        <v/>
      </c>
      <c r="KK163" s="7" t="str">
        <f t="shared" si="471"/>
        <v/>
      </c>
      <c r="KL163" s="7" t="str">
        <f t="shared" si="472"/>
        <v/>
      </c>
      <c r="KM163" s="7" t="str">
        <f t="shared" si="473"/>
        <v/>
      </c>
      <c r="KN163" s="7" t="str">
        <f t="shared" si="474"/>
        <v/>
      </c>
      <c r="KO163" s="7" t="str">
        <f t="shared" si="475"/>
        <v/>
      </c>
      <c r="KP163" s="7" t="str">
        <f t="shared" si="476"/>
        <v/>
      </c>
      <c r="KQ163" s="7" t="str">
        <f t="shared" si="477"/>
        <v/>
      </c>
      <c r="KR163" s="7" t="str">
        <f t="shared" si="478"/>
        <v/>
      </c>
      <c r="KS163" s="7" t="str">
        <f t="shared" si="479"/>
        <v/>
      </c>
      <c r="KT163" s="61" t="str">
        <f t="shared" si="480"/>
        <v/>
      </c>
      <c r="KV163" s="60" t="e">
        <f t="shared" si="481"/>
        <v>#VALUE!</v>
      </c>
      <c r="KW163" s="7" t="e">
        <f t="shared" si="482"/>
        <v>#VALUE!</v>
      </c>
      <c r="KX163" s="7" t="e">
        <f t="shared" si="483"/>
        <v>#VALUE!</v>
      </c>
      <c r="KY163" s="7" t="e">
        <f t="shared" si="484"/>
        <v>#VALUE!</v>
      </c>
      <c r="KZ163" s="7" t="e">
        <f t="shared" si="485"/>
        <v>#VALUE!</v>
      </c>
      <c r="LA163" s="7" t="e">
        <f t="shared" si="486"/>
        <v>#VALUE!</v>
      </c>
      <c r="LB163" s="7" t="e">
        <f t="shared" si="487"/>
        <v>#VALUE!</v>
      </c>
      <c r="LC163" s="7" t="e">
        <f t="shared" si="488"/>
        <v>#VALUE!</v>
      </c>
      <c r="LD163" s="7" t="e">
        <f t="shared" si="489"/>
        <v>#VALUE!</v>
      </c>
      <c r="LE163" s="7" t="e">
        <f t="shared" si="490"/>
        <v>#VALUE!</v>
      </c>
      <c r="LF163" s="7" t="e">
        <f t="shared" si="491"/>
        <v>#VALUE!</v>
      </c>
      <c r="LG163" s="7" t="e">
        <f t="shared" si="492"/>
        <v>#VALUE!</v>
      </c>
      <c r="LH163" s="7" t="e">
        <f t="shared" si="493"/>
        <v>#VALUE!</v>
      </c>
      <c r="LI163" s="7" t="e">
        <f t="shared" si="494"/>
        <v>#VALUE!</v>
      </c>
      <c r="LJ163" s="7" t="e">
        <f t="shared" si="495"/>
        <v>#VALUE!</v>
      </c>
      <c r="LK163" s="7" t="e">
        <f t="shared" si="496"/>
        <v>#VALUE!</v>
      </c>
      <c r="LL163" s="7" t="e">
        <f t="shared" si="497"/>
        <v>#VALUE!</v>
      </c>
      <c r="LM163" s="7" t="e">
        <f t="shared" si="498"/>
        <v>#VALUE!</v>
      </c>
      <c r="LN163" s="7" t="e">
        <f t="shared" si="499"/>
        <v>#VALUE!</v>
      </c>
      <c r="LO163" s="61" t="e">
        <f t="shared" si="500"/>
        <v>#VALUE!</v>
      </c>
      <c r="LQ163" s="60" t="e">
        <f t="shared" si="501"/>
        <v>#VALUE!</v>
      </c>
      <c r="LR163" s="7" t="e">
        <f t="shared" si="502"/>
        <v>#VALUE!</v>
      </c>
      <c r="LS163" s="7" t="e">
        <f t="shared" si="503"/>
        <v>#VALUE!</v>
      </c>
      <c r="LT163" s="7" t="e">
        <f t="shared" si="504"/>
        <v>#VALUE!</v>
      </c>
      <c r="LU163" s="7" t="e">
        <f t="shared" si="505"/>
        <v>#VALUE!</v>
      </c>
      <c r="LV163" s="7" t="e">
        <f t="shared" si="506"/>
        <v>#VALUE!</v>
      </c>
      <c r="LW163" s="7" t="e">
        <f t="shared" si="507"/>
        <v>#VALUE!</v>
      </c>
      <c r="LX163" s="7" t="e">
        <f t="shared" si="508"/>
        <v>#VALUE!</v>
      </c>
      <c r="LY163" s="7" t="e">
        <f t="shared" si="509"/>
        <v>#VALUE!</v>
      </c>
      <c r="LZ163" s="7" t="e">
        <f t="shared" si="510"/>
        <v>#VALUE!</v>
      </c>
      <c r="MA163" s="7" t="e">
        <f t="shared" si="511"/>
        <v>#VALUE!</v>
      </c>
      <c r="MB163" s="7" t="e">
        <f t="shared" si="512"/>
        <v>#VALUE!</v>
      </c>
      <c r="MC163" s="7" t="e">
        <f t="shared" si="513"/>
        <v>#VALUE!</v>
      </c>
      <c r="MD163" s="7" t="e">
        <f t="shared" si="514"/>
        <v>#VALUE!</v>
      </c>
      <c r="ME163" s="7" t="e">
        <f t="shared" si="515"/>
        <v>#VALUE!</v>
      </c>
      <c r="MF163" s="7" t="e">
        <f t="shared" si="516"/>
        <v>#VALUE!</v>
      </c>
      <c r="MG163" s="7" t="e">
        <f t="shared" si="517"/>
        <v>#VALUE!</v>
      </c>
      <c r="MH163" s="7" t="e">
        <f t="shared" si="518"/>
        <v>#VALUE!</v>
      </c>
      <c r="MI163" s="7" t="e">
        <f t="shared" si="519"/>
        <v>#VALUE!</v>
      </c>
      <c r="MJ163" s="61" t="e">
        <f t="shared" si="520"/>
        <v>#VALUE!</v>
      </c>
      <c r="ML163" s="60" t="str">
        <f t="shared" si="521"/>
        <v/>
      </c>
      <c r="MM163" s="7" t="str">
        <f t="shared" si="522"/>
        <v/>
      </c>
      <c r="MN163" s="7" t="str">
        <f t="shared" si="523"/>
        <v/>
      </c>
      <c r="MO163" s="7" t="str">
        <f t="shared" si="524"/>
        <v/>
      </c>
      <c r="MP163" s="7" t="str">
        <f t="shared" si="525"/>
        <v/>
      </c>
      <c r="MQ163" s="7" t="str">
        <f t="shared" si="526"/>
        <v/>
      </c>
      <c r="MR163" s="7" t="str">
        <f t="shared" si="527"/>
        <v/>
      </c>
      <c r="MS163" s="7" t="str">
        <f t="shared" si="528"/>
        <v/>
      </c>
      <c r="MT163" s="7" t="str">
        <f t="shared" si="529"/>
        <v/>
      </c>
      <c r="MU163" s="7" t="str">
        <f t="shared" si="530"/>
        <v/>
      </c>
      <c r="MV163" s="7" t="str">
        <f t="shared" si="531"/>
        <v/>
      </c>
      <c r="MW163" s="7" t="str">
        <f t="shared" si="532"/>
        <v/>
      </c>
      <c r="MX163" s="7" t="str">
        <f t="shared" si="533"/>
        <v/>
      </c>
      <c r="MY163" s="7" t="str">
        <f t="shared" si="534"/>
        <v/>
      </c>
      <c r="MZ163" s="7" t="str">
        <f t="shared" si="535"/>
        <v/>
      </c>
      <c r="NA163" s="7" t="str">
        <f t="shared" si="536"/>
        <v/>
      </c>
      <c r="NB163" s="7" t="str">
        <f t="shared" si="537"/>
        <v/>
      </c>
      <c r="NC163" s="7" t="str">
        <f t="shared" si="538"/>
        <v/>
      </c>
      <c r="ND163" s="7" t="str">
        <f t="shared" si="539"/>
        <v/>
      </c>
      <c r="NE163" s="61" t="str">
        <f t="shared" si="540"/>
        <v/>
      </c>
      <c r="NG163" s="10" t="str">
        <f t="shared" si="412"/>
        <v/>
      </c>
      <c r="NI163" s="10" t="str">
        <f t="shared" si="413"/>
        <v/>
      </c>
      <c r="NK163" s="10" t="str">
        <f>IF(COUNTIF($NI163:$NI$176, "X")=1, "X", "")</f>
        <v/>
      </c>
      <c r="NM163" s="10" t="str">
        <f t="shared" si="386"/>
        <v/>
      </c>
      <c r="NO163" s="85" t="str" cm="1">
        <f t="array" ref="NO163">IF(OR(NO$7="", $JE163=""), "", IFERROR(NO$8+SUMPRODUCT((Trades!$CL$8:$CL$307)*(Trades!$O$8:$Q$307=NO$7)*(Trades!$R$8:$R$307&lt;$JE163))-SUMPRODUCT((Trades!$H$8:$H$307)*(Trades!$E$8:$E$307=NO$7)*(Trades!$R$8:$R$307&lt;$JE163)), ""))</f>
        <v/>
      </c>
      <c r="NP163" s="86" t="str" cm="1">
        <f t="array" ref="NP163">IF(OR(NP$7="", $JE163=""), "", IFERROR(NP$8+SUMPRODUCT((Trades!$CL$8:$CL$307)*(Trades!$O$8:$Q$307=NP$7)*(Trades!$R$8:$R$307&lt;$JE163))-SUMPRODUCT((Trades!$H$8:$H$307)*(Trades!$E$8:$E$307=NP$7)*(Trades!$R$8:$R$307&lt;$JE163)), ""))</f>
        <v/>
      </c>
      <c r="NQ163" s="86" t="str" cm="1">
        <f t="array" ref="NQ163">IF(OR(NQ$7="", $JE163=""), "", IFERROR(NQ$8+SUMPRODUCT((Trades!$CL$8:$CL$307)*(Trades!$O$8:$Q$307=NQ$7)*(Trades!$R$8:$R$307&lt;$JE163))-SUMPRODUCT((Trades!$H$8:$H$307)*(Trades!$E$8:$E$307=NQ$7)*(Trades!$R$8:$R$307&lt;$JE163)), ""))</f>
        <v/>
      </c>
      <c r="NR163" s="86" t="str" cm="1">
        <f t="array" ref="NR163">IF(OR(NR$7="", $JE163=""), "", IFERROR(NR$8+SUMPRODUCT((Trades!$CL$8:$CL$307)*(Trades!$O$8:$Q$307=NR$7)*(Trades!$R$8:$R$307&lt;$JE163))-SUMPRODUCT((Trades!$H$8:$H$307)*(Trades!$E$8:$E$307=NR$7)*(Trades!$R$8:$R$307&lt;$JE163)), ""))</f>
        <v/>
      </c>
      <c r="NS163" s="86" t="str" cm="1">
        <f t="array" ref="NS163">IF(OR(NS$7="", $JE163=""), "", IFERROR(NS$8+SUMPRODUCT((Trades!$CL$8:$CL$307)*(Trades!$O$8:$Q$307=NS$7)*(Trades!$R$8:$R$307&lt;$JE163))-SUMPRODUCT((Trades!$H$8:$H$307)*(Trades!$E$8:$E$307=NS$7)*(Trades!$R$8:$R$307&lt;$JE163)), ""))</f>
        <v/>
      </c>
      <c r="NT163" s="86" t="str" cm="1">
        <f t="array" ref="NT163">IF(OR(NT$7="", $JE163=""), "", IFERROR(NT$8+SUMPRODUCT((Trades!$CL$8:$CL$307)*(Trades!$O$8:$Q$307=NT$7)*(Trades!$R$8:$R$307&lt;$JE163))-SUMPRODUCT((Trades!$H$8:$H$307)*(Trades!$E$8:$E$307=NT$7)*(Trades!$R$8:$R$307&lt;$JE163)), ""))</f>
        <v/>
      </c>
      <c r="NU163" s="86" t="str" cm="1">
        <f t="array" ref="NU163">IF(OR(NU$7="", $JE163=""), "", IFERROR(NU$8+SUMPRODUCT((Trades!$CL$8:$CL$307)*(Trades!$O$8:$Q$307=NU$7)*(Trades!$R$8:$R$307&lt;$JE163))-SUMPRODUCT((Trades!$H$8:$H$307)*(Trades!$E$8:$E$307=NU$7)*(Trades!$R$8:$R$307&lt;$JE163)), ""))</f>
        <v/>
      </c>
      <c r="NV163" s="86" t="str" cm="1">
        <f t="array" ref="NV163">IF(OR(NV$7="", $JE163=""), "", IFERROR(NV$8+SUMPRODUCT((Trades!$CL$8:$CL$307)*(Trades!$O$8:$Q$307=NV$7)*(Trades!$R$8:$R$307&lt;$JE163))-SUMPRODUCT((Trades!$H$8:$H$307)*(Trades!$E$8:$E$307=NV$7)*(Trades!$R$8:$R$307&lt;$JE163)), ""))</f>
        <v/>
      </c>
      <c r="NW163" s="86" t="str" cm="1">
        <f t="array" ref="NW163">IF(OR(NW$7="", $JE163=""), "", IFERROR(NW$8+SUMPRODUCT((Trades!$CL$8:$CL$307)*(Trades!$O$8:$Q$307=NW$7)*(Trades!$R$8:$R$307&lt;$JE163))-SUMPRODUCT((Trades!$H$8:$H$307)*(Trades!$E$8:$E$307=NW$7)*(Trades!$R$8:$R$307&lt;$JE163)), ""))</f>
        <v/>
      </c>
      <c r="NX163" s="86" t="str" cm="1">
        <f t="array" ref="NX163">IF(OR(NX$7="", $JE163=""), "", IFERROR(NX$8+SUMPRODUCT((Trades!$CL$8:$CL$307)*(Trades!$O$8:$Q$307=NX$7)*(Trades!$R$8:$R$307&lt;$JE163))-SUMPRODUCT((Trades!$H$8:$H$307)*(Trades!$E$8:$E$307=NX$7)*(Trades!$R$8:$R$307&lt;$JE163)), ""))</f>
        <v/>
      </c>
      <c r="NY163" s="86" t="str" cm="1">
        <f t="array" ref="NY163">IF(OR(NY$7="", $JE163=""), "", IFERROR(NY$8+SUMPRODUCT((Trades!$CL$8:$CL$307)*(Trades!$O$8:$Q$307=NY$7)*(Trades!$R$8:$R$307&lt;$JE163))-SUMPRODUCT((Trades!$H$8:$H$307)*(Trades!$E$8:$E$307=NY$7)*(Trades!$R$8:$R$307&lt;$JE163)), ""))</f>
        <v/>
      </c>
      <c r="NZ163" s="86" t="str" cm="1">
        <f t="array" ref="NZ163">IF(OR(NZ$7="", $JE163=""), "", IFERROR(NZ$8+SUMPRODUCT((Trades!$CL$8:$CL$307)*(Trades!$O$8:$Q$307=NZ$7)*(Trades!$R$8:$R$307&lt;$JE163))-SUMPRODUCT((Trades!$H$8:$H$307)*(Trades!$E$8:$E$307=NZ$7)*(Trades!$R$8:$R$307&lt;$JE163)), ""))</f>
        <v/>
      </c>
      <c r="OA163" s="86" t="str" cm="1">
        <f t="array" ref="OA163">IF(OR(OA$7="", $JE163=""), "", IFERROR(OA$8+SUMPRODUCT((Trades!$CL$8:$CL$307)*(Trades!$O$8:$Q$307=OA$7)*(Trades!$R$8:$R$307&lt;$JE163))-SUMPRODUCT((Trades!$H$8:$H$307)*(Trades!$E$8:$E$307=OA$7)*(Trades!$R$8:$R$307&lt;$JE163)), ""))</f>
        <v/>
      </c>
      <c r="OB163" s="86" t="str" cm="1">
        <f t="array" ref="OB163">IF(OR(OB$7="", $JE163=""), "", IFERROR(OB$8+SUMPRODUCT((Trades!$CL$8:$CL$307)*(Trades!$O$8:$Q$307=OB$7)*(Trades!$R$8:$R$307&lt;$JE163))-SUMPRODUCT((Trades!$H$8:$H$307)*(Trades!$E$8:$E$307=OB$7)*(Trades!$R$8:$R$307&lt;$JE163)), ""))</f>
        <v/>
      </c>
      <c r="OC163" s="86" t="str" cm="1">
        <f t="array" ref="OC163">IF(OR(OC$7="", $JE163=""), "", IFERROR(OC$8+SUMPRODUCT((Trades!$CL$8:$CL$307)*(Trades!$O$8:$Q$307=OC$7)*(Trades!$R$8:$R$307&lt;$JE163))-SUMPRODUCT((Trades!$H$8:$H$307)*(Trades!$E$8:$E$307=OC$7)*(Trades!$R$8:$R$307&lt;$JE163)), ""))</f>
        <v/>
      </c>
      <c r="OD163" s="86" t="str" cm="1">
        <f t="array" ref="OD163">IF(OR(OD$7="", $JE163=""), "", IFERROR(OD$8+SUMPRODUCT((Trades!$CL$8:$CL$307)*(Trades!$O$8:$Q$307=OD$7)*(Trades!$R$8:$R$307&lt;$JE163))-SUMPRODUCT((Trades!$H$8:$H$307)*(Trades!$E$8:$E$307=OD$7)*(Trades!$R$8:$R$307&lt;$JE163)), ""))</f>
        <v/>
      </c>
      <c r="OE163" s="86" t="str" cm="1">
        <f t="array" ref="OE163">IF(OR(OE$7="", $JE163=""), "", IFERROR(OE$8+SUMPRODUCT((Trades!$CL$8:$CL$307)*(Trades!$O$8:$Q$307=OE$7)*(Trades!$R$8:$R$307&lt;$JE163))-SUMPRODUCT((Trades!$H$8:$H$307)*(Trades!$E$8:$E$307=OE$7)*(Trades!$R$8:$R$307&lt;$JE163)), ""))</f>
        <v/>
      </c>
      <c r="OF163" s="86" t="str" cm="1">
        <f t="array" ref="OF163">IF(OR(OF$7="", $JE163=""), "", IFERROR(OF$8+SUMPRODUCT((Trades!$CL$8:$CL$307)*(Trades!$O$8:$Q$307=OF$7)*(Trades!$R$8:$R$307&lt;$JE163))-SUMPRODUCT((Trades!$H$8:$H$307)*(Trades!$E$8:$E$307=OF$7)*(Trades!$R$8:$R$307&lt;$JE163)), ""))</f>
        <v/>
      </c>
      <c r="OG163" s="86" t="str" cm="1">
        <f t="array" ref="OG163">IF(OR(OG$7="", $JE163=""), "", IFERROR(OG$8+SUMPRODUCT((Trades!$CL$8:$CL$307)*(Trades!$O$8:$Q$307=OG$7)*(Trades!$R$8:$R$307&lt;$JE163))-SUMPRODUCT((Trades!$H$8:$H$307)*(Trades!$E$8:$E$307=OG$7)*(Trades!$R$8:$R$307&lt;$JE163)), ""))</f>
        <v/>
      </c>
      <c r="OH163" s="87" t="str" cm="1">
        <f t="array" ref="OH163">IF(OR(OH$7="", $JE163=""), "", IFERROR(OH$8+SUMPRODUCT((Trades!$CL$8:$CL$307)*(Trades!$O$8:$Q$307=OH$7)*(Trades!$R$8:$R$307&lt;$JE163))-SUMPRODUCT((Trades!$H$8:$H$307)*(Trades!$E$8:$E$307=OH$7)*(Trades!$R$8:$R$307&lt;$JE163)), ""))</f>
        <v/>
      </c>
      <c r="OJ163" s="94" t="str">
        <f t="shared" si="541"/>
        <v/>
      </c>
      <c r="OK163" s="95" t="str">
        <f t="shared" si="542"/>
        <v/>
      </c>
      <c r="OL163" s="95" t="str">
        <f t="shared" si="543"/>
        <v/>
      </c>
      <c r="OM163" s="95" t="str">
        <f t="shared" si="544"/>
        <v/>
      </c>
      <c r="ON163" s="95" t="str">
        <f t="shared" si="545"/>
        <v/>
      </c>
      <c r="OO163" s="95" t="str">
        <f t="shared" si="546"/>
        <v/>
      </c>
      <c r="OP163" s="95" t="str">
        <f t="shared" si="547"/>
        <v/>
      </c>
      <c r="OQ163" s="95" t="str">
        <f t="shared" si="548"/>
        <v/>
      </c>
      <c r="OR163" s="95" t="str">
        <f t="shared" si="549"/>
        <v/>
      </c>
      <c r="OS163" s="95" t="str">
        <f t="shared" si="550"/>
        <v/>
      </c>
      <c r="OT163" s="95" t="str">
        <f t="shared" si="551"/>
        <v/>
      </c>
      <c r="OU163" s="95" t="str">
        <f t="shared" si="552"/>
        <v/>
      </c>
      <c r="OV163" s="95" t="str">
        <f t="shared" si="553"/>
        <v/>
      </c>
      <c r="OW163" s="95" t="str">
        <f t="shared" si="554"/>
        <v/>
      </c>
      <c r="OX163" s="95" t="str">
        <f t="shared" si="555"/>
        <v/>
      </c>
      <c r="OY163" s="95" t="str">
        <f t="shared" si="556"/>
        <v/>
      </c>
      <c r="OZ163" s="95" t="str">
        <f t="shared" si="557"/>
        <v/>
      </c>
      <c r="PA163" s="95" t="str">
        <f t="shared" si="558"/>
        <v/>
      </c>
      <c r="PB163" s="95" t="str">
        <f t="shared" si="559"/>
        <v/>
      </c>
      <c r="PC163" s="96" t="str">
        <f t="shared" si="560"/>
        <v/>
      </c>
      <c r="PE163" s="101" t="str">
        <f t="shared" si="415"/>
        <v/>
      </c>
      <c r="PG163" s="106" t="str">
        <f t="shared" si="561"/>
        <v/>
      </c>
      <c r="PH163" s="107" t="str">
        <f t="shared" si="562"/>
        <v/>
      </c>
      <c r="PI163" s="107" t="str">
        <f t="shared" si="563"/>
        <v/>
      </c>
      <c r="PJ163" s="107" t="str">
        <f t="shared" si="564"/>
        <v/>
      </c>
      <c r="PK163" s="107" t="str">
        <f t="shared" si="565"/>
        <v/>
      </c>
      <c r="PL163" s="107" t="str">
        <f t="shared" si="566"/>
        <v/>
      </c>
      <c r="PM163" s="107" t="str">
        <f t="shared" si="567"/>
        <v/>
      </c>
      <c r="PN163" s="107" t="str">
        <f t="shared" si="568"/>
        <v/>
      </c>
      <c r="PO163" s="107" t="str">
        <f t="shared" si="569"/>
        <v/>
      </c>
      <c r="PP163" s="107" t="str">
        <f t="shared" si="570"/>
        <v/>
      </c>
      <c r="PQ163" s="107" t="str">
        <f t="shared" si="571"/>
        <v/>
      </c>
      <c r="PR163" s="107" t="str">
        <f t="shared" si="572"/>
        <v/>
      </c>
      <c r="PS163" s="107" t="str">
        <f t="shared" si="573"/>
        <v/>
      </c>
      <c r="PT163" s="107" t="str">
        <f t="shared" si="574"/>
        <v/>
      </c>
      <c r="PU163" s="107" t="str">
        <f t="shared" si="575"/>
        <v/>
      </c>
      <c r="PV163" s="107" t="str">
        <f t="shared" si="576"/>
        <v/>
      </c>
      <c r="PW163" s="107" t="str">
        <f t="shared" si="577"/>
        <v/>
      </c>
      <c r="PX163" s="107" t="str">
        <f t="shared" si="578"/>
        <v/>
      </c>
      <c r="PY163" s="107" t="str">
        <f t="shared" si="579"/>
        <v/>
      </c>
      <c r="PZ163" s="108" t="str">
        <f t="shared" si="580"/>
        <v/>
      </c>
      <c r="QB163" s="124" t="str" cm="1">
        <f t="array" ref="QB163">IF(OR($QB$3="", $NI163=""), "", IFERROR(INDEX($ML163:$NE163, $QA163, MATCH($QB$3, $ML$7:$NE$7, 0)), ""))</f>
        <v/>
      </c>
      <c r="QD163" s="101" t="e" cm="1">
        <f t="array" ref="QD163">IF(OR($NI163="", $QB$3=""), NA(), IFERROR(INDEX($NO163:$OH163, $QC163, MATCH($QB$3, $NO$7:$OH$7, 0)), NA()))</f>
        <v>#N/A</v>
      </c>
      <c r="QF163" s="10">
        <f t="shared" si="387"/>
        <v>-20</v>
      </c>
    </row>
    <row r="164" spans="218:448" ht="15" hidden="1" customHeight="1" x14ac:dyDescent="0.25">
      <c r="HJ164" s="52" t="e">
        <f t="shared" si="581"/>
        <v>#VALUE!</v>
      </c>
      <c r="HL164" s="49">
        <f>$CA$20</f>
        <v>0.5</v>
      </c>
      <c r="HN164" s="10" t="e">
        <f t="shared" si="324"/>
        <v>#VALUE!</v>
      </c>
      <c r="HP164" s="10" t="e">
        <f t="shared" si="325"/>
        <v>#VALUE!</v>
      </c>
      <c r="HR164" s="10" t="e">
        <f t="shared" si="457"/>
        <v>#VALUE!</v>
      </c>
      <c r="HT164" s="60" t="e">
        <f t="shared" si="458"/>
        <v>#VALUE!</v>
      </c>
      <c r="HU164" s="7" t="e">
        <f t="shared" si="458"/>
        <v>#VALUE!</v>
      </c>
      <c r="HV164" s="7" t="e">
        <f t="shared" si="458"/>
        <v>#VALUE!</v>
      </c>
      <c r="HW164" s="7" t="e">
        <f t="shared" si="458"/>
        <v>#VALUE!</v>
      </c>
      <c r="HX164" s="7" t="e">
        <f t="shared" si="458"/>
        <v>#VALUE!</v>
      </c>
      <c r="HY164" s="7" t="e">
        <f t="shared" si="458"/>
        <v>#VALUE!</v>
      </c>
      <c r="HZ164" s="7" t="e">
        <f t="shared" si="458"/>
        <v>#VALUE!</v>
      </c>
      <c r="IA164" s="7" t="e">
        <f t="shared" si="458"/>
        <v>#VALUE!</v>
      </c>
      <c r="IB164" s="7" t="e">
        <f t="shared" si="458"/>
        <v>#VALUE!</v>
      </c>
      <c r="IC164" s="7" t="e">
        <f t="shared" si="458"/>
        <v>#VALUE!</v>
      </c>
      <c r="ID164" s="7" t="e">
        <f t="shared" si="458"/>
        <v>#VALUE!</v>
      </c>
      <c r="IE164" s="7" t="e">
        <f t="shared" si="458"/>
        <v>#VALUE!</v>
      </c>
      <c r="IF164" s="7" t="e">
        <f t="shared" si="458"/>
        <v>#VALUE!</v>
      </c>
      <c r="IG164" s="7" t="e">
        <f t="shared" si="458"/>
        <v>#VALUE!</v>
      </c>
      <c r="IH164" s="7" t="e">
        <f t="shared" si="458"/>
        <v>#VALUE!</v>
      </c>
      <c r="II164" s="7" t="e">
        <f t="shared" si="458"/>
        <v>#VALUE!</v>
      </c>
      <c r="IJ164" s="7" t="e">
        <f t="shared" si="459"/>
        <v>#VALUE!</v>
      </c>
      <c r="IK164" s="7" t="e">
        <f t="shared" si="459"/>
        <v>#VALUE!</v>
      </c>
      <c r="IL164" s="7" t="e">
        <f t="shared" si="459"/>
        <v>#VALUE!</v>
      </c>
      <c r="IM164" s="61" t="e">
        <f t="shared" si="459"/>
        <v>#VALUE!</v>
      </c>
      <c r="JE164" s="67" t="str">
        <f t="shared" si="460"/>
        <v/>
      </c>
      <c r="JF164" s="60" t="str">
        <f>IF(AND($IQ$5='Dev Settings'!$BU$3, COUNTIF($IP$21:$IP$25, HT164)&gt;0, COUNTIF($IP$21:$IP$25, HT163)&gt;0), MIN($ML163:$NE163)-ML163, IF(AND($IQ$6='Dev Settings'!$BU$3, COUNTIF($IQ$21:$IQ$25, HT164)&gt;0, COUNTIF($IQ$21:$IQ$25, HT163)&gt;0), MAX($ML163:$NE163)-ML163, IFERROR(INDEX($IU$8:$IU$107, MATCH(HT164, $IT$8:$IT$107, 0)), "")))</f>
        <v/>
      </c>
      <c r="JG164" s="7" t="str">
        <f>IF(AND($IQ$5='Dev Settings'!$BU$3, COUNTIF($IP$21:$IP$25, HU164)&gt;0, COUNTIF($IP$21:$IP$25, HU163)&gt;0), MIN($ML163:$NE163)-MM163, IF(AND($IQ$6='Dev Settings'!$BU$3, COUNTIF($IQ$21:$IQ$25, HU164)&gt;0, COUNTIF($IQ$21:$IQ$25, HU163)&gt;0), MAX($ML163:$NE163)-MM163, IFERROR(INDEX($IU$8:$IU$107, MATCH(HU164, $IT$8:$IT$107, 0)), "")))</f>
        <v/>
      </c>
      <c r="JH164" s="7" t="str">
        <f>IF(AND($IQ$5='Dev Settings'!$BU$3, COUNTIF($IP$21:$IP$25, HV164)&gt;0, COUNTIF($IP$21:$IP$25, HV163)&gt;0), MIN($ML163:$NE163)-MN163, IF(AND($IQ$6='Dev Settings'!$BU$3, COUNTIF($IQ$21:$IQ$25, HV164)&gt;0, COUNTIF($IQ$21:$IQ$25, HV163)&gt;0), MAX($ML163:$NE163)-MN163, IFERROR(INDEX($IU$8:$IU$107, MATCH(HV164, $IT$8:$IT$107, 0)), "")))</f>
        <v/>
      </c>
      <c r="JI164" s="7" t="str">
        <f>IF(AND($IQ$5='Dev Settings'!$BU$3, COUNTIF($IP$21:$IP$25, HW164)&gt;0, COUNTIF($IP$21:$IP$25, HW163)&gt;0), MIN($ML163:$NE163)-MO163, IF(AND($IQ$6='Dev Settings'!$BU$3, COUNTIF($IQ$21:$IQ$25, HW164)&gt;0, COUNTIF($IQ$21:$IQ$25, HW163)&gt;0), MAX($ML163:$NE163)-MO163, IFERROR(INDEX($IU$8:$IU$107, MATCH(HW164, $IT$8:$IT$107, 0)), "")))</f>
        <v/>
      </c>
      <c r="JJ164" s="7" t="str">
        <f>IF(AND($IQ$5='Dev Settings'!$BU$3, COUNTIF($IP$21:$IP$25, HX164)&gt;0, COUNTIF($IP$21:$IP$25, HX163)&gt;0), MIN($ML163:$NE163)-MP163, IF(AND($IQ$6='Dev Settings'!$BU$3, COUNTIF($IQ$21:$IQ$25, HX164)&gt;0, COUNTIF($IQ$21:$IQ$25, HX163)&gt;0), MAX($ML163:$NE163)-MP163, IFERROR(INDEX($IU$8:$IU$107, MATCH(HX164, $IT$8:$IT$107, 0)), "")))</f>
        <v/>
      </c>
      <c r="JK164" s="7" t="str">
        <f>IF(AND($IQ$5='Dev Settings'!$BU$3, COUNTIF($IP$21:$IP$25, HY164)&gt;0, COUNTIF($IP$21:$IP$25, HY163)&gt;0), MIN($ML163:$NE163)-MQ163, IF(AND($IQ$6='Dev Settings'!$BU$3, COUNTIF($IQ$21:$IQ$25, HY164)&gt;0, COUNTIF($IQ$21:$IQ$25, HY163)&gt;0), MAX($ML163:$NE163)-MQ163, IFERROR(INDEX($IU$8:$IU$107, MATCH(HY164, $IT$8:$IT$107, 0)), "")))</f>
        <v/>
      </c>
      <c r="JL164" s="7" t="str">
        <f>IF(AND($IQ$5='Dev Settings'!$BU$3, COUNTIF($IP$21:$IP$25, HZ164)&gt;0, COUNTIF($IP$21:$IP$25, HZ163)&gt;0), MIN($ML163:$NE163)-MR163, IF(AND($IQ$6='Dev Settings'!$BU$3, COUNTIF($IQ$21:$IQ$25, HZ164)&gt;0, COUNTIF($IQ$21:$IQ$25, HZ163)&gt;0), MAX($ML163:$NE163)-MR163, IFERROR(INDEX($IU$8:$IU$107, MATCH(HZ164, $IT$8:$IT$107, 0)), "")))</f>
        <v/>
      </c>
      <c r="JM164" s="7" t="str">
        <f>IF(AND($IQ$5='Dev Settings'!$BU$3, COUNTIF($IP$21:$IP$25, IA164)&gt;0, COUNTIF($IP$21:$IP$25, IA163)&gt;0), MIN($ML163:$NE163)-MS163, IF(AND($IQ$6='Dev Settings'!$BU$3, COUNTIF($IQ$21:$IQ$25, IA164)&gt;0, COUNTIF($IQ$21:$IQ$25, IA163)&gt;0), MAX($ML163:$NE163)-MS163, IFERROR(INDEX($IU$8:$IU$107, MATCH(IA164, $IT$8:$IT$107, 0)), "")))</f>
        <v/>
      </c>
      <c r="JN164" s="7" t="str">
        <f>IF(AND($IQ$5='Dev Settings'!$BU$3, COUNTIF($IP$21:$IP$25, IB164)&gt;0, COUNTIF($IP$21:$IP$25, IB163)&gt;0), MIN($ML163:$NE163)-MT163, IF(AND($IQ$6='Dev Settings'!$BU$3, COUNTIF($IQ$21:$IQ$25, IB164)&gt;0, COUNTIF($IQ$21:$IQ$25, IB163)&gt;0), MAX($ML163:$NE163)-MT163, IFERROR(INDEX($IU$8:$IU$107, MATCH(IB164, $IT$8:$IT$107, 0)), "")))</f>
        <v/>
      </c>
      <c r="JO164" s="7" t="str">
        <f>IF(AND($IQ$5='Dev Settings'!$BU$3, COUNTIF($IP$21:$IP$25, IC164)&gt;0, COUNTIF($IP$21:$IP$25, IC163)&gt;0), MIN($ML163:$NE163)-MU163, IF(AND($IQ$6='Dev Settings'!$BU$3, COUNTIF($IQ$21:$IQ$25, IC164)&gt;0, COUNTIF($IQ$21:$IQ$25, IC163)&gt;0), MAX($ML163:$NE163)-MU163, IFERROR(INDEX($IU$8:$IU$107, MATCH(IC164, $IT$8:$IT$107, 0)), "")))</f>
        <v/>
      </c>
      <c r="JP164" s="7" t="str">
        <f>IF(AND($IQ$5='Dev Settings'!$BU$3, COUNTIF($IP$21:$IP$25, ID164)&gt;0, COUNTIF($IP$21:$IP$25, ID163)&gt;0), MIN($ML163:$NE163)-MV163, IF(AND($IQ$6='Dev Settings'!$BU$3, COUNTIF($IQ$21:$IQ$25, ID164)&gt;0, COUNTIF($IQ$21:$IQ$25, ID163)&gt;0), MAX($ML163:$NE163)-MV163, IFERROR(INDEX($IU$8:$IU$107, MATCH(ID164, $IT$8:$IT$107, 0)), "")))</f>
        <v/>
      </c>
      <c r="JQ164" s="7" t="str">
        <f>IF(AND($IQ$5='Dev Settings'!$BU$3, COUNTIF($IP$21:$IP$25, IE164)&gt;0, COUNTIF($IP$21:$IP$25, IE163)&gt;0), MIN($ML163:$NE163)-MW163, IF(AND($IQ$6='Dev Settings'!$BU$3, COUNTIF($IQ$21:$IQ$25, IE164)&gt;0, COUNTIF($IQ$21:$IQ$25, IE163)&gt;0), MAX($ML163:$NE163)-MW163, IFERROR(INDEX($IU$8:$IU$107, MATCH(IE164, $IT$8:$IT$107, 0)), "")))</f>
        <v/>
      </c>
      <c r="JR164" s="7" t="str">
        <f>IF(AND($IQ$5='Dev Settings'!$BU$3, COUNTIF($IP$21:$IP$25, IF164)&gt;0, COUNTIF($IP$21:$IP$25, IF163)&gt;0), MIN($ML163:$NE163)-MX163, IF(AND($IQ$6='Dev Settings'!$BU$3, COUNTIF($IQ$21:$IQ$25, IF164)&gt;0, COUNTIF($IQ$21:$IQ$25, IF163)&gt;0), MAX($ML163:$NE163)-MX163, IFERROR(INDEX($IU$8:$IU$107, MATCH(IF164, $IT$8:$IT$107, 0)), "")))</f>
        <v/>
      </c>
      <c r="JS164" s="7" t="str">
        <f>IF(AND($IQ$5='Dev Settings'!$BU$3, COUNTIF($IP$21:$IP$25, IG164)&gt;0, COUNTIF($IP$21:$IP$25, IG163)&gt;0), MIN($ML163:$NE163)-MY163, IF(AND($IQ$6='Dev Settings'!$BU$3, COUNTIF($IQ$21:$IQ$25, IG164)&gt;0, COUNTIF($IQ$21:$IQ$25, IG163)&gt;0), MAX($ML163:$NE163)-MY163, IFERROR(INDEX($IU$8:$IU$107, MATCH(IG164, $IT$8:$IT$107, 0)), "")))</f>
        <v/>
      </c>
      <c r="JT164" s="7" t="str">
        <f>IF(AND($IQ$5='Dev Settings'!$BU$3, COUNTIF($IP$21:$IP$25, IH164)&gt;0, COUNTIF($IP$21:$IP$25, IH163)&gt;0), MIN($ML163:$NE163)-MZ163, IF(AND($IQ$6='Dev Settings'!$BU$3, COUNTIF($IQ$21:$IQ$25, IH164)&gt;0, COUNTIF($IQ$21:$IQ$25, IH163)&gt;0), MAX($ML163:$NE163)-MZ163, IFERROR(INDEX($IU$8:$IU$107, MATCH(IH164, $IT$8:$IT$107, 0)), "")))</f>
        <v/>
      </c>
      <c r="JU164" s="7" t="str">
        <f>IF(AND($IQ$5='Dev Settings'!$BU$3, COUNTIF($IP$21:$IP$25, II164)&gt;0, COUNTIF($IP$21:$IP$25, II163)&gt;0), MIN($ML163:$NE163)-NA163, IF(AND($IQ$6='Dev Settings'!$BU$3, COUNTIF($IQ$21:$IQ$25, II164)&gt;0, COUNTIF($IQ$21:$IQ$25, II163)&gt;0), MAX($ML163:$NE163)-NA163, IFERROR(INDEX($IU$8:$IU$107, MATCH(II164, $IT$8:$IT$107, 0)), "")))</f>
        <v/>
      </c>
      <c r="JV164" s="7" t="str">
        <f>IF(AND($IQ$5='Dev Settings'!$BU$3, COUNTIF($IP$21:$IP$25, IJ164)&gt;0, COUNTIF($IP$21:$IP$25, IJ163)&gt;0), MIN($ML163:$NE163)-NB163, IF(AND($IQ$6='Dev Settings'!$BU$3, COUNTIF($IQ$21:$IQ$25, IJ164)&gt;0, COUNTIF($IQ$21:$IQ$25, IJ163)&gt;0), MAX($ML163:$NE163)-NB163, IFERROR(INDEX($IU$8:$IU$107, MATCH(IJ164, $IT$8:$IT$107, 0)), "")))</f>
        <v/>
      </c>
      <c r="JW164" s="7" t="str">
        <f>IF(AND($IQ$5='Dev Settings'!$BU$3, COUNTIF($IP$21:$IP$25, IK164)&gt;0, COUNTIF($IP$21:$IP$25, IK163)&gt;0), MIN($ML163:$NE163)-NC163, IF(AND($IQ$6='Dev Settings'!$BU$3, COUNTIF($IQ$21:$IQ$25, IK164)&gt;0, COUNTIF($IQ$21:$IQ$25, IK163)&gt;0), MAX($ML163:$NE163)-NC163, IFERROR(INDEX($IU$8:$IU$107, MATCH(IK164, $IT$8:$IT$107, 0)), "")))</f>
        <v/>
      </c>
      <c r="JX164" s="7" t="str">
        <f>IF(AND($IQ$5='Dev Settings'!$BU$3, COUNTIF($IP$21:$IP$25, IL164)&gt;0, COUNTIF($IP$21:$IP$25, IL163)&gt;0), MIN($ML163:$NE163)-ND163, IF(AND($IQ$6='Dev Settings'!$BU$3, COUNTIF($IQ$21:$IQ$25, IL164)&gt;0, COUNTIF($IQ$21:$IQ$25, IL163)&gt;0), MAX($ML163:$NE163)-ND163, IFERROR(INDEX($IU$8:$IU$107, MATCH(IL164, $IT$8:$IT$107, 0)), "")))</f>
        <v/>
      </c>
      <c r="JY164" s="61" t="str">
        <f>IF(AND($IQ$5='Dev Settings'!$BU$3, COUNTIF($IP$21:$IP$25, IM164)&gt;0, COUNTIF($IP$21:$IP$25, IM163)&gt;0), MIN($ML163:$NE163)-NE163, IF(AND($IQ$6='Dev Settings'!$BU$3, COUNTIF($IQ$21:$IQ$25, IM164)&gt;0, COUNTIF($IQ$21:$IQ$25, IM163)&gt;0), MAX($ML163:$NE163)-NE163, IFERROR(INDEX($IU$8:$IU$107, MATCH(IM164, $IT$8:$IT$107, 0)), "")))</f>
        <v/>
      </c>
      <c r="KA164" s="60" t="str">
        <f t="shared" si="461"/>
        <v/>
      </c>
      <c r="KB164" s="7" t="str">
        <f t="shared" si="462"/>
        <v/>
      </c>
      <c r="KC164" s="7" t="str">
        <f t="shared" si="463"/>
        <v/>
      </c>
      <c r="KD164" s="7" t="str">
        <f t="shared" si="464"/>
        <v/>
      </c>
      <c r="KE164" s="7" t="str">
        <f t="shared" si="465"/>
        <v/>
      </c>
      <c r="KF164" s="7" t="str">
        <f t="shared" si="466"/>
        <v/>
      </c>
      <c r="KG164" s="7" t="str">
        <f t="shared" si="467"/>
        <v/>
      </c>
      <c r="KH164" s="7" t="str">
        <f t="shared" si="468"/>
        <v/>
      </c>
      <c r="KI164" s="7" t="str">
        <f t="shared" si="469"/>
        <v/>
      </c>
      <c r="KJ164" s="7" t="str">
        <f t="shared" si="470"/>
        <v/>
      </c>
      <c r="KK164" s="7" t="str">
        <f t="shared" si="471"/>
        <v/>
      </c>
      <c r="KL164" s="7" t="str">
        <f t="shared" si="472"/>
        <v/>
      </c>
      <c r="KM164" s="7" t="str">
        <f t="shared" si="473"/>
        <v/>
      </c>
      <c r="KN164" s="7" t="str">
        <f t="shared" si="474"/>
        <v/>
      </c>
      <c r="KO164" s="7" t="str">
        <f t="shared" si="475"/>
        <v/>
      </c>
      <c r="KP164" s="7" t="str">
        <f t="shared" si="476"/>
        <v/>
      </c>
      <c r="KQ164" s="7" t="str">
        <f t="shared" si="477"/>
        <v/>
      </c>
      <c r="KR164" s="7" t="str">
        <f t="shared" si="478"/>
        <v/>
      </c>
      <c r="KS164" s="7" t="str">
        <f t="shared" si="479"/>
        <v/>
      </c>
      <c r="KT164" s="61" t="str">
        <f t="shared" si="480"/>
        <v/>
      </c>
      <c r="KV164" s="60" t="e">
        <f t="shared" si="481"/>
        <v>#VALUE!</v>
      </c>
      <c r="KW164" s="7" t="e">
        <f t="shared" si="482"/>
        <v>#VALUE!</v>
      </c>
      <c r="KX164" s="7" t="e">
        <f t="shared" si="483"/>
        <v>#VALUE!</v>
      </c>
      <c r="KY164" s="7" t="e">
        <f t="shared" si="484"/>
        <v>#VALUE!</v>
      </c>
      <c r="KZ164" s="7" t="e">
        <f t="shared" si="485"/>
        <v>#VALUE!</v>
      </c>
      <c r="LA164" s="7" t="e">
        <f t="shared" si="486"/>
        <v>#VALUE!</v>
      </c>
      <c r="LB164" s="7" t="e">
        <f t="shared" si="487"/>
        <v>#VALUE!</v>
      </c>
      <c r="LC164" s="7" t="e">
        <f t="shared" si="488"/>
        <v>#VALUE!</v>
      </c>
      <c r="LD164" s="7" t="e">
        <f t="shared" si="489"/>
        <v>#VALUE!</v>
      </c>
      <c r="LE164" s="7" t="e">
        <f t="shared" si="490"/>
        <v>#VALUE!</v>
      </c>
      <c r="LF164" s="7" t="e">
        <f t="shared" si="491"/>
        <v>#VALUE!</v>
      </c>
      <c r="LG164" s="7" t="e">
        <f t="shared" si="492"/>
        <v>#VALUE!</v>
      </c>
      <c r="LH164" s="7" t="e">
        <f t="shared" si="493"/>
        <v>#VALUE!</v>
      </c>
      <c r="LI164" s="7" t="e">
        <f t="shared" si="494"/>
        <v>#VALUE!</v>
      </c>
      <c r="LJ164" s="7" t="e">
        <f t="shared" si="495"/>
        <v>#VALUE!</v>
      </c>
      <c r="LK164" s="7" t="e">
        <f t="shared" si="496"/>
        <v>#VALUE!</v>
      </c>
      <c r="LL164" s="7" t="e">
        <f t="shared" si="497"/>
        <v>#VALUE!</v>
      </c>
      <c r="LM164" s="7" t="e">
        <f t="shared" si="498"/>
        <v>#VALUE!</v>
      </c>
      <c r="LN164" s="7" t="e">
        <f t="shared" si="499"/>
        <v>#VALUE!</v>
      </c>
      <c r="LO164" s="61" t="e">
        <f t="shared" si="500"/>
        <v>#VALUE!</v>
      </c>
      <c r="LQ164" s="60" t="e">
        <f t="shared" si="501"/>
        <v>#VALUE!</v>
      </c>
      <c r="LR164" s="7" t="e">
        <f t="shared" si="502"/>
        <v>#VALUE!</v>
      </c>
      <c r="LS164" s="7" t="e">
        <f t="shared" si="503"/>
        <v>#VALUE!</v>
      </c>
      <c r="LT164" s="7" t="e">
        <f t="shared" si="504"/>
        <v>#VALUE!</v>
      </c>
      <c r="LU164" s="7" t="e">
        <f t="shared" si="505"/>
        <v>#VALUE!</v>
      </c>
      <c r="LV164" s="7" t="e">
        <f t="shared" si="506"/>
        <v>#VALUE!</v>
      </c>
      <c r="LW164" s="7" t="e">
        <f t="shared" si="507"/>
        <v>#VALUE!</v>
      </c>
      <c r="LX164" s="7" t="e">
        <f t="shared" si="508"/>
        <v>#VALUE!</v>
      </c>
      <c r="LY164" s="7" t="e">
        <f t="shared" si="509"/>
        <v>#VALUE!</v>
      </c>
      <c r="LZ164" s="7" t="e">
        <f t="shared" si="510"/>
        <v>#VALUE!</v>
      </c>
      <c r="MA164" s="7" t="e">
        <f t="shared" si="511"/>
        <v>#VALUE!</v>
      </c>
      <c r="MB164" s="7" t="e">
        <f t="shared" si="512"/>
        <v>#VALUE!</v>
      </c>
      <c r="MC164" s="7" t="e">
        <f t="shared" si="513"/>
        <v>#VALUE!</v>
      </c>
      <c r="MD164" s="7" t="e">
        <f t="shared" si="514"/>
        <v>#VALUE!</v>
      </c>
      <c r="ME164" s="7" t="e">
        <f t="shared" si="515"/>
        <v>#VALUE!</v>
      </c>
      <c r="MF164" s="7" t="e">
        <f t="shared" si="516"/>
        <v>#VALUE!</v>
      </c>
      <c r="MG164" s="7" t="e">
        <f t="shared" si="517"/>
        <v>#VALUE!</v>
      </c>
      <c r="MH164" s="7" t="e">
        <f t="shared" si="518"/>
        <v>#VALUE!</v>
      </c>
      <c r="MI164" s="7" t="e">
        <f t="shared" si="519"/>
        <v>#VALUE!</v>
      </c>
      <c r="MJ164" s="61" t="e">
        <f t="shared" si="520"/>
        <v>#VALUE!</v>
      </c>
      <c r="ML164" s="60" t="str">
        <f t="shared" si="521"/>
        <v/>
      </c>
      <c r="MM164" s="7" t="str">
        <f t="shared" si="522"/>
        <v/>
      </c>
      <c r="MN164" s="7" t="str">
        <f t="shared" si="523"/>
        <v/>
      </c>
      <c r="MO164" s="7" t="str">
        <f t="shared" si="524"/>
        <v/>
      </c>
      <c r="MP164" s="7" t="str">
        <f t="shared" si="525"/>
        <v/>
      </c>
      <c r="MQ164" s="7" t="str">
        <f t="shared" si="526"/>
        <v/>
      </c>
      <c r="MR164" s="7" t="str">
        <f t="shared" si="527"/>
        <v/>
      </c>
      <c r="MS164" s="7" t="str">
        <f t="shared" si="528"/>
        <v/>
      </c>
      <c r="MT164" s="7" t="str">
        <f t="shared" si="529"/>
        <v/>
      </c>
      <c r="MU164" s="7" t="str">
        <f t="shared" si="530"/>
        <v/>
      </c>
      <c r="MV164" s="7" t="str">
        <f t="shared" si="531"/>
        <v/>
      </c>
      <c r="MW164" s="7" t="str">
        <f t="shared" si="532"/>
        <v/>
      </c>
      <c r="MX164" s="7" t="str">
        <f t="shared" si="533"/>
        <v/>
      </c>
      <c r="MY164" s="7" t="str">
        <f t="shared" si="534"/>
        <v/>
      </c>
      <c r="MZ164" s="7" t="str">
        <f t="shared" si="535"/>
        <v/>
      </c>
      <c r="NA164" s="7" t="str">
        <f t="shared" si="536"/>
        <v/>
      </c>
      <c r="NB164" s="7" t="str">
        <f t="shared" si="537"/>
        <v/>
      </c>
      <c r="NC164" s="7" t="str">
        <f t="shared" si="538"/>
        <v/>
      </c>
      <c r="ND164" s="7" t="str">
        <f t="shared" si="539"/>
        <v/>
      </c>
      <c r="NE164" s="61" t="str">
        <f t="shared" si="540"/>
        <v/>
      </c>
      <c r="NG164" s="10" t="str">
        <f t="shared" si="412"/>
        <v/>
      </c>
      <c r="NI164" s="10" t="str">
        <f t="shared" si="413"/>
        <v/>
      </c>
      <c r="NK164" s="10" t="str">
        <f>IF(COUNTIF($NI164:$NI$176, "X")=1, "X", "")</f>
        <v/>
      </c>
      <c r="NM164" s="10" t="str">
        <f t="shared" si="386"/>
        <v/>
      </c>
      <c r="NO164" s="85" t="str" cm="1">
        <f t="array" ref="NO164">IF(OR(NO$7="", $JE164=""), "", IFERROR(NO$8+SUMPRODUCT((Trades!$CL$8:$CL$307)*(Trades!$O$8:$Q$307=NO$7)*(Trades!$R$8:$R$307&lt;$JE164))-SUMPRODUCT((Trades!$H$8:$H$307)*(Trades!$E$8:$E$307=NO$7)*(Trades!$R$8:$R$307&lt;$JE164)), ""))</f>
        <v/>
      </c>
      <c r="NP164" s="86" t="str" cm="1">
        <f t="array" ref="NP164">IF(OR(NP$7="", $JE164=""), "", IFERROR(NP$8+SUMPRODUCT((Trades!$CL$8:$CL$307)*(Trades!$O$8:$Q$307=NP$7)*(Trades!$R$8:$R$307&lt;$JE164))-SUMPRODUCT((Trades!$H$8:$H$307)*(Trades!$E$8:$E$307=NP$7)*(Trades!$R$8:$R$307&lt;$JE164)), ""))</f>
        <v/>
      </c>
      <c r="NQ164" s="86" t="str" cm="1">
        <f t="array" ref="NQ164">IF(OR(NQ$7="", $JE164=""), "", IFERROR(NQ$8+SUMPRODUCT((Trades!$CL$8:$CL$307)*(Trades!$O$8:$Q$307=NQ$7)*(Trades!$R$8:$R$307&lt;$JE164))-SUMPRODUCT((Trades!$H$8:$H$307)*(Trades!$E$8:$E$307=NQ$7)*(Trades!$R$8:$R$307&lt;$JE164)), ""))</f>
        <v/>
      </c>
      <c r="NR164" s="86" t="str" cm="1">
        <f t="array" ref="NR164">IF(OR(NR$7="", $JE164=""), "", IFERROR(NR$8+SUMPRODUCT((Trades!$CL$8:$CL$307)*(Trades!$O$8:$Q$307=NR$7)*(Trades!$R$8:$R$307&lt;$JE164))-SUMPRODUCT((Trades!$H$8:$H$307)*(Trades!$E$8:$E$307=NR$7)*(Trades!$R$8:$R$307&lt;$JE164)), ""))</f>
        <v/>
      </c>
      <c r="NS164" s="86" t="str" cm="1">
        <f t="array" ref="NS164">IF(OR(NS$7="", $JE164=""), "", IFERROR(NS$8+SUMPRODUCT((Trades!$CL$8:$CL$307)*(Trades!$O$8:$Q$307=NS$7)*(Trades!$R$8:$R$307&lt;$JE164))-SUMPRODUCT((Trades!$H$8:$H$307)*(Trades!$E$8:$E$307=NS$7)*(Trades!$R$8:$R$307&lt;$JE164)), ""))</f>
        <v/>
      </c>
      <c r="NT164" s="86" t="str" cm="1">
        <f t="array" ref="NT164">IF(OR(NT$7="", $JE164=""), "", IFERROR(NT$8+SUMPRODUCT((Trades!$CL$8:$CL$307)*(Trades!$O$8:$Q$307=NT$7)*(Trades!$R$8:$R$307&lt;$JE164))-SUMPRODUCT((Trades!$H$8:$H$307)*(Trades!$E$8:$E$307=NT$7)*(Trades!$R$8:$R$307&lt;$JE164)), ""))</f>
        <v/>
      </c>
      <c r="NU164" s="86" t="str" cm="1">
        <f t="array" ref="NU164">IF(OR(NU$7="", $JE164=""), "", IFERROR(NU$8+SUMPRODUCT((Trades!$CL$8:$CL$307)*(Trades!$O$8:$Q$307=NU$7)*(Trades!$R$8:$R$307&lt;$JE164))-SUMPRODUCT((Trades!$H$8:$H$307)*(Trades!$E$8:$E$307=NU$7)*(Trades!$R$8:$R$307&lt;$JE164)), ""))</f>
        <v/>
      </c>
      <c r="NV164" s="86" t="str" cm="1">
        <f t="array" ref="NV164">IF(OR(NV$7="", $JE164=""), "", IFERROR(NV$8+SUMPRODUCT((Trades!$CL$8:$CL$307)*(Trades!$O$8:$Q$307=NV$7)*(Trades!$R$8:$R$307&lt;$JE164))-SUMPRODUCT((Trades!$H$8:$H$307)*(Trades!$E$8:$E$307=NV$7)*(Trades!$R$8:$R$307&lt;$JE164)), ""))</f>
        <v/>
      </c>
      <c r="NW164" s="86" t="str" cm="1">
        <f t="array" ref="NW164">IF(OR(NW$7="", $JE164=""), "", IFERROR(NW$8+SUMPRODUCT((Trades!$CL$8:$CL$307)*(Trades!$O$8:$Q$307=NW$7)*(Trades!$R$8:$R$307&lt;$JE164))-SUMPRODUCT((Trades!$H$8:$H$307)*(Trades!$E$8:$E$307=NW$7)*(Trades!$R$8:$R$307&lt;$JE164)), ""))</f>
        <v/>
      </c>
      <c r="NX164" s="86" t="str" cm="1">
        <f t="array" ref="NX164">IF(OR(NX$7="", $JE164=""), "", IFERROR(NX$8+SUMPRODUCT((Trades!$CL$8:$CL$307)*(Trades!$O$8:$Q$307=NX$7)*(Trades!$R$8:$R$307&lt;$JE164))-SUMPRODUCT((Trades!$H$8:$H$307)*(Trades!$E$8:$E$307=NX$7)*(Trades!$R$8:$R$307&lt;$JE164)), ""))</f>
        <v/>
      </c>
      <c r="NY164" s="86" t="str" cm="1">
        <f t="array" ref="NY164">IF(OR(NY$7="", $JE164=""), "", IFERROR(NY$8+SUMPRODUCT((Trades!$CL$8:$CL$307)*(Trades!$O$8:$Q$307=NY$7)*(Trades!$R$8:$R$307&lt;$JE164))-SUMPRODUCT((Trades!$H$8:$H$307)*(Trades!$E$8:$E$307=NY$7)*(Trades!$R$8:$R$307&lt;$JE164)), ""))</f>
        <v/>
      </c>
      <c r="NZ164" s="86" t="str" cm="1">
        <f t="array" ref="NZ164">IF(OR(NZ$7="", $JE164=""), "", IFERROR(NZ$8+SUMPRODUCT((Trades!$CL$8:$CL$307)*(Trades!$O$8:$Q$307=NZ$7)*(Trades!$R$8:$R$307&lt;$JE164))-SUMPRODUCT((Trades!$H$8:$H$307)*(Trades!$E$8:$E$307=NZ$7)*(Trades!$R$8:$R$307&lt;$JE164)), ""))</f>
        <v/>
      </c>
      <c r="OA164" s="86" t="str" cm="1">
        <f t="array" ref="OA164">IF(OR(OA$7="", $JE164=""), "", IFERROR(OA$8+SUMPRODUCT((Trades!$CL$8:$CL$307)*(Trades!$O$8:$Q$307=OA$7)*(Trades!$R$8:$R$307&lt;$JE164))-SUMPRODUCT((Trades!$H$8:$H$307)*(Trades!$E$8:$E$307=OA$7)*(Trades!$R$8:$R$307&lt;$JE164)), ""))</f>
        <v/>
      </c>
      <c r="OB164" s="86" t="str" cm="1">
        <f t="array" ref="OB164">IF(OR(OB$7="", $JE164=""), "", IFERROR(OB$8+SUMPRODUCT((Trades!$CL$8:$CL$307)*(Trades!$O$8:$Q$307=OB$7)*(Trades!$R$8:$R$307&lt;$JE164))-SUMPRODUCT((Trades!$H$8:$H$307)*(Trades!$E$8:$E$307=OB$7)*(Trades!$R$8:$R$307&lt;$JE164)), ""))</f>
        <v/>
      </c>
      <c r="OC164" s="86" t="str" cm="1">
        <f t="array" ref="OC164">IF(OR(OC$7="", $JE164=""), "", IFERROR(OC$8+SUMPRODUCT((Trades!$CL$8:$CL$307)*(Trades!$O$8:$Q$307=OC$7)*(Trades!$R$8:$R$307&lt;$JE164))-SUMPRODUCT((Trades!$H$8:$H$307)*(Trades!$E$8:$E$307=OC$7)*(Trades!$R$8:$R$307&lt;$JE164)), ""))</f>
        <v/>
      </c>
      <c r="OD164" s="86" t="str" cm="1">
        <f t="array" ref="OD164">IF(OR(OD$7="", $JE164=""), "", IFERROR(OD$8+SUMPRODUCT((Trades!$CL$8:$CL$307)*(Trades!$O$8:$Q$307=OD$7)*(Trades!$R$8:$R$307&lt;$JE164))-SUMPRODUCT((Trades!$H$8:$H$307)*(Trades!$E$8:$E$307=OD$7)*(Trades!$R$8:$R$307&lt;$JE164)), ""))</f>
        <v/>
      </c>
      <c r="OE164" s="86" t="str" cm="1">
        <f t="array" ref="OE164">IF(OR(OE$7="", $JE164=""), "", IFERROR(OE$8+SUMPRODUCT((Trades!$CL$8:$CL$307)*(Trades!$O$8:$Q$307=OE$7)*(Trades!$R$8:$R$307&lt;$JE164))-SUMPRODUCT((Trades!$H$8:$H$307)*(Trades!$E$8:$E$307=OE$7)*(Trades!$R$8:$R$307&lt;$JE164)), ""))</f>
        <v/>
      </c>
      <c r="OF164" s="86" t="str" cm="1">
        <f t="array" ref="OF164">IF(OR(OF$7="", $JE164=""), "", IFERROR(OF$8+SUMPRODUCT((Trades!$CL$8:$CL$307)*(Trades!$O$8:$Q$307=OF$7)*(Trades!$R$8:$R$307&lt;$JE164))-SUMPRODUCT((Trades!$H$8:$H$307)*(Trades!$E$8:$E$307=OF$7)*(Trades!$R$8:$R$307&lt;$JE164)), ""))</f>
        <v/>
      </c>
      <c r="OG164" s="86" t="str" cm="1">
        <f t="array" ref="OG164">IF(OR(OG$7="", $JE164=""), "", IFERROR(OG$8+SUMPRODUCT((Trades!$CL$8:$CL$307)*(Trades!$O$8:$Q$307=OG$7)*(Trades!$R$8:$R$307&lt;$JE164))-SUMPRODUCT((Trades!$H$8:$H$307)*(Trades!$E$8:$E$307=OG$7)*(Trades!$R$8:$R$307&lt;$JE164)), ""))</f>
        <v/>
      </c>
      <c r="OH164" s="87" t="str" cm="1">
        <f t="array" ref="OH164">IF(OR(OH$7="", $JE164=""), "", IFERROR(OH$8+SUMPRODUCT((Trades!$CL$8:$CL$307)*(Trades!$O$8:$Q$307=OH$7)*(Trades!$R$8:$R$307&lt;$JE164))-SUMPRODUCT((Trades!$H$8:$H$307)*(Trades!$E$8:$E$307=OH$7)*(Trades!$R$8:$R$307&lt;$JE164)), ""))</f>
        <v/>
      </c>
      <c r="OJ164" s="94" t="str">
        <f t="shared" si="541"/>
        <v/>
      </c>
      <c r="OK164" s="95" t="str">
        <f t="shared" si="542"/>
        <v/>
      </c>
      <c r="OL164" s="95" t="str">
        <f t="shared" si="543"/>
        <v/>
      </c>
      <c r="OM164" s="95" t="str">
        <f t="shared" si="544"/>
        <v/>
      </c>
      <c r="ON164" s="95" t="str">
        <f t="shared" si="545"/>
        <v/>
      </c>
      <c r="OO164" s="95" t="str">
        <f t="shared" si="546"/>
        <v/>
      </c>
      <c r="OP164" s="95" t="str">
        <f t="shared" si="547"/>
        <v/>
      </c>
      <c r="OQ164" s="95" t="str">
        <f t="shared" si="548"/>
        <v/>
      </c>
      <c r="OR164" s="95" t="str">
        <f t="shared" si="549"/>
        <v/>
      </c>
      <c r="OS164" s="95" t="str">
        <f t="shared" si="550"/>
        <v/>
      </c>
      <c r="OT164" s="95" t="str">
        <f t="shared" si="551"/>
        <v/>
      </c>
      <c r="OU164" s="95" t="str">
        <f t="shared" si="552"/>
        <v/>
      </c>
      <c r="OV164" s="95" t="str">
        <f t="shared" si="553"/>
        <v/>
      </c>
      <c r="OW164" s="95" t="str">
        <f t="shared" si="554"/>
        <v/>
      </c>
      <c r="OX164" s="95" t="str">
        <f t="shared" si="555"/>
        <v/>
      </c>
      <c r="OY164" s="95" t="str">
        <f t="shared" si="556"/>
        <v/>
      </c>
      <c r="OZ164" s="95" t="str">
        <f t="shared" si="557"/>
        <v/>
      </c>
      <c r="PA164" s="95" t="str">
        <f t="shared" si="558"/>
        <v/>
      </c>
      <c r="PB164" s="95" t="str">
        <f t="shared" si="559"/>
        <v/>
      </c>
      <c r="PC164" s="96" t="str">
        <f t="shared" si="560"/>
        <v/>
      </c>
      <c r="PE164" s="101" t="str">
        <f t="shared" si="415"/>
        <v/>
      </c>
      <c r="PG164" s="106" t="str">
        <f t="shared" si="561"/>
        <v/>
      </c>
      <c r="PH164" s="107" t="str">
        <f t="shared" si="562"/>
        <v/>
      </c>
      <c r="PI164" s="107" t="str">
        <f t="shared" si="563"/>
        <v/>
      </c>
      <c r="PJ164" s="107" t="str">
        <f t="shared" si="564"/>
        <v/>
      </c>
      <c r="PK164" s="107" t="str">
        <f t="shared" si="565"/>
        <v/>
      </c>
      <c r="PL164" s="107" t="str">
        <f t="shared" si="566"/>
        <v/>
      </c>
      <c r="PM164" s="107" t="str">
        <f t="shared" si="567"/>
        <v/>
      </c>
      <c r="PN164" s="107" t="str">
        <f t="shared" si="568"/>
        <v/>
      </c>
      <c r="PO164" s="107" t="str">
        <f t="shared" si="569"/>
        <v/>
      </c>
      <c r="PP164" s="107" t="str">
        <f t="shared" si="570"/>
        <v/>
      </c>
      <c r="PQ164" s="107" t="str">
        <f t="shared" si="571"/>
        <v/>
      </c>
      <c r="PR164" s="107" t="str">
        <f t="shared" si="572"/>
        <v/>
      </c>
      <c r="PS164" s="107" t="str">
        <f t="shared" si="573"/>
        <v/>
      </c>
      <c r="PT164" s="107" t="str">
        <f t="shared" si="574"/>
        <v/>
      </c>
      <c r="PU164" s="107" t="str">
        <f t="shared" si="575"/>
        <v/>
      </c>
      <c r="PV164" s="107" t="str">
        <f t="shared" si="576"/>
        <v/>
      </c>
      <c r="PW164" s="107" t="str">
        <f t="shared" si="577"/>
        <v/>
      </c>
      <c r="PX164" s="107" t="str">
        <f t="shared" si="578"/>
        <v/>
      </c>
      <c r="PY164" s="107" t="str">
        <f t="shared" si="579"/>
        <v/>
      </c>
      <c r="PZ164" s="108" t="str">
        <f t="shared" si="580"/>
        <v/>
      </c>
      <c r="QB164" s="124" t="str" cm="1">
        <f t="array" ref="QB164">IF(OR($QB$3="", $NI164=""), "", IFERROR(INDEX($ML164:$NE164, $QA164, MATCH($QB$3, $ML$7:$NE$7, 0)), ""))</f>
        <v/>
      </c>
      <c r="QD164" s="101" t="e" cm="1">
        <f t="array" ref="QD164">IF(OR($NI164="", $QB$3=""), NA(), IFERROR(INDEX($NO164:$OH164, $QC164, MATCH($QB$3, $NO$7:$OH$7, 0)), NA()))</f>
        <v>#N/A</v>
      </c>
      <c r="QF164" s="10">
        <f t="shared" si="387"/>
        <v>-20</v>
      </c>
    </row>
    <row r="165" spans="218:448" ht="15" hidden="1" customHeight="1" x14ac:dyDescent="0.25">
      <c r="HJ165" s="52" t="e">
        <f t="shared" si="581"/>
        <v>#VALUE!</v>
      </c>
      <c r="HL165" s="49">
        <f>$CA$21</f>
        <v>0.54166666666666663</v>
      </c>
      <c r="HN165" s="10" t="e">
        <f t="shared" si="324"/>
        <v>#VALUE!</v>
      </c>
      <c r="HP165" s="10" t="e">
        <f t="shared" si="325"/>
        <v>#VALUE!</v>
      </c>
      <c r="HR165" s="10" t="e">
        <f t="shared" si="457"/>
        <v>#VALUE!</v>
      </c>
      <c r="HT165" s="60" t="e">
        <f t="shared" si="458"/>
        <v>#VALUE!</v>
      </c>
      <c r="HU165" s="7" t="e">
        <f t="shared" si="458"/>
        <v>#VALUE!</v>
      </c>
      <c r="HV165" s="7" t="e">
        <f t="shared" si="458"/>
        <v>#VALUE!</v>
      </c>
      <c r="HW165" s="7" t="e">
        <f t="shared" si="458"/>
        <v>#VALUE!</v>
      </c>
      <c r="HX165" s="7" t="e">
        <f t="shared" si="458"/>
        <v>#VALUE!</v>
      </c>
      <c r="HY165" s="7" t="e">
        <f t="shared" si="458"/>
        <v>#VALUE!</v>
      </c>
      <c r="HZ165" s="7" t="e">
        <f t="shared" si="458"/>
        <v>#VALUE!</v>
      </c>
      <c r="IA165" s="7" t="e">
        <f t="shared" si="458"/>
        <v>#VALUE!</v>
      </c>
      <c r="IB165" s="7" t="e">
        <f t="shared" si="458"/>
        <v>#VALUE!</v>
      </c>
      <c r="IC165" s="7" t="e">
        <f t="shared" si="458"/>
        <v>#VALUE!</v>
      </c>
      <c r="ID165" s="7" t="e">
        <f t="shared" si="458"/>
        <v>#VALUE!</v>
      </c>
      <c r="IE165" s="7" t="e">
        <f t="shared" si="458"/>
        <v>#VALUE!</v>
      </c>
      <c r="IF165" s="7" t="e">
        <f t="shared" si="458"/>
        <v>#VALUE!</v>
      </c>
      <c r="IG165" s="7" t="e">
        <f t="shared" si="458"/>
        <v>#VALUE!</v>
      </c>
      <c r="IH165" s="7" t="e">
        <f t="shared" si="458"/>
        <v>#VALUE!</v>
      </c>
      <c r="II165" s="7" t="e">
        <f t="shared" ref="II165:IM175" si="582">IF(OR($HR165="", II$5=""), "", IFERROR(INDEX($DL$8:$HG$107, MATCH($HR165, $DK$8:$DK$107, 0), MATCH(II$5, $DL$7:$HG$7, 0)), ""))</f>
        <v>#VALUE!</v>
      </c>
      <c r="IJ165" s="7" t="e">
        <f t="shared" si="582"/>
        <v>#VALUE!</v>
      </c>
      <c r="IK165" s="7" t="e">
        <f t="shared" si="582"/>
        <v>#VALUE!</v>
      </c>
      <c r="IL165" s="7" t="e">
        <f t="shared" si="582"/>
        <v>#VALUE!</v>
      </c>
      <c r="IM165" s="61" t="e">
        <f t="shared" si="582"/>
        <v>#VALUE!</v>
      </c>
      <c r="JE165" s="67" t="str">
        <f t="shared" si="460"/>
        <v/>
      </c>
      <c r="JF165" s="60" t="str">
        <f>IF(AND($IQ$5='Dev Settings'!$BU$3, COUNTIF($IP$21:$IP$25, HT165)&gt;0, COUNTIF($IP$21:$IP$25, HT164)&gt;0), MIN($ML164:$NE164)-ML164, IF(AND($IQ$6='Dev Settings'!$BU$3, COUNTIF($IQ$21:$IQ$25, HT165)&gt;0, COUNTIF($IQ$21:$IQ$25, HT164)&gt;0), MAX($ML164:$NE164)-ML164, IFERROR(INDEX($IU$8:$IU$107, MATCH(HT165, $IT$8:$IT$107, 0)), "")))</f>
        <v/>
      </c>
      <c r="JG165" s="7" t="str">
        <f>IF(AND($IQ$5='Dev Settings'!$BU$3, COUNTIF($IP$21:$IP$25, HU165)&gt;0, COUNTIF($IP$21:$IP$25, HU164)&gt;0), MIN($ML164:$NE164)-MM164, IF(AND($IQ$6='Dev Settings'!$BU$3, COUNTIF($IQ$21:$IQ$25, HU165)&gt;0, COUNTIF($IQ$21:$IQ$25, HU164)&gt;0), MAX($ML164:$NE164)-MM164, IFERROR(INDEX($IU$8:$IU$107, MATCH(HU165, $IT$8:$IT$107, 0)), "")))</f>
        <v/>
      </c>
      <c r="JH165" s="7" t="str">
        <f>IF(AND($IQ$5='Dev Settings'!$BU$3, COUNTIF($IP$21:$IP$25, HV165)&gt;0, COUNTIF($IP$21:$IP$25, HV164)&gt;0), MIN($ML164:$NE164)-MN164, IF(AND($IQ$6='Dev Settings'!$BU$3, COUNTIF($IQ$21:$IQ$25, HV165)&gt;0, COUNTIF($IQ$21:$IQ$25, HV164)&gt;0), MAX($ML164:$NE164)-MN164, IFERROR(INDEX($IU$8:$IU$107, MATCH(HV165, $IT$8:$IT$107, 0)), "")))</f>
        <v/>
      </c>
      <c r="JI165" s="7" t="str">
        <f>IF(AND($IQ$5='Dev Settings'!$BU$3, COUNTIF($IP$21:$IP$25, HW165)&gt;0, COUNTIF($IP$21:$IP$25, HW164)&gt;0), MIN($ML164:$NE164)-MO164, IF(AND($IQ$6='Dev Settings'!$BU$3, COUNTIF($IQ$21:$IQ$25, HW165)&gt;0, COUNTIF($IQ$21:$IQ$25, HW164)&gt;0), MAX($ML164:$NE164)-MO164, IFERROR(INDEX($IU$8:$IU$107, MATCH(HW165, $IT$8:$IT$107, 0)), "")))</f>
        <v/>
      </c>
      <c r="JJ165" s="7" t="str">
        <f>IF(AND($IQ$5='Dev Settings'!$BU$3, COUNTIF($IP$21:$IP$25, HX165)&gt;0, COUNTIF($IP$21:$IP$25, HX164)&gt;0), MIN($ML164:$NE164)-MP164, IF(AND($IQ$6='Dev Settings'!$BU$3, COUNTIF($IQ$21:$IQ$25, HX165)&gt;0, COUNTIF($IQ$21:$IQ$25, HX164)&gt;0), MAX($ML164:$NE164)-MP164, IFERROR(INDEX($IU$8:$IU$107, MATCH(HX165, $IT$8:$IT$107, 0)), "")))</f>
        <v/>
      </c>
      <c r="JK165" s="7" t="str">
        <f>IF(AND($IQ$5='Dev Settings'!$BU$3, COUNTIF($IP$21:$IP$25, HY165)&gt;0, COUNTIF($IP$21:$IP$25, HY164)&gt;0), MIN($ML164:$NE164)-MQ164, IF(AND($IQ$6='Dev Settings'!$BU$3, COUNTIF($IQ$21:$IQ$25, HY165)&gt;0, COUNTIF($IQ$21:$IQ$25, HY164)&gt;0), MAX($ML164:$NE164)-MQ164, IFERROR(INDEX($IU$8:$IU$107, MATCH(HY165, $IT$8:$IT$107, 0)), "")))</f>
        <v/>
      </c>
      <c r="JL165" s="7" t="str">
        <f>IF(AND($IQ$5='Dev Settings'!$BU$3, COUNTIF($IP$21:$IP$25, HZ165)&gt;0, COUNTIF($IP$21:$IP$25, HZ164)&gt;0), MIN($ML164:$NE164)-MR164, IF(AND($IQ$6='Dev Settings'!$BU$3, COUNTIF($IQ$21:$IQ$25, HZ165)&gt;0, COUNTIF($IQ$21:$IQ$25, HZ164)&gt;0), MAX($ML164:$NE164)-MR164, IFERROR(INDEX($IU$8:$IU$107, MATCH(HZ165, $IT$8:$IT$107, 0)), "")))</f>
        <v/>
      </c>
      <c r="JM165" s="7" t="str">
        <f>IF(AND($IQ$5='Dev Settings'!$BU$3, COUNTIF($IP$21:$IP$25, IA165)&gt;0, COUNTIF($IP$21:$IP$25, IA164)&gt;0), MIN($ML164:$NE164)-MS164, IF(AND($IQ$6='Dev Settings'!$BU$3, COUNTIF($IQ$21:$IQ$25, IA165)&gt;0, COUNTIF($IQ$21:$IQ$25, IA164)&gt;0), MAX($ML164:$NE164)-MS164, IFERROR(INDEX($IU$8:$IU$107, MATCH(IA165, $IT$8:$IT$107, 0)), "")))</f>
        <v/>
      </c>
      <c r="JN165" s="7" t="str">
        <f>IF(AND($IQ$5='Dev Settings'!$BU$3, COUNTIF($IP$21:$IP$25, IB165)&gt;0, COUNTIF($IP$21:$IP$25, IB164)&gt;0), MIN($ML164:$NE164)-MT164, IF(AND($IQ$6='Dev Settings'!$BU$3, COUNTIF($IQ$21:$IQ$25, IB165)&gt;0, COUNTIF($IQ$21:$IQ$25, IB164)&gt;0), MAX($ML164:$NE164)-MT164, IFERROR(INDEX($IU$8:$IU$107, MATCH(IB165, $IT$8:$IT$107, 0)), "")))</f>
        <v/>
      </c>
      <c r="JO165" s="7" t="str">
        <f>IF(AND($IQ$5='Dev Settings'!$BU$3, COUNTIF($IP$21:$IP$25, IC165)&gt;0, COUNTIF($IP$21:$IP$25, IC164)&gt;0), MIN($ML164:$NE164)-MU164, IF(AND($IQ$6='Dev Settings'!$BU$3, COUNTIF($IQ$21:$IQ$25, IC165)&gt;0, COUNTIF($IQ$21:$IQ$25, IC164)&gt;0), MAX($ML164:$NE164)-MU164, IFERROR(INDEX($IU$8:$IU$107, MATCH(IC165, $IT$8:$IT$107, 0)), "")))</f>
        <v/>
      </c>
      <c r="JP165" s="7" t="str">
        <f>IF(AND($IQ$5='Dev Settings'!$BU$3, COUNTIF($IP$21:$IP$25, ID165)&gt;0, COUNTIF($IP$21:$IP$25, ID164)&gt;0), MIN($ML164:$NE164)-MV164, IF(AND($IQ$6='Dev Settings'!$BU$3, COUNTIF($IQ$21:$IQ$25, ID165)&gt;0, COUNTIF($IQ$21:$IQ$25, ID164)&gt;0), MAX($ML164:$NE164)-MV164, IFERROR(INDEX($IU$8:$IU$107, MATCH(ID165, $IT$8:$IT$107, 0)), "")))</f>
        <v/>
      </c>
      <c r="JQ165" s="7" t="str">
        <f>IF(AND($IQ$5='Dev Settings'!$BU$3, COUNTIF($IP$21:$IP$25, IE165)&gt;0, COUNTIF($IP$21:$IP$25, IE164)&gt;0), MIN($ML164:$NE164)-MW164, IF(AND($IQ$6='Dev Settings'!$BU$3, COUNTIF($IQ$21:$IQ$25, IE165)&gt;0, COUNTIF($IQ$21:$IQ$25, IE164)&gt;0), MAX($ML164:$NE164)-MW164, IFERROR(INDEX($IU$8:$IU$107, MATCH(IE165, $IT$8:$IT$107, 0)), "")))</f>
        <v/>
      </c>
      <c r="JR165" s="7" t="str">
        <f>IF(AND($IQ$5='Dev Settings'!$BU$3, COUNTIF($IP$21:$IP$25, IF165)&gt;0, COUNTIF($IP$21:$IP$25, IF164)&gt;0), MIN($ML164:$NE164)-MX164, IF(AND($IQ$6='Dev Settings'!$BU$3, COUNTIF($IQ$21:$IQ$25, IF165)&gt;0, COUNTIF($IQ$21:$IQ$25, IF164)&gt;0), MAX($ML164:$NE164)-MX164, IFERROR(INDEX($IU$8:$IU$107, MATCH(IF165, $IT$8:$IT$107, 0)), "")))</f>
        <v/>
      </c>
      <c r="JS165" s="7" t="str">
        <f>IF(AND($IQ$5='Dev Settings'!$BU$3, COUNTIF($IP$21:$IP$25, IG165)&gt;0, COUNTIF($IP$21:$IP$25, IG164)&gt;0), MIN($ML164:$NE164)-MY164, IF(AND($IQ$6='Dev Settings'!$BU$3, COUNTIF($IQ$21:$IQ$25, IG165)&gt;0, COUNTIF($IQ$21:$IQ$25, IG164)&gt;0), MAX($ML164:$NE164)-MY164, IFERROR(INDEX($IU$8:$IU$107, MATCH(IG165, $IT$8:$IT$107, 0)), "")))</f>
        <v/>
      </c>
      <c r="JT165" s="7" t="str">
        <f>IF(AND($IQ$5='Dev Settings'!$BU$3, COUNTIF($IP$21:$IP$25, IH165)&gt;0, COUNTIF($IP$21:$IP$25, IH164)&gt;0), MIN($ML164:$NE164)-MZ164, IF(AND($IQ$6='Dev Settings'!$BU$3, COUNTIF($IQ$21:$IQ$25, IH165)&gt;0, COUNTIF($IQ$21:$IQ$25, IH164)&gt;0), MAX($ML164:$NE164)-MZ164, IFERROR(INDEX($IU$8:$IU$107, MATCH(IH165, $IT$8:$IT$107, 0)), "")))</f>
        <v/>
      </c>
      <c r="JU165" s="7" t="str">
        <f>IF(AND($IQ$5='Dev Settings'!$BU$3, COUNTIF($IP$21:$IP$25, II165)&gt;0, COUNTIF($IP$21:$IP$25, II164)&gt;0), MIN($ML164:$NE164)-NA164, IF(AND($IQ$6='Dev Settings'!$BU$3, COUNTIF($IQ$21:$IQ$25, II165)&gt;0, COUNTIF($IQ$21:$IQ$25, II164)&gt;0), MAX($ML164:$NE164)-NA164, IFERROR(INDEX($IU$8:$IU$107, MATCH(II165, $IT$8:$IT$107, 0)), "")))</f>
        <v/>
      </c>
      <c r="JV165" s="7" t="str">
        <f>IF(AND($IQ$5='Dev Settings'!$BU$3, COUNTIF($IP$21:$IP$25, IJ165)&gt;0, COUNTIF($IP$21:$IP$25, IJ164)&gt;0), MIN($ML164:$NE164)-NB164, IF(AND($IQ$6='Dev Settings'!$BU$3, COUNTIF($IQ$21:$IQ$25, IJ165)&gt;0, COUNTIF($IQ$21:$IQ$25, IJ164)&gt;0), MAX($ML164:$NE164)-NB164, IFERROR(INDEX($IU$8:$IU$107, MATCH(IJ165, $IT$8:$IT$107, 0)), "")))</f>
        <v/>
      </c>
      <c r="JW165" s="7" t="str">
        <f>IF(AND($IQ$5='Dev Settings'!$BU$3, COUNTIF($IP$21:$IP$25, IK165)&gt;0, COUNTIF($IP$21:$IP$25, IK164)&gt;0), MIN($ML164:$NE164)-NC164, IF(AND($IQ$6='Dev Settings'!$BU$3, COUNTIF($IQ$21:$IQ$25, IK165)&gt;0, COUNTIF($IQ$21:$IQ$25, IK164)&gt;0), MAX($ML164:$NE164)-NC164, IFERROR(INDEX($IU$8:$IU$107, MATCH(IK165, $IT$8:$IT$107, 0)), "")))</f>
        <v/>
      </c>
      <c r="JX165" s="7" t="str">
        <f>IF(AND($IQ$5='Dev Settings'!$BU$3, COUNTIF($IP$21:$IP$25, IL165)&gt;0, COUNTIF($IP$21:$IP$25, IL164)&gt;0), MIN($ML164:$NE164)-ND164, IF(AND($IQ$6='Dev Settings'!$BU$3, COUNTIF($IQ$21:$IQ$25, IL165)&gt;0, COUNTIF($IQ$21:$IQ$25, IL164)&gt;0), MAX($ML164:$NE164)-ND164, IFERROR(INDEX($IU$8:$IU$107, MATCH(IL165, $IT$8:$IT$107, 0)), "")))</f>
        <v/>
      </c>
      <c r="JY165" s="61" t="str">
        <f>IF(AND($IQ$5='Dev Settings'!$BU$3, COUNTIF($IP$21:$IP$25, IM165)&gt;0, COUNTIF($IP$21:$IP$25, IM164)&gt;0), MIN($ML164:$NE164)-NE164, IF(AND($IQ$6='Dev Settings'!$BU$3, COUNTIF($IQ$21:$IQ$25, IM165)&gt;0, COUNTIF($IQ$21:$IQ$25, IM164)&gt;0), MAX($ML164:$NE164)-NE164, IFERROR(INDEX($IU$8:$IU$107, MATCH(IM165, $IT$8:$IT$107, 0)), "")))</f>
        <v/>
      </c>
      <c r="KA165" s="60" t="str">
        <f t="shared" si="461"/>
        <v/>
      </c>
      <c r="KB165" s="7" t="str">
        <f t="shared" si="462"/>
        <v/>
      </c>
      <c r="KC165" s="7" t="str">
        <f t="shared" si="463"/>
        <v/>
      </c>
      <c r="KD165" s="7" t="str">
        <f t="shared" si="464"/>
        <v/>
      </c>
      <c r="KE165" s="7" t="str">
        <f t="shared" si="465"/>
        <v/>
      </c>
      <c r="KF165" s="7" t="str">
        <f t="shared" si="466"/>
        <v/>
      </c>
      <c r="KG165" s="7" t="str">
        <f t="shared" si="467"/>
        <v/>
      </c>
      <c r="KH165" s="7" t="str">
        <f t="shared" si="468"/>
        <v/>
      </c>
      <c r="KI165" s="7" t="str">
        <f t="shared" si="469"/>
        <v/>
      </c>
      <c r="KJ165" s="7" t="str">
        <f t="shared" si="470"/>
        <v/>
      </c>
      <c r="KK165" s="7" t="str">
        <f t="shared" si="471"/>
        <v/>
      </c>
      <c r="KL165" s="7" t="str">
        <f t="shared" si="472"/>
        <v/>
      </c>
      <c r="KM165" s="7" t="str">
        <f t="shared" si="473"/>
        <v/>
      </c>
      <c r="KN165" s="7" t="str">
        <f t="shared" si="474"/>
        <v/>
      </c>
      <c r="KO165" s="7" t="str">
        <f t="shared" si="475"/>
        <v/>
      </c>
      <c r="KP165" s="7" t="str">
        <f t="shared" si="476"/>
        <v/>
      </c>
      <c r="KQ165" s="7" t="str">
        <f t="shared" si="477"/>
        <v/>
      </c>
      <c r="KR165" s="7" t="str">
        <f t="shared" si="478"/>
        <v/>
      </c>
      <c r="KS165" s="7" t="str">
        <f t="shared" si="479"/>
        <v/>
      </c>
      <c r="KT165" s="61" t="str">
        <f t="shared" si="480"/>
        <v/>
      </c>
      <c r="KV165" s="60" t="e">
        <f t="shared" si="481"/>
        <v>#VALUE!</v>
      </c>
      <c r="KW165" s="7" t="e">
        <f t="shared" si="482"/>
        <v>#VALUE!</v>
      </c>
      <c r="KX165" s="7" t="e">
        <f t="shared" si="483"/>
        <v>#VALUE!</v>
      </c>
      <c r="KY165" s="7" t="e">
        <f t="shared" si="484"/>
        <v>#VALUE!</v>
      </c>
      <c r="KZ165" s="7" t="e">
        <f t="shared" si="485"/>
        <v>#VALUE!</v>
      </c>
      <c r="LA165" s="7" t="e">
        <f t="shared" si="486"/>
        <v>#VALUE!</v>
      </c>
      <c r="LB165" s="7" t="e">
        <f t="shared" si="487"/>
        <v>#VALUE!</v>
      </c>
      <c r="LC165" s="7" t="e">
        <f t="shared" si="488"/>
        <v>#VALUE!</v>
      </c>
      <c r="LD165" s="7" t="e">
        <f t="shared" si="489"/>
        <v>#VALUE!</v>
      </c>
      <c r="LE165" s="7" t="e">
        <f t="shared" si="490"/>
        <v>#VALUE!</v>
      </c>
      <c r="LF165" s="7" t="e">
        <f t="shared" si="491"/>
        <v>#VALUE!</v>
      </c>
      <c r="LG165" s="7" t="e">
        <f t="shared" si="492"/>
        <v>#VALUE!</v>
      </c>
      <c r="LH165" s="7" t="e">
        <f t="shared" si="493"/>
        <v>#VALUE!</v>
      </c>
      <c r="LI165" s="7" t="e">
        <f t="shared" si="494"/>
        <v>#VALUE!</v>
      </c>
      <c r="LJ165" s="7" t="e">
        <f t="shared" si="495"/>
        <v>#VALUE!</v>
      </c>
      <c r="LK165" s="7" t="e">
        <f t="shared" si="496"/>
        <v>#VALUE!</v>
      </c>
      <c r="LL165" s="7" t="e">
        <f t="shared" si="497"/>
        <v>#VALUE!</v>
      </c>
      <c r="LM165" s="7" t="e">
        <f t="shared" si="498"/>
        <v>#VALUE!</v>
      </c>
      <c r="LN165" s="7" t="e">
        <f t="shared" si="499"/>
        <v>#VALUE!</v>
      </c>
      <c r="LO165" s="61" t="e">
        <f t="shared" si="500"/>
        <v>#VALUE!</v>
      </c>
      <c r="LQ165" s="60" t="e">
        <f t="shared" si="501"/>
        <v>#VALUE!</v>
      </c>
      <c r="LR165" s="7" t="e">
        <f t="shared" si="502"/>
        <v>#VALUE!</v>
      </c>
      <c r="LS165" s="7" t="e">
        <f t="shared" si="503"/>
        <v>#VALUE!</v>
      </c>
      <c r="LT165" s="7" t="e">
        <f t="shared" si="504"/>
        <v>#VALUE!</v>
      </c>
      <c r="LU165" s="7" t="e">
        <f t="shared" si="505"/>
        <v>#VALUE!</v>
      </c>
      <c r="LV165" s="7" t="e">
        <f t="shared" si="506"/>
        <v>#VALUE!</v>
      </c>
      <c r="LW165" s="7" t="e">
        <f t="shared" si="507"/>
        <v>#VALUE!</v>
      </c>
      <c r="LX165" s="7" t="e">
        <f t="shared" si="508"/>
        <v>#VALUE!</v>
      </c>
      <c r="LY165" s="7" t="e">
        <f t="shared" si="509"/>
        <v>#VALUE!</v>
      </c>
      <c r="LZ165" s="7" t="e">
        <f t="shared" si="510"/>
        <v>#VALUE!</v>
      </c>
      <c r="MA165" s="7" t="e">
        <f t="shared" si="511"/>
        <v>#VALUE!</v>
      </c>
      <c r="MB165" s="7" t="e">
        <f t="shared" si="512"/>
        <v>#VALUE!</v>
      </c>
      <c r="MC165" s="7" t="e">
        <f t="shared" si="513"/>
        <v>#VALUE!</v>
      </c>
      <c r="MD165" s="7" t="e">
        <f t="shared" si="514"/>
        <v>#VALUE!</v>
      </c>
      <c r="ME165" s="7" t="e">
        <f t="shared" si="515"/>
        <v>#VALUE!</v>
      </c>
      <c r="MF165" s="7" t="e">
        <f t="shared" si="516"/>
        <v>#VALUE!</v>
      </c>
      <c r="MG165" s="7" t="e">
        <f t="shared" si="517"/>
        <v>#VALUE!</v>
      </c>
      <c r="MH165" s="7" t="e">
        <f t="shared" si="518"/>
        <v>#VALUE!</v>
      </c>
      <c r="MI165" s="7" t="e">
        <f t="shared" si="519"/>
        <v>#VALUE!</v>
      </c>
      <c r="MJ165" s="61" t="e">
        <f t="shared" si="520"/>
        <v>#VALUE!</v>
      </c>
      <c r="ML165" s="60" t="str">
        <f t="shared" si="521"/>
        <v/>
      </c>
      <c r="MM165" s="7" t="str">
        <f t="shared" si="522"/>
        <v/>
      </c>
      <c r="MN165" s="7" t="str">
        <f t="shared" si="523"/>
        <v/>
      </c>
      <c r="MO165" s="7" t="str">
        <f t="shared" si="524"/>
        <v/>
      </c>
      <c r="MP165" s="7" t="str">
        <f t="shared" si="525"/>
        <v/>
      </c>
      <c r="MQ165" s="7" t="str">
        <f t="shared" si="526"/>
        <v/>
      </c>
      <c r="MR165" s="7" t="str">
        <f t="shared" si="527"/>
        <v/>
      </c>
      <c r="MS165" s="7" t="str">
        <f t="shared" si="528"/>
        <v/>
      </c>
      <c r="MT165" s="7" t="str">
        <f t="shared" si="529"/>
        <v/>
      </c>
      <c r="MU165" s="7" t="str">
        <f t="shared" si="530"/>
        <v/>
      </c>
      <c r="MV165" s="7" t="str">
        <f t="shared" si="531"/>
        <v/>
      </c>
      <c r="MW165" s="7" t="str">
        <f t="shared" si="532"/>
        <v/>
      </c>
      <c r="MX165" s="7" t="str">
        <f t="shared" si="533"/>
        <v/>
      </c>
      <c r="MY165" s="7" t="str">
        <f t="shared" si="534"/>
        <v/>
      </c>
      <c r="MZ165" s="7" t="str">
        <f t="shared" si="535"/>
        <v/>
      </c>
      <c r="NA165" s="7" t="str">
        <f t="shared" si="536"/>
        <v/>
      </c>
      <c r="NB165" s="7" t="str">
        <f t="shared" si="537"/>
        <v/>
      </c>
      <c r="NC165" s="7" t="str">
        <f t="shared" si="538"/>
        <v/>
      </c>
      <c r="ND165" s="7" t="str">
        <f t="shared" si="539"/>
        <v/>
      </c>
      <c r="NE165" s="61" t="str">
        <f t="shared" si="540"/>
        <v/>
      </c>
      <c r="NG165" s="10" t="str">
        <f t="shared" si="412"/>
        <v/>
      </c>
      <c r="NI165" s="10" t="str">
        <f t="shared" si="413"/>
        <v/>
      </c>
      <c r="NK165" s="10" t="str">
        <f>IF(COUNTIF($NI165:$NI$176, "X")=1, "X", "")</f>
        <v/>
      </c>
      <c r="NM165" s="10" t="str">
        <f t="shared" si="386"/>
        <v/>
      </c>
      <c r="NO165" s="85" t="str" cm="1">
        <f t="array" ref="NO165">IF(OR(NO$7="", $JE165=""), "", IFERROR(NO$8+SUMPRODUCT((Trades!$CL$8:$CL$307)*(Trades!$O$8:$Q$307=NO$7)*(Trades!$R$8:$R$307&lt;$JE165))-SUMPRODUCT((Trades!$H$8:$H$307)*(Trades!$E$8:$E$307=NO$7)*(Trades!$R$8:$R$307&lt;$JE165)), ""))</f>
        <v/>
      </c>
      <c r="NP165" s="86" t="str" cm="1">
        <f t="array" ref="NP165">IF(OR(NP$7="", $JE165=""), "", IFERROR(NP$8+SUMPRODUCT((Trades!$CL$8:$CL$307)*(Trades!$O$8:$Q$307=NP$7)*(Trades!$R$8:$R$307&lt;$JE165))-SUMPRODUCT((Trades!$H$8:$H$307)*(Trades!$E$8:$E$307=NP$7)*(Trades!$R$8:$R$307&lt;$JE165)), ""))</f>
        <v/>
      </c>
      <c r="NQ165" s="86" t="str" cm="1">
        <f t="array" ref="NQ165">IF(OR(NQ$7="", $JE165=""), "", IFERROR(NQ$8+SUMPRODUCT((Trades!$CL$8:$CL$307)*(Trades!$O$8:$Q$307=NQ$7)*(Trades!$R$8:$R$307&lt;$JE165))-SUMPRODUCT((Trades!$H$8:$H$307)*(Trades!$E$8:$E$307=NQ$7)*(Trades!$R$8:$R$307&lt;$JE165)), ""))</f>
        <v/>
      </c>
      <c r="NR165" s="86" t="str" cm="1">
        <f t="array" ref="NR165">IF(OR(NR$7="", $JE165=""), "", IFERROR(NR$8+SUMPRODUCT((Trades!$CL$8:$CL$307)*(Trades!$O$8:$Q$307=NR$7)*(Trades!$R$8:$R$307&lt;$JE165))-SUMPRODUCT((Trades!$H$8:$H$307)*(Trades!$E$8:$E$307=NR$7)*(Trades!$R$8:$R$307&lt;$JE165)), ""))</f>
        <v/>
      </c>
      <c r="NS165" s="86" t="str" cm="1">
        <f t="array" ref="NS165">IF(OR(NS$7="", $JE165=""), "", IFERROR(NS$8+SUMPRODUCT((Trades!$CL$8:$CL$307)*(Trades!$O$8:$Q$307=NS$7)*(Trades!$R$8:$R$307&lt;$JE165))-SUMPRODUCT((Trades!$H$8:$H$307)*(Trades!$E$8:$E$307=NS$7)*(Trades!$R$8:$R$307&lt;$JE165)), ""))</f>
        <v/>
      </c>
      <c r="NT165" s="86" t="str" cm="1">
        <f t="array" ref="NT165">IF(OR(NT$7="", $JE165=""), "", IFERROR(NT$8+SUMPRODUCT((Trades!$CL$8:$CL$307)*(Trades!$O$8:$Q$307=NT$7)*(Trades!$R$8:$R$307&lt;$JE165))-SUMPRODUCT((Trades!$H$8:$H$307)*(Trades!$E$8:$E$307=NT$7)*(Trades!$R$8:$R$307&lt;$JE165)), ""))</f>
        <v/>
      </c>
      <c r="NU165" s="86" t="str" cm="1">
        <f t="array" ref="NU165">IF(OR(NU$7="", $JE165=""), "", IFERROR(NU$8+SUMPRODUCT((Trades!$CL$8:$CL$307)*(Trades!$O$8:$Q$307=NU$7)*(Trades!$R$8:$R$307&lt;$JE165))-SUMPRODUCT((Trades!$H$8:$H$307)*(Trades!$E$8:$E$307=NU$7)*(Trades!$R$8:$R$307&lt;$JE165)), ""))</f>
        <v/>
      </c>
      <c r="NV165" s="86" t="str" cm="1">
        <f t="array" ref="NV165">IF(OR(NV$7="", $JE165=""), "", IFERROR(NV$8+SUMPRODUCT((Trades!$CL$8:$CL$307)*(Trades!$O$8:$Q$307=NV$7)*(Trades!$R$8:$R$307&lt;$JE165))-SUMPRODUCT((Trades!$H$8:$H$307)*(Trades!$E$8:$E$307=NV$7)*(Trades!$R$8:$R$307&lt;$JE165)), ""))</f>
        <v/>
      </c>
      <c r="NW165" s="86" t="str" cm="1">
        <f t="array" ref="NW165">IF(OR(NW$7="", $JE165=""), "", IFERROR(NW$8+SUMPRODUCT((Trades!$CL$8:$CL$307)*(Trades!$O$8:$Q$307=NW$7)*(Trades!$R$8:$R$307&lt;$JE165))-SUMPRODUCT((Trades!$H$8:$H$307)*(Trades!$E$8:$E$307=NW$7)*(Trades!$R$8:$R$307&lt;$JE165)), ""))</f>
        <v/>
      </c>
      <c r="NX165" s="86" t="str" cm="1">
        <f t="array" ref="NX165">IF(OR(NX$7="", $JE165=""), "", IFERROR(NX$8+SUMPRODUCT((Trades!$CL$8:$CL$307)*(Trades!$O$8:$Q$307=NX$7)*(Trades!$R$8:$R$307&lt;$JE165))-SUMPRODUCT((Trades!$H$8:$H$307)*(Trades!$E$8:$E$307=NX$7)*(Trades!$R$8:$R$307&lt;$JE165)), ""))</f>
        <v/>
      </c>
      <c r="NY165" s="86" t="str" cm="1">
        <f t="array" ref="NY165">IF(OR(NY$7="", $JE165=""), "", IFERROR(NY$8+SUMPRODUCT((Trades!$CL$8:$CL$307)*(Trades!$O$8:$Q$307=NY$7)*(Trades!$R$8:$R$307&lt;$JE165))-SUMPRODUCT((Trades!$H$8:$H$307)*(Trades!$E$8:$E$307=NY$7)*(Trades!$R$8:$R$307&lt;$JE165)), ""))</f>
        <v/>
      </c>
      <c r="NZ165" s="86" t="str" cm="1">
        <f t="array" ref="NZ165">IF(OR(NZ$7="", $JE165=""), "", IFERROR(NZ$8+SUMPRODUCT((Trades!$CL$8:$CL$307)*(Trades!$O$8:$Q$307=NZ$7)*(Trades!$R$8:$R$307&lt;$JE165))-SUMPRODUCT((Trades!$H$8:$H$307)*(Trades!$E$8:$E$307=NZ$7)*(Trades!$R$8:$R$307&lt;$JE165)), ""))</f>
        <v/>
      </c>
      <c r="OA165" s="86" t="str" cm="1">
        <f t="array" ref="OA165">IF(OR(OA$7="", $JE165=""), "", IFERROR(OA$8+SUMPRODUCT((Trades!$CL$8:$CL$307)*(Trades!$O$8:$Q$307=OA$7)*(Trades!$R$8:$R$307&lt;$JE165))-SUMPRODUCT((Trades!$H$8:$H$307)*(Trades!$E$8:$E$307=OA$7)*(Trades!$R$8:$R$307&lt;$JE165)), ""))</f>
        <v/>
      </c>
      <c r="OB165" s="86" t="str" cm="1">
        <f t="array" ref="OB165">IF(OR(OB$7="", $JE165=""), "", IFERROR(OB$8+SUMPRODUCT((Trades!$CL$8:$CL$307)*(Trades!$O$8:$Q$307=OB$7)*(Trades!$R$8:$R$307&lt;$JE165))-SUMPRODUCT((Trades!$H$8:$H$307)*(Trades!$E$8:$E$307=OB$7)*(Trades!$R$8:$R$307&lt;$JE165)), ""))</f>
        <v/>
      </c>
      <c r="OC165" s="86" t="str" cm="1">
        <f t="array" ref="OC165">IF(OR(OC$7="", $JE165=""), "", IFERROR(OC$8+SUMPRODUCT((Trades!$CL$8:$CL$307)*(Trades!$O$8:$Q$307=OC$7)*(Trades!$R$8:$R$307&lt;$JE165))-SUMPRODUCT((Trades!$H$8:$H$307)*(Trades!$E$8:$E$307=OC$7)*(Trades!$R$8:$R$307&lt;$JE165)), ""))</f>
        <v/>
      </c>
      <c r="OD165" s="86" t="str" cm="1">
        <f t="array" ref="OD165">IF(OR(OD$7="", $JE165=""), "", IFERROR(OD$8+SUMPRODUCT((Trades!$CL$8:$CL$307)*(Trades!$O$8:$Q$307=OD$7)*(Trades!$R$8:$R$307&lt;$JE165))-SUMPRODUCT((Trades!$H$8:$H$307)*(Trades!$E$8:$E$307=OD$7)*(Trades!$R$8:$R$307&lt;$JE165)), ""))</f>
        <v/>
      </c>
      <c r="OE165" s="86" t="str" cm="1">
        <f t="array" ref="OE165">IF(OR(OE$7="", $JE165=""), "", IFERROR(OE$8+SUMPRODUCT((Trades!$CL$8:$CL$307)*(Trades!$O$8:$Q$307=OE$7)*(Trades!$R$8:$R$307&lt;$JE165))-SUMPRODUCT((Trades!$H$8:$H$307)*(Trades!$E$8:$E$307=OE$7)*(Trades!$R$8:$R$307&lt;$JE165)), ""))</f>
        <v/>
      </c>
      <c r="OF165" s="86" t="str" cm="1">
        <f t="array" ref="OF165">IF(OR(OF$7="", $JE165=""), "", IFERROR(OF$8+SUMPRODUCT((Trades!$CL$8:$CL$307)*(Trades!$O$8:$Q$307=OF$7)*(Trades!$R$8:$R$307&lt;$JE165))-SUMPRODUCT((Trades!$H$8:$H$307)*(Trades!$E$8:$E$307=OF$7)*(Trades!$R$8:$R$307&lt;$JE165)), ""))</f>
        <v/>
      </c>
      <c r="OG165" s="86" t="str" cm="1">
        <f t="array" ref="OG165">IF(OR(OG$7="", $JE165=""), "", IFERROR(OG$8+SUMPRODUCT((Trades!$CL$8:$CL$307)*(Trades!$O$8:$Q$307=OG$7)*(Trades!$R$8:$R$307&lt;$JE165))-SUMPRODUCT((Trades!$H$8:$H$307)*(Trades!$E$8:$E$307=OG$7)*(Trades!$R$8:$R$307&lt;$JE165)), ""))</f>
        <v/>
      </c>
      <c r="OH165" s="87" t="str" cm="1">
        <f t="array" ref="OH165">IF(OR(OH$7="", $JE165=""), "", IFERROR(OH$8+SUMPRODUCT((Trades!$CL$8:$CL$307)*(Trades!$O$8:$Q$307=OH$7)*(Trades!$R$8:$R$307&lt;$JE165))-SUMPRODUCT((Trades!$H$8:$H$307)*(Trades!$E$8:$E$307=OH$7)*(Trades!$R$8:$R$307&lt;$JE165)), ""))</f>
        <v/>
      </c>
      <c r="OJ165" s="94" t="str">
        <f t="shared" si="541"/>
        <v/>
      </c>
      <c r="OK165" s="95" t="str">
        <f t="shared" si="542"/>
        <v/>
      </c>
      <c r="OL165" s="95" t="str">
        <f t="shared" si="543"/>
        <v/>
      </c>
      <c r="OM165" s="95" t="str">
        <f t="shared" si="544"/>
        <v/>
      </c>
      <c r="ON165" s="95" t="str">
        <f t="shared" si="545"/>
        <v/>
      </c>
      <c r="OO165" s="95" t="str">
        <f t="shared" si="546"/>
        <v/>
      </c>
      <c r="OP165" s="95" t="str">
        <f t="shared" si="547"/>
        <v/>
      </c>
      <c r="OQ165" s="95" t="str">
        <f t="shared" si="548"/>
        <v/>
      </c>
      <c r="OR165" s="95" t="str">
        <f t="shared" si="549"/>
        <v/>
      </c>
      <c r="OS165" s="95" t="str">
        <f t="shared" si="550"/>
        <v/>
      </c>
      <c r="OT165" s="95" t="str">
        <f t="shared" si="551"/>
        <v/>
      </c>
      <c r="OU165" s="95" t="str">
        <f t="shared" si="552"/>
        <v/>
      </c>
      <c r="OV165" s="95" t="str">
        <f t="shared" si="553"/>
        <v/>
      </c>
      <c r="OW165" s="95" t="str">
        <f t="shared" si="554"/>
        <v/>
      </c>
      <c r="OX165" s="95" t="str">
        <f t="shared" si="555"/>
        <v/>
      </c>
      <c r="OY165" s="95" t="str">
        <f t="shared" si="556"/>
        <v/>
      </c>
      <c r="OZ165" s="95" t="str">
        <f t="shared" si="557"/>
        <v/>
      </c>
      <c r="PA165" s="95" t="str">
        <f t="shared" si="558"/>
        <v/>
      </c>
      <c r="PB165" s="95" t="str">
        <f t="shared" si="559"/>
        <v/>
      </c>
      <c r="PC165" s="96" t="str">
        <f t="shared" si="560"/>
        <v/>
      </c>
      <c r="PE165" s="101" t="str">
        <f t="shared" si="415"/>
        <v/>
      </c>
      <c r="PG165" s="106" t="str">
        <f t="shared" si="561"/>
        <v/>
      </c>
      <c r="PH165" s="107" t="str">
        <f t="shared" si="562"/>
        <v/>
      </c>
      <c r="PI165" s="107" t="str">
        <f t="shared" si="563"/>
        <v/>
      </c>
      <c r="PJ165" s="107" t="str">
        <f t="shared" si="564"/>
        <v/>
      </c>
      <c r="PK165" s="107" t="str">
        <f t="shared" si="565"/>
        <v/>
      </c>
      <c r="PL165" s="107" t="str">
        <f t="shared" si="566"/>
        <v/>
      </c>
      <c r="PM165" s="107" t="str">
        <f t="shared" si="567"/>
        <v/>
      </c>
      <c r="PN165" s="107" t="str">
        <f t="shared" si="568"/>
        <v/>
      </c>
      <c r="PO165" s="107" t="str">
        <f t="shared" si="569"/>
        <v/>
      </c>
      <c r="PP165" s="107" t="str">
        <f t="shared" si="570"/>
        <v/>
      </c>
      <c r="PQ165" s="107" t="str">
        <f t="shared" si="571"/>
        <v/>
      </c>
      <c r="PR165" s="107" t="str">
        <f t="shared" si="572"/>
        <v/>
      </c>
      <c r="PS165" s="107" t="str">
        <f t="shared" si="573"/>
        <v/>
      </c>
      <c r="PT165" s="107" t="str">
        <f t="shared" si="574"/>
        <v/>
      </c>
      <c r="PU165" s="107" t="str">
        <f t="shared" si="575"/>
        <v/>
      </c>
      <c r="PV165" s="107" t="str">
        <f t="shared" si="576"/>
        <v/>
      </c>
      <c r="PW165" s="107" t="str">
        <f t="shared" si="577"/>
        <v/>
      </c>
      <c r="PX165" s="107" t="str">
        <f t="shared" si="578"/>
        <v/>
      </c>
      <c r="PY165" s="107" t="str">
        <f t="shared" si="579"/>
        <v/>
      </c>
      <c r="PZ165" s="108" t="str">
        <f t="shared" si="580"/>
        <v/>
      </c>
      <c r="QB165" s="124" t="str" cm="1">
        <f t="array" ref="QB165">IF(OR($QB$3="", $NI165=""), "", IFERROR(INDEX($ML165:$NE165, $QA165, MATCH($QB$3, $ML$7:$NE$7, 0)), ""))</f>
        <v/>
      </c>
      <c r="QD165" s="101" t="e" cm="1">
        <f t="array" ref="QD165">IF(OR($NI165="", $QB$3=""), NA(), IFERROR(INDEX($NO165:$OH165, $QC165, MATCH($QB$3, $NO$7:$OH$7, 0)), NA()))</f>
        <v>#N/A</v>
      </c>
      <c r="QF165" s="10">
        <f t="shared" si="387"/>
        <v>-20</v>
      </c>
    </row>
    <row r="166" spans="218:448" ht="15" hidden="1" customHeight="1" x14ac:dyDescent="0.25">
      <c r="HJ166" s="52" t="e">
        <f t="shared" si="581"/>
        <v>#VALUE!</v>
      </c>
      <c r="HL166" s="49">
        <f>$CA$22</f>
        <v>0.58333333333333326</v>
      </c>
      <c r="HN166" s="10" t="e">
        <f t="shared" si="324"/>
        <v>#VALUE!</v>
      </c>
      <c r="HP166" s="10" t="e">
        <f t="shared" si="325"/>
        <v>#VALUE!</v>
      </c>
      <c r="HR166" s="10" t="e">
        <f t="shared" si="457"/>
        <v>#VALUE!</v>
      </c>
      <c r="HT166" s="60" t="e">
        <f t="shared" ref="HT166:II175" si="583">IF(OR($HR166="", HT$5=""), "", IFERROR(INDEX($DL$8:$HG$107, MATCH($HR166, $DK$8:$DK$107, 0), MATCH(HT$5, $DL$7:$HG$7, 0)), ""))</f>
        <v>#VALUE!</v>
      </c>
      <c r="HU166" s="7" t="e">
        <f t="shared" si="583"/>
        <v>#VALUE!</v>
      </c>
      <c r="HV166" s="7" t="e">
        <f t="shared" si="583"/>
        <v>#VALUE!</v>
      </c>
      <c r="HW166" s="7" t="e">
        <f t="shared" si="583"/>
        <v>#VALUE!</v>
      </c>
      <c r="HX166" s="7" t="e">
        <f t="shared" si="583"/>
        <v>#VALUE!</v>
      </c>
      <c r="HY166" s="7" t="e">
        <f t="shared" si="583"/>
        <v>#VALUE!</v>
      </c>
      <c r="HZ166" s="7" t="e">
        <f t="shared" si="583"/>
        <v>#VALUE!</v>
      </c>
      <c r="IA166" s="7" t="e">
        <f t="shared" si="583"/>
        <v>#VALUE!</v>
      </c>
      <c r="IB166" s="7" t="e">
        <f t="shared" si="583"/>
        <v>#VALUE!</v>
      </c>
      <c r="IC166" s="7" t="e">
        <f t="shared" si="583"/>
        <v>#VALUE!</v>
      </c>
      <c r="ID166" s="7" t="e">
        <f t="shared" si="583"/>
        <v>#VALUE!</v>
      </c>
      <c r="IE166" s="7" t="e">
        <f t="shared" si="583"/>
        <v>#VALUE!</v>
      </c>
      <c r="IF166" s="7" t="e">
        <f t="shared" si="583"/>
        <v>#VALUE!</v>
      </c>
      <c r="IG166" s="7" t="e">
        <f t="shared" si="583"/>
        <v>#VALUE!</v>
      </c>
      <c r="IH166" s="7" t="e">
        <f t="shared" si="583"/>
        <v>#VALUE!</v>
      </c>
      <c r="II166" s="7" t="e">
        <f t="shared" si="583"/>
        <v>#VALUE!</v>
      </c>
      <c r="IJ166" s="7" t="e">
        <f t="shared" si="582"/>
        <v>#VALUE!</v>
      </c>
      <c r="IK166" s="7" t="e">
        <f t="shared" si="582"/>
        <v>#VALUE!</v>
      </c>
      <c r="IL166" s="7" t="e">
        <f t="shared" si="582"/>
        <v>#VALUE!</v>
      </c>
      <c r="IM166" s="61" t="e">
        <f t="shared" si="582"/>
        <v>#VALUE!</v>
      </c>
      <c r="JE166" s="67" t="str">
        <f t="shared" si="460"/>
        <v/>
      </c>
      <c r="JF166" s="60" t="str">
        <f>IF(AND($IQ$5='Dev Settings'!$BU$3, COUNTIF($IP$21:$IP$25, HT166)&gt;0, COUNTIF($IP$21:$IP$25, HT165)&gt;0), MIN($ML165:$NE165)-ML165, IF(AND($IQ$6='Dev Settings'!$BU$3, COUNTIF($IQ$21:$IQ$25, HT166)&gt;0, COUNTIF($IQ$21:$IQ$25, HT165)&gt;0), MAX($ML165:$NE165)-ML165, IFERROR(INDEX($IU$8:$IU$107, MATCH(HT166, $IT$8:$IT$107, 0)), "")))</f>
        <v/>
      </c>
      <c r="JG166" s="7" t="str">
        <f>IF(AND($IQ$5='Dev Settings'!$BU$3, COUNTIF($IP$21:$IP$25, HU166)&gt;0, COUNTIF($IP$21:$IP$25, HU165)&gt;0), MIN($ML165:$NE165)-MM165, IF(AND($IQ$6='Dev Settings'!$BU$3, COUNTIF($IQ$21:$IQ$25, HU166)&gt;0, COUNTIF($IQ$21:$IQ$25, HU165)&gt;0), MAX($ML165:$NE165)-MM165, IFERROR(INDEX($IU$8:$IU$107, MATCH(HU166, $IT$8:$IT$107, 0)), "")))</f>
        <v/>
      </c>
      <c r="JH166" s="7" t="str">
        <f>IF(AND($IQ$5='Dev Settings'!$BU$3, COUNTIF($IP$21:$IP$25, HV166)&gt;0, COUNTIF($IP$21:$IP$25, HV165)&gt;0), MIN($ML165:$NE165)-MN165, IF(AND($IQ$6='Dev Settings'!$BU$3, COUNTIF($IQ$21:$IQ$25, HV166)&gt;0, COUNTIF($IQ$21:$IQ$25, HV165)&gt;0), MAX($ML165:$NE165)-MN165, IFERROR(INDEX($IU$8:$IU$107, MATCH(HV166, $IT$8:$IT$107, 0)), "")))</f>
        <v/>
      </c>
      <c r="JI166" s="7" t="str">
        <f>IF(AND($IQ$5='Dev Settings'!$BU$3, COUNTIF($IP$21:$IP$25, HW166)&gt;0, COUNTIF($IP$21:$IP$25, HW165)&gt;0), MIN($ML165:$NE165)-MO165, IF(AND($IQ$6='Dev Settings'!$BU$3, COUNTIF($IQ$21:$IQ$25, HW166)&gt;0, COUNTIF($IQ$21:$IQ$25, HW165)&gt;0), MAX($ML165:$NE165)-MO165, IFERROR(INDEX($IU$8:$IU$107, MATCH(HW166, $IT$8:$IT$107, 0)), "")))</f>
        <v/>
      </c>
      <c r="JJ166" s="7" t="str">
        <f>IF(AND($IQ$5='Dev Settings'!$BU$3, COUNTIF($IP$21:$IP$25, HX166)&gt;0, COUNTIF($IP$21:$IP$25, HX165)&gt;0), MIN($ML165:$NE165)-MP165, IF(AND($IQ$6='Dev Settings'!$BU$3, COUNTIF($IQ$21:$IQ$25, HX166)&gt;0, COUNTIF($IQ$21:$IQ$25, HX165)&gt;0), MAX($ML165:$NE165)-MP165, IFERROR(INDEX($IU$8:$IU$107, MATCH(HX166, $IT$8:$IT$107, 0)), "")))</f>
        <v/>
      </c>
      <c r="JK166" s="7" t="str">
        <f>IF(AND($IQ$5='Dev Settings'!$BU$3, COUNTIF($IP$21:$IP$25, HY166)&gt;0, COUNTIF($IP$21:$IP$25, HY165)&gt;0), MIN($ML165:$NE165)-MQ165, IF(AND($IQ$6='Dev Settings'!$BU$3, COUNTIF($IQ$21:$IQ$25, HY166)&gt;0, COUNTIF($IQ$21:$IQ$25, HY165)&gt;0), MAX($ML165:$NE165)-MQ165, IFERROR(INDEX($IU$8:$IU$107, MATCH(HY166, $IT$8:$IT$107, 0)), "")))</f>
        <v/>
      </c>
      <c r="JL166" s="7" t="str">
        <f>IF(AND($IQ$5='Dev Settings'!$BU$3, COUNTIF($IP$21:$IP$25, HZ166)&gt;0, COUNTIF($IP$21:$IP$25, HZ165)&gt;0), MIN($ML165:$NE165)-MR165, IF(AND($IQ$6='Dev Settings'!$BU$3, COUNTIF($IQ$21:$IQ$25, HZ166)&gt;0, COUNTIF($IQ$21:$IQ$25, HZ165)&gt;0), MAX($ML165:$NE165)-MR165, IFERROR(INDEX($IU$8:$IU$107, MATCH(HZ166, $IT$8:$IT$107, 0)), "")))</f>
        <v/>
      </c>
      <c r="JM166" s="7" t="str">
        <f>IF(AND($IQ$5='Dev Settings'!$BU$3, COUNTIF($IP$21:$IP$25, IA166)&gt;0, COUNTIF($IP$21:$IP$25, IA165)&gt;0), MIN($ML165:$NE165)-MS165, IF(AND($IQ$6='Dev Settings'!$BU$3, COUNTIF($IQ$21:$IQ$25, IA166)&gt;0, COUNTIF($IQ$21:$IQ$25, IA165)&gt;0), MAX($ML165:$NE165)-MS165, IFERROR(INDEX($IU$8:$IU$107, MATCH(IA166, $IT$8:$IT$107, 0)), "")))</f>
        <v/>
      </c>
      <c r="JN166" s="7" t="str">
        <f>IF(AND($IQ$5='Dev Settings'!$BU$3, COUNTIF($IP$21:$IP$25, IB166)&gt;0, COUNTIF($IP$21:$IP$25, IB165)&gt;0), MIN($ML165:$NE165)-MT165, IF(AND($IQ$6='Dev Settings'!$BU$3, COUNTIF($IQ$21:$IQ$25, IB166)&gt;0, COUNTIF($IQ$21:$IQ$25, IB165)&gt;0), MAX($ML165:$NE165)-MT165, IFERROR(INDEX($IU$8:$IU$107, MATCH(IB166, $IT$8:$IT$107, 0)), "")))</f>
        <v/>
      </c>
      <c r="JO166" s="7" t="str">
        <f>IF(AND($IQ$5='Dev Settings'!$BU$3, COUNTIF($IP$21:$IP$25, IC166)&gt;0, COUNTIF($IP$21:$IP$25, IC165)&gt;0), MIN($ML165:$NE165)-MU165, IF(AND($IQ$6='Dev Settings'!$BU$3, COUNTIF($IQ$21:$IQ$25, IC166)&gt;0, COUNTIF($IQ$21:$IQ$25, IC165)&gt;0), MAX($ML165:$NE165)-MU165, IFERROR(INDEX($IU$8:$IU$107, MATCH(IC166, $IT$8:$IT$107, 0)), "")))</f>
        <v/>
      </c>
      <c r="JP166" s="7" t="str">
        <f>IF(AND($IQ$5='Dev Settings'!$BU$3, COUNTIF($IP$21:$IP$25, ID166)&gt;0, COUNTIF($IP$21:$IP$25, ID165)&gt;0), MIN($ML165:$NE165)-MV165, IF(AND($IQ$6='Dev Settings'!$BU$3, COUNTIF($IQ$21:$IQ$25, ID166)&gt;0, COUNTIF($IQ$21:$IQ$25, ID165)&gt;0), MAX($ML165:$NE165)-MV165, IFERROR(INDEX($IU$8:$IU$107, MATCH(ID166, $IT$8:$IT$107, 0)), "")))</f>
        <v/>
      </c>
      <c r="JQ166" s="7" t="str">
        <f>IF(AND($IQ$5='Dev Settings'!$BU$3, COUNTIF($IP$21:$IP$25, IE166)&gt;0, COUNTIF($IP$21:$IP$25, IE165)&gt;0), MIN($ML165:$NE165)-MW165, IF(AND($IQ$6='Dev Settings'!$BU$3, COUNTIF($IQ$21:$IQ$25, IE166)&gt;0, COUNTIF($IQ$21:$IQ$25, IE165)&gt;0), MAX($ML165:$NE165)-MW165, IFERROR(INDEX($IU$8:$IU$107, MATCH(IE166, $IT$8:$IT$107, 0)), "")))</f>
        <v/>
      </c>
      <c r="JR166" s="7" t="str">
        <f>IF(AND($IQ$5='Dev Settings'!$BU$3, COUNTIF($IP$21:$IP$25, IF166)&gt;0, COUNTIF($IP$21:$IP$25, IF165)&gt;0), MIN($ML165:$NE165)-MX165, IF(AND($IQ$6='Dev Settings'!$BU$3, COUNTIF($IQ$21:$IQ$25, IF166)&gt;0, COUNTIF($IQ$21:$IQ$25, IF165)&gt;0), MAX($ML165:$NE165)-MX165, IFERROR(INDEX($IU$8:$IU$107, MATCH(IF166, $IT$8:$IT$107, 0)), "")))</f>
        <v/>
      </c>
      <c r="JS166" s="7" t="str">
        <f>IF(AND($IQ$5='Dev Settings'!$BU$3, COUNTIF($IP$21:$IP$25, IG166)&gt;0, COUNTIF($IP$21:$IP$25, IG165)&gt;0), MIN($ML165:$NE165)-MY165, IF(AND($IQ$6='Dev Settings'!$BU$3, COUNTIF($IQ$21:$IQ$25, IG166)&gt;0, COUNTIF($IQ$21:$IQ$25, IG165)&gt;0), MAX($ML165:$NE165)-MY165, IFERROR(INDEX($IU$8:$IU$107, MATCH(IG166, $IT$8:$IT$107, 0)), "")))</f>
        <v/>
      </c>
      <c r="JT166" s="7" t="str">
        <f>IF(AND($IQ$5='Dev Settings'!$BU$3, COUNTIF($IP$21:$IP$25, IH166)&gt;0, COUNTIF($IP$21:$IP$25, IH165)&gt;0), MIN($ML165:$NE165)-MZ165, IF(AND($IQ$6='Dev Settings'!$BU$3, COUNTIF($IQ$21:$IQ$25, IH166)&gt;0, COUNTIF($IQ$21:$IQ$25, IH165)&gt;0), MAX($ML165:$NE165)-MZ165, IFERROR(INDEX($IU$8:$IU$107, MATCH(IH166, $IT$8:$IT$107, 0)), "")))</f>
        <v/>
      </c>
      <c r="JU166" s="7" t="str">
        <f>IF(AND($IQ$5='Dev Settings'!$BU$3, COUNTIF($IP$21:$IP$25, II166)&gt;0, COUNTIF($IP$21:$IP$25, II165)&gt;0), MIN($ML165:$NE165)-NA165, IF(AND($IQ$6='Dev Settings'!$BU$3, COUNTIF($IQ$21:$IQ$25, II166)&gt;0, COUNTIF($IQ$21:$IQ$25, II165)&gt;0), MAX($ML165:$NE165)-NA165, IFERROR(INDEX($IU$8:$IU$107, MATCH(II166, $IT$8:$IT$107, 0)), "")))</f>
        <v/>
      </c>
      <c r="JV166" s="7" t="str">
        <f>IF(AND($IQ$5='Dev Settings'!$BU$3, COUNTIF($IP$21:$IP$25, IJ166)&gt;0, COUNTIF($IP$21:$IP$25, IJ165)&gt;0), MIN($ML165:$NE165)-NB165, IF(AND($IQ$6='Dev Settings'!$BU$3, COUNTIF($IQ$21:$IQ$25, IJ166)&gt;0, COUNTIF($IQ$21:$IQ$25, IJ165)&gt;0), MAX($ML165:$NE165)-NB165, IFERROR(INDEX($IU$8:$IU$107, MATCH(IJ166, $IT$8:$IT$107, 0)), "")))</f>
        <v/>
      </c>
      <c r="JW166" s="7" t="str">
        <f>IF(AND($IQ$5='Dev Settings'!$BU$3, COUNTIF($IP$21:$IP$25, IK166)&gt;0, COUNTIF($IP$21:$IP$25, IK165)&gt;0), MIN($ML165:$NE165)-NC165, IF(AND($IQ$6='Dev Settings'!$BU$3, COUNTIF($IQ$21:$IQ$25, IK166)&gt;0, COUNTIF($IQ$21:$IQ$25, IK165)&gt;0), MAX($ML165:$NE165)-NC165, IFERROR(INDEX($IU$8:$IU$107, MATCH(IK166, $IT$8:$IT$107, 0)), "")))</f>
        <v/>
      </c>
      <c r="JX166" s="7" t="str">
        <f>IF(AND($IQ$5='Dev Settings'!$BU$3, COUNTIF($IP$21:$IP$25, IL166)&gt;0, COUNTIF($IP$21:$IP$25, IL165)&gt;0), MIN($ML165:$NE165)-ND165, IF(AND($IQ$6='Dev Settings'!$BU$3, COUNTIF($IQ$21:$IQ$25, IL166)&gt;0, COUNTIF($IQ$21:$IQ$25, IL165)&gt;0), MAX($ML165:$NE165)-ND165, IFERROR(INDEX($IU$8:$IU$107, MATCH(IL166, $IT$8:$IT$107, 0)), "")))</f>
        <v/>
      </c>
      <c r="JY166" s="61" t="str">
        <f>IF(AND($IQ$5='Dev Settings'!$BU$3, COUNTIF($IP$21:$IP$25, IM166)&gt;0, COUNTIF($IP$21:$IP$25, IM165)&gt;0), MIN($ML165:$NE165)-NE165, IF(AND($IQ$6='Dev Settings'!$BU$3, COUNTIF($IQ$21:$IQ$25, IM166)&gt;0, COUNTIF($IQ$21:$IQ$25, IM165)&gt;0), MAX($ML165:$NE165)-NE165, IFERROR(INDEX($IU$8:$IU$107, MATCH(IM166, $IT$8:$IT$107, 0)), "")))</f>
        <v/>
      </c>
      <c r="KA166" s="60" t="str">
        <f t="shared" si="461"/>
        <v/>
      </c>
      <c r="KB166" s="7" t="str">
        <f t="shared" si="462"/>
        <v/>
      </c>
      <c r="KC166" s="7" t="str">
        <f t="shared" si="463"/>
        <v/>
      </c>
      <c r="KD166" s="7" t="str">
        <f t="shared" si="464"/>
        <v/>
      </c>
      <c r="KE166" s="7" t="str">
        <f t="shared" si="465"/>
        <v/>
      </c>
      <c r="KF166" s="7" t="str">
        <f t="shared" si="466"/>
        <v/>
      </c>
      <c r="KG166" s="7" t="str">
        <f t="shared" si="467"/>
        <v/>
      </c>
      <c r="KH166" s="7" t="str">
        <f t="shared" si="468"/>
        <v/>
      </c>
      <c r="KI166" s="7" t="str">
        <f t="shared" si="469"/>
        <v/>
      </c>
      <c r="KJ166" s="7" t="str">
        <f t="shared" si="470"/>
        <v/>
      </c>
      <c r="KK166" s="7" t="str">
        <f t="shared" si="471"/>
        <v/>
      </c>
      <c r="KL166" s="7" t="str">
        <f t="shared" si="472"/>
        <v/>
      </c>
      <c r="KM166" s="7" t="str">
        <f t="shared" si="473"/>
        <v/>
      </c>
      <c r="KN166" s="7" t="str">
        <f t="shared" si="474"/>
        <v/>
      </c>
      <c r="KO166" s="7" t="str">
        <f t="shared" si="475"/>
        <v/>
      </c>
      <c r="KP166" s="7" t="str">
        <f t="shared" si="476"/>
        <v/>
      </c>
      <c r="KQ166" s="7" t="str">
        <f t="shared" si="477"/>
        <v/>
      </c>
      <c r="KR166" s="7" t="str">
        <f t="shared" si="478"/>
        <v/>
      </c>
      <c r="KS166" s="7" t="str">
        <f t="shared" si="479"/>
        <v/>
      </c>
      <c r="KT166" s="61" t="str">
        <f t="shared" si="480"/>
        <v/>
      </c>
      <c r="KV166" s="60" t="e">
        <f t="shared" si="481"/>
        <v>#VALUE!</v>
      </c>
      <c r="KW166" s="7" t="e">
        <f t="shared" si="482"/>
        <v>#VALUE!</v>
      </c>
      <c r="KX166" s="7" t="e">
        <f t="shared" si="483"/>
        <v>#VALUE!</v>
      </c>
      <c r="KY166" s="7" t="e">
        <f t="shared" si="484"/>
        <v>#VALUE!</v>
      </c>
      <c r="KZ166" s="7" t="e">
        <f t="shared" si="485"/>
        <v>#VALUE!</v>
      </c>
      <c r="LA166" s="7" t="e">
        <f t="shared" si="486"/>
        <v>#VALUE!</v>
      </c>
      <c r="LB166" s="7" t="e">
        <f t="shared" si="487"/>
        <v>#VALUE!</v>
      </c>
      <c r="LC166" s="7" t="e">
        <f t="shared" si="488"/>
        <v>#VALUE!</v>
      </c>
      <c r="LD166" s="7" t="e">
        <f t="shared" si="489"/>
        <v>#VALUE!</v>
      </c>
      <c r="LE166" s="7" t="e">
        <f t="shared" si="490"/>
        <v>#VALUE!</v>
      </c>
      <c r="LF166" s="7" t="e">
        <f t="shared" si="491"/>
        <v>#VALUE!</v>
      </c>
      <c r="LG166" s="7" t="e">
        <f t="shared" si="492"/>
        <v>#VALUE!</v>
      </c>
      <c r="LH166" s="7" t="e">
        <f t="shared" si="493"/>
        <v>#VALUE!</v>
      </c>
      <c r="LI166" s="7" t="e">
        <f t="shared" si="494"/>
        <v>#VALUE!</v>
      </c>
      <c r="LJ166" s="7" t="e">
        <f t="shared" si="495"/>
        <v>#VALUE!</v>
      </c>
      <c r="LK166" s="7" t="e">
        <f t="shared" si="496"/>
        <v>#VALUE!</v>
      </c>
      <c r="LL166" s="7" t="e">
        <f t="shared" si="497"/>
        <v>#VALUE!</v>
      </c>
      <c r="LM166" s="7" t="e">
        <f t="shared" si="498"/>
        <v>#VALUE!</v>
      </c>
      <c r="LN166" s="7" t="e">
        <f t="shared" si="499"/>
        <v>#VALUE!</v>
      </c>
      <c r="LO166" s="61" t="e">
        <f t="shared" si="500"/>
        <v>#VALUE!</v>
      </c>
      <c r="LQ166" s="60" t="e">
        <f t="shared" si="501"/>
        <v>#VALUE!</v>
      </c>
      <c r="LR166" s="7" t="e">
        <f t="shared" si="502"/>
        <v>#VALUE!</v>
      </c>
      <c r="LS166" s="7" t="e">
        <f t="shared" si="503"/>
        <v>#VALUE!</v>
      </c>
      <c r="LT166" s="7" t="e">
        <f t="shared" si="504"/>
        <v>#VALUE!</v>
      </c>
      <c r="LU166" s="7" t="e">
        <f t="shared" si="505"/>
        <v>#VALUE!</v>
      </c>
      <c r="LV166" s="7" t="e">
        <f t="shared" si="506"/>
        <v>#VALUE!</v>
      </c>
      <c r="LW166" s="7" t="e">
        <f t="shared" si="507"/>
        <v>#VALUE!</v>
      </c>
      <c r="LX166" s="7" t="e">
        <f t="shared" si="508"/>
        <v>#VALUE!</v>
      </c>
      <c r="LY166" s="7" t="e">
        <f t="shared" si="509"/>
        <v>#VALUE!</v>
      </c>
      <c r="LZ166" s="7" t="e">
        <f t="shared" si="510"/>
        <v>#VALUE!</v>
      </c>
      <c r="MA166" s="7" t="e">
        <f t="shared" si="511"/>
        <v>#VALUE!</v>
      </c>
      <c r="MB166" s="7" t="e">
        <f t="shared" si="512"/>
        <v>#VALUE!</v>
      </c>
      <c r="MC166" s="7" t="e">
        <f t="shared" si="513"/>
        <v>#VALUE!</v>
      </c>
      <c r="MD166" s="7" t="e">
        <f t="shared" si="514"/>
        <v>#VALUE!</v>
      </c>
      <c r="ME166" s="7" t="e">
        <f t="shared" si="515"/>
        <v>#VALUE!</v>
      </c>
      <c r="MF166" s="7" t="e">
        <f t="shared" si="516"/>
        <v>#VALUE!</v>
      </c>
      <c r="MG166" s="7" t="e">
        <f t="shared" si="517"/>
        <v>#VALUE!</v>
      </c>
      <c r="MH166" s="7" t="e">
        <f t="shared" si="518"/>
        <v>#VALUE!</v>
      </c>
      <c r="MI166" s="7" t="e">
        <f t="shared" si="519"/>
        <v>#VALUE!</v>
      </c>
      <c r="MJ166" s="61" t="e">
        <f t="shared" si="520"/>
        <v>#VALUE!</v>
      </c>
      <c r="ML166" s="60" t="str">
        <f t="shared" si="521"/>
        <v/>
      </c>
      <c r="MM166" s="7" t="str">
        <f t="shared" si="522"/>
        <v/>
      </c>
      <c r="MN166" s="7" t="str">
        <f t="shared" si="523"/>
        <v/>
      </c>
      <c r="MO166" s="7" t="str">
        <f t="shared" si="524"/>
        <v/>
      </c>
      <c r="MP166" s="7" t="str">
        <f t="shared" si="525"/>
        <v/>
      </c>
      <c r="MQ166" s="7" t="str">
        <f t="shared" si="526"/>
        <v/>
      </c>
      <c r="MR166" s="7" t="str">
        <f t="shared" si="527"/>
        <v/>
      </c>
      <c r="MS166" s="7" t="str">
        <f t="shared" si="528"/>
        <v/>
      </c>
      <c r="MT166" s="7" t="str">
        <f t="shared" si="529"/>
        <v/>
      </c>
      <c r="MU166" s="7" t="str">
        <f t="shared" si="530"/>
        <v/>
      </c>
      <c r="MV166" s="7" t="str">
        <f t="shared" si="531"/>
        <v/>
      </c>
      <c r="MW166" s="7" t="str">
        <f t="shared" si="532"/>
        <v/>
      </c>
      <c r="MX166" s="7" t="str">
        <f t="shared" si="533"/>
        <v/>
      </c>
      <c r="MY166" s="7" t="str">
        <f t="shared" si="534"/>
        <v/>
      </c>
      <c r="MZ166" s="7" t="str">
        <f t="shared" si="535"/>
        <v/>
      </c>
      <c r="NA166" s="7" t="str">
        <f t="shared" si="536"/>
        <v/>
      </c>
      <c r="NB166" s="7" t="str">
        <f t="shared" si="537"/>
        <v/>
      </c>
      <c r="NC166" s="7" t="str">
        <f t="shared" si="538"/>
        <v/>
      </c>
      <c r="ND166" s="7" t="str">
        <f t="shared" si="539"/>
        <v/>
      </c>
      <c r="NE166" s="61" t="str">
        <f t="shared" si="540"/>
        <v/>
      </c>
      <c r="NG166" s="10" t="str">
        <f t="shared" si="412"/>
        <v/>
      </c>
      <c r="NI166" s="10" t="str">
        <f t="shared" si="413"/>
        <v/>
      </c>
      <c r="NK166" s="10" t="str">
        <f>IF(COUNTIF($NI166:$NI$176, "X")=1, "X", "")</f>
        <v/>
      </c>
      <c r="NM166" s="10" t="str">
        <f t="shared" si="386"/>
        <v/>
      </c>
      <c r="NO166" s="85" t="str" cm="1">
        <f t="array" ref="NO166">IF(OR(NO$7="", $JE166=""), "", IFERROR(NO$8+SUMPRODUCT((Trades!$CL$8:$CL$307)*(Trades!$O$8:$Q$307=NO$7)*(Trades!$R$8:$R$307&lt;$JE166))-SUMPRODUCT((Trades!$H$8:$H$307)*(Trades!$E$8:$E$307=NO$7)*(Trades!$R$8:$R$307&lt;$JE166)), ""))</f>
        <v/>
      </c>
      <c r="NP166" s="86" t="str" cm="1">
        <f t="array" ref="NP166">IF(OR(NP$7="", $JE166=""), "", IFERROR(NP$8+SUMPRODUCT((Trades!$CL$8:$CL$307)*(Trades!$O$8:$Q$307=NP$7)*(Trades!$R$8:$R$307&lt;$JE166))-SUMPRODUCT((Trades!$H$8:$H$307)*(Trades!$E$8:$E$307=NP$7)*(Trades!$R$8:$R$307&lt;$JE166)), ""))</f>
        <v/>
      </c>
      <c r="NQ166" s="86" t="str" cm="1">
        <f t="array" ref="NQ166">IF(OR(NQ$7="", $JE166=""), "", IFERROR(NQ$8+SUMPRODUCT((Trades!$CL$8:$CL$307)*(Trades!$O$8:$Q$307=NQ$7)*(Trades!$R$8:$R$307&lt;$JE166))-SUMPRODUCT((Trades!$H$8:$H$307)*(Trades!$E$8:$E$307=NQ$7)*(Trades!$R$8:$R$307&lt;$JE166)), ""))</f>
        <v/>
      </c>
      <c r="NR166" s="86" t="str" cm="1">
        <f t="array" ref="NR166">IF(OR(NR$7="", $JE166=""), "", IFERROR(NR$8+SUMPRODUCT((Trades!$CL$8:$CL$307)*(Trades!$O$8:$Q$307=NR$7)*(Trades!$R$8:$R$307&lt;$JE166))-SUMPRODUCT((Trades!$H$8:$H$307)*(Trades!$E$8:$E$307=NR$7)*(Trades!$R$8:$R$307&lt;$JE166)), ""))</f>
        <v/>
      </c>
      <c r="NS166" s="86" t="str" cm="1">
        <f t="array" ref="NS166">IF(OR(NS$7="", $JE166=""), "", IFERROR(NS$8+SUMPRODUCT((Trades!$CL$8:$CL$307)*(Trades!$O$8:$Q$307=NS$7)*(Trades!$R$8:$R$307&lt;$JE166))-SUMPRODUCT((Trades!$H$8:$H$307)*(Trades!$E$8:$E$307=NS$7)*(Trades!$R$8:$R$307&lt;$JE166)), ""))</f>
        <v/>
      </c>
      <c r="NT166" s="86" t="str" cm="1">
        <f t="array" ref="NT166">IF(OR(NT$7="", $JE166=""), "", IFERROR(NT$8+SUMPRODUCT((Trades!$CL$8:$CL$307)*(Trades!$O$8:$Q$307=NT$7)*(Trades!$R$8:$R$307&lt;$JE166))-SUMPRODUCT((Trades!$H$8:$H$307)*(Trades!$E$8:$E$307=NT$7)*(Trades!$R$8:$R$307&lt;$JE166)), ""))</f>
        <v/>
      </c>
      <c r="NU166" s="86" t="str" cm="1">
        <f t="array" ref="NU166">IF(OR(NU$7="", $JE166=""), "", IFERROR(NU$8+SUMPRODUCT((Trades!$CL$8:$CL$307)*(Trades!$O$8:$Q$307=NU$7)*(Trades!$R$8:$R$307&lt;$JE166))-SUMPRODUCT((Trades!$H$8:$H$307)*(Trades!$E$8:$E$307=NU$7)*(Trades!$R$8:$R$307&lt;$JE166)), ""))</f>
        <v/>
      </c>
      <c r="NV166" s="86" t="str" cm="1">
        <f t="array" ref="NV166">IF(OR(NV$7="", $JE166=""), "", IFERROR(NV$8+SUMPRODUCT((Trades!$CL$8:$CL$307)*(Trades!$O$8:$Q$307=NV$7)*(Trades!$R$8:$R$307&lt;$JE166))-SUMPRODUCT((Trades!$H$8:$H$307)*(Trades!$E$8:$E$307=NV$7)*(Trades!$R$8:$R$307&lt;$JE166)), ""))</f>
        <v/>
      </c>
      <c r="NW166" s="86" t="str" cm="1">
        <f t="array" ref="NW166">IF(OR(NW$7="", $JE166=""), "", IFERROR(NW$8+SUMPRODUCT((Trades!$CL$8:$CL$307)*(Trades!$O$8:$Q$307=NW$7)*(Trades!$R$8:$R$307&lt;$JE166))-SUMPRODUCT((Trades!$H$8:$H$307)*(Trades!$E$8:$E$307=NW$7)*(Trades!$R$8:$R$307&lt;$JE166)), ""))</f>
        <v/>
      </c>
      <c r="NX166" s="86" t="str" cm="1">
        <f t="array" ref="NX166">IF(OR(NX$7="", $JE166=""), "", IFERROR(NX$8+SUMPRODUCT((Trades!$CL$8:$CL$307)*(Trades!$O$8:$Q$307=NX$7)*(Trades!$R$8:$R$307&lt;$JE166))-SUMPRODUCT((Trades!$H$8:$H$307)*(Trades!$E$8:$E$307=NX$7)*(Trades!$R$8:$R$307&lt;$JE166)), ""))</f>
        <v/>
      </c>
      <c r="NY166" s="86" t="str" cm="1">
        <f t="array" ref="NY166">IF(OR(NY$7="", $JE166=""), "", IFERROR(NY$8+SUMPRODUCT((Trades!$CL$8:$CL$307)*(Trades!$O$8:$Q$307=NY$7)*(Trades!$R$8:$R$307&lt;$JE166))-SUMPRODUCT((Trades!$H$8:$H$307)*(Trades!$E$8:$E$307=NY$7)*(Trades!$R$8:$R$307&lt;$JE166)), ""))</f>
        <v/>
      </c>
      <c r="NZ166" s="86" t="str" cm="1">
        <f t="array" ref="NZ166">IF(OR(NZ$7="", $JE166=""), "", IFERROR(NZ$8+SUMPRODUCT((Trades!$CL$8:$CL$307)*(Trades!$O$8:$Q$307=NZ$7)*(Trades!$R$8:$R$307&lt;$JE166))-SUMPRODUCT((Trades!$H$8:$H$307)*(Trades!$E$8:$E$307=NZ$7)*(Trades!$R$8:$R$307&lt;$JE166)), ""))</f>
        <v/>
      </c>
      <c r="OA166" s="86" t="str" cm="1">
        <f t="array" ref="OA166">IF(OR(OA$7="", $JE166=""), "", IFERROR(OA$8+SUMPRODUCT((Trades!$CL$8:$CL$307)*(Trades!$O$8:$Q$307=OA$7)*(Trades!$R$8:$R$307&lt;$JE166))-SUMPRODUCT((Trades!$H$8:$H$307)*(Trades!$E$8:$E$307=OA$7)*(Trades!$R$8:$R$307&lt;$JE166)), ""))</f>
        <v/>
      </c>
      <c r="OB166" s="86" t="str" cm="1">
        <f t="array" ref="OB166">IF(OR(OB$7="", $JE166=""), "", IFERROR(OB$8+SUMPRODUCT((Trades!$CL$8:$CL$307)*(Trades!$O$8:$Q$307=OB$7)*(Trades!$R$8:$R$307&lt;$JE166))-SUMPRODUCT((Trades!$H$8:$H$307)*(Trades!$E$8:$E$307=OB$7)*(Trades!$R$8:$R$307&lt;$JE166)), ""))</f>
        <v/>
      </c>
      <c r="OC166" s="86" t="str" cm="1">
        <f t="array" ref="OC166">IF(OR(OC$7="", $JE166=""), "", IFERROR(OC$8+SUMPRODUCT((Trades!$CL$8:$CL$307)*(Trades!$O$8:$Q$307=OC$7)*(Trades!$R$8:$R$307&lt;$JE166))-SUMPRODUCT((Trades!$H$8:$H$307)*(Trades!$E$8:$E$307=OC$7)*(Trades!$R$8:$R$307&lt;$JE166)), ""))</f>
        <v/>
      </c>
      <c r="OD166" s="86" t="str" cm="1">
        <f t="array" ref="OD166">IF(OR(OD$7="", $JE166=""), "", IFERROR(OD$8+SUMPRODUCT((Trades!$CL$8:$CL$307)*(Trades!$O$8:$Q$307=OD$7)*(Trades!$R$8:$R$307&lt;$JE166))-SUMPRODUCT((Trades!$H$8:$H$307)*(Trades!$E$8:$E$307=OD$7)*(Trades!$R$8:$R$307&lt;$JE166)), ""))</f>
        <v/>
      </c>
      <c r="OE166" s="86" t="str" cm="1">
        <f t="array" ref="OE166">IF(OR(OE$7="", $JE166=""), "", IFERROR(OE$8+SUMPRODUCT((Trades!$CL$8:$CL$307)*(Trades!$O$8:$Q$307=OE$7)*(Trades!$R$8:$R$307&lt;$JE166))-SUMPRODUCT((Trades!$H$8:$H$307)*(Trades!$E$8:$E$307=OE$7)*(Trades!$R$8:$R$307&lt;$JE166)), ""))</f>
        <v/>
      </c>
      <c r="OF166" s="86" t="str" cm="1">
        <f t="array" ref="OF166">IF(OR(OF$7="", $JE166=""), "", IFERROR(OF$8+SUMPRODUCT((Trades!$CL$8:$CL$307)*(Trades!$O$8:$Q$307=OF$7)*(Trades!$R$8:$R$307&lt;$JE166))-SUMPRODUCT((Trades!$H$8:$H$307)*(Trades!$E$8:$E$307=OF$7)*(Trades!$R$8:$R$307&lt;$JE166)), ""))</f>
        <v/>
      </c>
      <c r="OG166" s="86" t="str" cm="1">
        <f t="array" ref="OG166">IF(OR(OG$7="", $JE166=""), "", IFERROR(OG$8+SUMPRODUCT((Trades!$CL$8:$CL$307)*(Trades!$O$8:$Q$307=OG$7)*(Trades!$R$8:$R$307&lt;$JE166))-SUMPRODUCT((Trades!$H$8:$H$307)*(Trades!$E$8:$E$307=OG$7)*(Trades!$R$8:$R$307&lt;$JE166)), ""))</f>
        <v/>
      </c>
      <c r="OH166" s="87" t="str" cm="1">
        <f t="array" ref="OH166">IF(OR(OH$7="", $JE166=""), "", IFERROR(OH$8+SUMPRODUCT((Trades!$CL$8:$CL$307)*(Trades!$O$8:$Q$307=OH$7)*(Trades!$R$8:$R$307&lt;$JE166))-SUMPRODUCT((Trades!$H$8:$H$307)*(Trades!$E$8:$E$307=OH$7)*(Trades!$R$8:$R$307&lt;$JE166)), ""))</f>
        <v/>
      </c>
      <c r="OJ166" s="94" t="str">
        <f t="shared" si="541"/>
        <v/>
      </c>
      <c r="OK166" s="95" t="str">
        <f t="shared" si="542"/>
        <v/>
      </c>
      <c r="OL166" s="95" t="str">
        <f t="shared" si="543"/>
        <v/>
      </c>
      <c r="OM166" s="95" t="str">
        <f t="shared" si="544"/>
        <v/>
      </c>
      <c r="ON166" s="95" t="str">
        <f t="shared" si="545"/>
        <v/>
      </c>
      <c r="OO166" s="95" t="str">
        <f t="shared" si="546"/>
        <v/>
      </c>
      <c r="OP166" s="95" t="str">
        <f t="shared" si="547"/>
        <v/>
      </c>
      <c r="OQ166" s="95" t="str">
        <f t="shared" si="548"/>
        <v/>
      </c>
      <c r="OR166" s="95" t="str">
        <f t="shared" si="549"/>
        <v/>
      </c>
      <c r="OS166" s="95" t="str">
        <f t="shared" si="550"/>
        <v/>
      </c>
      <c r="OT166" s="95" t="str">
        <f t="shared" si="551"/>
        <v/>
      </c>
      <c r="OU166" s="95" t="str">
        <f t="shared" si="552"/>
        <v/>
      </c>
      <c r="OV166" s="95" t="str">
        <f t="shared" si="553"/>
        <v/>
      </c>
      <c r="OW166" s="95" t="str">
        <f t="shared" si="554"/>
        <v/>
      </c>
      <c r="OX166" s="95" t="str">
        <f t="shared" si="555"/>
        <v/>
      </c>
      <c r="OY166" s="95" t="str">
        <f t="shared" si="556"/>
        <v/>
      </c>
      <c r="OZ166" s="95" t="str">
        <f t="shared" si="557"/>
        <v/>
      </c>
      <c r="PA166" s="95" t="str">
        <f t="shared" si="558"/>
        <v/>
      </c>
      <c r="PB166" s="95" t="str">
        <f t="shared" si="559"/>
        <v/>
      </c>
      <c r="PC166" s="96" t="str">
        <f t="shared" si="560"/>
        <v/>
      </c>
      <c r="PE166" s="101" t="str">
        <f t="shared" si="415"/>
        <v/>
      </c>
      <c r="PG166" s="106" t="str">
        <f t="shared" si="561"/>
        <v/>
      </c>
      <c r="PH166" s="107" t="str">
        <f t="shared" si="562"/>
        <v/>
      </c>
      <c r="PI166" s="107" t="str">
        <f t="shared" si="563"/>
        <v/>
      </c>
      <c r="PJ166" s="107" t="str">
        <f t="shared" si="564"/>
        <v/>
      </c>
      <c r="PK166" s="107" t="str">
        <f t="shared" si="565"/>
        <v/>
      </c>
      <c r="PL166" s="107" t="str">
        <f t="shared" si="566"/>
        <v/>
      </c>
      <c r="PM166" s="107" t="str">
        <f t="shared" si="567"/>
        <v/>
      </c>
      <c r="PN166" s="107" t="str">
        <f t="shared" si="568"/>
        <v/>
      </c>
      <c r="PO166" s="107" t="str">
        <f t="shared" si="569"/>
        <v/>
      </c>
      <c r="PP166" s="107" t="str">
        <f t="shared" si="570"/>
        <v/>
      </c>
      <c r="PQ166" s="107" t="str">
        <f t="shared" si="571"/>
        <v/>
      </c>
      <c r="PR166" s="107" t="str">
        <f t="shared" si="572"/>
        <v/>
      </c>
      <c r="PS166" s="107" t="str">
        <f t="shared" si="573"/>
        <v/>
      </c>
      <c r="PT166" s="107" t="str">
        <f t="shared" si="574"/>
        <v/>
      </c>
      <c r="PU166" s="107" t="str">
        <f t="shared" si="575"/>
        <v/>
      </c>
      <c r="PV166" s="107" t="str">
        <f t="shared" si="576"/>
        <v/>
      </c>
      <c r="PW166" s="107" t="str">
        <f t="shared" si="577"/>
        <v/>
      </c>
      <c r="PX166" s="107" t="str">
        <f t="shared" si="578"/>
        <v/>
      </c>
      <c r="PY166" s="107" t="str">
        <f t="shared" si="579"/>
        <v/>
      </c>
      <c r="PZ166" s="108" t="str">
        <f t="shared" si="580"/>
        <v/>
      </c>
      <c r="QB166" s="124" t="str" cm="1">
        <f t="array" ref="QB166">IF(OR($QB$3="", $NI166=""), "", IFERROR(INDEX($ML166:$NE166, $QA166, MATCH($QB$3, $ML$7:$NE$7, 0)), ""))</f>
        <v/>
      </c>
      <c r="QD166" s="101" t="e" cm="1">
        <f t="array" ref="QD166">IF(OR($NI166="", $QB$3=""), NA(), IFERROR(INDEX($NO166:$OH166, $QC166, MATCH($QB$3, $NO$7:$OH$7, 0)), NA()))</f>
        <v>#N/A</v>
      </c>
      <c r="QF166" s="10">
        <f t="shared" si="387"/>
        <v>-20</v>
      </c>
    </row>
    <row r="167" spans="218:448" ht="15" hidden="1" customHeight="1" x14ac:dyDescent="0.25">
      <c r="HJ167" s="52" t="e">
        <f t="shared" si="581"/>
        <v>#VALUE!</v>
      </c>
      <c r="HL167" s="49">
        <f>$CA$23</f>
        <v>0.62499999999999989</v>
      </c>
      <c r="HN167" s="10" t="e">
        <f t="shared" si="324"/>
        <v>#VALUE!</v>
      </c>
      <c r="HP167" s="10" t="e">
        <f t="shared" si="325"/>
        <v>#VALUE!</v>
      </c>
      <c r="HR167" s="10" t="e">
        <f t="shared" si="457"/>
        <v>#VALUE!</v>
      </c>
      <c r="HT167" s="60" t="e">
        <f t="shared" si="583"/>
        <v>#VALUE!</v>
      </c>
      <c r="HU167" s="7" t="e">
        <f t="shared" si="583"/>
        <v>#VALUE!</v>
      </c>
      <c r="HV167" s="7" t="e">
        <f t="shared" si="583"/>
        <v>#VALUE!</v>
      </c>
      <c r="HW167" s="7" t="e">
        <f t="shared" si="583"/>
        <v>#VALUE!</v>
      </c>
      <c r="HX167" s="7" t="e">
        <f t="shared" si="583"/>
        <v>#VALUE!</v>
      </c>
      <c r="HY167" s="7" t="e">
        <f t="shared" si="583"/>
        <v>#VALUE!</v>
      </c>
      <c r="HZ167" s="7" t="e">
        <f t="shared" si="583"/>
        <v>#VALUE!</v>
      </c>
      <c r="IA167" s="7" t="e">
        <f t="shared" si="583"/>
        <v>#VALUE!</v>
      </c>
      <c r="IB167" s="7" t="e">
        <f t="shared" si="583"/>
        <v>#VALUE!</v>
      </c>
      <c r="IC167" s="7" t="e">
        <f t="shared" si="583"/>
        <v>#VALUE!</v>
      </c>
      <c r="ID167" s="7" t="e">
        <f t="shared" si="583"/>
        <v>#VALUE!</v>
      </c>
      <c r="IE167" s="7" t="e">
        <f t="shared" si="583"/>
        <v>#VALUE!</v>
      </c>
      <c r="IF167" s="7" t="e">
        <f t="shared" si="583"/>
        <v>#VALUE!</v>
      </c>
      <c r="IG167" s="7" t="e">
        <f t="shared" si="583"/>
        <v>#VALUE!</v>
      </c>
      <c r="IH167" s="7" t="e">
        <f t="shared" si="583"/>
        <v>#VALUE!</v>
      </c>
      <c r="II167" s="7" t="e">
        <f t="shared" si="583"/>
        <v>#VALUE!</v>
      </c>
      <c r="IJ167" s="7" t="e">
        <f t="shared" si="582"/>
        <v>#VALUE!</v>
      </c>
      <c r="IK167" s="7" t="e">
        <f t="shared" si="582"/>
        <v>#VALUE!</v>
      </c>
      <c r="IL167" s="7" t="e">
        <f t="shared" si="582"/>
        <v>#VALUE!</v>
      </c>
      <c r="IM167" s="61" t="e">
        <f t="shared" si="582"/>
        <v>#VALUE!</v>
      </c>
      <c r="JE167" s="67" t="str">
        <f t="shared" si="460"/>
        <v/>
      </c>
      <c r="JF167" s="60" t="str">
        <f>IF(AND($IQ$5='Dev Settings'!$BU$3, COUNTIF($IP$21:$IP$25, HT167)&gt;0, COUNTIF($IP$21:$IP$25, HT166)&gt;0), MIN($ML166:$NE166)-ML166, IF(AND($IQ$6='Dev Settings'!$BU$3, COUNTIF($IQ$21:$IQ$25, HT167)&gt;0, COUNTIF($IQ$21:$IQ$25, HT166)&gt;0), MAX($ML166:$NE166)-ML166, IFERROR(INDEX($IU$8:$IU$107, MATCH(HT167, $IT$8:$IT$107, 0)), "")))</f>
        <v/>
      </c>
      <c r="JG167" s="7" t="str">
        <f>IF(AND($IQ$5='Dev Settings'!$BU$3, COUNTIF($IP$21:$IP$25, HU167)&gt;0, COUNTIF($IP$21:$IP$25, HU166)&gt;0), MIN($ML166:$NE166)-MM166, IF(AND($IQ$6='Dev Settings'!$BU$3, COUNTIF($IQ$21:$IQ$25, HU167)&gt;0, COUNTIF($IQ$21:$IQ$25, HU166)&gt;0), MAX($ML166:$NE166)-MM166, IFERROR(INDEX($IU$8:$IU$107, MATCH(HU167, $IT$8:$IT$107, 0)), "")))</f>
        <v/>
      </c>
      <c r="JH167" s="7" t="str">
        <f>IF(AND($IQ$5='Dev Settings'!$BU$3, COUNTIF($IP$21:$IP$25, HV167)&gt;0, COUNTIF($IP$21:$IP$25, HV166)&gt;0), MIN($ML166:$NE166)-MN166, IF(AND($IQ$6='Dev Settings'!$BU$3, COUNTIF($IQ$21:$IQ$25, HV167)&gt;0, COUNTIF($IQ$21:$IQ$25, HV166)&gt;0), MAX($ML166:$NE166)-MN166, IFERROR(INDEX($IU$8:$IU$107, MATCH(HV167, $IT$8:$IT$107, 0)), "")))</f>
        <v/>
      </c>
      <c r="JI167" s="7" t="str">
        <f>IF(AND($IQ$5='Dev Settings'!$BU$3, COUNTIF($IP$21:$IP$25, HW167)&gt;0, COUNTIF($IP$21:$IP$25, HW166)&gt;0), MIN($ML166:$NE166)-MO166, IF(AND($IQ$6='Dev Settings'!$BU$3, COUNTIF($IQ$21:$IQ$25, HW167)&gt;0, COUNTIF($IQ$21:$IQ$25, HW166)&gt;0), MAX($ML166:$NE166)-MO166, IFERROR(INDEX($IU$8:$IU$107, MATCH(HW167, $IT$8:$IT$107, 0)), "")))</f>
        <v/>
      </c>
      <c r="JJ167" s="7" t="str">
        <f>IF(AND($IQ$5='Dev Settings'!$BU$3, COUNTIF($IP$21:$IP$25, HX167)&gt;0, COUNTIF($IP$21:$IP$25, HX166)&gt;0), MIN($ML166:$NE166)-MP166, IF(AND($IQ$6='Dev Settings'!$BU$3, COUNTIF($IQ$21:$IQ$25, HX167)&gt;0, COUNTIF($IQ$21:$IQ$25, HX166)&gt;0), MAX($ML166:$NE166)-MP166, IFERROR(INDEX($IU$8:$IU$107, MATCH(HX167, $IT$8:$IT$107, 0)), "")))</f>
        <v/>
      </c>
      <c r="JK167" s="7" t="str">
        <f>IF(AND($IQ$5='Dev Settings'!$BU$3, COUNTIF($IP$21:$IP$25, HY167)&gt;0, COUNTIF($IP$21:$IP$25, HY166)&gt;0), MIN($ML166:$NE166)-MQ166, IF(AND($IQ$6='Dev Settings'!$BU$3, COUNTIF($IQ$21:$IQ$25, HY167)&gt;0, COUNTIF($IQ$21:$IQ$25, HY166)&gt;0), MAX($ML166:$NE166)-MQ166, IFERROR(INDEX($IU$8:$IU$107, MATCH(HY167, $IT$8:$IT$107, 0)), "")))</f>
        <v/>
      </c>
      <c r="JL167" s="7" t="str">
        <f>IF(AND($IQ$5='Dev Settings'!$BU$3, COUNTIF($IP$21:$IP$25, HZ167)&gt;0, COUNTIF($IP$21:$IP$25, HZ166)&gt;0), MIN($ML166:$NE166)-MR166, IF(AND($IQ$6='Dev Settings'!$BU$3, COUNTIF($IQ$21:$IQ$25, HZ167)&gt;0, COUNTIF($IQ$21:$IQ$25, HZ166)&gt;0), MAX($ML166:$NE166)-MR166, IFERROR(INDEX($IU$8:$IU$107, MATCH(HZ167, $IT$8:$IT$107, 0)), "")))</f>
        <v/>
      </c>
      <c r="JM167" s="7" t="str">
        <f>IF(AND($IQ$5='Dev Settings'!$BU$3, COUNTIF($IP$21:$IP$25, IA167)&gt;0, COUNTIF($IP$21:$IP$25, IA166)&gt;0), MIN($ML166:$NE166)-MS166, IF(AND($IQ$6='Dev Settings'!$BU$3, COUNTIF($IQ$21:$IQ$25, IA167)&gt;0, COUNTIF($IQ$21:$IQ$25, IA166)&gt;0), MAX($ML166:$NE166)-MS166, IFERROR(INDEX($IU$8:$IU$107, MATCH(IA167, $IT$8:$IT$107, 0)), "")))</f>
        <v/>
      </c>
      <c r="JN167" s="7" t="str">
        <f>IF(AND($IQ$5='Dev Settings'!$BU$3, COUNTIF($IP$21:$IP$25, IB167)&gt;0, COUNTIF($IP$21:$IP$25, IB166)&gt;0), MIN($ML166:$NE166)-MT166, IF(AND($IQ$6='Dev Settings'!$BU$3, COUNTIF($IQ$21:$IQ$25, IB167)&gt;0, COUNTIF($IQ$21:$IQ$25, IB166)&gt;0), MAX($ML166:$NE166)-MT166, IFERROR(INDEX($IU$8:$IU$107, MATCH(IB167, $IT$8:$IT$107, 0)), "")))</f>
        <v/>
      </c>
      <c r="JO167" s="7" t="str">
        <f>IF(AND($IQ$5='Dev Settings'!$BU$3, COUNTIF($IP$21:$IP$25, IC167)&gt;0, COUNTIF($IP$21:$IP$25, IC166)&gt;0), MIN($ML166:$NE166)-MU166, IF(AND($IQ$6='Dev Settings'!$BU$3, COUNTIF($IQ$21:$IQ$25, IC167)&gt;0, COUNTIF($IQ$21:$IQ$25, IC166)&gt;0), MAX($ML166:$NE166)-MU166, IFERROR(INDEX($IU$8:$IU$107, MATCH(IC167, $IT$8:$IT$107, 0)), "")))</f>
        <v/>
      </c>
      <c r="JP167" s="7" t="str">
        <f>IF(AND($IQ$5='Dev Settings'!$BU$3, COUNTIF($IP$21:$IP$25, ID167)&gt;0, COUNTIF($IP$21:$IP$25, ID166)&gt;0), MIN($ML166:$NE166)-MV166, IF(AND($IQ$6='Dev Settings'!$BU$3, COUNTIF($IQ$21:$IQ$25, ID167)&gt;0, COUNTIF($IQ$21:$IQ$25, ID166)&gt;0), MAX($ML166:$NE166)-MV166, IFERROR(INDEX($IU$8:$IU$107, MATCH(ID167, $IT$8:$IT$107, 0)), "")))</f>
        <v/>
      </c>
      <c r="JQ167" s="7" t="str">
        <f>IF(AND($IQ$5='Dev Settings'!$BU$3, COUNTIF($IP$21:$IP$25, IE167)&gt;0, COUNTIF($IP$21:$IP$25, IE166)&gt;0), MIN($ML166:$NE166)-MW166, IF(AND($IQ$6='Dev Settings'!$BU$3, COUNTIF($IQ$21:$IQ$25, IE167)&gt;0, COUNTIF($IQ$21:$IQ$25, IE166)&gt;0), MAX($ML166:$NE166)-MW166, IFERROR(INDEX($IU$8:$IU$107, MATCH(IE167, $IT$8:$IT$107, 0)), "")))</f>
        <v/>
      </c>
      <c r="JR167" s="7" t="str">
        <f>IF(AND($IQ$5='Dev Settings'!$BU$3, COUNTIF($IP$21:$IP$25, IF167)&gt;0, COUNTIF($IP$21:$IP$25, IF166)&gt;0), MIN($ML166:$NE166)-MX166, IF(AND($IQ$6='Dev Settings'!$BU$3, COUNTIF($IQ$21:$IQ$25, IF167)&gt;0, COUNTIF($IQ$21:$IQ$25, IF166)&gt;0), MAX($ML166:$NE166)-MX166, IFERROR(INDEX($IU$8:$IU$107, MATCH(IF167, $IT$8:$IT$107, 0)), "")))</f>
        <v/>
      </c>
      <c r="JS167" s="7" t="str">
        <f>IF(AND($IQ$5='Dev Settings'!$BU$3, COUNTIF($IP$21:$IP$25, IG167)&gt;0, COUNTIF($IP$21:$IP$25, IG166)&gt;0), MIN($ML166:$NE166)-MY166, IF(AND($IQ$6='Dev Settings'!$BU$3, COUNTIF($IQ$21:$IQ$25, IG167)&gt;0, COUNTIF($IQ$21:$IQ$25, IG166)&gt;0), MAX($ML166:$NE166)-MY166, IFERROR(INDEX($IU$8:$IU$107, MATCH(IG167, $IT$8:$IT$107, 0)), "")))</f>
        <v/>
      </c>
      <c r="JT167" s="7" t="str">
        <f>IF(AND($IQ$5='Dev Settings'!$BU$3, COUNTIF($IP$21:$IP$25, IH167)&gt;0, COUNTIF($IP$21:$IP$25, IH166)&gt;0), MIN($ML166:$NE166)-MZ166, IF(AND($IQ$6='Dev Settings'!$BU$3, COUNTIF($IQ$21:$IQ$25, IH167)&gt;0, COUNTIF($IQ$21:$IQ$25, IH166)&gt;0), MAX($ML166:$NE166)-MZ166, IFERROR(INDEX($IU$8:$IU$107, MATCH(IH167, $IT$8:$IT$107, 0)), "")))</f>
        <v/>
      </c>
      <c r="JU167" s="7" t="str">
        <f>IF(AND($IQ$5='Dev Settings'!$BU$3, COUNTIF($IP$21:$IP$25, II167)&gt;0, COUNTIF($IP$21:$IP$25, II166)&gt;0), MIN($ML166:$NE166)-NA166, IF(AND($IQ$6='Dev Settings'!$BU$3, COUNTIF($IQ$21:$IQ$25, II167)&gt;0, COUNTIF($IQ$21:$IQ$25, II166)&gt;0), MAX($ML166:$NE166)-NA166, IFERROR(INDEX($IU$8:$IU$107, MATCH(II167, $IT$8:$IT$107, 0)), "")))</f>
        <v/>
      </c>
      <c r="JV167" s="7" t="str">
        <f>IF(AND($IQ$5='Dev Settings'!$BU$3, COUNTIF($IP$21:$IP$25, IJ167)&gt;0, COUNTIF($IP$21:$IP$25, IJ166)&gt;0), MIN($ML166:$NE166)-NB166, IF(AND($IQ$6='Dev Settings'!$BU$3, COUNTIF($IQ$21:$IQ$25, IJ167)&gt;0, COUNTIF($IQ$21:$IQ$25, IJ166)&gt;0), MAX($ML166:$NE166)-NB166, IFERROR(INDEX($IU$8:$IU$107, MATCH(IJ167, $IT$8:$IT$107, 0)), "")))</f>
        <v/>
      </c>
      <c r="JW167" s="7" t="str">
        <f>IF(AND($IQ$5='Dev Settings'!$BU$3, COUNTIF($IP$21:$IP$25, IK167)&gt;0, COUNTIF($IP$21:$IP$25, IK166)&gt;0), MIN($ML166:$NE166)-NC166, IF(AND($IQ$6='Dev Settings'!$BU$3, COUNTIF($IQ$21:$IQ$25, IK167)&gt;0, COUNTIF($IQ$21:$IQ$25, IK166)&gt;0), MAX($ML166:$NE166)-NC166, IFERROR(INDEX($IU$8:$IU$107, MATCH(IK167, $IT$8:$IT$107, 0)), "")))</f>
        <v/>
      </c>
      <c r="JX167" s="7" t="str">
        <f>IF(AND($IQ$5='Dev Settings'!$BU$3, COUNTIF($IP$21:$IP$25, IL167)&gt;0, COUNTIF($IP$21:$IP$25, IL166)&gt;0), MIN($ML166:$NE166)-ND166, IF(AND($IQ$6='Dev Settings'!$BU$3, COUNTIF($IQ$21:$IQ$25, IL167)&gt;0, COUNTIF($IQ$21:$IQ$25, IL166)&gt;0), MAX($ML166:$NE166)-ND166, IFERROR(INDEX($IU$8:$IU$107, MATCH(IL167, $IT$8:$IT$107, 0)), "")))</f>
        <v/>
      </c>
      <c r="JY167" s="61" t="str">
        <f>IF(AND($IQ$5='Dev Settings'!$BU$3, COUNTIF($IP$21:$IP$25, IM167)&gt;0, COUNTIF($IP$21:$IP$25, IM166)&gt;0), MIN($ML166:$NE166)-NE166, IF(AND($IQ$6='Dev Settings'!$BU$3, COUNTIF($IQ$21:$IQ$25, IM167)&gt;0, COUNTIF($IQ$21:$IQ$25, IM166)&gt;0), MAX($ML166:$NE166)-NE166, IFERROR(INDEX($IU$8:$IU$107, MATCH(IM167, $IT$8:$IT$107, 0)), "")))</f>
        <v/>
      </c>
      <c r="KA167" s="60" t="str">
        <f t="shared" si="461"/>
        <v/>
      </c>
      <c r="KB167" s="7" t="str">
        <f t="shared" si="462"/>
        <v/>
      </c>
      <c r="KC167" s="7" t="str">
        <f t="shared" si="463"/>
        <v/>
      </c>
      <c r="KD167" s="7" t="str">
        <f t="shared" si="464"/>
        <v/>
      </c>
      <c r="KE167" s="7" t="str">
        <f t="shared" si="465"/>
        <v/>
      </c>
      <c r="KF167" s="7" t="str">
        <f t="shared" si="466"/>
        <v/>
      </c>
      <c r="KG167" s="7" t="str">
        <f t="shared" si="467"/>
        <v/>
      </c>
      <c r="KH167" s="7" t="str">
        <f t="shared" si="468"/>
        <v/>
      </c>
      <c r="KI167" s="7" t="str">
        <f t="shared" si="469"/>
        <v/>
      </c>
      <c r="KJ167" s="7" t="str">
        <f t="shared" si="470"/>
        <v/>
      </c>
      <c r="KK167" s="7" t="str">
        <f t="shared" si="471"/>
        <v/>
      </c>
      <c r="KL167" s="7" t="str">
        <f t="shared" si="472"/>
        <v/>
      </c>
      <c r="KM167" s="7" t="str">
        <f t="shared" si="473"/>
        <v/>
      </c>
      <c r="KN167" s="7" t="str">
        <f t="shared" si="474"/>
        <v/>
      </c>
      <c r="KO167" s="7" t="str">
        <f t="shared" si="475"/>
        <v/>
      </c>
      <c r="KP167" s="7" t="str">
        <f t="shared" si="476"/>
        <v/>
      </c>
      <c r="KQ167" s="7" t="str">
        <f t="shared" si="477"/>
        <v/>
      </c>
      <c r="KR167" s="7" t="str">
        <f t="shared" si="478"/>
        <v/>
      </c>
      <c r="KS167" s="7" t="str">
        <f t="shared" si="479"/>
        <v/>
      </c>
      <c r="KT167" s="61" t="str">
        <f t="shared" si="480"/>
        <v/>
      </c>
      <c r="KV167" s="60" t="e">
        <f t="shared" si="481"/>
        <v>#VALUE!</v>
      </c>
      <c r="KW167" s="7" t="e">
        <f t="shared" si="482"/>
        <v>#VALUE!</v>
      </c>
      <c r="KX167" s="7" t="e">
        <f t="shared" si="483"/>
        <v>#VALUE!</v>
      </c>
      <c r="KY167" s="7" t="e">
        <f t="shared" si="484"/>
        <v>#VALUE!</v>
      </c>
      <c r="KZ167" s="7" t="e">
        <f t="shared" si="485"/>
        <v>#VALUE!</v>
      </c>
      <c r="LA167" s="7" t="e">
        <f t="shared" si="486"/>
        <v>#VALUE!</v>
      </c>
      <c r="LB167" s="7" t="e">
        <f t="shared" si="487"/>
        <v>#VALUE!</v>
      </c>
      <c r="LC167" s="7" t="e">
        <f t="shared" si="488"/>
        <v>#VALUE!</v>
      </c>
      <c r="LD167" s="7" t="e">
        <f t="shared" si="489"/>
        <v>#VALUE!</v>
      </c>
      <c r="LE167" s="7" t="e">
        <f t="shared" si="490"/>
        <v>#VALUE!</v>
      </c>
      <c r="LF167" s="7" t="e">
        <f t="shared" si="491"/>
        <v>#VALUE!</v>
      </c>
      <c r="LG167" s="7" t="e">
        <f t="shared" si="492"/>
        <v>#VALUE!</v>
      </c>
      <c r="LH167" s="7" t="e">
        <f t="shared" si="493"/>
        <v>#VALUE!</v>
      </c>
      <c r="LI167" s="7" t="e">
        <f t="shared" si="494"/>
        <v>#VALUE!</v>
      </c>
      <c r="LJ167" s="7" t="e">
        <f t="shared" si="495"/>
        <v>#VALUE!</v>
      </c>
      <c r="LK167" s="7" t="e">
        <f t="shared" si="496"/>
        <v>#VALUE!</v>
      </c>
      <c r="LL167" s="7" t="e">
        <f t="shared" si="497"/>
        <v>#VALUE!</v>
      </c>
      <c r="LM167" s="7" t="e">
        <f t="shared" si="498"/>
        <v>#VALUE!</v>
      </c>
      <c r="LN167" s="7" t="e">
        <f t="shared" si="499"/>
        <v>#VALUE!</v>
      </c>
      <c r="LO167" s="61" t="e">
        <f t="shared" si="500"/>
        <v>#VALUE!</v>
      </c>
      <c r="LQ167" s="60" t="e">
        <f t="shared" si="501"/>
        <v>#VALUE!</v>
      </c>
      <c r="LR167" s="7" t="e">
        <f t="shared" si="502"/>
        <v>#VALUE!</v>
      </c>
      <c r="LS167" s="7" t="e">
        <f t="shared" si="503"/>
        <v>#VALUE!</v>
      </c>
      <c r="LT167" s="7" t="e">
        <f t="shared" si="504"/>
        <v>#VALUE!</v>
      </c>
      <c r="LU167" s="7" t="e">
        <f t="shared" si="505"/>
        <v>#VALUE!</v>
      </c>
      <c r="LV167" s="7" t="e">
        <f t="shared" si="506"/>
        <v>#VALUE!</v>
      </c>
      <c r="LW167" s="7" t="e">
        <f t="shared" si="507"/>
        <v>#VALUE!</v>
      </c>
      <c r="LX167" s="7" t="e">
        <f t="shared" si="508"/>
        <v>#VALUE!</v>
      </c>
      <c r="LY167" s="7" t="e">
        <f t="shared" si="509"/>
        <v>#VALUE!</v>
      </c>
      <c r="LZ167" s="7" t="e">
        <f t="shared" si="510"/>
        <v>#VALUE!</v>
      </c>
      <c r="MA167" s="7" t="e">
        <f t="shared" si="511"/>
        <v>#VALUE!</v>
      </c>
      <c r="MB167" s="7" t="e">
        <f t="shared" si="512"/>
        <v>#VALUE!</v>
      </c>
      <c r="MC167" s="7" t="e">
        <f t="shared" si="513"/>
        <v>#VALUE!</v>
      </c>
      <c r="MD167" s="7" t="e">
        <f t="shared" si="514"/>
        <v>#VALUE!</v>
      </c>
      <c r="ME167" s="7" t="e">
        <f t="shared" si="515"/>
        <v>#VALUE!</v>
      </c>
      <c r="MF167" s="7" t="e">
        <f t="shared" si="516"/>
        <v>#VALUE!</v>
      </c>
      <c r="MG167" s="7" t="e">
        <f t="shared" si="517"/>
        <v>#VALUE!</v>
      </c>
      <c r="MH167" s="7" t="e">
        <f t="shared" si="518"/>
        <v>#VALUE!</v>
      </c>
      <c r="MI167" s="7" t="e">
        <f t="shared" si="519"/>
        <v>#VALUE!</v>
      </c>
      <c r="MJ167" s="61" t="e">
        <f t="shared" si="520"/>
        <v>#VALUE!</v>
      </c>
      <c r="ML167" s="60" t="str">
        <f t="shared" si="521"/>
        <v/>
      </c>
      <c r="MM167" s="7" t="str">
        <f t="shared" si="522"/>
        <v/>
      </c>
      <c r="MN167" s="7" t="str">
        <f t="shared" si="523"/>
        <v/>
      </c>
      <c r="MO167" s="7" t="str">
        <f t="shared" si="524"/>
        <v/>
      </c>
      <c r="MP167" s="7" t="str">
        <f t="shared" si="525"/>
        <v/>
      </c>
      <c r="MQ167" s="7" t="str">
        <f t="shared" si="526"/>
        <v/>
      </c>
      <c r="MR167" s="7" t="str">
        <f t="shared" si="527"/>
        <v/>
      </c>
      <c r="MS167" s="7" t="str">
        <f t="shared" si="528"/>
        <v/>
      </c>
      <c r="MT167" s="7" t="str">
        <f t="shared" si="529"/>
        <v/>
      </c>
      <c r="MU167" s="7" t="str">
        <f t="shared" si="530"/>
        <v/>
      </c>
      <c r="MV167" s="7" t="str">
        <f t="shared" si="531"/>
        <v/>
      </c>
      <c r="MW167" s="7" t="str">
        <f t="shared" si="532"/>
        <v/>
      </c>
      <c r="MX167" s="7" t="str">
        <f t="shared" si="533"/>
        <v/>
      </c>
      <c r="MY167" s="7" t="str">
        <f t="shared" si="534"/>
        <v/>
      </c>
      <c r="MZ167" s="7" t="str">
        <f t="shared" si="535"/>
        <v/>
      </c>
      <c r="NA167" s="7" t="str">
        <f t="shared" si="536"/>
        <v/>
      </c>
      <c r="NB167" s="7" t="str">
        <f t="shared" si="537"/>
        <v/>
      </c>
      <c r="NC167" s="7" t="str">
        <f t="shared" si="538"/>
        <v/>
      </c>
      <c r="ND167" s="7" t="str">
        <f t="shared" si="539"/>
        <v/>
      </c>
      <c r="NE167" s="61" t="str">
        <f t="shared" si="540"/>
        <v/>
      </c>
      <c r="NG167" s="10" t="str">
        <f t="shared" si="412"/>
        <v/>
      </c>
      <c r="NI167" s="10" t="str">
        <f t="shared" si="413"/>
        <v/>
      </c>
      <c r="NK167" s="10" t="str">
        <f>IF(COUNTIF($NI167:$NI$176, "X")=1, "X", "")</f>
        <v/>
      </c>
      <c r="NM167" s="10" t="str">
        <f t="shared" si="386"/>
        <v/>
      </c>
      <c r="NO167" s="85" t="str" cm="1">
        <f t="array" ref="NO167">IF(OR(NO$7="", $JE167=""), "", IFERROR(NO$8+SUMPRODUCT((Trades!$CL$8:$CL$307)*(Trades!$O$8:$Q$307=NO$7)*(Trades!$R$8:$R$307&lt;$JE167))-SUMPRODUCT((Trades!$H$8:$H$307)*(Trades!$E$8:$E$307=NO$7)*(Trades!$R$8:$R$307&lt;$JE167)), ""))</f>
        <v/>
      </c>
      <c r="NP167" s="86" t="str" cm="1">
        <f t="array" ref="NP167">IF(OR(NP$7="", $JE167=""), "", IFERROR(NP$8+SUMPRODUCT((Trades!$CL$8:$CL$307)*(Trades!$O$8:$Q$307=NP$7)*(Trades!$R$8:$R$307&lt;$JE167))-SUMPRODUCT((Trades!$H$8:$H$307)*(Trades!$E$8:$E$307=NP$7)*(Trades!$R$8:$R$307&lt;$JE167)), ""))</f>
        <v/>
      </c>
      <c r="NQ167" s="86" t="str" cm="1">
        <f t="array" ref="NQ167">IF(OR(NQ$7="", $JE167=""), "", IFERROR(NQ$8+SUMPRODUCT((Trades!$CL$8:$CL$307)*(Trades!$O$8:$Q$307=NQ$7)*(Trades!$R$8:$R$307&lt;$JE167))-SUMPRODUCT((Trades!$H$8:$H$307)*(Trades!$E$8:$E$307=NQ$7)*(Trades!$R$8:$R$307&lt;$JE167)), ""))</f>
        <v/>
      </c>
      <c r="NR167" s="86" t="str" cm="1">
        <f t="array" ref="NR167">IF(OR(NR$7="", $JE167=""), "", IFERROR(NR$8+SUMPRODUCT((Trades!$CL$8:$CL$307)*(Trades!$O$8:$Q$307=NR$7)*(Trades!$R$8:$R$307&lt;$JE167))-SUMPRODUCT((Trades!$H$8:$H$307)*(Trades!$E$8:$E$307=NR$7)*(Trades!$R$8:$R$307&lt;$JE167)), ""))</f>
        <v/>
      </c>
      <c r="NS167" s="86" t="str" cm="1">
        <f t="array" ref="NS167">IF(OR(NS$7="", $JE167=""), "", IFERROR(NS$8+SUMPRODUCT((Trades!$CL$8:$CL$307)*(Trades!$O$8:$Q$307=NS$7)*(Trades!$R$8:$R$307&lt;$JE167))-SUMPRODUCT((Trades!$H$8:$H$307)*(Trades!$E$8:$E$307=NS$7)*(Trades!$R$8:$R$307&lt;$JE167)), ""))</f>
        <v/>
      </c>
      <c r="NT167" s="86" t="str" cm="1">
        <f t="array" ref="NT167">IF(OR(NT$7="", $JE167=""), "", IFERROR(NT$8+SUMPRODUCT((Trades!$CL$8:$CL$307)*(Trades!$O$8:$Q$307=NT$7)*(Trades!$R$8:$R$307&lt;$JE167))-SUMPRODUCT((Trades!$H$8:$H$307)*(Trades!$E$8:$E$307=NT$7)*(Trades!$R$8:$R$307&lt;$JE167)), ""))</f>
        <v/>
      </c>
      <c r="NU167" s="86" t="str" cm="1">
        <f t="array" ref="NU167">IF(OR(NU$7="", $JE167=""), "", IFERROR(NU$8+SUMPRODUCT((Trades!$CL$8:$CL$307)*(Trades!$O$8:$Q$307=NU$7)*(Trades!$R$8:$R$307&lt;$JE167))-SUMPRODUCT((Trades!$H$8:$H$307)*(Trades!$E$8:$E$307=NU$7)*(Trades!$R$8:$R$307&lt;$JE167)), ""))</f>
        <v/>
      </c>
      <c r="NV167" s="86" t="str" cm="1">
        <f t="array" ref="NV167">IF(OR(NV$7="", $JE167=""), "", IFERROR(NV$8+SUMPRODUCT((Trades!$CL$8:$CL$307)*(Trades!$O$8:$Q$307=NV$7)*(Trades!$R$8:$R$307&lt;$JE167))-SUMPRODUCT((Trades!$H$8:$H$307)*(Trades!$E$8:$E$307=NV$7)*(Trades!$R$8:$R$307&lt;$JE167)), ""))</f>
        <v/>
      </c>
      <c r="NW167" s="86" t="str" cm="1">
        <f t="array" ref="NW167">IF(OR(NW$7="", $JE167=""), "", IFERROR(NW$8+SUMPRODUCT((Trades!$CL$8:$CL$307)*(Trades!$O$8:$Q$307=NW$7)*(Trades!$R$8:$R$307&lt;$JE167))-SUMPRODUCT((Trades!$H$8:$H$307)*(Trades!$E$8:$E$307=NW$7)*(Trades!$R$8:$R$307&lt;$JE167)), ""))</f>
        <v/>
      </c>
      <c r="NX167" s="86" t="str" cm="1">
        <f t="array" ref="NX167">IF(OR(NX$7="", $JE167=""), "", IFERROR(NX$8+SUMPRODUCT((Trades!$CL$8:$CL$307)*(Trades!$O$8:$Q$307=NX$7)*(Trades!$R$8:$R$307&lt;$JE167))-SUMPRODUCT((Trades!$H$8:$H$307)*(Trades!$E$8:$E$307=NX$7)*(Trades!$R$8:$R$307&lt;$JE167)), ""))</f>
        <v/>
      </c>
      <c r="NY167" s="86" t="str" cm="1">
        <f t="array" ref="NY167">IF(OR(NY$7="", $JE167=""), "", IFERROR(NY$8+SUMPRODUCT((Trades!$CL$8:$CL$307)*(Trades!$O$8:$Q$307=NY$7)*(Trades!$R$8:$R$307&lt;$JE167))-SUMPRODUCT((Trades!$H$8:$H$307)*(Trades!$E$8:$E$307=NY$7)*(Trades!$R$8:$R$307&lt;$JE167)), ""))</f>
        <v/>
      </c>
      <c r="NZ167" s="86" t="str" cm="1">
        <f t="array" ref="NZ167">IF(OR(NZ$7="", $JE167=""), "", IFERROR(NZ$8+SUMPRODUCT((Trades!$CL$8:$CL$307)*(Trades!$O$8:$Q$307=NZ$7)*(Trades!$R$8:$R$307&lt;$JE167))-SUMPRODUCT((Trades!$H$8:$H$307)*(Trades!$E$8:$E$307=NZ$7)*(Trades!$R$8:$R$307&lt;$JE167)), ""))</f>
        <v/>
      </c>
      <c r="OA167" s="86" t="str" cm="1">
        <f t="array" ref="OA167">IF(OR(OA$7="", $JE167=""), "", IFERROR(OA$8+SUMPRODUCT((Trades!$CL$8:$CL$307)*(Trades!$O$8:$Q$307=OA$7)*(Trades!$R$8:$R$307&lt;$JE167))-SUMPRODUCT((Trades!$H$8:$H$307)*(Trades!$E$8:$E$307=OA$7)*(Trades!$R$8:$R$307&lt;$JE167)), ""))</f>
        <v/>
      </c>
      <c r="OB167" s="86" t="str" cm="1">
        <f t="array" ref="OB167">IF(OR(OB$7="", $JE167=""), "", IFERROR(OB$8+SUMPRODUCT((Trades!$CL$8:$CL$307)*(Trades!$O$8:$Q$307=OB$7)*(Trades!$R$8:$R$307&lt;$JE167))-SUMPRODUCT((Trades!$H$8:$H$307)*(Trades!$E$8:$E$307=OB$7)*(Trades!$R$8:$R$307&lt;$JE167)), ""))</f>
        <v/>
      </c>
      <c r="OC167" s="86" t="str" cm="1">
        <f t="array" ref="OC167">IF(OR(OC$7="", $JE167=""), "", IFERROR(OC$8+SUMPRODUCT((Trades!$CL$8:$CL$307)*(Trades!$O$8:$Q$307=OC$7)*(Trades!$R$8:$R$307&lt;$JE167))-SUMPRODUCT((Trades!$H$8:$H$307)*(Trades!$E$8:$E$307=OC$7)*(Trades!$R$8:$R$307&lt;$JE167)), ""))</f>
        <v/>
      </c>
      <c r="OD167" s="86" t="str" cm="1">
        <f t="array" ref="OD167">IF(OR(OD$7="", $JE167=""), "", IFERROR(OD$8+SUMPRODUCT((Trades!$CL$8:$CL$307)*(Trades!$O$8:$Q$307=OD$7)*(Trades!$R$8:$R$307&lt;$JE167))-SUMPRODUCT((Trades!$H$8:$H$307)*(Trades!$E$8:$E$307=OD$7)*(Trades!$R$8:$R$307&lt;$JE167)), ""))</f>
        <v/>
      </c>
      <c r="OE167" s="86" t="str" cm="1">
        <f t="array" ref="OE167">IF(OR(OE$7="", $JE167=""), "", IFERROR(OE$8+SUMPRODUCT((Trades!$CL$8:$CL$307)*(Trades!$O$8:$Q$307=OE$7)*(Trades!$R$8:$R$307&lt;$JE167))-SUMPRODUCT((Trades!$H$8:$H$307)*(Trades!$E$8:$E$307=OE$7)*(Trades!$R$8:$R$307&lt;$JE167)), ""))</f>
        <v/>
      </c>
      <c r="OF167" s="86" t="str" cm="1">
        <f t="array" ref="OF167">IF(OR(OF$7="", $JE167=""), "", IFERROR(OF$8+SUMPRODUCT((Trades!$CL$8:$CL$307)*(Trades!$O$8:$Q$307=OF$7)*(Trades!$R$8:$R$307&lt;$JE167))-SUMPRODUCT((Trades!$H$8:$H$307)*(Trades!$E$8:$E$307=OF$7)*(Trades!$R$8:$R$307&lt;$JE167)), ""))</f>
        <v/>
      </c>
      <c r="OG167" s="86" t="str" cm="1">
        <f t="array" ref="OG167">IF(OR(OG$7="", $JE167=""), "", IFERROR(OG$8+SUMPRODUCT((Trades!$CL$8:$CL$307)*(Trades!$O$8:$Q$307=OG$7)*(Trades!$R$8:$R$307&lt;$JE167))-SUMPRODUCT((Trades!$H$8:$H$307)*(Trades!$E$8:$E$307=OG$7)*(Trades!$R$8:$R$307&lt;$JE167)), ""))</f>
        <v/>
      </c>
      <c r="OH167" s="87" t="str" cm="1">
        <f t="array" ref="OH167">IF(OR(OH$7="", $JE167=""), "", IFERROR(OH$8+SUMPRODUCT((Trades!$CL$8:$CL$307)*(Trades!$O$8:$Q$307=OH$7)*(Trades!$R$8:$R$307&lt;$JE167))-SUMPRODUCT((Trades!$H$8:$H$307)*(Trades!$E$8:$E$307=OH$7)*(Trades!$R$8:$R$307&lt;$JE167)), ""))</f>
        <v/>
      </c>
      <c r="OJ167" s="94" t="str">
        <f t="shared" si="541"/>
        <v/>
      </c>
      <c r="OK167" s="95" t="str">
        <f t="shared" si="542"/>
        <v/>
      </c>
      <c r="OL167" s="95" t="str">
        <f t="shared" si="543"/>
        <v/>
      </c>
      <c r="OM167" s="95" t="str">
        <f t="shared" si="544"/>
        <v/>
      </c>
      <c r="ON167" s="95" t="str">
        <f t="shared" si="545"/>
        <v/>
      </c>
      <c r="OO167" s="95" t="str">
        <f t="shared" si="546"/>
        <v/>
      </c>
      <c r="OP167" s="95" t="str">
        <f t="shared" si="547"/>
        <v/>
      </c>
      <c r="OQ167" s="95" t="str">
        <f t="shared" si="548"/>
        <v/>
      </c>
      <c r="OR167" s="95" t="str">
        <f t="shared" si="549"/>
        <v/>
      </c>
      <c r="OS167" s="95" t="str">
        <f t="shared" si="550"/>
        <v/>
      </c>
      <c r="OT167" s="95" t="str">
        <f t="shared" si="551"/>
        <v/>
      </c>
      <c r="OU167" s="95" t="str">
        <f t="shared" si="552"/>
        <v/>
      </c>
      <c r="OV167" s="95" t="str">
        <f t="shared" si="553"/>
        <v/>
      </c>
      <c r="OW167" s="95" t="str">
        <f t="shared" si="554"/>
        <v/>
      </c>
      <c r="OX167" s="95" t="str">
        <f t="shared" si="555"/>
        <v/>
      </c>
      <c r="OY167" s="95" t="str">
        <f t="shared" si="556"/>
        <v/>
      </c>
      <c r="OZ167" s="95" t="str">
        <f t="shared" si="557"/>
        <v/>
      </c>
      <c r="PA167" s="95" t="str">
        <f t="shared" si="558"/>
        <v/>
      </c>
      <c r="PB167" s="95" t="str">
        <f t="shared" si="559"/>
        <v/>
      </c>
      <c r="PC167" s="96" t="str">
        <f t="shared" si="560"/>
        <v/>
      </c>
      <c r="PE167" s="101" t="str">
        <f t="shared" si="415"/>
        <v/>
      </c>
      <c r="PG167" s="106" t="str">
        <f t="shared" si="561"/>
        <v/>
      </c>
      <c r="PH167" s="107" t="str">
        <f t="shared" si="562"/>
        <v/>
      </c>
      <c r="PI167" s="107" t="str">
        <f t="shared" si="563"/>
        <v/>
      </c>
      <c r="PJ167" s="107" t="str">
        <f t="shared" si="564"/>
        <v/>
      </c>
      <c r="PK167" s="107" t="str">
        <f t="shared" si="565"/>
        <v/>
      </c>
      <c r="PL167" s="107" t="str">
        <f t="shared" si="566"/>
        <v/>
      </c>
      <c r="PM167" s="107" t="str">
        <f t="shared" si="567"/>
        <v/>
      </c>
      <c r="PN167" s="107" t="str">
        <f t="shared" si="568"/>
        <v/>
      </c>
      <c r="PO167" s="107" t="str">
        <f t="shared" si="569"/>
        <v/>
      </c>
      <c r="PP167" s="107" t="str">
        <f t="shared" si="570"/>
        <v/>
      </c>
      <c r="PQ167" s="107" t="str">
        <f t="shared" si="571"/>
        <v/>
      </c>
      <c r="PR167" s="107" t="str">
        <f t="shared" si="572"/>
        <v/>
      </c>
      <c r="PS167" s="107" t="str">
        <f t="shared" si="573"/>
        <v/>
      </c>
      <c r="PT167" s="107" t="str">
        <f t="shared" si="574"/>
        <v/>
      </c>
      <c r="PU167" s="107" t="str">
        <f t="shared" si="575"/>
        <v/>
      </c>
      <c r="PV167" s="107" t="str">
        <f t="shared" si="576"/>
        <v/>
      </c>
      <c r="PW167" s="107" t="str">
        <f t="shared" si="577"/>
        <v/>
      </c>
      <c r="PX167" s="107" t="str">
        <f t="shared" si="578"/>
        <v/>
      </c>
      <c r="PY167" s="107" t="str">
        <f t="shared" si="579"/>
        <v/>
      </c>
      <c r="PZ167" s="108" t="str">
        <f t="shared" si="580"/>
        <v/>
      </c>
      <c r="QB167" s="124" t="str" cm="1">
        <f t="array" ref="QB167">IF(OR($QB$3="", $NI167=""), "", IFERROR(INDEX($ML167:$NE167, $QA167, MATCH($QB$3, $ML$7:$NE$7, 0)), ""))</f>
        <v/>
      </c>
      <c r="QD167" s="101" t="e" cm="1">
        <f t="array" ref="QD167">IF(OR($NI167="", $QB$3=""), NA(), IFERROR(INDEX($NO167:$OH167, $QC167, MATCH($QB$3, $NO$7:$OH$7, 0)), NA()))</f>
        <v>#N/A</v>
      </c>
      <c r="QF167" s="10">
        <f t="shared" si="387"/>
        <v>-20</v>
      </c>
    </row>
    <row r="168" spans="218:448" ht="15" hidden="1" customHeight="1" x14ac:dyDescent="0.25">
      <c r="HJ168" s="52" t="e">
        <f t="shared" si="581"/>
        <v>#VALUE!</v>
      </c>
      <c r="HL168" s="49">
        <f>$CA$24</f>
        <v>0.66666666666666652</v>
      </c>
      <c r="HN168" s="10" t="e">
        <f t="shared" ref="HN168:HN175" si="584">IF($HJ168="", "", IFERROR(INDEX($CH$8:$CH$38, MATCH($HJ168, $CD$8:$CD$38, 0)), ""))</f>
        <v>#VALUE!</v>
      </c>
      <c r="HP168" s="10" t="e">
        <f t="shared" ref="HP168:HP175" si="585">IF($HJ168="", "", IFERROR(INDEX($CB$8:$CB$31, MATCH($HL168, $CA$8:$CA$31, 0)), ""))</f>
        <v>#VALUE!</v>
      </c>
      <c r="HR168" s="10" t="e">
        <f t="shared" si="457"/>
        <v>#VALUE!</v>
      </c>
      <c r="HT168" s="60" t="e">
        <f t="shared" si="583"/>
        <v>#VALUE!</v>
      </c>
      <c r="HU168" s="7" t="e">
        <f t="shared" si="583"/>
        <v>#VALUE!</v>
      </c>
      <c r="HV168" s="7" t="e">
        <f t="shared" si="583"/>
        <v>#VALUE!</v>
      </c>
      <c r="HW168" s="7" t="e">
        <f t="shared" si="583"/>
        <v>#VALUE!</v>
      </c>
      <c r="HX168" s="7" t="e">
        <f t="shared" si="583"/>
        <v>#VALUE!</v>
      </c>
      <c r="HY168" s="7" t="e">
        <f t="shared" si="583"/>
        <v>#VALUE!</v>
      </c>
      <c r="HZ168" s="7" t="e">
        <f t="shared" si="583"/>
        <v>#VALUE!</v>
      </c>
      <c r="IA168" s="7" t="e">
        <f t="shared" si="583"/>
        <v>#VALUE!</v>
      </c>
      <c r="IB168" s="7" t="e">
        <f t="shared" si="583"/>
        <v>#VALUE!</v>
      </c>
      <c r="IC168" s="7" t="e">
        <f t="shared" si="583"/>
        <v>#VALUE!</v>
      </c>
      <c r="ID168" s="7" t="e">
        <f t="shared" si="583"/>
        <v>#VALUE!</v>
      </c>
      <c r="IE168" s="7" t="e">
        <f t="shared" si="583"/>
        <v>#VALUE!</v>
      </c>
      <c r="IF168" s="7" t="e">
        <f t="shared" si="583"/>
        <v>#VALUE!</v>
      </c>
      <c r="IG168" s="7" t="e">
        <f t="shared" si="583"/>
        <v>#VALUE!</v>
      </c>
      <c r="IH168" s="7" t="e">
        <f t="shared" si="583"/>
        <v>#VALUE!</v>
      </c>
      <c r="II168" s="7" t="e">
        <f t="shared" si="583"/>
        <v>#VALUE!</v>
      </c>
      <c r="IJ168" s="7" t="e">
        <f t="shared" si="582"/>
        <v>#VALUE!</v>
      </c>
      <c r="IK168" s="7" t="e">
        <f t="shared" si="582"/>
        <v>#VALUE!</v>
      </c>
      <c r="IL168" s="7" t="e">
        <f t="shared" si="582"/>
        <v>#VALUE!</v>
      </c>
      <c r="IM168" s="61" t="e">
        <f t="shared" si="582"/>
        <v>#VALUE!</v>
      </c>
      <c r="JE168" s="67" t="str">
        <f t="shared" si="460"/>
        <v/>
      </c>
      <c r="JF168" s="60" t="str">
        <f>IF(AND($IQ$5='Dev Settings'!$BU$3, COUNTIF($IP$21:$IP$25, HT168)&gt;0, COUNTIF($IP$21:$IP$25, HT167)&gt;0), MIN($ML167:$NE167)-ML167, IF(AND($IQ$6='Dev Settings'!$BU$3, COUNTIF($IQ$21:$IQ$25, HT168)&gt;0, COUNTIF($IQ$21:$IQ$25, HT167)&gt;0), MAX($ML167:$NE167)-ML167, IFERROR(INDEX($IU$8:$IU$107, MATCH(HT168, $IT$8:$IT$107, 0)), "")))</f>
        <v/>
      </c>
      <c r="JG168" s="7" t="str">
        <f>IF(AND($IQ$5='Dev Settings'!$BU$3, COUNTIF($IP$21:$IP$25, HU168)&gt;0, COUNTIF($IP$21:$IP$25, HU167)&gt;0), MIN($ML167:$NE167)-MM167, IF(AND($IQ$6='Dev Settings'!$BU$3, COUNTIF($IQ$21:$IQ$25, HU168)&gt;0, COUNTIF($IQ$21:$IQ$25, HU167)&gt;0), MAX($ML167:$NE167)-MM167, IFERROR(INDEX($IU$8:$IU$107, MATCH(HU168, $IT$8:$IT$107, 0)), "")))</f>
        <v/>
      </c>
      <c r="JH168" s="7" t="str">
        <f>IF(AND($IQ$5='Dev Settings'!$BU$3, COUNTIF($IP$21:$IP$25, HV168)&gt;0, COUNTIF($IP$21:$IP$25, HV167)&gt;0), MIN($ML167:$NE167)-MN167, IF(AND($IQ$6='Dev Settings'!$BU$3, COUNTIF($IQ$21:$IQ$25, HV168)&gt;0, COUNTIF($IQ$21:$IQ$25, HV167)&gt;0), MAX($ML167:$NE167)-MN167, IFERROR(INDEX($IU$8:$IU$107, MATCH(HV168, $IT$8:$IT$107, 0)), "")))</f>
        <v/>
      </c>
      <c r="JI168" s="7" t="str">
        <f>IF(AND($IQ$5='Dev Settings'!$BU$3, COUNTIF($IP$21:$IP$25, HW168)&gt;0, COUNTIF($IP$21:$IP$25, HW167)&gt;0), MIN($ML167:$NE167)-MO167, IF(AND($IQ$6='Dev Settings'!$BU$3, COUNTIF($IQ$21:$IQ$25, HW168)&gt;0, COUNTIF($IQ$21:$IQ$25, HW167)&gt;0), MAX($ML167:$NE167)-MO167, IFERROR(INDEX($IU$8:$IU$107, MATCH(HW168, $IT$8:$IT$107, 0)), "")))</f>
        <v/>
      </c>
      <c r="JJ168" s="7" t="str">
        <f>IF(AND($IQ$5='Dev Settings'!$BU$3, COUNTIF($IP$21:$IP$25, HX168)&gt;0, COUNTIF($IP$21:$IP$25, HX167)&gt;0), MIN($ML167:$NE167)-MP167, IF(AND($IQ$6='Dev Settings'!$BU$3, COUNTIF($IQ$21:$IQ$25, HX168)&gt;0, COUNTIF($IQ$21:$IQ$25, HX167)&gt;0), MAX($ML167:$NE167)-MP167, IFERROR(INDEX($IU$8:$IU$107, MATCH(HX168, $IT$8:$IT$107, 0)), "")))</f>
        <v/>
      </c>
      <c r="JK168" s="7" t="str">
        <f>IF(AND($IQ$5='Dev Settings'!$BU$3, COUNTIF($IP$21:$IP$25, HY168)&gt;0, COUNTIF($IP$21:$IP$25, HY167)&gt;0), MIN($ML167:$NE167)-MQ167, IF(AND($IQ$6='Dev Settings'!$BU$3, COUNTIF($IQ$21:$IQ$25, HY168)&gt;0, COUNTIF($IQ$21:$IQ$25, HY167)&gt;0), MAX($ML167:$NE167)-MQ167, IFERROR(INDEX($IU$8:$IU$107, MATCH(HY168, $IT$8:$IT$107, 0)), "")))</f>
        <v/>
      </c>
      <c r="JL168" s="7" t="str">
        <f>IF(AND($IQ$5='Dev Settings'!$BU$3, COUNTIF($IP$21:$IP$25, HZ168)&gt;0, COUNTIF($IP$21:$IP$25, HZ167)&gt;0), MIN($ML167:$NE167)-MR167, IF(AND($IQ$6='Dev Settings'!$BU$3, COUNTIF($IQ$21:$IQ$25, HZ168)&gt;0, COUNTIF($IQ$21:$IQ$25, HZ167)&gt;0), MAX($ML167:$NE167)-MR167, IFERROR(INDEX($IU$8:$IU$107, MATCH(HZ168, $IT$8:$IT$107, 0)), "")))</f>
        <v/>
      </c>
      <c r="JM168" s="7" t="str">
        <f>IF(AND($IQ$5='Dev Settings'!$BU$3, COUNTIF($IP$21:$IP$25, IA168)&gt;0, COUNTIF($IP$21:$IP$25, IA167)&gt;0), MIN($ML167:$NE167)-MS167, IF(AND($IQ$6='Dev Settings'!$BU$3, COUNTIF($IQ$21:$IQ$25, IA168)&gt;0, COUNTIF($IQ$21:$IQ$25, IA167)&gt;0), MAX($ML167:$NE167)-MS167, IFERROR(INDEX($IU$8:$IU$107, MATCH(IA168, $IT$8:$IT$107, 0)), "")))</f>
        <v/>
      </c>
      <c r="JN168" s="7" t="str">
        <f>IF(AND($IQ$5='Dev Settings'!$BU$3, COUNTIF($IP$21:$IP$25, IB168)&gt;0, COUNTIF($IP$21:$IP$25, IB167)&gt;0), MIN($ML167:$NE167)-MT167, IF(AND($IQ$6='Dev Settings'!$BU$3, COUNTIF($IQ$21:$IQ$25, IB168)&gt;0, COUNTIF($IQ$21:$IQ$25, IB167)&gt;0), MAX($ML167:$NE167)-MT167, IFERROR(INDEX($IU$8:$IU$107, MATCH(IB168, $IT$8:$IT$107, 0)), "")))</f>
        <v/>
      </c>
      <c r="JO168" s="7" t="str">
        <f>IF(AND($IQ$5='Dev Settings'!$BU$3, COUNTIF($IP$21:$IP$25, IC168)&gt;0, COUNTIF($IP$21:$IP$25, IC167)&gt;0), MIN($ML167:$NE167)-MU167, IF(AND($IQ$6='Dev Settings'!$BU$3, COUNTIF($IQ$21:$IQ$25, IC168)&gt;0, COUNTIF($IQ$21:$IQ$25, IC167)&gt;0), MAX($ML167:$NE167)-MU167, IFERROR(INDEX($IU$8:$IU$107, MATCH(IC168, $IT$8:$IT$107, 0)), "")))</f>
        <v/>
      </c>
      <c r="JP168" s="7" t="str">
        <f>IF(AND($IQ$5='Dev Settings'!$BU$3, COUNTIF($IP$21:$IP$25, ID168)&gt;0, COUNTIF($IP$21:$IP$25, ID167)&gt;0), MIN($ML167:$NE167)-MV167, IF(AND($IQ$6='Dev Settings'!$BU$3, COUNTIF($IQ$21:$IQ$25, ID168)&gt;0, COUNTIF($IQ$21:$IQ$25, ID167)&gt;0), MAX($ML167:$NE167)-MV167, IFERROR(INDEX($IU$8:$IU$107, MATCH(ID168, $IT$8:$IT$107, 0)), "")))</f>
        <v/>
      </c>
      <c r="JQ168" s="7" t="str">
        <f>IF(AND($IQ$5='Dev Settings'!$BU$3, COUNTIF($IP$21:$IP$25, IE168)&gt;0, COUNTIF($IP$21:$IP$25, IE167)&gt;0), MIN($ML167:$NE167)-MW167, IF(AND($IQ$6='Dev Settings'!$BU$3, COUNTIF($IQ$21:$IQ$25, IE168)&gt;0, COUNTIF($IQ$21:$IQ$25, IE167)&gt;0), MAX($ML167:$NE167)-MW167, IFERROR(INDEX($IU$8:$IU$107, MATCH(IE168, $IT$8:$IT$107, 0)), "")))</f>
        <v/>
      </c>
      <c r="JR168" s="7" t="str">
        <f>IF(AND($IQ$5='Dev Settings'!$BU$3, COUNTIF($IP$21:$IP$25, IF168)&gt;0, COUNTIF($IP$21:$IP$25, IF167)&gt;0), MIN($ML167:$NE167)-MX167, IF(AND($IQ$6='Dev Settings'!$BU$3, COUNTIF($IQ$21:$IQ$25, IF168)&gt;0, COUNTIF($IQ$21:$IQ$25, IF167)&gt;0), MAX($ML167:$NE167)-MX167, IFERROR(INDEX($IU$8:$IU$107, MATCH(IF168, $IT$8:$IT$107, 0)), "")))</f>
        <v/>
      </c>
      <c r="JS168" s="7" t="str">
        <f>IF(AND($IQ$5='Dev Settings'!$BU$3, COUNTIF($IP$21:$IP$25, IG168)&gt;0, COUNTIF($IP$21:$IP$25, IG167)&gt;0), MIN($ML167:$NE167)-MY167, IF(AND($IQ$6='Dev Settings'!$BU$3, COUNTIF($IQ$21:$IQ$25, IG168)&gt;0, COUNTIF($IQ$21:$IQ$25, IG167)&gt;0), MAX($ML167:$NE167)-MY167, IFERROR(INDEX($IU$8:$IU$107, MATCH(IG168, $IT$8:$IT$107, 0)), "")))</f>
        <v/>
      </c>
      <c r="JT168" s="7" t="str">
        <f>IF(AND($IQ$5='Dev Settings'!$BU$3, COUNTIF($IP$21:$IP$25, IH168)&gt;0, COUNTIF($IP$21:$IP$25, IH167)&gt;0), MIN($ML167:$NE167)-MZ167, IF(AND($IQ$6='Dev Settings'!$BU$3, COUNTIF($IQ$21:$IQ$25, IH168)&gt;0, COUNTIF($IQ$21:$IQ$25, IH167)&gt;0), MAX($ML167:$NE167)-MZ167, IFERROR(INDEX($IU$8:$IU$107, MATCH(IH168, $IT$8:$IT$107, 0)), "")))</f>
        <v/>
      </c>
      <c r="JU168" s="7" t="str">
        <f>IF(AND($IQ$5='Dev Settings'!$BU$3, COUNTIF($IP$21:$IP$25, II168)&gt;0, COUNTIF($IP$21:$IP$25, II167)&gt;0), MIN($ML167:$NE167)-NA167, IF(AND($IQ$6='Dev Settings'!$BU$3, COUNTIF($IQ$21:$IQ$25, II168)&gt;0, COUNTIF($IQ$21:$IQ$25, II167)&gt;0), MAX($ML167:$NE167)-NA167, IFERROR(INDEX($IU$8:$IU$107, MATCH(II168, $IT$8:$IT$107, 0)), "")))</f>
        <v/>
      </c>
      <c r="JV168" s="7" t="str">
        <f>IF(AND($IQ$5='Dev Settings'!$BU$3, COUNTIF($IP$21:$IP$25, IJ168)&gt;0, COUNTIF($IP$21:$IP$25, IJ167)&gt;0), MIN($ML167:$NE167)-NB167, IF(AND($IQ$6='Dev Settings'!$BU$3, COUNTIF($IQ$21:$IQ$25, IJ168)&gt;0, COUNTIF($IQ$21:$IQ$25, IJ167)&gt;0), MAX($ML167:$NE167)-NB167, IFERROR(INDEX($IU$8:$IU$107, MATCH(IJ168, $IT$8:$IT$107, 0)), "")))</f>
        <v/>
      </c>
      <c r="JW168" s="7" t="str">
        <f>IF(AND($IQ$5='Dev Settings'!$BU$3, COUNTIF($IP$21:$IP$25, IK168)&gt;0, COUNTIF($IP$21:$IP$25, IK167)&gt;0), MIN($ML167:$NE167)-NC167, IF(AND($IQ$6='Dev Settings'!$BU$3, COUNTIF($IQ$21:$IQ$25, IK168)&gt;0, COUNTIF($IQ$21:$IQ$25, IK167)&gt;0), MAX($ML167:$NE167)-NC167, IFERROR(INDEX($IU$8:$IU$107, MATCH(IK168, $IT$8:$IT$107, 0)), "")))</f>
        <v/>
      </c>
      <c r="JX168" s="7" t="str">
        <f>IF(AND($IQ$5='Dev Settings'!$BU$3, COUNTIF($IP$21:$IP$25, IL168)&gt;0, COUNTIF($IP$21:$IP$25, IL167)&gt;0), MIN($ML167:$NE167)-ND167, IF(AND($IQ$6='Dev Settings'!$BU$3, COUNTIF($IQ$21:$IQ$25, IL168)&gt;0, COUNTIF($IQ$21:$IQ$25, IL167)&gt;0), MAX($ML167:$NE167)-ND167, IFERROR(INDEX($IU$8:$IU$107, MATCH(IL168, $IT$8:$IT$107, 0)), "")))</f>
        <v/>
      </c>
      <c r="JY168" s="61" t="str">
        <f>IF(AND($IQ$5='Dev Settings'!$BU$3, COUNTIF($IP$21:$IP$25, IM168)&gt;0, COUNTIF($IP$21:$IP$25, IM167)&gt;0), MIN($ML167:$NE167)-NE167, IF(AND($IQ$6='Dev Settings'!$BU$3, COUNTIF($IQ$21:$IQ$25, IM168)&gt;0, COUNTIF($IQ$21:$IQ$25, IM167)&gt;0), MAX($ML167:$NE167)-NE167, IFERROR(INDEX($IU$8:$IU$107, MATCH(IM168, $IT$8:$IT$107, 0)), "")))</f>
        <v/>
      </c>
      <c r="KA168" s="60" t="str">
        <f t="shared" si="461"/>
        <v/>
      </c>
      <c r="KB168" s="7" t="str">
        <f t="shared" si="462"/>
        <v/>
      </c>
      <c r="KC168" s="7" t="str">
        <f t="shared" si="463"/>
        <v/>
      </c>
      <c r="KD168" s="7" t="str">
        <f t="shared" si="464"/>
        <v/>
      </c>
      <c r="KE168" s="7" t="str">
        <f t="shared" si="465"/>
        <v/>
      </c>
      <c r="KF168" s="7" t="str">
        <f t="shared" si="466"/>
        <v/>
      </c>
      <c r="KG168" s="7" t="str">
        <f t="shared" si="467"/>
        <v/>
      </c>
      <c r="KH168" s="7" t="str">
        <f t="shared" si="468"/>
        <v/>
      </c>
      <c r="KI168" s="7" t="str">
        <f t="shared" si="469"/>
        <v/>
      </c>
      <c r="KJ168" s="7" t="str">
        <f t="shared" si="470"/>
        <v/>
      </c>
      <c r="KK168" s="7" t="str">
        <f t="shared" si="471"/>
        <v/>
      </c>
      <c r="KL168" s="7" t="str">
        <f t="shared" si="472"/>
        <v/>
      </c>
      <c r="KM168" s="7" t="str">
        <f t="shared" si="473"/>
        <v/>
      </c>
      <c r="KN168" s="7" t="str">
        <f t="shared" si="474"/>
        <v/>
      </c>
      <c r="KO168" s="7" t="str">
        <f t="shared" si="475"/>
        <v/>
      </c>
      <c r="KP168" s="7" t="str">
        <f t="shared" si="476"/>
        <v/>
      </c>
      <c r="KQ168" s="7" t="str">
        <f t="shared" si="477"/>
        <v/>
      </c>
      <c r="KR168" s="7" t="str">
        <f t="shared" si="478"/>
        <v/>
      </c>
      <c r="KS168" s="7" t="str">
        <f t="shared" si="479"/>
        <v/>
      </c>
      <c r="KT168" s="61" t="str">
        <f t="shared" si="480"/>
        <v/>
      </c>
      <c r="KV168" s="60" t="e">
        <f t="shared" si="481"/>
        <v>#VALUE!</v>
      </c>
      <c r="KW168" s="7" t="e">
        <f t="shared" si="482"/>
        <v>#VALUE!</v>
      </c>
      <c r="KX168" s="7" t="e">
        <f t="shared" si="483"/>
        <v>#VALUE!</v>
      </c>
      <c r="KY168" s="7" t="e">
        <f t="shared" si="484"/>
        <v>#VALUE!</v>
      </c>
      <c r="KZ168" s="7" t="e">
        <f t="shared" si="485"/>
        <v>#VALUE!</v>
      </c>
      <c r="LA168" s="7" t="e">
        <f t="shared" si="486"/>
        <v>#VALUE!</v>
      </c>
      <c r="LB168" s="7" t="e">
        <f t="shared" si="487"/>
        <v>#VALUE!</v>
      </c>
      <c r="LC168" s="7" t="e">
        <f t="shared" si="488"/>
        <v>#VALUE!</v>
      </c>
      <c r="LD168" s="7" t="e">
        <f t="shared" si="489"/>
        <v>#VALUE!</v>
      </c>
      <c r="LE168" s="7" t="e">
        <f t="shared" si="490"/>
        <v>#VALUE!</v>
      </c>
      <c r="LF168" s="7" t="e">
        <f t="shared" si="491"/>
        <v>#VALUE!</v>
      </c>
      <c r="LG168" s="7" t="e">
        <f t="shared" si="492"/>
        <v>#VALUE!</v>
      </c>
      <c r="LH168" s="7" t="e">
        <f t="shared" si="493"/>
        <v>#VALUE!</v>
      </c>
      <c r="LI168" s="7" t="e">
        <f t="shared" si="494"/>
        <v>#VALUE!</v>
      </c>
      <c r="LJ168" s="7" t="e">
        <f t="shared" si="495"/>
        <v>#VALUE!</v>
      </c>
      <c r="LK168" s="7" t="e">
        <f t="shared" si="496"/>
        <v>#VALUE!</v>
      </c>
      <c r="LL168" s="7" t="e">
        <f t="shared" si="497"/>
        <v>#VALUE!</v>
      </c>
      <c r="LM168" s="7" t="e">
        <f t="shared" si="498"/>
        <v>#VALUE!</v>
      </c>
      <c r="LN168" s="7" t="e">
        <f t="shared" si="499"/>
        <v>#VALUE!</v>
      </c>
      <c r="LO168" s="61" t="e">
        <f t="shared" si="500"/>
        <v>#VALUE!</v>
      </c>
      <c r="LQ168" s="60" t="e">
        <f t="shared" si="501"/>
        <v>#VALUE!</v>
      </c>
      <c r="LR168" s="7" t="e">
        <f t="shared" si="502"/>
        <v>#VALUE!</v>
      </c>
      <c r="LS168" s="7" t="e">
        <f t="shared" si="503"/>
        <v>#VALUE!</v>
      </c>
      <c r="LT168" s="7" t="e">
        <f t="shared" si="504"/>
        <v>#VALUE!</v>
      </c>
      <c r="LU168" s="7" t="e">
        <f t="shared" si="505"/>
        <v>#VALUE!</v>
      </c>
      <c r="LV168" s="7" t="e">
        <f t="shared" si="506"/>
        <v>#VALUE!</v>
      </c>
      <c r="LW168" s="7" t="e">
        <f t="shared" si="507"/>
        <v>#VALUE!</v>
      </c>
      <c r="LX168" s="7" t="e">
        <f t="shared" si="508"/>
        <v>#VALUE!</v>
      </c>
      <c r="LY168" s="7" t="e">
        <f t="shared" si="509"/>
        <v>#VALUE!</v>
      </c>
      <c r="LZ168" s="7" t="e">
        <f t="shared" si="510"/>
        <v>#VALUE!</v>
      </c>
      <c r="MA168" s="7" t="e">
        <f t="shared" si="511"/>
        <v>#VALUE!</v>
      </c>
      <c r="MB168" s="7" t="e">
        <f t="shared" si="512"/>
        <v>#VALUE!</v>
      </c>
      <c r="MC168" s="7" t="e">
        <f t="shared" si="513"/>
        <v>#VALUE!</v>
      </c>
      <c r="MD168" s="7" t="e">
        <f t="shared" si="514"/>
        <v>#VALUE!</v>
      </c>
      <c r="ME168" s="7" t="e">
        <f t="shared" si="515"/>
        <v>#VALUE!</v>
      </c>
      <c r="MF168" s="7" t="e">
        <f t="shared" si="516"/>
        <v>#VALUE!</v>
      </c>
      <c r="MG168" s="7" t="e">
        <f t="shared" si="517"/>
        <v>#VALUE!</v>
      </c>
      <c r="MH168" s="7" t="e">
        <f t="shared" si="518"/>
        <v>#VALUE!</v>
      </c>
      <c r="MI168" s="7" t="e">
        <f t="shared" si="519"/>
        <v>#VALUE!</v>
      </c>
      <c r="MJ168" s="61" t="e">
        <f t="shared" si="520"/>
        <v>#VALUE!</v>
      </c>
      <c r="ML168" s="60" t="str">
        <f t="shared" si="521"/>
        <v/>
      </c>
      <c r="MM168" s="7" t="str">
        <f t="shared" si="522"/>
        <v/>
      </c>
      <c r="MN168" s="7" t="str">
        <f t="shared" si="523"/>
        <v/>
      </c>
      <c r="MO168" s="7" t="str">
        <f t="shared" si="524"/>
        <v/>
      </c>
      <c r="MP168" s="7" t="str">
        <f t="shared" si="525"/>
        <v/>
      </c>
      <c r="MQ168" s="7" t="str">
        <f t="shared" si="526"/>
        <v/>
      </c>
      <c r="MR168" s="7" t="str">
        <f t="shared" si="527"/>
        <v/>
      </c>
      <c r="MS168" s="7" t="str">
        <f t="shared" si="528"/>
        <v/>
      </c>
      <c r="MT168" s="7" t="str">
        <f t="shared" si="529"/>
        <v/>
      </c>
      <c r="MU168" s="7" t="str">
        <f t="shared" si="530"/>
        <v/>
      </c>
      <c r="MV168" s="7" t="str">
        <f t="shared" si="531"/>
        <v/>
      </c>
      <c r="MW168" s="7" t="str">
        <f t="shared" si="532"/>
        <v/>
      </c>
      <c r="MX168" s="7" t="str">
        <f t="shared" si="533"/>
        <v/>
      </c>
      <c r="MY168" s="7" t="str">
        <f t="shared" si="534"/>
        <v/>
      </c>
      <c r="MZ168" s="7" t="str">
        <f t="shared" si="535"/>
        <v/>
      </c>
      <c r="NA168" s="7" t="str">
        <f t="shared" si="536"/>
        <v/>
      </c>
      <c r="NB168" s="7" t="str">
        <f t="shared" si="537"/>
        <v/>
      </c>
      <c r="NC168" s="7" t="str">
        <f t="shared" si="538"/>
        <v/>
      </c>
      <c r="ND168" s="7" t="str">
        <f t="shared" si="539"/>
        <v/>
      </c>
      <c r="NE168" s="61" t="str">
        <f t="shared" si="540"/>
        <v/>
      </c>
      <c r="NG168" s="10" t="str">
        <f t="shared" si="412"/>
        <v/>
      </c>
      <c r="NI168" s="10" t="str">
        <f t="shared" si="413"/>
        <v/>
      </c>
      <c r="NK168" s="10" t="str">
        <f>IF(COUNTIF($NI168:$NI$176, "X")=1, "X", "")</f>
        <v/>
      </c>
      <c r="NM168" s="10" t="str">
        <f t="shared" si="386"/>
        <v/>
      </c>
      <c r="NO168" s="85" t="str" cm="1">
        <f t="array" ref="NO168">IF(OR(NO$7="", $JE168=""), "", IFERROR(NO$8+SUMPRODUCT((Trades!$CL$8:$CL$307)*(Trades!$O$8:$Q$307=NO$7)*(Trades!$R$8:$R$307&lt;$JE168))-SUMPRODUCT((Trades!$H$8:$H$307)*(Trades!$E$8:$E$307=NO$7)*(Trades!$R$8:$R$307&lt;$JE168)), ""))</f>
        <v/>
      </c>
      <c r="NP168" s="86" t="str" cm="1">
        <f t="array" ref="NP168">IF(OR(NP$7="", $JE168=""), "", IFERROR(NP$8+SUMPRODUCT((Trades!$CL$8:$CL$307)*(Trades!$O$8:$Q$307=NP$7)*(Trades!$R$8:$R$307&lt;$JE168))-SUMPRODUCT((Trades!$H$8:$H$307)*(Trades!$E$8:$E$307=NP$7)*(Trades!$R$8:$R$307&lt;$JE168)), ""))</f>
        <v/>
      </c>
      <c r="NQ168" s="86" t="str" cm="1">
        <f t="array" ref="NQ168">IF(OR(NQ$7="", $JE168=""), "", IFERROR(NQ$8+SUMPRODUCT((Trades!$CL$8:$CL$307)*(Trades!$O$8:$Q$307=NQ$7)*(Trades!$R$8:$R$307&lt;$JE168))-SUMPRODUCT((Trades!$H$8:$H$307)*(Trades!$E$8:$E$307=NQ$7)*(Trades!$R$8:$R$307&lt;$JE168)), ""))</f>
        <v/>
      </c>
      <c r="NR168" s="86" t="str" cm="1">
        <f t="array" ref="NR168">IF(OR(NR$7="", $JE168=""), "", IFERROR(NR$8+SUMPRODUCT((Trades!$CL$8:$CL$307)*(Trades!$O$8:$Q$307=NR$7)*(Trades!$R$8:$R$307&lt;$JE168))-SUMPRODUCT((Trades!$H$8:$H$307)*(Trades!$E$8:$E$307=NR$7)*(Trades!$R$8:$R$307&lt;$JE168)), ""))</f>
        <v/>
      </c>
      <c r="NS168" s="86" t="str" cm="1">
        <f t="array" ref="NS168">IF(OR(NS$7="", $JE168=""), "", IFERROR(NS$8+SUMPRODUCT((Trades!$CL$8:$CL$307)*(Trades!$O$8:$Q$307=NS$7)*(Trades!$R$8:$R$307&lt;$JE168))-SUMPRODUCT((Trades!$H$8:$H$307)*(Trades!$E$8:$E$307=NS$7)*(Trades!$R$8:$R$307&lt;$JE168)), ""))</f>
        <v/>
      </c>
      <c r="NT168" s="86" t="str" cm="1">
        <f t="array" ref="NT168">IF(OR(NT$7="", $JE168=""), "", IFERROR(NT$8+SUMPRODUCT((Trades!$CL$8:$CL$307)*(Trades!$O$8:$Q$307=NT$7)*(Trades!$R$8:$R$307&lt;$JE168))-SUMPRODUCT((Trades!$H$8:$H$307)*(Trades!$E$8:$E$307=NT$7)*(Trades!$R$8:$R$307&lt;$JE168)), ""))</f>
        <v/>
      </c>
      <c r="NU168" s="86" t="str" cm="1">
        <f t="array" ref="NU168">IF(OR(NU$7="", $JE168=""), "", IFERROR(NU$8+SUMPRODUCT((Trades!$CL$8:$CL$307)*(Trades!$O$8:$Q$307=NU$7)*(Trades!$R$8:$R$307&lt;$JE168))-SUMPRODUCT((Trades!$H$8:$H$307)*(Trades!$E$8:$E$307=NU$7)*(Trades!$R$8:$R$307&lt;$JE168)), ""))</f>
        <v/>
      </c>
      <c r="NV168" s="86" t="str" cm="1">
        <f t="array" ref="NV168">IF(OR(NV$7="", $JE168=""), "", IFERROR(NV$8+SUMPRODUCT((Trades!$CL$8:$CL$307)*(Trades!$O$8:$Q$307=NV$7)*(Trades!$R$8:$R$307&lt;$JE168))-SUMPRODUCT((Trades!$H$8:$H$307)*(Trades!$E$8:$E$307=NV$7)*(Trades!$R$8:$R$307&lt;$JE168)), ""))</f>
        <v/>
      </c>
      <c r="NW168" s="86" t="str" cm="1">
        <f t="array" ref="NW168">IF(OR(NW$7="", $JE168=""), "", IFERROR(NW$8+SUMPRODUCT((Trades!$CL$8:$CL$307)*(Trades!$O$8:$Q$307=NW$7)*(Trades!$R$8:$R$307&lt;$JE168))-SUMPRODUCT((Trades!$H$8:$H$307)*(Trades!$E$8:$E$307=NW$7)*(Trades!$R$8:$R$307&lt;$JE168)), ""))</f>
        <v/>
      </c>
      <c r="NX168" s="86" t="str" cm="1">
        <f t="array" ref="NX168">IF(OR(NX$7="", $JE168=""), "", IFERROR(NX$8+SUMPRODUCT((Trades!$CL$8:$CL$307)*(Trades!$O$8:$Q$307=NX$7)*(Trades!$R$8:$R$307&lt;$JE168))-SUMPRODUCT((Trades!$H$8:$H$307)*(Trades!$E$8:$E$307=NX$7)*(Trades!$R$8:$R$307&lt;$JE168)), ""))</f>
        <v/>
      </c>
      <c r="NY168" s="86" t="str" cm="1">
        <f t="array" ref="NY168">IF(OR(NY$7="", $JE168=""), "", IFERROR(NY$8+SUMPRODUCT((Trades!$CL$8:$CL$307)*(Trades!$O$8:$Q$307=NY$7)*(Trades!$R$8:$R$307&lt;$JE168))-SUMPRODUCT((Trades!$H$8:$H$307)*(Trades!$E$8:$E$307=NY$7)*(Trades!$R$8:$R$307&lt;$JE168)), ""))</f>
        <v/>
      </c>
      <c r="NZ168" s="86" t="str" cm="1">
        <f t="array" ref="NZ168">IF(OR(NZ$7="", $JE168=""), "", IFERROR(NZ$8+SUMPRODUCT((Trades!$CL$8:$CL$307)*(Trades!$O$8:$Q$307=NZ$7)*(Trades!$R$8:$R$307&lt;$JE168))-SUMPRODUCT((Trades!$H$8:$H$307)*(Trades!$E$8:$E$307=NZ$7)*(Trades!$R$8:$R$307&lt;$JE168)), ""))</f>
        <v/>
      </c>
      <c r="OA168" s="86" t="str" cm="1">
        <f t="array" ref="OA168">IF(OR(OA$7="", $JE168=""), "", IFERROR(OA$8+SUMPRODUCT((Trades!$CL$8:$CL$307)*(Trades!$O$8:$Q$307=OA$7)*(Trades!$R$8:$R$307&lt;$JE168))-SUMPRODUCT((Trades!$H$8:$H$307)*(Trades!$E$8:$E$307=OA$7)*(Trades!$R$8:$R$307&lt;$JE168)), ""))</f>
        <v/>
      </c>
      <c r="OB168" s="86" t="str" cm="1">
        <f t="array" ref="OB168">IF(OR(OB$7="", $JE168=""), "", IFERROR(OB$8+SUMPRODUCT((Trades!$CL$8:$CL$307)*(Trades!$O$8:$Q$307=OB$7)*(Trades!$R$8:$R$307&lt;$JE168))-SUMPRODUCT((Trades!$H$8:$H$307)*(Trades!$E$8:$E$307=OB$7)*(Trades!$R$8:$R$307&lt;$JE168)), ""))</f>
        <v/>
      </c>
      <c r="OC168" s="86" t="str" cm="1">
        <f t="array" ref="OC168">IF(OR(OC$7="", $JE168=""), "", IFERROR(OC$8+SUMPRODUCT((Trades!$CL$8:$CL$307)*(Trades!$O$8:$Q$307=OC$7)*(Trades!$R$8:$R$307&lt;$JE168))-SUMPRODUCT((Trades!$H$8:$H$307)*(Trades!$E$8:$E$307=OC$7)*(Trades!$R$8:$R$307&lt;$JE168)), ""))</f>
        <v/>
      </c>
      <c r="OD168" s="86" t="str" cm="1">
        <f t="array" ref="OD168">IF(OR(OD$7="", $JE168=""), "", IFERROR(OD$8+SUMPRODUCT((Trades!$CL$8:$CL$307)*(Trades!$O$8:$Q$307=OD$7)*(Trades!$R$8:$R$307&lt;$JE168))-SUMPRODUCT((Trades!$H$8:$H$307)*(Trades!$E$8:$E$307=OD$7)*(Trades!$R$8:$R$307&lt;$JE168)), ""))</f>
        <v/>
      </c>
      <c r="OE168" s="86" t="str" cm="1">
        <f t="array" ref="OE168">IF(OR(OE$7="", $JE168=""), "", IFERROR(OE$8+SUMPRODUCT((Trades!$CL$8:$CL$307)*(Trades!$O$8:$Q$307=OE$7)*(Trades!$R$8:$R$307&lt;$JE168))-SUMPRODUCT((Trades!$H$8:$H$307)*(Trades!$E$8:$E$307=OE$7)*(Trades!$R$8:$R$307&lt;$JE168)), ""))</f>
        <v/>
      </c>
      <c r="OF168" s="86" t="str" cm="1">
        <f t="array" ref="OF168">IF(OR(OF$7="", $JE168=""), "", IFERROR(OF$8+SUMPRODUCT((Trades!$CL$8:$CL$307)*(Trades!$O$8:$Q$307=OF$7)*(Trades!$R$8:$R$307&lt;$JE168))-SUMPRODUCT((Trades!$H$8:$H$307)*(Trades!$E$8:$E$307=OF$7)*(Trades!$R$8:$R$307&lt;$JE168)), ""))</f>
        <v/>
      </c>
      <c r="OG168" s="86" t="str" cm="1">
        <f t="array" ref="OG168">IF(OR(OG$7="", $JE168=""), "", IFERROR(OG$8+SUMPRODUCT((Trades!$CL$8:$CL$307)*(Trades!$O$8:$Q$307=OG$7)*(Trades!$R$8:$R$307&lt;$JE168))-SUMPRODUCT((Trades!$H$8:$H$307)*(Trades!$E$8:$E$307=OG$7)*(Trades!$R$8:$R$307&lt;$JE168)), ""))</f>
        <v/>
      </c>
      <c r="OH168" s="87" t="str" cm="1">
        <f t="array" ref="OH168">IF(OR(OH$7="", $JE168=""), "", IFERROR(OH$8+SUMPRODUCT((Trades!$CL$8:$CL$307)*(Trades!$O$8:$Q$307=OH$7)*(Trades!$R$8:$R$307&lt;$JE168))-SUMPRODUCT((Trades!$H$8:$H$307)*(Trades!$E$8:$E$307=OH$7)*(Trades!$R$8:$R$307&lt;$JE168)), ""))</f>
        <v/>
      </c>
      <c r="OJ168" s="94" t="str">
        <f t="shared" si="541"/>
        <v/>
      </c>
      <c r="OK168" s="95" t="str">
        <f t="shared" si="542"/>
        <v/>
      </c>
      <c r="OL168" s="95" t="str">
        <f t="shared" si="543"/>
        <v/>
      </c>
      <c r="OM168" s="95" t="str">
        <f t="shared" si="544"/>
        <v/>
      </c>
      <c r="ON168" s="95" t="str">
        <f t="shared" si="545"/>
        <v/>
      </c>
      <c r="OO168" s="95" t="str">
        <f t="shared" si="546"/>
        <v/>
      </c>
      <c r="OP168" s="95" t="str">
        <f t="shared" si="547"/>
        <v/>
      </c>
      <c r="OQ168" s="95" t="str">
        <f t="shared" si="548"/>
        <v/>
      </c>
      <c r="OR168" s="95" t="str">
        <f t="shared" si="549"/>
        <v/>
      </c>
      <c r="OS168" s="95" t="str">
        <f t="shared" si="550"/>
        <v/>
      </c>
      <c r="OT168" s="95" t="str">
        <f t="shared" si="551"/>
        <v/>
      </c>
      <c r="OU168" s="95" t="str">
        <f t="shared" si="552"/>
        <v/>
      </c>
      <c r="OV168" s="95" t="str">
        <f t="shared" si="553"/>
        <v/>
      </c>
      <c r="OW168" s="95" t="str">
        <f t="shared" si="554"/>
        <v/>
      </c>
      <c r="OX168" s="95" t="str">
        <f t="shared" si="555"/>
        <v/>
      </c>
      <c r="OY168" s="95" t="str">
        <f t="shared" si="556"/>
        <v/>
      </c>
      <c r="OZ168" s="95" t="str">
        <f t="shared" si="557"/>
        <v/>
      </c>
      <c r="PA168" s="95" t="str">
        <f t="shared" si="558"/>
        <v/>
      </c>
      <c r="PB168" s="95" t="str">
        <f t="shared" si="559"/>
        <v/>
      </c>
      <c r="PC168" s="96" t="str">
        <f t="shared" si="560"/>
        <v/>
      </c>
      <c r="PE168" s="101" t="str">
        <f t="shared" si="415"/>
        <v/>
      </c>
      <c r="PG168" s="106" t="str">
        <f t="shared" si="561"/>
        <v/>
      </c>
      <c r="PH168" s="107" t="str">
        <f t="shared" si="562"/>
        <v/>
      </c>
      <c r="PI168" s="107" t="str">
        <f t="shared" si="563"/>
        <v/>
      </c>
      <c r="PJ168" s="107" t="str">
        <f t="shared" si="564"/>
        <v/>
      </c>
      <c r="PK168" s="107" t="str">
        <f t="shared" si="565"/>
        <v/>
      </c>
      <c r="PL168" s="107" t="str">
        <f t="shared" si="566"/>
        <v/>
      </c>
      <c r="PM168" s="107" t="str">
        <f t="shared" si="567"/>
        <v/>
      </c>
      <c r="PN168" s="107" t="str">
        <f t="shared" si="568"/>
        <v/>
      </c>
      <c r="PO168" s="107" t="str">
        <f t="shared" si="569"/>
        <v/>
      </c>
      <c r="PP168" s="107" t="str">
        <f t="shared" si="570"/>
        <v/>
      </c>
      <c r="PQ168" s="107" t="str">
        <f t="shared" si="571"/>
        <v/>
      </c>
      <c r="PR168" s="107" t="str">
        <f t="shared" si="572"/>
        <v/>
      </c>
      <c r="PS168" s="107" t="str">
        <f t="shared" si="573"/>
        <v/>
      </c>
      <c r="PT168" s="107" t="str">
        <f t="shared" si="574"/>
        <v/>
      </c>
      <c r="PU168" s="107" t="str">
        <f t="shared" si="575"/>
        <v/>
      </c>
      <c r="PV168" s="107" t="str">
        <f t="shared" si="576"/>
        <v/>
      </c>
      <c r="PW168" s="107" t="str">
        <f t="shared" si="577"/>
        <v/>
      </c>
      <c r="PX168" s="107" t="str">
        <f t="shared" si="578"/>
        <v/>
      </c>
      <c r="PY168" s="107" t="str">
        <f t="shared" si="579"/>
        <v/>
      </c>
      <c r="PZ168" s="108" t="str">
        <f t="shared" si="580"/>
        <v/>
      </c>
      <c r="QB168" s="124" t="str" cm="1">
        <f t="array" ref="QB168">IF(OR($QB$3="", $NI168=""), "", IFERROR(INDEX($ML168:$NE168, $QA168, MATCH($QB$3, $ML$7:$NE$7, 0)), ""))</f>
        <v/>
      </c>
      <c r="QD168" s="101" t="e" cm="1">
        <f t="array" ref="QD168">IF(OR($NI168="", $QB$3=""), NA(), IFERROR(INDEX($NO168:$OH168, $QC168, MATCH($QB$3, $NO$7:$OH$7, 0)), NA()))</f>
        <v>#N/A</v>
      </c>
      <c r="QF168" s="10">
        <f t="shared" si="387"/>
        <v>-20</v>
      </c>
    </row>
    <row r="169" spans="218:448" ht="15" hidden="1" customHeight="1" x14ac:dyDescent="0.25">
      <c r="HJ169" s="52" t="e">
        <f t="shared" si="581"/>
        <v>#VALUE!</v>
      </c>
      <c r="HL169" s="49">
        <f>$CA$25</f>
        <v>0.70833333333333315</v>
      </c>
      <c r="HN169" s="10" t="e">
        <f t="shared" si="584"/>
        <v>#VALUE!</v>
      </c>
      <c r="HP169" s="10" t="e">
        <f t="shared" si="585"/>
        <v>#VALUE!</v>
      </c>
      <c r="HR169" s="10" t="e">
        <f t="shared" si="457"/>
        <v>#VALUE!</v>
      </c>
      <c r="HT169" s="60" t="e">
        <f t="shared" si="583"/>
        <v>#VALUE!</v>
      </c>
      <c r="HU169" s="7" t="e">
        <f t="shared" si="583"/>
        <v>#VALUE!</v>
      </c>
      <c r="HV169" s="7" t="e">
        <f t="shared" si="583"/>
        <v>#VALUE!</v>
      </c>
      <c r="HW169" s="7" t="e">
        <f t="shared" si="583"/>
        <v>#VALUE!</v>
      </c>
      <c r="HX169" s="7" t="e">
        <f t="shared" si="583"/>
        <v>#VALUE!</v>
      </c>
      <c r="HY169" s="7" t="e">
        <f t="shared" si="583"/>
        <v>#VALUE!</v>
      </c>
      <c r="HZ169" s="7" t="e">
        <f t="shared" si="583"/>
        <v>#VALUE!</v>
      </c>
      <c r="IA169" s="7" t="e">
        <f t="shared" si="583"/>
        <v>#VALUE!</v>
      </c>
      <c r="IB169" s="7" t="e">
        <f t="shared" si="583"/>
        <v>#VALUE!</v>
      </c>
      <c r="IC169" s="7" t="e">
        <f t="shared" si="583"/>
        <v>#VALUE!</v>
      </c>
      <c r="ID169" s="7" t="e">
        <f t="shared" si="583"/>
        <v>#VALUE!</v>
      </c>
      <c r="IE169" s="7" t="e">
        <f t="shared" si="583"/>
        <v>#VALUE!</v>
      </c>
      <c r="IF169" s="7" t="e">
        <f t="shared" si="583"/>
        <v>#VALUE!</v>
      </c>
      <c r="IG169" s="7" t="e">
        <f t="shared" si="583"/>
        <v>#VALUE!</v>
      </c>
      <c r="IH169" s="7" t="e">
        <f t="shared" si="583"/>
        <v>#VALUE!</v>
      </c>
      <c r="II169" s="7" t="e">
        <f t="shared" si="583"/>
        <v>#VALUE!</v>
      </c>
      <c r="IJ169" s="7" t="e">
        <f t="shared" si="582"/>
        <v>#VALUE!</v>
      </c>
      <c r="IK169" s="7" t="e">
        <f t="shared" si="582"/>
        <v>#VALUE!</v>
      </c>
      <c r="IL169" s="7" t="e">
        <f t="shared" si="582"/>
        <v>#VALUE!</v>
      </c>
      <c r="IM169" s="61" t="e">
        <f t="shared" si="582"/>
        <v>#VALUE!</v>
      </c>
      <c r="JE169" s="67" t="str">
        <f t="shared" si="460"/>
        <v/>
      </c>
      <c r="JF169" s="60" t="str">
        <f>IF(AND($IQ$5='Dev Settings'!$BU$3, COUNTIF($IP$21:$IP$25, HT169)&gt;0, COUNTIF($IP$21:$IP$25, HT168)&gt;0), MIN($ML168:$NE168)-ML168, IF(AND($IQ$6='Dev Settings'!$BU$3, COUNTIF($IQ$21:$IQ$25, HT169)&gt;0, COUNTIF($IQ$21:$IQ$25, HT168)&gt;0), MAX($ML168:$NE168)-ML168, IFERROR(INDEX($IU$8:$IU$107, MATCH(HT169, $IT$8:$IT$107, 0)), "")))</f>
        <v/>
      </c>
      <c r="JG169" s="7" t="str">
        <f>IF(AND($IQ$5='Dev Settings'!$BU$3, COUNTIF($IP$21:$IP$25, HU169)&gt;0, COUNTIF($IP$21:$IP$25, HU168)&gt;0), MIN($ML168:$NE168)-MM168, IF(AND($IQ$6='Dev Settings'!$BU$3, COUNTIF($IQ$21:$IQ$25, HU169)&gt;0, COUNTIF($IQ$21:$IQ$25, HU168)&gt;0), MAX($ML168:$NE168)-MM168, IFERROR(INDEX($IU$8:$IU$107, MATCH(HU169, $IT$8:$IT$107, 0)), "")))</f>
        <v/>
      </c>
      <c r="JH169" s="7" t="str">
        <f>IF(AND($IQ$5='Dev Settings'!$BU$3, COUNTIF($IP$21:$IP$25, HV169)&gt;0, COUNTIF($IP$21:$IP$25, HV168)&gt;0), MIN($ML168:$NE168)-MN168, IF(AND($IQ$6='Dev Settings'!$BU$3, COUNTIF($IQ$21:$IQ$25, HV169)&gt;0, COUNTIF($IQ$21:$IQ$25, HV168)&gt;0), MAX($ML168:$NE168)-MN168, IFERROR(INDEX($IU$8:$IU$107, MATCH(HV169, $IT$8:$IT$107, 0)), "")))</f>
        <v/>
      </c>
      <c r="JI169" s="7" t="str">
        <f>IF(AND($IQ$5='Dev Settings'!$BU$3, COUNTIF($IP$21:$IP$25, HW169)&gt;0, COUNTIF($IP$21:$IP$25, HW168)&gt;0), MIN($ML168:$NE168)-MO168, IF(AND($IQ$6='Dev Settings'!$BU$3, COUNTIF($IQ$21:$IQ$25, HW169)&gt;0, COUNTIF($IQ$21:$IQ$25, HW168)&gt;0), MAX($ML168:$NE168)-MO168, IFERROR(INDEX($IU$8:$IU$107, MATCH(HW169, $IT$8:$IT$107, 0)), "")))</f>
        <v/>
      </c>
      <c r="JJ169" s="7" t="str">
        <f>IF(AND($IQ$5='Dev Settings'!$BU$3, COUNTIF($IP$21:$IP$25, HX169)&gt;0, COUNTIF($IP$21:$IP$25, HX168)&gt;0), MIN($ML168:$NE168)-MP168, IF(AND($IQ$6='Dev Settings'!$BU$3, COUNTIF($IQ$21:$IQ$25, HX169)&gt;0, COUNTIF($IQ$21:$IQ$25, HX168)&gt;0), MAX($ML168:$NE168)-MP168, IFERROR(INDEX($IU$8:$IU$107, MATCH(HX169, $IT$8:$IT$107, 0)), "")))</f>
        <v/>
      </c>
      <c r="JK169" s="7" t="str">
        <f>IF(AND($IQ$5='Dev Settings'!$BU$3, COUNTIF($IP$21:$IP$25, HY169)&gt;0, COUNTIF($IP$21:$IP$25, HY168)&gt;0), MIN($ML168:$NE168)-MQ168, IF(AND($IQ$6='Dev Settings'!$BU$3, COUNTIF($IQ$21:$IQ$25, HY169)&gt;0, COUNTIF($IQ$21:$IQ$25, HY168)&gt;0), MAX($ML168:$NE168)-MQ168, IFERROR(INDEX($IU$8:$IU$107, MATCH(HY169, $IT$8:$IT$107, 0)), "")))</f>
        <v/>
      </c>
      <c r="JL169" s="7" t="str">
        <f>IF(AND($IQ$5='Dev Settings'!$BU$3, COUNTIF($IP$21:$IP$25, HZ169)&gt;0, COUNTIF($IP$21:$IP$25, HZ168)&gt;0), MIN($ML168:$NE168)-MR168, IF(AND($IQ$6='Dev Settings'!$BU$3, COUNTIF($IQ$21:$IQ$25, HZ169)&gt;0, COUNTIF($IQ$21:$IQ$25, HZ168)&gt;0), MAX($ML168:$NE168)-MR168, IFERROR(INDEX($IU$8:$IU$107, MATCH(HZ169, $IT$8:$IT$107, 0)), "")))</f>
        <v/>
      </c>
      <c r="JM169" s="7" t="str">
        <f>IF(AND($IQ$5='Dev Settings'!$BU$3, COUNTIF($IP$21:$IP$25, IA169)&gt;0, COUNTIF($IP$21:$IP$25, IA168)&gt;0), MIN($ML168:$NE168)-MS168, IF(AND($IQ$6='Dev Settings'!$BU$3, COUNTIF($IQ$21:$IQ$25, IA169)&gt;0, COUNTIF($IQ$21:$IQ$25, IA168)&gt;0), MAX($ML168:$NE168)-MS168, IFERROR(INDEX($IU$8:$IU$107, MATCH(IA169, $IT$8:$IT$107, 0)), "")))</f>
        <v/>
      </c>
      <c r="JN169" s="7" t="str">
        <f>IF(AND($IQ$5='Dev Settings'!$BU$3, COUNTIF($IP$21:$IP$25, IB169)&gt;0, COUNTIF($IP$21:$IP$25, IB168)&gt;0), MIN($ML168:$NE168)-MT168, IF(AND($IQ$6='Dev Settings'!$BU$3, COUNTIF($IQ$21:$IQ$25, IB169)&gt;0, COUNTIF($IQ$21:$IQ$25, IB168)&gt;0), MAX($ML168:$NE168)-MT168, IFERROR(INDEX($IU$8:$IU$107, MATCH(IB169, $IT$8:$IT$107, 0)), "")))</f>
        <v/>
      </c>
      <c r="JO169" s="7" t="str">
        <f>IF(AND($IQ$5='Dev Settings'!$BU$3, COUNTIF($IP$21:$IP$25, IC169)&gt;0, COUNTIF($IP$21:$IP$25, IC168)&gt;0), MIN($ML168:$NE168)-MU168, IF(AND($IQ$6='Dev Settings'!$BU$3, COUNTIF($IQ$21:$IQ$25, IC169)&gt;0, COUNTIF($IQ$21:$IQ$25, IC168)&gt;0), MAX($ML168:$NE168)-MU168, IFERROR(INDEX($IU$8:$IU$107, MATCH(IC169, $IT$8:$IT$107, 0)), "")))</f>
        <v/>
      </c>
      <c r="JP169" s="7" t="str">
        <f>IF(AND($IQ$5='Dev Settings'!$BU$3, COUNTIF($IP$21:$IP$25, ID169)&gt;0, COUNTIF($IP$21:$IP$25, ID168)&gt;0), MIN($ML168:$NE168)-MV168, IF(AND($IQ$6='Dev Settings'!$BU$3, COUNTIF($IQ$21:$IQ$25, ID169)&gt;0, COUNTIF($IQ$21:$IQ$25, ID168)&gt;0), MAX($ML168:$NE168)-MV168, IFERROR(INDEX($IU$8:$IU$107, MATCH(ID169, $IT$8:$IT$107, 0)), "")))</f>
        <v/>
      </c>
      <c r="JQ169" s="7" t="str">
        <f>IF(AND($IQ$5='Dev Settings'!$BU$3, COUNTIF($IP$21:$IP$25, IE169)&gt;0, COUNTIF($IP$21:$IP$25, IE168)&gt;0), MIN($ML168:$NE168)-MW168, IF(AND($IQ$6='Dev Settings'!$BU$3, COUNTIF($IQ$21:$IQ$25, IE169)&gt;0, COUNTIF($IQ$21:$IQ$25, IE168)&gt;0), MAX($ML168:$NE168)-MW168, IFERROR(INDEX($IU$8:$IU$107, MATCH(IE169, $IT$8:$IT$107, 0)), "")))</f>
        <v/>
      </c>
      <c r="JR169" s="7" t="str">
        <f>IF(AND($IQ$5='Dev Settings'!$BU$3, COUNTIF($IP$21:$IP$25, IF169)&gt;0, COUNTIF($IP$21:$IP$25, IF168)&gt;0), MIN($ML168:$NE168)-MX168, IF(AND($IQ$6='Dev Settings'!$BU$3, COUNTIF($IQ$21:$IQ$25, IF169)&gt;0, COUNTIF($IQ$21:$IQ$25, IF168)&gt;0), MAX($ML168:$NE168)-MX168, IFERROR(INDEX($IU$8:$IU$107, MATCH(IF169, $IT$8:$IT$107, 0)), "")))</f>
        <v/>
      </c>
      <c r="JS169" s="7" t="str">
        <f>IF(AND($IQ$5='Dev Settings'!$BU$3, COUNTIF($IP$21:$IP$25, IG169)&gt;0, COUNTIF($IP$21:$IP$25, IG168)&gt;0), MIN($ML168:$NE168)-MY168, IF(AND($IQ$6='Dev Settings'!$BU$3, COUNTIF($IQ$21:$IQ$25, IG169)&gt;0, COUNTIF($IQ$21:$IQ$25, IG168)&gt;0), MAX($ML168:$NE168)-MY168, IFERROR(INDEX($IU$8:$IU$107, MATCH(IG169, $IT$8:$IT$107, 0)), "")))</f>
        <v/>
      </c>
      <c r="JT169" s="7" t="str">
        <f>IF(AND($IQ$5='Dev Settings'!$BU$3, COUNTIF($IP$21:$IP$25, IH169)&gt;0, COUNTIF($IP$21:$IP$25, IH168)&gt;0), MIN($ML168:$NE168)-MZ168, IF(AND($IQ$6='Dev Settings'!$BU$3, COUNTIF($IQ$21:$IQ$25, IH169)&gt;0, COUNTIF($IQ$21:$IQ$25, IH168)&gt;0), MAX($ML168:$NE168)-MZ168, IFERROR(INDEX($IU$8:$IU$107, MATCH(IH169, $IT$8:$IT$107, 0)), "")))</f>
        <v/>
      </c>
      <c r="JU169" s="7" t="str">
        <f>IF(AND($IQ$5='Dev Settings'!$BU$3, COUNTIF($IP$21:$IP$25, II169)&gt;0, COUNTIF($IP$21:$IP$25, II168)&gt;0), MIN($ML168:$NE168)-NA168, IF(AND($IQ$6='Dev Settings'!$BU$3, COUNTIF($IQ$21:$IQ$25, II169)&gt;0, COUNTIF($IQ$21:$IQ$25, II168)&gt;0), MAX($ML168:$NE168)-NA168, IFERROR(INDEX($IU$8:$IU$107, MATCH(II169, $IT$8:$IT$107, 0)), "")))</f>
        <v/>
      </c>
      <c r="JV169" s="7" t="str">
        <f>IF(AND($IQ$5='Dev Settings'!$BU$3, COUNTIF($IP$21:$IP$25, IJ169)&gt;0, COUNTIF($IP$21:$IP$25, IJ168)&gt;0), MIN($ML168:$NE168)-NB168, IF(AND($IQ$6='Dev Settings'!$BU$3, COUNTIF($IQ$21:$IQ$25, IJ169)&gt;0, COUNTIF($IQ$21:$IQ$25, IJ168)&gt;0), MAX($ML168:$NE168)-NB168, IFERROR(INDEX($IU$8:$IU$107, MATCH(IJ169, $IT$8:$IT$107, 0)), "")))</f>
        <v/>
      </c>
      <c r="JW169" s="7" t="str">
        <f>IF(AND($IQ$5='Dev Settings'!$BU$3, COUNTIF($IP$21:$IP$25, IK169)&gt;0, COUNTIF($IP$21:$IP$25, IK168)&gt;0), MIN($ML168:$NE168)-NC168, IF(AND($IQ$6='Dev Settings'!$BU$3, COUNTIF($IQ$21:$IQ$25, IK169)&gt;0, COUNTIF($IQ$21:$IQ$25, IK168)&gt;0), MAX($ML168:$NE168)-NC168, IFERROR(INDEX($IU$8:$IU$107, MATCH(IK169, $IT$8:$IT$107, 0)), "")))</f>
        <v/>
      </c>
      <c r="JX169" s="7" t="str">
        <f>IF(AND($IQ$5='Dev Settings'!$BU$3, COUNTIF($IP$21:$IP$25, IL169)&gt;0, COUNTIF($IP$21:$IP$25, IL168)&gt;0), MIN($ML168:$NE168)-ND168, IF(AND($IQ$6='Dev Settings'!$BU$3, COUNTIF($IQ$21:$IQ$25, IL169)&gt;0, COUNTIF($IQ$21:$IQ$25, IL168)&gt;0), MAX($ML168:$NE168)-ND168, IFERROR(INDEX($IU$8:$IU$107, MATCH(IL169, $IT$8:$IT$107, 0)), "")))</f>
        <v/>
      </c>
      <c r="JY169" s="61" t="str">
        <f>IF(AND($IQ$5='Dev Settings'!$BU$3, COUNTIF($IP$21:$IP$25, IM169)&gt;0, COUNTIF($IP$21:$IP$25, IM168)&gt;0), MIN($ML168:$NE168)-NE168, IF(AND($IQ$6='Dev Settings'!$BU$3, COUNTIF($IQ$21:$IQ$25, IM169)&gt;0, COUNTIF($IQ$21:$IQ$25, IM168)&gt;0), MAX($ML168:$NE168)-NE168, IFERROR(INDEX($IU$8:$IU$107, MATCH(IM169, $IT$8:$IT$107, 0)), "")))</f>
        <v/>
      </c>
      <c r="KA169" s="60" t="str">
        <f t="shared" si="461"/>
        <v/>
      </c>
      <c r="KB169" s="7" t="str">
        <f t="shared" si="462"/>
        <v/>
      </c>
      <c r="KC169" s="7" t="str">
        <f t="shared" si="463"/>
        <v/>
      </c>
      <c r="KD169" s="7" t="str">
        <f t="shared" si="464"/>
        <v/>
      </c>
      <c r="KE169" s="7" t="str">
        <f t="shared" si="465"/>
        <v/>
      </c>
      <c r="KF169" s="7" t="str">
        <f t="shared" si="466"/>
        <v/>
      </c>
      <c r="KG169" s="7" t="str">
        <f t="shared" si="467"/>
        <v/>
      </c>
      <c r="KH169" s="7" t="str">
        <f t="shared" si="468"/>
        <v/>
      </c>
      <c r="KI169" s="7" t="str">
        <f t="shared" si="469"/>
        <v/>
      </c>
      <c r="KJ169" s="7" t="str">
        <f t="shared" si="470"/>
        <v/>
      </c>
      <c r="KK169" s="7" t="str">
        <f t="shared" si="471"/>
        <v/>
      </c>
      <c r="KL169" s="7" t="str">
        <f t="shared" si="472"/>
        <v/>
      </c>
      <c r="KM169" s="7" t="str">
        <f t="shared" si="473"/>
        <v/>
      </c>
      <c r="KN169" s="7" t="str">
        <f t="shared" si="474"/>
        <v/>
      </c>
      <c r="KO169" s="7" t="str">
        <f t="shared" si="475"/>
        <v/>
      </c>
      <c r="KP169" s="7" t="str">
        <f t="shared" si="476"/>
        <v/>
      </c>
      <c r="KQ169" s="7" t="str">
        <f t="shared" si="477"/>
        <v/>
      </c>
      <c r="KR169" s="7" t="str">
        <f t="shared" si="478"/>
        <v/>
      </c>
      <c r="KS169" s="7" t="str">
        <f t="shared" si="479"/>
        <v/>
      </c>
      <c r="KT169" s="61" t="str">
        <f t="shared" si="480"/>
        <v/>
      </c>
      <c r="KV169" s="60" t="e">
        <f t="shared" si="481"/>
        <v>#VALUE!</v>
      </c>
      <c r="KW169" s="7" t="e">
        <f t="shared" si="482"/>
        <v>#VALUE!</v>
      </c>
      <c r="KX169" s="7" t="e">
        <f t="shared" si="483"/>
        <v>#VALUE!</v>
      </c>
      <c r="KY169" s="7" t="e">
        <f t="shared" si="484"/>
        <v>#VALUE!</v>
      </c>
      <c r="KZ169" s="7" t="e">
        <f t="shared" si="485"/>
        <v>#VALUE!</v>
      </c>
      <c r="LA169" s="7" t="e">
        <f t="shared" si="486"/>
        <v>#VALUE!</v>
      </c>
      <c r="LB169" s="7" t="e">
        <f t="shared" si="487"/>
        <v>#VALUE!</v>
      </c>
      <c r="LC169" s="7" t="e">
        <f t="shared" si="488"/>
        <v>#VALUE!</v>
      </c>
      <c r="LD169" s="7" t="e">
        <f t="shared" si="489"/>
        <v>#VALUE!</v>
      </c>
      <c r="LE169" s="7" t="e">
        <f t="shared" si="490"/>
        <v>#VALUE!</v>
      </c>
      <c r="LF169" s="7" t="e">
        <f t="shared" si="491"/>
        <v>#VALUE!</v>
      </c>
      <c r="LG169" s="7" t="e">
        <f t="shared" si="492"/>
        <v>#VALUE!</v>
      </c>
      <c r="LH169" s="7" t="e">
        <f t="shared" si="493"/>
        <v>#VALUE!</v>
      </c>
      <c r="LI169" s="7" t="e">
        <f t="shared" si="494"/>
        <v>#VALUE!</v>
      </c>
      <c r="LJ169" s="7" t="e">
        <f t="shared" si="495"/>
        <v>#VALUE!</v>
      </c>
      <c r="LK169" s="7" t="e">
        <f t="shared" si="496"/>
        <v>#VALUE!</v>
      </c>
      <c r="LL169" s="7" t="e">
        <f t="shared" si="497"/>
        <v>#VALUE!</v>
      </c>
      <c r="LM169" s="7" t="e">
        <f t="shared" si="498"/>
        <v>#VALUE!</v>
      </c>
      <c r="LN169" s="7" t="e">
        <f t="shared" si="499"/>
        <v>#VALUE!</v>
      </c>
      <c r="LO169" s="61" t="e">
        <f t="shared" si="500"/>
        <v>#VALUE!</v>
      </c>
      <c r="LQ169" s="60" t="e">
        <f t="shared" si="501"/>
        <v>#VALUE!</v>
      </c>
      <c r="LR169" s="7" t="e">
        <f t="shared" si="502"/>
        <v>#VALUE!</v>
      </c>
      <c r="LS169" s="7" t="e">
        <f t="shared" si="503"/>
        <v>#VALUE!</v>
      </c>
      <c r="LT169" s="7" t="e">
        <f t="shared" si="504"/>
        <v>#VALUE!</v>
      </c>
      <c r="LU169" s="7" t="e">
        <f t="shared" si="505"/>
        <v>#VALUE!</v>
      </c>
      <c r="LV169" s="7" t="e">
        <f t="shared" si="506"/>
        <v>#VALUE!</v>
      </c>
      <c r="LW169" s="7" t="e">
        <f t="shared" si="507"/>
        <v>#VALUE!</v>
      </c>
      <c r="LX169" s="7" t="e">
        <f t="shared" si="508"/>
        <v>#VALUE!</v>
      </c>
      <c r="LY169" s="7" t="e">
        <f t="shared" si="509"/>
        <v>#VALUE!</v>
      </c>
      <c r="LZ169" s="7" t="e">
        <f t="shared" si="510"/>
        <v>#VALUE!</v>
      </c>
      <c r="MA169" s="7" t="e">
        <f t="shared" si="511"/>
        <v>#VALUE!</v>
      </c>
      <c r="MB169" s="7" t="e">
        <f t="shared" si="512"/>
        <v>#VALUE!</v>
      </c>
      <c r="MC169" s="7" t="e">
        <f t="shared" si="513"/>
        <v>#VALUE!</v>
      </c>
      <c r="MD169" s="7" t="e">
        <f t="shared" si="514"/>
        <v>#VALUE!</v>
      </c>
      <c r="ME169" s="7" t="e">
        <f t="shared" si="515"/>
        <v>#VALUE!</v>
      </c>
      <c r="MF169" s="7" t="e">
        <f t="shared" si="516"/>
        <v>#VALUE!</v>
      </c>
      <c r="MG169" s="7" t="e">
        <f t="shared" si="517"/>
        <v>#VALUE!</v>
      </c>
      <c r="MH169" s="7" t="e">
        <f t="shared" si="518"/>
        <v>#VALUE!</v>
      </c>
      <c r="MI169" s="7" t="e">
        <f t="shared" si="519"/>
        <v>#VALUE!</v>
      </c>
      <c r="MJ169" s="61" t="e">
        <f t="shared" si="520"/>
        <v>#VALUE!</v>
      </c>
      <c r="ML169" s="60" t="str">
        <f t="shared" si="521"/>
        <v/>
      </c>
      <c r="MM169" s="7" t="str">
        <f t="shared" si="522"/>
        <v/>
      </c>
      <c r="MN169" s="7" t="str">
        <f t="shared" si="523"/>
        <v/>
      </c>
      <c r="MO169" s="7" t="str">
        <f t="shared" si="524"/>
        <v/>
      </c>
      <c r="MP169" s="7" t="str">
        <f t="shared" si="525"/>
        <v/>
      </c>
      <c r="MQ169" s="7" t="str">
        <f t="shared" si="526"/>
        <v/>
      </c>
      <c r="MR169" s="7" t="str">
        <f t="shared" si="527"/>
        <v/>
      </c>
      <c r="MS169" s="7" t="str">
        <f t="shared" si="528"/>
        <v/>
      </c>
      <c r="MT169" s="7" t="str">
        <f t="shared" si="529"/>
        <v/>
      </c>
      <c r="MU169" s="7" t="str">
        <f t="shared" si="530"/>
        <v/>
      </c>
      <c r="MV169" s="7" t="str">
        <f t="shared" si="531"/>
        <v/>
      </c>
      <c r="MW169" s="7" t="str">
        <f t="shared" si="532"/>
        <v/>
      </c>
      <c r="MX169" s="7" t="str">
        <f t="shared" si="533"/>
        <v/>
      </c>
      <c r="MY169" s="7" t="str">
        <f t="shared" si="534"/>
        <v/>
      </c>
      <c r="MZ169" s="7" t="str">
        <f t="shared" si="535"/>
        <v/>
      </c>
      <c r="NA169" s="7" t="str">
        <f t="shared" si="536"/>
        <v/>
      </c>
      <c r="NB169" s="7" t="str">
        <f t="shared" si="537"/>
        <v/>
      </c>
      <c r="NC169" s="7" t="str">
        <f t="shared" si="538"/>
        <v/>
      </c>
      <c r="ND169" s="7" t="str">
        <f t="shared" si="539"/>
        <v/>
      </c>
      <c r="NE169" s="61" t="str">
        <f t="shared" si="540"/>
        <v/>
      </c>
      <c r="NG169" s="10" t="str">
        <f t="shared" si="412"/>
        <v/>
      </c>
      <c r="NI169" s="10" t="str">
        <f t="shared" si="413"/>
        <v/>
      </c>
      <c r="NK169" s="10" t="str">
        <f>IF(COUNTIF($NI169:$NI$176, "X")=1, "X", "")</f>
        <v/>
      </c>
      <c r="NM169" s="10" t="str">
        <f t="shared" si="386"/>
        <v/>
      </c>
      <c r="NO169" s="85" t="str" cm="1">
        <f t="array" ref="NO169">IF(OR(NO$7="", $JE169=""), "", IFERROR(NO$8+SUMPRODUCT((Trades!$CL$8:$CL$307)*(Trades!$O$8:$Q$307=NO$7)*(Trades!$R$8:$R$307&lt;$JE169))-SUMPRODUCT((Trades!$H$8:$H$307)*(Trades!$E$8:$E$307=NO$7)*(Trades!$R$8:$R$307&lt;$JE169)), ""))</f>
        <v/>
      </c>
      <c r="NP169" s="86" t="str" cm="1">
        <f t="array" ref="NP169">IF(OR(NP$7="", $JE169=""), "", IFERROR(NP$8+SUMPRODUCT((Trades!$CL$8:$CL$307)*(Trades!$O$8:$Q$307=NP$7)*(Trades!$R$8:$R$307&lt;$JE169))-SUMPRODUCT((Trades!$H$8:$H$307)*(Trades!$E$8:$E$307=NP$7)*(Trades!$R$8:$R$307&lt;$JE169)), ""))</f>
        <v/>
      </c>
      <c r="NQ169" s="86" t="str" cm="1">
        <f t="array" ref="NQ169">IF(OR(NQ$7="", $JE169=""), "", IFERROR(NQ$8+SUMPRODUCT((Trades!$CL$8:$CL$307)*(Trades!$O$8:$Q$307=NQ$7)*(Trades!$R$8:$R$307&lt;$JE169))-SUMPRODUCT((Trades!$H$8:$H$307)*(Trades!$E$8:$E$307=NQ$7)*(Trades!$R$8:$R$307&lt;$JE169)), ""))</f>
        <v/>
      </c>
      <c r="NR169" s="86" t="str" cm="1">
        <f t="array" ref="NR169">IF(OR(NR$7="", $JE169=""), "", IFERROR(NR$8+SUMPRODUCT((Trades!$CL$8:$CL$307)*(Trades!$O$8:$Q$307=NR$7)*(Trades!$R$8:$R$307&lt;$JE169))-SUMPRODUCT((Trades!$H$8:$H$307)*(Trades!$E$8:$E$307=NR$7)*(Trades!$R$8:$R$307&lt;$JE169)), ""))</f>
        <v/>
      </c>
      <c r="NS169" s="86" t="str" cm="1">
        <f t="array" ref="NS169">IF(OR(NS$7="", $JE169=""), "", IFERROR(NS$8+SUMPRODUCT((Trades!$CL$8:$CL$307)*(Trades!$O$8:$Q$307=NS$7)*(Trades!$R$8:$R$307&lt;$JE169))-SUMPRODUCT((Trades!$H$8:$H$307)*(Trades!$E$8:$E$307=NS$7)*(Trades!$R$8:$R$307&lt;$JE169)), ""))</f>
        <v/>
      </c>
      <c r="NT169" s="86" t="str" cm="1">
        <f t="array" ref="NT169">IF(OR(NT$7="", $JE169=""), "", IFERROR(NT$8+SUMPRODUCT((Trades!$CL$8:$CL$307)*(Trades!$O$8:$Q$307=NT$7)*(Trades!$R$8:$R$307&lt;$JE169))-SUMPRODUCT((Trades!$H$8:$H$307)*(Trades!$E$8:$E$307=NT$7)*(Trades!$R$8:$R$307&lt;$JE169)), ""))</f>
        <v/>
      </c>
      <c r="NU169" s="86" t="str" cm="1">
        <f t="array" ref="NU169">IF(OR(NU$7="", $JE169=""), "", IFERROR(NU$8+SUMPRODUCT((Trades!$CL$8:$CL$307)*(Trades!$O$8:$Q$307=NU$7)*(Trades!$R$8:$R$307&lt;$JE169))-SUMPRODUCT((Trades!$H$8:$H$307)*(Trades!$E$8:$E$307=NU$7)*(Trades!$R$8:$R$307&lt;$JE169)), ""))</f>
        <v/>
      </c>
      <c r="NV169" s="86" t="str" cm="1">
        <f t="array" ref="NV169">IF(OR(NV$7="", $JE169=""), "", IFERROR(NV$8+SUMPRODUCT((Trades!$CL$8:$CL$307)*(Trades!$O$8:$Q$307=NV$7)*(Trades!$R$8:$R$307&lt;$JE169))-SUMPRODUCT((Trades!$H$8:$H$307)*(Trades!$E$8:$E$307=NV$7)*(Trades!$R$8:$R$307&lt;$JE169)), ""))</f>
        <v/>
      </c>
      <c r="NW169" s="86" t="str" cm="1">
        <f t="array" ref="NW169">IF(OR(NW$7="", $JE169=""), "", IFERROR(NW$8+SUMPRODUCT((Trades!$CL$8:$CL$307)*(Trades!$O$8:$Q$307=NW$7)*(Trades!$R$8:$R$307&lt;$JE169))-SUMPRODUCT((Trades!$H$8:$H$307)*(Trades!$E$8:$E$307=NW$7)*(Trades!$R$8:$R$307&lt;$JE169)), ""))</f>
        <v/>
      </c>
      <c r="NX169" s="86" t="str" cm="1">
        <f t="array" ref="NX169">IF(OR(NX$7="", $JE169=""), "", IFERROR(NX$8+SUMPRODUCT((Trades!$CL$8:$CL$307)*(Trades!$O$8:$Q$307=NX$7)*(Trades!$R$8:$R$307&lt;$JE169))-SUMPRODUCT((Trades!$H$8:$H$307)*(Trades!$E$8:$E$307=NX$7)*(Trades!$R$8:$R$307&lt;$JE169)), ""))</f>
        <v/>
      </c>
      <c r="NY169" s="86" t="str" cm="1">
        <f t="array" ref="NY169">IF(OR(NY$7="", $JE169=""), "", IFERROR(NY$8+SUMPRODUCT((Trades!$CL$8:$CL$307)*(Trades!$O$8:$Q$307=NY$7)*(Trades!$R$8:$R$307&lt;$JE169))-SUMPRODUCT((Trades!$H$8:$H$307)*(Trades!$E$8:$E$307=NY$7)*(Trades!$R$8:$R$307&lt;$JE169)), ""))</f>
        <v/>
      </c>
      <c r="NZ169" s="86" t="str" cm="1">
        <f t="array" ref="NZ169">IF(OR(NZ$7="", $JE169=""), "", IFERROR(NZ$8+SUMPRODUCT((Trades!$CL$8:$CL$307)*(Trades!$O$8:$Q$307=NZ$7)*(Trades!$R$8:$R$307&lt;$JE169))-SUMPRODUCT((Trades!$H$8:$H$307)*(Trades!$E$8:$E$307=NZ$7)*(Trades!$R$8:$R$307&lt;$JE169)), ""))</f>
        <v/>
      </c>
      <c r="OA169" s="86" t="str" cm="1">
        <f t="array" ref="OA169">IF(OR(OA$7="", $JE169=""), "", IFERROR(OA$8+SUMPRODUCT((Trades!$CL$8:$CL$307)*(Trades!$O$8:$Q$307=OA$7)*(Trades!$R$8:$R$307&lt;$JE169))-SUMPRODUCT((Trades!$H$8:$H$307)*(Trades!$E$8:$E$307=OA$7)*(Trades!$R$8:$R$307&lt;$JE169)), ""))</f>
        <v/>
      </c>
      <c r="OB169" s="86" t="str" cm="1">
        <f t="array" ref="OB169">IF(OR(OB$7="", $JE169=""), "", IFERROR(OB$8+SUMPRODUCT((Trades!$CL$8:$CL$307)*(Trades!$O$8:$Q$307=OB$7)*(Trades!$R$8:$R$307&lt;$JE169))-SUMPRODUCT((Trades!$H$8:$H$307)*(Trades!$E$8:$E$307=OB$7)*(Trades!$R$8:$R$307&lt;$JE169)), ""))</f>
        <v/>
      </c>
      <c r="OC169" s="86" t="str" cm="1">
        <f t="array" ref="OC169">IF(OR(OC$7="", $JE169=""), "", IFERROR(OC$8+SUMPRODUCT((Trades!$CL$8:$CL$307)*(Trades!$O$8:$Q$307=OC$7)*(Trades!$R$8:$R$307&lt;$JE169))-SUMPRODUCT((Trades!$H$8:$H$307)*(Trades!$E$8:$E$307=OC$7)*(Trades!$R$8:$R$307&lt;$JE169)), ""))</f>
        <v/>
      </c>
      <c r="OD169" s="86" t="str" cm="1">
        <f t="array" ref="OD169">IF(OR(OD$7="", $JE169=""), "", IFERROR(OD$8+SUMPRODUCT((Trades!$CL$8:$CL$307)*(Trades!$O$8:$Q$307=OD$7)*(Trades!$R$8:$R$307&lt;$JE169))-SUMPRODUCT((Trades!$H$8:$H$307)*(Trades!$E$8:$E$307=OD$7)*(Trades!$R$8:$R$307&lt;$JE169)), ""))</f>
        <v/>
      </c>
      <c r="OE169" s="86" t="str" cm="1">
        <f t="array" ref="OE169">IF(OR(OE$7="", $JE169=""), "", IFERROR(OE$8+SUMPRODUCT((Trades!$CL$8:$CL$307)*(Trades!$O$8:$Q$307=OE$7)*(Trades!$R$8:$R$307&lt;$JE169))-SUMPRODUCT((Trades!$H$8:$H$307)*(Trades!$E$8:$E$307=OE$7)*(Trades!$R$8:$R$307&lt;$JE169)), ""))</f>
        <v/>
      </c>
      <c r="OF169" s="86" t="str" cm="1">
        <f t="array" ref="OF169">IF(OR(OF$7="", $JE169=""), "", IFERROR(OF$8+SUMPRODUCT((Trades!$CL$8:$CL$307)*(Trades!$O$8:$Q$307=OF$7)*(Trades!$R$8:$R$307&lt;$JE169))-SUMPRODUCT((Trades!$H$8:$H$307)*(Trades!$E$8:$E$307=OF$7)*(Trades!$R$8:$R$307&lt;$JE169)), ""))</f>
        <v/>
      </c>
      <c r="OG169" s="86" t="str" cm="1">
        <f t="array" ref="OG169">IF(OR(OG$7="", $JE169=""), "", IFERROR(OG$8+SUMPRODUCT((Trades!$CL$8:$CL$307)*(Trades!$O$8:$Q$307=OG$7)*(Trades!$R$8:$R$307&lt;$JE169))-SUMPRODUCT((Trades!$H$8:$H$307)*(Trades!$E$8:$E$307=OG$7)*(Trades!$R$8:$R$307&lt;$JE169)), ""))</f>
        <v/>
      </c>
      <c r="OH169" s="87" t="str" cm="1">
        <f t="array" ref="OH169">IF(OR(OH$7="", $JE169=""), "", IFERROR(OH$8+SUMPRODUCT((Trades!$CL$8:$CL$307)*(Trades!$O$8:$Q$307=OH$7)*(Trades!$R$8:$R$307&lt;$JE169))-SUMPRODUCT((Trades!$H$8:$H$307)*(Trades!$E$8:$E$307=OH$7)*(Trades!$R$8:$R$307&lt;$JE169)), ""))</f>
        <v/>
      </c>
      <c r="OJ169" s="94" t="str">
        <f t="shared" si="541"/>
        <v/>
      </c>
      <c r="OK169" s="95" t="str">
        <f t="shared" si="542"/>
        <v/>
      </c>
      <c r="OL169" s="95" t="str">
        <f t="shared" si="543"/>
        <v/>
      </c>
      <c r="OM169" s="95" t="str">
        <f t="shared" si="544"/>
        <v/>
      </c>
      <c r="ON169" s="95" t="str">
        <f t="shared" si="545"/>
        <v/>
      </c>
      <c r="OO169" s="95" t="str">
        <f t="shared" si="546"/>
        <v/>
      </c>
      <c r="OP169" s="95" t="str">
        <f t="shared" si="547"/>
        <v/>
      </c>
      <c r="OQ169" s="95" t="str">
        <f t="shared" si="548"/>
        <v/>
      </c>
      <c r="OR169" s="95" t="str">
        <f t="shared" si="549"/>
        <v/>
      </c>
      <c r="OS169" s="95" t="str">
        <f t="shared" si="550"/>
        <v/>
      </c>
      <c r="OT169" s="95" t="str">
        <f t="shared" si="551"/>
        <v/>
      </c>
      <c r="OU169" s="95" t="str">
        <f t="shared" si="552"/>
        <v/>
      </c>
      <c r="OV169" s="95" t="str">
        <f t="shared" si="553"/>
        <v/>
      </c>
      <c r="OW169" s="95" t="str">
        <f t="shared" si="554"/>
        <v/>
      </c>
      <c r="OX169" s="95" t="str">
        <f t="shared" si="555"/>
        <v/>
      </c>
      <c r="OY169" s="95" t="str">
        <f t="shared" si="556"/>
        <v/>
      </c>
      <c r="OZ169" s="95" t="str">
        <f t="shared" si="557"/>
        <v/>
      </c>
      <c r="PA169" s="95" t="str">
        <f t="shared" si="558"/>
        <v/>
      </c>
      <c r="PB169" s="95" t="str">
        <f t="shared" si="559"/>
        <v/>
      </c>
      <c r="PC169" s="96" t="str">
        <f t="shared" si="560"/>
        <v/>
      </c>
      <c r="PE169" s="101" t="str">
        <f t="shared" si="415"/>
        <v/>
      </c>
      <c r="PG169" s="106" t="str">
        <f t="shared" si="561"/>
        <v/>
      </c>
      <c r="PH169" s="107" t="str">
        <f t="shared" si="562"/>
        <v/>
      </c>
      <c r="PI169" s="107" t="str">
        <f t="shared" si="563"/>
        <v/>
      </c>
      <c r="PJ169" s="107" t="str">
        <f t="shared" si="564"/>
        <v/>
      </c>
      <c r="PK169" s="107" t="str">
        <f t="shared" si="565"/>
        <v/>
      </c>
      <c r="PL169" s="107" t="str">
        <f t="shared" si="566"/>
        <v/>
      </c>
      <c r="PM169" s="107" t="str">
        <f t="shared" si="567"/>
        <v/>
      </c>
      <c r="PN169" s="107" t="str">
        <f t="shared" si="568"/>
        <v/>
      </c>
      <c r="PO169" s="107" t="str">
        <f t="shared" si="569"/>
        <v/>
      </c>
      <c r="PP169" s="107" t="str">
        <f t="shared" si="570"/>
        <v/>
      </c>
      <c r="PQ169" s="107" t="str">
        <f t="shared" si="571"/>
        <v/>
      </c>
      <c r="PR169" s="107" t="str">
        <f t="shared" si="572"/>
        <v/>
      </c>
      <c r="PS169" s="107" t="str">
        <f t="shared" si="573"/>
        <v/>
      </c>
      <c r="PT169" s="107" t="str">
        <f t="shared" si="574"/>
        <v/>
      </c>
      <c r="PU169" s="107" t="str">
        <f t="shared" si="575"/>
        <v/>
      </c>
      <c r="PV169" s="107" t="str">
        <f t="shared" si="576"/>
        <v/>
      </c>
      <c r="PW169" s="107" t="str">
        <f t="shared" si="577"/>
        <v/>
      </c>
      <c r="PX169" s="107" t="str">
        <f t="shared" si="578"/>
        <v/>
      </c>
      <c r="PY169" s="107" t="str">
        <f t="shared" si="579"/>
        <v/>
      </c>
      <c r="PZ169" s="108" t="str">
        <f t="shared" si="580"/>
        <v/>
      </c>
      <c r="QB169" s="124" t="str" cm="1">
        <f t="array" ref="QB169">IF(OR($QB$3="", $NI169=""), "", IFERROR(INDEX($ML169:$NE169, $QA169, MATCH($QB$3, $ML$7:$NE$7, 0)), ""))</f>
        <v/>
      </c>
      <c r="QD169" s="101" t="e" cm="1">
        <f t="array" ref="QD169">IF(OR($NI169="", $QB$3=""), NA(), IFERROR(INDEX($NO169:$OH169, $QC169, MATCH($QB$3, $NO$7:$OH$7, 0)), NA()))</f>
        <v>#N/A</v>
      </c>
      <c r="QF169" s="10">
        <f t="shared" si="387"/>
        <v>-20</v>
      </c>
    </row>
    <row r="170" spans="218:448" ht="15" hidden="1" customHeight="1" x14ac:dyDescent="0.25">
      <c r="HJ170" s="52" t="e">
        <f t="shared" si="581"/>
        <v>#VALUE!</v>
      </c>
      <c r="HL170" s="49">
        <f>$CA$26</f>
        <v>0.74999999999999978</v>
      </c>
      <c r="HN170" s="10" t="e">
        <f t="shared" si="584"/>
        <v>#VALUE!</v>
      </c>
      <c r="HP170" s="10" t="e">
        <f t="shared" si="585"/>
        <v>#VALUE!</v>
      </c>
      <c r="HR170" s="10" t="e">
        <f t="shared" si="457"/>
        <v>#VALUE!</v>
      </c>
      <c r="HT170" s="60" t="e">
        <f t="shared" si="583"/>
        <v>#VALUE!</v>
      </c>
      <c r="HU170" s="7" t="e">
        <f t="shared" si="583"/>
        <v>#VALUE!</v>
      </c>
      <c r="HV170" s="7" t="e">
        <f t="shared" si="583"/>
        <v>#VALUE!</v>
      </c>
      <c r="HW170" s="7" t="e">
        <f t="shared" si="583"/>
        <v>#VALUE!</v>
      </c>
      <c r="HX170" s="7" t="e">
        <f t="shared" si="583"/>
        <v>#VALUE!</v>
      </c>
      <c r="HY170" s="7" t="e">
        <f t="shared" si="583"/>
        <v>#VALUE!</v>
      </c>
      <c r="HZ170" s="7" t="e">
        <f t="shared" si="583"/>
        <v>#VALUE!</v>
      </c>
      <c r="IA170" s="7" t="e">
        <f t="shared" si="583"/>
        <v>#VALUE!</v>
      </c>
      <c r="IB170" s="7" t="e">
        <f t="shared" si="583"/>
        <v>#VALUE!</v>
      </c>
      <c r="IC170" s="7" t="e">
        <f t="shared" si="583"/>
        <v>#VALUE!</v>
      </c>
      <c r="ID170" s="7" t="e">
        <f t="shared" si="583"/>
        <v>#VALUE!</v>
      </c>
      <c r="IE170" s="7" t="e">
        <f t="shared" si="583"/>
        <v>#VALUE!</v>
      </c>
      <c r="IF170" s="7" t="e">
        <f t="shared" si="583"/>
        <v>#VALUE!</v>
      </c>
      <c r="IG170" s="7" t="e">
        <f t="shared" si="583"/>
        <v>#VALUE!</v>
      </c>
      <c r="IH170" s="7" t="e">
        <f t="shared" si="583"/>
        <v>#VALUE!</v>
      </c>
      <c r="II170" s="7" t="e">
        <f t="shared" si="583"/>
        <v>#VALUE!</v>
      </c>
      <c r="IJ170" s="7" t="e">
        <f t="shared" si="582"/>
        <v>#VALUE!</v>
      </c>
      <c r="IK170" s="7" t="e">
        <f t="shared" si="582"/>
        <v>#VALUE!</v>
      </c>
      <c r="IL170" s="7" t="e">
        <f t="shared" si="582"/>
        <v>#VALUE!</v>
      </c>
      <c r="IM170" s="61" t="e">
        <f t="shared" si="582"/>
        <v>#VALUE!</v>
      </c>
      <c r="JE170" s="67" t="str">
        <f t="shared" si="460"/>
        <v/>
      </c>
      <c r="JF170" s="60" t="str">
        <f>IF(AND($IQ$5='Dev Settings'!$BU$3, COUNTIF($IP$21:$IP$25, HT170)&gt;0, COUNTIF($IP$21:$IP$25, HT169)&gt;0), MIN($ML169:$NE169)-ML169, IF(AND($IQ$6='Dev Settings'!$BU$3, COUNTIF($IQ$21:$IQ$25, HT170)&gt;0, COUNTIF($IQ$21:$IQ$25, HT169)&gt;0), MAX($ML169:$NE169)-ML169, IFERROR(INDEX($IU$8:$IU$107, MATCH(HT170, $IT$8:$IT$107, 0)), "")))</f>
        <v/>
      </c>
      <c r="JG170" s="7" t="str">
        <f>IF(AND($IQ$5='Dev Settings'!$BU$3, COUNTIF($IP$21:$IP$25, HU170)&gt;0, COUNTIF($IP$21:$IP$25, HU169)&gt;0), MIN($ML169:$NE169)-MM169, IF(AND($IQ$6='Dev Settings'!$BU$3, COUNTIF($IQ$21:$IQ$25, HU170)&gt;0, COUNTIF($IQ$21:$IQ$25, HU169)&gt;0), MAX($ML169:$NE169)-MM169, IFERROR(INDEX($IU$8:$IU$107, MATCH(HU170, $IT$8:$IT$107, 0)), "")))</f>
        <v/>
      </c>
      <c r="JH170" s="7" t="str">
        <f>IF(AND($IQ$5='Dev Settings'!$BU$3, COUNTIF($IP$21:$IP$25, HV170)&gt;0, COUNTIF($IP$21:$IP$25, HV169)&gt;0), MIN($ML169:$NE169)-MN169, IF(AND($IQ$6='Dev Settings'!$BU$3, COUNTIF($IQ$21:$IQ$25, HV170)&gt;0, COUNTIF($IQ$21:$IQ$25, HV169)&gt;0), MAX($ML169:$NE169)-MN169, IFERROR(INDEX($IU$8:$IU$107, MATCH(HV170, $IT$8:$IT$107, 0)), "")))</f>
        <v/>
      </c>
      <c r="JI170" s="7" t="str">
        <f>IF(AND($IQ$5='Dev Settings'!$BU$3, COUNTIF($IP$21:$IP$25, HW170)&gt;0, COUNTIF($IP$21:$IP$25, HW169)&gt;0), MIN($ML169:$NE169)-MO169, IF(AND($IQ$6='Dev Settings'!$BU$3, COUNTIF($IQ$21:$IQ$25, HW170)&gt;0, COUNTIF($IQ$21:$IQ$25, HW169)&gt;0), MAX($ML169:$NE169)-MO169, IFERROR(INDEX($IU$8:$IU$107, MATCH(HW170, $IT$8:$IT$107, 0)), "")))</f>
        <v/>
      </c>
      <c r="JJ170" s="7" t="str">
        <f>IF(AND($IQ$5='Dev Settings'!$BU$3, COUNTIF($IP$21:$IP$25, HX170)&gt;0, COUNTIF($IP$21:$IP$25, HX169)&gt;0), MIN($ML169:$NE169)-MP169, IF(AND($IQ$6='Dev Settings'!$BU$3, COUNTIF($IQ$21:$IQ$25, HX170)&gt;0, COUNTIF($IQ$21:$IQ$25, HX169)&gt;0), MAX($ML169:$NE169)-MP169, IFERROR(INDEX($IU$8:$IU$107, MATCH(HX170, $IT$8:$IT$107, 0)), "")))</f>
        <v/>
      </c>
      <c r="JK170" s="7" t="str">
        <f>IF(AND($IQ$5='Dev Settings'!$BU$3, COUNTIF($IP$21:$IP$25, HY170)&gt;0, COUNTIF($IP$21:$IP$25, HY169)&gt;0), MIN($ML169:$NE169)-MQ169, IF(AND($IQ$6='Dev Settings'!$BU$3, COUNTIF($IQ$21:$IQ$25, HY170)&gt;0, COUNTIF($IQ$21:$IQ$25, HY169)&gt;0), MAX($ML169:$NE169)-MQ169, IFERROR(INDEX($IU$8:$IU$107, MATCH(HY170, $IT$8:$IT$107, 0)), "")))</f>
        <v/>
      </c>
      <c r="JL170" s="7" t="str">
        <f>IF(AND($IQ$5='Dev Settings'!$BU$3, COUNTIF($IP$21:$IP$25, HZ170)&gt;0, COUNTIF($IP$21:$IP$25, HZ169)&gt;0), MIN($ML169:$NE169)-MR169, IF(AND($IQ$6='Dev Settings'!$BU$3, COUNTIF($IQ$21:$IQ$25, HZ170)&gt;0, COUNTIF($IQ$21:$IQ$25, HZ169)&gt;0), MAX($ML169:$NE169)-MR169, IFERROR(INDEX($IU$8:$IU$107, MATCH(HZ170, $IT$8:$IT$107, 0)), "")))</f>
        <v/>
      </c>
      <c r="JM170" s="7" t="str">
        <f>IF(AND($IQ$5='Dev Settings'!$BU$3, COUNTIF($IP$21:$IP$25, IA170)&gt;0, COUNTIF($IP$21:$IP$25, IA169)&gt;0), MIN($ML169:$NE169)-MS169, IF(AND($IQ$6='Dev Settings'!$BU$3, COUNTIF($IQ$21:$IQ$25, IA170)&gt;0, COUNTIF($IQ$21:$IQ$25, IA169)&gt;0), MAX($ML169:$NE169)-MS169, IFERROR(INDEX($IU$8:$IU$107, MATCH(IA170, $IT$8:$IT$107, 0)), "")))</f>
        <v/>
      </c>
      <c r="JN170" s="7" t="str">
        <f>IF(AND($IQ$5='Dev Settings'!$BU$3, COUNTIF($IP$21:$IP$25, IB170)&gt;0, COUNTIF($IP$21:$IP$25, IB169)&gt;0), MIN($ML169:$NE169)-MT169, IF(AND($IQ$6='Dev Settings'!$BU$3, COUNTIF($IQ$21:$IQ$25, IB170)&gt;0, COUNTIF($IQ$21:$IQ$25, IB169)&gt;0), MAX($ML169:$NE169)-MT169, IFERROR(INDEX($IU$8:$IU$107, MATCH(IB170, $IT$8:$IT$107, 0)), "")))</f>
        <v/>
      </c>
      <c r="JO170" s="7" t="str">
        <f>IF(AND($IQ$5='Dev Settings'!$BU$3, COUNTIF($IP$21:$IP$25, IC170)&gt;0, COUNTIF($IP$21:$IP$25, IC169)&gt;0), MIN($ML169:$NE169)-MU169, IF(AND($IQ$6='Dev Settings'!$BU$3, COUNTIF($IQ$21:$IQ$25, IC170)&gt;0, COUNTIF($IQ$21:$IQ$25, IC169)&gt;0), MAX($ML169:$NE169)-MU169, IFERROR(INDEX($IU$8:$IU$107, MATCH(IC170, $IT$8:$IT$107, 0)), "")))</f>
        <v/>
      </c>
      <c r="JP170" s="7" t="str">
        <f>IF(AND($IQ$5='Dev Settings'!$BU$3, COUNTIF($IP$21:$IP$25, ID170)&gt;0, COUNTIF($IP$21:$IP$25, ID169)&gt;0), MIN($ML169:$NE169)-MV169, IF(AND($IQ$6='Dev Settings'!$BU$3, COUNTIF($IQ$21:$IQ$25, ID170)&gt;0, COUNTIF($IQ$21:$IQ$25, ID169)&gt;0), MAX($ML169:$NE169)-MV169, IFERROR(INDEX($IU$8:$IU$107, MATCH(ID170, $IT$8:$IT$107, 0)), "")))</f>
        <v/>
      </c>
      <c r="JQ170" s="7" t="str">
        <f>IF(AND($IQ$5='Dev Settings'!$BU$3, COUNTIF($IP$21:$IP$25, IE170)&gt;0, COUNTIF($IP$21:$IP$25, IE169)&gt;0), MIN($ML169:$NE169)-MW169, IF(AND($IQ$6='Dev Settings'!$BU$3, COUNTIF($IQ$21:$IQ$25, IE170)&gt;0, COUNTIF($IQ$21:$IQ$25, IE169)&gt;0), MAX($ML169:$NE169)-MW169, IFERROR(INDEX($IU$8:$IU$107, MATCH(IE170, $IT$8:$IT$107, 0)), "")))</f>
        <v/>
      </c>
      <c r="JR170" s="7" t="str">
        <f>IF(AND($IQ$5='Dev Settings'!$BU$3, COUNTIF($IP$21:$IP$25, IF170)&gt;0, COUNTIF($IP$21:$IP$25, IF169)&gt;0), MIN($ML169:$NE169)-MX169, IF(AND($IQ$6='Dev Settings'!$BU$3, COUNTIF($IQ$21:$IQ$25, IF170)&gt;0, COUNTIF($IQ$21:$IQ$25, IF169)&gt;0), MAX($ML169:$NE169)-MX169, IFERROR(INDEX($IU$8:$IU$107, MATCH(IF170, $IT$8:$IT$107, 0)), "")))</f>
        <v/>
      </c>
      <c r="JS170" s="7" t="str">
        <f>IF(AND($IQ$5='Dev Settings'!$BU$3, COUNTIF($IP$21:$IP$25, IG170)&gt;0, COUNTIF($IP$21:$IP$25, IG169)&gt;0), MIN($ML169:$NE169)-MY169, IF(AND($IQ$6='Dev Settings'!$BU$3, COUNTIF($IQ$21:$IQ$25, IG170)&gt;0, COUNTIF($IQ$21:$IQ$25, IG169)&gt;0), MAX($ML169:$NE169)-MY169, IFERROR(INDEX($IU$8:$IU$107, MATCH(IG170, $IT$8:$IT$107, 0)), "")))</f>
        <v/>
      </c>
      <c r="JT170" s="7" t="str">
        <f>IF(AND($IQ$5='Dev Settings'!$BU$3, COUNTIF($IP$21:$IP$25, IH170)&gt;0, COUNTIF($IP$21:$IP$25, IH169)&gt;0), MIN($ML169:$NE169)-MZ169, IF(AND($IQ$6='Dev Settings'!$BU$3, COUNTIF($IQ$21:$IQ$25, IH170)&gt;0, COUNTIF($IQ$21:$IQ$25, IH169)&gt;0), MAX($ML169:$NE169)-MZ169, IFERROR(INDEX($IU$8:$IU$107, MATCH(IH170, $IT$8:$IT$107, 0)), "")))</f>
        <v/>
      </c>
      <c r="JU170" s="7" t="str">
        <f>IF(AND($IQ$5='Dev Settings'!$BU$3, COUNTIF($IP$21:$IP$25, II170)&gt;0, COUNTIF($IP$21:$IP$25, II169)&gt;0), MIN($ML169:$NE169)-NA169, IF(AND($IQ$6='Dev Settings'!$BU$3, COUNTIF($IQ$21:$IQ$25, II170)&gt;0, COUNTIF($IQ$21:$IQ$25, II169)&gt;0), MAX($ML169:$NE169)-NA169, IFERROR(INDEX($IU$8:$IU$107, MATCH(II170, $IT$8:$IT$107, 0)), "")))</f>
        <v/>
      </c>
      <c r="JV170" s="7" t="str">
        <f>IF(AND($IQ$5='Dev Settings'!$BU$3, COUNTIF($IP$21:$IP$25, IJ170)&gt;0, COUNTIF($IP$21:$IP$25, IJ169)&gt;0), MIN($ML169:$NE169)-NB169, IF(AND($IQ$6='Dev Settings'!$BU$3, COUNTIF($IQ$21:$IQ$25, IJ170)&gt;0, COUNTIF($IQ$21:$IQ$25, IJ169)&gt;0), MAX($ML169:$NE169)-NB169, IFERROR(INDEX($IU$8:$IU$107, MATCH(IJ170, $IT$8:$IT$107, 0)), "")))</f>
        <v/>
      </c>
      <c r="JW170" s="7" t="str">
        <f>IF(AND($IQ$5='Dev Settings'!$BU$3, COUNTIF($IP$21:$IP$25, IK170)&gt;0, COUNTIF($IP$21:$IP$25, IK169)&gt;0), MIN($ML169:$NE169)-NC169, IF(AND($IQ$6='Dev Settings'!$BU$3, COUNTIF($IQ$21:$IQ$25, IK170)&gt;0, COUNTIF($IQ$21:$IQ$25, IK169)&gt;0), MAX($ML169:$NE169)-NC169, IFERROR(INDEX($IU$8:$IU$107, MATCH(IK170, $IT$8:$IT$107, 0)), "")))</f>
        <v/>
      </c>
      <c r="JX170" s="7" t="str">
        <f>IF(AND($IQ$5='Dev Settings'!$BU$3, COUNTIF($IP$21:$IP$25, IL170)&gt;0, COUNTIF($IP$21:$IP$25, IL169)&gt;0), MIN($ML169:$NE169)-ND169, IF(AND($IQ$6='Dev Settings'!$BU$3, COUNTIF($IQ$21:$IQ$25, IL170)&gt;0, COUNTIF($IQ$21:$IQ$25, IL169)&gt;0), MAX($ML169:$NE169)-ND169, IFERROR(INDEX($IU$8:$IU$107, MATCH(IL170, $IT$8:$IT$107, 0)), "")))</f>
        <v/>
      </c>
      <c r="JY170" s="61" t="str">
        <f>IF(AND($IQ$5='Dev Settings'!$BU$3, COUNTIF($IP$21:$IP$25, IM170)&gt;0, COUNTIF($IP$21:$IP$25, IM169)&gt;0), MIN($ML169:$NE169)-NE169, IF(AND($IQ$6='Dev Settings'!$BU$3, COUNTIF($IQ$21:$IQ$25, IM170)&gt;0, COUNTIF($IQ$21:$IQ$25, IM169)&gt;0), MAX($ML169:$NE169)-NE169, IFERROR(INDEX($IU$8:$IU$107, MATCH(IM170, $IT$8:$IT$107, 0)), "")))</f>
        <v/>
      </c>
      <c r="KA170" s="60" t="str">
        <f t="shared" si="461"/>
        <v/>
      </c>
      <c r="KB170" s="7" t="str">
        <f t="shared" si="462"/>
        <v/>
      </c>
      <c r="KC170" s="7" t="str">
        <f t="shared" si="463"/>
        <v/>
      </c>
      <c r="KD170" s="7" t="str">
        <f t="shared" si="464"/>
        <v/>
      </c>
      <c r="KE170" s="7" t="str">
        <f t="shared" si="465"/>
        <v/>
      </c>
      <c r="KF170" s="7" t="str">
        <f t="shared" si="466"/>
        <v/>
      </c>
      <c r="KG170" s="7" t="str">
        <f t="shared" si="467"/>
        <v/>
      </c>
      <c r="KH170" s="7" t="str">
        <f t="shared" si="468"/>
        <v/>
      </c>
      <c r="KI170" s="7" t="str">
        <f t="shared" si="469"/>
        <v/>
      </c>
      <c r="KJ170" s="7" t="str">
        <f t="shared" si="470"/>
        <v/>
      </c>
      <c r="KK170" s="7" t="str">
        <f t="shared" si="471"/>
        <v/>
      </c>
      <c r="KL170" s="7" t="str">
        <f t="shared" si="472"/>
        <v/>
      </c>
      <c r="KM170" s="7" t="str">
        <f t="shared" si="473"/>
        <v/>
      </c>
      <c r="KN170" s="7" t="str">
        <f t="shared" si="474"/>
        <v/>
      </c>
      <c r="KO170" s="7" t="str">
        <f t="shared" si="475"/>
        <v/>
      </c>
      <c r="KP170" s="7" t="str">
        <f t="shared" si="476"/>
        <v/>
      </c>
      <c r="KQ170" s="7" t="str">
        <f t="shared" si="477"/>
        <v/>
      </c>
      <c r="KR170" s="7" t="str">
        <f t="shared" si="478"/>
        <v/>
      </c>
      <c r="KS170" s="7" t="str">
        <f t="shared" si="479"/>
        <v/>
      </c>
      <c r="KT170" s="61" t="str">
        <f t="shared" si="480"/>
        <v/>
      </c>
      <c r="KV170" s="60" t="e">
        <f t="shared" si="481"/>
        <v>#VALUE!</v>
      </c>
      <c r="KW170" s="7" t="e">
        <f t="shared" si="482"/>
        <v>#VALUE!</v>
      </c>
      <c r="KX170" s="7" t="e">
        <f t="shared" si="483"/>
        <v>#VALUE!</v>
      </c>
      <c r="KY170" s="7" t="e">
        <f t="shared" si="484"/>
        <v>#VALUE!</v>
      </c>
      <c r="KZ170" s="7" t="e">
        <f t="shared" si="485"/>
        <v>#VALUE!</v>
      </c>
      <c r="LA170" s="7" t="e">
        <f t="shared" si="486"/>
        <v>#VALUE!</v>
      </c>
      <c r="LB170" s="7" t="e">
        <f t="shared" si="487"/>
        <v>#VALUE!</v>
      </c>
      <c r="LC170" s="7" t="e">
        <f t="shared" si="488"/>
        <v>#VALUE!</v>
      </c>
      <c r="LD170" s="7" t="e">
        <f t="shared" si="489"/>
        <v>#VALUE!</v>
      </c>
      <c r="LE170" s="7" t="e">
        <f t="shared" si="490"/>
        <v>#VALUE!</v>
      </c>
      <c r="LF170" s="7" t="e">
        <f t="shared" si="491"/>
        <v>#VALUE!</v>
      </c>
      <c r="LG170" s="7" t="e">
        <f t="shared" si="492"/>
        <v>#VALUE!</v>
      </c>
      <c r="LH170" s="7" t="e">
        <f t="shared" si="493"/>
        <v>#VALUE!</v>
      </c>
      <c r="LI170" s="7" t="e">
        <f t="shared" si="494"/>
        <v>#VALUE!</v>
      </c>
      <c r="LJ170" s="7" t="e">
        <f t="shared" si="495"/>
        <v>#VALUE!</v>
      </c>
      <c r="LK170" s="7" t="e">
        <f t="shared" si="496"/>
        <v>#VALUE!</v>
      </c>
      <c r="LL170" s="7" t="e">
        <f t="shared" si="497"/>
        <v>#VALUE!</v>
      </c>
      <c r="LM170" s="7" t="e">
        <f t="shared" si="498"/>
        <v>#VALUE!</v>
      </c>
      <c r="LN170" s="7" t="e">
        <f t="shared" si="499"/>
        <v>#VALUE!</v>
      </c>
      <c r="LO170" s="61" t="e">
        <f t="shared" si="500"/>
        <v>#VALUE!</v>
      </c>
      <c r="LQ170" s="60" t="e">
        <f t="shared" si="501"/>
        <v>#VALUE!</v>
      </c>
      <c r="LR170" s="7" t="e">
        <f t="shared" si="502"/>
        <v>#VALUE!</v>
      </c>
      <c r="LS170" s="7" t="e">
        <f t="shared" si="503"/>
        <v>#VALUE!</v>
      </c>
      <c r="LT170" s="7" t="e">
        <f t="shared" si="504"/>
        <v>#VALUE!</v>
      </c>
      <c r="LU170" s="7" t="e">
        <f t="shared" si="505"/>
        <v>#VALUE!</v>
      </c>
      <c r="LV170" s="7" t="e">
        <f t="shared" si="506"/>
        <v>#VALUE!</v>
      </c>
      <c r="LW170" s="7" t="e">
        <f t="shared" si="507"/>
        <v>#VALUE!</v>
      </c>
      <c r="LX170" s="7" t="e">
        <f t="shared" si="508"/>
        <v>#VALUE!</v>
      </c>
      <c r="LY170" s="7" t="e">
        <f t="shared" si="509"/>
        <v>#VALUE!</v>
      </c>
      <c r="LZ170" s="7" t="e">
        <f t="shared" si="510"/>
        <v>#VALUE!</v>
      </c>
      <c r="MA170" s="7" t="e">
        <f t="shared" si="511"/>
        <v>#VALUE!</v>
      </c>
      <c r="MB170" s="7" t="e">
        <f t="shared" si="512"/>
        <v>#VALUE!</v>
      </c>
      <c r="MC170" s="7" t="e">
        <f t="shared" si="513"/>
        <v>#VALUE!</v>
      </c>
      <c r="MD170" s="7" t="e">
        <f t="shared" si="514"/>
        <v>#VALUE!</v>
      </c>
      <c r="ME170" s="7" t="e">
        <f t="shared" si="515"/>
        <v>#VALUE!</v>
      </c>
      <c r="MF170" s="7" t="e">
        <f t="shared" si="516"/>
        <v>#VALUE!</v>
      </c>
      <c r="MG170" s="7" t="e">
        <f t="shared" si="517"/>
        <v>#VALUE!</v>
      </c>
      <c r="MH170" s="7" t="e">
        <f t="shared" si="518"/>
        <v>#VALUE!</v>
      </c>
      <c r="MI170" s="7" t="e">
        <f t="shared" si="519"/>
        <v>#VALUE!</v>
      </c>
      <c r="MJ170" s="61" t="e">
        <f t="shared" si="520"/>
        <v>#VALUE!</v>
      </c>
      <c r="ML170" s="60" t="str">
        <f t="shared" si="521"/>
        <v/>
      </c>
      <c r="MM170" s="7" t="str">
        <f t="shared" si="522"/>
        <v/>
      </c>
      <c r="MN170" s="7" t="str">
        <f t="shared" si="523"/>
        <v/>
      </c>
      <c r="MO170" s="7" t="str">
        <f t="shared" si="524"/>
        <v/>
      </c>
      <c r="MP170" s="7" t="str">
        <f t="shared" si="525"/>
        <v/>
      </c>
      <c r="MQ170" s="7" t="str">
        <f t="shared" si="526"/>
        <v/>
      </c>
      <c r="MR170" s="7" t="str">
        <f t="shared" si="527"/>
        <v/>
      </c>
      <c r="MS170" s="7" t="str">
        <f t="shared" si="528"/>
        <v/>
      </c>
      <c r="MT170" s="7" t="str">
        <f t="shared" si="529"/>
        <v/>
      </c>
      <c r="MU170" s="7" t="str">
        <f t="shared" si="530"/>
        <v/>
      </c>
      <c r="MV170" s="7" t="str">
        <f t="shared" si="531"/>
        <v/>
      </c>
      <c r="MW170" s="7" t="str">
        <f t="shared" si="532"/>
        <v/>
      </c>
      <c r="MX170" s="7" t="str">
        <f t="shared" si="533"/>
        <v/>
      </c>
      <c r="MY170" s="7" t="str">
        <f t="shared" si="534"/>
        <v/>
      </c>
      <c r="MZ170" s="7" t="str">
        <f t="shared" si="535"/>
        <v/>
      </c>
      <c r="NA170" s="7" t="str">
        <f t="shared" si="536"/>
        <v/>
      </c>
      <c r="NB170" s="7" t="str">
        <f t="shared" si="537"/>
        <v/>
      </c>
      <c r="NC170" s="7" t="str">
        <f t="shared" si="538"/>
        <v/>
      </c>
      <c r="ND170" s="7" t="str">
        <f t="shared" si="539"/>
        <v/>
      </c>
      <c r="NE170" s="61" t="str">
        <f t="shared" si="540"/>
        <v/>
      </c>
      <c r="NG170" s="10" t="str">
        <f t="shared" si="412"/>
        <v/>
      </c>
      <c r="NI170" s="10" t="str">
        <f t="shared" si="413"/>
        <v/>
      </c>
      <c r="NK170" s="10" t="str">
        <f>IF(COUNTIF($NI170:$NI$176, "X")=1, "X", "")</f>
        <v/>
      </c>
      <c r="NM170" s="10" t="str">
        <f t="shared" si="386"/>
        <v/>
      </c>
      <c r="NO170" s="85" t="str" cm="1">
        <f t="array" ref="NO170">IF(OR(NO$7="", $JE170=""), "", IFERROR(NO$8+SUMPRODUCT((Trades!$CL$8:$CL$307)*(Trades!$O$8:$Q$307=NO$7)*(Trades!$R$8:$R$307&lt;$JE170))-SUMPRODUCT((Trades!$H$8:$H$307)*(Trades!$E$8:$E$307=NO$7)*(Trades!$R$8:$R$307&lt;$JE170)), ""))</f>
        <v/>
      </c>
      <c r="NP170" s="86" t="str" cm="1">
        <f t="array" ref="NP170">IF(OR(NP$7="", $JE170=""), "", IFERROR(NP$8+SUMPRODUCT((Trades!$CL$8:$CL$307)*(Trades!$O$8:$Q$307=NP$7)*(Trades!$R$8:$R$307&lt;$JE170))-SUMPRODUCT((Trades!$H$8:$H$307)*(Trades!$E$8:$E$307=NP$7)*(Trades!$R$8:$R$307&lt;$JE170)), ""))</f>
        <v/>
      </c>
      <c r="NQ170" s="86" t="str" cm="1">
        <f t="array" ref="NQ170">IF(OR(NQ$7="", $JE170=""), "", IFERROR(NQ$8+SUMPRODUCT((Trades!$CL$8:$CL$307)*(Trades!$O$8:$Q$307=NQ$7)*(Trades!$R$8:$R$307&lt;$JE170))-SUMPRODUCT((Trades!$H$8:$H$307)*(Trades!$E$8:$E$307=NQ$7)*(Trades!$R$8:$R$307&lt;$JE170)), ""))</f>
        <v/>
      </c>
      <c r="NR170" s="86" t="str" cm="1">
        <f t="array" ref="NR170">IF(OR(NR$7="", $JE170=""), "", IFERROR(NR$8+SUMPRODUCT((Trades!$CL$8:$CL$307)*(Trades!$O$8:$Q$307=NR$7)*(Trades!$R$8:$R$307&lt;$JE170))-SUMPRODUCT((Trades!$H$8:$H$307)*(Trades!$E$8:$E$307=NR$7)*(Trades!$R$8:$R$307&lt;$JE170)), ""))</f>
        <v/>
      </c>
      <c r="NS170" s="86" t="str" cm="1">
        <f t="array" ref="NS170">IF(OR(NS$7="", $JE170=""), "", IFERROR(NS$8+SUMPRODUCT((Trades!$CL$8:$CL$307)*(Trades!$O$8:$Q$307=NS$7)*(Trades!$R$8:$R$307&lt;$JE170))-SUMPRODUCT((Trades!$H$8:$H$307)*(Trades!$E$8:$E$307=NS$7)*(Trades!$R$8:$R$307&lt;$JE170)), ""))</f>
        <v/>
      </c>
      <c r="NT170" s="86" t="str" cm="1">
        <f t="array" ref="NT170">IF(OR(NT$7="", $JE170=""), "", IFERROR(NT$8+SUMPRODUCT((Trades!$CL$8:$CL$307)*(Trades!$O$8:$Q$307=NT$7)*(Trades!$R$8:$R$307&lt;$JE170))-SUMPRODUCT((Trades!$H$8:$H$307)*(Trades!$E$8:$E$307=NT$7)*(Trades!$R$8:$R$307&lt;$JE170)), ""))</f>
        <v/>
      </c>
      <c r="NU170" s="86" t="str" cm="1">
        <f t="array" ref="NU170">IF(OR(NU$7="", $JE170=""), "", IFERROR(NU$8+SUMPRODUCT((Trades!$CL$8:$CL$307)*(Trades!$O$8:$Q$307=NU$7)*(Trades!$R$8:$R$307&lt;$JE170))-SUMPRODUCT((Trades!$H$8:$H$307)*(Trades!$E$8:$E$307=NU$7)*(Trades!$R$8:$R$307&lt;$JE170)), ""))</f>
        <v/>
      </c>
      <c r="NV170" s="86" t="str" cm="1">
        <f t="array" ref="NV170">IF(OR(NV$7="", $JE170=""), "", IFERROR(NV$8+SUMPRODUCT((Trades!$CL$8:$CL$307)*(Trades!$O$8:$Q$307=NV$7)*(Trades!$R$8:$R$307&lt;$JE170))-SUMPRODUCT((Trades!$H$8:$H$307)*(Trades!$E$8:$E$307=NV$7)*(Trades!$R$8:$R$307&lt;$JE170)), ""))</f>
        <v/>
      </c>
      <c r="NW170" s="86" t="str" cm="1">
        <f t="array" ref="NW170">IF(OR(NW$7="", $JE170=""), "", IFERROR(NW$8+SUMPRODUCT((Trades!$CL$8:$CL$307)*(Trades!$O$8:$Q$307=NW$7)*(Trades!$R$8:$R$307&lt;$JE170))-SUMPRODUCT((Trades!$H$8:$H$307)*(Trades!$E$8:$E$307=NW$7)*(Trades!$R$8:$R$307&lt;$JE170)), ""))</f>
        <v/>
      </c>
      <c r="NX170" s="86" t="str" cm="1">
        <f t="array" ref="NX170">IF(OR(NX$7="", $JE170=""), "", IFERROR(NX$8+SUMPRODUCT((Trades!$CL$8:$CL$307)*(Trades!$O$8:$Q$307=NX$7)*(Trades!$R$8:$R$307&lt;$JE170))-SUMPRODUCT((Trades!$H$8:$H$307)*(Trades!$E$8:$E$307=NX$7)*(Trades!$R$8:$R$307&lt;$JE170)), ""))</f>
        <v/>
      </c>
      <c r="NY170" s="86" t="str" cm="1">
        <f t="array" ref="NY170">IF(OR(NY$7="", $JE170=""), "", IFERROR(NY$8+SUMPRODUCT((Trades!$CL$8:$CL$307)*(Trades!$O$8:$Q$307=NY$7)*(Trades!$R$8:$R$307&lt;$JE170))-SUMPRODUCT((Trades!$H$8:$H$307)*(Trades!$E$8:$E$307=NY$7)*(Trades!$R$8:$R$307&lt;$JE170)), ""))</f>
        <v/>
      </c>
      <c r="NZ170" s="86" t="str" cm="1">
        <f t="array" ref="NZ170">IF(OR(NZ$7="", $JE170=""), "", IFERROR(NZ$8+SUMPRODUCT((Trades!$CL$8:$CL$307)*(Trades!$O$8:$Q$307=NZ$7)*(Trades!$R$8:$R$307&lt;$JE170))-SUMPRODUCT((Trades!$H$8:$H$307)*(Trades!$E$8:$E$307=NZ$7)*(Trades!$R$8:$R$307&lt;$JE170)), ""))</f>
        <v/>
      </c>
      <c r="OA170" s="86" t="str" cm="1">
        <f t="array" ref="OA170">IF(OR(OA$7="", $JE170=""), "", IFERROR(OA$8+SUMPRODUCT((Trades!$CL$8:$CL$307)*(Trades!$O$8:$Q$307=OA$7)*(Trades!$R$8:$R$307&lt;$JE170))-SUMPRODUCT((Trades!$H$8:$H$307)*(Trades!$E$8:$E$307=OA$7)*(Trades!$R$8:$R$307&lt;$JE170)), ""))</f>
        <v/>
      </c>
      <c r="OB170" s="86" t="str" cm="1">
        <f t="array" ref="OB170">IF(OR(OB$7="", $JE170=""), "", IFERROR(OB$8+SUMPRODUCT((Trades!$CL$8:$CL$307)*(Trades!$O$8:$Q$307=OB$7)*(Trades!$R$8:$R$307&lt;$JE170))-SUMPRODUCT((Trades!$H$8:$H$307)*(Trades!$E$8:$E$307=OB$7)*(Trades!$R$8:$R$307&lt;$JE170)), ""))</f>
        <v/>
      </c>
      <c r="OC170" s="86" t="str" cm="1">
        <f t="array" ref="OC170">IF(OR(OC$7="", $JE170=""), "", IFERROR(OC$8+SUMPRODUCT((Trades!$CL$8:$CL$307)*(Trades!$O$8:$Q$307=OC$7)*(Trades!$R$8:$R$307&lt;$JE170))-SUMPRODUCT((Trades!$H$8:$H$307)*(Trades!$E$8:$E$307=OC$7)*(Trades!$R$8:$R$307&lt;$JE170)), ""))</f>
        <v/>
      </c>
      <c r="OD170" s="86" t="str" cm="1">
        <f t="array" ref="OD170">IF(OR(OD$7="", $JE170=""), "", IFERROR(OD$8+SUMPRODUCT((Trades!$CL$8:$CL$307)*(Trades!$O$8:$Q$307=OD$7)*(Trades!$R$8:$R$307&lt;$JE170))-SUMPRODUCT((Trades!$H$8:$H$307)*(Trades!$E$8:$E$307=OD$7)*(Trades!$R$8:$R$307&lt;$JE170)), ""))</f>
        <v/>
      </c>
      <c r="OE170" s="86" t="str" cm="1">
        <f t="array" ref="OE170">IF(OR(OE$7="", $JE170=""), "", IFERROR(OE$8+SUMPRODUCT((Trades!$CL$8:$CL$307)*(Trades!$O$8:$Q$307=OE$7)*(Trades!$R$8:$R$307&lt;$JE170))-SUMPRODUCT((Trades!$H$8:$H$307)*(Trades!$E$8:$E$307=OE$7)*(Trades!$R$8:$R$307&lt;$JE170)), ""))</f>
        <v/>
      </c>
      <c r="OF170" s="86" t="str" cm="1">
        <f t="array" ref="OF170">IF(OR(OF$7="", $JE170=""), "", IFERROR(OF$8+SUMPRODUCT((Trades!$CL$8:$CL$307)*(Trades!$O$8:$Q$307=OF$7)*(Trades!$R$8:$R$307&lt;$JE170))-SUMPRODUCT((Trades!$H$8:$H$307)*(Trades!$E$8:$E$307=OF$7)*(Trades!$R$8:$R$307&lt;$JE170)), ""))</f>
        <v/>
      </c>
      <c r="OG170" s="86" t="str" cm="1">
        <f t="array" ref="OG170">IF(OR(OG$7="", $JE170=""), "", IFERROR(OG$8+SUMPRODUCT((Trades!$CL$8:$CL$307)*(Trades!$O$8:$Q$307=OG$7)*(Trades!$R$8:$R$307&lt;$JE170))-SUMPRODUCT((Trades!$H$8:$H$307)*(Trades!$E$8:$E$307=OG$7)*(Trades!$R$8:$R$307&lt;$JE170)), ""))</f>
        <v/>
      </c>
      <c r="OH170" s="87" t="str" cm="1">
        <f t="array" ref="OH170">IF(OR(OH$7="", $JE170=""), "", IFERROR(OH$8+SUMPRODUCT((Trades!$CL$8:$CL$307)*(Trades!$O$8:$Q$307=OH$7)*(Trades!$R$8:$R$307&lt;$JE170))-SUMPRODUCT((Trades!$H$8:$H$307)*(Trades!$E$8:$E$307=OH$7)*(Trades!$R$8:$R$307&lt;$JE170)), ""))</f>
        <v/>
      </c>
      <c r="OJ170" s="94" t="str">
        <f t="shared" si="541"/>
        <v/>
      </c>
      <c r="OK170" s="95" t="str">
        <f t="shared" si="542"/>
        <v/>
      </c>
      <c r="OL170" s="95" t="str">
        <f t="shared" si="543"/>
        <v/>
      </c>
      <c r="OM170" s="95" t="str">
        <f t="shared" si="544"/>
        <v/>
      </c>
      <c r="ON170" s="95" t="str">
        <f t="shared" si="545"/>
        <v/>
      </c>
      <c r="OO170" s="95" t="str">
        <f t="shared" si="546"/>
        <v/>
      </c>
      <c r="OP170" s="95" t="str">
        <f t="shared" si="547"/>
        <v/>
      </c>
      <c r="OQ170" s="95" t="str">
        <f t="shared" si="548"/>
        <v/>
      </c>
      <c r="OR170" s="95" t="str">
        <f t="shared" si="549"/>
        <v/>
      </c>
      <c r="OS170" s="95" t="str">
        <f t="shared" si="550"/>
        <v/>
      </c>
      <c r="OT170" s="95" t="str">
        <f t="shared" si="551"/>
        <v/>
      </c>
      <c r="OU170" s="95" t="str">
        <f t="shared" si="552"/>
        <v/>
      </c>
      <c r="OV170" s="95" t="str">
        <f t="shared" si="553"/>
        <v/>
      </c>
      <c r="OW170" s="95" t="str">
        <f t="shared" si="554"/>
        <v/>
      </c>
      <c r="OX170" s="95" t="str">
        <f t="shared" si="555"/>
        <v/>
      </c>
      <c r="OY170" s="95" t="str">
        <f t="shared" si="556"/>
        <v/>
      </c>
      <c r="OZ170" s="95" t="str">
        <f t="shared" si="557"/>
        <v/>
      </c>
      <c r="PA170" s="95" t="str">
        <f t="shared" si="558"/>
        <v/>
      </c>
      <c r="PB170" s="95" t="str">
        <f t="shared" si="559"/>
        <v/>
      </c>
      <c r="PC170" s="96" t="str">
        <f t="shared" si="560"/>
        <v/>
      </c>
      <c r="PE170" s="101" t="str">
        <f t="shared" si="415"/>
        <v/>
      </c>
      <c r="PG170" s="106" t="str">
        <f t="shared" si="561"/>
        <v/>
      </c>
      <c r="PH170" s="107" t="str">
        <f t="shared" si="562"/>
        <v/>
      </c>
      <c r="PI170" s="107" t="str">
        <f t="shared" si="563"/>
        <v/>
      </c>
      <c r="PJ170" s="107" t="str">
        <f t="shared" si="564"/>
        <v/>
      </c>
      <c r="PK170" s="107" t="str">
        <f t="shared" si="565"/>
        <v/>
      </c>
      <c r="PL170" s="107" t="str">
        <f t="shared" si="566"/>
        <v/>
      </c>
      <c r="PM170" s="107" t="str">
        <f t="shared" si="567"/>
        <v/>
      </c>
      <c r="PN170" s="107" t="str">
        <f t="shared" si="568"/>
        <v/>
      </c>
      <c r="PO170" s="107" t="str">
        <f t="shared" si="569"/>
        <v/>
      </c>
      <c r="PP170" s="107" t="str">
        <f t="shared" si="570"/>
        <v/>
      </c>
      <c r="PQ170" s="107" t="str">
        <f t="shared" si="571"/>
        <v/>
      </c>
      <c r="PR170" s="107" t="str">
        <f t="shared" si="572"/>
        <v/>
      </c>
      <c r="PS170" s="107" t="str">
        <f t="shared" si="573"/>
        <v/>
      </c>
      <c r="PT170" s="107" t="str">
        <f t="shared" si="574"/>
        <v/>
      </c>
      <c r="PU170" s="107" t="str">
        <f t="shared" si="575"/>
        <v/>
      </c>
      <c r="PV170" s="107" t="str">
        <f t="shared" si="576"/>
        <v/>
      </c>
      <c r="PW170" s="107" t="str">
        <f t="shared" si="577"/>
        <v/>
      </c>
      <c r="PX170" s="107" t="str">
        <f t="shared" si="578"/>
        <v/>
      </c>
      <c r="PY170" s="107" t="str">
        <f t="shared" si="579"/>
        <v/>
      </c>
      <c r="PZ170" s="108" t="str">
        <f t="shared" si="580"/>
        <v/>
      </c>
      <c r="QB170" s="124" t="str" cm="1">
        <f t="array" ref="QB170">IF(OR($QB$3="", $NI170=""), "", IFERROR(INDEX($ML170:$NE170, $QA170, MATCH($QB$3, $ML$7:$NE$7, 0)), ""))</f>
        <v/>
      </c>
      <c r="QD170" s="101" t="e" cm="1">
        <f t="array" ref="QD170">IF(OR($NI170="", $QB$3=""), NA(), IFERROR(INDEX($NO170:$OH170, $QC170, MATCH($QB$3, $NO$7:$OH$7, 0)), NA()))</f>
        <v>#N/A</v>
      </c>
      <c r="QF170" s="10">
        <f t="shared" si="387"/>
        <v>-20</v>
      </c>
    </row>
    <row r="171" spans="218:448" ht="15" hidden="1" customHeight="1" x14ac:dyDescent="0.25">
      <c r="HJ171" s="52" t="e">
        <f t="shared" si="581"/>
        <v>#VALUE!</v>
      </c>
      <c r="HL171" s="49">
        <f>$CA$27</f>
        <v>0.79166666666666641</v>
      </c>
      <c r="HN171" s="10" t="e">
        <f t="shared" si="584"/>
        <v>#VALUE!</v>
      </c>
      <c r="HP171" s="10" t="e">
        <f t="shared" si="585"/>
        <v>#VALUE!</v>
      </c>
      <c r="HR171" s="10" t="e">
        <f t="shared" si="457"/>
        <v>#VALUE!</v>
      </c>
      <c r="HT171" s="60" t="e">
        <f t="shared" si="583"/>
        <v>#VALUE!</v>
      </c>
      <c r="HU171" s="7" t="e">
        <f t="shared" si="583"/>
        <v>#VALUE!</v>
      </c>
      <c r="HV171" s="7" t="e">
        <f t="shared" si="583"/>
        <v>#VALUE!</v>
      </c>
      <c r="HW171" s="7" t="e">
        <f t="shared" si="583"/>
        <v>#VALUE!</v>
      </c>
      <c r="HX171" s="7" t="e">
        <f t="shared" si="583"/>
        <v>#VALUE!</v>
      </c>
      <c r="HY171" s="7" t="e">
        <f t="shared" si="583"/>
        <v>#VALUE!</v>
      </c>
      <c r="HZ171" s="7" t="e">
        <f t="shared" si="583"/>
        <v>#VALUE!</v>
      </c>
      <c r="IA171" s="7" t="e">
        <f t="shared" si="583"/>
        <v>#VALUE!</v>
      </c>
      <c r="IB171" s="7" t="e">
        <f t="shared" si="583"/>
        <v>#VALUE!</v>
      </c>
      <c r="IC171" s="7" t="e">
        <f t="shared" si="583"/>
        <v>#VALUE!</v>
      </c>
      <c r="ID171" s="7" t="e">
        <f t="shared" si="583"/>
        <v>#VALUE!</v>
      </c>
      <c r="IE171" s="7" t="e">
        <f t="shared" si="583"/>
        <v>#VALUE!</v>
      </c>
      <c r="IF171" s="7" t="e">
        <f t="shared" si="583"/>
        <v>#VALUE!</v>
      </c>
      <c r="IG171" s="7" t="e">
        <f t="shared" si="583"/>
        <v>#VALUE!</v>
      </c>
      <c r="IH171" s="7" t="e">
        <f t="shared" si="583"/>
        <v>#VALUE!</v>
      </c>
      <c r="II171" s="7" t="e">
        <f t="shared" si="583"/>
        <v>#VALUE!</v>
      </c>
      <c r="IJ171" s="7" t="e">
        <f t="shared" si="582"/>
        <v>#VALUE!</v>
      </c>
      <c r="IK171" s="7" t="e">
        <f t="shared" si="582"/>
        <v>#VALUE!</v>
      </c>
      <c r="IL171" s="7" t="e">
        <f t="shared" si="582"/>
        <v>#VALUE!</v>
      </c>
      <c r="IM171" s="61" t="e">
        <f t="shared" si="582"/>
        <v>#VALUE!</v>
      </c>
      <c r="JE171" s="67" t="str">
        <f t="shared" si="460"/>
        <v/>
      </c>
      <c r="JF171" s="60" t="str">
        <f>IF(AND($IQ$5='Dev Settings'!$BU$3, COUNTIF($IP$21:$IP$25, HT171)&gt;0, COUNTIF($IP$21:$IP$25, HT170)&gt;0), MIN($ML170:$NE170)-ML170, IF(AND($IQ$6='Dev Settings'!$BU$3, COUNTIF($IQ$21:$IQ$25, HT171)&gt;0, COUNTIF($IQ$21:$IQ$25, HT170)&gt;0), MAX($ML170:$NE170)-ML170, IFERROR(INDEX($IU$8:$IU$107, MATCH(HT171, $IT$8:$IT$107, 0)), "")))</f>
        <v/>
      </c>
      <c r="JG171" s="7" t="str">
        <f>IF(AND($IQ$5='Dev Settings'!$BU$3, COUNTIF($IP$21:$IP$25, HU171)&gt;0, COUNTIF($IP$21:$IP$25, HU170)&gt;0), MIN($ML170:$NE170)-MM170, IF(AND($IQ$6='Dev Settings'!$BU$3, COUNTIF($IQ$21:$IQ$25, HU171)&gt;0, COUNTIF($IQ$21:$IQ$25, HU170)&gt;0), MAX($ML170:$NE170)-MM170, IFERROR(INDEX($IU$8:$IU$107, MATCH(HU171, $IT$8:$IT$107, 0)), "")))</f>
        <v/>
      </c>
      <c r="JH171" s="7" t="str">
        <f>IF(AND($IQ$5='Dev Settings'!$BU$3, COUNTIF($IP$21:$IP$25, HV171)&gt;0, COUNTIF($IP$21:$IP$25, HV170)&gt;0), MIN($ML170:$NE170)-MN170, IF(AND($IQ$6='Dev Settings'!$BU$3, COUNTIF($IQ$21:$IQ$25, HV171)&gt;0, COUNTIF($IQ$21:$IQ$25, HV170)&gt;0), MAX($ML170:$NE170)-MN170, IFERROR(INDEX($IU$8:$IU$107, MATCH(HV171, $IT$8:$IT$107, 0)), "")))</f>
        <v/>
      </c>
      <c r="JI171" s="7" t="str">
        <f>IF(AND($IQ$5='Dev Settings'!$BU$3, COUNTIF($IP$21:$IP$25, HW171)&gt;0, COUNTIF($IP$21:$IP$25, HW170)&gt;0), MIN($ML170:$NE170)-MO170, IF(AND($IQ$6='Dev Settings'!$BU$3, COUNTIF($IQ$21:$IQ$25, HW171)&gt;0, COUNTIF($IQ$21:$IQ$25, HW170)&gt;0), MAX($ML170:$NE170)-MO170, IFERROR(INDEX($IU$8:$IU$107, MATCH(HW171, $IT$8:$IT$107, 0)), "")))</f>
        <v/>
      </c>
      <c r="JJ171" s="7" t="str">
        <f>IF(AND($IQ$5='Dev Settings'!$BU$3, COUNTIF($IP$21:$IP$25, HX171)&gt;0, COUNTIF($IP$21:$IP$25, HX170)&gt;0), MIN($ML170:$NE170)-MP170, IF(AND($IQ$6='Dev Settings'!$BU$3, COUNTIF($IQ$21:$IQ$25, HX171)&gt;0, COUNTIF($IQ$21:$IQ$25, HX170)&gt;0), MAX($ML170:$NE170)-MP170, IFERROR(INDEX($IU$8:$IU$107, MATCH(HX171, $IT$8:$IT$107, 0)), "")))</f>
        <v/>
      </c>
      <c r="JK171" s="7" t="str">
        <f>IF(AND($IQ$5='Dev Settings'!$BU$3, COUNTIF($IP$21:$IP$25, HY171)&gt;0, COUNTIF($IP$21:$IP$25, HY170)&gt;0), MIN($ML170:$NE170)-MQ170, IF(AND($IQ$6='Dev Settings'!$BU$3, COUNTIF($IQ$21:$IQ$25, HY171)&gt;0, COUNTIF($IQ$21:$IQ$25, HY170)&gt;0), MAX($ML170:$NE170)-MQ170, IFERROR(INDEX($IU$8:$IU$107, MATCH(HY171, $IT$8:$IT$107, 0)), "")))</f>
        <v/>
      </c>
      <c r="JL171" s="7" t="str">
        <f>IF(AND($IQ$5='Dev Settings'!$BU$3, COUNTIF($IP$21:$IP$25, HZ171)&gt;0, COUNTIF($IP$21:$IP$25, HZ170)&gt;0), MIN($ML170:$NE170)-MR170, IF(AND($IQ$6='Dev Settings'!$BU$3, COUNTIF($IQ$21:$IQ$25, HZ171)&gt;0, COUNTIF($IQ$21:$IQ$25, HZ170)&gt;0), MAX($ML170:$NE170)-MR170, IFERROR(INDEX($IU$8:$IU$107, MATCH(HZ171, $IT$8:$IT$107, 0)), "")))</f>
        <v/>
      </c>
      <c r="JM171" s="7" t="str">
        <f>IF(AND($IQ$5='Dev Settings'!$BU$3, COUNTIF($IP$21:$IP$25, IA171)&gt;0, COUNTIF($IP$21:$IP$25, IA170)&gt;0), MIN($ML170:$NE170)-MS170, IF(AND($IQ$6='Dev Settings'!$BU$3, COUNTIF($IQ$21:$IQ$25, IA171)&gt;0, COUNTIF($IQ$21:$IQ$25, IA170)&gt;0), MAX($ML170:$NE170)-MS170, IFERROR(INDEX($IU$8:$IU$107, MATCH(IA171, $IT$8:$IT$107, 0)), "")))</f>
        <v/>
      </c>
      <c r="JN171" s="7" t="str">
        <f>IF(AND($IQ$5='Dev Settings'!$BU$3, COUNTIF($IP$21:$IP$25, IB171)&gt;0, COUNTIF($IP$21:$IP$25, IB170)&gt;0), MIN($ML170:$NE170)-MT170, IF(AND($IQ$6='Dev Settings'!$BU$3, COUNTIF($IQ$21:$IQ$25, IB171)&gt;0, COUNTIF($IQ$21:$IQ$25, IB170)&gt;0), MAX($ML170:$NE170)-MT170, IFERROR(INDEX($IU$8:$IU$107, MATCH(IB171, $IT$8:$IT$107, 0)), "")))</f>
        <v/>
      </c>
      <c r="JO171" s="7" t="str">
        <f>IF(AND($IQ$5='Dev Settings'!$BU$3, COUNTIF($IP$21:$IP$25, IC171)&gt;0, COUNTIF($IP$21:$IP$25, IC170)&gt;0), MIN($ML170:$NE170)-MU170, IF(AND($IQ$6='Dev Settings'!$BU$3, COUNTIF($IQ$21:$IQ$25, IC171)&gt;0, COUNTIF($IQ$21:$IQ$25, IC170)&gt;0), MAX($ML170:$NE170)-MU170, IFERROR(INDEX($IU$8:$IU$107, MATCH(IC171, $IT$8:$IT$107, 0)), "")))</f>
        <v/>
      </c>
      <c r="JP171" s="7" t="str">
        <f>IF(AND($IQ$5='Dev Settings'!$BU$3, COUNTIF($IP$21:$IP$25, ID171)&gt;0, COUNTIF($IP$21:$IP$25, ID170)&gt;0), MIN($ML170:$NE170)-MV170, IF(AND($IQ$6='Dev Settings'!$BU$3, COUNTIF($IQ$21:$IQ$25, ID171)&gt;0, COUNTIF($IQ$21:$IQ$25, ID170)&gt;0), MAX($ML170:$NE170)-MV170, IFERROR(INDEX($IU$8:$IU$107, MATCH(ID171, $IT$8:$IT$107, 0)), "")))</f>
        <v/>
      </c>
      <c r="JQ171" s="7" t="str">
        <f>IF(AND($IQ$5='Dev Settings'!$BU$3, COUNTIF($IP$21:$IP$25, IE171)&gt;0, COUNTIF($IP$21:$IP$25, IE170)&gt;0), MIN($ML170:$NE170)-MW170, IF(AND($IQ$6='Dev Settings'!$BU$3, COUNTIF($IQ$21:$IQ$25, IE171)&gt;0, COUNTIF($IQ$21:$IQ$25, IE170)&gt;0), MAX($ML170:$NE170)-MW170, IFERROR(INDEX($IU$8:$IU$107, MATCH(IE171, $IT$8:$IT$107, 0)), "")))</f>
        <v/>
      </c>
      <c r="JR171" s="7" t="str">
        <f>IF(AND($IQ$5='Dev Settings'!$BU$3, COUNTIF($IP$21:$IP$25, IF171)&gt;0, COUNTIF($IP$21:$IP$25, IF170)&gt;0), MIN($ML170:$NE170)-MX170, IF(AND($IQ$6='Dev Settings'!$BU$3, COUNTIF($IQ$21:$IQ$25, IF171)&gt;0, COUNTIF($IQ$21:$IQ$25, IF170)&gt;0), MAX($ML170:$NE170)-MX170, IFERROR(INDEX($IU$8:$IU$107, MATCH(IF171, $IT$8:$IT$107, 0)), "")))</f>
        <v/>
      </c>
      <c r="JS171" s="7" t="str">
        <f>IF(AND($IQ$5='Dev Settings'!$BU$3, COUNTIF($IP$21:$IP$25, IG171)&gt;0, COUNTIF($IP$21:$IP$25, IG170)&gt;0), MIN($ML170:$NE170)-MY170, IF(AND($IQ$6='Dev Settings'!$BU$3, COUNTIF($IQ$21:$IQ$25, IG171)&gt;0, COUNTIF($IQ$21:$IQ$25, IG170)&gt;0), MAX($ML170:$NE170)-MY170, IFERROR(INDEX($IU$8:$IU$107, MATCH(IG171, $IT$8:$IT$107, 0)), "")))</f>
        <v/>
      </c>
      <c r="JT171" s="7" t="str">
        <f>IF(AND($IQ$5='Dev Settings'!$BU$3, COUNTIF($IP$21:$IP$25, IH171)&gt;0, COUNTIF($IP$21:$IP$25, IH170)&gt;0), MIN($ML170:$NE170)-MZ170, IF(AND($IQ$6='Dev Settings'!$BU$3, COUNTIF($IQ$21:$IQ$25, IH171)&gt;0, COUNTIF($IQ$21:$IQ$25, IH170)&gt;0), MAX($ML170:$NE170)-MZ170, IFERROR(INDEX($IU$8:$IU$107, MATCH(IH171, $IT$8:$IT$107, 0)), "")))</f>
        <v/>
      </c>
      <c r="JU171" s="7" t="str">
        <f>IF(AND($IQ$5='Dev Settings'!$BU$3, COUNTIF($IP$21:$IP$25, II171)&gt;0, COUNTIF($IP$21:$IP$25, II170)&gt;0), MIN($ML170:$NE170)-NA170, IF(AND($IQ$6='Dev Settings'!$BU$3, COUNTIF($IQ$21:$IQ$25, II171)&gt;0, COUNTIF($IQ$21:$IQ$25, II170)&gt;0), MAX($ML170:$NE170)-NA170, IFERROR(INDEX($IU$8:$IU$107, MATCH(II171, $IT$8:$IT$107, 0)), "")))</f>
        <v/>
      </c>
      <c r="JV171" s="7" t="str">
        <f>IF(AND($IQ$5='Dev Settings'!$BU$3, COUNTIF($IP$21:$IP$25, IJ171)&gt;0, COUNTIF($IP$21:$IP$25, IJ170)&gt;0), MIN($ML170:$NE170)-NB170, IF(AND($IQ$6='Dev Settings'!$BU$3, COUNTIF($IQ$21:$IQ$25, IJ171)&gt;0, COUNTIF($IQ$21:$IQ$25, IJ170)&gt;0), MAX($ML170:$NE170)-NB170, IFERROR(INDEX($IU$8:$IU$107, MATCH(IJ171, $IT$8:$IT$107, 0)), "")))</f>
        <v/>
      </c>
      <c r="JW171" s="7" t="str">
        <f>IF(AND($IQ$5='Dev Settings'!$BU$3, COUNTIF($IP$21:$IP$25, IK171)&gt;0, COUNTIF($IP$21:$IP$25, IK170)&gt;0), MIN($ML170:$NE170)-NC170, IF(AND($IQ$6='Dev Settings'!$BU$3, COUNTIF($IQ$21:$IQ$25, IK171)&gt;0, COUNTIF($IQ$21:$IQ$25, IK170)&gt;0), MAX($ML170:$NE170)-NC170, IFERROR(INDEX($IU$8:$IU$107, MATCH(IK171, $IT$8:$IT$107, 0)), "")))</f>
        <v/>
      </c>
      <c r="JX171" s="7" t="str">
        <f>IF(AND($IQ$5='Dev Settings'!$BU$3, COUNTIF($IP$21:$IP$25, IL171)&gt;0, COUNTIF($IP$21:$IP$25, IL170)&gt;0), MIN($ML170:$NE170)-ND170, IF(AND($IQ$6='Dev Settings'!$BU$3, COUNTIF($IQ$21:$IQ$25, IL171)&gt;0, COUNTIF($IQ$21:$IQ$25, IL170)&gt;0), MAX($ML170:$NE170)-ND170, IFERROR(INDEX($IU$8:$IU$107, MATCH(IL171, $IT$8:$IT$107, 0)), "")))</f>
        <v/>
      </c>
      <c r="JY171" s="61" t="str">
        <f>IF(AND($IQ$5='Dev Settings'!$BU$3, COUNTIF($IP$21:$IP$25, IM171)&gt;0, COUNTIF($IP$21:$IP$25, IM170)&gt;0), MIN($ML170:$NE170)-NE170, IF(AND($IQ$6='Dev Settings'!$BU$3, COUNTIF($IQ$21:$IQ$25, IM171)&gt;0, COUNTIF($IQ$21:$IQ$25, IM170)&gt;0), MAX($ML170:$NE170)-NE170, IFERROR(INDEX($IU$8:$IU$107, MATCH(IM171, $IT$8:$IT$107, 0)), "")))</f>
        <v/>
      </c>
      <c r="KA171" s="60" t="str">
        <f t="shared" si="461"/>
        <v/>
      </c>
      <c r="KB171" s="7" t="str">
        <f t="shared" si="462"/>
        <v/>
      </c>
      <c r="KC171" s="7" t="str">
        <f t="shared" si="463"/>
        <v/>
      </c>
      <c r="KD171" s="7" t="str">
        <f t="shared" si="464"/>
        <v/>
      </c>
      <c r="KE171" s="7" t="str">
        <f t="shared" si="465"/>
        <v/>
      </c>
      <c r="KF171" s="7" t="str">
        <f t="shared" si="466"/>
        <v/>
      </c>
      <c r="KG171" s="7" t="str">
        <f t="shared" si="467"/>
        <v/>
      </c>
      <c r="KH171" s="7" t="str">
        <f t="shared" si="468"/>
        <v/>
      </c>
      <c r="KI171" s="7" t="str">
        <f t="shared" si="469"/>
        <v/>
      </c>
      <c r="KJ171" s="7" t="str">
        <f t="shared" si="470"/>
        <v/>
      </c>
      <c r="KK171" s="7" t="str">
        <f t="shared" si="471"/>
        <v/>
      </c>
      <c r="KL171" s="7" t="str">
        <f t="shared" si="472"/>
        <v/>
      </c>
      <c r="KM171" s="7" t="str">
        <f t="shared" si="473"/>
        <v/>
      </c>
      <c r="KN171" s="7" t="str">
        <f t="shared" si="474"/>
        <v/>
      </c>
      <c r="KO171" s="7" t="str">
        <f t="shared" si="475"/>
        <v/>
      </c>
      <c r="KP171" s="7" t="str">
        <f t="shared" si="476"/>
        <v/>
      </c>
      <c r="KQ171" s="7" t="str">
        <f t="shared" si="477"/>
        <v/>
      </c>
      <c r="KR171" s="7" t="str">
        <f t="shared" si="478"/>
        <v/>
      </c>
      <c r="KS171" s="7" t="str">
        <f t="shared" si="479"/>
        <v/>
      </c>
      <c r="KT171" s="61" t="str">
        <f t="shared" si="480"/>
        <v/>
      </c>
      <c r="KV171" s="60" t="e">
        <f t="shared" si="481"/>
        <v>#VALUE!</v>
      </c>
      <c r="KW171" s="7" t="e">
        <f t="shared" si="482"/>
        <v>#VALUE!</v>
      </c>
      <c r="KX171" s="7" t="e">
        <f t="shared" si="483"/>
        <v>#VALUE!</v>
      </c>
      <c r="KY171" s="7" t="e">
        <f t="shared" si="484"/>
        <v>#VALUE!</v>
      </c>
      <c r="KZ171" s="7" t="e">
        <f t="shared" si="485"/>
        <v>#VALUE!</v>
      </c>
      <c r="LA171" s="7" t="e">
        <f t="shared" si="486"/>
        <v>#VALUE!</v>
      </c>
      <c r="LB171" s="7" t="e">
        <f t="shared" si="487"/>
        <v>#VALUE!</v>
      </c>
      <c r="LC171" s="7" t="e">
        <f t="shared" si="488"/>
        <v>#VALUE!</v>
      </c>
      <c r="LD171" s="7" t="e">
        <f t="shared" si="489"/>
        <v>#VALUE!</v>
      </c>
      <c r="LE171" s="7" t="e">
        <f t="shared" si="490"/>
        <v>#VALUE!</v>
      </c>
      <c r="LF171" s="7" t="e">
        <f t="shared" si="491"/>
        <v>#VALUE!</v>
      </c>
      <c r="LG171" s="7" t="e">
        <f t="shared" si="492"/>
        <v>#VALUE!</v>
      </c>
      <c r="LH171" s="7" t="e">
        <f t="shared" si="493"/>
        <v>#VALUE!</v>
      </c>
      <c r="LI171" s="7" t="e">
        <f t="shared" si="494"/>
        <v>#VALUE!</v>
      </c>
      <c r="LJ171" s="7" t="e">
        <f t="shared" si="495"/>
        <v>#VALUE!</v>
      </c>
      <c r="LK171" s="7" t="e">
        <f t="shared" si="496"/>
        <v>#VALUE!</v>
      </c>
      <c r="LL171" s="7" t="e">
        <f t="shared" si="497"/>
        <v>#VALUE!</v>
      </c>
      <c r="LM171" s="7" t="e">
        <f t="shared" si="498"/>
        <v>#VALUE!</v>
      </c>
      <c r="LN171" s="7" t="e">
        <f t="shared" si="499"/>
        <v>#VALUE!</v>
      </c>
      <c r="LO171" s="61" t="e">
        <f t="shared" si="500"/>
        <v>#VALUE!</v>
      </c>
      <c r="LQ171" s="60" t="e">
        <f t="shared" si="501"/>
        <v>#VALUE!</v>
      </c>
      <c r="LR171" s="7" t="e">
        <f t="shared" si="502"/>
        <v>#VALUE!</v>
      </c>
      <c r="LS171" s="7" t="e">
        <f t="shared" si="503"/>
        <v>#VALUE!</v>
      </c>
      <c r="LT171" s="7" t="e">
        <f t="shared" si="504"/>
        <v>#VALUE!</v>
      </c>
      <c r="LU171" s="7" t="e">
        <f t="shared" si="505"/>
        <v>#VALUE!</v>
      </c>
      <c r="LV171" s="7" t="e">
        <f t="shared" si="506"/>
        <v>#VALUE!</v>
      </c>
      <c r="LW171" s="7" t="e">
        <f t="shared" si="507"/>
        <v>#VALUE!</v>
      </c>
      <c r="LX171" s="7" t="e">
        <f t="shared" si="508"/>
        <v>#VALUE!</v>
      </c>
      <c r="LY171" s="7" t="e">
        <f t="shared" si="509"/>
        <v>#VALUE!</v>
      </c>
      <c r="LZ171" s="7" t="e">
        <f t="shared" si="510"/>
        <v>#VALUE!</v>
      </c>
      <c r="MA171" s="7" t="e">
        <f t="shared" si="511"/>
        <v>#VALUE!</v>
      </c>
      <c r="MB171" s="7" t="e">
        <f t="shared" si="512"/>
        <v>#VALUE!</v>
      </c>
      <c r="MC171" s="7" t="e">
        <f t="shared" si="513"/>
        <v>#VALUE!</v>
      </c>
      <c r="MD171" s="7" t="e">
        <f t="shared" si="514"/>
        <v>#VALUE!</v>
      </c>
      <c r="ME171" s="7" t="e">
        <f t="shared" si="515"/>
        <v>#VALUE!</v>
      </c>
      <c r="MF171" s="7" t="e">
        <f t="shared" si="516"/>
        <v>#VALUE!</v>
      </c>
      <c r="MG171" s="7" t="e">
        <f t="shared" si="517"/>
        <v>#VALUE!</v>
      </c>
      <c r="MH171" s="7" t="e">
        <f t="shared" si="518"/>
        <v>#VALUE!</v>
      </c>
      <c r="MI171" s="7" t="e">
        <f t="shared" si="519"/>
        <v>#VALUE!</v>
      </c>
      <c r="MJ171" s="61" t="e">
        <f t="shared" si="520"/>
        <v>#VALUE!</v>
      </c>
      <c r="ML171" s="60" t="str">
        <f t="shared" si="521"/>
        <v/>
      </c>
      <c r="MM171" s="7" t="str">
        <f t="shared" si="522"/>
        <v/>
      </c>
      <c r="MN171" s="7" t="str">
        <f t="shared" si="523"/>
        <v/>
      </c>
      <c r="MO171" s="7" t="str">
        <f t="shared" si="524"/>
        <v/>
      </c>
      <c r="MP171" s="7" t="str">
        <f t="shared" si="525"/>
        <v/>
      </c>
      <c r="MQ171" s="7" t="str">
        <f t="shared" si="526"/>
        <v/>
      </c>
      <c r="MR171" s="7" t="str">
        <f t="shared" si="527"/>
        <v/>
      </c>
      <c r="MS171" s="7" t="str">
        <f t="shared" si="528"/>
        <v/>
      </c>
      <c r="MT171" s="7" t="str">
        <f t="shared" si="529"/>
        <v/>
      </c>
      <c r="MU171" s="7" t="str">
        <f t="shared" si="530"/>
        <v/>
      </c>
      <c r="MV171" s="7" t="str">
        <f t="shared" si="531"/>
        <v/>
      </c>
      <c r="MW171" s="7" t="str">
        <f t="shared" si="532"/>
        <v/>
      </c>
      <c r="MX171" s="7" t="str">
        <f t="shared" si="533"/>
        <v/>
      </c>
      <c r="MY171" s="7" t="str">
        <f t="shared" si="534"/>
        <v/>
      </c>
      <c r="MZ171" s="7" t="str">
        <f t="shared" si="535"/>
        <v/>
      </c>
      <c r="NA171" s="7" t="str">
        <f t="shared" si="536"/>
        <v/>
      </c>
      <c r="NB171" s="7" t="str">
        <f t="shared" si="537"/>
        <v/>
      </c>
      <c r="NC171" s="7" t="str">
        <f t="shared" si="538"/>
        <v/>
      </c>
      <c r="ND171" s="7" t="str">
        <f t="shared" si="539"/>
        <v/>
      </c>
      <c r="NE171" s="61" t="str">
        <f t="shared" si="540"/>
        <v/>
      </c>
      <c r="NG171" s="10" t="str">
        <f t="shared" si="412"/>
        <v/>
      </c>
      <c r="NI171" s="10" t="str">
        <f t="shared" si="413"/>
        <v/>
      </c>
      <c r="NK171" s="10" t="str">
        <f>IF(COUNTIF($NI171:$NI$176, "X")=1, "X", "")</f>
        <v/>
      </c>
      <c r="NM171" s="10" t="str">
        <f t="shared" si="386"/>
        <v/>
      </c>
      <c r="NO171" s="85" t="str" cm="1">
        <f t="array" ref="NO171">IF(OR(NO$7="", $JE171=""), "", IFERROR(NO$8+SUMPRODUCT((Trades!$CL$8:$CL$307)*(Trades!$O$8:$Q$307=NO$7)*(Trades!$R$8:$R$307&lt;$JE171))-SUMPRODUCT((Trades!$H$8:$H$307)*(Trades!$E$8:$E$307=NO$7)*(Trades!$R$8:$R$307&lt;$JE171)), ""))</f>
        <v/>
      </c>
      <c r="NP171" s="86" t="str" cm="1">
        <f t="array" ref="NP171">IF(OR(NP$7="", $JE171=""), "", IFERROR(NP$8+SUMPRODUCT((Trades!$CL$8:$CL$307)*(Trades!$O$8:$Q$307=NP$7)*(Trades!$R$8:$R$307&lt;$JE171))-SUMPRODUCT((Trades!$H$8:$H$307)*(Trades!$E$8:$E$307=NP$7)*(Trades!$R$8:$R$307&lt;$JE171)), ""))</f>
        <v/>
      </c>
      <c r="NQ171" s="86" t="str" cm="1">
        <f t="array" ref="NQ171">IF(OR(NQ$7="", $JE171=""), "", IFERROR(NQ$8+SUMPRODUCT((Trades!$CL$8:$CL$307)*(Trades!$O$8:$Q$307=NQ$7)*(Trades!$R$8:$R$307&lt;$JE171))-SUMPRODUCT((Trades!$H$8:$H$307)*(Trades!$E$8:$E$307=NQ$7)*(Trades!$R$8:$R$307&lt;$JE171)), ""))</f>
        <v/>
      </c>
      <c r="NR171" s="86" t="str" cm="1">
        <f t="array" ref="NR171">IF(OR(NR$7="", $JE171=""), "", IFERROR(NR$8+SUMPRODUCT((Trades!$CL$8:$CL$307)*(Trades!$O$8:$Q$307=NR$7)*(Trades!$R$8:$R$307&lt;$JE171))-SUMPRODUCT((Trades!$H$8:$H$307)*(Trades!$E$8:$E$307=NR$7)*(Trades!$R$8:$R$307&lt;$JE171)), ""))</f>
        <v/>
      </c>
      <c r="NS171" s="86" t="str" cm="1">
        <f t="array" ref="NS171">IF(OR(NS$7="", $JE171=""), "", IFERROR(NS$8+SUMPRODUCT((Trades!$CL$8:$CL$307)*(Trades!$O$8:$Q$307=NS$7)*(Trades!$R$8:$R$307&lt;$JE171))-SUMPRODUCT((Trades!$H$8:$H$307)*(Trades!$E$8:$E$307=NS$7)*(Trades!$R$8:$R$307&lt;$JE171)), ""))</f>
        <v/>
      </c>
      <c r="NT171" s="86" t="str" cm="1">
        <f t="array" ref="NT171">IF(OR(NT$7="", $JE171=""), "", IFERROR(NT$8+SUMPRODUCT((Trades!$CL$8:$CL$307)*(Trades!$O$8:$Q$307=NT$7)*(Trades!$R$8:$R$307&lt;$JE171))-SUMPRODUCT((Trades!$H$8:$H$307)*(Trades!$E$8:$E$307=NT$7)*(Trades!$R$8:$R$307&lt;$JE171)), ""))</f>
        <v/>
      </c>
      <c r="NU171" s="86" t="str" cm="1">
        <f t="array" ref="NU171">IF(OR(NU$7="", $JE171=""), "", IFERROR(NU$8+SUMPRODUCT((Trades!$CL$8:$CL$307)*(Trades!$O$8:$Q$307=NU$7)*(Trades!$R$8:$R$307&lt;$JE171))-SUMPRODUCT((Trades!$H$8:$H$307)*(Trades!$E$8:$E$307=NU$7)*(Trades!$R$8:$R$307&lt;$JE171)), ""))</f>
        <v/>
      </c>
      <c r="NV171" s="86" t="str" cm="1">
        <f t="array" ref="NV171">IF(OR(NV$7="", $JE171=""), "", IFERROR(NV$8+SUMPRODUCT((Trades!$CL$8:$CL$307)*(Trades!$O$8:$Q$307=NV$7)*(Trades!$R$8:$R$307&lt;$JE171))-SUMPRODUCT((Trades!$H$8:$H$307)*(Trades!$E$8:$E$307=NV$7)*(Trades!$R$8:$R$307&lt;$JE171)), ""))</f>
        <v/>
      </c>
      <c r="NW171" s="86" t="str" cm="1">
        <f t="array" ref="NW171">IF(OR(NW$7="", $JE171=""), "", IFERROR(NW$8+SUMPRODUCT((Trades!$CL$8:$CL$307)*(Trades!$O$8:$Q$307=NW$7)*(Trades!$R$8:$R$307&lt;$JE171))-SUMPRODUCT((Trades!$H$8:$H$307)*(Trades!$E$8:$E$307=NW$7)*(Trades!$R$8:$R$307&lt;$JE171)), ""))</f>
        <v/>
      </c>
      <c r="NX171" s="86" t="str" cm="1">
        <f t="array" ref="NX171">IF(OR(NX$7="", $JE171=""), "", IFERROR(NX$8+SUMPRODUCT((Trades!$CL$8:$CL$307)*(Trades!$O$8:$Q$307=NX$7)*(Trades!$R$8:$R$307&lt;$JE171))-SUMPRODUCT((Trades!$H$8:$H$307)*(Trades!$E$8:$E$307=NX$7)*(Trades!$R$8:$R$307&lt;$JE171)), ""))</f>
        <v/>
      </c>
      <c r="NY171" s="86" t="str" cm="1">
        <f t="array" ref="NY171">IF(OR(NY$7="", $JE171=""), "", IFERROR(NY$8+SUMPRODUCT((Trades!$CL$8:$CL$307)*(Trades!$O$8:$Q$307=NY$7)*(Trades!$R$8:$R$307&lt;$JE171))-SUMPRODUCT((Trades!$H$8:$H$307)*(Trades!$E$8:$E$307=NY$7)*(Trades!$R$8:$R$307&lt;$JE171)), ""))</f>
        <v/>
      </c>
      <c r="NZ171" s="86" t="str" cm="1">
        <f t="array" ref="NZ171">IF(OR(NZ$7="", $JE171=""), "", IFERROR(NZ$8+SUMPRODUCT((Trades!$CL$8:$CL$307)*(Trades!$O$8:$Q$307=NZ$7)*(Trades!$R$8:$R$307&lt;$JE171))-SUMPRODUCT((Trades!$H$8:$H$307)*(Trades!$E$8:$E$307=NZ$7)*(Trades!$R$8:$R$307&lt;$JE171)), ""))</f>
        <v/>
      </c>
      <c r="OA171" s="86" t="str" cm="1">
        <f t="array" ref="OA171">IF(OR(OA$7="", $JE171=""), "", IFERROR(OA$8+SUMPRODUCT((Trades!$CL$8:$CL$307)*(Trades!$O$8:$Q$307=OA$7)*(Trades!$R$8:$R$307&lt;$JE171))-SUMPRODUCT((Trades!$H$8:$H$307)*(Trades!$E$8:$E$307=OA$7)*(Trades!$R$8:$R$307&lt;$JE171)), ""))</f>
        <v/>
      </c>
      <c r="OB171" s="86" t="str" cm="1">
        <f t="array" ref="OB171">IF(OR(OB$7="", $JE171=""), "", IFERROR(OB$8+SUMPRODUCT((Trades!$CL$8:$CL$307)*(Trades!$O$8:$Q$307=OB$7)*(Trades!$R$8:$R$307&lt;$JE171))-SUMPRODUCT((Trades!$H$8:$H$307)*(Trades!$E$8:$E$307=OB$7)*(Trades!$R$8:$R$307&lt;$JE171)), ""))</f>
        <v/>
      </c>
      <c r="OC171" s="86" t="str" cm="1">
        <f t="array" ref="OC171">IF(OR(OC$7="", $JE171=""), "", IFERROR(OC$8+SUMPRODUCT((Trades!$CL$8:$CL$307)*(Trades!$O$8:$Q$307=OC$7)*(Trades!$R$8:$R$307&lt;$JE171))-SUMPRODUCT((Trades!$H$8:$H$307)*(Trades!$E$8:$E$307=OC$7)*(Trades!$R$8:$R$307&lt;$JE171)), ""))</f>
        <v/>
      </c>
      <c r="OD171" s="86" t="str" cm="1">
        <f t="array" ref="OD171">IF(OR(OD$7="", $JE171=""), "", IFERROR(OD$8+SUMPRODUCT((Trades!$CL$8:$CL$307)*(Trades!$O$8:$Q$307=OD$7)*(Trades!$R$8:$R$307&lt;$JE171))-SUMPRODUCT((Trades!$H$8:$H$307)*(Trades!$E$8:$E$307=OD$7)*(Trades!$R$8:$R$307&lt;$JE171)), ""))</f>
        <v/>
      </c>
      <c r="OE171" s="86" t="str" cm="1">
        <f t="array" ref="OE171">IF(OR(OE$7="", $JE171=""), "", IFERROR(OE$8+SUMPRODUCT((Trades!$CL$8:$CL$307)*(Trades!$O$8:$Q$307=OE$7)*(Trades!$R$8:$R$307&lt;$JE171))-SUMPRODUCT((Trades!$H$8:$H$307)*(Trades!$E$8:$E$307=OE$7)*(Trades!$R$8:$R$307&lt;$JE171)), ""))</f>
        <v/>
      </c>
      <c r="OF171" s="86" t="str" cm="1">
        <f t="array" ref="OF171">IF(OR(OF$7="", $JE171=""), "", IFERROR(OF$8+SUMPRODUCT((Trades!$CL$8:$CL$307)*(Trades!$O$8:$Q$307=OF$7)*(Trades!$R$8:$R$307&lt;$JE171))-SUMPRODUCT((Trades!$H$8:$H$307)*(Trades!$E$8:$E$307=OF$7)*(Trades!$R$8:$R$307&lt;$JE171)), ""))</f>
        <v/>
      </c>
      <c r="OG171" s="86" t="str" cm="1">
        <f t="array" ref="OG171">IF(OR(OG$7="", $JE171=""), "", IFERROR(OG$8+SUMPRODUCT((Trades!$CL$8:$CL$307)*(Trades!$O$8:$Q$307=OG$7)*(Trades!$R$8:$R$307&lt;$JE171))-SUMPRODUCT((Trades!$H$8:$H$307)*(Trades!$E$8:$E$307=OG$7)*(Trades!$R$8:$R$307&lt;$JE171)), ""))</f>
        <v/>
      </c>
      <c r="OH171" s="87" t="str" cm="1">
        <f t="array" ref="OH171">IF(OR(OH$7="", $JE171=""), "", IFERROR(OH$8+SUMPRODUCT((Trades!$CL$8:$CL$307)*(Trades!$O$8:$Q$307=OH$7)*(Trades!$R$8:$R$307&lt;$JE171))-SUMPRODUCT((Trades!$H$8:$H$307)*(Trades!$E$8:$E$307=OH$7)*(Trades!$R$8:$R$307&lt;$JE171)), ""))</f>
        <v/>
      </c>
      <c r="OJ171" s="94" t="str">
        <f t="shared" si="541"/>
        <v/>
      </c>
      <c r="OK171" s="95" t="str">
        <f t="shared" si="542"/>
        <v/>
      </c>
      <c r="OL171" s="95" t="str">
        <f t="shared" si="543"/>
        <v/>
      </c>
      <c r="OM171" s="95" t="str">
        <f t="shared" si="544"/>
        <v/>
      </c>
      <c r="ON171" s="95" t="str">
        <f t="shared" si="545"/>
        <v/>
      </c>
      <c r="OO171" s="95" t="str">
        <f t="shared" si="546"/>
        <v/>
      </c>
      <c r="OP171" s="95" t="str">
        <f t="shared" si="547"/>
        <v/>
      </c>
      <c r="OQ171" s="95" t="str">
        <f t="shared" si="548"/>
        <v/>
      </c>
      <c r="OR171" s="95" t="str">
        <f t="shared" si="549"/>
        <v/>
      </c>
      <c r="OS171" s="95" t="str">
        <f t="shared" si="550"/>
        <v/>
      </c>
      <c r="OT171" s="95" t="str">
        <f t="shared" si="551"/>
        <v/>
      </c>
      <c r="OU171" s="95" t="str">
        <f t="shared" si="552"/>
        <v/>
      </c>
      <c r="OV171" s="95" t="str">
        <f t="shared" si="553"/>
        <v/>
      </c>
      <c r="OW171" s="95" t="str">
        <f t="shared" si="554"/>
        <v/>
      </c>
      <c r="OX171" s="95" t="str">
        <f t="shared" si="555"/>
        <v/>
      </c>
      <c r="OY171" s="95" t="str">
        <f t="shared" si="556"/>
        <v/>
      </c>
      <c r="OZ171" s="95" t="str">
        <f t="shared" si="557"/>
        <v/>
      </c>
      <c r="PA171" s="95" t="str">
        <f t="shared" si="558"/>
        <v/>
      </c>
      <c r="PB171" s="95" t="str">
        <f t="shared" si="559"/>
        <v/>
      </c>
      <c r="PC171" s="96" t="str">
        <f t="shared" si="560"/>
        <v/>
      </c>
      <c r="PE171" s="101" t="str">
        <f t="shared" si="415"/>
        <v/>
      </c>
      <c r="PG171" s="106" t="str">
        <f t="shared" si="561"/>
        <v/>
      </c>
      <c r="PH171" s="107" t="str">
        <f t="shared" si="562"/>
        <v/>
      </c>
      <c r="PI171" s="107" t="str">
        <f t="shared" si="563"/>
        <v/>
      </c>
      <c r="PJ171" s="107" t="str">
        <f t="shared" si="564"/>
        <v/>
      </c>
      <c r="PK171" s="107" t="str">
        <f t="shared" si="565"/>
        <v/>
      </c>
      <c r="PL171" s="107" t="str">
        <f t="shared" si="566"/>
        <v/>
      </c>
      <c r="PM171" s="107" t="str">
        <f t="shared" si="567"/>
        <v/>
      </c>
      <c r="PN171" s="107" t="str">
        <f t="shared" si="568"/>
        <v/>
      </c>
      <c r="PO171" s="107" t="str">
        <f t="shared" si="569"/>
        <v/>
      </c>
      <c r="PP171" s="107" t="str">
        <f t="shared" si="570"/>
        <v/>
      </c>
      <c r="PQ171" s="107" t="str">
        <f t="shared" si="571"/>
        <v/>
      </c>
      <c r="PR171" s="107" t="str">
        <f t="shared" si="572"/>
        <v/>
      </c>
      <c r="PS171" s="107" t="str">
        <f t="shared" si="573"/>
        <v/>
      </c>
      <c r="PT171" s="107" t="str">
        <f t="shared" si="574"/>
        <v/>
      </c>
      <c r="PU171" s="107" t="str">
        <f t="shared" si="575"/>
        <v/>
      </c>
      <c r="PV171" s="107" t="str">
        <f t="shared" si="576"/>
        <v/>
      </c>
      <c r="PW171" s="107" t="str">
        <f t="shared" si="577"/>
        <v/>
      </c>
      <c r="PX171" s="107" t="str">
        <f t="shared" si="578"/>
        <v/>
      </c>
      <c r="PY171" s="107" t="str">
        <f t="shared" si="579"/>
        <v/>
      </c>
      <c r="PZ171" s="108" t="str">
        <f t="shared" si="580"/>
        <v/>
      </c>
      <c r="QB171" s="124" t="str" cm="1">
        <f t="array" ref="QB171">IF(OR($QB$3="", $NI171=""), "", IFERROR(INDEX($ML171:$NE171, $QA171, MATCH($QB$3, $ML$7:$NE$7, 0)), ""))</f>
        <v/>
      </c>
      <c r="QD171" s="101" t="e" cm="1">
        <f t="array" ref="QD171">IF(OR($NI171="", $QB$3=""), NA(), IFERROR(INDEX($NO171:$OH171, $QC171, MATCH($QB$3, $NO$7:$OH$7, 0)), NA()))</f>
        <v>#N/A</v>
      </c>
      <c r="QF171" s="10">
        <f t="shared" si="387"/>
        <v>-20</v>
      </c>
    </row>
    <row r="172" spans="218:448" ht="15" hidden="1" customHeight="1" x14ac:dyDescent="0.25">
      <c r="HJ172" s="52" t="e">
        <f t="shared" si="581"/>
        <v>#VALUE!</v>
      </c>
      <c r="HL172" s="49">
        <f>$CA$28</f>
        <v>0.83333333333333304</v>
      </c>
      <c r="HN172" s="10" t="e">
        <f t="shared" si="584"/>
        <v>#VALUE!</v>
      </c>
      <c r="HP172" s="10" t="e">
        <f t="shared" si="585"/>
        <v>#VALUE!</v>
      </c>
      <c r="HR172" s="10" t="e">
        <f t="shared" si="457"/>
        <v>#VALUE!</v>
      </c>
      <c r="HT172" s="60" t="e">
        <f t="shared" si="583"/>
        <v>#VALUE!</v>
      </c>
      <c r="HU172" s="7" t="e">
        <f t="shared" si="583"/>
        <v>#VALUE!</v>
      </c>
      <c r="HV172" s="7" t="e">
        <f t="shared" si="583"/>
        <v>#VALUE!</v>
      </c>
      <c r="HW172" s="7" t="e">
        <f t="shared" si="583"/>
        <v>#VALUE!</v>
      </c>
      <c r="HX172" s="7" t="e">
        <f t="shared" si="583"/>
        <v>#VALUE!</v>
      </c>
      <c r="HY172" s="7" t="e">
        <f t="shared" si="583"/>
        <v>#VALUE!</v>
      </c>
      <c r="HZ172" s="7" t="e">
        <f t="shared" si="583"/>
        <v>#VALUE!</v>
      </c>
      <c r="IA172" s="7" t="e">
        <f t="shared" si="583"/>
        <v>#VALUE!</v>
      </c>
      <c r="IB172" s="7" t="e">
        <f t="shared" si="583"/>
        <v>#VALUE!</v>
      </c>
      <c r="IC172" s="7" t="e">
        <f t="shared" si="583"/>
        <v>#VALUE!</v>
      </c>
      <c r="ID172" s="7" t="e">
        <f t="shared" si="583"/>
        <v>#VALUE!</v>
      </c>
      <c r="IE172" s="7" t="e">
        <f t="shared" si="583"/>
        <v>#VALUE!</v>
      </c>
      <c r="IF172" s="7" t="e">
        <f t="shared" si="583"/>
        <v>#VALUE!</v>
      </c>
      <c r="IG172" s="7" t="e">
        <f t="shared" si="583"/>
        <v>#VALUE!</v>
      </c>
      <c r="IH172" s="7" t="e">
        <f t="shared" si="583"/>
        <v>#VALUE!</v>
      </c>
      <c r="II172" s="7" t="e">
        <f t="shared" si="583"/>
        <v>#VALUE!</v>
      </c>
      <c r="IJ172" s="7" t="e">
        <f t="shared" si="582"/>
        <v>#VALUE!</v>
      </c>
      <c r="IK172" s="7" t="e">
        <f t="shared" si="582"/>
        <v>#VALUE!</v>
      </c>
      <c r="IL172" s="7" t="e">
        <f t="shared" si="582"/>
        <v>#VALUE!</v>
      </c>
      <c r="IM172" s="61" t="e">
        <f t="shared" si="582"/>
        <v>#VALUE!</v>
      </c>
      <c r="JE172" s="67" t="str">
        <f t="shared" si="460"/>
        <v/>
      </c>
      <c r="JF172" s="60" t="str">
        <f>IF(AND($IQ$5='Dev Settings'!$BU$3, COUNTIF($IP$21:$IP$25, HT172)&gt;0, COUNTIF($IP$21:$IP$25, HT171)&gt;0), MIN($ML171:$NE171)-ML171, IF(AND($IQ$6='Dev Settings'!$BU$3, COUNTIF($IQ$21:$IQ$25, HT172)&gt;0, COUNTIF($IQ$21:$IQ$25, HT171)&gt;0), MAX($ML171:$NE171)-ML171, IFERROR(INDEX($IU$8:$IU$107, MATCH(HT172, $IT$8:$IT$107, 0)), "")))</f>
        <v/>
      </c>
      <c r="JG172" s="7" t="str">
        <f>IF(AND($IQ$5='Dev Settings'!$BU$3, COUNTIF($IP$21:$IP$25, HU172)&gt;0, COUNTIF($IP$21:$IP$25, HU171)&gt;0), MIN($ML171:$NE171)-MM171, IF(AND($IQ$6='Dev Settings'!$BU$3, COUNTIF($IQ$21:$IQ$25, HU172)&gt;0, COUNTIF($IQ$21:$IQ$25, HU171)&gt;0), MAX($ML171:$NE171)-MM171, IFERROR(INDEX($IU$8:$IU$107, MATCH(HU172, $IT$8:$IT$107, 0)), "")))</f>
        <v/>
      </c>
      <c r="JH172" s="7" t="str">
        <f>IF(AND($IQ$5='Dev Settings'!$BU$3, COUNTIF($IP$21:$IP$25, HV172)&gt;0, COUNTIF($IP$21:$IP$25, HV171)&gt;0), MIN($ML171:$NE171)-MN171, IF(AND($IQ$6='Dev Settings'!$BU$3, COUNTIF($IQ$21:$IQ$25, HV172)&gt;0, COUNTIF($IQ$21:$IQ$25, HV171)&gt;0), MAX($ML171:$NE171)-MN171, IFERROR(INDEX($IU$8:$IU$107, MATCH(HV172, $IT$8:$IT$107, 0)), "")))</f>
        <v/>
      </c>
      <c r="JI172" s="7" t="str">
        <f>IF(AND($IQ$5='Dev Settings'!$BU$3, COUNTIF($IP$21:$IP$25, HW172)&gt;0, COUNTIF($IP$21:$IP$25, HW171)&gt;0), MIN($ML171:$NE171)-MO171, IF(AND($IQ$6='Dev Settings'!$BU$3, COUNTIF($IQ$21:$IQ$25, HW172)&gt;0, COUNTIF($IQ$21:$IQ$25, HW171)&gt;0), MAX($ML171:$NE171)-MO171, IFERROR(INDEX($IU$8:$IU$107, MATCH(HW172, $IT$8:$IT$107, 0)), "")))</f>
        <v/>
      </c>
      <c r="JJ172" s="7" t="str">
        <f>IF(AND($IQ$5='Dev Settings'!$BU$3, COUNTIF($IP$21:$IP$25, HX172)&gt;0, COUNTIF($IP$21:$IP$25, HX171)&gt;0), MIN($ML171:$NE171)-MP171, IF(AND($IQ$6='Dev Settings'!$BU$3, COUNTIF($IQ$21:$IQ$25, HX172)&gt;0, COUNTIF($IQ$21:$IQ$25, HX171)&gt;0), MAX($ML171:$NE171)-MP171, IFERROR(INDEX($IU$8:$IU$107, MATCH(HX172, $IT$8:$IT$107, 0)), "")))</f>
        <v/>
      </c>
      <c r="JK172" s="7" t="str">
        <f>IF(AND($IQ$5='Dev Settings'!$BU$3, COUNTIF($IP$21:$IP$25, HY172)&gt;0, COUNTIF($IP$21:$IP$25, HY171)&gt;0), MIN($ML171:$NE171)-MQ171, IF(AND($IQ$6='Dev Settings'!$BU$3, COUNTIF($IQ$21:$IQ$25, HY172)&gt;0, COUNTIF($IQ$21:$IQ$25, HY171)&gt;0), MAX($ML171:$NE171)-MQ171, IFERROR(INDEX($IU$8:$IU$107, MATCH(HY172, $IT$8:$IT$107, 0)), "")))</f>
        <v/>
      </c>
      <c r="JL172" s="7" t="str">
        <f>IF(AND($IQ$5='Dev Settings'!$BU$3, COUNTIF($IP$21:$IP$25, HZ172)&gt;0, COUNTIF($IP$21:$IP$25, HZ171)&gt;0), MIN($ML171:$NE171)-MR171, IF(AND($IQ$6='Dev Settings'!$BU$3, COUNTIF($IQ$21:$IQ$25, HZ172)&gt;0, COUNTIF($IQ$21:$IQ$25, HZ171)&gt;0), MAX($ML171:$NE171)-MR171, IFERROR(INDEX($IU$8:$IU$107, MATCH(HZ172, $IT$8:$IT$107, 0)), "")))</f>
        <v/>
      </c>
      <c r="JM172" s="7" t="str">
        <f>IF(AND($IQ$5='Dev Settings'!$BU$3, COUNTIF($IP$21:$IP$25, IA172)&gt;0, COUNTIF($IP$21:$IP$25, IA171)&gt;0), MIN($ML171:$NE171)-MS171, IF(AND($IQ$6='Dev Settings'!$BU$3, COUNTIF($IQ$21:$IQ$25, IA172)&gt;0, COUNTIF($IQ$21:$IQ$25, IA171)&gt;0), MAX($ML171:$NE171)-MS171, IFERROR(INDEX($IU$8:$IU$107, MATCH(IA172, $IT$8:$IT$107, 0)), "")))</f>
        <v/>
      </c>
      <c r="JN172" s="7" t="str">
        <f>IF(AND($IQ$5='Dev Settings'!$BU$3, COUNTIF($IP$21:$IP$25, IB172)&gt;0, COUNTIF($IP$21:$IP$25, IB171)&gt;0), MIN($ML171:$NE171)-MT171, IF(AND($IQ$6='Dev Settings'!$BU$3, COUNTIF($IQ$21:$IQ$25, IB172)&gt;0, COUNTIF($IQ$21:$IQ$25, IB171)&gt;0), MAX($ML171:$NE171)-MT171, IFERROR(INDEX($IU$8:$IU$107, MATCH(IB172, $IT$8:$IT$107, 0)), "")))</f>
        <v/>
      </c>
      <c r="JO172" s="7" t="str">
        <f>IF(AND($IQ$5='Dev Settings'!$BU$3, COUNTIF($IP$21:$IP$25, IC172)&gt;0, COUNTIF($IP$21:$IP$25, IC171)&gt;0), MIN($ML171:$NE171)-MU171, IF(AND($IQ$6='Dev Settings'!$BU$3, COUNTIF($IQ$21:$IQ$25, IC172)&gt;0, COUNTIF($IQ$21:$IQ$25, IC171)&gt;0), MAX($ML171:$NE171)-MU171, IFERROR(INDEX($IU$8:$IU$107, MATCH(IC172, $IT$8:$IT$107, 0)), "")))</f>
        <v/>
      </c>
      <c r="JP172" s="7" t="str">
        <f>IF(AND($IQ$5='Dev Settings'!$BU$3, COUNTIF($IP$21:$IP$25, ID172)&gt;0, COUNTIF($IP$21:$IP$25, ID171)&gt;0), MIN($ML171:$NE171)-MV171, IF(AND($IQ$6='Dev Settings'!$BU$3, COUNTIF($IQ$21:$IQ$25, ID172)&gt;0, COUNTIF($IQ$21:$IQ$25, ID171)&gt;0), MAX($ML171:$NE171)-MV171, IFERROR(INDEX($IU$8:$IU$107, MATCH(ID172, $IT$8:$IT$107, 0)), "")))</f>
        <v/>
      </c>
      <c r="JQ172" s="7" t="str">
        <f>IF(AND($IQ$5='Dev Settings'!$BU$3, COUNTIF($IP$21:$IP$25, IE172)&gt;0, COUNTIF($IP$21:$IP$25, IE171)&gt;0), MIN($ML171:$NE171)-MW171, IF(AND($IQ$6='Dev Settings'!$BU$3, COUNTIF($IQ$21:$IQ$25, IE172)&gt;0, COUNTIF($IQ$21:$IQ$25, IE171)&gt;0), MAX($ML171:$NE171)-MW171, IFERROR(INDEX($IU$8:$IU$107, MATCH(IE172, $IT$8:$IT$107, 0)), "")))</f>
        <v/>
      </c>
      <c r="JR172" s="7" t="str">
        <f>IF(AND($IQ$5='Dev Settings'!$BU$3, COUNTIF($IP$21:$IP$25, IF172)&gt;0, COUNTIF($IP$21:$IP$25, IF171)&gt;0), MIN($ML171:$NE171)-MX171, IF(AND($IQ$6='Dev Settings'!$BU$3, COUNTIF($IQ$21:$IQ$25, IF172)&gt;0, COUNTIF($IQ$21:$IQ$25, IF171)&gt;0), MAX($ML171:$NE171)-MX171, IFERROR(INDEX($IU$8:$IU$107, MATCH(IF172, $IT$8:$IT$107, 0)), "")))</f>
        <v/>
      </c>
      <c r="JS172" s="7" t="str">
        <f>IF(AND($IQ$5='Dev Settings'!$BU$3, COUNTIF($IP$21:$IP$25, IG172)&gt;0, COUNTIF($IP$21:$IP$25, IG171)&gt;0), MIN($ML171:$NE171)-MY171, IF(AND($IQ$6='Dev Settings'!$BU$3, COUNTIF($IQ$21:$IQ$25, IG172)&gt;0, COUNTIF($IQ$21:$IQ$25, IG171)&gt;0), MAX($ML171:$NE171)-MY171, IFERROR(INDEX($IU$8:$IU$107, MATCH(IG172, $IT$8:$IT$107, 0)), "")))</f>
        <v/>
      </c>
      <c r="JT172" s="7" t="str">
        <f>IF(AND($IQ$5='Dev Settings'!$BU$3, COUNTIF($IP$21:$IP$25, IH172)&gt;0, COUNTIF($IP$21:$IP$25, IH171)&gt;0), MIN($ML171:$NE171)-MZ171, IF(AND($IQ$6='Dev Settings'!$BU$3, COUNTIF($IQ$21:$IQ$25, IH172)&gt;0, COUNTIF($IQ$21:$IQ$25, IH171)&gt;0), MAX($ML171:$NE171)-MZ171, IFERROR(INDEX($IU$8:$IU$107, MATCH(IH172, $IT$8:$IT$107, 0)), "")))</f>
        <v/>
      </c>
      <c r="JU172" s="7" t="str">
        <f>IF(AND($IQ$5='Dev Settings'!$BU$3, COUNTIF($IP$21:$IP$25, II172)&gt;0, COUNTIF($IP$21:$IP$25, II171)&gt;0), MIN($ML171:$NE171)-NA171, IF(AND($IQ$6='Dev Settings'!$BU$3, COUNTIF($IQ$21:$IQ$25, II172)&gt;0, COUNTIF($IQ$21:$IQ$25, II171)&gt;0), MAX($ML171:$NE171)-NA171, IFERROR(INDEX($IU$8:$IU$107, MATCH(II172, $IT$8:$IT$107, 0)), "")))</f>
        <v/>
      </c>
      <c r="JV172" s="7" t="str">
        <f>IF(AND($IQ$5='Dev Settings'!$BU$3, COUNTIF($IP$21:$IP$25, IJ172)&gt;0, COUNTIF($IP$21:$IP$25, IJ171)&gt;0), MIN($ML171:$NE171)-NB171, IF(AND($IQ$6='Dev Settings'!$BU$3, COUNTIF($IQ$21:$IQ$25, IJ172)&gt;0, COUNTIF($IQ$21:$IQ$25, IJ171)&gt;0), MAX($ML171:$NE171)-NB171, IFERROR(INDEX($IU$8:$IU$107, MATCH(IJ172, $IT$8:$IT$107, 0)), "")))</f>
        <v/>
      </c>
      <c r="JW172" s="7" t="str">
        <f>IF(AND($IQ$5='Dev Settings'!$BU$3, COUNTIF($IP$21:$IP$25, IK172)&gt;0, COUNTIF($IP$21:$IP$25, IK171)&gt;0), MIN($ML171:$NE171)-NC171, IF(AND($IQ$6='Dev Settings'!$BU$3, COUNTIF($IQ$21:$IQ$25, IK172)&gt;0, COUNTIF($IQ$21:$IQ$25, IK171)&gt;0), MAX($ML171:$NE171)-NC171, IFERROR(INDEX($IU$8:$IU$107, MATCH(IK172, $IT$8:$IT$107, 0)), "")))</f>
        <v/>
      </c>
      <c r="JX172" s="7" t="str">
        <f>IF(AND($IQ$5='Dev Settings'!$BU$3, COUNTIF($IP$21:$IP$25, IL172)&gt;0, COUNTIF($IP$21:$IP$25, IL171)&gt;0), MIN($ML171:$NE171)-ND171, IF(AND($IQ$6='Dev Settings'!$BU$3, COUNTIF($IQ$21:$IQ$25, IL172)&gt;0, COUNTIF($IQ$21:$IQ$25, IL171)&gt;0), MAX($ML171:$NE171)-ND171, IFERROR(INDEX($IU$8:$IU$107, MATCH(IL172, $IT$8:$IT$107, 0)), "")))</f>
        <v/>
      </c>
      <c r="JY172" s="61" t="str">
        <f>IF(AND($IQ$5='Dev Settings'!$BU$3, COUNTIF($IP$21:$IP$25, IM172)&gt;0, COUNTIF($IP$21:$IP$25, IM171)&gt;0), MIN($ML171:$NE171)-NE171, IF(AND($IQ$6='Dev Settings'!$BU$3, COUNTIF($IQ$21:$IQ$25, IM172)&gt;0, COUNTIF($IQ$21:$IQ$25, IM171)&gt;0), MAX($ML171:$NE171)-NE171, IFERROR(INDEX($IU$8:$IU$107, MATCH(IM172, $IT$8:$IT$107, 0)), "")))</f>
        <v/>
      </c>
      <c r="KA172" s="60" t="str">
        <f t="shared" si="461"/>
        <v/>
      </c>
      <c r="KB172" s="7" t="str">
        <f t="shared" si="462"/>
        <v/>
      </c>
      <c r="KC172" s="7" t="str">
        <f t="shared" si="463"/>
        <v/>
      </c>
      <c r="KD172" s="7" t="str">
        <f t="shared" si="464"/>
        <v/>
      </c>
      <c r="KE172" s="7" t="str">
        <f t="shared" si="465"/>
        <v/>
      </c>
      <c r="KF172" s="7" t="str">
        <f t="shared" si="466"/>
        <v/>
      </c>
      <c r="KG172" s="7" t="str">
        <f t="shared" si="467"/>
        <v/>
      </c>
      <c r="KH172" s="7" t="str">
        <f t="shared" si="468"/>
        <v/>
      </c>
      <c r="KI172" s="7" t="str">
        <f t="shared" si="469"/>
        <v/>
      </c>
      <c r="KJ172" s="7" t="str">
        <f t="shared" si="470"/>
        <v/>
      </c>
      <c r="KK172" s="7" t="str">
        <f t="shared" si="471"/>
        <v/>
      </c>
      <c r="KL172" s="7" t="str">
        <f t="shared" si="472"/>
        <v/>
      </c>
      <c r="KM172" s="7" t="str">
        <f t="shared" si="473"/>
        <v/>
      </c>
      <c r="KN172" s="7" t="str">
        <f t="shared" si="474"/>
        <v/>
      </c>
      <c r="KO172" s="7" t="str">
        <f t="shared" si="475"/>
        <v/>
      </c>
      <c r="KP172" s="7" t="str">
        <f t="shared" si="476"/>
        <v/>
      </c>
      <c r="KQ172" s="7" t="str">
        <f t="shared" si="477"/>
        <v/>
      </c>
      <c r="KR172" s="7" t="str">
        <f t="shared" si="478"/>
        <v/>
      </c>
      <c r="KS172" s="7" t="str">
        <f t="shared" si="479"/>
        <v/>
      </c>
      <c r="KT172" s="61" t="str">
        <f t="shared" si="480"/>
        <v/>
      </c>
      <c r="KV172" s="60" t="e">
        <f t="shared" si="481"/>
        <v>#VALUE!</v>
      </c>
      <c r="KW172" s="7" t="e">
        <f t="shared" si="482"/>
        <v>#VALUE!</v>
      </c>
      <c r="KX172" s="7" t="e">
        <f t="shared" si="483"/>
        <v>#VALUE!</v>
      </c>
      <c r="KY172" s="7" t="e">
        <f t="shared" si="484"/>
        <v>#VALUE!</v>
      </c>
      <c r="KZ172" s="7" t="e">
        <f t="shared" si="485"/>
        <v>#VALUE!</v>
      </c>
      <c r="LA172" s="7" t="e">
        <f t="shared" si="486"/>
        <v>#VALUE!</v>
      </c>
      <c r="LB172" s="7" t="e">
        <f t="shared" si="487"/>
        <v>#VALUE!</v>
      </c>
      <c r="LC172" s="7" t="e">
        <f t="shared" si="488"/>
        <v>#VALUE!</v>
      </c>
      <c r="LD172" s="7" t="e">
        <f t="shared" si="489"/>
        <v>#VALUE!</v>
      </c>
      <c r="LE172" s="7" t="e">
        <f t="shared" si="490"/>
        <v>#VALUE!</v>
      </c>
      <c r="LF172" s="7" t="e">
        <f t="shared" si="491"/>
        <v>#VALUE!</v>
      </c>
      <c r="LG172" s="7" t="e">
        <f t="shared" si="492"/>
        <v>#VALUE!</v>
      </c>
      <c r="LH172" s="7" t="e">
        <f t="shared" si="493"/>
        <v>#VALUE!</v>
      </c>
      <c r="LI172" s="7" t="e">
        <f t="shared" si="494"/>
        <v>#VALUE!</v>
      </c>
      <c r="LJ172" s="7" t="e">
        <f t="shared" si="495"/>
        <v>#VALUE!</v>
      </c>
      <c r="LK172" s="7" t="e">
        <f t="shared" si="496"/>
        <v>#VALUE!</v>
      </c>
      <c r="LL172" s="7" t="e">
        <f t="shared" si="497"/>
        <v>#VALUE!</v>
      </c>
      <c r="LM172" s="7" t="e">
        <f t="shared" si="498"/>
        <v>#VALUE!</v>
      </c>
      <c r="LN172" s="7" t="e">
        <f t="shared" si="499"/>
        <v>#VALUE!</v>
      </c>
      <c r="LO172" s="61" t="e">
        <f t="shared" si="500"/>
        <v>#VALUE!</v>
      </c>
      <c r="LQ172" s="60" t="e">
        <f t="shared" si="501"/>
        <v>#VALUE!</v>
      </c>
      <c r="LR172" s="7" t="e">
        <f t="shared" si="502"/>
        <v>#VALUE!</v>
      </c>
      <c r="LS172" s="7" t="e">
        <f t="shared" si="503"/>
        <v>#VALUE!</v>
      </c>
      <c r="LT172" s="7" t="e">
        <f t="shared" si="504"/>
        <v>#VALUE!</v>
      </c>
      <c r="LU172" s="7" t="e">
        <f t="shared" si="505"/>
        <v>#VALUE!</v>
      </c>
      <c r="LV172" s="7" t="e">
        <f t="shared" si="506"/>
        <v>#VALUE!</v>
      </c>
      <c r="LW172" s="7" t="e">
        <f t="shared" si="507"/>
        <v>#VALUE!</v>
      </c>
      <c r="LX172" s="7" t="e">
        <f t="shared" si="508"/>
        <v>#VALUE!</v>
      </c>
      <c r="LY172" s="7" t="e">
        <f t="shared" si="509"/>
        <v>#VALUE!</v>
      </c>
      <c r="LZ172" s="7" t="e">
        <f t="shared" si="510"/>
        <v>#VALUE!</v>
      </c>
      <c r="MA172" s="7" t="e">
        <f t="shared" si="511"/>
        <v>#VALUE!</v>
      </c>
      <c r="MB172" s="7" t="e">
        <f t="shared" si="512"/>
        <v>#VALUE!</v>
      </c>
      <c r="MC172" s="7" t="e">
        <f t="shared" si="513"/>
        <v>#VALUE!</v>
      </c>
      <c r="MD172" s="7" t="e">
        <f t="shared" si="514"/>
        <v>#VALUE!</v>
      </c>
      <c r="ME172" s="7" t="e">
        <f t="shared" si="515"/>
        <v>#VALUE!</v>
      </c>
      <c r="MF172" s="7" t="e">
        <f t="shared" si="516"/>
        <v>#VALUE!</v>
      </c>
      <c r="MG172" s="7" t="e">
        <f t="shared" si="517"/>
        <v>#VALUE!</v>
      </c>
      <c r="MH172" s="7" t="e">
        <f t="shared" si="518"/>
        <v>#VALUE!</v>
      </c>
      <c r="MI172" s="7" t="e">
        <f t="shared" si="519"/>
        <v>#VALUE!</v>
      </c>
      <c r="MJ172" s="61" t="e">
        <f t="shared" si="520"/>
        <v>#VALUE!</v>
      </c>
      <c r="ML172" s="60" t="str">
        <f t="shared" si="521"/>
        <v/>
      </c>
      <c r="MM172" s="7" t="str">
        <f t="shared" si="522"/>
        <v/>
      </c>
      <c r="MN172" s="7" t="str">
        <f t="shared" si="523"/>
        <v/>
      </c>
      <c r="MO172" s="7" t="str">
        <f t="shared" si="524"/>
        <v/>
      </c>
      <c r="MP172" s="7" t="str">
        <f t="shared" si="525"/>
        <v/>
      </c>
      <c r="MQ172" s="7" t="str">
        <f t="shared" si="526"/>
        <v/>
      </c>
      <c r="MR172" s="7" t="str">
        <f t="shared" si="527"/>
        <v/>
      </c>
      <c r="MS172" s="7" t="str">
        <f t="shared" si="528"/>
        <v/>
      </c>
      <c r="MT172" s="7" t="str">
        <f t="shared" si="529"/>
        <v/>
      </c>
      <c r="MU172" s="7" t="str">
        <f t="shared" si="530"/>
        <v/>
      </c>
      <c r="MV172" s="7" t="str">
        <f t="shared" si="531"/>
        <v/>
      </c>
      <c r="MW172" s="7" t="str">
        <f t="shared" si="532"/>
        <v/>
      </c>
      <c r="MX172" s="7" t="str">
        <f t="shared" si="533"/>
        <v/>
      </c>
      <c r="MY172" s="7" t="str">
        <f t="shared" si="534"/>
        <v/>
      </c>
      <c r="MZ172" s="7" t="str">
        <f t="shared" si="535"/>
        <v/>
      </c>
      <c r="NA172" s="7" t="str">
        <f t="shared" si="536"/>
        <v/>
      </c>
      <c r="NB172" s="7" t="str">
        <f t="shared" si="537"/>
        <v/>
      </c>
      <c r="NC172" s="7" t="str">
        <f t="shared" si="538"/>
        <v/>
      </c>
      <c r="ND172" s="7" t="str">
        <f t="shared" si="539"/>
        <v/>
      </c>
      <c r="NE172" s="61" t="str">
        <f t="shared" si="540"/>
        <v/>
      </c>
      <c r="NG172" s="10" t="str">
        <f t="shared" si="412"/>
        <v/>
      </c>
      <c r="NI172" s="10" t="str">
        <f t="shared" si="413"/>
        <v/>
      </c>
      <c r="NK172" s="10" t="str">
        <f>IF(COUNTIF($NI172:$NI$176, "X")=1, "X", "")</f>
        <v/>
      </c>
      <c r="NM172" s="10" t="str">
        <f t="shared" si="386"/>
        <v/>
      </c>
      <c r="NO172" s="85" t="str" cm="1">
        <f t="array" ref="NO172">IF(OR(NO$7="", $JE172=""), "", IFERROR(NO$8+SUMPRODUCT((Trades!$CL$8:$CL$307)*(Trades!$O$8:$Q$307=NO$7)*(Trades!$R$8:$R$307&lt;$JE172))-SUMPRODUCT((Trades!$H$8:$H$307)*(Trades!$E$8:$E$307=NO$7)*(Trades!$R$8:$R$307&lt;$JE172)), ""))</f>
        <v/>
      </c>
      <c r="NP172" s="86" t="str" cm="1">
        <f t="array" ref="NP172">IF(OR(NP$7="", $JE172=""), "", IFERROR(NP$8+SUMPRODUCT((Trades!$CL$8:$CL$307)*(Trades!$O$8:$Q$307=NP$7)*(Trades!$R$8:$R$307&lt;$JE172))-SUMPRODUCT((Trades!$H$8:$H$307)*(Trades!$E$8:$E$307=NP$7)*(Trades!$R$8:$R$307&lt;$JE172)), ""))</f>
        <v/>
      </c>
      <c r="NQ172" s="86" t="str" cm="1">
        <f t="array" ref="NQ172">IF(OR(NQ$7="", $JE172=""), "", IFERROR(NQ$8+SUMPRODUCT((Trades!$CL$8:$CL$307)*(Trades!$O$8:$Q$307=NQ$7)*(Trades!$R$8:$R$307&lt;$JE172))-SUMPRODUCT((Trades!$H$8:$H$307)*(Trades!$E$8:$E$307=NQ$7)*(Trades!$R$8:$R$307&lt;$JE172)), ""))</f>
        <v/>
      </c>
      <c r="NR172" s="86" t="str" cm="1">
        <f t="array" ref="NR172">IF(OR(NR$7="", $JE172=""), "", IFERROR(NR$8+SUMPRODUCT((Trades!$CL$8:$CL$307)*(Trades!$O$8:$Q$307=NR$7)*(Trades!$R$8:$R$307&lt;$JE172))-SUMPRODUCT((Trades!$H$8:$H$307)*(Trades!$E$8:$E$307=NR$7)*(Trades!$R$8:$R$307&lt;$JE172)), ""))</f>
        <v/>
      </c>
      <c r="NS172" s="86" t="str" cm="1">
        <f t="array" ref="NS172">IF(OR(NS$7="", $JE172=""), "", IFERROR(NS$8+SUMPRODUCT((Trades!$CL$8:$CL$307)*(Trades!$O$8:$Q$307=NS$7)*(Trades!$R$8:$R$307&lt;$JE172))-SUMPRODUCT((Trades!$H$8:$H$307)*(Trades!$E$8:$E$307=NS$7)*(Trades!$R$8:$R$307&lt;$JE172)), ""))</f>
        <v/>
      </c>
      <c r="NT172" s="86" t="str" cm="1">
        <f t="array" ref="NT172">IF(OR(NT$7="", $JE172=""), "", IFERROR(NT$8+SUMPRODUCT((Trades!$CL$8:$CL$307)*(Trades!$O$8:$Q$307=NT$7)*(Trades!$R$8:$R$307&lt;$JE172))-SUMPRODUCT((Trades!$H$8:$H$307)*(Trades!$E$8:$E$307=NT$7)*(Trades!$R$8:$R$307&lt;$JE172)), ""))</f>
        <v/>
      </c>
      <c r="NU172" s="86" t="str" cm="1">
        <f t="array" ref="NU172">IF(OR(NU$7="", $JE172=""), "", IFERROR(NU$8+SUMPRODUCT((Trades!$CL$8:$CL$307)*(Trades!$O$8:$Q$307=NU$7)*(Trades!$R$8:$R$307&lt;$JE172))-SUMPRODUCT((Trades!$H$8:$H$307)*(Trades!$E$8:$E$307=NU$7)*(Trades!$R$8:$R$307&lt;$JE172)), ""))</f>
        <v/>
      </c>
      <c r="NV172" s="86" t="str" cm="1">
        <f t="array" ref="NV172">IF(OR(NV$7="", $JE172=""), "", IFERROR(NV$8+SUMPRODUCT((Trades!$CL$8:$CL$307)*(Trades!$O$8:$Q$307=NV$7)*(Trades!$R$8:$R$307&lt;$JE172))-SUMPRODUCT((Trades!$H$8:$H$307)*(Trades!$E$8:$E$307=NV$7)*(Trades!$R$8:$R$307&lt;$JE172)), ""))</f>
        <v/>
      </c>
      <c r="NW172" s="86" t="str" cm="1">
        <f t="array" ref="NW172">IF(OR(NW$7="", $JE172=""), "", IFERROR(NW$8+SUMPRODUCT((Trades!$CL$8:$CL$307)*(Trades!$O$8:$Q$307=NW$7)*(Trades!$R$8:$R$307&lt;$JE172))-SUMPRODUCT((Trades!$H$8:$H$307)*(Trades!$E$8:$E$307=NW$7)*(Trades!$R$8:$R$307&lt;$JE172)), ""))</f>
        <v/>
      </c>
      <c r="NX172" s="86" t="str" cm="1">
        <f t="array" ref="NX172">IF(OR(NX$7="", $JE172=""), "", IFERROR(NX$8+SUMPRODUCT((Trades!$CL$8:$CL$307)*(Trades!$O$8:$Q$307=NX$7)*(Trades!$R$8:$R$307&lt;$JE172))-SUMPRODUCT((Trades!$H$8:$H$307)*(Trades!$E$8:$E$307=NX$7)*(Trades!$R$8:$R$307&lt;$JE172)), ""))</f>
        <v/>
      </c>
      <c r="NY172" s="86" t="str" cm="1">
        <f t="array" ref="NY172">IF(OR(NY$7="", $JE172=""), "", IFERROR(NY$8+SUMPRODUCT((Trades!$CL$8:$CL$307)*(Trades!$O$8:$Q$307=NY$7)*(Trades!$R$8:$R$307&lt;$JE172))-SUMPRODUCT((Trades!$H$8:$H$307)*(Trades!$E$8:$E$307=NY$7)*(Trades!$R$8:$R$307&lt;$JE172)), ""))</f>
        <v/>
      </c>
      <c r="NZ172" s="86" t="str" cm="1">
        <f t="array" ref="NZ172">IF(OR(NZ$7="", $JE172=""), "", IFERROR(NZ$8+SUMPRODUCT((Trades!$CL$8:$CL$307)*(Trades!$O$8:$Q$307=NZ$7)*(Trades!$R$8:$R$307&lt;$JE172))-SUMPRODUCT((Trades!$H$8:$H$307)*(Trades!$E$8:$E$307=NZ$7)*(Trades!$R$8:$R$307&lt;$JE172)), ""))</f>
        <v/>
      </c>
      <c r="OA172" s="86" t="str" cm="1">
        <f t="array" ref="OA172">IF(OR(OA$7="", $JE172=""), "", IFERROR(OA$8+SUMPRODUCT((Trades!$CL$8:$CL$307)*(Trades!$O$8:$Q$307=OA$7)*(Trades!$R$8:$R$307&lt;$JE172))-SUMPRODUCT((Trades!$H$8:$H$307)*(Trades!$E$8:$E$307=OA$7)*(Trades!$R$8:$R$307&lt;$JE172)), ""))</f>
        <v/>
      </c>
      <c r="OB172" s="86" t="str" cm="1">
        <f t="array" ref="OB172">IF(OR(OB$7="", $JE172=""), "", IFERROR(OB$8+SUMPRODUCT((Trades!$CL$8:$CL$307)*(Trades!$O$8:$Q$307=OB$7)*(Trades!$R$8:$R$307&lt;$JE172))-SUMPRODUCT((Trades!$H$8:$H$307)*(Trades!$E$8:$E$307=OB$7)*(Trades!$R$8:$R$307&lt;$JE172)), ""))</f>
        <v/>
      </c>
      <c r="OC172" s="86" t="str" cm="1">
        <f t="array" ref="OC172">IF(OR(OC$7="", $JE172=""), "", IFERROR(OC$8+SUMPRODUCT((Trades!$CL$8:$CL$307)*(Trades!$O$8:$Q$307=OC$7)*(Trades!$R$8:$R$307&lt;$JE172))-SUMPRODUCT((Trades!$H$8:$H$307)*(Trades!$E$8:$E$307=OC$7)*(Trades!$R$8:$R$307&lt;$JE172)), ""))</f>
        <v/>
      </c>
      <c r="OD172" s="86" t="str" cm="1">
        <f t="array" ref="OD172">IF(OR(OD$7="", $JE172=""), "", IFERROR(OD$8+SUMPRODUCT((Trades!$CL$8:$CL$307)*(Trades!$O$8:$Q$307=OD$7)*(Trades!$R$8:$R$307&lt;$JE172))-SUMPRODUCT((Trades!$H$8:$H$307)*(Trades!$E$8:$E$307=OD$7)*(Trades!$R$8:$R$307&lt;$JE172)), ""))</f>
        <v/>
      </c>
      <c r="OE172" s="86" t="str" cm="1">
        <f t="array" ref="OE172">IF(OR(OE$7="", $JE172=""), "", IFERROR(OE$8+SUMPRODUCT((Trades!$CL$8:$CL$307)*(Trades!$O$8:$Q$307=OE$7)*(Trades!$R$8:$R$307&lt;$JE172))-SUMPRODUCT((Trades!$H$8:$H$307)*(Trades!$E$8:$E$307=OE$7)*(Trades!$R$8:$R$307&lt;$JE172)), ""))</f>
        <v/>
      </c>
      <c r="OF172" s="86" t="str" cm="1">
        <f t="array" ref="OF172">IF(OR(OF$7="", $JE172=""), "", IFERROR(OF$8+SUMPRODUCT((Trades!$CL$8:$CL$307)*(Trades!$O$8:$Q$307=OF$7)*(Trades!$R$8:$R$307&lt;$JE172))-SUMPRODUCT((Trades!$H$8:$H$307)*(Trades!$E$8:$E$307=OF$7)*(Trades!$R$8:$R$307&lt;$JE172)), ""))</f>
        <v/>
      </c>
      <c r="OG172" s="86" t="str" cm="1">
        <f t="array" ref="OG172">IF(OR(OG$7="", $JE172=""), "", IFERROR(OG$8+SUMPRODUCT((Trades!$CL$8:$CL$307)*(Trades!$O$8:$Q$307=OG$7)*(Trades!$R$8:$R$307&lt;$JE172))-SUMPRODUCT((Trades!$H$8:$H$307)*(Trades!$E$8:$E$307=OG$7)*(Trades!$R$8:$R$307&lt;$JE172)), ""))</f>
        <v/>
      </c>
      <c r="OH172" s="87" t="str" cm="1">
        <f t="array" ref="OH172">IF(OR(OH$7="", $JE172=""), "", IFERROR(OH$8+SUMPRODUCT((Trades!$CL$8:$CL$307)*(Trades!$O$8:$Q$307=OH$7)*(Trades!$R$8:$R$307&lt;$JE172))-SUMPRODUCT((Trades!$H$8:$H$307)*(Trades!$E$8:$E$307=OH$7)*(Trades!$R$8:$R$307&lt;$JE172)), ""))</f>
        <v/>
      </c>
      <c r="OJ172" s="94" t="str">
        <f t="shared" si="541"/>
        <v/>
      </c>
      <c r="OK172" s="95" t="str">
        <f t="shared" si="542"/>
        <v/>
      </c>
      <c r="OL172" s="95" t="str">
        <f t="shared" si="543"/>
        <v/>
      </c>
      <c r="OM172" s="95" t="str">
        <f t="shared" si="544"/>
        <v/>
      </c>
      <c r="ON172" s="95" t="str">
        <f t="shared" si="545"/>
        <v/>
      </c>
      <c r="OO172" s="95" t="str">
        <f t="shared" si="546"/>
        <v/>
      </c>
      <c r="OP172" s="95" t="str">
        <f t="shared" si="547"/>
        <v/>
      </c>
      <c r="OQ172" s="95" t="str">
        <f t="shared" si="548"/>
        <v/>
      </c>
      <c r="OR172" s="95" t="str">
        <f t="shared" si="549"/>
        <v/>
      </c>
      <c r="OS172" s="95" t="str">
        <f t="shared" si="550"/>
        <v/>
      </c>
      <c r="OT172" s="95" t="str">
        <f t="shared" si="551"/>
        <v/>
      </c>
      <c r="OU172" s="95" t="str">
        <f t="shared" si="552"/>
        <v/>
      </c>
      <c r="OV172" s="95" t="str">
        <f t="shared" si="553"/>
        <v/>
      </c>
      <c r="OW172" s="95" t="str">
        <f t="shared" si="554"/>
        <v/>
      </c>
      <c r="OX172" s="95" t="str">
        <f t="shared" si="555"/>
        <v/>
      </c>
      <c r="OY172" s="95" t="str">
        <f t="shared" si="556"/>
        <v/>
      </c>
      <c r="OZ172" s="95" t="str">
        <f t="shared" si="557"/>
        <v/>
      </c>
      <c r="PA172" s="95" t="str">
        <f t="shared" si="558"/>
        <v/>
      </c>
      <c r="PB172" s="95" t="str">
        <f t="shared" si="559"/>
        <v/>
      </c>
      <c r="PC172" s="96" t="str">
        <f t="shared" si="560"/>
        <v/>
      </c>
      <c r="PE172" s="101" t="str">
        <f t="shared" si="415"/>
        <v/>
      </c>
      <c r="PG172" s="106" t="str">
        <f t="shared" si="561"/>
        <v/>
      </c>
      <c r="PH172" s="107" t="str">
        <f t="shared" si="562"/>
        <v/>
      </c>
      <c r="PI172" s="107" t="str">
        <f t="shared" si="563"/>
        <v/>
      </c>
      <c r="PJ172" s="107" t="str">
        <f t="shared" si="564"/>
        <v/>
      </c>
      <c r="PK172" s="107" t="str">
        <f t="shared" si="565"/>
        <v/>
      </c>
      <c r="PL172" s="107" t="str">
        <f t="shared" si="566"/>
        <v/>
      </c>
      <c r="PM172" s="107" t="str">
        <f t="shared" si="567"/>
        <v/>
      </c>
      <c r="PN172" s="107" t="str">
        <f t="shared" si="568"/>
        <v/>
      </c>
      <c r="PO172" s="107" t="str">
        <f t="shared" si="569"/>
        <v/>
      </c>
      <c r="PP172" s="107" t="str">
        <f t="shared" si="570"/>
        <v/>
      </c>
      <c r="PQ172" s="107" t="str">
        <f t="shared" si="571"/>
        <v/>
      </c>
      <c r="PR172" s="107" t="str">
        <f t="shared" si="572"/>
        <v/>
      </c>
      <c r="PS172" s="107" t="str">
        <f t="shared" si="573"/>
        <v/>
      </c>
      <c r="PT172" s="107" t="str">
        <f t="shared" si="574"/>
        <v/>
      </c>
      <c r="PU172" s="107" t="str">
        <f t="shared" si="575"/>
        <v/>
      </c>
      <c r="PV172" s="107" t="str">
        <f t="shared" si="576"/>
        <v/>
      </c>
      <c r="PW172" s="107" t="str">
        <f t="shared" si="577"/>
        <v/>
      </c>
      <c r="PX172" s="107" t="str">
        <f t="shared" si="578"/>
        <v/>
      </c>
      <c r="PY172" s="107" t="str">
        <f t="shared" si="579"/>
        <v/>
      </c>
      <c r="PZ172" s="108" t="str">
        <f t="shared" si="580"/>
        <v/>
      </c>
      <c r="QB172" s="124" t="str" cm="1">
        <f t="array" ref="QB172">IF(OR($QB$3="", $NI172=""), "", IFERROR(INDEX($ML172:$NE172, $QA172, MATCH($QB$3, $ML$7:$NE$7, 0)), ""))</f>
        <v/>
      </c>
      <c r="QD172" s="101" t="e" cm="1">
        <f t="array" ref="QD172">IF(OR($NI172="", $QB$3=""), NA(), IFERROR(INDEX($NO172:$OH172, $QC172, MATCH($QB$3, $NO$7:$OH$7, 0)), NA()))</f>
        <v>#N/A</v>
      </c>
      <c r="QF172" s="10">
        <f t="shared" si="387"/>
        <v>-20</v>
      </c>
    </row>
    <row r="173" spans="218:448" ht="15" hidden="1" customHeight="1" x14ac:dyDescent="0.25">
      <c r="HJ173" s="52" t="e">
        <f t="shared" si="581"/>
        <v>#VALUE!</v>
      </c>
      <c r="HL173" s="49">
        <f>$CA$29</f>
        <v>0.87499999999999967</v>
      </c>
      <c r="HN173" s="10" t="e">
        <f t="shared" si="584"/>
        <v>#VALUE!</v>
      </c>
      <c r="HP173" s="10" t="e">
        <f t="shared" si="585"/>
        <v>#VALUE!</v>
      </c>
      <c r="HR173" s="10" t="e">
        <f t="shared" si="457"/>
        <v>#VALUE!</v>
      </c>
      <c r="HT173" s="60" t="e">
        <f t="shared" si="583"/>
        <v>#VALUE!</v>
      </c>
      <c r="HU173" s="7" t="e">
        <f t="shared" si="583"/>
        <v>#VALUE!</v>
      </c>
      <c r="HV173" s="7" t="e">
        <f t="shared" si="583"/>
        <v>#VALUE!</v>
      </c>
      <c r="HW173" s="7" t="e">
        <f t="shared" si="583"/>
        <v>#VALUE!</v>
      </c>
      <c r="HX173" s="7" t="e">
        <f t="shared" si="583"/>
        <v>#VALUE!</v>
      </c>
      <c r="HY173" s="7" t="e">
        <f t="shared" si="583"/>
        <v>#VALUE!</v>
      </c>
      <c r="HZ173" s="7" t="e">
        <f t="shared" si="583"/>
        <v>#VALUE!</v>
      </c>
      <c r="IA173" s="7" t="e">
        <f t="shared" si="583"/>
        <v>#VALUE!</v>
      </c>
      <c r="IB173" s="7" t="e">
        <f t="shared" si="583"/>
        <v>#VALUE!</v>
      </c>
      <c r="IC173" s="7" t="e">
        <f t="shared" si="583"/>
        <v>#VALUE!</v>
      </c>
      <c r="ID173" s="7" t="e">
        <f t="shared" si="583"/>
        <v>#VALUE!</v>
      </c>
      <c r="IE173" s="7" t="e">
        <f t="shared" si="583"/>
        <v>#VALUE!</v>
      </c>
      <c r="IF173" s="7" t="e">
        <f t="shared" si="583"/>
        <v>#VALUE!</v>
      </c>
      <c r="IG173" s="7" t="e">
        <f t="shared" si="583"/>
        <v>#VALUE!</v>
      </c>
      <c r="IH173" s="7" t="e">
        <f t="shared" si="583"/>
        <v>#VALUE!</v>
      </c>
      <c r="II173" s="7" t="e">
        <f t="shared" si="583"/>
        <v>#VALUE!</v>
      </c>
      <c r="IJ173" s="7" t="e">
        <f t="shared" si="582"/>
        <v>#VALUE!</v>
      </c>
      <c r="IK173" s="7" t="e">
        <f t="shared" si="582"/>
        <v>#VALUE!</v>
      </c>
      <c r="IL173" s="7" t="e">
        <f t="shared" si="582"/>
        <v>#VALUE!</v>
      </c>
      <c r="IM173" s="61" t="e">
        <f t="shared" si="582"/>
        <v>#VALUE!</v>
      </c>
      <c r="JE173" s="67" t="str">
        <f t="shared" si="460"/>
        <v/>
      </c>
      <c r="JF173" s="60" t="str">
        <f>IF(AND($IQ$5='Dev Settings'!$BU$3, COUNTIF($IP$21:$IP$25, HT173)&gt;0, COUNTIF($IP$21:$IP$25, HT172)&gt;0), MIN($ML172:$NE172)-ML172, IF(AND($IQ$6='Dev Settings'!$BU$3, COUNTIF($IQ$21:$IQ$25, HT173)&gt;0, COUNTIF($IQ$21:$IQ$25, HT172)&gt;0), MAX($ML172:$NE172)-ML172, IFERROR(INDEX($IU$8:$IU$107, MATCH(HT173, $IT$8:$IT$107, 0)), "")))</f>
        <v/>
      </c>
      <c r="JG173" s="7" t="str">
        <f>IF(AND($IQ$5='Dev Settings'!$BU$3, COUNTIF($IP$21:$IP$25, HU173)&gt;0, COUNTIF($IP$21:$IP$25, HU172)&gt;0), MIN($ML172:$NE172)-MM172, IF(AND($IQ$6='Dev Settings'!$BU$3, COUNTIF($IQ$21:$IQ$25, HU173)&gt;0, COUNTIF($IQ$21:$IQ$25, HU172)&gt;0), MAX($ML172:$NE172)-MM172, IFERROR(INDEX($IU$8:$IU$107, MATCH(HU173, $IT$8:$IT$107, 0)), "")))</f>
        <v/>
      </c>
      <c r="JH173" s="7" t="str">
        <f>IF(AND($IQ$5='Dev Settings'!$BU$3, COUNTIF($IP$21:$IP$25, HV173)&gt;0, COUNTIF($IP$21:$IP$25, HV172)&gt;0), MIN($ML172:$NE172)-MN172, IF(AND($IQ$6='Dev Settings'!$BU$3, COUNTIF($IQ$21:$IQ$25, HV173)&gt;0, COUNTIF($IQ$21:$IQ$25, HV172)&gt;0), MAX($ML172:$NE172)-MN172, IFERROR(INDEX($IU$8:$IU$107, MATCH(HV173, $IT$8:$IT$107, 0)), "")))</f>
        <v/>
      </c>
      <c r="JI173" s="7" t="str">
        <f>IF(AND($IQ$5='Dev Settings'!$BU$3, COUNTIF($IP$21:$IP$25, HW173)&gt;0, COUNTIF($IP$21:$IP$25, HW172)&gt;0), MIN($ML172:$NE172)-MO172, IF(AND($IQ$6='Dev Settings'!$BU$3, COUNTIF($IQ$21:$IQ$25, HW173)&gt;0, COUNTIF($IQ$21:$IQ$25, HW172)&gt;0), MAX($ML172:$NE172)-MO172, IFERROR(INDEX($IU$8:$IU$107, MATCH(HW173, $IT$8:$IT$107, 0)), "")))</f>
        <v/>
      </c>
      <c r="JJ173" s="7" t="str">
        <f>IF(AND($IQ$5='Dev Settings'!$BU$3, COUNTIF($IP$21:$IP$25, HX173)&gt;0, COUNTIF($IP$21:$IP$25, HX172)&gt;0), MIN($ML172:$NE172)-MP172, IF(AND($IQ$6='Dev Settings'!$BU$3, COUNTIF($IQ$21:$IQ$25, HX173)&gt;0, COUNTIF($IQ$21:$IQ$25, HX172)&gt;0), MAX($ML172:$NE172)-MP172, IFERROR(INDEX($IU$8:$IU$107, MATCH(HX173, $IT$8:$IT$107, 0)), "")))</f>
        <v/>
      </c>
      <c r="JK173" s="7" t="str">
        <f>IF(AND($IQ$5='Dev Settings'!$BU$3, COUNTIF($IP$21:$IP$25, HY173)&gt;0, COUNTIF($IP$21:$IP$25, HY172)&gt;0), MIN($ML172:$NE172)-MQ172, IF(AND($IQ$6='Dev Settings'!$BU$3, COUNTIF($IQ$21:$IQ$25, HY173)&gt;0, COUNTIF($IQ$21:$IQ$25, HY172)&gt;0), MAX($ML172:$NE172)-MQ172, IFERROR(INDEX($IU$8:$IU$107, MATCH(HY173, $IT$8:$IT$107, 0)), "")))</f>
        <v/>
      </c>
      <c r="JL173" s="7" t="str">
        <f>IF(AND($IQ$5='Dev Settings'!$BU$3, COUNTIF($IP$21:$IP$25, HZ173)&gt;0, COUNTIF($IP$21:$IP$25, HZ172)&gt;0), MIN($ML172:$NE172)-MR172, IF(AND($IQ$6='Dev Settings'!$BU$3, COUNTIF($IQ$21:$IQ$25, HZ173)&gt;0, COUNTIF($IQ$21:$IQ$25, HZ172)&gt;0), MAX($ML172:$NE172)-MR172, IFERROR(INDEX($IU$8:$IU$107, MATCH(HZ173, $IT$8:$IT$107, 0)), "")))</f>
        <v/>
      </c>
      <c r="JM173" s="7" t="str">
        <f>IF(AND($IQ$5='Dev Settings'!$BU$3, COUNTIF($IP$21:$IP$25, IA173)&gt;0, COUNTIF($IP$21:$IP$25, IA172)&gt;0), MIN($ML172:$NE172)-MS172, IF(AND($IQ$6='Dev Settings'!$BU$3, COUNTIF($IQ$21:$IQ$25, IA173)&gt;0, COUNTIF($IQ$21:$IQ$25, IA172)&gt;0), MAX($ML172:$NE172)-MS172, IFERROR(INDEX($IU$8:$IU$107, MATCH(IA173, $IT$8:$IT$107, 0)), "")))</f>
        <v/>
      </c>
      <c r="JN173" s="7" t="str">
        <f>IF(AND($IQ$5='Dev Settings'!$BU$3, COUNTIF($IP$21:$IP$25, IB173)&gt;0, COUNTIF($IP$21:$IP$25, IB172)&gt;0), MIN($ML172:$NE172)-MT172, IF(AND($IQ$6='Dev Settings'!$BU$3, COUNTIF($IQ$21:$IQ$25, IB173)&gt;0, COUNTIF($IQ$21:$IQ$25, IB172)&gt;0), MAX($ML172:$NE172)-MT172, IFERROR(INDEX($IU$8:$IU$107, MATCH(IB173, $IT$8:$IT$107, 0)), "")))</f>
        <v/>
      </c>
      <c r="JO173" s="7" t="str">
        <f>IF(AND($IQ$5='Dev Settings'!$BU$3, COUNTIF($IP$21:$IP$25, IC173)&gt;0, COUNTIF($IP$21:$IP$25, IC172)&gt;0), MIN($ML172:$NE172)-MU172, IF(AND($IQ$6='Dev Settings'!$BU$3, COUNTIF($IQ$21:$IQ$25, IC173)&gt;0, COUNTIF($IQ$21:$IQ$25, IC172)&gt;0), MAX($ML172:$NE172)-MU172, IFERROR(INDEX($IU$8:$IU$107, MATCH(IC173, $IT$8:$IT$107, 0)), "")))</f>
        <v/>
      </c>
      <c r="JP173" s="7" t="str">
        <f>IF(AND($IQ$5='Dev Settings'!$BU$3, COUNTIF($IP$21:$IP$25, ID173)&gt;0, COUNTIF($IP$21:$IP$25, ID172)&gt;0), MIN($ML172:$NE172)-MV172, IF(AND($IQ$6='Dev Settings'!$BU$3, COUNTIF($IQ$21:$IQ$25, ID173)&gt;0, COUNTIF($IQ$21:$IQ$25, ID172)&gt;0), MAX($ML172:$NE172)-MV172, IFERROR(INDEX($IU$8:$IU$107, MATCH(ID173, $IT$8:$IT$107, 0)), "")))</f>
        <v/>
      </c>
      <c r="JQ173" s="7" t="str">
        <f>IF(AND($IQ$5='Dev Settings'!$BU$3, COUNTIF($IP$21:$IP$25, IE173)&gt;0, COUNTIF($IP$21:$IP$25, IE172)&gt;0), MIN($ML172:$NE172)-MW172, IF(AND($IQ$6='Dev Settings'!$BU$3, COUNTIF($IQ$21:$IQ$25, IE173)&gt;0, COUNTIF($IQ$21:$IQ$25, IE172)&gt;0), MAX($ML172:$NE172)-MW172, IFERROR(INDEX($IU$8:$IU$107, MATCH(IE173, $IT$8:$IT$107, 0)), "")))</f>
        <v/>
      </c>
      <c r="JR173" s="7" t="str">
        <f>IF(AND($IQ$5='Dev Settings'!$BU$3, COUNTIF($IP$21:$IP$25, IF173)&gt;0, COUNTIF($IP$21:$IP$25, IF172)&gt;0), MIN($ML172:$NE172)-MX172, IF(AND($IQ$6='Dev Settings'!$BU$3, COUNTIF($IQ$21:$IQ$25, IF173)&gt;0, COUNTIF($IQ$21:$IQ$25, IF172)&gt;0), MAX($ML172:$NE172)-MX172, IFERROR(INDEX($IU$8:$IU$107, MATCH(IF173, $IT$8:$IT$107, 0)), "")))</f>
        <v/>
      </c>
      <c r="JS173" s="7" t="str">
        <f>IF(AND($IQ$5='Dev Settings'!$BU$3, COUNTIF($IP$21:$IP$25, IG173)&gt;0, COUNTIF($IP$21:$IP$25, IG172)&gt;0), MIN($ML172:$NE172)-MY172, IF(AND($IQ$6='Dev Settings'!$BU$3, COUNTIF($IQ$21:$IQ$25, IG173)&gt;0, COUNTIF($IQ$21:$IQ$25, IG172)&gt;0), MAX($ML172:$NE172)-MY172, IFERROR(INDEX($IU$8:$IU$107, MATCH(IG173, $IT$8:$IT$107, 0)), "")))</f>
        <v/>
      </c>
      <c r="JT173" s="7" t="str">
        <f>IF(AND($IQ$5='Dev Settings'!$BU$3, COUNTIF($IP$21:$IP$25, IH173)&gt;0, COUNTIF($IP$21:$IP$25, IH172)&gt;0), MIN($ML172:$NE172)-MZ172, IF(AND($IQ$6='Dev Settings'!$BU$3, COUNTIF($IQ$21:$IQ$25, IH173)&gt;0, COUNTIF($IQ$21:$IQ$25, IH172)&gt;0), MAX($ML172:$NE172)-MZ172, IFERROR(INDEX($IU$8:$IU$107, MATCH(IH173, $IT$8:$IT$107, 0)), "")))</f>
        <v/>
      </c>
      <c r="JU173" s="7" t="str">
        <f>IF(AND($IQ$5='Dev Settings'!$BU$3, COUNTIF($IP$21:$IP$25, II173)&gt;0, COUNTIF($IP$21:$IP$25, II172)&gt;0), MIN($ML172:$NE172)-NA172, IF(AND($IQ$6='Dev Settings'!$BU$3, COUNTIF($IQ$21:$IQ$25, II173)&gt;0, COUNTIF($IQ$21:$IQ$25, II172)&gt;0), MAX($ML172:$NE172)-NA172, IFERROR(INDEX($IU$8:$IU$107, MATCH(II173, $IT$8:$IT$107, 0)), "")))</f>
        <v/>
      </c>
      <c r="JV173" s="7" t="str">
        <f>IF(AND($IQ$5='Dev Settings'!$BU$3, COUNTIF($IP$21:$IP$25, IJ173)&gt;0, COUNTIF($IP$21:$IP$25, IJ172)&gt;0), MIN($ML172:$NE172)-NB172, IF(AND($IQ$6='Dev Settings'!$BU$3, COUNTIF($IQ$21:$IQ$25, IJ173)&gt;0, COUNTIF($IQ$21:$IQ$25, IJ172)&gt;0), MAX($ML172:$NE172)-NB172, IFERROR(INDEX($IU$8:$IU$107, MATCH(IJ173, $IT$8:$IT$107, 0)), "")))</f>
        <v/>
      </c>
      <c r="JW173" s="7" t="str">
        <f>IF(AND($IQ$5='Dev Settings'!$BU$3, COUNTIF($IP$21:$IP$25, IK173)&gt;0, COUNTIF($IP$21:$IP$25, IK172)&gt;0), MIN($ML172:$NE172)-NC172, IF(AND($IQ$6='Dev Settings'!$BU$3, COUNTIF($IQ$21:$IQ$25, IK173)&gt;0, COUNTIF($IQ$21:$IQ$25, IK172)&gt;0), MAX($ML172:$NE172)-NC172, IFERROR(INDEX($IU$8:$IU$107, MATCH(IK173, $IT$8:$IT$107, 0)), "")))</f>
        <v/>
      </c>
      <c r="JX173" s="7" t="str">
        <f>IF(AND($IQ$5='Dev Settings'!$BU$3, COUNTIF($IP$21:$IP$25, IL173)&gt;0, COUNTIF($IP$21:$IP$25, IL172)&gt;0), MIN($ML172:$NE172)-ND172, IF(AND($IQ$6='Dev Settings'!$BU$3, COUNTIF($IQ$21:$IQ$25, IL173)&gt;0, COUNTIF($IQ$21:$IQ$25, IL172)&gt;0), MAX($ML172:$NE172)-ND172, IFERROR(INDEX($IU$8:$IU$107, MATCH(IL173, $IT$8:$IT$107, 0)), "")))</f>
        <v/>
      </c>
      <c r="JY173" s="61" t="str">
        <f>IF(AND($IQ$5='Dev Settings'!$BU$3, COUNTIF($IP$21:$IP$25, IM173)&gt;0, COUNTIF($IP$21:$IP$25, IM172)&gt;0), MIN($ML172:$NE172)-NE172, IF(AND($IQ$6='Dev Settings'!$BU$3, COUNTIF($IQ$21:$IQ$25, IM173)&gt;0, COUNTIF($IQ$21:$IQ$25, IM172)&gt;0), MAX($ML172:$NE172)-NE172, IFERROR(INDEX($IU$8:$IU$107, MATCH(IM173, $IT$8:$IT$107, 0)), "")))</f>
        <v/>
      </c>
      <c r="KA173" s="60" t="str">
        <f t="shared" si="461"/>
        <v/>
      </c>
      <c r="KB173" s="7" t="str">
        <f t="shared" si="462"/>
        <v/>
      </c>
      <c r="KC173" s="7" t="str">
        <f t="shared" si="463"/>
        <v/>
      </c>
      <c r="KD173" s="7" t="str">
        <f t="shared" si="464"/>
        <v/>
      </c>
      <c r="KE173" s="7" t="str">
        <f t="shared" si="465"/>
        <v/>
      </c>
      <c r="KF173" s="7" t="str">
        <f t="shared" si="466"/>
        <v/>
      </c>
      <c r="KG173" s="7" t="str">
        <f t="shared" si="467"/>
        <v/>
      </c>
      <c r="KH173" s="7" t="str">
        <f t="shared" si="468"/>
        <v/>
      </c>
      <c r="KI173" s="7" t="str">
        <f t="shared" si="469"/>
        <v/>
      </c>
      <c r="KJ173" s="7" t="str">
        <f t="shared" si="470"/>
        <v/>
      </c>
      <c r="KK173" s="7" t="str">
        <f t="shared" si="471"/>
        <v/>
      </c>
      <c r="KL173" s="7" t="str">
        <f t="shared" si="472"/>
        <v/>
      </c>
      <c r="KM173" s="7" t="str">
        <f t="shared" si="473"/>
        <v/>
      </c>
      <c r="KN173" s="7" t="str">
        <f t="shared" si="474"/>
        <v/>
      </c>
      <c r="KO173" s="7" t="str">
        <f t="shared" si="475"/>
        <v/>
      </c>
      <c r="KP173" s="7" t="str">
        <f t="shared" si="476"/>
        <v/>
      </c>
      <c r="KQ173" s="7" t="str">
        <f t="shared" si="477"/>
        <v/>
      </c>
      <c r="KR173" s="7" t="str">
        <f t="shared" si="478"/>
        <v/>
      </c>
      <c r="KS173" s="7" t="str">
        <f t="shared" si="479"/>
        <v/>
      </c>
      <c r="KT173" s="61" t="str">
        <f t="shared" si="480"/>
        <v/>
      </c>
      <c r="KV173" s="60" t="e">
        <f t="shared" si="481"/>
        <v>#VALUE!</v>
      </c>
      <c r="KW173" s="7" t="e">
        <f t="shared" si="482"/>
        <v>#VALUE!</v>
      </c>
      <c r="KX173" s="7" t="e">
        <f t="shared" si="483"/>
        <v>#VALUE!</v>
      </c>
      <c r="KY173" s="7" t="e">
        <f t="shared" si="484"/>
        <v>#VALUE!</v>
      </c>
      <c r="KZ173" s="7" t="e">
        <f t="shared" si="485"/>
        <v>#VALUE!</v>
      </c>
      <c r="LA173" s="7" t="e">
        <f t="shared" si="486"/>
        <v>#VALUE!</v>
      </c>
      <c r="LB173" s="7" t="e">
        <f t="shared" si="487"/>
        <v>#VALUE!</v>
      </c>
      <c r="LC173" s="7" t="e">
        <f t="shared" si="488"/>
        <v>#VALUE!</v>
      </c>
      <c r="LD173" s="7" t="e">
        <f t="shared" si="489"/>
        <v>#VALUE!</v>
      </c>
      <c r="LE173" s="7" t="e">
        <f t="shared" si="490"/>
        <v>#VALUE!</v>
      </c>
      <c r="LF173" s="7" t="e">
        <f t="shared" si="491"/>
        <v>#VALUE!</v>
      </c>
      <c r="LG173" s="7" t="e">
        <f t="shared" si="492"/>
        <v>#VALUE!</v>
      </c>
      <c r="LH173" s="7" t="e">
        <f t="shared" si="493"/>
        <v>#VALUE!</v>
      </c>
      <c r="LI173" s="7" t="e">
        <f t="shared" si="494"/>
        <v>#VALUE!</v>
      </c>
      <c r="LJ173" s="7" t="e">
        <f t="shared" si="495"/>
        <v>#VALUE!</v>
      </c>
      <c r="LK173" s="7" t="e">
        <f t="shared" si="496"/>
        <v>#VALUE!</v>
      </c>
      <c r="LL173" s="7" t="e">
        <f t="shared" si="497"/>
        <v>#VALUE!</v>
      </c>
      <c r="LM173" s="7" t="e">
        <f t="shared" si="498"/>
        <v>#VALUE!</v>
      </c>
      <c r="LN173" s="7" t="e">
        <f t="shared" si="499"/>
        <v>#VALUE!</v>
      </c>
      <c r="LO173" s="61" t="e">
        <f t="shared" si="500"/>
        <v>#VALUE!</v>
      </c>
      <c r="LQ173" s="60" t="e">
        <f t="shared" si="501"/>
        <v>#VALUE!</v>
      </c>
      <c r="LR173" s="7" t="e">
        <f t="shared" si="502"/>
        <v>#VALUE!</v>
      </c>
      <c r="LS173" s="7" t="e">
        <f t="shared" si="503"/>
        <v>#VALUE!</v>
      </c>
      <c r="LT173" s="7" t="e">
        <f t="shared" si="504"/>
        <v>#VALUE!</v>
      </c>
      <c r="LU173" s="7" t="e">
        <f t="shared" si="505"/>
        <v>#VALUE!</v>
      </c>
      <c r="LV173" s="7" t="e">
        <f t="shared" si="506"/>
        <v>#VALUE!</v>
      </c>
      <c r="LW173" s="7" t="e">
        <f t="shared" si="507"/>
        <v>#VALUE!</v>
      </c>
      <c r="LX173" s="7" t="e">
        <f t="shared" si="508"/>
        <v>#VALUE!</v>
      </c>
      <c r="LY173" s="7" t="e">
        <f t="shared" si="509"/>
        <v>#VALUE!</v>
      </c>
      <c r="LZ173" s="7" t="e">
        <f t="shared" si="510"/>
        <v>#VALUE!</v>
      </c>
      <c r="MA173" s="7" t="e">
        <f t="shared" si="511"/>
        <v>#VALUE!</v>
      </c>
      <c r="MB173" s="7" t="e">
        <f t="shared" si="512"/>
        <v>#VALUE!</v>
      </c>
      <c r="MC173" s="7" t="e">
        <f t="shared" si="513"/>
        <v>#VALUE!</v>
      </c>
      <c r="MD173" s="7" t="e">
        <f t="shared" si="514"/>
        <v>#VALUE!</v>
      </c>
      <c r="ME173" s="7" t="e">
        <f t="shared" si="515"/>
        <v>#VALUE!</v>
      </c>
      <c r="MF173" s="7" t="e">
        <f t="shared" si="516"/>
        <v>#VALUE!</v>
      </c>
      <c r="MG173" s="7" t="e">
        <f t="shared" si="517"/>
        <v>#VALUE!</v>
      </c>
      <c r="MH173" s="7" t="e">
        <f t="shared" si="518"/>
        <v>#VALUE!</v>
      </c>
      <c r="MI173" s="7" t="e">
        <f t="shared" si="519"/>
        <v>#VALUE!</v>
      </c>
      <c r="MJ173" s="61" t="e">
        <f t="shared" si="520"/>
        <v>#VALUE!</v>
      </c>
      <c r="ML173" s="60" t="str">
        <f t="shared" si="521"/>
        <v/>
      </c>
      <c r="MM173" s="7" t="str">
        <f t="shared" si="522"/>
        <v/>
      </c>
      <c r="MN173" s="7" t="str">
        <f t="shared" si="523"/>
        <v/>
      </c>
      <c r="MO173" s="7" t="str">
        <f t="shared" si="524"/>
        <v/>
      </c>
      <c r="MP173" s="7" t="str">
        <f t="shared" si="525"/>
        <v/>
      </c>
      <c r="MQ173" s="7" t="str">
        <f t="shared" si="526"/>
        <v/>
      </c>
      <c r="MR173" s="7" t="str">
        <f t="shared" si="527"/>
        <v/>
      </c>
      <c r="MS173" s="7" t="str">
        <f t="shared" si="528"/>
        <v/>
      </c>
      <c r="MT173" s="7" t="str">
        <f t="shared" si="529"/>
        <v/>
      </c>
      <c r="MU173" s="7" t="str">
        <f t="shared" si="530"/>
        <v/>
      </c>
      <c r="MV173" s="7" t="str">
        <f t="shared" si="531"/>
        <v/>
      </c>
      <c r="MW173" s="7" t="str">
        <f t="shared" si="532"/>
        <v/>
      </c>
      <c r="MX173" s="7" t="str">
        <f t="shared" si="533"/>
        <v/>
      </c>
      <c r="MY173" s="7" t="str">
        <f t="shared" si="534"/>
        <v/>
      </c>
      <c r="MZ173" s="7" t="str">
        <f t="shared" si="535"/>
        <v/>
      </c>
      <c r="NA173" s="7" t="str">
        <f t="shared" si="536"/>
        <v/>
      </c>
      <c r="NB173" s="7" t="str">
        <f t="shared" si="537"/>
        <v/>
      </c>
      <c r="NC173" s="7" t="str">
        <f t="shared" si="538"/>
        <v/>
      </c>
      <c r="ND173" s="7" t="str">
        <f t="shared" si="539"/>
        <v/>
      </c>
      <c r="NE173" s="61" t="str">
        <f t="shared" si="540"/>
        <v/>
      </c>
      <c r="NG173" s="10" t="str">
        <f t="shared" si="412"/>
        <v/>
      </c>
      <c r="NI173" s="10" t="str">
        <f t="shared" si="413"/>
        <v/>
      </c>
      <c r="NK173" s="10" t="str">
        <f>IF(COUNTIF($NI173:$NI$176, "X")=1, "X", "")</f>
        <v/>
      </c>
      <c r="NM173" s="10" t="str">
        <f t="shared" si="386"/>
        <v/>
      </c>
      <c r="NO173" s="85" t="str" cm="1">
        <f t="array" ref="NO173">IF(OR(NO$7="", $JE173=""), "", IFERROR(NO$8+SUMPRODUCT((Trades!$CL$8:$CL$307)*(Trades!$O$8:$Q$307=NO$7)*(Trades!$R$8:$R$307&lt;$JE173))-SUMPRODUCT((Trades!$H$8:$H$307)*(Trades!$E$8:$E$307=NO$7)*(Trades!$R$8:$R$307&lt;$JE173)), ""))</f>
        <v/>
      </c>
      <c r="NP173" s="86" t="str" cm="1">
        <f t="array" ref="NP173">IF(OR(NP$7="", $JE173=""), "", IFERROR(NP$8+SUMPRODUCT((Trades!$CL$8:$CL$307)*(Trades!$O$8:$Q$307=NP$7)*(Trades!$R$8:$R$307&lt;$JE173))-SUMPRODUCT((Trades!$H$8:$H$307)*(Trades!$E$8:$E$307=NP$7)*(Trades!$R$8:$R$307&lt;$JE173)), ""))</f>
        <v/>
      </c>
      <c r="NQ173" s="86" t="str" cm="1">
        <f t="array" ref="NQ173">IF(OR(NQ$7="", $JE173=""), "", IFERROR(NQ$8+SUMPRODUCT((Trades!$CL$8:$CL$307)*(Trades!$O$8:$Q$307=NQ$7)*(Trades!$R$8:$R$307&lt;$JE173))-SUMPRODUCT((Trades!$H$8:$H$307)*(Trades!$E$8:$E$307=NQ$7)*(Trades!$R$8:$R$307&lt;$JE173)), ""))</f>
        <v/>
      </c>
      <c r="NR173" s="86" t="str" cm="1">
        <f t="array" ref="NR173">IF(OR(NR$7="", $JE173=""), "", IFERROR(NR$8+SUMPRODUCT((Trades!$CL$8:$CL$307)*(Trades!$O$8:$Q$307=NR$7)*(Trades!$R$8:$R$307&lt;$JE173))-SUMPRODUCT((Trades!$H$8:$H$307)*(Trades!$E$8:$E$307=NR$7)*(Trades!$R$8:$R$307&lt;$JE173)), ""))</f>
        <v/>
      </c>
      <c r="NS173" s="86" t="str" cm="1">
        <f t="array" ref="NS173">IF(OR(NS$7="", $JE173=""), "", IFERROR(NS$8+SUMPRODUCT((Trades!$CL$8:$CL$307)*(Trades!$O$8:$Q$307=NS$7)*(Trades!$R$8:$R$307&lt;$JE173))-SUMPRODUCT((Trades!$H$8:$H$307)*(Trades!$E$8:$E$307=NS$7)*(Trades!$R$8:$R$307&lt;$JE173)), ""))</f>
        <v/>
      </c>
      <c r="NT173" s="86" t="str" cm="1">
        <f t="array" ref="NT173">IF(OR(NT$7="", $JE173=""), "", IFERROR(NT$8+SUMPRODUCT((Trades!$CL$8:$CL$307)*(Trades!$O$8:$Q$307=NT$7)*(Trades!$R$8:$R$307&lt;$JE173))-SUMPRODUCT((Trades!$H$8:$H$307)*(Trades!$E$8:$E$307=NT$7)*(Trades!$R$8:$R$307&lt;$JE173)), ""))</f>
        <v/>
      </c>
      <c r="NU173" s="86" t="str" cm="1">
        <f t="array" ref="NU173">IF(OR(NU$7="", $JE173=""), "", IFERROR(NU$8+SUMPRODUCT((Trades!$CL$8:$CL$307)*(Trades!$O$8:$Q$307=NU$7)*(Trades!$R$8:$R$307&lt;$JE173))-SUMPRODUCT((Trades!$H$8:$H$307)*(Trades!$E$8:$E$307=NU$7)*(Trades!$R$8:$R$307&lt;$JE173)), ""))</f>
        <v/>
      </c>
      <c r="NV173" s="86" t="str" cm="1">
        <f t="array" ref="NV173">IF(OR(NV$7="", $JE173=""), "", IFERROR(NV$8+SUMPRODUCT((Trades!$CL$8:$CL$307)*(Trades!$O$8:$Q$307=NV$7)*(Trades!$R$8:$R$307&lt;$JE173))-SUMPRODUCT((Trades!$H$8:$H$307)*(Trades!$E$8:$E$307=NV$7)*(Trades!$R$8:$R$307&lt;$JE173)), ""))</f>
        <v/>
      </c>
      <c r="NW173" s="86" t="str" cm="1">
        <f t="array" ref="NW173">IF(OR(NW$7="", $JE173=""), "", IFERROR(NW$8+SUMPRODUCT((Trades!$CL$8:$CL$307)*(Trades!$O$8:$Q$307=NW$7)*(Trades!$R$8:$R$307&lt;$JE173))-SUMPRODUCT((Trades!$H$8:$H$307)*(Trades!$E$8:$E$307=NW$7)*(Trades!$R$8:$R$307&lt;$JE173)), ""))</f>
        <v/>
      </c>
      <c r="NX173" s="86" t="str" cm="1">
        <f t="array" ref="NX173">IF(OR(NX$7="", $JE173=""), "", IFERROR(NX$8+SUMPRODUCT((Trades!$CL$8:$CL$307)*(Trades!$O$8:$Q$307=NX$7)*(Trades!$R$8:$R$307&lt;$JE173))-SUMPRODUCT((Trades!$H$8:$H$307)*(Trades!$E$8:$E$307=NX$7)*(Trades!$R$8:$R$307&lt;$JE173)), ""))</f>
        <v/>
      </c>
      <c r="NY173" s="86" t="str" cm="1">
        <f t="array" ref="NY173">IF(OR(NY$7="", $JE173=""), "", IFERROR(NY$8+SUMPRODUCT((Trades!$CL$8:$CL$307)*(Trades!$O$8:$Q$307=NY$7)*(Trades!$R$8:$R$307&lt;$JE173))-SUMPRODUCT((Trades!$H$8:$H$307)*(Trades!$E$8:$E$307=NY$7)*(Trades!$R$8:$R$307&lt;$JE173)), ""))</f>
        <v/>
      </c>
      <c r="NZ173" s="86" t="str" cm="1">
        <f t="array" ref="NZ173">IF(OR(NZ$7="", $JE173=""), "", IFERROR(NZ$8+SUMPRODUCT((Trades!$CL$8:$CL$307)*(Trades!$O$8:$Q$307=NZ$7)*(Trades!$R$8:$R$307&lt;$JE173))-SUMPRODUCT((Trades!$H$8:$H$307)*(Trades!$E$8:$E$307=NZ$7)*(Trades!$R$8:$R$307&lt;$JE173)), ""))</f>
        <v/>
      </c>
      <c r="OA173" s="86" t="str" cm="1">
        <f t="array" ref="OA173">IF(OR(OA$7="", $JE173=""), "", IFERROR(OA$8+SUMPRODUCT((Trades!$CL$8:$CL$307)*(Trades!$O$8:$Q$307=OA$7)*(Trades!$R$8:$R$307&lt;$JE173))-SUMPRODUCT((Trades!$H$8:$H$307)*(Trades!$E$8:$E$307=OA$7)*(Trades!$R$8:$R$307&lt;$JE173)), ""))</f>
        <v/>
      </c>
      <c r="OB173" s="86" t="str" cm="1">
        <f t="array" ref="OB173">IF(OR(OB$7="", $JE173=""), "", IFERROR(OB$8+SUMPRODUCT((Trades!$CL$8:$CL$307)*(Trades!$O$8:$Q$307=OB$7)*(Trades!$R$8:$R$307&lt;$JE173))-SUMPRODUCT((Trades!$H$8:$H$307)*(Trades!$E$8:$E$307=OB$7)*(Trades!$R$8:$R$307&lt;$JE173)), ""))</f>
        <v/>
      </c>
      <c r="OC173" s="86" t="str" cm="1">
        <f t="array" ref="OC173">IF(OR(OC$7="", $JE173=""), "", IFERROR(OC$8+SUMPRODUCT((Trades!$CL$8:$CL$307)*(Trades!$O$8:$Q$307=OC$7)*(Trades!$R$8:$R$307&lt;$JE173))-SUMPRODUCT((Trades!$H$8:$H$307)*(Trades!$E$8:$E$307=OC$7)*(Trades!$R$8:$R$307&lt;$JE173)), ""))</f>
        <v/>
      </c>
      <c r="OD173" s="86" t="str" cm="1">
        <f t="array" ref="OD173">IF(OR(OD$7="", $JE173=""), "", IFERROR(OD$8+SUMPRODUCT((Trades!$CL$8:$CL$307)*(Trades!$O$8:$Q$307=OD$7)*(Trades!$R$8:$R$307&lt;$JE173))-SUMPRODUCT((Trades!$H$8:$H$307)*(Trades!$E$8:$E$307=OD$7)*(Trades!$R$8:$R$307&lt;$JE173)), ""))</f>
        <v/>
      </c>
      <c r="OE173" s="86" t="str" cm="1">
        <f t="array" ref="OE173">IF(OR(OE$7="", $JE173=""), "", IFERROR(OE$8+SUMPRODUCT((Trades!$CL$8:$CL$307)*(Trades!$O$8:$Q$307=OE$7)*(Trades!$R$8:$R$307&lt;$JE173))-SUMPRODUCT((Trades!$H$8:$H$307)*(Trades!$E$8:$E$307=OE$7)*(Trades!$R$8:$R$307&lt;$JE173)), ""))</f>
        <v/>
      </c>
      <c r="OF173" s="86" t="str" cm="1">
        <f t="array" ref="OF173">IF(OR(OF$7="", $JE173=""), "", IFERROR(OF$8+SUMPRODUCT((Trades!$CL$8:$CL$307)*(Trades!$O$8:$Q$307=OF$7)*(Trades!$R$8:$R$307&lt;$JE173))-SUMPRODUCT((Trades!$H$8:$H$307)*(Trades!$E$8:$E$307=OF$7)*(Trades!$R$8:$R$307&lt;$JE173)), ""))</f>
        <v/>
      </c>
      <c r="OG173" s="86" t="str" cm="1">
        <f t="array" ref="OG173">IF(OR(OG$7="", $JE173=""), "", IFERROR(OG$8+SUMPRODUCT((Trades!$CL$8:$CL$307)*(Trades!$O$8:$Q$307=OG$7)*(Trades!$R$8:$R$307&lt;$JE173))-SUMPRODUCT((Trades!$H$8:$H$307)*(Trades!$E$8:$E$307=OG$7)*(Trades!$R$8:$R$307&lt;$JE173)), ""))</f>
        <v/>
      </c>
      <c r="OH173" s="87" t="str" cm="1">
        <f t="array" ref="OH173">IF(OR(OH$7="", $JE173=""), "", IFERROR(OH$8+SUMPRODUCT((Trades!$CL$8:$CL$307)*(Trades!$O$8:$Q$307=OH$7)*(Trades!$R$8:$R$307&lt;$JE173))-SUMPRODUCT((Trades!$H$8:$H$307)*(Trades!$E$8:$E$307=OH$7)*(Trades!$R$8:$R$307&lt;$JE173)), ""))</f>
        <v/>
      </c>
      <c r="OJ173" s="94" t="str">
        <f t="shared" si="541"/>
        <v/>
      </c>
      <c r="OK173" s="95" t="str">
        <f t="shared" si="542"/>
        <v/>
      </c>
      <c r="OL173" s="95" t="str">
        <f t="shared" si="543"/>
        <v/>
      </c>
      <c r="OM173" s="95" t="str">
        <f t="shared" si="544"/>
        <v/>
      </c>
      <c r="ON173" s="95" t="str">
        <f t="shared" si="545"/>
        <v/>
      </c>
      <c r="OO173" s="95" t="str">
        <f t="shared" si="546"/>
        <v/>
      </c>
      <c r="OP173" s="95" t="str">
        <f t="shared" si="547"/>
        <v/>
      </c>
      <c r="OQ173" s="95" t="str">
        <f t="shared" si="548"/>
        <v/>
      </c>
      <c r="OR173" s="95" t="str">
        <f t="shared" si="549"/>
        <v/>
      </c>
      <c r="OS173" s="95" t="str">
        <f t="shared" si="550"/>
        <v/>
      </c>
      <c r="OT173" s="95" t="str">
        <f t="shared" si="551"/>
        <v/>
      </c>
      <c r="OU173" s="95" t="str">
        <f t="shared" si="552"/>
        <v/>
      </c>
      <c r="OV173" s="95" t="str">
        <f t="shared" si="553"/>
        <v/>
      </c>
      <c r="OW173" s="95" t="str">
        <f t="shared" si="554"/>
        <v/>
      </c>
      <c r="OX173" s="95" t="str">
        <f t="shared" si="555"/>
        <v/>
      </c>
      <c r="OY173" s="95" t="str">
        <f t="shared" si="556"/>
        <v/>
      </c>
      <c r="OZ173" s="95" t="str">
        <f t="shared" si="557"/>
        <v/>
      </c>
      <c r="PA173" s="95" t="str">
        <f t="shared" si="558"/>
        <v/>
      </c>
      <c r="PB173" s="95" t="str">
        <f t="shared" si="559"/>
        <v/>
      </c>
      <c r="PC173" s="96" t="str">
        <f t="shared" si="560"/>
        <v/>
      </c>
      <c r="PE173" s="101" t="str">
        <f t="shared" si="415"/>
        <v/>
      </c>
      <c r="PG173" s="106" t="str">
        <f t="shared" si="561"/>
        <v/>
      </c>
      <c r="PH173" s="107" t="str">
        <f t="shared" si="562"/>
        <v/>
      </c>
      <c r="PI173" s="107" t="str">
        <f t="shared" si="563"/>
        <v/>
      </c>
      <c r="PJ173" s="107" t="str">
        <f t="shared" si="564"/>
        <v/>
      </c>
      <c r="PK173" s="107" t="str">
        <f t="shared" si="565"/>
        <v/>
      </c>
      <c r="PL173" s="107" t="str">
        <f t="shared" si="566"/>
        <v/>
      </c>
      <c r="PM173" s="107" t="str">
        <f t="shared" si="567"/>
        <v/>
      </c>
      <c r="PN173" s="107" t="str">
        <f t="shared" si="568"/>
        <v/>
      </c>
      <c r="PO173" s="107" t="str">
        <f t="shared" si="569"/>
        <v/>
      </c>
      <c r="PP173" s="107" t="str">
        <f t="shared" si="570"/>
        <v/>
      </c>
      <c r="PQ173" s="107" t="str">
        <f t="shared" si="571"/>
        <v/>
      </c>
      <c r="PR173" s="107" t="str">
        <f t="shared" si="572"/>
        <v/>
      </c>
      <c r="PS173" s="107" t="str">
        <f t="shared" si="573"/>
        <v/>
      </c>
      <c r="PT173" s="107" t="str">
        <f t="shared" si="574"/>
        <v/>
      </c>
      <c r="PU173" s="107" t="str">
        <f t="shared" si="575"/>
        <v/>
      </c>
      <c r="PV173" s="107" t="str">
        <f t="shared" si="576"/>
        <v/>
      </c>
      <c r="PW173" s="107" t="str">
        <f t="shared" si="577"/>
        <v/>
      </c>
      <c r="PX173" s="107" t="str">
        <f t="shared" si="578"/>
        <v/>
      </c>
      <c r="PY173" s="107" t="str">
        <f t="shared" si="579"/>
        <v/>
      </c>
      <c r="PZ173" s="108" t="str">
        <f t="shared" si="580"/>
        <v/>
      </c>
      <c r="QB173" s="124" t="str" cm="1">
        <f t="array" ref="QB173">IF(OR($QB$3="", $NI173=""), "", IFERROR(INDEX($ML173:$NE173, $QA173, MATCH($QB$3, $ML$7:$NE$7, 0)), ""))</f>
        <v/>
      </c>
      <c r="QD173" s="101" t="e" cm="1">
        <f t="array" ref="QD173">IF(OR($NI173="", $QB$3=""), NA(), IFERROR(INDEX($NO173:$OH173, $QC173, MATCH($QB$3, $NO$7:$OH$7, 0)), NA()))</f>
        <v>#N/A</v>
      </c>
      <c r="QF173" s="10">
        <f t="shared" si="387"/>
        <v>-20</v>
      </c>
    </row>
    <row r="174" spans="218:448" ht="15" hidden="1" customHeight="1" x14ac:dyDescent="0.25">
      <c r="HJ174" s="52" t="e">
        <f t="shared" si="581"/>
        <v>#VALUE!</v>
      </c>
      <c r="HL174" s="49">
        <f>$CA$30</f>
        <v>0.9166666666666663</v>
      </c>
      <c r="HN174" s="10" t="e">
        <f t="shared" si="584"/>
        <v>#VALUE!</v>
      </c>
      <c r="HP174" s="10" t="e">
        <f t="shared" si="585"/>
        <v>#VALUE!</v>
      </c>
      <c r="HR174" s="10" t="e">
        <f t="shared" si="457"/>
        <v>#VALUE!</v>
      </c>
      <c r="HT174" s="60" t="e">
        <f t="shared" si="583"/>
        <v>#VALUE!</v>
      </c>
      <c r="HU174" s="7" t="e">
        <f t="shared" si="583"/>
        <v>#VALUE!</v>
      </c>
      <c r="HV174" s="7" t="e">
        <f t="shared" si="583"/>
        <v>#VALUE!</v>
      </c>
      <c r="HW174" s="7" t="e">
        <f t="shared" si="583"/>
        <v>#VALUE!</v>
      </c>
      <c r="HX174" s="7" t="e">
        <f t="shared" si="583"/>
        <v>#VALUE!</v>
      </c>
      <c r="HY174" s="7" t="e">
        <f t="shared" si="583"/>
        <v>#VALUE!</v>
      </c>
      <c r="HZ174" s="7" t="e">
        <f t="shared" si="583"/>
        <v>#VALUE!</v>
      </c>
      <c r="IA174" s="7" t="e">
        <f t="shared" si="583"/>
        <v>#VALUE!</v>
      </c>
      <c r="IB174" s="7" t="e">
        <f t="shared" si="583"/>
        <v>#VALUE!</v>
      </c>
      <c r="IC174" s="7" t="e">
        <f t="shared" si="583"/>
        <v>#VALUE!</v>
      </c>
      <c r="ID174" s="7" t="e">
        <f t="shared" si="583"/>
        <v>#VALUE!</v>
      </c>
      <c r="IE174" s="7" t="e">
        <f t="shared" si="583"/>
        <v>#VALUE!</v>
      </c>
      <c r="IF174" s="7" t="e">
        <f t="shared" si="583"/>
        <v>#VALUE!</v>
      </c>
      <c r="IG174" s="7" t="e">
        <f t="shared" si="583"/>
        <v>#VALUE!</v>
      </c>
      <c r="IH174" s="7" t="e">
        <f t="shared" si="583"/>
        <v>#VALUE!</v>
      </c>
      <c r="II174" s="7" t="e">
        <f t="shared" si="583"/>
        <v>#VALUE!</v>
      </c>
      <c r="IJ174" s="7" t="e">
        <f t="shared" si="582"/>
        <v>#VALUE!</v>
      </c>
      <c r="IK174" s="7" t="e">
        <f t="shared" si="582"/>
        <v>#VALUE!</v>
      </c>
      <c r="IL174" s="7" t="e">
        <f t="shared" si="582"/>
        <v>#VALUE!</v>
      </c>
      <c r="IM174" s="61" t="e">
        <f t="shared" si="582"/>
        <v>#VALUE!</v>
      </c>
      <c r="JE174" s="67" t="str">
        <f t="shared" si="460"/>
        <v/>
      </c>
      <c r="JF174" s="60" t="str">
        <f>IF(AND($IQ$5='Dev Settings'!$BU$3, COUNTIF($IP$21:$IP$25, HT174)&gt;0, COUNTIF($IP$21:$IP$25, HT173)&gt;0), MIN($ML173:$NE173)-ML173, IF(AND($IQ$6='Dev Settings'!$BU$3, COUNTIF($IQ$21:$IQ$25, HT174)&gt;0, COUNTIF($IQ$21:$IQ$25, HT173)&gt;0), MAX($ML173:$NE173)-ML173, IFERROR(INDEX($IU$8:$IU$107, MATCH(HT174, $IT$8:$IT$107, 0)), "")))</f>
        <v/>
      </c>
      <c r="JG174" s="7" t="str">
        <f>IF(AND($IQ$5='Dev Settings'!$BU$3, COUNTIF($IP$21:$IP$25, HU174)&gt;0, COUNTIF($IP$21:$IP$25, HU173)&gt;0), MIN($ML173:$NE173)-MM173, IF(AND($IQ$6='Dev Settings'!$BU$3, COUNTIF($IQ$21:$IQ$25, HU174)&gt;0, COUNTIF($IQ$21:$IQ$25, HU173)&gt;0), MAX($ML173:$NE173)-MM173, IFERROR(INDEX($IU$8:$IU$107, MATCH(HU174, $IT$8:$IT$107, 0)), "")))</f>
        <v/>
      </c>
      <c r="JH174" s="7" t="str">
        <f>IF(AND($IQ$5='Dev Settings'!$BU$3, COUNTIF($IP$21:$IP$25, HV174)&gt;0, COUNTIF($IP$21:$IP$25, HV173)&gt;0), MIN($ML173:$NE173)-MN173, IF(AND($IQ$6='Dev Settings'!$BU$3, COUNTIF($IQ$21:$IQ$25, HV174)&gt;0, COUNTIF($IQ$21:$IQ$25, HV173)&gt;0), MAX($ML173:$NE173)-MN173, IFERROR(INDEX($IU$8:$IU$107, MATCH(HV174, $IT$8:$IT$107, 0)), "")))</f>
        <v/>
      </c>
      <c r="JI174" s="7" t="str">
        <f>IF(AND($IQ$5='Dev Settings'!$BU$3, COUNTIF($IP$21:$IP$25, HW174)&gt;0, COUNTIF($IP$21:$IP$25, HW173)&gt;0), MIN($ML173:$NE173)-MO173, IF(AND($IQ$6='Dev Settings'!$BU$3, COUNTIF($IQ$21:$IQ$25, HW174)&gt;0, COUNTIF($IQ$21:$IQ$25, HW173)&gt;0), MAX($ML173:$NE173)-MO173, IFERROR(INDEX($IU$8:$IU$107, MATCH(HW174, $IT$8:$IT$107, 0)), "")))</f>
        <v/>
      </c>
      <c r="JJ174" s="7" t="str">
        <f>IF(AND($IQ$5='Dev Settings'!$BU$3, COUNTIF($IP$21:$IP$25, HX174)&gt;0, COUNTIF($IP$21:$IP$25, HX173)&gt;0), MIN($ML173:$NE173)-MP173, IF(AND($IQ$6='Dev Settings'!$BU$3, COUNTIF($IQ$21:$IQ$25, HX174)&gt;0, COUNTIF($IQ$21:$IQ$25, HX173)&gt;0), MAX($ML173:$NE173)-MP173, IFERROR(INDEX($IU$8:$IU$107, MATCH(HX174, $IT$8:$IT$107, 0)), "")))</f>
        <v/>
      </c>
      <c r="JK174" s="7" t="str">
        <f>IF(AND($IQ$5='Dev Settings'!$BU$3, COUNTIF($IP$21:$IP$25, HY174)&gt;0, COUNTIF($IP$21:$IP$25, HY173)&gt;0), MIN($ML173:$NE173)-MQ173, IF(AND($IQ$6='Dev Settings'!$BU$3, COUNTIF($IQ$21:$IQ$25, HY174)&gt;0, COUNTIF($IQ$21:$IQ$25, HY173)&gt;0), MAX($ML173:$NE173)-MQ173, IFERROR(INDEX($IU$8:$IU$107, MATCH(HY174, $IT$8:$IT$107, 0)), "")))</f>
        <v/>
      </c>
      <c r="JL174" s="7" t="str">
        <f>IF(AND($IQ$5='Dev Settings'!$BU$3, COUNTIF($IP$21:$IP$25, HZ174)&gt;0, COUNTIF($IP$21:$IP$25, HZ173)&gt;0), MIN($ML173:$NE173)-MR173, IF(AND($IQ$6='Dev Settings'!$BU$3, COUNTIF($IQ$21:$IQ$25, HZ174)&gt;0, COUNTIF($IQ$21:$IQ$25, HZ173)&gt;0), MAX($ML173:$NE173)-MR173, IFERROR(INDEX($IU$8:$IU$107, MATCH(HZ174, $IT$8:$IT$107, 0)), "")))</f>
        <v/>
      </c>
      <c r="JM174" s="7" t="str">
        <f>IF(AND($IQ$5='Dev Settings'!$BU$3, COUNTIF($IP$21:$IP$25, IA174)&gt;0, COUNTIF($IP$21:$IP$25, IA173)&gt;0), MIN($ML173:$NE173)-MS173, IF(AND($IQ$6='Dev Settings'!$BU$3, COUNTIF($IQ$21:$IQ$25, IA174)&gt;0, COUNTIF($IQ$21:$IQ$25, IA173)&gt;0), MAX($ML173:$NE173)-MS173, IFERROR(INDEX($IU$8:$IU$107, MATCH(IA174, $IT$8:$IT$107, 0)), "")))</f>
        <v/>
      </c>
      <c r="JN174" s="7" t="str">
        <f>IF(AND($IQ$5='Dev Settings'!$BU$3, COUNTIF($IP$21:$IP$25, IB174)&gt;0, COUNTIF($IP$21:$IP$25, IB173)&gt;0), MIN($ML173:$NE173)-MT173, IF(AND($IQ$6='Dev Settings'!$BU$3, COUNTIF($IQ$21:$IQ$25, IB174)&gt;0, COUNTIF($IQ$21:$IQ$25, IB173)&gt;0), MAX($ML173:$NE173)-MT173, IFERROR(INDEX($IU$8:$IU$107, MATCH(IB174, $IT$8:$IT$107, 0)), "")))</f>
        <v/>
      </c>
      <c r="JO174" s="7" t="str">
        <f>IF(AND($IQ$5='Dev Settings'!$BU$3, COUNTIF($IP$21:$IP$25, IC174)&gt;0, COUNTIF($IP$21:$IP$25, IC173)&gt;0), MIN($ML173:$NE173)-MU173, IF(AND($IQ$6='Dev Settings'!$BU$3, COUNTIF($IQ$21:$IQ$25, IC174)&gt;0, COUNTIF($IQ$21:$IQ$25, IC173)&gt;0), MAX($ML173:$NE173)-MU173, IFERROR(INDEX($IU$8:$IU$107, MATCH(IC174, $IT$8:$IT$107, 0)), "")))</f>
        <v/>
      </c>
      <c r="JP174" s="7" t="str">
        <f>IF(AND($IQ$5='Dev Settings'!$BU$3, COUNTIF($IP$21:$IP$25, ID174)&gt;0, COUNTIF($IP$21:$IP$25, ID173)&gt;0), MIN($ML173:$NE173)-MV173, IF(AND($IQ$6='Dev Settings'!$BU$3, COUNTIF($IQ$21:$IQ$25, ID174)&gt;0, COUNTIF($IQ$21:$IQ$25, ID173)&gt;0), MAX($ML173:$NE173)-MV173, IFERROR(INDEX($IU$8:$IU$107, MATCH(ID174, $IT$8:$IT$107, 0)), "")))</f>
        <v/>
      </c>
      <c r="JQ174" s="7" t="str">
        <f>IF(AND($IQ$5='Dev Settings'!$BU$3, COUNTIF($IP$21:$IP$25, IE174)&gt;0, COUNTIF($IP$21:$IP$25, IE173)&gt;0), MIN($ML173:$NE173)-MW173, IF(AND($IQ$6='Dev Settings'!$BU$3, COUNTIF($IQ$21:$IQ$25, IE174)&gt;0, COUNTIF($IQ$21:$IQ$25, IE173)&gt;0), MAX($ML173:$NE173)-MW173, IFERROR(INDEX($IU$8:$IU$107, MATCH(IE174, $IT$8:$IT$107, 0)), "")))</f>
        <v/>
      </c>
      <c r="JR174" s="7" t="str">
        <f>IF(AND($IQ$5='Dev Settings'!$BU$3, COUNTIF($IP$21:$IP$25, IF174)&gt;0, COUNTIF($IP$21:$IP$25, IF173)&gt;0), MIN($ML173:$NE173)-MX173, IF(AND($IQ$6='Dev Settings'!$BU$3, COUNTIF($IQ$21:$IQ$25, IF174)&gt;0, COUNTIF($IQ$21:$IQ$25, IF173)&gt;0), MAX($ML173:$NE173)-MX173, IFERROR(INDEX($IU$8:$IU$107, MATCH(IF174, $IT$8:$IT$107, 0)), "")))</f>
        <v/>
      </c>
      <c r="JS174" s="7" t="str">
        <f>IF(AND($IQ$5='Dev Settings'!$BU$3, COUNTIF($IP$21:$IP$25, IG174)&gt;0, COUNTIF($IP$21:$IP$25, IG173)&gt;0), MIN($ML173:$NE173)-MY173, IF(AND($IQ$6='Dev Settings'!$BU$3, COUNTIF($IQ$21:$IQ$25, IG174)&gt;0, COUNTIF($IQ$21:$IQ$25, IG173)&gt;0), MAX($ML173:$NE173)-MY173, IFERROR(INDEX($IU$8:$IU$107, MATCH(IG174, $IT$8:$IT$107, 0)), "")))</f>
        <v/>
      </c>
      <c r="JT174" s="7" t="str">
        <f>IF(AND($IQ$5='Dev Settings'!$BU$3, COUNTIF($IP$21:$IP$25, IH174)&gt;0, COUNTIF($IP$21:$IP$25, IH173)&gt;0), MIN($ML173:$NE173)-MZ173, IF(AND($IQ$6='Dev Settings'!$BU$3, COUNTIF($IQ$21:$IQ$25, IH174)&gt;0, COUNTIF($IQ$21:$IQ$25, IH173)&gt;0), MAX($ML173:$NE173)-MZ173, IFERROR(INDEX($IU$8:$IU$107, MATCH(IH174, $IT$8:$IT$107, 0)), "")))</f>
        <v/>
      </c>
      <c r="JU174" s="7" t="str">
        <f>IF(AND($IQ$5='Dev Settings'!$BU$3, COUNTIF($IP$21:$IP$25, II174)&gt;0, COUNTIF($IP$21:$IP$25, II173)&gt;0), MIN($ML173:$NE173)-NA173, IF(AND($IQ$6='Dev Settings'!$BU$3, COUNTIF($IQ$21:$IQ$25, II174)&gt;0, COUNTIF($IQ$21:$IQ$25, II173)&gt;0), MAX($ML173:$NE173)-NA173, IFERROR(INDEX($IU$8:$IU$107, MATCH(II174, $IT$8:$IT$107, 0)), "")))</f>
        <v/>
      </c>
      <c r="JV174" s="7" t="str">
        <f>IF(AND($IQ$5='Dev Settings'!$BU$3, COUNTIF($IP$21:$IP$25, IJ174)&gt;0, COUNTIF($IP$21:$IP$25, IJ173)&gt;0), MIN($ML173:$NE173)-NB173, IF(AND($IQ$6='Dev Settings'!$BU$3, COUNTIF($IQ$21:$IQ$25, IJ174)&gt;0, COUNTIF($IQ$21:$IQ$25, IJ173)&gt;0), MAX($ML173:$NE173)-NB173, IFERROR(INDEX($IU$8:$IU$107, MATCH(IJ174, $IT$8:$IT$107, 0)), "")))</f>
        <v/>
      </c>
      <c r="JW174" s="7" t="str">
        <f>IF(AND($IQ$5='Dev Settings'!$BU$3, COUNTIF($IP$21:$IP$25, IK174)&gt;0, COUNTIF($IP$21:$IP$25, IK173)&gt;0), MIN($ML173:$NE173)-NC173, IF(AND($IQ$6='Dev Settings'!$BU$3, COUNTIF($IQ$21:$IQ$25, IK174)&gt;0, COUNTIF($IQ$21:$IQ$25, IK173)&gt;0), MAX($ML173:$NE173)-NC173, IFERROR(INDEX($IU$8:$IU$107, MATCH(IK174, $IT$8:$IT$107, 0)), "")))</f>
        <v/>
      </c>
      <c r="JX174" s="7" t="str">
        <f>IF(AND($IQ$5='Dev Settings'!$BU$3, COUNTIF($IP$21:$IP$25, IL174)&gt;0, COUNTIF($IP$21:$IP$25, IL173)&gt;0), MIN($ML173:$NE173)-ND173, IF(AND($IQ$6='Dev Settings'!$BU$3, COUNTIF($IQ$21:$IQ$25, IL174)&gt;0, COUNTIF($IQ$21:$IQ$25, IL173)&gt;0), MAX($ML173:$NE173)-ND173, IFERROR(INDEX($IU$8:$IU$107, MATCH(IL174, $IT$8:$IT$107, 0)), "")))</f>
        <v/>
      </c>
      <c r="JY174" s="61" t="str">
        <f>IF(AND($IQ$5='Dev Settings'!$BU$3, COUNTIF($IP$21:$IP$25, IM174)&gt;0, COUNTIF($IP$21:$IP$25, IM173)&gt;0), MIN($ML173:$NE173)-NE173, IF(AND($IQ$6='Dev Settings'!$BU$3, COUNTIF($IQ$21:$IQ$25, IM174)&gt;0, COUNTIF($IQ$21:$IQ$25, IM173)&gt;0), MAX($ML173:$NE173)-NE173, IFERROR(INDEX($IU$8:$IU$107, MATCH(IM174, $IT$8:$IT$107, 0)), "")))</f>
        <v/>
      </c>
      <c r="KA174" s="60" t="str">
        <f t="shared" si="461"/>
        <v/>
      </c>
      <c r="KB174" s="7" t="str">
        <f t="shared" si="462"/>
        <v/>
      </c>
      <c r="KC174" s="7" t="str">
        <f t="shared" si="463"/>
        <v/>
      </c>
      <c r="KD174" s="7" t="str">
        <f t="shared" si="464"/>
        <v/>
      </c>
      <c r="KE174" s="7" t="str">
        <f t="shared" si="465"/>
        <v/>
      </c>
      <c r="KF174" s="7" t="str">
        <f t="shared" si="466"/>
        <v/>
      </c>
      <c r="KG174" s="7" t="str">
        <f t="shared" si="467"/>
        <v/>
      </c>
      <c r="KH174" s="7" t="str">
        <f t="shared" si="468"/>
        <v/>
      </c>
      <c r="KI174" s="7" t="str">
        <f t="shared" si="469"/>
        <v/>
      </c>
      <c r="KJ174" s="7" t="str">
        <f t="shared" si="470"/>
        <v/>
      </c>
      <c r="KK174" s="7" t="str">
        <f t="shared" si="471"/>
        <v/>
      </c>
      <c r="KL174" s="7" t="str">
        <f t="shared" si="472"/>
        <v/>
      </c>
      <c r="KM174" s="7" t="str">
        <f t="shared" si="473"/>
        <v/>
      </c>
      <c r="KN174" s="7" t="str">
        <f t="shared" si="474"/>
        <v/>
      </c>
      <c r="KO174" s="7" t="str">
        <f t="shared" si="475"/>
        <v/>
      </c>
      <c r="KP174" s="7" t="str">
        <f t="shared" si="476"/>
        <v/>
      </c>
      <c r="KQ174" s="7" t="str">
        <f t="shared" si="477"/>
        <v/>
      </c>
      <c r="KR174" s="7" t="str">
        <f t="shared" si="478"/>
        <v/>
      </c>
      <c r="KS174" s="7" t="str">
        <f t="shared" si="479"/>
        <v/>
      </c>
      <c r="KT174" s="61" t="str">
        <f t="shared" si="480"/>
        <v/>
      </c>
      <c r="KV174" s="60" t="e">
        <f t="shared" si="481"/>
        <v>#VALUE!</v>
      </c>
      <c r="KW174" s="7" t="e">
        <f t="shared" si="482"/>
        <v>#VALUE!</v>
      </c>
      <c r="KX174" s="7" t="e">
        <f t="shared" si="483"/>
        <v>#VALUE!</v>
      </c>
      <c r="KY174" s="7" t="e">
        <f t="shared" si="484"/>
        <v>#VALUE!</v>
      </c>
      <c r="KZ174" s="7" t="e">
        <f t="shared" si="485"/>
        <v>#VALUE!</v>
      </c>
      <c r="LA174" s="7" t="e">
        <f t="shared" si="486"/>
        <v>#VALUE!</v>
      </c>
      <c r="LB174" s="7" t="e">
        <f t="shared" si="487"/>
        <v>#VALUE!</v>
      </c>
      <c r="LC174" s="7" t="e">
        <f t="shared" si="488"/>
        <v>#VALUE!</v>
      </c>
      <c r="LD174" s="7" t="e">
        <f t="shared" si="489"/>
        <v>#VALUE!</v>
      </c>
      <c r="LE174" s="7" t="e">
        <f t="shared" si="490"/>
        <v>#VALUE!</v>
      </c>
      <c r="LF174" s="7" t="e">
        <f t="shared" si="491"/>
        <v>#VALUE!</v>
      </c>
      <c r="LG174" s="7" t="e">
        <f t="shared" si="492"/>
        <v>#VALUE!</v>
      </c>
      <c r="LH174" s="7" t="e">
        <f t="shared" si="493"/>
        <v>#VALUE!</v>
      </c>
      <c r="LI174" s="7" t="e">
        <f t="shared" si="494"/>
        <v>#VALUE!</v>
      </c>
      <c r="LJ174" s="7" t="e">
        <f t="shared" si="495"/>
        <v>#VALUE!</v>
      </c>
      <c r="LK174" s="7" t="e">
        <f t="shared" si="496"/>
        <v>#VALUE!</v>
      </c>
      <c r="LL174" s="7" t="e">
        <f t="shared" si="497"/>
        <v>#VALUE!</v>
      </c>
      <c r="LM174" s="7" t="e">
        <f t="shared" si="498"/>
        <v>#VALUE!</v>
      </c>
      <c r="LN174" s="7" t="e">
        <f t="shared" si="499"/>
        <v>#VALUE!</v>
      </c>
      <c r="LO174" s="61" t="e">
        <f t="shared" si="500"/>
        <v>#VALUE!</v>
      </c>
      <c r="LQ174" s="60" t="e">
        <f t="shared" si="501"/>
        <v>#VALUE!</v>
      </c>
      <c r="LR174" s="7" t="e">
        <f t="shared" si="502"/>
        <v>#VALUE!</v>
      </c>
      <c r="LS174" s="7" t="e">
        <f t="shared" si="503"/>
        <v>#VALUE!</v>
      </c>
      <c r="LT174" s="7" t="e">
        <f t="shared" si="504"/>
        <v>#VALUE!</v>
      </c>
      <c r="LU174" s="7" t="e">
        <f t="shared" si="505"/>
        <v>#VALUE!</v>
      </c>
      <c r="LV174" s="7" t="e">
        <f t="shared" si="506"/>
        <v>#VALUE!</v>
      </c>
      <c r="LW174" s="7" t="e">
        <f t="shared" si="507"/>
        <v>#VALUE!</v>
      </c>
      <c r="LX174" s="7" t="e">
        <f t="shared" si="508"/>
        <v>#VALUE!</v>
      </c>
      <c r="LY174" s="7" t="e">
        <f t="shared" si="509"/>
        <v>#VALUE!</v>
      </c>
      <c r="LZ174" s="7" t="e">
        <f t="shared" si="510"/>
        <v>#VALUE!</v>
      </c>
      <c r="MA174" s="7" t="e">
        <f t="shared" si="511"/>
        <v>#VALUE!</v>
      </c>
      <c r="MB174" s="7" t="e">
        <f t="shared" si="512"/>
        <v>#VALUE!</v>
      </c>
      <c r="MC174" s="7" t="e">
        <f t="shared" si="513"/>
        <v>#VALUE!</v>
      </c>
      <c r="MD174" s="7" t="e">
        <f t="shared" si="514"/>
        <v>#VALUE!</v>
      </c>
      <c r="ME174" s="7" t="e">
        <f t="shared" si="515"/>
        <v>#VALUE!</v>
      </c>
      <c r="MF174" s="7" t="e">
        <f t="shared" si="516"/>
        <v>#VALUE!</v>
      </c>
      <c r="MG174" s="7" t="e">
        <f t="shared" si="517"/>
        <v>#VALUE!</v>
      </c>
      <c r="MH174" s="7" t="e">
        <f t="shared" si="518"/>
        <v>#VALUE!</v>
      </c>
      <c r="MI174" s="7" t="e">
        <f t="shared" si="519"/>
        <v>#VALUE!</v>
      </c>
      <c r="MJ174" s="61" t="e">
        <f t="shared" si="520"/>
        <v>#VALUE!</v>
      </c>
      <c r="ML174" s="60" t="str">
        <f t="shared" si="521"/>
        <v/>
      </c>
      <c r="MM174" s="7" t="str">
        <f t="shared" si="522"/>
        <v/>
      </c>
      <c r="MN174" s="7" t="str">
        <f t="shared" si="523"/>
        <v/>
      </c>
      <c r="MO174" s="7" t="str">
        <f t="shared" si="524"/>
        <v/>
      </c>
      <c r="MP174" s="7" t="str">
        <f t="shared" si="525"/>
        <v/>
      </c>
      <c r="MQ174" s="7" t="str">
        <f t="shared" si="526"/>
        <v/>
      </c>
      <c r="MR174" s="7" t="str">
        <f t="shared" si="527"/>
        <v/>
      </c>
      <c r="MS174" s="7" t="str">
        <f t="shared" si="528"/>
        <v/>
      </c>
      <c r="MT174" s="7" t="str">
        <f t="shared" si="529"/>
        <v/>
      </c>
      <c r="MU174" s="7" t="str">
        <f t="shared" si="530"/>
        <v/>
      </c>
      <c r="MV174" s="7" t="str">
        <f t="shared" si="531"/>
        <v/>
      </c>
      <c r="MW174" s="7" t="str">
        <f t="shared" si="532"/>
        <v/>
      </c>
      <c r="MX174" s="7" t="str">
        <f t="shared" si="533"/>
        <v/>
      </c>
      <c r="MY174" s="7" t="str">
        <f t="shared" si="534"/>
        <v/>
      </c>
      <c r="MZ174" s="7" t="str">
        <f t="shared" si="535"/>
        <v/>
      </c>
      <c r="NA174" s="7" t="str">
        <f t="shared" si="536"/>
        <v/>
      </c>
      <c r="NB174" s="7" t="str">
        <f t="shared" si="537"/>
        <v/>
      </c>
      <c r="NC174" s="7" t="str">
        <f t="shared" si="538"/>
        <v/>
      </c>
      <c r="ND174" s="7" t="str">
        <f t="shared" si="539"/>
        <v/>
      </c>
      <c r="NE174" s="61" t="str">
        <f t="shared" si="540"/>
        <v/>
      </c>
      <c r="NG174" s="10" t="str">
        <f t="shared" si="412"/>
        <v/>
      </c>
      <c r="NI174" s="10" t="str">
        <f t="shared" si="413"/>
        <v/>
      </c>
      <c r="NK174" s="10" t="str">
        <f>IF(COUNTIF($NI174:$NI$176, "X")=1, "X", "")</f>
        <v/>
      </c>
      <c r="NM174" s="10" t="str">
        <f t="shared" si="386"/>
        <v/>
      </c>
      <c r="NO174" s="85" t="str" cm="1">
        <f t="array" ref="NO174">IF(OR(NO$7="", $JE174=""), "", IFERROR(NO$8+SUMPRODUCT((Trades!$CL$8:$CL$307)*(Trades!$O$8:$Q$307=NO$7)*(Trades!$R$8:$R$307&lt;$JE174))-SUMPRODUCT((Trades!$H$8:$H$307)*(Trades!$E$8:$E$307=NO$7)*(Trades!$R$8:$R$307&lt;$JE174)), ""))</f>
        <v/>
      </c>
      <c r="NP174" s="86" t="str" cm="1">
        <f t="array" ref="NP174">IF(OR(NP$7="", $JE174=""), "", IFERROR(NP$8+SUMPRODUCT((Trades!$CL$8:$CL$307)*(Trades!$O$8:$Q$307=NP$7)*(Trades!$R$8:$R$307&lt;$JE174))-SUMPRODUCT((Trades!$H$8:$H$307)*(Trades!$E$8:$E$307=NP$7)*(Trades!$R$8:$R$307&lt;$JE174)), ""))</f>
        <v/>
      </c>
      <c r="NQ174" s="86" t="str" cm="1">
        <f t="array" ref="NQ174">IF(OR(NQ$7="", $JE174=""), "", IFERROR(NQ$8+SUMPRODUCT((Trades!$CL$8:$CL$307)*(Trades!$O$8:$Q$307=NQ$7)*(Trades!$R$8:$R$307&lt;$JE174))-SUMPRODUCT((Trades!$H$8:$H$307)*(Trades!$E$8:$E$307=NQ$7)*(Trades!$R$8:$R$307&lt;$JE174)), ""))</f>
        <v/>
      </c>
      <c r="NR174" s="86" t="str" cm="1">
        <f t="array" ref="NR174">IF(OR(NR$7="", $JE174=""), "", IFERROR(NR$8+SUMPRODUCT((Trades!$CL$8:$CL$307)*(Trades!$O$8:$Q$307=NR$7)*(Trades!$R$8:$R$307&lt;$JE174))-SUMPRODUCT((Trades!$H$8:$H$307)*(Trades!$E$8:$E$307=NR$7)*(Trades!$R$8:$R$307&lt;$JE174)), ""))</f>
        <v/>
      </c>
      <c r="NS174" s="86" t="str" cm="1">
        <f t="array" ref="NS174">IF(OR(NS$7="", $JE174=""), "", IFERROR(NS$8+SUMPRODUCT((Trades!$CL$8:$CL$307)*(Trades!$O$8:$Q$307=NS$7)*(Trades!$R$8:$R$307&lt;$JE174))-SUMPRODUCT((Trades!$H$8:$H$307)*(Trades!$E$8:$E$307=NS$7)*(Trades!$R$8:$R$307&lt;$JE174)), ""))</f>
        <v/>
      </c>
      <c r="NT174" s="86" t="str" cm="1">
        <f t="array" ref="NT174">IF(OR(NT$7="", $JE174=""), "", IFERROR(NT$8+SUMPRODUCT((Trades!$CL$8:$CL$307)*(Trades!$O$8:$Q$307=NT$7)*(Trades!$R$8:$R$307&lt;$JE174))-SUMPRODUCT((Trades!$H$8:$H$307)*(Trades!$E$8:$E$307=NT$7)*(Trades!$R$8:$R$307&lt;$JE174)), ""))</f>
        <v/>
      </c>
      <c r="NU174" s="86" t="str" cm="1">
        <f t="array" ref="NU174">IF(OR(NU$7="", $JE174=""), "", IFERROR(NU$8+SUMPRODUCT((Trades!$CL$8:$CL$307)*(Trades!$O$8:$Q$307=NU$7)*(Trades!$R$8:$R$307&lt;$JE174))-SUMPRODUCT((Trades!$H$8:$H$307)*(Trades!$E$8:$E$307=NU$7)*(Trades!$R$8:$R$307&lt;$JE174)), ""))</f>
        <v/>
      </c>
      <c r="NV174" s="86" t="str" cm="1">
        <f t="array" ref="NV174">IF(OR(NV$7="", $JE174=""), "", IFERROR(NV$8+SUMPRODUCT((Trades!$CL$8:$CL$307)*(Trades!$O$8:$Q$307=NV$7)*(Trades!$R$8:$R$307&lt;$JE174))-SUMPRODUCT((Trades!$H$8:$H$307)*(Trades!$E$8:$E$307=NV$7)*(Trades!$R$8:$R$307&lt;$JE174)), ""))</f>
        <v/>
      </c>
      <c r="NW174" s="86" t="str" cm="1">
        <f t="array" ref="NW174">IF(OR(NW$7="", $JE174=""), "", IFERROR(NW$8+SUMPRODUCT((Trades!$CL$8:$CL$307)*(Trades!$O$8:$Q$307=NW$7)*(Trades!$R$8:$R$307&lt;$JE174))-SUMPRODUCT((Trades!$H$8:$H$307)*(Trades!$E$8:$E$307=NW$7)*(Trades!$R$8:$R$307&lt;$JE174)), ""))</f>
        <v/>
      </c>
      <c r="NX174" s="86" t="str" cm="1">
        <f t="array" ref="NX174">IF(OR(NX$7="", $JE174=""), "", IFERROR(NX$8+SUMPRODUCT((Trades!$CL$8:$CL$307)*(Trades!$O$8:$Q$307=NX$7)*(Trades!$R$8:$R$307&lt;$JE174))-SUMPRODUCT((Trades!$H$8:$H$307)*(Trades!$E$8:$E$307=NX$7)*(Trades!$R$8:$R$307&lt;$JE174)), ""))</f>
        <v/>
      </c>
      <c r="NY174" s="86" t="str" cm="1">
        <f t="array" ref="NY174">IF(OR(NY$7="", $JE174=""), "", IFERROR(NY$8+SUMPRODUCT((Trades!$CL$8:$CL$307)*(Trades!$O$8:$Q$307=NY$7)*(Trades!$R$8:$R$307&lt;$JE174))-SUMPRODUCT((Trades!$H$8:$H$307)*(Trades!$E$8:$E$307=NY$7)*(Trades!$R$8:$R$307&lt;$JE174)), ""))</f>
        <v/>
      </c>
      <c r="NZ174" s="86" t="str" cm="1">
        <f t="array" ref="NZ174">IF(OR(NZ$7="", $JE174=""), "", IFERROR(NZ$8+SUMPRODUCT((Trades!$CL$8:$CL$307)*(Trades!$O$8:$Q$307=NZ$7)*(Trades!$R$8:$R$307&lt;$JE174))-SUMPRODUCT((Trades!$H$8:$H$307)*(Trades!$E$8:$E$307=NZ$7)*(Trades!$R$8:$R$307&lt;$JE174)), ""))</f>
        <v/>
      </c>
      <c r="OA174" s="86" t="str" cm="1">
        <f t="array" ref="OA174">IF(OR(OA$7="", $JE174=""), "", IFERROR(OA$8+SUMPRODUCT((Trades!$CL$8:$CL$307)*(Trades!$O$8:$Q$307=OA$7)*(Trades!$R$8:$R$307&lt;$JE174))-SUMPRODUCT((Trades!$H$8:$H$307)*(Trades!$E$8:$E$307=OA$7)*(Trades!$R$8:$R$307&lt;$JE174)), ""))</f>
        <v/>
      </c>
      <c r="OB174" s="86" t="str" cm="1">
        <f t="array" ref="OB174">IF(OR(OB$7="", $JE174=""), "", IFERROR(OB$8+SUMPRODUCT((Trades!$CL$8:$CL$307)*(Trades!$O$8:$Q$307=OB$7)*(Trades!$R$8:$R$307&lt;$JE174))-SUMPRODUCT((Trades!$H$8:$H$307)*(Trades!$E$8:$E$307=OB$7)*(Trades!$R$8:$R$307&lt;$JE174)), ""))</f>
        <v/>
      </c>
      <c r="OC174" s="86" t="str" cm="1">
        <f t="array" ref="OC174">IF(OR(OC$7="", $JE174=""), "", IFERROR(OC$8+SUMPRODUCT((Trades!$CL$8:$CL$307)*(Trades!$O$8:$Q$307=OC$7)*(Trades!$R$8:$R$307&lt;$JE174))-SUMPRODUCT((Trades!$H$8:$H$307)*(Trades!$E$8:$E$307=OC$7)*(Trades!$R$8:$R$307&lt;$JE174)), ""))</f>
        <v/>
      </c>
      <c r="OD174" s="86" t="str" cm="1">
        <f t="array" ref="OD174">IF(OR(OD$7="", $JE174=""), "", IFERROR(OD$8+SUMPRODUCT((Trades!$CL$8:$CL$307)*(Trades!$O$8:$Q$307=OD$7)*(Trades!$R$8:$R$307&lt;$JE174))-SUMPRODUCT((Trades!$H$8:$H$307)*(Trades!$E$8:$E$307=OD$7)*(Trades!$R$8:$R$307&lt;$JE174)), ""))</f>
        <v/>
      </c>
      <c r="OE174" s="86" t="str" cm="1">
        <f t="array" ref="OE174">IF(OR(OE$7="", $JE174=""), "", IFERROR(OE$8+SUMPRODUCT((Trades!$CL$8:$CL$307)*(Trades!$O$8:$Q$307=OE$7)*(Trades!$R$8:$R$307&lt;$JE174))-SUMPRODUCT((Trades!$H$8:$H$307)*(Trades!$E$8:$E$307=OE$7)*(Trades!$R$8:$R$307&lt;$JE174)), ""))</f>
        <v/>
      </c>
      <c r="OF174" s="86" t="str" cm="1">
        <f t="array" ref="OF174">IF(OR(OF$7="", $JE174=""), "", IFERROR(OF$8+SUMPRODUCT((Trades!$CL$8:$CL$307)*(Trades!$O$8:$Q$307=OF$7)*(Trades!$R$8:$R$307&lt;$JE174))-SUMPRODUCT((Trades!$H$8:$H$307)*(Trades!$E$8:$E$307=OF$7)*(Trades!$R$8:$R$307&lt;$JE174)), ""))</f>
        <v/>
      </c>
      <c r="OG174" s="86" t="str" cm="1">
        <f t="array" ref="OG174">IF(OR(OG$7="", $JE174=""), "", IFERROR(OG$8+SUMPRODUCT((Trades!$CL$8:$CL$307)*(Trades!$O$8:$Q$307=OG$7)*(Trades!$R$8:$R$307&lt;$JE174))-SUMPRODUCT((Trades!$H$8:$H$307)*(Trades!$E$8:$E$307=OG$7)*(Trades!$R$8:$R$307&lt;$JE174)), ""))</f>
        <v/>
      </c>
      <c r="OH174" s="87" t="str" cm="1">
        <f t="array" ref="OH174">IF(OR(OH$7="", $JE174=""), "", IFERROR(OH$8+SUMPRODUCT((Trades!$CL$8:$CL$307)*(Trades!$O$8:$Q$307=OH$7)*(Trades!$R$8:$R$307&lt;$JE174))-SUMPRODUCT((Trades!$H$8:$H$307)*(Trades!$E$8:$E$307=OH$7)*(Trades!$R$8:$R$307&lt;$JE174)), ""))</f>
        <v/>
      </c>
      <c r="OJ174" s="94" t="str">
        <f t="shared" si="541"/>
        <v/>
      </c>
      <c r="OK174" s="95" t="str">
        <f t="shared" si="542"/>
        <v/>
      </c>
      <c r="OL174" s="95" t="str">
        <f t="shared" si="543"/>
        <v/>
      </c>
      <c r="OM174" s="95" t="str">
        <f t="shared" si="544"/>
        <v/>
      </c>
      <c r="ON174" s="95" t="str">
        <f t="shared" si="545"/>
        <v/>
      </c>
      <c r="OO174" s="95" t="str">
        <f t="shared" si="546"/>
        <v/>
      </c>
      <c r="OP174" s="95" t="str">
        <f t="shared" si="547"/>
        <v/>
      </c>
      <c r="OQ174" s="95" t="str">
        <f t="shared" si="548"/>
        <v/>
      </c>
      <c r="OR174" s="95" t="str">
        <f t="shared" si="549"/>
        <v/>
      </c>
      <c r="OS174" s="95" t="str">
        <f t="shared" si="550"/>
        <v/>
      </c>
      <c r="OT174" s="95" t="str">
        <f t="shared" si="551"/>
        <v/>
      </c>
      <c r="OU174" s="95" t="str">
        <f t="shared" si="552"/>
        <v/>
      </c>
      <c r="OV174" s="95" t="str">
        <f t="shared" si="553"/>
        <v/>
      </c>
      <c r="OW174" s="95" t="str">
        <f t="shared" si="554"/>
        <v/>
      </c>
      <c r="OX174" s="95" t="str">
        <f t="shared" si="555"/>
        <v/>
      </c>
      <c r="OY174" s="95" t="str">
        <f t="shared" si="556"/>
        <v/>
      </c>
      <c r="OZ174" s="95" t="str">
        <f t="shared" si="557"/>
        <v/>
      </c>
      <c r="PA174" s="95" t="str">
        <f t="shared" si="558"/>
        <v/>
      </c>
      <c r="PB174" s="95" t="str">
        <f t="shared" si="559"/>
        <v/>
      </c>
      <c r="PC174" s="96" t="str">
        <f t="shared" si="560"/>
        <v/>
      </c>
      <c r="PE174" s="101" t="str">
        <f t="shared" si="415"/>
        <v/>
      </c>
      <c r="PG174" s="106" t="str">
        <f t="shared" si="561"/>
        <v/>
      </c>
      <c r="PH174" s="107" t="str">
        <f t="shared" si="562"/>
        <v/>
      </c>
      <c r="PI174" s="107" t="str">
        <f t="shared" si="563"/>
        <v/>
      </c>
      <c r="PJ174" s="107" t="str">
        <f t="shared" si="564"/>
        <v/>
      </c>
      <c r="PK174" s="107" t="str">
        <f t="shared" si="565"/>
        <v/>
      </c>
      <c r="PL174" s="107" t="str">
        <f t="shared" si="566"/>
        <v/>
      </c>
      <c r="PM174" s="107" t="str">
        <f t="shared" si="567"/>
        <v/>
      </c>
      <c r="PN174" s="107" t="str">
        <f t="shared" si="568"/>
        <v/>
      </c>
      <c r="PO174" s="107" t="str">
        <f t="shared" si="569"/>
        <v/>
      </c>
      <c r="PP174" s="107" t="str">
        <f t="shared" si="570"/>
        <v/>
      </c>
      <c r="PQ174" s="107" t="str">
        <f t="shared" si="571"/>
        <v/>
      </c>
      <c r="PR174" s="107" t="str">
        <f t="shared" si="572"/>
        <v/>
      </c>
      <c r="PS174" s="107" t="str">
        <f t="shared" si="573"/>
        <v/>
      </c>
      <c r="PT174" s="107" t="str">
        <f t="shared" si="574"/>
        <v/>
      </c>
      <c r="PU174" s="107" t="str">
        <f t="shared" si="575"/>
        <v/>
      </c>
      <c r="PV174" s="107" t="str">
        <f t="shared" si="576"/>
        <v/>
      </c>
      <c r="PW174" s="107" t="str">
        <f t="shared" si="577"/>
        <v/>
      </c>
      <c r="PX174" s="107" t="str">
        <f t="shared" si="578"/>
        <v/>
      </c>
      <c r="PY174" s="107" t="str">
        <f t="shared" si="579"/>
        <v/>
      </c>
      <c r="PZ174" s="108" t="str">
        <f t="shared" si="580"/>
        <v/>
      </c>
      <c r="QB174" s="124" t="str" cm="1">
        <f t="array" ref="QB174">IF(OR($QB$3="", $NI174=""), "", IFERROR(INDEX($ML174:$NE174, $QA174, MATCH($QB$3, $ML$7:$NE$7, 0)), ""))</f>
        <v/>
      </c>
      <c r="QD174" s="101" t="e" cm="1">
        <f t="array" ref="QD174">IF(OR($NI174="", $QB$3=""), NA(), IFERROR(INDEX($NO174:$OH174, $QC174, MATCH($QB$3, $NO$7:$OH$7, 0)), NA()))</f>
        <v>#N/A</v>
      </c>
      <c r="QF174" s="10">
        <f t="shared" si="387"/>
        <v>-20</v>
      </c>
    </row>
    <row r="175" spans="218:448" ht="15" hidden="1" customHeight="1" x14ac:dyDescent="0.25">
      <c r="HJ175" s="53" t="e">
        <f t="shared" si="581"/>
        <v>#VALUE!</v>
      </c>
      <c r="HL175" s="50">
        <f>$CA$31</f>
        <v>0.95833333333333293</v>
      </c>
      <c r="HN175" s="11" t="e">
        <f t="shared" si="584"/>
        <v>#VALUE!</v>
      </c>
      <c r="HP175" s="11" t="e">
        <f t="shared" si="585"/>
        <v>#VALUE!</v>
      </c>
      <c r="HR175" s="11" t="e">
        <f t="shared" si="457"/>
        <v>#VALUE!</v>
      </c>
      <c r="HT175" s="62" t="e">
        <f t="shared" si="583"/>
        <v>#VALUE!</v>
      </c>
      <c r="HU175" s="63" t="e">
        <f t="shared" si="583"/>
        <v>#VALUE!</v>
      </c>
      <c r="HV175" s="63" t="e">
        <f t="shared" si="583"/>
        <v>#VALUE!</v>
      </c>
      <c r="HW175" s="63" t="e">
        <f t="shared" si="583"/>
        <v>#VALUE!</v>
      </c>
      <c r="HX175" s="63" t="e">
        <f t="shared" si="583"/>
        <v>#VALUE!</v>
      </c>
      <c r="HY175" s="63" t="e">
        <f t="shared" si="583"/>
        <v>#VALUE!</v>
      </c>
      <c r="HZ175" s="63" t="e">
        <f t="shared" si="583"/>
        <v>#VALUE!</v>
      </c>
      <c r="IA175" s="63" t="e">
        <f t="shared" si="583"/>
        <v>#VALUE!</v>
      </c>
      <c r="IB175" s="63" t="e">
        <f t="shared" si="583"/>
        <v>#VALUE!</v>
      </c>
      <c r="IC175" s="63" t="e">
        <f t="shared" si="583"/>
        <v>#VALUE!</v>
      </c>
      <c r="ID175" s="63" t="e">
        <f t="shared" si="583"/>
        <v>#VALUE!</v>
      </c>
      <c r="IE175" s="63" t="e">
        <f t="shared" si="583"/>
        <v>#VALUE!</v>
      </c>
      <c r="IF175" s="63" t="e">
        <f t="shared" si="583"/>
        <v>#VALUE!</v>
      </c>
      <c r="IG175" s="63" t="e">
        <f t="shared" si="583"/>
        <v>#VALUE!</v>
      </c>
      <c r="IH175" s="63" t="e">
        <f t="shared" si="583"/>
        <v>#VALUE!</v>
      </c>
      <c r="II175" s="63" t="e">
        <f t="shared" si="583"/>
        <v>#VALUE!</v>
      </c>
      <c r="IJ175" s="63" t="e">
        <f t="shared" si="582"/>
        <v>#VALUE!</v>
      </c>
      <c r="IK175" s="63" t="e">
        <f t="shared" si="582"/>
        <v>#VALUE!</v>
      </c>
      <c r="IL175" s="63" t="e">
        <f t="shared" si="582"/>
        <v>#VALUE!</v>
      </c>
      <c r="IM175" s="64" t="e">
        <f t="shared" si="582"/>
        <v>#VALUE!</v>
      </c>
      <c r="JE175" s="67" t="str">
        <f t="shared" si="460"/>
        <v/>
      </c>
      <c r="JF175" s="60" t="str">
        <f>IF(AND($IQ$5='Dev Settings'!$BU$3, COUNTIF($IP$21:$IP$25, HT175)&gt;0, COUNTIF($IP$21:$IP$25, HT174)&gt;0), MIN($ML174:$NE174)-ML174, IF(AND($IQ$6='Dev Settings'!$BU$3, COUNTIF($IQ$21:$IQ$25, HT175)&gt;0, COUNTIF($IQ$21:$IQ$25, HT174)&gt;0), MAX($ML174:$NE174)-ML174, IFERROR(INDEX($IU$8:$IU$107, MATCH(HT175, $IT$8:$IT$107, 0)), "")))</f>
        <v/>
      </c>
      <c r="JG175" s="7" t="str">
        <f>IF(AND($IQ$5='Dev Settings'!$BU$3, COUNTIF($IP$21:$IP$25, HU175)&gt;0, COUNTIF($IP$21:$IP$25, HU174)&gt;0), MIN($ML174:$NE174)-MM174, IF(AND($IQ$6='Dev Settings'!$BU$3, COUNTIF($IQ$21:$IQ$25, HU175)&gt;0, COUNTIF($IQ$21:$IQ$25, HU174)&gt;0), MAX($ML174:$NE174)-MM174, IFERROR(INDEX($IU$8:$IU$107, MATCH(HU175, $IT$8:$IT$107, 0)), "")))</f>
        <v/>
      </c>
      <c r="JH175" s="7" t="str">
        <f>IF(AND($IQ$5='Dev Settings'!$BU$3, COUNTIF($IP$21:$IP$25, HV175)&gt;0, COUNTIF($IP$21:$IP$25, HV174)&gt;0), MIN($ML174:$NE174)-MN174, IF(AND($IQ$6='Dev Settings'!$BU$3, COUNTIF($IQ$21:$IQ$25, HV175)&gt;0, COUNTIF($IQ$21:$IQ$25, HV174)&gt;0), MAX($ML174:$NE174)-MN174, IFERROR(INDEX($IU$8:$IU$107, MATCH(HV175, $IT$8:$IT$107, 0)), "")))</f>
        <v/>
      </c>
      <c r="JI175" s="7" t="str">
        <f>IF(AND($IQ$5='Dev Settings'!$BU$3, COUNTIF($IP$21:$IP$25, HW175)&gt;0, COUNTIF($IP$21:$IP$25, HW174)&gt;0), MIN($ML174:$NE174)-MO174, IF(AND($IQ$6='Dev Settings'!$BU$3, COUNTIF($IQ$21:$IQ$25, HW175)&gt;0, COUNTIF($IQ$21:$IQ$25, HW174)&gt;0), MAX($ML174:$NE174)-MO174, IFERROR(INDEX($IU$8:$IU$107, MATCH(HW175, $IT$8:$IT$107, 0)), "")))</f>
        <v/>
      </c>
      <c r="JJ175" s="7" t="str">
        <f>IF(AND($IQ$5='Dev Settings'!$BU$3, COUNTIF($IP$21:$IP$25, HX175)&gt;0, COUNTIF($IP$21:$IP$25, HX174)&gt;0), MIN($ML174:$NE174)-MP174, IF(AND($IQ$6='Dev Settings'!$BU$3, COUNTIF($IQ$21:$IQ$25, HX175)&gt;0, COUNTIF($IQ$21:$IQ$25, HX174)&gt;0), MAX($ML174:$NE174)-MP174, IFERROR(INDEX($IU$8:$IU$107, MATCH(HX175, $IT$8:$IT$107, 0)), "")))</f>
        <v/>
      </c>
      <c r="JK175" s="7" t="str">
        <f>IF(AND($IQ$5='Dev Settings'!$BU$3, COUNTIF($IP$21:$IP$25, HY175)&gt;0, COUNTIF($IP$21:$IP$25, HY174)&gt;0), MIN($ML174:$NE174)-MQ174, IF(AND($IQ$6='Dev Settings'!$BU$3, COUNTIF($IQ$21:$IQ$25, HY175)&gt;0, COUNTIF($IQ$21:$IQ$25, HY174)&gt;0), MAX($ML174:$NE174)-MQ174, IFERROR(INDEX($IU$8:$IU$107, MATCH(HY175, $IT$8:$IT$107, 0)), "")))</f>
        <v/>
      </c>
      <c r="JL175" s="7" t="str">
        <f>IF(AND($IQ$5='Dev Settings'!$BU$3, COUNTIF($IP$21:$IP$25, HZ175)&gt;0, COUNTIF($IP$21:$IP$25, HZ174)&gt;0), MIN($ML174:$NE174)-MR174, IF(AND($IQ$6='Dev Settings'!$BU$3, COUNTIF($IQ$21:$IQ$25, HZ175)&gt;0, COUNTIF($IQ$21:$IQ$25, HZ174)&gt;0), MAX($ML174:$NE174)-MR174, IFERROR(INDEX($IU$8:$IU$107, MATCH(HZ175, $IT$8:$IT$107, 0)), "")))</f>
        <v/>
      </c>
      <c r="JM175" s="7" t="str">
        <f>IF(AND($IQ$5='Dev Settings'!$BU$3, COUNTIF($IP$21:$IP$25, IA175)&gt;0, COUNTIF($IP$21:$IP$25, IA174)&gt;0), MIN($ML174:$NE174)-MS174, IF(AND($IQ$6='Dev Settings'!$BU$3, COUNTIF($IQ$21:$IQ$25, IA175)&gt;0, COUNTIF($IQ$21:$IQ$25, IA174)&gt;0), MAX($ML174:$NE174)-MS174, IFERROR(INDEX($IU$8:$IU$107, MATCH(IA175, $IT$8:$IT$107, 0)), "")))</f>
        <v/>
      </c>
      <c r="JN175" s="7" t="str">
        <f>IF(AND($IQ$5='Dev Settings'!$BU$3, COUNTIF($IP$21:$IP$25, IB175)&gt;0, COUNTIF($IP$21:$IP$25, IB174)&gt;0), MIN($ML174:$NE174)-MT174, IF(AND($IQ$6='Dev Settings'!$BU$3, COUNTIF($IQ$21:$IQ$25, IB175)&gt;0, COUNTIF($IQ$21:$IQ$25, IB174)&gt;0), MAX($ML174:$NE174)-MT174, IFERROR(INDEX($IU$8:$IU$107, MATCH(IB175, $IT$8:$IT$107, 0)), "")))</f>
        <v/>
      </c>
      <c r="JO175" s="7" t="str">
        <f>IF(AND($IQ$5='Dev Settings'!$BU$3, COUNTIF($IP$21:$IP$25, IC175)&gt;0, COUNTIF($IP$21:$IP$25, IC174)&gt;0), MIN($ML174:$NE174)-MU174, IF(AND($IQ$6='Dev Settings'!$BU$3, COUNTIF($IQ$21:$IQ$25, IC175)&gt;0, COUNTIF($IQ$21:$IQ$25, IC174)&gt;0), MAX($ML174:$NE174)-MU174, IFERROR(INDEX($IU$8:$IU$107, MATCH(IC175, $IT$8:$IT$107, 0)), "")))</f>
        <v/>
      </c>
      <c r="JP175" s="7" t="str">
        <f>IF(AND($IQ$5='Dev Settings'!$BU$3, COUNTIF($IP$21:$IP$25, ID175)&gt;0, COUNTIF($IP$21:$IP$25, ID174)&gt;0), MIN($ML174:$NE174)-MV174, IF(AND($IQ$6='Dev Settings'!$BU$3, COUNTIF($IQ$21:$IQ$25, ID175)&gt;0, COUNTIF($IQ$21:$IQ$25, ID174)&gt;0), MAX($ML174:$NE174)-MV174, IFERROR(INDEX($IU$8:$IU$107, MATCH(ID175, $IT$8:$IT$107, 0)), "")))</f>
        <v/>
      </c>
      <c r="JQ175" s="7" t="str">
        <f>IF(AND($IQ$5='Dev Settings'!$BU$3, COUNTIF($IP$21:$IP$25, IE175)&gt;0, COUNTIF($IP$21:$IP$25, IE174)&gt;0), MIN($ML174:$NE174)-MW174, IF(AND($IQ$6='Dev Settings'!$BU$3, COUNTIF($IQ$21:$IQ$25, IE175)&gt;0, COUNTIF($IQ$21:$IQ$25, IE174)&gt;0), MAX($ML174:$NE174)-MW174, IFERROR(INDEX($IU$8:$IU$107, MATCH(IE175, $IT$8:$IT$107, 0)), "")))</f>
        <v/>
      </c>
      <c r="JR175" s="7" t="str">
        <f>IF(AND($IQ$5='Dev Settings'!$BU$3, COUNTIF($IP$21:$IP$25, IF175)&gt;0, COUNTIF($IP$21:$IP$25, IF174)&gt;0), MIN($ML174:$NE174)-MX174, IF(AND($IQ$6='Dev Settings'!$BU$3, COUNTIF($IQ$21:$IQ$25, IF175)&gt;0, COUNTIF($IQ$21:$IQ$25, IF174)&gt;0), MAX($ML174:$NE174)-MX174, IFERROR(INDEX($IU$8:$IU$107, MATCH(IF175, $IT$8:$IT$107, 0)), "")))</f>
        <v/>
      </c>
      <c r="JS175" s="7" t="str">
        <f>IF(AND($IQ$5='Dev Settings'!$BU$3, COUNTIF($IP$21:$IP$25, IG175)&gt;0, COUNTIF($IP$21:$IP$25, IG174)&gt;0), MIN($ML174:$NE174)-MY174, IF(AND($IQ$6='Dev Settings'!$BU$3, COUNTIF($IQ$21:$IQ$25, IG175)&gt;0, COUNTIF($IQ$21:$IQ$25, IG174)&gt;0), MAX($ML174:$NE174)-MY174, IFERROR(INDEX($IU$8:$IU$107, MATCH(IG175, $IT$8:$IT$107, 0)), "")))</f>
        <v/>
      </c>
      <c r="JT175" s="7" t="str">
        <f>IF(AND($IQ$5='Dev Settings'!$BU$3, COUNTIF($IP$21:$IP$25, IH175)&gt;0, COUNTIF($IP$21:$IP$25, IH174)&gt;0), MIN($ML174:$NE174)-MZ174, IF(AND($IQ$6='Dev Settings'!$BU$3, COUNTIF($IQ$21:$IQ$25, IH175)&gt;0, COUNTIF($IQ$21:$IQ$25, IH174)&gt;0), MAX($ML174:$NE174)-MZ174, IFERROR(INDEX($IU$8:$IU$107, MATCH(IH175, $IT$8:$IT$107, 0)), "")))</f>
        <v/>
      </c>
      <c r="JU175" s="7" t="str">
        <f>IF(AND($IQ$5='Dev Settings'!$BU$3, COUNTIF($IP$21:$IP$25, II175)&gt;0, COUNTIF($IP$21:$IP$25, II174)&gt;0), MIN($ML174:$NE174)-NA174, IF(AND($IQ$6='Dev Settings'!$BU$3, COUNTIF($IQ$21:$IQ$25, II175)&gt;0, COUNTIF($IQ$21:$IQ$25, II174)&gt;0), MAX($ML174:$NE174)-NA174, IFERROR(INDEX($IU$8:$IU$107, MATCH(II175, $IT$8:$IT$107, 0)), "")))</f>
        <v/>
      </c>
      <c r="JV175" s="7" t="str">
        <f>IF(AND($IQ$5='Dev Settings'!$BU$3, COUNTIF($IP$21:$IP$25, IJ175)&gt;0, COUNTIF($IP$21:$IP$25, IJ174)&gt;0), MIN($ML174:$NE174)-NB174, IF(AND($IQ$6='Dev Settings'!$BU$3, COUNTIF($IQ$21:$IQ$25, IJ175)&gt;0, COUNTIF($IQ$21:$IQ$25, IJ174)&gt;0), MAX($ML174:$NE174)-NB174, IFERROR(INDEX($IU$8:$IU$107, MATCH(IJ175, $IT$8:$IT$107, 0)), "")))</f>
        <v/>
      </c>
      <c r="JW175" s="7" t="str">
        <f>IF(AND($IQ$5='Dev Settings'!$BU$3, COUNTIF($IP$21:$IP$25, IK175)&gt;0, COUNTIF($IP$21:$IP$25, IK174)&gt;0), MIN($ML174:$NE174)-NC174, IF(AND($IQ$6='Dev Settings'!$BU$3, COUNTIF($IQ$21:$IQ$25, IK175)&gt;0, COUNTIF($IQ$21:$IQ$25, IK174)&gt;0), MAX($ML174:$NE174)-NC174, IFERROR(INDEX($IU$8:$IU$107, MATCH(IK175, $IT$8:$IT$107, 0)), "")))</f>
        <v/>
      </c>
      <c r="JX175" s="7" t="str">
        <f>IF(AND($IQ$5='Dev Settings'!$BU$3, COUNTIF($IP$21:$IP$25, IL175)&gt;0, COUNTIF($IP$21:$IP$25, IL174)&gt;0), MIN($ML174:$NE174)-ND174, IF(AND($IQ$6='Dev Settings'!$BU$3, COUNTIF($IQ$21:$IQ$25, IL175)&gt;0, COUNTIF($IQ$21:$IQ$25, IL174)&gt;0), MAX($ML174:$NE174)-ND174, IFERROR(INDEX($IU$8:$IU$107, MATCH(IL175, $IT$8:$IT$107, 0)), "")))</f>
        <v/>
      </c>
      <c r="JY175" s="61" t="str">
        <f>IF(AND($IQ$5='Dev Settings'!$BU$3, COUNTIF($IP$21:$IP$25, IM175)&gt;0, COUNTIF($IP$21:$IP$25, IM174)&gt;0), MIN($ML174:$NE174)-NE174, IF(AND($IQ$6='Dev Settings'!$BU$3, COUNTIF($IQ$21:$IQ$25, IM175)&gt;0, COUNTIF($IQ$21:$IQ$25, IM174)&gt;0), MAX($ML174:$NE174)-NE174, IFERROR(INDEX($IU$8:$IU$107, MATCH(IM175, $IT$8:$IT$107, 0)), "")))</f>
        <v/>
      </c>
      <c r="KA175" s="62" t="str">
        <f t="shared" si="461"/>
        <v/>
      </c>
      <c r="KB175" s="63" t="str">
        <f t="shared" si="462"/>
        <v/>
      </c>
      <c r="KC175" s="63" t="str">
        <f t="shared" si="463"/>
        <v/>
      </c>
      <c r="KD175" s="63" t="str">
        <f t="shared" si="464"/>
        <v/>
      </c>
      <c r="KE175" s="63" t="str">
        <f t="shared" si="465"/>
        <v/>
      </c>
      <c r="KF175" s="63" t="str">
        <f t="shared" si="466"/>
        <v/>
      </c>
      <c r="KG175" s="63" t="str">
        <f t="shared" si="467"/>
        <v/>
      </c>
      <c r="KH175" s="63" t="str">
        <f t="shared" si="468"/>
        <v/>
      </c>
      <c r="KI175" s="63" t="str">
        <f t="shared" si="469"/>
        <v/>
      </c>
      <c r="KJ175" s="63" t="str">
        <f t="shared" si="470"/>
        <v/>
      </c>
      <c r="KK175" s="63" t="str">
        <f t="shared" si="471"/>
        <v/>
      </c>
      <c r="KL175" s="63" t="str">
        <f t="shared" si="472"/>
        <v/>
      </c>
      <c r="KM175" s="63" t="str">
        <f t="shared" si="473"/>
        <v/>
      </c>
      <c r="KN175" s="63" t="str">
        <f t="shared" si="474"/>
        <v/>
      </c>
      <c r="KO175" s="63" t="str">
        <f t="shared" si="475"/>
        <v/>
      </c>
      <c r="KP175" s="63" t="str">
        <f t="shared" si="476"/>
        <v/>
      </c>
      <c r="KQ175" s="63" t="str">
        <f t="shared" si="477"/>
        <v/>
      </c>
      <c r="KR175" s="63" t="str">
        <f t="shared" si="478"/>
        <v/>
      </c>
      <c r="KS175" s="63" t="str">
        <f t="shared" si="479"/>
        <v/>
      </c>
      <c r="KT175" s="64" t="str">
        <f t="shared" si="480"/>
        <v/>
      </c>
      <c r="KV175" s="62" t="e">
        <f t="shared" si="481"/>
        <v>#VALUE!</v>
      </c>
      <c r="KW175" s="63" t="e">
        <f t="shared" si="482"/>
        <v>#VALUE!</v>
      </c>
      <c r="KX175" s="63" t="e">
        <f t="shared" si="483"/>
        <v>#VALUE!</v>
      </c>
      <c r="KY175" s="63" t="e">
        <f t="shared" si="484"/>
        <v>#VALUE!</v>
      </c>
      <c r="KZ175" s="63" t="e">
        <f t="shared" si="485"/>
        <v>#VALUE!</v>
      </c>
      <c r="LA175" s="63" t="e">
        <f t="shared" si="486"/>
        <v>#VALUE!</v>
      </c>
      <c r="LB175" s="63" t="e">
        <f t="shared" si="487"/>
        <v>#VALUE!</v>
      </c>
      <c r="LC175" s="63" t="e">
        <f t="shared" si="488"/>
        <v>#VALUE!</v>
      </c>
      <c r="LD175" s="63" t="e">
        <f t="shared" si="489"/>
        <v>#VALUE!</v>
      </c>
      <c r="LE175" s="63" t="e">
        <f t="shared" si="490"/>
        <v>#VALUE!</v>
      </c>
      <c r="LF175" s="63" t="e">
        <f t="shared" si="491"/>
        <v>#VALUE!</v>
      </c>
      <c r="LG175" s="63" t="e">
        <f t="shared" si="492"/>
        <v>#VALUE!</v>
      </c>
      <c r="LH175" s="63" t="e">
        <f t="shared" si="493"/>
        <v>#VALUE!</v>
      </c>
      <c r="LI175" s="63" t="e">
        <f t="shared" si="494"/>
        <v>#VALUE!</v>
      </c>
      <c r="LJ175" s="63" t="e">
        <f t="shared" si="495"/>
        <v>#VALUE!</v>
      </c>
      <c r="LK175" s="63" t="e">
        <f t="shared" si="496"/>
        <v>#VALUE!</v>
      </c>
      <c r="LL175" s="63" t="e">
        <f t="shared" si="497"/>
        <v>#VALUE!</v>
      </c>
      <c r="LM175" s="63" t="e">
        <f t="shared" si="498"/>
        <v>#VALUE!</v>
      </c>
      <c r="LN175" s="63" t="e">
        <f t="shared" si="499"/>
        <v>#VALUE!</v>
      </c>
      <c r="LO175" s="64" t="e">
        <f t="shared" si="500"/>
        <v>#VALUE!</v>
      </c>
      <c r="LQ175" s="62" t="e">
        <f t="shared" si="501"/>
        <v>#VALUE!</v>
      </c>
      <c r="LR175" s="63" t="e">
        <f t="shared" si="502"/>
        <v>#VALUE!</v>
      </c>
      <c r="LS175" s="63" t="e">
        <f t="shared" si="503"/>
        <v>#VALUE!</v>
      </c>
      <c r="LT175" s="63" t="e">
        <f t="shared" si="504"/>
        <v>#VALUE!</v>
      </c>
      <c r="LU175" s="63" t="e">
        <f t="shared" si="505"/>
        <v>#VALUE!</v>
      </c>
      <c r="LV175" s="63" t="e">
        <f t="shared" si="506"/>
        <v>#VALUE!</v>
      </c>
      <c r="LW175" s="63" t="e">
        <f t="shared" si="507"/>
        <v>#VALUE!</v>
      </c>
      <c r="LX175" s="63" t="e">
        <f t="shared" si="508"/>
        <v>#VALUE!</v>
      </c>
      <c r="LY175" s="63" t="e">
        <f t="shared" si="509"/>
        <v>#VALUE!</v>
      </c>
      <c r="LZ175" s="63" t="e">
        <f t="shared" si="510"/>
        <v>#VALUE!</v>
      </c>
      <c r="MA175" s="63" t="e">
        <f t="shared" si="511"/>
        <v>#VALUE!</v>
      </c>
      <c r="MB175" s="63" t="e">
        <f t="shared" si="512"/>
        <v>#VALUE!</v>
      </c>
      <c r="MC175" s="63" t="e">
        <f t="shared" si="513"/>
        <v>#VALUE!</v>
      </c>
      <c r="MD175" s="63" t="e">
        <f t="shared" si="514"/>
        <v>#VALUE!</v>
      </c>
      <c r="ME175" s="63" t="e">
        <f t="shared" si="515"/>
        <v>#VALUE!</v>
      </c>
      <c r="MF175" s="63" t="e">
        <f t="shared" si="516"/>
        <v>#VALUE!</v>
      </c>
      <c r="MG175" s="63" t="e">
        <f t="shared" si="517"/>
        <v>#VALUE!</v>
      </c>
      <c r="MH175" s="63" t="e">
        <f t="shared" si="518"/>
        <v>#VALUE!</v>
      </c>
      <c r="MI175" s="63" t="e">
        <f t="shared" si="519"/>
        <v>#VALUE!</v>
      </c>
      <c r="MJ175" s="64" t="e">
        <f t="shared" si="520"/>
        <v>#VALUE!</v>
      </c>
      <c r="ML175" s="60" t="str">
        <f t="shared" si="521"/>
        <v/>
      </c>
      <c r="MM175" s="7" t="str">
        <f t="shared" si="522"/>
        <v/>
      </c>
      <c r="MN175" s="7" t="str">
        <f t="shared" si="523"/>
        <v/>
      </c>
      <c r="MO175" s="7" t="str">
        <f t="shared" si="524"/>
        <v/>
      </c>
      <c r="MP175" s="7" t="str">
        <f t="shared" si="525"/>
        <v/>
      </c>
      <c r="MQ175" s="7" t="str">
        <f t="shared" si="526"/>
        <v/>
      </c>
      <c r="MR175" s="7" t="str">
        <f t="shared" si="527"/>
        <v/>
      </c>
      <c r="MS175" s="7" t="str">
        <f t="shared" si="528"/>
        <v/>
      </c>
      <c r="MT175" s="7" t="str">
        <f t="shared" si="529"/>
        <v/>
      </c>
      <c r="MU175" s="7" t="str">
        <f t="shared" si="530"/>
        <v/>
      </c>
      <c r="MV175" s="7" t="str">
        <f t="shared" si="531"/>
        <v/>
      </c>
      <c r="MW175" s="7" t="str">
        <f t="shared" si="532"/>
        <v/>
      </c>
      <c r="MX175" s="7" t="str">
        <f t="shared" si="533"/>
        <v/>
      </c>
      <c r="MY175" s="7" t="str">
        <f t="shared" si="534"/>
        <v/>
      </c>
      <c r="MZ175" s="7" t="str">
        <f t="shared" si="535"/>
        <v/>
      </c>
      <c r="NA175" s="7" t="str">
        <f t="shared" si="536"/>
        <v/>
      </c>
      <c r="NB175" s="7" t="str">
        <f t="shared" si="537"/>
        <v/>
      </c>
      <c r="NC175" s="7" t="str">
        <f t="shared" si="538"/>
        <v/>
      </c>
      <c r="ND175" s="7" t="str">
        <f t="shared" si="539"/>
        <v/>
      </c>
      <c r="NE175" s="61" t="str">
        <f t="shared" si="540"/>
        <v/>
      </c>
      <c r="NG175" s="10" t="str">
        <f t="shared" si="412"/>
        <v/>
      </c>
      <c r="NI175" s="10" t="str">
        <f t="shared" si="413"/>
        <v/>
      </c>
      <c r="NK175" s="10" t="str">
        <f>IF(COUNTIF($NI175:$NI$176, "X")=1, "X", "")</f>
        <v/>
      </c>
      <c r="NM175" s="10" t="str">
        <f>IF($NI175="", "", IF($NK175="X", 1, IFERROR(NM176+1, "")))</f>
        <v/>
      </c>
      <c r="NO175" s="85" t="str" cm="1">
        <f t="array" ref="NO175">IF(OR(NO$7="", $JE175=""), "", IFERROR(NO$8+SUMPRODUCT((Trades!$CL$8:$CL$307)*(Trades!$O$8:$Q$307=NO$7)*(Trades!$R$8:$R$307&lt;$JE175))-SUMPRODUCT((Trades!$H$8:$H$307)*(Trades!$E$8:$E$307=NO$7)*(Trades!$R$8:$R$307&lt;$JE175)), ""))</f>
        <v/>
      </c>
      <c r="NP175" s="86" t="str" cm="1">
        <f t="array" ref="NP175">IF(OR(NP$7="", $JE175=""), "", IFERROR(NP$8+SUMPRODUCT((Trades!$CL$8:$CL$307)*(Trades!$O$8:$Q$307=NP$7)*(Trades!$R$8:$R$307&lt;$JE175))-SUMPRODUCT((Trades!$H$8:$H$307)*(Trades!$E$8:$E$307=NP$7)*(Trades!$R$8:$R$307&lt;$JE175)), ""))</f>
        <v/>
      </c>
      <c r="NQ175" s="86" t="str" cm="1">
        <f t="array" ref="NQ175">IF(OR(NQ$7="", $JE175=""), "", IFERROR(NQ$8+SUMPRODUCT((Trades!$CL$8:$CL$307)*(Trades!$O$8:$Q$307=NQ$7)*(Trades!$R$8:$R$307&lt;$JE175))-SUMPRODUCT((Trades!$H$8:$H$307)*(Trades!$E$8:$E$307=NQ$7)*(Trades!$R$8:$R$307&lt;$JE175)), ""))</f>
        <v/>
      </c>
      <c r="NR175" s="86" t="str" cm="1">
        <f t="array" ref="NR175">IF(OR(NR$7="", $JE175=""), "", IFERROR(NR$8+SUMPRODUCT((Trades!$CL$8:$CL$307)*(Trades!$O$8:$Q$307=NR$7)*(Trades!$R$8:$R$307&lt;$JE175))-SUMPRODUCT((Trades!$H$8:$H$307)*(Trades!$E$8:$E$307=NR$7)*(Trades!$R$8:$R$307&lt;$JE175)), ""))</f>
        <v/>
      </c>
      <c r="NS175" s="86" t="str" cm="1">
        <f t="array" ref="NS175">IF(OR(NS$7="", $JE175=""), "", IFERROR(NS$8+SUMPRODUCT((Trades!$CL$8:$CL$307)*(Trades!$O$8:$Q$307=NS$7)*(Trades!$R$8:$R$307&lt;$JE175))-SUMPRODUCT((Trades!$H$8:$H$307)*(Trades!$E$8:$E$307=NS$7)*(Trades!$R$8:$R$307&lt;$JE175)), ""))</f>
        <v/>
      </c>
      <c r="NT175" s="86" t="str" cm="1">
        <f t="array" ref="NT175">IF(OR(NT$7="", $JE175=""), "", IFERROR(NT$8+SUMPRODUCT((Trades!$CL$8:$CL$307)*(Trades!$O$8:$Q$307=NT$7)*(Trades!$R$8:$R$307&lt;$JE175))-SUMPRODUCT((Trades!$H$8:$H$307)*(Trades!$E$8:$E$307=NT$7)*(Trades!$R$8:$R$307&lt;$JE175)), ""))</f>
        <v/>
      </c>
      <c r="NU175" s="86" t="str" cm="1">
        <f t="array" ref="NU175">IF(OR(NU$7="", $JE175=""), "", IFERROR(NU$8+SUMPRODUCT((Trades!$CL$8:$CL$307)*(Trades!$O$8:$Q$307=NU$7)*(Trades!$R$8:$R$307&lt;$JE175))-SUMPRODUCT((Trades!$H$8:$H$307)*(Trades!$E$8:$E$307=NU$7)*(Trades!$R$8:$R$307&lt;$JE175)), ""))</f>
        <v/>
      </c>
      <c r="NV175" s="86" t="str" cm="1">
        <f t="array" ref="NV175">IF(OR(NV$7="", $JE175=""), "", IFERROR(NV$8+SUMPRODUCT((Trades!$CL$8:$CL$307)*(Trades!$O$8:$Q$307=NV$7)*(Trades!$R$8:$R$307&lt;$JE175))-SUMPRODUCT((Trades!$H$8:$H$307)*(Trades!$E$8:$E$307=NV$7)*(Trades!$R$8:$R$307&lt;$JE175)), ""))</f>
        <v/>
      </c>
      <c r="NW175" s="86" t="str" cm="1">
        <f t="array" ref="NW175">IF(OR(NW$7="", $JE175=""), "", IFERROR(NW$8+SUMPRODUCT((Trades!$CL$8:$CL$307)*(Trades!$O$8:$Q$307=NW$7)*(Trades!$R$8:$R$307&lt;$JE175))-SUMPRODUCT((Trades!$H$8:$H$307)*(Trades!$E$8:$E$307=NW$7)*(Trades!$R$8:$R$307&lt;$JE175)), ""))</f>
        <v/>
      </c>
      <c r="NX175" s="86" t="str" cm="1">
        <f t="array" ref="NX175">IF(OR(NX$7="", $JE175=""), "", IFERROR(NX$8+SUMPRODUCT((Trades!$CL$8:$CL$307)*(Trades!$O$8:$Q$307=NX$7)*(Trades!$R$8:$R$307&lt;$JE175))-SUMPRODUCT((Trades!$H$8:$H$307)*(Trades!$E$8:$E$307=NX$7)*(Trades!$R$8:$R$307&lt;$JE175)), ""))</f>
        <v/>
      </c>
      <c r="NY175" s="86" t="str" cm="1">
        <f t="array" ref="NY175">IF(OR(NY$7="", $JE175=""), "", IFERROR(NY$8+SUMPRODUCT((Trades!$CL$8:$CL$307)*(Trades!$O$8:$Q$307=NY$7)*(Trades!$R$8:$R$307&lt;$JE175))-SUMPRODUCT((Trades!$H$8:$H$307)*(Trades!$E$8:$E$307=NY$7)*(Trades!$R$8:$R$307&lt;$JE175)), ""))</f>
        <v/>
      </c>
      <c r="NZ175" s="86" t="str" cm="1">
        <f t="array" ref="NZ175">IF(OR(NZ$7="", $JE175=""), "", IFERROR(NZ$8+SUMPRODUCT((Trades!$CL$8:$CL$307)*(Trades!$O$8:$Q$307=NZ$7)*(Trades!$R$8:$R$307&lt;$JE175))-SUMPRODUCT((Trades!$H$8:$H$307)*(Trades!$E$8:$E$307=NZ$7)*(Trades!$R$8:$R$307&lt;$JE175)), ""))</f>
        <v/>
      </c>
      <c r="OA175" s="86" t="str" cm="1">
        <f t="array" ref="OA175">IF(OR(OA$7="", $JE175=""), "", IFERROR(OA$8+SUMPRODUCT((Trades!$CL$8:$CL$307)*(Trades!$O$8:$Q$307=OA$7)*(Trades!$R$8:$R$307&lt;$JE175))-SUMPRODUCT((Trades!$H$8:$H$307)*(Trades!$E$8:$E$307=OA$7)*(Trades!$R$8:$R$307&lt;$JE175)), ""))</f>
        <v/>
      </c>
      <c r="OB175" s="86" t="str" cm="1">
        <f t="array" ref="OB175">IF(OR(OB$7="", $JE175=""), "", IFERROR(OB$8+SUMPRODUCT((Trades!$CL$8:$CL$307)*(Trades!$O$8:$Q$307=OB$7)*(Trades!$R$8:$R$307&lt;$JE175))-SUMPRODUCT((Trades!$H$8:$H$307)*(Trades!$E$8:$E$307=OB$7)*(Trades!$R$8:$R$307&lt;$JE175)), ""))</f>
        <v/>
      </c>
      <c r="OC175" s="86" t="str" cm="1">
        <f t="array" ref="OC175">IF(OR(OC$7="", $JE175=""), "", IFERROR(OC$8+SUMPRODUCT((Trades!$CL$8:$CL$307)*(Trades!$O$8:$Q$307=OC$7)*(Trades!$R$8:$R$307&lt;$JE175))-SUMPRODUCT((Trades!$H$8:$H$307)*(Trades!$E$8:$E$307=OC$7)*(Trades!$R$8:$R$307&lt;$JE175)), ""))</f>
        <v/>
      </c>
      <c r="OD175" s="86" t="str" cm="1">
        <f t="array" ref="OD175">IF(OR(OD$7="", $JE175=""), "", IFERROR(OD$8+SUMPRODUCT((Trades!$CL$8:$CL$307)*(Trades!$O$8:$Q$307=OD$7)*(Trades!$R$8:$R$307&lt;$JE175))-SUMPRODUCT((Trades!$H$8:$H$307)*(Trades!$E$8:$E$307=OD$7)*(Trades!$R$8:$R$307&lt;$JE175)), ""))</f>
        <v/>
      </c>
      <c r="OE175" s="86" t="str" cm="1">
        <f t="array" ref="OE175">IF(OR(OE$7="", $JE175=""), "", IFERROR(OE$8+SUMPRODUCT((Trades!$CL$8:$CL$307)*(Trades!$O$8:$Q$307=OE$7)*(Trades!$R$8:$R$307&lt;$JE175))-SUMPRODUCT((Trades!$H$8:$H$307)*(Trades!$E$8:$E$307=OE$7)*(Trades!$R$8:$R$307&lt;$JE175)), ""))</f>
        <v/>
      </c>
      <c r="OF175" s="86" t="str" cm="1">
        <f t="array" ref="OF175">IF(OR(OF$7="", $JE175=""), "", IFERROR(OF$8+SUMPRODUCT((Trades!$CL$8:$CL$307)*(Trades!$O$8:$Q$307=OF$7)*(Trades!$R$8:$R$307&lt;$JE175))-SUMPRODUCT((Trades!$H$8:$H$307)*(Trades!$E$8:$E$307=OF$7)*(Trades!$R$8:$R$307&lt;$JE175)), ""))</f>
        <v/>
      </c>
      <c r="OG175" s="86" t="str" cm="1">
        <f t="array" ref="OG175">IF(OR(OG$7="", $JE175=""), "", IFERROR(OG$8+SUMPRODUCT((Trades!$CL$8:$CL$307)*(Trades!$O$8:$Q$307=OG$7)*(Trades!$R$8:$R$307&lt;$JE175))-SUMPRODUCT((Trades!$H$8:$H$307)*(Trades!$E$8:$E$307=OG$7)*(Trades!$R$8:$R$307&lt;$JE175)), ""))</f>
        <v/>
      </c>
      <c r="OH175" s="87" t="str" cm="1">
        <f t="array" ref="OH175">IF(OR(OH$7="", $JE175=""), "", IFERROR(OH$8+SUMPRODUCT((Trades!$CL$8:$CL$307)*(Trades!$O$8:$Q$307=OH$7)*(Trades!$R$8:$R$307&lt;$JE175))-SUMPRODUCT((Trades!$H$8:$H$307)*(Trades!$E$8:$E$307=OH$7)*(Trades!$R$8:$R$307&lt;$JE175)), ""))</f>
        <v/>
      </c>
      <c r="OJ175" s="94" t="str">
        <f t="shared" si="541"/>
        <v/>
      </c>
      <c r="OK175" s="95" t="str">
        <f t="shared" si="542"/>
        <v/>
      </c>
      <c r="OL175" s="95" t="str">
        <f t="shared" si="543"/>
        <v/>
      </c>
      <c r="OM175" s="95" t="str">
        <f t="shared" si="544"/>
        <v/>
      </c>
      <c r="ON175" s="95" t="str">
        <f t="shared" si="545"/>
        <v/>
      </c>
      <c r="OO175" s="95" t="str">
        <f t="shared" si="546"/>
        <v/>
      </c>
      <c r="OP175" s="95" t="str">
        <f t="shared" si="547"/>
        <v/>
      </c>
      <c r="OQ175" s="95" t="str">
        <f t="shared" si="548"/>
        <v/>
      </c>
      <c r="OR175" s="95" t="str">
        <f t="shared" si="549"/>
        <v/>
      </c>
      <c r="OS175" s="95" t="str">
        <f t="shared" si="550"/>
        <v/>
      </c>
      <c r="OT175" s="95" t="str">
        <f t="shared" si="551"/>
        <v/>
      </c>
      <c r="OU175" s="95" t="str">
        <f t="shared" si="552"/>
        <v/>
      </c>
      <c r="OV175" s="95" t="str">
        <f t="shared" si="553"/>
        <v/>
      </c>
      <c r="OW175" s="95" t="str">
        <f t="shared" si="554"/>
        <v/>
      </c>
      <c r="OX175" s="95" t="str">
        <f t="shared" si="555"/>
        <v/>
      </c>
      <c r="OY175" s="95" t="str">
        <f t="shared" si="556"/>
        <v/>
      </c>
      <c r="OZ175" s="95" t="str">
        <f t="shared" si="557"/>
        <v/>
      </c>
      <c r="PA175" s="95" t="str">
        <f t="shared" si="558"/>
        <v/>
      </c>
      <c r="PB175" s="95" t="str">
        <f t="shared" si="559"/>
        <v/>
      </c>
      <c r="PC175" s="96" t="str">
        <f t="shared" si="560"/>
        <v/>
      </c>
      <c r="PE175" s="101" t="str">
        <f t="shared" si="415"/>
        <v/>
      </c>
      <c r="PG175" s="106" t="str">
        <f t="shared" si="561"/>
        <v/>
      </c>
      <c r="PH175" s="107" t="str">
        <f t="shared" si="562"/>
        <v/>
      </c>
      <c r="PI175" s="107" t="str">
        <f t="shared" si="563"/>
        <v/>
      </c>
      <c r="PJ175" s="107" t="str">
        <f t="shared" si="564"/>
        <v/>
      </c>
      <c r="PK175" s="107" t="str">
        <f t="shared" si="565"/>
        <v/>
      </c>
      <c r="PL175" s="107" t="str">
        <f t="shared" si="566"/>
        <v/>
      </c>
      <c r="PM175" s="107" t="str">
        <f t="shared" si="567"/>
        <v/>
      </c>
      <c r="PN175" s="107" t="str">
        <f t="shared" si="568"/>
        <v/>
      </c>
      <c r="PO175" s="107" t="str">
        <f t="shared" si="569"/>
        <v/>
      </c>
      <c r="PP175" s="107" t="str">
        <f t="shared" si="570"/>
        <v/>
      </c>
      <c r="PQ175" s="107" t="str">
        <f t="shared" si="571"/>
        <v/>
      </c>
      <c r="PR175" s="107" t="str">
        <f t="shared" si="572"/>
        <v/>
      </c>
      <c r="PS175" s="107" t="str">
        <f t="shared" si="573"/>
        <v/>
      </c>
      <c r="PT175" s="107" t="str">
        <f t="shared" si="574"/>
        <v/>
      </c>
      <c r="PU175" s="107" t="str">
        <f t="shared" si="575"/>
        <v/>
      </c>
      <c r="PV175" s="107" t="str">
        <f t="shared" si="576"/>
        <v/>
      </c>
      <c r="PW175" s="107" t="str">
        <f t="shared" si="577"/>
        <v/>
      </c>
      <c r="PX175" s="107" t="str">
        <f t="shared" si="578"/>
        <v/>
      </c>
      <c r="PY175" s="107" t="str">
        <f t="shared" si="579"/>
        <v/>
      </c>
      <c r="PZ175" s="108" t="str">
        <f t="shared" si="580"/>
        <v/>
      </c>
      <c r="QB175" s="124" t="str" cm="1">
        <f t="array" ref="QB175">IF(OR($QB$3="", $NI175=""), "", IFERROR(INDEX($ML175:$NE175, $QA175, MATCH($QB$3, $ML$7:$NE$7, 0)), ""))</f>
        <v/>
      </c>
      <c r="QD175" s="101" t="e" cm="1">
        <f t="array" ref="QD175">IF(OR($NI175="", $QB$3=""), NA(), IFERROR(INDEX($NO175:$OH175, $QC175, MATCH($QB$3, $NO$7:$OH$7, 0)), NA()))</f>
        <v>#N/A</v>
      </c>
      <c r="QF175" s="11">
        <f t="shared" si="387"/>
        <v>-20</v>
      </c>
    </row>
    <row r="176" spans="218:448" ht="15" hidden="1" customHeight="1" x14ac:dyDescent="0.25">
      <c r="JE176" s="13" t="str">
        <f>IFERROR($JE$175+$CA$6, "")</f>
        <v/>
      </c>
      <c r="JF176" s="200" t="str">
        <f>""</f>
        <v/>
      </c>
      <c r="JG176" s="201" t="str">
        <f>""</f>
        <v/>
      </c>
      <c r="JH176" s="201" t="str">
        <f>""</f>
        <v/>
      </c>
      <c r="JI176" s="201" t="str">
        <f>""</f>
        <v/>
      </c>
      <c r="JJ176" s="201" t="str">
        <f>""</f>
        <v/>
      </c>
      <c r="JK176" s="201" t="str">
        <f>""</f>
        <v/>
      </c>
      <c r="JL176" s="201" t="str">
        <f>""</f>
        <v/>
      </c>
      <c r="JM176" s="201" t="str">
        <f>""</f>
        <v/>
      </c>
      <c r="JN176" s="201" t="str">
        <f>""</f>
        <v/>
      </c>
      <c r="JO176" s="201" t="str">
        <f>""</f>
        <v/>
      </c>
      <c r="JP176" s="201" t="str">
        <f>""</f>
        <v/>
      </c>
      <c r="JQ176" s="201" t="str">
        <f>""</f>
        <v/>
      </c>
      <c r="JR176" s="201" t="str">
        <f>""</f>
        <v/>
      </c>
      <c r="JS176" s="201" t="str">
        <f>""</f>
        <v/>
      </c>
      <c r="JT176" s="201" t="str">
        <f>""</f>
        <v/>
      </c>
      <c r="JU176" s="201" t="str">
        <f>""</f>
        <v/>
      </c>
      <c r="JV176" s="201" t="str">
        <f>""</f>
        <v/>
      </c>
      <c r="JW176" s="201" t="str">
        <f>""</f>
        <v/>
      </c>
      <c r="JX176" s="201" t="str">
        <f>""</f>
        <v/>
      </c>
      <c r="JY176" s="202" t="str">
        <f>""</f>
        <v/>
      </c>
      <c r="KA176" s="62" t="str">
        <f t="shared" ref="KA176" si="586">IFERROR(VALUE(RIGHT(HT176, 1)), "")</f>
        <v/>
      </c>
      <c r="KB176" s="63" t="str">
        <f t="shared" ref="KB176" si="587">IFERROR(VALUE(RIGHT(HU176, 1)), "")</f>
        <v/>
      </c>
      <c r="KC176" s="63" t="str">
        <f t="shared" ref="KC176" si="588">IFERROR(VALUE(RIGHT(HV176, 1)), "")</f>
        <v/>
      </c>
      <c r="KD176" s="63" t="str">
        <f t="shared" ref="KD176" si="589">IFERROR(VALUE(RIGHT(HW176, 1)), "")</f>
        <v/>
      </c>
      <c r="KE176" s="63" t="str">
        <f t="shared" ref="KE176" si="590">IFERROR(VALUE(RIGHT(HX176, 1)), "")</f>
        <v/>
      </c>
      <c r="KF176" s="63" t="str">
        <f t="shared" ref="KF176" si="591">IFERROR(VALUE(RIGHT(HY176, 1)), "")</f>
        <v/>
      </c>
      <c r="KG176" s="63" t="str">
        <f t="shared" ref="KG176" si="592">IFERROR(VALUE(RIGHT(HZ176, 1)), "")</f>
        <v/>
      </c>
      <c r="KH176" s="63" t="str">
        <f t="shared" ref="KH176" si="593">IFERROR(VALUE(RIGHT(IA176, 1)), "")</f>
        <v/>
      </c>
      <c r="KI176" s="63" t="str">
        <f t="shared" ref="KI176" si="594">IFERROR(VALUE(RIGHT(IB176, 1)), "")</f>
        <v/>
      </c>
      <c r="KJ176" s="63" t="str">
        <f t="shared" ref="KJ176" si="595">IFERROR(VALUE(RIGHT(IC176, 1)), "")</f>
        <v/>
      </c>
      <c r="KK176" s="63" t="str">
        <f t="shared" ref="KK176" si="596">IFERROR(VALUE(RIGHT(ID176, 1)), "")</f>
        <v/>
      </c>
      <c r="KL176" s="63" t="str">
        <f t="shared" ref="KL176" si="597">IFERROR(VALUE(RIGHT(IE176, 1)), "")</f>
        <v/>
      </c>
      <c r="KM176" s="63" t="str">
        <f t="shared" ref="KM176" si="598">IFERROR(VALUE(RIGHT(IF176, 1)), "")</f>
        <v/>
      </c>
      <c r="KN176" s="63" t="str">
        <f t="shared" ref="KN176" si="599">IFERROR(VALUE(RIGHT(IG176, 1)), "")</f>
        <v/>
      </c>
      <c r="KO176" s="63" t="str">
        <f t="shared" ref="KO176" si="600">IFERROR(VALUE(RIGHT(IH176, 1)), "")</f>
        <v/>
      </c>
      <c r="KP176" s="63" t="str">
        <f t="shared" ref="KP176" si="601">IFERROR(VALUE(RIGHT(II176, 1)), "")</f>
        <v/>
      </c>
      <c r="KQ176" s="63" t="str">
        <f t="shared" ref="KQ176" si="602">IFERROR(VALUE(RIGHT(IJ176, 1)), "")</f>
        <v/>
      </c>
      <c r="KR176" s="63" t="str">
        <f t="shared" ref="KR176" si="603">IFERROR(VALUE(RIGHT(IK176, 1)), "")</f>
        <v/>
      </c>
      <c r="KS176" s="63" t="str">
        <f t="shared" ref="KS176" si="604">IFERROR(VALUE(RIGHT(IL176, 1)), "")</f>
        <v/>
      </c>
      <c r="KT176" s="64" t="str">
        <f t="shared" ref="KT176" si="605">IFERROR(VALUE(RIGHT(IM176, 1)), "")</f>
        <v/>
      </c>
      <c r="KV176" s="197" t="str">
        <f>""</f>
        <v/>
      </c>
      <c r="KW176" s="198" t="str">
        <f>""</f>
        <v/>
      </c>
      <c r="KX176" s="198" t="str">
        <f>""</f>
        <v/>
      </c>
      <c r="KY176" s="198" t="str">
        <f>""</f>
        <v/>
      </c>
      <c r="KZ176" s="198" t="str">
        <f>""</f>
        <v/>
      </c>
      <c r="LA176" s="198" t="str">
        <f>""</f>
        <v/>
      </c>
      <c r="LB176" s="198" t="str">
        <f>""</f>
        <v/>
      </c>
      <c r="LC176" s="198" t="str">
        <f>""</f>
        <v/>
      </c>
      <c r="LD176" s="198" t="str">
        <f>""</f>
        <v/>
      </c>
      <c r="LE176" s="198" t="str">
        <f>""</f>
        <v/>
      </c>
      <c r="LF176" s="198" t="str">
        <f>""</f>
        <v/>
      </c>
      <c r="LG176" s="198" t="str">
        <f>""</f>
        <v/>
      </c>
      <c r="LH176" s="198" t="str">
        <f>""</f>
        <v/>
      </c>
      <c r="LI176" s="198" t="str">
        <f>""</f>
        <v/>
      </c>
      <c r="LJ176" s="198" t="str">
        <f>""</f>
        <v/>
      </c>
      <c r="LK176" s="198" t="str">
        <f>""</f>
        <v/>
      </c>
      <c r="LL176" s="198" t="str">
        <f>""</f>
        <v/>
      </c>
      <c r="LM176" s="198" t="str">
        <f>""</f>
        <v/>
      </c>
      <c r="LN176" s="198" t="str">
        <f>""</f>
        <v/>
      </c>
      <c r="LO176" s="199" t="str">
        <f>""</f>
        <v/>
      </c>
      <c r="LQ176" s="62" t="e">
        <f t="shared" ref="LQ176:MJ176" si="606">LQ175</f>
        <v>#VALUE!</v>
      </c>
      <c r="LR176" s="63" t="e">
        <f t="shared" si="606"/>
        <v>#VALUE!</v>
      </c>
      <c r="LS176" s="63" t="e">
        <f t="shared" si="606"/>
        <v>#VALUE!</v>
      </c>
      <c r="LT176" s="63" t="e">
        <f t="shared" si="606"/>
        <v>#VALUE!</v>
      </c>
      <c r="LU176" s="63" t="e">
        <f t="shared" si="606"/>
        <v>#VALUE!</v>
      </c>
      <c r="LV176" s="63" t="e">
        <f t="shared" si="606"/>
        <v>#VALUE!</v>
      </c>
      <c r="LW176" s="63" t="e">
        <f t="shared" si="606"/>
        <v>#VALUE!</v>
      </c>
      <c r="LX176" s="63" t="e">
        <f t="shared" si="606"/>
        <v>#VALUE!</v>
      </c>
      <c r="LY176" s="63" t="e">
        <f t="shared" si="606"/>
        <v>#VALUE!</v>
      </c>
      <c r="LZ176" s="63" t="e">
        <f t="shared" si="606"/>
        <v>#VALUE!</v>
      </c>
      <c r="MA176" s="63" t="e">
        <f t="shared" si="606"/>
        <v>#VALUE!</v>
      </c>
      <c r="MB176" s="63" t="e">
        <f t="shared" si="606"/>
        <v>#VALUE!</v>
      </c>
      <c r="MC176" s="63" t="e">
        <f t="shared" si="606"/>
        <v>#VALUE!</v>
      </c>
      <c r="MD176" s="63" t="e">
        <f t="shared" si="606"/>
        <v>#VALUE!</v>
      </c>
      <c r="ME176" s="63" t="e">
        <f t="shared" si="606"/>
        <v>#VALUE!</v>
      </c>
      <c r="MF176" s="63" t="e">
        <f t="shared" si="606"/>
        <v>#VALUE!</v>
      </c>
      <c r="MG176" s="63" t="e">
        <f t="shared" si="606"/>
        <v>#VALUE!</v>
      </c>
      <c r="MH176" s="63" t="e">
        <f t="shared" si="606"/>
        <v>#VALUE!</v>
      </c>
      <c r="MI176" s="63" t="e">
        <f t="shared" si="606"/>
        <v>#VALUE!</v>
      </c>
      <c r="MJ176" s="64" t="e">
        <f t="shared" si="606"/>
        <v>#VALUE!</v>
      </c>
      <c r="ML176" s="3" t="str">
        <f t="shared" ref="ML176:NE176" si="607">ML175</f>
        <v/>
      </c>
      <c r="MM176" s="4" t="str">
        <f t="shared" si="607"/>
        <v/>
      </c>
      <c r="MN176" s="4" t="str">
        <f t="shared" si="607"/>
        <v/>
      </c>
      <c r="MO176" s="4" t="str">
        <f t="shared" si="607"/>
        <v/>
      </c>
      <c r="MP176" s="4" t="str">
        <f t="shared" si="607"/>
        <v/>
      </c>
      <c r="MQ176" s="4" t="str">
        <f t="shared" si="607"/>
        <v/>
      </c>
      <c r="MR176" s="4" t="str">
        <f t="shared" si="607"/>
        <v/>
      </c>
      <c r="MS176" s="4" t="str">
        <f t="shared" si="607"/>
        <v/>
      </c>
      <c r="MT176" s="4" t="str">
        <f t="shared" si="607"/>
        <v/>
      </c>
      <c r="MU176" s="4" t="str">
        <f t="shared" si="607"/>
        <v/>
      </c>
      <c r="MV176" s="4" t="str">
        <f t="shared" si="607"/>
        <v/>
      </c>
      <c r="MW176" s="4" t="str">
        <f t="shared" si="607"/>
        <v/>
      </c>
      <c r="MX176" s="4" t="str">
        <f t="shared" si="607"/>
        <v/>
      </c>
      <c r="MY176" s="4" t="str">
        <f t="shared" si="607"/>
        <v/>
      </c>
      <c r="MZ176" s="4" t="str">
        <f t="shared" si="607"/>
        <v/>
      </c>
      <c r="NA176" s="4" t="str">
        <f t="shared" si="607"/>
        <v/>
      </c>
      <c r="NB176" s="4" t="str">
        <f t="shared" si="607"/>
        <v/>
      </c>
      <c r="NC176" s="4" t="str">
        <f t="shared" si="607"/>
        <v/>
      </c>
      <c r="ND176" s="4" t="str">
        <f t="shared" si="607"/>
        <v/>
      </c>
      <c r="NE176" s="5" t="str">
        <f t="shared" si="607"/>
        <v/>
      </c>
      <c r="NG176" s="11" t="str">
        <f t="shared" ref="NG176" si="608">IFERROR(ROUND(AVERAGE($ML176:$NE176), 0), "")</f>
        <v/>
      </c>
      <c r="NI176" s="11" t="str">
        <f>IF($JE176="", "", IF($NI$5&gt;=$JE176, "X", ""))</f>
        <v/>
      </c>
      <c r="NK176" s="11" t="str">
        <f>IF(COUNTIF($NI176:$NI$176, "X")=1, "X", "")</f>
        <v/>
      </c>
      <c r="NM176" s="12" t="str">
        <f>IF($NK176="X", 1, "")</f>
        <v/>
      </c>
      <c r="NO176" s="88" t="str" cm="1">
        <f t="array" ref="NO176">IF(OR(NO$7="", $JE176=""), "", IFERROR(NO$8+SUMPRODUCT((Trades!$CL$8:$CL$307)*(Trades!$O$8:$Q$307=NO$7)*(Trades!$R$8:$R$307&lt;$JE176))-SUMPRODUCT((Trades!$H$8:$H$307)*(Trades!$E$8:$E$307=NO$7)*(Trades!$R$8:$R$307&lt;$JE176)), ""))</f>
        <v/>
      </c>
      <c r="NP176" s="89" t="str" cm="1">
        <f t="array" ref="NP176">IF(OR(NP$7="", $JE176=""), "", IFERROR(NP$8+SUMPRODUCT((Trades!$CL$8:$CL$307)*(Trades!$O$8:$Q$307=NP$7)*(Trades!$R$8:$R$307&lt;$JE176))-SUMPRODUCT((Trades!$H$8:$H$307)*(Trades!$E$8:$E$307=NP$7)*(Trades!$R$8:$R$307&lt;$JE176)), ""))</f>
        <v/>
      </c>
      <c r="NQ176" s="89" t="str" cm="1">
        <f t="array" ref="NQ176">IF(OR(NQ$7="", $JE176=""), "", IFERROR(NQ$8+SUMPRODUCT((Trades!$CL$8:$CL$307)*(Trades!$O$8:$Q$307=NQ$7)*(Trades!$R$8:$R$307&lt;$JE176))-SUMPRODUCT((Trades!$H$8:$H$307)*(Trades!$E$8:$E$307=NQ$7)*(Trades!$R$8:$R$307&lt;$JE176)), ""))</f>
        <v/>
      </c>
      <c r="NR176" s="89" t="str" cm="1">
        <f t="array" ref="NR176">IF(OR(NR$7="", $JE176=""), "", IFERROR(NR$8+SUMPRODUCT((Trades!$CL$8:$CL$307)*(Trades!$O$8:$Q$307=NR$7)*(Trades!$R$8:$R$307&lt;$JE176))-SUMPRODUCT((Trades!$H$8:$H$307)*(Trades!$E$8:$E$307=NR$7)*(Trades!$R$8:$R$307&lt;$JE176)), ""))</f>
        <v/>
      </c>
      <c r="NS176" s="89" t="str" cm="1">
        <f t="array" ref="NS176">IF(OR(NS$7="", $JE176=""), "", IFERROR(NS$8+SUMPRODUCT((Trades!$CL$8:$CL$307)*(Trades!$O$8:$Q$307=NS$7)*(Trades!$R$8:$R$307&lt;$JE176))-SUMPRODUCT((Trades!$H$8:$H$307)*(Trades!$E$8:$E$307=NS$7)*(Trades!$R$8:$R$307&lt;$JE176)), ""))</f>
        <v/>
      </c>
      <c r="NT176" s="89" t="str" cm="1">
        <f t="array" ref="NT176">IF(OR(NT$7="", $JE176=""), "", IFERROR(NT$8+SUMPRODUCT((Trades!$CL$8:$CL$307)*(Trades!$O$8:$Q$307=NT$7)*(Trades!$R$8:$R$307&lt;$JE176))-SUMPRODUCT((Trades!$H$8:$H$307)*(Trades!$E$8:$E$307=NT$7)*(Trades!$R$8:$R$307&lt;$JE176)), ""))</f>
        <v/>
      </c>
      <c r="NU176" s="89" t="str" cm="1">
        <f t="array" ref="NU176">IF(OR(NU$7="", $JE176=""), "", IFERROR(NU$8+SUMPRODUCT((Trades!$CL$8:$CL$307)*(Trades!$O$8:$Q$307=NU$7)*(Trades!$R$8:$R$307&lt;$JE176))-SUMPRODUCT((Trades!$H$8:$H$307)*(Trades!$E$8:$E$307=NU$7)*(Trades!$R$8:$R$307&lt;$JE176)), ""))</f>
        <v/>
      </c>
      <c r="NV176" s="89" t="str" cm="1">
        <f t="array" ref="NV176">IF(OR(NV$7="", $JE176=""), "", IFERROR(NV$8+SUMPRODUCT((Trades!$CL$8:$CL$307)*(Trades!$O$8:$Q$307=NV$7)*(Trades!$R$8:$R$307&lt;$JE176))-SUMPRODUCT((Trades!$H$8:$H$307)*(Trades!$E$8:$E$307=NV$7)*(Trades!$R$8:$R$307&lt;$JE176)), ""))</f>
        <v/>
      </c>
      <c r="NW176" s="89" t="str" cm="1">
        <f t="array" ref="NW176">IF(OR(NW$7="", $JE176=""), "", IFERROR(NW$8+SUMPRODUCT((Trades!$CL$8:$CL$307)*(Trades!$O$8:$Q$307=NW$7)*(Trades!$R$8:$R$307&lt;$JE176))-SUMPRODUCT((Trades!$H$8:$H$307)*(Trades!$E$8:$E$307=NW$7)*(Trades!$R$8:$R$307&lt;$JE176)), ""))</f>
        <v/>
      </c>
      <c r="NX176" s="89" t="str" cm="1">
        <f t="array" ref="NX176">IF(OR(NX$7="", $JE176=""), "", IFERROR(NX$8+SUMPRODUCT((Trades!$CL$8:$CL$307)*(Trades!$O$8:$Q$307=NX$7)*(Trades!$R$8:$R$307&lt;$JE176))-SUMPRODUCT((Trades!$H$8:$H$307)*(Trades!$E$8:$E$307=NX$7)*(Trades!$R$8:$R$307&lt;$JE176)), ""))</f>
        <v/>
      </c>
      <c r="NY176" s="89" t="str" cm="1">
        <f t="array" ref="NY176">IF(OR(NY$7="", $JE176=""), "", IFERROR(NY$8+SUMPRODUCT((Trades!$CL$8:$CL$307)*(Trades!$O$8:$Q$307=NY$7)*(Trades!$R$8:$R$307&lt;$JE176))-SUMPRODUCT((Trades!$H$8:$H$307)*(Trades!$E$8:$E$307=NY$7)*(Trades!$R$8:$R$307&lt;$JE176)), ""))</f>
        <v/>
      </c>
      <c r="NZ176" s="89" t="str" cm="1">
        <f t="array" ref="NZ176">IF(OR(NZ$7="", $JE176=""), "", IFERROR(NZ$8+SUMPRODUCT((Trades!$CL$8:$CL$307)*(Trades!$O$8:$Q$307=NZ$7)*(Trades!$R$8:$R$307&lt;$JE176))-SUMPRODUCT((Trades!$H$8:$H$307)*(Trades!$E$8:$E$307=NZ$7)*(Trades!$R$8:$R$307&lt;$JE176)), ""))</f>
        <v/>
      </c>
      <c r="OA176" s="89" t="str" cm="1">
        <f t="array" ref="OA176">IF(OR(OA$7="", $JE176=""), "", IFERROR(OA$8+SUMPRODUCT((Trades!$CL$8:$CL$307)*(Trades!$O$8:$Q$307=OA$7)*(Trades!$R$8:$R$307&lt;$JE176))-SUMPRODUCT((Trades!$H$8:$H$307)*(Trades!$E$8:$E$307=OA$7)*(Trades!$R$8:$R$307&lt;$JE176)), ""))</f>
        <v/>
      </c>
      <c r="OB176" s="89" t="str" cm="1">
        <f t="array" ref="OB176">IF(OR(OB$7="", $JE176=""), "", IFERROR(OB$8+SUMPRODUCT((Trades!$CL$8:$CL$307)*(Trades!$O$8:$Q$307=OB$7)*(Trades!$R$8:$R$307&lt;$JE176))-SUMPRODUCT((Trades!$H$8:$H$307)*(Trades!$E$8:$E$307=OB$7)*(Trades!$R$8:$R$307&lt;$JE176)), ""))</f>
        <v/>
      </c>
      <c r="OC176" s="89" t="str" cm="1">
        <f t="array" ref="OC176">IF(OR(OC$7="", $JE176=""), "", IFERROR(OC$8+SUMPRODUCT((Trades!$CL$8:$CL$307)*(Trades!$O$8:$Q$307=OC$7)*(Trades!$R$8:$R$307&lt;$JE176))-SUMPRODUCT((Trades!$H$8:$H$307)*(Trades!$E$8:$E$307=OC$7)*(Trades!$R$8:$R$307&lt;$JE176)), ""))</f>
        <v/>
      </c>
      <c r="OD176" s="89" t="str" cm="1">
        <f t="array" ref="OD176">IF(OR(OD$7="", $JE176=""), "", IFERROR(OD$8+SUMPRODUCT((Trades!$CL$8:$CL$307)*(Trades!$O$8:$Q$307=OD$7)*(Trades!$R$8:$R$307&lt;$JE176))-SUMPRODUCT((Trades!$H$8:$H$307)*(Trades!$E$8:$E$307=OD$7)*(Trades!$R$8:$R$307&lt;$JE176)), ""))</f>
        <v/>
      </c>
      <c r="OE176" s="89" t="str" cm="1">
        <f t="array" ref="OE176">IF(OR(OE$7="", $JE176=""), "", IFERROR(OE$8+SUMPRODUCT((Trades!$CL$8:$CL$307)*(Trades!$O$8:$Q$307=OE$7)*(Trades!$R$8:$R$307&lt;$JE176))-SUMPRODUCT((Trades!$H$8:$H$307)*(Trades!$E$8:$E$307=OE$7)*(Trades!$R$8:$R$307&lt;$JE176)), ""))</f>
        <v/>
      </c>
      <c r="OF176" s="89" t="str" cm="1">
        <f t="array" ref="OF176">IF(OR(OF$7="", $JE176=""), "", IFERROR(OF$8+SUMPRODUCT((Trades!$CL$8:$CL$307)*(Trades!$O$8:$Q$307=OF$7)*(Trades!$R$8:$R$307&lt;$JE176))-SUMPRODUCT((Trades!$H$8:$H$307)*(Trades!$E$8:$E$307=OF$7)*(Trades!$R$8:$R$307&lt;$JE176)), ""))</f>
        <v/>
      </c>
      <c r="OG176" s="89" t="str" cm="1">
        <f t="array" ref="OG176">IF(OR(OG$7="", $JE176=""), "", IFERROR(OG$8+SUMPRODUCT((Trades!$CL$8:$CL$307)*(Trades!$O$8:$Q$307=OG$7)*(Trades!$R$8:$R$307&lt;$JE176))-SUMPRODUCT((Trades!$H$8:$H$307)*(Trades!$E$8:$E$307=OG$7)*(Trades!$R$8:$R$307&lt;$JE176)), ""))</f>
        <v/>
      </c>
      <c r="OH176" s="90" t="str" cm="1">
        <f t="array" ref="OH176">IF(OR(OH$7="", $JE176=""), "", IFERROR(OH$8+SUMPRODUCT((Trades!$CL$8:$CL$307)*(Trades!$O$8:$Q$307=OH$7)*(Trades!$R$8:$R$307&lt;$JE176))-SUMPRODUCT((Trades!$H$8:$H$307)*(Trades!$E$8:$E$307=OH$7)*(Trades!$R$8:$R$307&lt;$JE176)), ""))</f>
        <v/>
      </c>
      <c r="OJ176" s="97" t="str">
        <f>IF(OR(OJ$7="", $JE176=""), "", IFERROR(ROUND(NO176*ML176/$NG176, 0), ""))</f>
        <v/>
      </c>
      <c r="OK176" s="98" t="str">
        <f t="shared" ref="OK176" si="609">IF(OR(OK$7="", $JE176=""), "", IFERROR(ROUND(NP176*MM176/$NG176, 0), ""))</f>
        <v/>
      </c>
      <c r="OL176" s="98" t="str">
        <f t="shared" ref="OL176" si="610">IF(OR(OL$7="", $JE176=""), "", IFERROR(ROUND(NQ176*MN176/$NG176, 0), ""))</f>
        <v/>
      </c>
      <c r="OM176" s="98" t="str">
        <f t="shared" ref="OM176" si="611">IF(OR(OM$7="", $JE176=""), "", IFERROR(ROUND(NR176*MO176/$NG176, 0), ""))</f>
        <v/>
      </c>
      <c r="ON176" s="98" t="str">
        <f t="shared" ref="ON176" si="612">IF(OR(ON$7="", $JE176=""), "", IFERROR(ROUND(NS176*MP176/$NG176, 0), ""))</f>
        <v/>
      </c>
      <c r="OO176" s="98" t="str">
        <f t="shared" ref="OO176" si="613">IF(OR(OO$7="", $JE176=""), "", IFERROR(ROUND(NT176*MQ176/$NG176, 0), ""))</f>
        <v/>
      </c>
      <c r="OP176" s="98" t="str">
        <f t="shared" ref="OP176" si="614">IF(OR(OP$7="", $JE176=""), "", IFERROR(ROUND(NU176*MR176/$NG176, 0), ""))</f>
        <v/>
      </c>
      <c r="OQ176" s="98" t="str">
        <f t="shared" ref="OQ176" si="615">IF(OR(OQ$7="", $JE176=""), "", IFERROR(ROUND(NV176*MS176/$NG176, 0), ""))</f>
        <v/>
      </c>
      <c r="OR176" s="98" t="str">
        <f t="shared" ref="OR176" si="616">IF(OR(OR$7="", $JE176=""), "", IFERROR(ROUND(NW176*MT176/$NG176, 0), ""))</f>
        <v/>
      </c>
      <c r="OS176" s="98" t="str">
        <f t="shared" ref="OS176" si="617">IF(OR(OS$7="", $JE176=""), "", IFERROR(ROUND(NX176*MU176/$NG176, 0), ""))</f>
        <v/>
      </c>
      <c r="OT176" s="98" t="str">
        <f t="shared" ref="OT176" si="618">IF(OR(OT$7="", $JE176=""), "", IFERROR(ROUND(NY176*MV176/$NG176, 0), ""))</f>
        <v/>
      </c>
      <c r="OU176" s="98" t="str">
        <f t="shared" ref="OU176" si="619">IF(OR(OU$7="", $JE176=""), "", IFERROR(ROUND(NZ176*MW176/$NG176, 0), ""))</f>
        <v/>
      </c>
      <c r="OV176" s="98" t="str">
        <f t="shared" ref="OV176" si="620">IF(OR(OV$7="", $JE176=""), "", IFERROR(ROUND(OA176*MX176/$NG176, 0), ""))</f>
        <v/>
      </c>
      <c r="OW176" s="98" t="str">
        <f t="shared" ref="OW176" si="621">IF(OR(OW$7="", $JE176=""), "", IFERROR(ROUND(OB176*MY176/$NG176, 0), ""))</f>
        <v/>
      </c>
      <c r="OX176" s="98" t="str">
        <f t="shared" ref="OX176" si="622">IF(OR(OX$7="", $JE176=""), "", IFERROR(ROUND(OC176*MZ176/$NG176, 0), ""))</f>
        <v/>
      </c>
      <c r="OY176" s="98" t="str">
        <f t="shared" ref="OY176" si="623">IF(OR(OY$7="", $JE176=""), "", IFERROR(ROUND(OD176*NA176/$NG176, 0), ""))</f>
        <v/>
      </c>
      <c r="OZ176" s="98" t="str">
        <f t="shared" ref="OZ176" si="624">IF(OR(OZ$7="", $JE176=""), "", IFERROR(ROUND(OE176*NB176/$NG176, 0), ""))</f>
        <v/>
      </c>
      <c r="PA176" s="98" t="str">
        <f t="shared" ref="PA176" si="625">IF(OR(PA$7="", $JE176=""), "", IFERROR(ROUND(OF176*NC176/$NG176, 0), ""))</f>
        <v/>
      </c>
      <c r="PB176" s="98" t="str">
        <f t="shared" ref="PB176" si="626">IF(OR(PB$7="", $JE176=""), "", IFERROR(ROUND(OG176*ND176/$NG176, 0), ""))</f>
        <v/>
      </c>
      <c r="PC176" s="99" t="str">
        <f t="shared" ref="PC176" si="627">IF(OR(PC$7="", $JE176=""), "", IFERROR(ROUND(OH176*NE176/$NG176, 0), ""))</f>
        <v/>
      </c>
      <c r="PE176" s="102" t="str">
        <f t="shared" ref="PE176" si="628">IF($JE176="", "", SUM($OJ176:$PC176))</f>
        <v/>
      </c>
      <c r="PG176" s="109" t="str">
        <f t="shared" ref="PG176" si="629">IF(OR($NG176="", PG$7=""), "", IFERROR(ML176/$NG176, ""))</f>
        <v/>
      </c>
      <c r="PH176" s="110" t="str">
        <f t="shared" ref="PH176" si="630">IF(OR($NG176="", PH$7=""), "", IFERROR(MM176/$NG176, ""))</f>
        <v/>
      </c>
      <c r="PI176" s="110" t="str">
        <f t="shared" ref="PI176" si="631">IF(OR($NG176="", PI$7=""), "", IFERROR(MN176/$NG176, ""))</f>
        <v/>
      </c>
      <c r="PJ176" s="110" t="str">
        <f t="shared" ref="PJ176" si="632">IF(OR($NG176="", PJ$7=""), "", IFERROR(MO176/$NG176, ""))</f>
        <v/>
      </c>
      <c r="PK176" s="110" t="str">
        <f t="shared" ref="PK176" si="633">IF(OR($NG176="", PK$7=""), "", IFERROR(MP176/$NG176, ""))</f>
        <v/>
      </c>
      <c r="PL176" s="110" t="str">
        <f t="shared" ref="PL176" si="634">IF(OR($NG176="", PL$7=""), "", IFERROR(MQ176/$NG176, ""))</f>
        <v/>
      </c>
      <c r="PM176" s="110" t="str">
        <f t="shared" ref="PM176" si="635">IF(OR($NG176="", PM$7=""), "", IFERROR(MR176/$NG176, ""))</f>
        <v/>
      </c>
      <c r="PN176" s="110" t="str">
        <f t="shared" ref="PN176" si="636">IF(OR($NG176="", PN$7=""), "", IFERROR(MS176/$NG176, ""))</f>
        <v/>
      </c>
      <c r="PO176" s="110" t="str">
        <f t="shared" ref="PO176" si="637">IF(OR($NG176="", PO$7=""), "", IFERROR(MT176/$NG176, ""))</f>
        <v/>
      </c>
      <c r="PP176" s="110" t="str">
        <f t="shared" ref="PP176" si="638">IF(OR($NG176="", PP$7=""), "", IFERROR(MU176/$NG176, ""))</f>
        <v/>
      </c>
      <c r="PQ176" s="110" t="str">
        <f t="shared" ref="PQ176" si="639">IF(OR($NG176="", PQ$7=""), "", IFERROR(MV176/$NG176, ""))</f>
        <v/>
      </c>
      <c r="PR176" s="110" t="str">
        <f t="shared" ref="PR176" si="640">IF(OR($NG176="", PR$7=""), "", IFERROR(MW176/$NG176, ""))</f>
        <v/>
      </c>
      <c r="PS176" s="110" t="str">
        <f t="shared" ref="PS176" si="641">IF(OR($NG176="", PS$7=""), "", IFERROR(MX176/$NG176, ""))</f>
        <v/>
      </c>
      <c r="PT176" s="110" t="str">
        <f t="shared" ref="PT176" si="642">IF(OR($NG176="", PT$7=""), "", IFERROR(MY176/$NG176, ""))</f>
        <v/>
      </c>
      <c r="PU176" s="110" t="str">
        <f t="shared" ref="PU176" si="643">IF(OR($NG176="", PU$7=""), "", IFERROR(MZ176/$NG176, ""))</f>
        <v/>
      </c>
      <c r="PV176" s="110" t="str">
        <f t="shared" ref="PV176" si="644">IF(OR($NG176="", PV$7=""), "", IFERROR(NA176/$NG176, ""))</f>
        <v/>
      </c>
      <c r="PW176" s="110" t="str">
        <f t="shared" ref="PW176" si="645">IF(OR($NG176="", PW$7=""), "", IFERROR(NB176/$NG176, ""))</f>
        <v/>
      </c>
      <c r="PX176" s="110" t="str">
        <f t="shared" ref="PX176" si="646">IF(OR($NG176="", PX$7=""), "", IFERROR(NC176/$NG176, ""))</f>
        <v/>
      </c>
      <c r="PY176" s="110" t="str">
        <f t="shared" ref="PY176" si="647">IF(OR($NG176="", PY$7=""), "", IFERROR(ND176/$NG176, ""))</f>
        <v/>
      </c>
      <c r="PZ176" s="111" t="str">
        <f t="shared" ref="PZ176" si="648">IF(OR($NG176="", PZ$7=""), "", IFERROR(NE176/$NG176, ""))</f>
        <v/>
      </c>
      <c r="QB176" s="125" t="str" cm="1">
        <f t="array" ref="QB176">IF(OR($QB$3="", $NI176=""), "", IFERROR(INDEX($ML176:$NE176, $QA176, MATCH($QB$3, $ML$7:$NE$7, 0)), ""))</f>
        <v/>
      </c>
      <c r="QD176" s="102" t="e" cm="1">
        <f t="array" ref="QD176">IF(OR($NI176="", $QB$3=""), NA(), IFERROR(INDEX($NO176:$OH176, $QC176, MATCH($QB$3, $NO$7:$OH$7, 0)), NA()))</f>
        <v>#N/A</v>
      </c>
      <c r="QF176" s="196">
        <v>0</v>
      </c>
    </row>
  </sheetData>
  <sheetProtection algorithmName="SHA-512" hashValue="GRZnCoiKxWMigHjUkjO4/QU/Vr8uAlopGF/tFcH87U0dRjkn/5u58bKUDIXIVZb/5INq0jaBOUoQgCiW/b5l4g==" saltValue="7pOgYMjlfM0oCJ4NfJ1qhw==" spinCount="100000" sheet="1" objects="1" scenarios="1"/>
  <mergeCells count="35">
    <mergeCell ref="B17:S17"/>
    <mergeCell ref="B15:G16"/>
    <mergeCell ref="H15:S16"/>
    <mergeCell ref="T15:U16"/>
    <mergeCell ref="AE15:AE16"/>
    <mergeCell ref="H13:S13"/>
    <mergeCell ref="B11:G12"/>
    <mergeCell ref="H11:S12"/>
    <mergeCell ref="T11:U12"/>
    <mergeCell ref="AE11:AE12"/>
    <mergeCell ref="B1:U2"/>
    <mergeCell ref="B5:G6"/>
    <mergeCell ref="H5:S6"/>
    <mergeCell ref="T5:U6"/>
    <mergeCell ref="AE5:AE6"/>
    <mergeCell ref="B8:G9"/>
    <mergeCell ref="H8:S9"/>
    <mergeCell ref="T8:U9"/>
    <mergeCell ref="AE8:AE9"/>
    <mergeCell ref="B3:U3"/>
    <mergeCell ref="AE23:AE24"/>
    <mergeCell ref="B20:G21"/>
    <mergeCell ref="H20:S21"/>
    <mergeCell ref="T20:U21"/>
    <mergeCell ref="AE20:AE21"/>
    <mergeCell ref="B43:U43"/>
    <mergeCell ref="B44:U49"/>
    <mergeCell ref="B50:U50"/>
    <mergeCell ref="B51:U51"/>
    <mergeCell ref="H19:S19"/>
    <mergeCell ref="B23:G24"/>
    <mergeCell ref="H23:S24"/>
    <mergeCell ref="T23:U24"/>
    <mergeCell ref="B31:U34"/>
    <mergeCell ref="B30:U30"/>
  </mergeCells>
  <conditionalFormatting sqref="T5:U6 T8:U9 T20:U21 T23:U24">
    <cfRule type="expression" dxfId="18" priority="21">
      <formula>$AE5=$AG$2</formula>
    </cfRule>
    <cfRule type="expression" dxfId="17" priority="22">
      <formula>$AE5=""</formula>
    </cfRule>
  </conditionalFormatting>
  <conditionalFormatting sqref="T11:U12">
    <cfRule type="expression" dxfId="16" priority="10">
      <formula>$AE11=$AG$2</formula>
    </cfRule>
    <cfRule type="expression" dxfId="15" priority="11">
      <formula>$AE11=""</formula>
    </cfRule>
  </conditionalFormatting>
  <conditionalFormatting sqref="T15:U16">
    <cfRule type="expression" dxfId="14" priority="4">
      <formula>$AE15=$AG$2</formula>
    </cfRule>
    <cfRule type="expression" dxfId="13" priority="5">
      <formula>$AE15=""</formula>
    </cfRule>
  </conditionalFormatting>
  <conditionalFormatting sqref="AK9:BX28">
    <cfRule type="expression" dxfId="12" priority="3">
      <formula>AK47&gt;1</formula>
    </cfRule>
  </conditionalFormatting>
  <dataValidations count="3">
    <dataValidation type="list" allowBlank="1" showInputMessage="1" showErrorMessage="1" sqref="H8:S9" xr:uid="{94E9CB53-994B-4EE2-8705-5ECE5E726776}">
      <formula1>$AG$11:$AG$51</formula1>
    </dataValidation>
    <dataValidation type="list" allowBlank="1" showInputMessage="1" showErrorMessage="1" sqref="H11:S12" xr:uid="{52CD85FE-4FF5-4259-A278-B714BBD46AAE}">
      <formula1>$AJ$30:$AJ$37</formula1>
    </dataValidation>
    <dataValidation type="list" allowBlank="1" showInputMessage="1" showErrorMessage="1" sqref="H15:S16" xr:uid="{9FD28C44-9898-4C58-B4B6-37803B413C05}">
      <formula1>$AJ$41:$AJ$43</formula1>
    </dataValidation>
  </dataValidations>
  <hyperlinks>
    <hyperlink ref="B31:U34" r:id="rId1" display="https://spreadsheetsolutions.biz/currency-trading-mobile-game/" xr:uid="{36583383-52A6-4261-B454-B7053B4B9DEA}"/>
  </hyperlinks>
  <pageMargins left="0.7" right="0.7" top="0.75" bottom="0.75" header="0.3" footer="0.3"/>
  <pageSetup paperSize="9" orientation="portrait" r:id="rId2"/>
  <colBreaks count="1" manualBreakCount="1">
    <brk id="22" max="64" man="1"/>
  </col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44365-FFE8-42C9-8094-0E8BDB9A53F0}">
  <sheetPr>
    <tabColor theme="1"/>
  </sheetPr>
  <dimension ref="A1:CH34"/>
  <sheetViews>
    <sheetView zoomScaleNormal="100" workbookViewId="0">
      <selection activeCell="BF13" sqref="BF13:BH13"/>
    </sheetView>
  </sheetViews>
  <sheetFormatPr defaultColWidth="0" defaultRowHeight="15" zeroHeight="1" x14ac:dyDescent="0.25"/>
  <cols>
    <col min="1" max="70" width="2.85546875" style="2" customWidth="1"/>
    <col min="71" max="72" width="2.85546875" style="2" hidden="1" customWidth="1"/>
    <col min="73" max="73" width="8.5703125" style="2" hidden="1" customWidth="1"/>
    <col min="74" max="74" width="2.85546875" style="2" hidden="1" customWidth="1"/>
    <col min="75" max="76" width="8.5703125" style="2" hidden="1" customWidth="1"/>
    <col min="77" max="77" width="2.85546875" style="2" hidden="1" customWidth="1"/>
    <col min="78" max="79" width="8.5703125" style="2" hidden="1" customWidth="1"/>
    <col min="80" max="81" width="2.85546875" style="2" hidden="1" customWidth="1"/>
    <col min="82" max="82" width="8.5703125" style="2" hidden="1" customWidth="1"/>
    <col min="83" max="83" width="11.42578125" style="2" hidden="1" customWidth="1"/>
    <col min="84" max="84" width="2.85546875" style="2" hidden="1" customWidth="1"/>
    <col min="85" max="85" width="9" style="2" hidden="1" customWidth="1"/>
    <col min="86" max="86" width="11.42578125" style="2" hidden="1" customWidth="1"/>
    <col min="87" max="16384" width="2.85546875" style="2" hidden="1"/>
  </cols>
  <sheetData>
    <row r="1" spans="1:86" x14ac:dyDescent="0.25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</row>
    <row r="2" spans="1:86" x14ac:dyDescent="0.25">
      <c r="A2" s="129"/>
      <c r="B2" s="546" t="s">
        <v>79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8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U2" s="12"/>
    </row>
    <row r="3" spans="1:86" x14ac:dyDescent="0.25">
      <c r="A3" s="129"/>
      <c r="B3" s="549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1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U3" s="9" t="s">
        <v>54</v>
      </c>
    </row>
    <row r="4" spans="1:86" x14ac:dyDescent="0.25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U4" s="11" t="s">
        <v>55</v>
      </c>
    </row>
    <row r="5" spans="1:86" x14ac:dyDescent="0.25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284" t="s">
        <v>221</v>
      </c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6"/>
      <c r="AD5" s="535">
        <f>IFERROR(ROUND($AV$5*-1, 0), "")</f>
        <v>-5</v>
      </c>
      <c r="AE5" s="536"/>
      <c r="AF5" s="536">
        <f>IFERROR(ROUND($AT$5*-1, 0), "")</f>
        <v>-4</v>
      </c>
      <c r="AG5" s="536"/>
      <c r="AH5" s="536">
        <f>IFERROR(ROUND($AR$5*-1, 0), "")</f>
        <v>-3</v>
      </c>
      <c r="AI5" s="536"/>
      <c r="AJ5" s="536">
        <f>IFERROR(ROUND($AP$5*-1, 0), "")</f>
        <v>-2</v>
      </c>
      <c r="AK5" s="536"/>
      <c r="AL5" s="536">
        <f>IFERROR(ROUND($AN$5*-1, 0), "")</f>
        <v>-1</v>
      </c>
      <c r="AM5" s="537"/>
      <c r="AN5" s="533">
        <v>1</v>
      </c>
      <c r="AO5" s="533"/>
      <c r="AP5" s="533">
        <v>2</v>
      </c>
      <c r="AQ5" s="533"/>
      <c r="AR5" s="533">
        <v>3</v>
      </c>
      <c r="AS5" s="533"/>
      <c r="AT5" s="533">
        <v>4</v>
      </c>
      <c r="AU5" s="533"/>
      <c r="AV5" s="533">
        <v>5</v>
      </c>
      <c r="AW5" s="358"/>
      <c r="AX5" s="129"/>
      <c r="AY5" s="129"/>
      <c r="AZ5" s="129"/>
      <c r="BA5" s="129"/>
      <c r="BB5" s="129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86" x14ac:dyDescent="0.25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534" t="str">
        <f>IF(AN$5="", $BU$4, IF(ISNUMBER(AN$5)=FALSE, $BU$4, $BU$3))</f>
        <v>✓</v>
      </c>
      <c r="AO6" s="534"/>
      <c r="AP6" s="534" t="str">
        <f>IF(AP$5="", $BU$4, IF(OR(ISNUMBER(AP$5)=FALSE, AP$5&lt;=AN$5), $BU$4, $BU$3))</f>
        <v>✓</v>
      </c>
      <c r="AQ6" s="534"/>
      <c r="AR6" s="534" t="str">
        <f>IF(AR$5="", $BU$4, IF(OR(ISNUMBER(AR$5)=FALSE, AR$5&lt;=AP$5), $BU$4, $BU$3))</f>
        <v>✓</v>
      </c>
      <c r="AS6" s="534"/>
      <c r="AT6" s="534" t="str">
        <f>IF(AT$5="", $BU$4, IF(OR(ISNUMBER(AT$5)=FALSE, AT$5&lt;=AR$5), $BU$4, $BU$3))</f>
        <v>✓</v>
      </c>
      <c r="AU6" s="534"/>
      <c r="AV6" s="534" t="str">
        <f>IF(AV$5="", $BU$4, IF(OR(ISNUMBER(AV$5)=FALSE, AV$5&lt;=AT$5), $BU$4, $BU$3))</f>
        <v>✓</v>
      </c>
      <c r="AW6" s="534"/>
      <c r="AX6" s="129"/>
      <c r="AY6" s="129"/>
      <c r="AZ6" s="129"/>
      <c r="BA6" s="129"/>
      <c r="BB6" s="129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U6" s="12">
        <f>COUNTIF($O$10:$O$29, $BU$4)+COUNTIF($BA$10:$BA$16, $BU$4)+COUNTIF($AN$6:$AW$6, $BU$4)+COUNTIF($BI$10:$BI$16, $BU$4)+COUNTIF($AH$19:$AH$21, $BU$4)</f>
        <v>0</v>
      </c>
    </row>
    <row r="7" spans="1:86" x14ac:dyDescent="0.25">
      <c r="A7" s="129"/>
      <c r="B7" s="212" t="s">
        <v>8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4"/>
      <c r="O7" s="129"/>
      <c r="P7" s="129"/>
      <c r="Q7" s="212" t="s">
        <v>96</v>
      </c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4"/>
      <c r="BA7" s="129"/>
      <c r="BB7" s="129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CD7" s="206">
        <f>IF($AD$19="", "", $AD$19)</f>
        <v>0.18</v>
      </c>
      <c r="CE7" s="12">
        <f>IFERROR(INDEX(CE$10:CE$34, MATCH(CD7, CD$10:CD$34, 0)), "")</f>
        <v>9</v>
      </c>
      <c r="CG7" s="206">
        <f>IF($AD$21="", "", $AD$21)</f>
        <v>0.7</v>
      </c>
      <c r="CH7" s="12">
        <f>IFERROR(INDEX(CH$10:CH$19, MATCH(CG7, CG$10:CG$19, 0)), "")</f>
        <v>3</v>
      </c>
    </row>
    <row r="8" spans="1:86" x14ac:dyDescent="0.25">
      <c r="A8" s="129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532">
        <v>-10</v>
      </c>
      <c r="AE8" s="532"/>
      <c r="AF8" s="532">
        <v>-8</v>
      </c>
      <c r="AG8" s="532"/>
      <c r="AH8" s="532">
        <v>-6</v>
      </c>
      <c r="AI8" s="532"/>
      <c r="AJ8" s="532">
        <v>-4</v>
      </c>
      <c r="AK8" s="532"/>
      <c r="AL8" s="532">
        <v>-2</v>
      </c>
      <c r="AM8" s="532"/>
      <c r="AN8" s="532">
        <v>2</v>
      </c>
      <c r="AO8" s="532"/>
      <c r="AP8" s="532">
        <v>4</v>
      </c>
      <c r="AQ8" s="532"/>
      <c r="AR8" s="532">
        <v>6</v>
      </c>
      <c r="AS8" s="532"/>
      <c r="AT8" s="532">
        <v>8</v>
      </c>
      <c r="AU8" s="532"/>
      <c r="AV8" s="532">
        <v>10</v>
      </c>
      <c r="AW8" s="532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"/>
      <c r="BL8" s="1"/>
      <c r="BM8" s="1"/>
      <c r="BN8" s="1"/>
      <c r="BO8" s="1"/>
      <c r="BP8" s="1"/>
      <c r="BQ8" s="1"/>
      <c r="BR8" s="1"/>
      <c r="BU8" s="12"/>
      <c r="BW8" s="8" t="str">
        <f>$BC$9</f>
        <v>Crash</v>
      </c>
      <c r="BX8" s="8" t="str">
        <f>$BF$9</f>
        <v>Soar</v>
      </c>
      <c r="BZ8" s="8" t="str">
        <f>$BC$9</f>
        <v>Crash</v>
      </c>
      <c r="CA8" s="8" t="str">
        <f>$BF$9</f>
        <v>Soar</v>
      </c>
    </row>
    <row r="9" spans="1:86" x14ac:dyDescent="0.25">
      <c r="A9" s="129"/>
      <c r="B9" s="518" t="s">
        <v>49</v>
      </c>
      <c r="C9" s="519"/>
      <c r="D9" s="519"/>
      <c r="E9" s="519" t="s">
        <v>58</v>
      </c>
      <c r="F9" s="519"/>
      <c r="G9" s="519"/>
      <c r="H9" s="519"/>
      <c r="I9" s="519"/>
      <c r="J9" s="519"/>
      <c r="K9" s="519"/>
      <c r="L9" s="519" t="s">
        <v>59</v>
      </c>
      <c r="M9" s="519"/>
      <c r="N9" s="520"/>
      <c r="O9" s="129"/>
      <c r="P9" s="129"/>
      <c r="Q9" s="284" t="s">
        <v>94</v>
      </c>
      <c r="R9" s="285"/>
      <c r="S9" s="285"/>
      <c r="T9" s="285"/>
      <c r="U9" s="285" t="s">
        <v>95</v>
      </c>
      <c r="V9" s="285"/>
      <c r="W9" s="285"/>
      <c r="X9" s="285"/>
      <c r="Y9" s="285"/>
      <c r="Z9" s="285"/>
      <c r="AA9" s="285"/>
      <c r="AB9" s="285"/>
      <c r="AC9" s="285"/>
      <c r="AD9" s="519">
        <f>IFERROR(ROUND(AD$5, 0), AD$8)</f>
        <v>-5</v>
      </c>
      <c r="AE9" s="519"/>
      <c r="AF9" s="519">
        <f>IFERROR(ROUND(AF$5, 0), AF$8)</f>
        <v>-4</v>
      </c>
      <c r="AG9" s="519"/>
      <c r="AH9" s="519">
        <f>IFERROR(ROUND(AH$5, 0), AH$8)</f>
        <v>-3</v>
      </c>
      <c r="AI9" s="519"/>
      <c r="AJ9" s="519">
        <f>IFERROR(ROUND(AJ$5, 0), AJ$8)</f>
        <v>-2</v>
      </c>
      <c r="AK9" s="519"/>
      <c r="AL9" s="519">
        <f>IFERROR(ROUND(AL$5, 0), AL$8)</f>
        <v>-1</v>
      </c>
      <c r="AM9" s="519"/>
      <c r="AN9" s="519">
        <f>IFERROR(ROUND(AN$5, 0), AN$8)</f>
        <v>1</v>
      </c>
      <c r="AO9" s="519"/>
      <c r="AP9" s="519">
        <f>IFERROR(ROUND(AP$5, 0), AP$8)</f>
        <v>2</v>
      </c>
      <c r="AQ9" s="519"/>
      <c r="AR9" s="519">
        <f>IFERROR(ROUND(AR$5, 0), AR$8)</f>
        <v>3</v>
      </c>
      <c r="AS9" s="519"/>
      <c r="AT9" s="519">
        <f>IFERROR(ROUND(AT$5, 0), AT$8)</f>
        <v>4</v>
      </c>
      <c r="AU9" s="519"/>
      <c r="AV9" s="519">
        <f>IFERROR(ROUND(AV$5, 0), AV$8)</f>
        <v>5</v>
      </c>
      <c r="AW9" s="520"/>
      <c r="AX9" s="129"/>
      <c r="AY9" s="242">
        <v>0</v>
      </c>
      <c r="AZ9" s="244"/>
      <c r="BA9" s="129"/>
      <c r="BB9" s="129"/>
      <c r="BC9" s="518" t="s">
        <v>222</v>
      </c>
      <c r="BD9" s="519"/>
      <c r="BE9" s="520"/>
      <c r="BF9" s="518" t="s">
        <v>223</v>
      </c>
      <c r="BG9" s="519"/>
      <c r="BH9" s="520"/>
      <c r="BI9" s="129"/>
      <c r="BJ9" s="129"/>
      <c r="BK9" s="1"/>
      <c r="BL9" s="1"/>
      <c r="BM9" s="1"/>
      <c r="BN9" s="1"/>
      <c r="BO9" s="1"/>
      <c r="BP9" s="1"/>
      <c r="BQ9" s="1"/>
      <c r="BR9" s="1"/>
      <c r="BU9" s="9">
        <v>0</v>
      </c>
      <c r="BW9" s="8"/>
      <c r="BX9" s="8"/>
      <c r="BZ9" s="8"/>
      <c r="CA9" s="8"/>
      <c r="CD9" s="12"/>
      <c r="CE9" s="5"/>
      <c r="CG9" s="12"/>
      <c r="CH9" s="5"/>
    </row>
    <row r="10" spans="1:86" x14ac:dyDescent="0.25">
      <c r="A10" s="129"/>
      <c r="B10" s="521" t="s">
        <v>20</v>
      </c>
      <c r="C10" s="522"/>
      <c r="D10" s="522"/>
      <c r="E10" s="542" t="s">
        <v>203</v>
      </c>
      <c r="F10" s="542"/>
      <c r="G10" s="542"/>
      <c r="H10" s="542"/>
      <c r="I10" s="542"/>
      <c r="J10" s="542"/>
      <c r="K10" s="542"/>
      <c r="L10" s="522" t="e" vm="21">
        <v>#VALUE!</v>
      </c>
      <c r="M10" s="522"/>
      <c r="N10" s="523"/>
      <c r="O10" s="115" t="str">
        <f t="shared" ref="O10:O29" si="0">IF(AND($B10="", $E10="", $L10=""), "", IF(OR($B10="", $E10="", $L10="", COUNTIF($B$10:$B$29, $B10)&gt;1, COUNTIF($E$10:$E$29, $E10)&gt;1), $BU$4, $BU$3))</f>
        <v>✓</v>
      </c>
      <c r="P10" s="129"/>
      <c r="Q10" s="524" t="s">
        <v>98</v>
      </c>
      <c r="R10" s="525"/>
      <c r="S10" s="525"/>
      <c r="T10" s="525"/>
      <c r="U10" s="540" t="s">
        <v>87</v>
      </c>
      <c r="V10" s="540"/>
      <c r="W10" s="540"/>
      <c r="X10" s="540"/>
      <c r="Y10" s="540"/>
      <c r="Z10" s="540"/>
      <c r="AA10" s="540"/>
      <c r="AB10" s="540"/>
      <c r="AC10" s="540"/>
      <c r="AD10" s="521">
        <v>6</v>
      </c>
      <c r="AE10" s="522"/>
      <c r="AF10" s="522">
        <v>6</v>
      </c>
      <c r="AG10" s="522"/>
      <c r="AH10" s="522">
        <v>6</v>
      </c>
      <c r="AI10" s="522"/>
      <c r="AJ10" s="522">
        <v>8</v>
      </c>
      <c r="AK10" s="522"/>
      <c r="AL10" s="522">
        <v>12</v>
      </c>
      <c r="AM10" s="522"/>
      <c r="AN10" s="522">
        <v>12</v>
      </c>
      <c r="AO10" s="522"/>
      <c r="AP10" s="522">
        <v>10</v>
      </c>
      <c r="AQ10" s="522"/>
      <c r="AR10" s="522">
        <v>10</v>
      </c>
      <c r="AS10" s="522"/>
      <c r="AT10" s="522">
        <v>10</v>
      </c>
      <c r="AU10" s="522"/>
      <c r="AV10" s="522">
        <v>8</v>
      </c>
      <c r="AW10" s="523"/>
      <c r="AX10" s="129"/>
      <c r="AY10" s="538">
        <f t="shared" ref="AY10:AY16" si="1">IF($Q10="", "", 100-SUM($AD10:$AW10))</f>
        <v>12</v>
      </c>
      <c r="AZ10" s="539"/>
      <c r="BA10" s="115" t="str">
        <f t="shared" ref="BA10:BA16" si="2">IF(AND($Q10="", $U10="", COUNTIF($AD10:$AW10, "")=20), "", IF(OR($Q10="", COUNTIF($Q$10:$Q$16, $Q10)&gt;1, $AY10&lt;0, COUNTIF($AD10:$AW10, "&lt;0")&gt;0), $BU$4, $BU$3))</f>
        <v>✓</v>
      </c>
      <c r="BB10" s="129"/>
      <c r="BC10" s="521"/>
      <c r="BD10" s="522"/>
      <c r="BE10" s="523"/>
      <c r="BF10" s="521">
        <v>4</v>
      </c>
      <c r="BG10" s="522"/>
      <c r="BH10" s="523"/>
      <c r="BI10" s="115" t="str">
        <f t="shared" ref="BI10:BI16" si="3">IF(OR(COUNTIF($BU$9:$BU$14, $BC10)=0, COUNTIF($BU$9:$BU$14, $BF10)=0), $BU$4, $BU$3)</f>
        <v>✓</v>
      </c>
      <c r="BJ10" s="129"/>
      <c r="BK10" s="1"/>
      <c r="BL10" s="1"/>
      <c r="BM10" s="1"/>
      <c r="BN10" s="1"/>
      <c r="BO10" s="1"/>
      <c r="BP10" s="1"/>
      <c r="BQ10" s="1"/>
      <c r="BR10" s="1"/>
      <c r="BU10" s="9">
        <v>1</v>
      </c>
      <c r="BW10" s="9">
        <f>IF('Game Setup'!$IQ$2="", "", IF('Game Setup'!$IQ$2&gt;=$BU10, BZ10, ""))</f>
        <v>1</v>
      </c>
      <c r="BX10" s="59">
        <f>IF('Game Setup'!$IQ$3="", "", IF('Game Setup'!$IQ$3&gt;=$BU10, CA10, ""))</f>
        <v>100</v>
      </c>
      <c r="BZ10" s="9">
        <v>1</v>
      </c>
      <c r="CA10" s="59">
        <v>100</v>
      </c>
      <c r="CD10" s="204">
        <f t="shared" ref="CD10:CD34" si="4">CE10*2/100</f>
        <v>0.02</v>
      </c>
      <c r="CE10" s="61">
        <v>1</v>
      </c>
      <c r="CG10" s="204">
        <v>1</v>
      </c>
      <c r="CH10" s="59">
        <v>0</v>
      </c>
    </row>
    <row r="11" spans="1:86" x14ac:dyDescent="0.25">
      <c r="A11" s="129"/>
      <c r="B11" s="524" t="s">
        <v>22</v>
      </c>
      <c r="C11" s="525"/>
      <c r="D11" s="525"/>
      <c r="E11" s="540" t="s">
        <v>60</v>
      </c>
      <c r="F11" s="540"/>
      <c r="G11" s="540"/>
      <c r="H11" s="540"/>
      <c r="I11" s="540"/>
      <c r="J11" s="540"/>
      <c r="K11" s="540"/>
      <c r="L11" s="525" t="e" vm="22">
        <v>#VALUE!</v>
      </c>
      <c r="M11" s="525"/>
      <c r="N11" s="526"/>
      <c r="O11" s="115" t="str">
        <f t="shared" si="0"/>
        <v>✓</v>
      </c>
      <c r="P11" s="129"/>
      <c r="Q11" s="524" t="s">
        <v>99</v>
      </c>
      <c r="R11" s="525"/>
      <c r="S11" s="525"/>
      <c r="T11" s="525"/>
      <c r="U11" s="540" t="s">
        <v>88</v>
      </c>
      <c r="V11" s="540"/>
      <c r="W11" s="540"/>
      <c r="X11" s="540"/>
      <c r="Y11" s="540"/>
      <c r="Z11" s="540"/>
      <c r="AA11" s="540"/>
      <c r="AB11" s="540"/>
      <c r="AC11" s="540"/>
      <c r="AD11" s="524">
        <v>6</v>
      </c>
      <c r="AE11" s="525"/>
      <c r="AF11" s="525">
        <v>6</v>
      </c>
      <c r="AG11" s="525"/>
      <c r="AH11" s="525">
        <v>6</v>
      </c>
      <c r="AI11" s="525"/>
      <c r="AJ11" s="525">
        <v>8</v>
      </c>
      <c r="AK11" s="525"/>
      <c r="AL11" s="525">
        <v>12</v>
      </c>
      <c r="AM11" s="525"/>
      <c r="AN11" s="525">
        <v>12</v>
      </c>
      <c r="AO11" s="525"/>
      <c r="AP11" s="525">
        <v>10</v>
      </c>
      <c r="AQ11" s="525"/>
      <c r="AR11" s="525">
        <v>10</v>
      </c>
      <c r="AS11" s="525"/>
      <c r="AT11" s="525">
        <v>8</v>
      </c>
      <c r="AU11" s="525"/>
      <c r="AV11" s="525">
        <v>8</v>
      </c>
      <c r="AW11" s="526"/>
      <c r="AX11" s="129"/>
      <c r="AY11" s="529">
        <f t="shared" si="1"/>
        <v>14</v>
      </c>
      <c r="AZ11" s="530"/>
      <c r="BA11" s="115" t="str">
        <f t="shared" si="2"/>
        <v>✓</v>
      </c>
      <c r="BB11" s="129"/>
      <c r="BC11" s="524">
        <v>2</v>
      </c>
      <c r="BD11" s="525"/>
      <c r="BE11" s="526"/>
      <c r="BF11" s="524">
        <v>2</v>
      </c>
      <c r="BG11" s="525"/>
      <c r="BH11" s="526"/>
      <c r="BI11" s="115" t="str">
        <f t="shared" si="3"/>
        <v>✓</v>
      </c>
      <c r="BJ11" s="129"/>
      <c r="BK11" s="1"/>
      <c r="BL11" s="1"/>
      <c r="BM11" s="1"/>
      <c r="BN11" s="1"/>
      <c r="BO11" s="1"/>
      <c r="BP11" s="1"/>
      <c r="BQ11" s="1"/>
      <c r="BR11" s="1"/>
      <c r="BU11" s="10">
        <v>2</v>
      </c>
      <c r="BW11" s="10">
        <f>IF('Game Setup'!$IQ$2="", "", IF('Game Setup'!$IQ$2&gt;=$BU11, BZ11, ""))</f>
        <v>2</v>
      </c>
      <c r="BX11" s="61">
        <f>IF('Game Setup'!$IQ$3="", "", IF('Game Setup'!$IQ$3&gt;=$BU11, CA11, ""))</f>
        <v>99</v>
      </c>
      <c r="BZ11" s="10">
        <v>2</v>
      </c>
      <c r="CA11" s="61">
        <v>99</v>
      </c>
      <c r="CD11" s="204">
        <f t="shared" si="4"/>
        <v>0.04</v>
      </c>
      <c r="CE11" s="61">
        <v>2</v>
      </c>
      <c r="CG11" s="204">
        <v>0.9</v>
      </c>
      <c r="CH11" s="61">
        <v>1</v>
      </c>
    </row>
    <row r="12" spans="1:86" x14ac:dyDescent="0.25">
      <c r="A12" s="129"/>
      <c r="B12" s="524" t="s">
        <v>16</v>
      </c>
      <c r="C12" s="525"/>
      <c r="D12" s="525"/>
      <c r="E12" s="540" t="s">
        <v>61</v>
      </c>
      <c r="F12" s="540"/>
      <c r="G12" s="540"/>
      <c r="H12" s="540"/>
      <c r="I12" s="540"/>
      <c r="J12" s="540"/>
      <c r="K12" s="540"/>
      <c r="L12" s="525" t="e" vm="23">
        <v>#VALUE!</v>
      </c>
      <c r="M12" s="525"/>
      <c r="N12" s="526"/>
      <c r="O12" s="115" t="str">
        <f t="shared" si="0"/>
        <v>✓</v>
      </c>
      <c r="P12" s="129"/>
      <c r="Q12" s="524" t="s">
        <v>84</v>
      </c>
      <c r="R12" s="525"/>
      <c r="S12" s="525"/>
      <c r="T12" s="525"/>
      <c r="U12" s="540" t="s">
        <v>89</v>
      </c>
      <c r="V12" s="540"/>
      <c r="W12" s="540"/>
      <c r="X12" s="540"/>
      <c r="Y12" s="540"/>
      <c r="Z12" s="540"/>
      <c r="AA12" s="540"/>
      <c r="AB12" s="540"/>
      <c r="AC12" s="540"/>
      <c r="AD12" s="524">
        <v>5</v>
      </c>
      <c r="AE12" s="525"/>
      <c r="AF12" s="525">
        <v>8</v>
      </c>
      <c r="AG12" s="525"/>
      <c r="AH12" s="525">
        <v>10</v>
      </c>
      <c r="AI12" s="525"/>
      <c r="AJ12" s="525">
        <v>10</v>
      </c>
      <c r="AK12" s="525"/>
      <c r="AL12" s="525">
        <v>12</v>
      </c>
      <c r="AM12" s="525"/>
      <c r="AN12" s="525">
        <v>12</v>
      </c>
      <c r="AO12" s="525"/>
      <c r="AP12" s="525">
        <v>10</v>
      </c>
      <c r="AQ12" s="525"/>
      <c r="AR12" s="525">
        <v>10</v>
      </c>
      <c r="AS12" s="525"/>
      <c r="AT12" s="525">
        <v>8</v>
      </c>
      <c r="AU12" s="525"/>
      <c r="AV12" s="525">
        <v>5</v>
      </c>
      <c r="AW12" s="526"/>
      <c r="AX12" s="129"/>
      <c r="AY12" s="529">
        <f t="shared" si="1"/>
        <v>10</v>
      </c>
      <c r="AZ12" s="530"/>
      <c r="BA12" s="115" t="str">
        <f t="shared" si="2"/>
        <v>✓</v>
      </c>
      <c r="BB12" s="129"/>
      <c r="BC12" s="524">
        <v>2</v>
      </c>
      <c r="BD12" s="525"/>
      <c r="BE12" s="526"/>
      <c r="BF12" s="524">
        <v>2</v>
      </c>
      <c r="BG12" s="525"/>
      <c r="BH12" s="526"/>
      <c r="BI12" s="115" t="str">
        <f t="shared" si="3"/>
        <v>✓</v>
      </c>
      <c r="BJ12" s="129"/>
      <c r="BK12" s="1"/>
      <c r="BL12" s="1"/>
      <c r="BM12" s="1"/>
      <c r="BN12" s="1"/>
      <c r="BO12" s="1"/>
      <c r="BP12" s="1"/>
      <c r="BQ12" s="1"/>
      <c r="BR12" s="1"/>
      <c r="BU12" s="10">
        <v>3</v>
      </c>
      <c r="BW12" s="10">
        <f>IF('Game Setup'!$IQ$2="", "", IF('Game Setup'!$IQ$2&gt;=$BU12, BZ12, ""))</f>
        <v>3</v>
      </c>
      <c r="BX12" s="61">
        <f>IF('Game Setup'!$IQ$3="", "", IF('Game Setup'!$IQ$3&gt;=$BU12, CA12, ""))</f>
        <v>98</v>
      </c>
      <c r="BZ12" s="10">
        <v>3</v>
      </c>
      <c r="CA12" s="61">
        <v>98</v>
      </c>
      <c r="CD12" s="204">
        <f t="shared" si="4"/>
        <v>0.06</v>
      </c>
      <c r="CE12" s="61">
        <v>3</v>
      </c>
      <c r="CG12" s="204">
        <v>0.8</v>
      </c>
      <c r="CH12" s="61">
        <v>2</v>
      </c>
    </row>
    <row r="13" spans="1:86" x14ac:dyDescent="0.25">
      <c r="A13" s="129"/>
      <c r="B13" s="524" t="s">
        <v>17</v>
      </c>
      <c r="C13" s="525"/>
      <c r="D13" s="525"/>
      <c r="E13" s="540" t="s">
        <v>62</v>
      </c>
      <c r="F13" s="540"/>
      <c r="G13" s="540"/>
      <c r="H13" s="540"/>
      <c r="I13" s="540"/>
      <c r="J13" s="540"/>
      <c r="K13" s="540"/>
      <c r="L13" s="525" t="e" vm="24">
        <v>#VALUE!</v>
      </c>
      <c r="M13" s="525"/>
      <c r="N13" s="526"/>
      <c r="O13" s="115" t="str">
        <f t="shared" si="0"/>
        <v>✓</v>
      </c>
      <c r="P13" s="129"/>
      <c r="Q13" s="524" t="s">
        <v>100</v>
      </c>
      <c r="R13" s="525"/>
      <c r="S13" s="525"/>
      <c r="T13" s="525"/>
      <c r="U13" s="540" t="s">
        <v>90</v>
      </c>
      <c r="V13" s="540"/>
      <c r="W13" s="540"/>
      <c r="X13" s="540"/>
      <c r="Y13" s="540"/>
      <c r="Z13" s="540"/>
      <c r="AA13" s="540"/>
      <c r="AB13" s="540"/>
      <c r="AC13" s="540"/>
      <c r="AD13" s="524">
        <v>8</v>
      </c>
      <c r="AE13" s="525"/>
      <c r="AF13" s="525">
        <v>8</v>
      </c>
      <c r="AG13" s="525"/>
      <c r="AH13" s="525">
        <v>10</v>
      </c>
      <c r="AI13" s="525"/>
      <c r="AJ13" s="525">
        <v>10</v>
      </c>
      <c r="AK13" s="525"/>
      <c r="AL13" s="525">
        <v>12</v>
      </c>
      <c r="AM13" s="525"/>
      <c r="AN13" s="525">
        <v>12</v>
      </c>
      <c r="AO13" s="525"/>
      <c r="AP13" s="525">
        <v>8</v>
      </c>
      <c r="AQ13" s="525"/>
      <c r="AR13" s="525">
        <v>6</v>
      </c>
      <c r="AS13" s="525"/>
      <c r="AT13" s="525">
        <v>6</v>
      </c>
      <c r="AU13" s="525"/>
      <c r="AV13" s="525">
        <v>6</v>
      </c>
      <c r="AW13" s="526"/>
      <c r="AX13" s="129"/>
      <c r="AY13" s="529">
        <f t="shared" si="1"/>
        <v>14</v>
      </c>
      <c r="AZ13" s="530"/>
      <c r="BA13" s="115" t="str">
        <f t="shared" si="2"/>
        <v>✓</v>
      </c>
      <c r="BB13" s="129"/>
      <c r="BC13" s="524">
        <v>2</v>
      </c>
      <c r="BD13" s="525"/>
      <c r="BE13" s="526"/>
      <c r="BF13" s="524">
        <v>2</v>
      </c>
      <c r="BG13" s="525"/>
      <c r="BH13" s="526"/>
      <c r="BI13" s="115" t="str">
        <f t="shared" si="3"/>
        <v>✓</v>
      </c>
      <c r="BJ13" s="129"/>
      <c r="BK13" s="1"/>
      <c r="BL13" s="1"/>
      <c r="BM13" s="1"/>
      <c r="BN13" s="1"/>
      <c r="BO13" s="1"/>
      <c r="BP13" s="1"/>
      <c r="BQ13" s="1"/>
      <c r="BR13" s="1"/>
      <c r="BU13" s="10">
        <v>4</v>
      </c>
      <c r="BW13" s="10">
        <f>IF('Game Setup'!$IQ$2="", "", IF('Game Setup'!$IQ$2&gt;=$BU13, BZ13, ""))</f>
        <v>4</v>
      </c>
      <c r="BX13" s="61">
        <f>IF('Game Setup'!$IQ$3="", "", IF('Game Setup'!$IQ$3&gt;=$BU13, CA13, ""))</f>
        <v>97</v>
      </c>
      <c r="BZ13" s="10">
        <v>4</v>
      </c>
      <c r="CA13" s="61">
        <v>97</v>
      </c>
      <c r="CD13" s="204">
        <f t="shared" si="4"/>
        <v>0.08</v>
      </c>
      <c r="CE13" s="61">
        <v>4</v>
      </c>
      <c r="CG13" s="204">
        <v>0.7</v>
      </c>
      <c r="CH13" s="61">
        <v>3</v>
      </c>
    </row>
    <row r="14" spans="1:86" x14ac:dyDescent="0.25">
      <c r="A14" s="129"/>
      <c r="B14" s="524" t="s">
        <v>14</v>
      </c>
      <c r="C14" s="525"/>
      <c r="D14" s="525"/>
      <c r="E14" s="540" t="s">
        <v>63</v>
      </c>
      <c r="F14" s="540"/>
      <c r="G14" s="540"/>
      <c r="H14" s="540"/>
      <c r="I14" s="540"/>
      <c r="J14" s="540"/>
      <c r="K14" s="540"/>
      <c r="L14" s="525" t="e" vm="25">
        <v>#VALUE!</v>
      </c>
      <c r="M14" s="525"/>
      <c r="N14" s="526"/>
      <c r="O14" s="115" t="str">
        <f t="shared" si="0"/>
        <v>✓</v>
      </c>
      <c r="P14" s="129"/>
      <c r="Q14" s="524" t="s">
        <v>101</v>
      </c>
      <c r="R14" s="525"/>
      <c r="S14" s="525"/>
      <c r="T14" s="525"/>
      <c r="U14" s="540" t="s">
        <v>91</v>
      </c>
      <c r="V14" s="540"/>
      <c r="W14" s="540"/>
      <c r="X14" s="540"/>
      <c r="Y14" s="540"/>
      <c r="Z14" s="540"/>
      <c r="AA14" s="540"/>
      <c r="AB14" s="540"/>
      <c r="AC14" s="540"/>
      <c r="AD14" s="524">
        <v>8</v>
      </c>
      <c r="AE14" s="525"/>
      <c r="AF14" s="525">
        <v>10</v>
      </c>
      <c r="AG14" s="525"/>
      <c r="AH14" s="525">
        <v>10</v>
      </c>
      <c r="AI14" s="525"/>
      <c r="AJ14" s="525">
        <v>10</v>
      </c>
      <c r="AK14" s="525"/>
      <c r="AL14" s="525">
        <v>12</v>
      </c>
      <c r="AM14" s="525"/>
      <c r="AN14" s="525">
        <v>12</v>
      </c>
      <c r="AO14" s="525"/>
      <c r="AP14" s="525">
        <v>8</v>
      </c>
      <c r="AQ14" s="525"/>
      <c r="AR14" s="525">
        <v>6</v>
      </c>
      <c r="AS14" s="525"/>
      <c r="AT14" s="525">
        <v>6</v>
      </c>
      <c r="AU14" s="525"/>
      <c r="AV14" s="525">
        <v>6</v>
      </c>
      <c r="AW14" s="526"/>
      <c r="AX14" s="129"/>
      <c r="AY14" s="529">
        <f t="shared" si="1"/>
        <v>12</v>
      </c>
      <c r="AZ14" s="530"/>
      <c r="BA14" s="115" t="str">
        <f t="shared" si="2"/>
        <v>✓</v>
      </c>
      <c r="BB14" s="129"/>
      <c r="BC14" s="524">
        <v>4</v>
      </c>
      <c r="BD14" s="525"/>
      <c r="BE14" s="526"/>
      <c r="BF14" s="524"/>
      <c r="BG14" s="525"/>
      <c r="BH14" s="526"/>
      <c r="BI14" s="115" t="str">
        <f t="shared" si="3"/>
        <v>✓</v>
      </c>
      <c r="BJ14" s="129"/>
      <c r="BK14" s="1"/>
      <c r="BL14" s="1"/>
      <c r="BM14" s="1"/>
      <c r="BN14" s="1"/>
      <c r="BO14" s="1"/>
      <c r="BP14" s="1"/>
      <c r="BQ14" s="1"/>
      <c r="BR14" s="1"/>
      <c r="BU14" s="11">
        <v>5</v>
      </c>
      <c r="BW14" s="11" t="str">
        <f>IF('Game Setup'!$IQ$2="", "", IF('Game Setup'!$IQ$2&gt;=$BU14, BZ14, ""))</f>
        <v/>
      </c>
      <c r="BX14" s="64" t="str">
        <f>IF('Game Setup'!$IQ$3="", "", IF('Game Setup'!$IQ$3&gt;=$BU14, CA14, ""))</f>
        <v/>
      </c>
      <c r="BZ14" s="11">
        <v>5</v>
      </c>
      <c r="CA14" s="64">
        <v>96</v>
      </c>
      <c r="CD14" s="204">
        <f t="shared" si="4"/>
        <v>0.1</v>
      </c>
      <c r="CE14" s="61">
        <v>5</v>
      </c>
      <c r="CG14" s="204">
        <v>0.6</v>
      </c>
      <c r="CH14" s="61">
        <v>4</v>
      </c>
    </row>
    <row r="15" spans="1:86" x14ac:dyDescent="0.25">
      <c r="A15" s="129"/>
      <c r="B15" s="524" t="s">
        <v>18</v>
      </c>
      <c r="C15" s="525"/>
      <c r="D15" s="525"/>
      <c r="E15" s="540" t="s">
        <v>64</v>
      </c>
      <c r="F15" s="540"/>
      <c r="G15" s="540"/>
      <c r="H15" s="540"/>
      <c r="I15" s="540"/>
      <c r="J15" s="540"/>
      <c r="K15" s="540"/>
      <c r="L15" s="525" t="e" vm="26">
        <v>#VALUE!</v>
      </c>
      <c r="M15" s="525"/>
      <c r="N15" s="526"/>
      <c r="O15" s="115" t="str">
        <f t="shared" si="0"/>
        <v>✓</v>
      </c>
      <c r="P15" s="129"/>
      <c r="Q15" s="524" t="s">
        <v>85</v>
      </c>
      <c r="R15" s="525"/>
      <c r="S15" s="525"/>
      <c r="T15" s="525"/>
      <c r="U15" s="540" t="s">
        <v>92</v>
      </c>
      <c r="V15" s="540"/>
      <c r="W15" s="540"/>
      <c r="X15" s="540"/>
      <c r="Y15" s="540"/>
      <c r="Z15" s="540"/>
      <c r="AA15" s="540"/>
      <c r="AB15" s="540"/>
      <c r="AC15" s="540"/>
      <c r="AD15" s="524">
        <v>10</v>
      </c>
      <c r="AE15" s="525"/>
      <c r="AF15" s="525">
        <v>12</v>
      </c>
      <c r="AG15" s="525"/>
      <c r="AH15" s="525">
        <v>10</v>
      </c>
      <c r="AI15" s="525"/>
      <c r="AJ15" s="525">
        <v>10</v>
      </c>
      <c r="AK15" s="525"/>
      <c r="AL15" s="525">
        <v>6</v>
      </c>
      <c r="AM15" s="525"/>
      <c r="AN15" s="525">
        <v>6</v>
      </c>
      <c r="AO15" s="525"/>
      <c r="AP15" s="525">
        <v>10</v>
      </c>
      <c r="AQ15" s="525"/>
      <c r="AR15" s="525">
        <v>10</v>
      </c>
      <c r="AS15" s="525"/>
      <c r="AT15" s="525">
        <v>12</v>
      </c>
      <c r="AU15" s="525"/>
      <c r="AV15" s="525">
        <v>10</v>
      </c>
      <c r="AW15" s="526"/>
      <c r="AX15" s="129"/>
      <c r="AY15" s="529">
        <f t="shared" si="1"/>
        <v>4</v>
      </c>
      <c r="AZ15" s="530"/>
      <c r="BA15" s="115" t="str">
        <f t="shared" si="2"/>
        <v>✓</v>
      </c>
      <c r="BB15" s="129"/>
      <c r="BC15" s="524">
        <v>4</v>
      </c>
      <c r="BD15" s="525"/>
      <c r="BE15" s="526"/>
      <c r="BF15" s="524">
        <v>4</v>
      </c>
      <c r="BG15" s="525"/>
      <c r="BH15" s="526"/>
      <c r="BI15" s="115" t="str">
        <f t="shared" si="3"/>
        <v>✓</v>
      </c>
      <c r="BJ15" s="129"/>
      <c r="BK15" s="1"/>
      <c r="BL15" s="1"/>
      <c r="BM15" s="1"/>
      <c r="BN15" s="1"/>
      <c r="BO15" s="1"/>
      <c r="BP15" s="1"/>
      <c r="BQ15" s="1"/>
      <c r="BR15" s="1"/>
      <c r="CD15" s="204">
        <f t="shared" si="4"/>
        <v>0.12</v>
      </c>
      <c r="CE15" s="61">
        <v>6</v>
      </c>
      <c r="CG15" s="204">
        <v>0.5</v>
      </c>
      <c r="CH15" s="61">
        <v>5</v>
      </c>
    </row>
    <row r="16" spans="1:86" x14ac:dyDescent="0.25">
      <c r="A16" s="129"/>
      <c r="B16" s="524" t="s">
        <v>13</v>
      </c>
      <c r="C16" s="525"/>
      <c r="D16" s="525"/>
      <c r="E16" s="540" t="s">
        <v>65</v>
      </c>
      <c r="F16" s="540"/>
      <c r="G16" s="540"/>
      <c r="H16" s="540"/>
      <c r="I16" s="540"/>
      <c r="J16" s="540"/>
      <c r="K16" s="540"/>
      <c r="L16" s="525" t="e" vm="27">
        <v>#VALUE!</v>
      </c>
      <c r="M16" s="525"/>
      <c r="N16" s="526"/>
      <c r="O16" s="115" t="str">
        <f t="shared" si="0"/>
        <v>✓</v>
      </c>
      <c r="P16" s="129"/>
      <c r="Q16" s="515" t="s">
        <v>86</v>
      </c>
      <c r="R16" s="516"/>
      <c r="S16" s="516"/>
      <c r="T16" s="516"/>
      <c r="U16" s="541" t="s">
        <v>93</v>
      </c>
      <c r="V16" s="541"/>
      <c r="W16" s="541"/>
      <c r="X16" s="541"/>
      <c r="Y16" s="541"/>
      <c r="Z16" s="541"/>
      <c r="AA16" s="541"/>
      <c r="AB16" s="541"/>
      <c r="AC16" s="541"/>
      <c r="AD16" s="515">
        <v>5</v>
      </c>
      <c r="AE16" s="516"/>
      <c r="AF16" s="516">
        <v>8</v>
      </c>
      <c r="AG16" s="516"/>
      <c r="AH16" s="516">
        <v>10</v>
      </c>
      <c r="AI16" s="516"/>
      <c r="AJ16" s="516">
        <v>10</v>
      </c>
      <c r="AK16" s="516"/>
      <c r="AL16" s="516">
        <v>12</v>
      </c>
      <c r="AM16" s="516"/>
      <c r="AN16" s="516">
        <v>12</v>
      </c>
      <c r="AO16" s="516"/>
      <c r="AP16" s="516">
        <v>10</v>
      </c>
      <c r="AQ16" s="516"/>
      <c r="AR16" s="516">
        <v>10</v>
      </c>
      <c r="AS16" s="516"/>
      <c r="AT16" s="516">
        <v>8</v>
      </c>
      <c r="AU16" s="516"/>
      <c r="AV16" s="516">
        <v>5</v>
      </c>
      <c r="AW16" s="517"/>
      <c r="AX16" s="129"/>
      <c r="AY16" s="544">
        <f t="shared" si="1"/>
        <v>10</v>
      </c>
      <c r="AZ16" s="545"/>
      <c r="BA16" s="115" t="str">
        <f t="shared" si="2"/>
        <v>✓</v>
      </c>
      <c r="BB16" s="129"/>
      <c r="BC16" s="515"/>
      <c r="BD16" s="516"/>
      <c r="BE16" s="517"/>
      <c r="BF16" s="515"/>
      <c r="BG16" s="516"/>
      <c r="BH16" s="517"/>
      <c r="BI16" s="115" t="str">
        <f t="shared" si="3"/>
        <v>✓</v>
      </c>
      <c r="BJ16" s="129"/>
      <c r="BK16" s="1"/>
      <c r="BL16" s="1"/>
      <c r="BM16" s="1"/>
      <c r="BN16" s="1"/>
      <c r="BO16" s="1"/>
      <c r="BP16" s="1"/>
      <c r="BQ16" s="1"/>
      <c r="BR16" s="1"/>
      <c r="CD16" s="204">
        <f t="shared" si="4"/>
        <v>0.14000000000000001</v>
      </c>
      <c r="CE16" s="61">
        <v>7</v>
      </c>
      <c r="CG16" s="204">
        <v>0.4</v>
      </c>
      <c r="CH16" s="61">
        <v>6</v>
      </c>
    </row>
    <row r="17" spans="1:86" x14ac:dyDescent="0.25">
      <c r="A17" s="129"/>
      <c r="B17" s="524" t="s">
        <v>11</v>
      </c>
      <c r="C17" s="525"/>
      <c r="D17" s="525"/>
      <c r="E17" s="540" t="s">
        <v>66</v>
      </c>
      <c r="F17" s="540"/>
      <c r="G17" s="540"/>
      <c r="H17" s="540"/>
      <c r="I17" s="540"/>
      <c r="J17" s="540"/>
      <c r="K17" s="540"/>
      <c r="L17" s="525" t="e" vm="28">
        <v>#VALUE!</v>
      </c>
      <c r="M17" s="525"/>
      <c r="N17" s="526"/>
      <c r="O17" s="115" t="str">
        <f t="shared" si="0"/>
        <v>✓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"/>
      <c r="BL17" s="1"/>
      <c r="BM17" s="1"/>
      <c r="BN17" s="1"/>
      <c r="BO17" s="1"/>
      <c r="BP17" s="1"/>
      <c r="BQ17" s="1"/>
      <c r="BR17" s="1"/>
      <c r="CD17" s="204">
        <f t="shared" si="4"/>
        <v>0.16</v>
      </c>
      <c r="CE17" s="61">
        <v>8</v>
      </c>
      <c r="CG17" s="204">
        <v>0.3</v>
      </c>
      <c r="CH17" s="61">
        <v>7</v>
      </c>
    </row>
    <row r="18" spans="1:86" x14ac:dyDescent="0.25">
      <c r="A18" s="129"/>
      <c r="B18" s="524" t="s">
        <v>28</v>
      </c>
      <c r="C18" s="525"/>
      <c r="D18" s="525"/>
      <c r="E18" s="540" t="s">
        <v>67</v>
      </c>
      <c r="F18" s="540"/>
      <c r="G18" s="540"/>
      <c r="H18" s="540"/>
      <c r="I18" s="540"/>
      <c r="J18" s="540"/>
      <c r="K18" s="540"/>
      <c r="L18" s="525" t="e" vm="29">
        <v>#VALUE!</v>
      </c>
      <c r="M18" s="525"/>
      <c r="N18" s="526"/>
      <c r="O18" s="115" t="str">
        <f t="shared" si="0"/>
        <v>✓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CD18" s="204">
        <f t="shared" si="4"/>
        <v>0.18</v>
      </c>
      <c r="CE18" s="61">
        <v>9</v>
      </c>
      <c r="CG18" s="204">
        <v>0.19999999999999901</v>
      </c>
      <c r="CH18" s="61">
        <v>8</v>
      </c>
    </row>
    <row r="19" spans="1:86" x14ac:dyDescent="0.25">
      <c r="A19" s="129"/>
      <c r="B19" s="524" t="s">
        <v>12</v>
      </c>
      <c r="C19" s="525"/>
      <c r="D19" s="525"/>
      <c r="E19" s="540" t="s">
        <v>68</v>
      </c>
      <c r="F19" s="540"/>
      <c r="G19" s="540"/>
      <c r="H19" s="540"/>
      <c r="I19" s="540"/>
      <c r="J19" s="540"/>
      <c r="K19" s="540"/>
      <c r="L19" s="525" t="e" vm="30">
        <v>#VALUE!</v>
      </c>
      <c r="M19" s="525"/>
      <c r="N19" s="526"/>
      <c r="O19" s="115" t="str">
        <f t="shared" si="0"/>
        <v>✓</v>
      </c>
      <c r="P19" s="129"/>
      <c r="Q19" s="284" t="s">
        <v>238</v>
      </c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6"/>
      <c r="AD19" s="527">
        <v>0.18</v>
      </c>
      <c r="AE19" s="527"/>
      <c r="AF19" s="527"/>
      <c r="AG19" s="528"/>
      <c r="AH19" s="115" t="str">
        <f>IF(AD19="", $BU$4, IF(COUNTIF($CD$10:$CD$34, AD19)=0, $BU$4, $BU$3))</f>
        <v>✓</v>
      </c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CD19" s="204">
        <f t="shared" si="4"/>
        <v>0.2</v>
      </c>
      <c r="CE19" s="61">
        <v>10</v>
      </c>
      <c r="CG19" s="205">
        <v>9.9999999999999103E-2</v>
      </c>
      <c r="CH19" s="64">
        <v>9</v>
      </c>
    </row>
    <row r="20" spans="1:86" x14ac:dyDescent="0.25">
      <c r="A20" s="129"/>
      <c r="B20" s="524" t="s">
        <v>21</v>
      </c>
      <c r="C20" s="525"/>
      <c r="D20" s="525"/>
      <c r="E20" s="540" t="s">
        <v>69</v>
      </c>
      <c r="F20" s="540"/>
      <c r="G20" s="540"/>
      <c r="H20" s="540"/>
      <c r="I20" s="540"/>
      <c r="J20" s="540"/>
      <c r="K20" s="540"/>
      <c r="L20" s="525" t="e" vm="31">
        <v>#VALUE!</v>
      </c>
      <c r="M20" s="525"/>
      <c r="N20" s="526"/>
      <c r="O20" s="115" t="str">
        <f t="shared" si="0"/>
        <v>✓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CD20" s="204">
        <f t="shared" si="4"/>
        <v>0.22</v>
      </c>
      <c r="CE20" s="61">
        <v>11</v>
      </c>
      <c r="CG20" s="203"/>
    </row>
    <row r="21" spans="1:86" x14ac:dyDescent="0.25">
      <c r="A21" s="129"/>
      <c r="B21" s="524" t="s">
        <v>24</v>
      </c>
      <c r="C21" s="525"/>
      <c r="D21" s="525"/>
      <c r="E21" s="540" t="s">
        <v>70</v>
      </c>
      <c r="F21" s="540"/>
      <c r="G21" s="540"/>
      <c r="H21" s="540"/>
      <c r="I21" s="540"/>
      <c r="J21" s="540"/>
      <c r="K21" s="540"/>
      <c r="L21" s="525" t="e" vm="32">
        <v>#VALUE!</v>
      </c>
      <c r="M21" s="525"/>
      <c r="N21" s="526"/>
      <c r="O21" s="115" t="str">
        <f t="shared" si="0"/>
        <v>✓</v>
      </c>
      <c r="P21" s="129"/>
      <c r="Q21" s="284" t="s">
        <v>237</v>
      </c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6"/>
      <c r="AD21" s="531">
        <v>0.7</v>
      </c>
      <c r="AE21" s="527"/>
      <c r="AF21" s="527"/>
      <c r="AG21" s="528"/>
      <c r="AH21" s="115" t="str">
        <f>IF(AD21="", $BU$4, IF(COUNTIF($CG$10:$CG$19, AD21)=0, $BU$4, $BU$3))</f>
        <v>✓</v>
      </c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CD21" s="204">
        <f t="shared" si="4"/>
        <v>0.24</v>
      </c>
      <c r="CE21" s="61">
        <v>12</v>
      </c>
    </row>
    <row r="22" spans="1:86" x14ac:dyDescent="0.25">
      <c r="A22" s="129"/>
      <c r="B22" s="524" t="s">
        <v>25</v>
      </c>
      <c r="C22" s="525"/>
      <c r="D22" s="525"/>
      <c r="E22" s="540" t="s">
        <v>71</v>
      </c>
      <c r="F22" s="540"/>
      <c r="G22" s="540"/>
      <c r="H22" s="540"/>
      <c r="I22" s="540"/>
      <c r="J22" s="540"/>
      <c r="K22" s="540"/>
      <c r="L22" s="525" t="e" vm="33">
        <v>#VALUE!</v>
      </c>
      <c r="M22" s="525"/>
      <c r="N22" s="526"/>
      <c r="O22" s="115" t="str">
        <f t="shared" si="0"/>
        <v>✓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CD22" s="204">
        <f t="shared" si="4"/>
        <v>0.26</v>
      </c>
      <c r="CE22" s="61">
        <v>13</v>
      </c>
    </row>
    <row r="23" spans="1:86" x14ac:dyDescent="0.25">
      <c r="A23" s="129"/>
      <c r="B23" s="524" t="s">
        <v>15</v>
      </c>
      <c r="C23" s="525"/>
      <c r="D23" s="525"/>
      <c r="E23" s="540" t="s">
        <v>72</v>
      </c>
      <c r="F23" s="540"/>
      <c r="G23" s="540"/>
      <c r="H23" s="540"/>
      <c r="I23" s="540"/>
      <c r="J23" s="540"/>
      <c r="K23" s="540"/>
      <c r="L23" s="525" t="e" vm="34">
        <v>#VALUE!</v>
      </c>
      <c r="M23" s="525"/>
      <c r="N23" s="526"/>
      <c r="O23" s="115" t="str">
        <f t="shared" si="0"/>
        <v>✓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CD23" s="204">
        <f t="shared" si="4"/>
        <v>0.28000000000000003</v>
      </c>
      <c r="CE23" s="61">
        <v>14</v>
      </c>
    </row>
    <row r="24" spans="1:86" x14ac:dyDescent="0.25">
      <c r="A24" s="129"/>
      <c r="B24" s="524" t="s">
        <v>27</v>
      </c>
      <c r="C24" s="525"/>
      <c r="D24" s="525"/>
      <c r="E24" s="540" t="s">
        <v>73</v>
      </c>
      <c r="F24" s="540"/>
      <c r="G24" s="540"/>
      <c r="H24" s="540"/>
      <c r="I24" s="540"/>
      <c r="J24" s="540"/>
      <c r="K24" s="540"/>
      <c r="L24" s="525" t="e" vm="35">
        <v>#VALUE!</v>
      </c>
      <c r="M24" s="525"/>
      <c r="N24" s="526"/>
      <c r="O24" s="115" t="str">
        <f t="shared" si="0"/>
        <v>✓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CD24" s="204">
        <f t="shared" si="4"/>
        <v>0.3</v>
      </c>
      <c r="CE24" s="61">
        <v>15</v>
      </c>
    </row>
    <row r="25" spans="1:86" x14ac:dyDescent="0.25">
      <c r="A25" s="129"/>
      <c r="B25" s="524" t="s">
        <v>19</v>
      </c>
      <c r="C25" s="525"/>
      <c r="D25" s="525"/>
      <c r="E25" s="540" t="s">
        <v>74</v>
      </c>
      <c r="F25" s="540"/>
      <c r="G25" s="540"/>
      <c r="H25" s="540"/>
      <c r="I25" s="540"/>
      <c r="J25" s="540"/>
      <c r="K25" s="540"/>
      <c r="L25" s="525" t="e" vm="36">
        <v>#VALUE!</v>
      </c>
      <c r="M25" s="525"/>
      <c r="N25" s="526"/>
      <c r="O25" s="115" t="str">
        <f t="shared" si="0"/>
        <v>✓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"/>
      <c r="BD25" s="462" t="s">
        <v>56</v>
      </c>
      <c r="BE25" s="463"/>
      <c r="BF25" s="463"/>
      <c r="BG25" s="463"/>
      <c r="BH25" s="463"/>
      <c r="BI25" s="463"/>
      <c r="BJ25" s="463"/>
      <c r="BK25" s="463"/>
      <c r="BL25" s="463"/>
      <c r="BM25" s="463"/>
      <c r="BN25" s="463"/>
      <c r="BO25" s="463"/>
      <c r="BP25" s="463"/>
      <c r="BQ25" s="464"/>
      <c r="BR25" s="1"/>
      <c r="CD25" s="204">
        <f t="shared" si="4"/>
        <v>0.32</v>
      </c>
      <c r="CE25" s="61">
        <v>16</v>
      </c>
    </row>
    <row r="26" spans="1:86" x14ac:dyDescent="0.25">
      <c r="A26" s="129"/>
      <c r="B26" s="524" t="s">
        <v>23</v>
      </c>
      <c r="C26" s="525"/>
      <c r="D26" s="525"/>
      <c r="E26" s="540" t="s">
        <v>75</v>
      </c>
      <c r="F26" s="540"/>
      <c r="G26" s="540"/>
      <c r="H26" s="540"/>
      <c r="I26" s="540"/>
      <c r="J26" s="540"/>
      <c r="K26" s="540"/>
      <c r="L26" s="525" t="e" vm="37">
        <v>#VALUE!</v>
      </c>
      <c r="M26" s="525"/>
      <c r="N26" s="526"/>
      <c r="O26" s="115" t="str">
        <f t="shared" si="0"/>
        <v>✓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"/>
      <c r="BD26" s="465"/>
      <c r="BE26" s="466"/>
      <c r="BF26" s="466"/>
      <c r="BG26" s="466"/>
      <c r="BH26" s="466"/>
      <c r="BI26" s="466"/>
      <c r="BJ26" s="466"/>
      <c r="BK26" s="466"/>
      <c r="BL26" s="466"/>
      <c r="BM26" s="466"/>
      <c r="BN26" s="466"/>
      <c r="BO26" s="466"/>
      <c r="BP26" s="466"/>
      <c r="BQ26" s="467"/>
      <c r="BR26" s="1"/>
      <c r="CD26" s="204">
        <f t="shared" si="4"/>
        <v>0.34</v>
      </c>
      <c r="CE26" s="61">
        <v>17</v>
      </c>
    </row>
    <row r="27" spans="1:86" x14ac:dyDescent="0.25">
      <c r="A27" s="129"/>
      <c r="B27" s="524" t="s">
        <v>26</v>
      </c>
      <c r="C27" s="525"/>
      <c r="D27" s="525"/>
      <c r="E27" s="540" t="s">
        <v>76</v>
      </c>
      <c r="F27" s="540"/>
      <c r="G27" s="540"/>
      <c r="H27" s="540"/>
      <c r="I27" s="540"/>
      <c r="J27" s="540"/>
      <c r="K27" s="540"/>
      <c r="L27" s="525" t="e" vm="38">
        <v>#VALUE!</v>
      </c>
      <c r="M27" s="525"/>
      <c r="N27" s="526"/>
      <c r="O27" s="115" t="str">
        <f t="shared" si="0"/>
        <v>✓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"/>
      <c r="BD27" s="468"/>
      <c r="BE27" s="469"/>
      <c r="BF27" s="469"/>
      <c r="BG27" s="469"/>
      <c r="BH27" s="469"/>
      <c r="BI27" s="469"/>
      <c r="BJ27" s="469"/>
      <c r="BK27" s="469"/>
      <c r="BL27" s="469"/>
      <c r="BM27" s="469"/>
      <c r="BN27" s="469"/>
      <c r="BO27" s="469"/>
      <c r="BP27" s="469"/>
      <c r="BQ27" s="470"/>
      <c r="BR27" s="1"/>
      <c r="CD27" s="204">
        <f t="shared" si="4"/>
        <v>0.36</v>
      </c>
      <c r="CE27" s="61">
        <v>18</v>
      </c>
    </row>
    <row r="28" spans="1:86" x14ac:dyDescent="0.25">
      <c r="A28" s="129"/>
      <c r="B28" s="524" t="s">
        <v>10</v>
      </c>
      <c r="C28" s="525"/>
      <c r="D28" s="525"/>
      <c r="E28" s="540" t="s">
        <v>77</v>
      </c>
      <c r="F28" s="540"/>
      <c r="G28" s="540"/>
      <c r="H28" s="540"/>
      <c r="I28" s="540"/>
      <c r="J28" s="540"/>
      <c r="K28" s="540"/>
      <c r="L28" s="525" t="e" vm="39">
        <v>#VALUE!</v>
      </c>
      <c r="M28" s="525"/>
      <c r="N28" s="526"/>
      <c r="O28" s="115" t="str">
        <f t="shared" si="0"/>
        <v>✓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"/>
      <c r="BD28" s="468"/>
      <c r="BE28" s="469"/>
      <c r="BF28" s="469"/>
      <c r="BG28" s="469"/>
      <c r="BH28" s="469"/>
      <c r="BI28" s="469"/>
      <c r="BJ28" s="469"/>
      <c r="BK28" s="469"/>
      <c r="BL28" s="469"/>
      <c r="BM28" s="469"/>
      <c r="BN28" s="469"/>
      <c r="BO28" s="469"/>
      <c r="BP28" s="469"/>
      <c r="BQ28" s="470"/>
      <c r="BR28" s="1"/>
      <c r="CD28" s="204">
        <f t="shared" si="4"/>
        <v>0.38</v>
      </c>
      <c r="CE28" s="61">
        <v>19</v>
      </c>
    </row>
    <row r="29" spans="1:86" x14ac:dyDescent="0.25">
      <c r="A29" s="129"/>
      <c r="B29" s="515" t="s">
        <v>9</v>
      </c>
      <c r="C29" s="516"/>
      <c r="D29" s="516"/>
      <c r="E29" s="541" t="s">
        <v>78</v>
      </c>
      <c r="F29" s="541"/>
      <c r="G29" s="541"/>
      <c r="H29" s="541"/>
      <c r="I29" s="541"/>
      <c r="J29" s="541"/>
      <c r="K29" s="541"/>
      <c r="L29" s="516" t="e" vm="40">
        <v>#VALUE!</v>
      </c>
      <c r="M29" s="516"/>
      <c r="N29" s="517"/>
      <c r="O29" s="115" t="str">
        <f t="shared" si="0"/>
        <v>✓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"/>
      <c r="BD29" s="468"/>
      <c r="BE29" s="469"/>
      <c r="BF29" s="469"/>
      <c r="BG29" s="469"/>
      <c r="BH29" s="469"/>
      <c r="BI29" s="469"/>
      <c r="BJ29" s="469"/>
      <c r="BK29" s="469"/>
      <c r="BL29" s="469"/>
      <c r="BM29" s="469"/>
      <c r="BN29" s="469"/>
      <c r="BO29" s="469"/>
      <c r="BP29" s="469"/>
      <c r="BQ29" s="470"/>
      <c r="BR29" s="1"/>
      <c r="CD29" s="204">
        <f t="shared" si="4"/>
        <v>0.4</v>
      </c>
      <c r="CE29" s="61">
        <v>20</v>
      </c>
    </row>
    <row r="30" spans="1:86" x14ac:dyDescent="0.25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"/>
      <c r="BD30" s="471"/>
      <c r="BE30" s="472"/>
      <c r="BF30" s="472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3"/>
      <c r="BR30" s="1"/>
      <c r="CD30" s="204">
        <f t="shared" si="4"/>
        <v>0.42</v>
      </c>
      <c r="CE30" s="61">
        <v>21</v>
      </c>
    </row>
    <row r="31" spans="1:86" x14ac:dyDescent="0.25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"/>
      <c r="BD31" s="462" t="s">
        <v>200</v>
      </c>
      <c r="BE31" s="463"/>
      <c r="BF31" s="463"/>
      <c r="BG31" s="463"/>
      <c r="BH31" s="463"/>
      <c r="BI31" s="463"/>
      <c r="BJ31" s="463"/>
      <c r="BK31" s="463"/>
      <c r="BL31" s="463"/>
      <c r="BM31" s="463"/>
      <c r="BN31" s="463"/>
      <c r="BO31" s="463"/>
      <c r="BP31" s="463"/>
      <c r="BQ31" s="464"/>
      <c r="BR31" s="1"/>
      <c r="CD31" s="204">
        <f t="shared" si="4"/>
        <v>0.44</v>
      </c>
      <c r="CE31" s="61">
        <v>22</v>
      </c>
    </row>
    <row r="32" spans="1:86" x14ac:dyDescent="0.25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"/>
      <c r="BD32" s="543" t="s">
        <v>57</v>
      </c>
      <c r="BE32" s="543"/>
      <c r="BF32" s="543"/>
      <c r="BG32" s="543"/>
      <c r="BH32" s="543"/>
      <c r="BI32" s="543"/>
      <c r="BJ32" s="543"/>
      <c r="BK32" s="543"/>
      <c r="BL32" s="543"/>
      <c r="BM32" s="543"/>
      <c r="BN32" s="543"/>
      <c r="BO32" s="543"/>
      <c r="BP32" s="543"/>
      <c r="BQ32" s="543"/>
      <c r="BR32" s="1"/>
      <c r="CD32" s="204">
        <f t="shared" si="4"/>
        <v>0.46</v>
      </c>
      <c r="CE32" s="61">
        <v>23</v>
      </c>
    </row>
    <row r="33" spans="1:83" x14ac:dyDescent="0.25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CD33" s="204">
        <f t="shared" si="4"/>
        <v>0.48</v>
      </c>
      <c r="CE33" s="61">
        <v>24</v>
      </c>
    </row>
    <row r="34" spans="1:83" hidden="1" x14ac:dyDescent="0.25">
      <c r="CD34" s="205">
        <f t="shared" si="4"/>
        <v>0.5</v>
      </c>
      <c r="CE34" s="64">
        <v>25</v>
      </c>
    </row>
  </sheetData>
  <sheetProtection algorithmName="SHA-512" hashValue="D4h/algZfRJtSbljT6x9QRdV4FHJhrrTOQ/nYRp9UWjV81BA+usNAbSTHA2ZX00RLD7zn0PDnOQ2DJT+sa4NUQ==" saltValue="j5EMmfh6cK2MPq5L6q8Ylg==" spinCount="100000" sheet="1" scenarios="1"/>
  <mergeCells count="220">
    <mergeCell ref="B7:N7"/>
    <mergeCell ref="B2:N3"/>
    <mergeCell ref="E27:K27"/>
    <mergeCell ref="L27:N27"/>
    <mergeCell ref="E28:K28"/>
    <mergeCell ref="L28:N28"/>
    <mergeCell ref="E21:K21"/>
    <mergeCell ref="L21:N21"/>
    <mergeCell ref="E22:K22"/>
    <mergeCell ref="L22:N22"/>
    <mergeCell ref="E23:K23"/>
    <mergeCell ref="L23:N23"/>
    <mergeCell ref="E18:K18"/>
    <mergeCell ref="L18:N18"/>
    <mergeCell ref="E19:K19"/>
    <mergeCell ref="L19:N19"/>
    <mergeCell ref="L16:N16"/>
    <mergeCell ref="E17:K17"/>
    <mergeCell ref="L17:N17"/>
    <mergeCell ref="B14:D14"/>
    <mergeCell ref="E16:K16"/>
    <mergeCell ref="E14:K14"/>
    <mergeCell ref="L14:N14"/>
    <mergeCell ref="B9:D9"/>
    <mergeCell ref="E29:K29"/>
    <mergeCell ref="L29:N29"/>
    <mergeCell ref="E24:K24"/>
    <mergeCell ref="L24:N24"/>
    <mergeCell ref="E25:K25"/>
    <mergeCell ref="L25:N25"/>
    <mergeCell ref="E26:K26"/>
    <mergeCell ref="L26:N26"/>
    <mergeCell ref="B20:D20"/>
    <mergeCell ref="BD25:BQ25"/>
    <mergeCell ref="BD26:BQ30"/>
    <mergeCell ref="BD31:BQ31"/>
    <mergeCell ref="BD32:BQ32"/>
    <mergeCell ref="B15:D15"/>
    <mergeCell ref="B16:D16"/>
    <mergeCell ref="B17:D17"/>
    <mergeCell ref="B18:D18"/>
    <mergeCell ref="B19:D19"/>
    <mergeCell ref="B27:D27"/>
    <mergeCell ref="B28:D28"/>
    <mergeCell ref="B29:D29"/>
    <mergeCell ref="B21:D21"/>
    <mergeCell ref="B22:D22"/>
    <mergeCell ref="B23:D23"/>
    <mergeCell ref="B24:D24"/>
    <mergeCell ref="B25:D25"/>
    <mergeCell ref="B26:D26"/>
    <mergeCell ref="E20:K20"/>
    <mergeCell ref="L20:N20"/>
    <mergeCell ref="E15:K15"/>
    <mergeCell ref="L15:N15"/>
    <mergeCell ref="AY16:AZ16"/>
    <mergeCell ref="AL15:AM15"/>
    <mergeCell ref="B10:D10"/>
    <mergeCell ref="B11:D11"/>
    <mergeCell ref="B12:D12"/>
    <mergeCell ref="B13:D13"/>
    <mergeCell ref="E9:K9"/>
    <mergeCell ref="L9:N9"/>
    <mergeCell ref="E10:K10"/>
    <mergeCell ref="L10:N10"/>
    <mergeCell ref="E11:K11"/>
    <mergeCell ref="L11:N11"/>
    <mergeCell ref="E12:K12"/>
    <mergeCell ref="L12:N12"/>
    <mergeCell ref="E13:K13"/>
    <mergeCell ref="L13:N13"/>
    <mergeCell ref="U9:AC9"/>
    <mergeCell ref="AD9:AE9"/>
    <mergeCell ref="AF9:AG9"/>
    <mergeCell ref="AH9:AI9"/>
    <mergeCell ref="AJ9:AK9"/>
    <mergeCell ref="Q15:T15"/>
    <mergeCell ref="Q16:T16"/>
    <mergeCell ref="U10:AC10"/>
    <mergeCell ref="U11:AC11"/>
    <mergeCell ref="U12:AC12"/>
    <mergeCell ref="U13:AC13"/>
    <mergeCell ref="U14:AC14"/>
    <mergeCell ref="U15:AC15"/>
    <mergeCell ref="U16:AC16"/>
    <mergeCell ref="AH15:AI15"/>
    <mergeCell ref="AJ15:AK15"/>
    <mergeCell ref="Q10:T10"/>
    <mergeCell ref="Q9:T9"/>
    <mergeCell ref="Q11:T11"/>
    <mergeCell ref="Q12:T12"/>
    <mergeCell ref="Q13:T13"/>
    <mergeCell ref="Q14:T14"/>
    <mergeCell ref="AD12:AE12"/>
    <mergeCell ref="AF12:AG12"/>
    <mergeCell ref="AT9:AU9"/>
    <mergeCell ref="AV9:AW9"/>
    <mergeCell ref="AY9:AZ9"/>
    <mergeCell ref="AD10:AE10"/>
    <mergeCell ref="AF10:AG10"/>
    <mergeCell ref="AH10:AI10"/>
    <mergeCell ref="AJ10:AK10"/>
    <mergeCell ref="AL10:AM10"/>
    <mergeCell ref="AN10:AO10"/>
    <mergeCell ref="AP10:AQ10"/>
    <mergeCell ref="AR10:AS10"/>
    <mergeCell ref="AT10:AU10"/>
    <mergeCell ref="AV10:AW10"/>
    <mergeCell ref="AY10:AZ10"/>
    <mergeCell ref="AL9:AM9"/>
    <mergeCell ref="AN9:AO9"/>
    <mergeCell ref="AP9:AQ9"/>
    <mergeCell ref="AR9:AS9"/>
    <mergeCell ref="AH12:AI12"/>
    <mergeCell ref="AJ12:AK12"/>
    <mergeCell ref="AL12:AM12"/>
    <mergeCell ref="AN11:AO11"/>
    <mergeCell ref="AP11:AQ11"/>
    <mergeCell ref="AR11:AS11"/>
    <mergeCell ref="AT11:AU11"/>
    <mergeCell ref="AD11:AE11"/>
    <mergeCell ref="AF11:AG11"/>
    <mergeCell ref="AH11:AI11"/>
    <mergeCell ref="AJ11:AK11"/>
    <mergeCell ref="AL11:AM11"/>
    <mergeCell ref="AD14:AE14"/>
    <mergeCell ref="AF14:AG14"/>
    <mergeCell ref="AH14:AI14"/>
    <mergeCell ref="AJ14:AK14"/>
    <mergeCell ref="AL14:AM14"/>
    <mergeCell ref="AN13:AO13"/>
    <mergeCell ref="AP13:AQ13"/>
    <mergeCell ref="AR13:AS13"/>
    <mergeCell ref="AT13:AU13"/>
    <mergeCell ref="AD13:AE13"/>
    <mergeCell ref="AF13:AG13"/>
    <mergeCell ref="AH13:AI13"/>
    <mergeCell ref="AJ13:AK13"/>
    <mergeCell ref="AL13:AM13"/>
    <mergeCell ref="AH16:AI16"/>
    <mergeCell ref="AJ16:AK16"/>
    <mergeCell ref="AL16:AM16"/>
    <mergeCell ref="AN15:AO15"/>
    <mergeCell ref="AP15:AQ15"/>
    <mergeCell ref="AR15:AS15"/>
    <mergeCell ref="AT15:AU15"/>
    <mergeCell ref="AD15:AE15"/>
    <mergeCell ref="AF15:AG15"/>
    <mergeCell ref="AV5:AW5"/>
    <mergeCell ref="Q5:AC5"/>
    <mergeCell ref="BC9:BE9"/>
    <mergeCell ref="BC10:BE10"/>
    <mergeCell ref="BC11:BE11"/>
    <mergeCell ref="BC12:BE12"/>
    <mergeCell ref="BC13:BE13"/>
    <mergeCell ref="BC14:BE14"/>
    <mergeCell ref="BC15:BE15"/>
    <mergeCell ref="AN6:AO6"/>
    <mergeCell ref="AP6:AQ6"/>
    <mergeCell ref="AR6:AS6"/>
    <mergeCell ref="AT6:AU6"/>
    <mergeCell ref="AV6:AW6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Q7:AZ7"/>
    <mergeCell ref="Q21:AC21"/>
    <mergeCell ref="AD21:AG21"/>
    <mergeCell ref="AV8:AW8"/>
    <mergeCell ref="AD8:AE8"/>
    <mergeCell ref="AF8:AG8"/>
    <mergeCell ref="AH8:AI8"/>
    <mergeCell ref="AJ8:AK8"/>
    <mergeCell ref="AL8:AM8"/>
    <mergeCell ref="AN8:AO8"/>
    <mergeCell ref="AP8:AQ8"/>
    <mergeCell ref="AR8:AS8"/>
    <mergeCell ref="AT8:AU8"/>
    <mergeCell ref="AN16:AO16"/>
    <mergeCell ref="AP16:AQ16"/>
    <mergeCell ref="AR16:AS16"/>
    <mergeCell ref="AT16:AU16"/>
    <mergeCell ref="AV16:AW16"/>
    <mergeCell ref="AV15:AW15"/>
    <mergeCell ref="AN14:AO14"/>
    <mergeCell ref="AP14:AQ14"/>
    <mergeCell ref="AR14:AS14"/>
    <mergeCell ref="AT14:AU14"/>
    <mergeCell ref="AV14:AW14"/>
    <mergeCell ref="AV13:AW13"/>
    <mergeCell ref="BC16:BE16"/>
    <mergeCell ref="BF9:BH9"/>
    <mergeCell ref="BF10:BH10"/>
    <mergeCell ref="BF11:BH11"/>
    <mergeCell ref="BF12:BH12"/>
    <mergeCell ref="BF13:BH13"/>
    <mergeCell ref="BF14:BH14"/>
    <mergeCell ref="BF15:BH15"/>
    <mergeCell ref="Q19:AC19"/>
    <mergeCell ref="AD19:AG19"/>
    <mergeCell ref="BF16:BH16"/>
    <mergeCell ref="AY11:AZ11"/>
    <mergeCell ref="AY12:AZ12"/>
    <mergeCell ref="AY13:AZ13"/>
    <mergeCell ref="AY14:AZ14"/>
    <mergeCell ref="AY15:AZ15"/>
    <mergeCell ref="AN12:AO12"/>
    <mergeCell ref="AP12:AQ12"/>
    <mergeCell ref="AR12:AS12"/>
    <mergeCell ref="AT12:AU12"/>
    <mergeCell ref="AV12:AW12"/>
    <mergeCell ref="AV11:AW11"/>
    <mergeCell ref="AD16:AE16"/>
    <mergeCell ref="AF16:AG16"/>
  </mergeCells>
  <conditionalFormatting sqref="O10:O29">
    <cfRule type="expression" dxfId="11" priority="16">
      <formula>O10=$BU$3</formula>
    </cfRule>
    <cfRule type="expression" dxfId="10" priority="17">
      <formula>O10=$BU$4</formula>
    </cfRule>
  </conditionalFormatting>
  <conditionalFormatting sqref="AH19">
    <cfRule type="expression" dxfId="9" priority="3">
      <formula>AH19=$BU$3</formula>
    </cfRule>
    <cfRule type="expression" dxfId="8" priority="4">
      <formula>AH19=$BU$4</formula>
    </cfRule>
  </conditionalFormatting>
  <conditionalFormatting sqref="AH21">
    <cfRule type="expression" dxfId="7" priority="1">
      <formula>AH21=$BU$3</formula>
    </cfRule>
    <cfRule type="expression" dxfId="6" priority="2">
      <formula>AH21=$BU$4</formula>
    </cfRule>
  </conditionalFormatting>
  <conditionalFormatting sqref="AN6 AP6 AR6 AT6 AV6">
    <cfRule type="expression" dxfId="5" priority="9">
      <formula>AN6=$BU$3</formula>
    </cfRule>
    <cfRule type="expression" dxfId="4" priority="10">
      <formula>AN6=$BU$4</formula>
    </cfRule>
  </conditionalFormatting>
  <conditionalFormatting sqref="BA10:BA16">
    <cfRule type="expression" dxfId="3" priority="11">
      <formula>BA10=$BU$3</formula>
    </cfRule>
    <cfRule type="expression" dxfId="2" priority="12">
      <formula>BA10=$BU$4</formula>
    </cfRule>
  </conditionalFormatting>
  <conditionalFormatting sqref="BI10:BI16">
    <cfRule type="expression" dxfId="1" priority="7">
      <formula>BI10=$BU$3</formula>
    </cfRule>
    <cfRule type="expression" dxfId="0" priority="8">
      <formula>BI10=$BU$4</formula>
    </cfRule>
  </conditionalFormatting>
  <dataValidations count="3">
    <dataValidation type="list" allowBlank="1" showInputMessage="1" showErrorMessage="1" sqref="BC10:BH16" xr:uid="{7C7123F5-74A2-4205-B0D1-6D33124D7510}">
      <formula1>$BU$8:$BU$14</formula1>
    </dataValidation>
    <dataValidation type="list" allowBlank="1" showInputMessage="1" showErrorMessage="1" sqref="AD21:AG21" xr:uid="{73EAF771-8929-4916-A15B-4859880D4D6E}">
      <formula1>$CG$9:$CG$19</formula1>
    </dataValidation>
    <dataValidation type="list" allowBlank="1" showInputMessage="1" showErrorMessage="1" sqref="AD19:AG19" xr:uid="{43F0001E-E384-4598-B6B4-AB621AAD28E9}">
      <formula1>$CD$9:$CD$34</formula1>
    </dataValidation>
  </dataValidations>
  <pageMargins left="0.7" right="0.7" top="0.75" bottom="0.75" header="0.3" footer="0.3"/>
  <pageSetup paperSize="9" scale="85" orientation="landscape" verticalDpi="300" r:id="rId1"/>
  <rowBreaks count="1" manualBreakCount="1">
    <brk id="33" max="9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74890-43BE-44B4-935A-C497FF353E78}">
  <sheetPr>
    <tabColor rgb="FFB42117"/>
  </sheetPr>
  <dimension ref="A1:EE1312"/>
  <sheetViews>
    <sheetView showRowColHeaders="0" zoomScaleNormal="100" workbookViewId="0">
      <pane ySplit="7" topLeftCell="A8" activePane="bottomLeft" state="frozen"/>
      <selection pane="bottomLeft"/>
    </sheetView>
  </sheetViews>
  <sheetFormatPr defaultColWidth="0" defaultRowHeight="15" zeroHeight="1" x14ac:dyDescent="0.25"/>
  <cols>
    <col min="1" max="22" width="2.85546875" style="2" customWidth="1"/>
    <col min="23" max="30" width="2.85546875" style="2" hidden="1" customWidth="1"/>
    <col min="31" max="31" width="8.5703125" style="2" hidden="1" customWidth="1"/>
    <col min="32" max="32" width="2.85546875" style="2" hidden="1" customWidth="1"/>
    <col min="33" max="33" width="8.5703125" style="2" hidden="1" customWidth="1"/>
    <col min="34" max="53" width="2.85546875" style="2" hidden="1" customWidth="1"/>
    <col min="54" max="54" width="8.5703125" style="2" hidden="1" customWidth="1"/>
    <col min="55" max="55" width="2.85546875" style="2" hidden="1" customWidth="1"/>
    <col min="56" max="56" width="8.5703125" style="2" hidden="1" customWidth="1"/>
    <col min="57" max="57" width="2.85546875" style="2" hidden="1" customWidth="1"/>
    <col min="58" max="58" width="17.140625" style="2" hidden="1" customWidth="1"/>
    <col min="59" max="59" width="2.85546875" style="2" hidden="1" customWidth="1"/>
    <col min="60" max="60" width="17.140625" style="2" hidden="1" customWidth="1"/>
    <col min="61" max="61" width="2.85546875" style="2" hidden="1" customWidth="1"/>
    <col min="62" max="62" width="8.5703125" style="2" hidden="1" customWidth="1"/>
    <col min="63" max="64" width="2.85546875" style="2" hidden="1" customWidth="1"/>
    <col min="65" max="65" width="17.140625" style="2" hidden="1" customWidth="1"/>
    <col min="66" max="66" width="2.85546875" style="2" hidden="1" customWidth="1"/>
    <col min="67" max="67" width="17.140625" style="2" hidden="1" customWidth="1"/>
    <col min="68" max="68" width="2.85546875" style="2" hidden="1" customWidth="1"/>
    <col min="69" max="69" width="17.140625" style="2" hidden="1" customWidth="1"/>
    <col min="70" max="70" width="2.85546875" style="2" hidden="1" customWidth="1"/>
    <col min="71" max="73" width="5.7109375" style="2" hidden="1" customWidth="1"/>
    <col min="74" max="74" width="2.85546875" style="2" hidden="1" customWidth="1"/>
    <col min="75" max="76" width="10" style="2" hidden="1" customWidth="1"/>
    <col min="77" max="77" width="2.85546875" style="2" hidden="1" customWidth="1"/>
    <col min="78" max="78" width="11.42578125" style="2" hidden="1" customWidth="1"/>
    <col min="79" max="79" width="2.85546875" style="2" hidden="1" customWidth="1"/>
    <col min="80" max="80" width="11.42578125" style="2" hidden="1" customWidth="1"/>
    <col min="81" max="81" width="2.85546875" style="2" hidden="1" customWidth="1"/>
    <col min="82" max="82" width="14.28515625" style="2" hidden="1" customWidth="1"/>
    <col min="83" max="83" width="2.85546875" style="2" hidden="1" customWidth="1"/>
    <col min="84" max="84" width="17.140625" style="2" hidden="1" customWidth="1"/>
    <col min="85" max="85" width="2.85546875" style="2" hidden="1" customWidth="1"/>
    <col min="86" max="86" width="17.140625" style="2" hidden="1" customWidth="1"/>
    <col min="87" max="87" width="2.85546875" style="2" hidden="1" customWidth="1"/>
    <col min="88" max="88" width="14.28515625" style="2" hidden="1" customWidth="1"/>
    <col min="89" max="89" width="2.85546875" style="2" hidden="1" customWidth="1"/>
    <col min="90" max="90" width="14.28515625" style="2" hidden="1" customWidth="1"/>
    <col min="91" max="91" width="2.85546875" style="2" hidden="1" customWidth="1"/>
    <col min="92" max="92" width="17.140625" style="2" hidden="1" customWidth="1"/>
    <col min="93" max="93" width="2.85546875" style="2" hidden="1" customWidth="1"/>
    <col min="94" max="94" width="17.140625" style="2" hidden="1" customWidth="1"/>
    <col min="95" max="96" width="2.85546875" style="2" hidden="1" customWidth="1"/>
    <col min="97" max="98" width="8.5703125" style="2" hidden="1" customWidth="1"/>
    <col min="99" max="99" width="2.85546875" style="2" hidden="1" customWidth="1"/>
    <col min="100" max="101" width="10" style="2" hidden="1" customWidth="1"/>
    <col min="102" max="102" width="2.85546875" style="2" hidden="1" customWidth="1"/>
    <col min="103" max="104" width="17.140625" style="2" hidden="1" customWidth="1"/>
    <col min="105" max="106" width="2.85546875" style="2" hidden="1" customWidth="1"/>
    <col min="107" max="108" width="8.5703125" style="2" hidden="1" customWidth="1"/>
    <col min="109" max="110" width="14.28515625" style="2" hidden="1" customWidth="1"/>
    <col min="111" max="111" width="2.85546875" style="2" hidden="1" customWidth="1"/>
    <col min="112" max="113" width="11.42578125" style="2" hidden="1" customWidth="1"/>
    <col min="114" max="114" width="2.85546875" style="2" hidden="1" customWidth="1"/>
    <col min="115" max="115" width="11.42578125" style="2" hidden="1" customWidth="1"/>
    <col min="116" max="116" width="2.85546875" style="2" hidden="1" customWidth="1"/>
    <col min="117" max="117" width="8.5703125" style="2" hidden="1" customWidth="1"/>
    <col min="118" max="118" width="2.85546875" style="2" hidden="1" customWidth="1"/>
    <col min="119" max="121" width="11.42578125" style="2" hidden="1" customWidth="1"/>
    <col min="122" max="122" width="2.85546875" style="2" hidden="1" customWidth="1"/>
    <col min="123" max="123" width="11.42578125" style="2" hidden="1" customWidth="1"/>
    <col min="124" max="124" width="2.85546875" style="2" hidden="1" customWidth="1"/>
    <col min="125" max="125" width="8.5703125" style="2" hidden="1" customWidth="1"/>
    <col min="126" max="126" width="2.85546875" style="2" hidden="1" customWidth="1"/>
    <col min="127" max="127" width="11.42578125" style="2" hidden="1" customWidth="1"/>
    <col min="128" max="128" width="2.85546875" style="2" hidden="1" customWidth="1"/>
    <col min="129" max="131" width="11.42578125" style="2" hidden="1" customWidth="1"/>
    <col min="132" max="132" width="2.85546875" style="2" hidden="1" customWidth="1"/>
    <col min="133" max="133" width="11.42578125" style="2" hidden="1" customWidth="1"/>
    <col min="134" max="134" width="2.85546875" style="2" hidden="1" customWidth="1"/>
    <col min="135" max="135" width="14.28515625" style="2" hidden="1" customWidth="1"/>
    <col min="136" max="16384" width="2.85546875" style="2" hidden="1"/>
  </cols>
  <sheetData>
    <row r="1" spans="1:135" ht="15" customHeight="1" x14ac:dyDescent="0.25">
      <c r="A1" s="6"/>
      <c r="B1" s="262" t="s">
        <v>6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170"/>
      <c r="V1" s="6"/>
    </row>
    <row r="2" spans="1:135" ht="15" customHeight="1" x14ac:dyDescent="0.25">
      <c r="A2" s="6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170"/>
      <c r="V2" s="6"/>
      <c r="AG2" s="12">
        <f>COUNTIF($AG$8:$AG$307, "X")</f>
        <v>0</v>
      </c>
      <c r="AY2" s="278">
        <f>COUNTIF(AY$8:AY$307, $AG3)</f>
        <v>0</v>
      </c>
      <c r="AZ2" s="279"/>
      <c r="DH2" s="9" t="str">
        <f>Wallet!$BD4</f>
        <v>Currency Name</v>
      </c>
      <c r="DO2" s="9" t="str">
        <f>Market!$BD4</f>
        <v>Alphabetical</v>
      </c>
      <c r="DY2" s="9" t="str">
        <f>Market!$BD4</f>
        <v>Alphabetical</v>
      </c>
    </row>
    <row r="3" spans="1:135" x14ac:dyDescent="0.25">
      <c r="A3" s="6"/>
      <c r="B3" s="258" t="str">
        <f>IF($BD3=0, "", $BF3)</f>
        <v/>
      </c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6" t="str">
        <f>IF($BD3=0, "", $AG$6)</f>
        <v/>
      </c>
      <c r="U3" s="6"/>
      <c r="V3" s="6"/>
      <c r="AE3" s="12">
        <f>SUM($AL3:$AZ3)</f>
        <v>0</v>
      </c>
      <c r="AG3" s="21" t="s">
        <v>29</v>
      </c>
      <c r="AL3" s="278">
        <f>COUNTIF(AL$8:AL$307, $AG3)</f>
        <v>0</v>
      </c>
      <c r="AM3" s="273"/>
      <c r="AN3" s="273"/>
      <c r="AO3" s="273">
        <f>COUNTIF(AO$8:AO$307, $AG3)</f>
        <v>0</v>
      </c>
      <c r="AP3" s="273"/>
      <c r="AQ3" s="273"/>
      <c r="AR3" s="273"/>
      <c r="AS3" s="273"/>
      <c r="AT3" s="273"/>
      <c r="AU3" s="273"/>
      <c r="AV3" s="273">
        <f>COUNTIF(AV$8:AV$307, $AG3)</f>
        <v>0</v>
      </c>
      <c r="AW3" s="273"/>
      <c r="AX3" s="273"/>
      <c r="AY3" s="273">
        <f>COUNTIF(AY$8:AY$307, $AG3)</f>
        <v>0</v>
      </c>
      <c r="AZ3" s="279"/>
      <c r="BB3" s="12" t="s">
        <v>31</v>
      </c>
      <c r="BD3" s="9">
        <f>COUNTIF($BB$8:$BB$307, $BB3)</f>
        <v>0</v>
      </c>
      <c r="BF3" s="35" t="s">
        <v>4</v>
      </c>
      <c r="BH3" s="130">
        <f>'Game Setup'!$H$20</f>
        <v>1000</v>
      </c>
      <c r="BJ3" s="12">
        <f>IF($BD$5&gt;0, $BD$5, SUM(BJ4:BJ5)-$AY$2)</f>
        <v>0</v>
      </c>
      <c r="BM3" s="12">
        <f>COUNTIF($AG$8:$AG$307, "X")</f>
        <v>0</v>
      </c>
      <c r="BO3" s="12">
        <v>1400</v>
      </c>
      <c r="DH3" s="11" t="str">
        <f>Wallet!$BD5</f>
        <v>Currency Value</v>
      </c>
      <c r="DO3" s="10" t="str">
        <f>Market!$BD5</f>
        <v>Strongest to Weakest</v>
      </c>
      <c r="DY3" s="10" t="str">
        <f>Market!$BD5</f>
        <v>Strongest to Weakest</v>
      </c>
    </row>
    <row r="4" spans="1:135" x14ac:dyDescent="0.25">
      <c r="A4" s="6"/>
      <c r="B4" s="258" t="str">
        <f t="shared" ref="B4:B5" si="0">IF($BD4=0, "", $BF4)</f>
        <v/>
      </c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6" t="str">
        <f t="shared" ref="T4:T5" si="1">IF($BD4=0, "", $AG$6)</f>
        <v/>
      </c>
      <c r="U4" s="6"/>
      <c r="V4" s="6"/>
      <c r="AE4" s="12">
        <f>SUM($AL4:$AZ4)</f>
        <v>0</v>
      </c>
      <c r="AG4" s="21" t="s">
        <v>30</v>
      </c>
      <c r="AL4" s="278">
        <f>COUNTIF(AL$8:AL$307, $AG4)</f>
        <v>0</v>
      </c>
      <c r="AM4" s="273"/>
      <c r="AN4" s="273"/>
      <c r="AO4" s="273">
        <f>COUNTIF(AO$8:AO$307, $AG4)</f>
        <v>0</v>
      </c>
      <c r="AP4" s="273"/>
      <c r="AQ4" s="273"/>
      <c r="AR4" s="273"/>
      <c r="AS4" s="273"/>
      <c r="AT4" s="273"/>
      <c r="AU4" s="273"/>
      <c r="AV4" s="273">
        <f>COUNTIF(AV$8:AV$307, $AG4)</f>
        <v>0</v>
      </c>
      <c r="AW4" s="273"/>
      <c r="AX4" s="273"/>
      <c r="AY4" s="273">
        <f>COUNTIF(AY$8:AY$307, $AG4)</f>
        <v>0</v>
      </c>
      <c r="AZ4" s="279"/>
      <c r="BB4" s="12" t="s">
        <v>1</v>
      </c>
      <c r="BD4" s="10">
        <f>COUNTIF($BB$8:$BB$307, $BB4)</f>
        <v>0</v>
      </c>
      <c r="BF4" s="36" t="s">
        <v>5</v>
      </c>
      <c r="BJ4" s="9">
        <f>SUM($AL3:$AZ3)</f>
        <v>0</v>
      </c>
      <c r="CF4" s="8" t="s">
        <v>38</v>
      </c>
      <c r="CH4" s="8" t="s">
        <v>164</v>
      </c>
      <c r="DO4" s="11" t="str">
        <f>Market!$BD6</f>
        <v>Weakest to Strongest</v>
      </c>
      <c r="DY4" s="11" t="str">
        <f>Market!$BD6</f>
        <v>Weakest to Strongest</v>
      </c>
    </row>
    <row r="5" spans="1:135" x14ac:dyDescent="0.25">
      <c r="A5" s="6"/>
      <c r="B5" s="258" t="str">
        <f t="shared" si="0"/>
        <v/>
      </c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6" t="str">
        <f t="shared" si="1"/>
        <v/>
      </c>
      <c r="U5" s="6"/>
      <c r="V5" s="6"/>
      <c r="AG5" s="22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B5" s="12" t="s">
        <v>33</v>
      </c>
      <c r="BD5" s="11">
        <f>COUNTIF($BB$8:$BB$307, $BB5)</f>
        <v>0</v>
      </c>
      <c r="BF5" s="37" t="s">
        <v>32</v>
      </c>
      <c r="BH5" s="118" t="str">
        <f>IF(COUNTIF($BB$8:$BB$307, $BB$4)=0, IF(MAX($B$8:$B$307)=0, "", MAX($B$8:$B$307)), IFERROR(INDEX($B$8:$B$307, MATCH($BB$4, $BB$8:$BB$307, 0)), ""))</f>
        <v/>
      </c>
      <c r="BJ5" s="11">
        <f>SUM($AL$4:$AZ$4)</f>
        <v>0</v>
      </c>
      <c r="BM5" s="290" t="s">
        <v>36</v>
      </c>
      <c r="BN5" s="291"/>
      <c r="BO5" s="292"/>
      <c r="BQ5" s="13" t="str">
        <f ca="1">IF($AE$30="", "", IFERROR(INDEX('Game Setup'!$JE$8:$JE$176, MATCH($AE$30, 'Game Setup'!$JE$8:$JE$176, 1)), ""))</f>
        <v/>
      </c>
      <c r="BS5" s="22" t="s">
        <v>97</v>
      </c>
      <c r="BT5" s="12">
        <v>400</v>
      </c>
      <c r="CF5" s="184">
        <f>'Game Setup'!$H$23</f>
        <v>0.01</v>
      </c>
      <c r="CH5" s="130">
        <f>SUM($CH$8:$CH$307)</f>
        <v>0</v>
      </c>
      <c r="CN5" s="290" t="s">
        <v>37</v>
      </c>
      <c r="CO5" s="291"/>
      <c r="CP5" s="292"/>
      <c r="DF5" s="112" t="str">
        <f>IFERROR(ROUND(AVERAGE($DC$8:$DC$27), 0), "")</f>
        <v/>
      </c>
    </row>
    <row r="6" spans="1:13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AE6" s="8" t="s">
        <v>8</v>
      </c>
      <c r="AG6" s="33" t="s">
        <v>40</v>
      </c>
      <c r="CH6" s="8" t="s">
        <v>163</v>
      </c>
      <c r="CL6" s="7" t="s">
        <v>113</v>
      </c>
      <c r="DH6" s="12">
        <f>COUNTIF($DD$8:$DD$27, "")</f>
        <v>0</v>
      </c>
      <c r="DK6" s="12" t="str">
        <f>IF(Wallet!$E$9=Wallet!$BD$4, Wallet!$BD$4, Wallet!$BD$5)</f>
        <v>Currency Value</v>
      </c>
      <c r="DO6" s="12">
        <f>COUNTIF($DD$8:$DD$27, "")</f>
        <v>0</v>
      </c>
      <c r="DS6" s="12" t="str">
        <f>Market!$BD$8</f>
        <v>Strongest to Weakest</v>
      </c>
      <c r="DY6" s="12">
        <f>COUNTIF($DD$8:$DD$27, "")</f>
        <v>0</v>
      </c>
      <c r="EC6" s="12" t="str">
        <f>Market!$BD$8</f>
        <v>Strongest to Weakest</v>
      </c>
    </row>
    <row r="7" spans="1:135" x14ac:dyDescent="0.25">
      <c r="A7" s="6"/>
      <c r="B7" s="212" t="s">
        <v>3</v>
      </c>
      <c r="C7" s="213"/>
      <c r="D7" s="213"/>
      <c r="E7" s="284" t="s">
        <v>0</v>
      </c>
      <c r="F7" s="285"/>
      <c r="G7" s="285"/>
      <c r="H7" s="285" t="s">
        <v>2</v>
      </c>
      <c r="I7" s="285"/>
      <c r="J7" s="285"/>
      <c r="K7" s="285"/>
      <c r="L7" s="285"/>
      <c r="M7" s="285"/>
      <c r="N7" s="285"/>
      <c r="O7" s="285" t="s">
        <v>7</v>
      </c>
      <c r="P7" s="285"/>
      <c r="Q7" s="285"/>
      <c r="R7" s="284" t="s">
        <v>1</v>
      </c>
      <c r="S7" s="286"/>
      <c r="T7" s="280" t="str">
        <f>$AG$6</f>
        <v>●</v>
      </c>
      <c r="U7" s="281"/>
      <c r="V7" s="6"/>
      <c r="AE7" s="12"/>
      <c r="AI7" s="274" t="str">
        <f>B$7</f>
        <v>Number</v>
      </c>
      <c r="AJ7" s="274"/>
      <c r="AK7" s="274"/>
      <c r="AL7" s="274" t="str">
        <f>E$7</f>
        <v>Sell</v>
      </c>
      <c r="AM7" s="274"/>
      <c r="AN7" s="274"/>
      <c r="AO7" s="274" t="str">
        <f>H$7</f>
        <v>Value</v>
      </c>
      <c r="AP7" s="274"/>
      <c r="AQ7" s="274"/>
      <c r="AR7" s="274"/>
      <c r="AS7" s="274"/>
      <c r="AT7" s="274"/>
      <c r="AU7" s="274"/>
      <c r="AV7" s="274" t="str">
        <f>O$7</f>
        <v>Buy</v>
      </c>
      <c r="AW7" s="274"/>
      <c r="AX7" s="274"/>
      <c r="AY7" s="274" t="str">
        <f>R$7</f>
        <v>Sign</v>
      </c>
      <c r="AZ7" s="274"/>
      <c r="BF7" s="8" t="s">
        <v>39</v>
      </c>
      <c r="BH7" s="8" t="s">
        <v>34</v>
      </c>
      <c r="BJ7" s="8" t="s">
        <v>41</v>
      </c>
      <c r="BM7" s="8" t="s">
        <v>34</v>
      </c>
      <c r="BO7" s="8" t="s">
        <v>35</v>
      </c>
      <c r="BQ7" s="8" t="s">
        <v>102</v>
      </c>
      <c r="BS7" s="8" t="s">
        <v>48</v>
      </c>
      <c r="BT7" s="8" t="s">
        <v>7</v>
      </c>
      <c r="BU7" s="8" t="str">
        <f>Wallet!$AD$11</f>
        <v>₩</v>
      </c>
      <c r="BW7" s="8" t="s">
        <v>209</v>
      </c>
      <c r="BX7" s="8" t="s">
        <v>210</v>
      </c>
      <c r="BZ7" s="8" t="s">
        <v>42</v>
      </c>
      <c r="CB7" s="8" t="s">
        <v>144</v>
      </c>
      <c r="CD7" s="8" t="s">
        <v>43</v>
      </c>
      <c r="CF7" s="8" t="s">
        <v>47</v>
      </c>
      <c r="CH7" s="8" t="s">
        <v>162</v>
      </c>
      <c r="CJ7" s="8" t="s">
        <v>44</v>
      </c>
      <c r="CL7" s="8" t="s">
        <v>44</v>
      </c>
      <c r="CN7" s="8" t="s">
        <v>34</v>
      </c>
      <c r="CP7" s="8" t="s">
        <v>35</v>
      </c>
      <c r="CS7" s="8" t="s">
        <v>45</v>
      </c>
      <c r="CT7" s="8" t="s">
        <v>46</v>
      </c>
      <c r="CV7" s="8" t="s">
        <v>209</v>
      </c>
      <c r="CW7" s="8" t="s">
        <v>210</v>
      </c>
      <c r="CY7" s="8" t="s">
        <v>45</v>
      </c>
      <c r="CZ7" s="8" t="s">
        <v>46</v>
      </c>
      <c r="DC7" s="8" t="s">
        <v>51</v>
      </c>
      <c r="DD7" s="8" t="s">
        <v>49</v>
      </c>
      <c r="DE7" s="8" t="s">
        <v>2</v>
      </c>
      <c r="DF7" s="45" t="s">
        <v>50</v>
      </c>
      <c r="DH7" s="8" t="str">
        <f>$DH$2</f>
        <v>Currency Name</v>
      </c>
      <c r="DI7" s="8" t="str">
        <f>$DH$3</f>
        <v>Currency Value</v>
      </c>
      <c r="DO7" s="8" t="str">
        <f>$DH$2</f>
        <v>Currency Name</v>
      </c>
      <c r="DP7" s="8" t="s">
        <v>122</v>
      </c>
      <c r="DQ7" s="8" t="s">
        <v>123</v>
      </c>
      <c r="DW7" s="8" t="s">
        <v>147</v>
      </c>
      <c r="DY7" s="8" t="str">
        <f>$DH$2</f>
        <v>Currency Name</v>
      </c>
      <c r="DZ7" s="8" t="s">
        <v>122</v>
      </c>
      <c r="EA7" s="8" t="s">
        <v>123</v>
      </c>
      <c r="EE7" s="8" t="s">
        <v>199</v>
      </c>
    </row>
    <row r="8" spans="1:135" ht="30" customHeight="1" x14ac:dyDescent="0.25">
      <c r="A8" s="34"/>
      <c r="B8" s="259" t="str">
        <f>IF($AG8="", "", $AI8)</f>
        <v/>
      </c>
      <c r="C8" s="260"/>
      <c r="D8" s="261"/>
      <c r="E8" s="269"/>
      <c r="F8" s="269"/>
      <c r="G8" s="269"/>
      <c r="H8" s="270"/>
      <c r="I8" s="270"/>
      <c r="J8" s="270"/>
      <c r="K8" s="270"/>
      <c r="L8" s="270"/>
      <c r="M8" s="270"/>
      <c r="N8" s="270"/>
      <c r="O8" s="269"/>
      <c r="P8" s="269"/>
      <c r="Q8" s="269"/>
      <c r="R8" s="271"/>
      <c r="S8" s="272"/>
      <c r="T8" s="282" t="str">
        <f t="shared" ref="T8:T71" si="2">IF($AG8="", "", $AG$6)</f>
        <v/>
      </c>
      <c r="U8" s="283"/>
      <c r="V8" s="34"/>
      <c r="AE8" s="15" t="str">
        <f>IF('Dev Settings'!$B10="", "", 'Dev Settings'!$B10)</f>
        <v>AED</v>
      </c>
      <c r="AG8" s="15" t="str">
        <f>IF(AND($E8="", $H8="", $O8="", $R8=""), "", "X")</f>
        <v/>
      </c>
      <c r="AI8" s="275">
        <v>1</v>
      </c>
      <c r="AJ8" s="277"/>
      <c r="AK8" s="276"/>
      <c r="AL8" s="275" t="str">
        <f>IF($AG8="", "", IF($E8="", $AG$3, IF(COUNTIF($AE$8:$AE$27, $E8)=0, $AG$4, "")))</f>
        <v/>
      </c>
      <c r="AM8" s="277"/>
      <c r="AN8" s="277"/>
      <c r="AO8" s="275" t="str">
        <f>IF($AG8="", "", IF($H8="", $AG$3, IF(OR(ISNUMBER($H8)=FALSE, $H8&gt;$BH8), $AG$4, "")))</f>
        <v/>
      </c>
      <c r="AP8" s="277"/>
      <c r="AQ8" s="277"/>
      <c r="AR8" s="277"/>
      <c r="AS8" s="277"/>
      <c r="AT8" s="277"/>
      <c r="AU8" s="276"/>
      <c r="AV8" s="275" t="str">
        <f>IF($AG8="", "", IF($O8="", $AG$3, IF(OR(COUNTIF($AE$8:$AE$27, $O8)=0, $E8=$O8), $AG$4, "")))</f>
        <v/>
      </c>
      <c r="AW8" s="277"/>
      <c r="AX8" s="277"/>
      <c r="AY8" s="275" t="str">
        <f>IF($AG8="", "", IF(OR($E8="", $H8="", $O8="", NOT($AL8=""), NOT($AO8=""), NOT($AV8="")), "", IF($R8="", $AG$3, IF(ISNUMBER($R8)=FALSE, $AG$4, ""))))</f>
        <v/>
      </c>
      <c r="AZ8" s="276"/>
      <c r="BB8" s="23" t="str">
        <f>IF($AG8="", "", IF(AND($AL8="", $AO8="", $AV8="", $AY8=""), $BB$3, $BB$4))</f>
        <v/>
      </c>
      <c r="BD8" s="30" t="str">
        <f>IF(NOT($R8=""), $R8, IF(AND($BB8=$BB$4, $AL8="", $AO8="", $AV8=""), $AE$30, ""))</f>
        <v/>
      </c>
      <c r="BF8" s="27" t="str">
        <f>IF(NOT($H8=""), $H8, $BH8)</f>
        <v/>
      </c>
      <c r="BH8" s="38" t="str">
        <f>IF($E8="", "", $BH$3)</f>
        <v/>
      </c>
      <c r="BJ8" s="15" t="str">
        <f>IF($BB8="", "", IF($R8="", "", "X"))</f>
        <v/>
      </c>
      <c r="BM8" s="27" t="str">
        <f>$BH8</f>
        <v/>
      </c>
      <c r="BN8" s="26"/>
      <c r="BO8" s="38" t="str">
        <f>IF($O8="", "", $BH$3)</f>
        <v/>
      </c>
      <c r="BP8" s="26"/>
      <c r="BQ8" s="119" t="str">
        <f>IF($AG8="", "", IF($R8="", $BQ$5, IFERROR(INDEX('Game Setup'!$JE$8:$JE$176, MATCH($R8, 'Game Setup'!$JE$8:$JE$176, 1)), "")))</f>
        <v/>
      </c>
      <c r="BR8" s="26"/>
      <c r="BS8" s="71" t="str">
        <f>IF(OR($E8="", $BQ8=""), "", IFERROR(INDEX('Game Setup'!$ML$8:$NE$176, MATCH($BQ8, 'Game Setup'!$JE$8:$JE$176, 0), MATCH($E8, 'Game Setup'!$ML$7:$NE$7, 0)), ""))</f>
        <v/>
      </c>
      <c r="BT8" s="72" t="str">
        <f>IF(OR($O8="", $BQ8=""), "", IFERROR(INDEX('Game Setup'!$ML$8:$NE$176, MATCH($BQ8, 'Game Setup'!$JE$8:$JE$176, 0), MATCH($O8, 'Game Setup'!$ML$7:$NE$7, 0)), ""))</f>
        <v/>
      </c>
      <c r="BU8" s="72" t="str">
        <f>IF(OR($O8="", $BQ8=""), "", IFERROR(INDEX('Game Setup'!$NG$8:$NG$176, MATCH($BQ8, 'Game Setup'!$JE$8:$JE$176, 0)), ""))</f>
        <v/>
      </c>
      <c r="BV8" s="26"/>
      <c r="BW8" s="177" t="str">
        <f>IFERROR(BS8/BU8, "")</f>
        <v/>
      </c>
      <c r="BX8" s="178" t="str">
        <f>IFERROR(BT8/BU8, "")</f>
        <v/>
      </c>
      <c r="BY8" s="26"/>
      <c r="BZ8" s="39" t="str">
        <f t="shared" ref="BZ8:BZ71" si="3">IFERROR(BS8/BT8, "")</f>
        <v/>
      </c>
      <c r="CB8" s="39" t="str">
        <f t="shared" ref="CB8:CB71" si="4">IFERROR(BT8/BS8, "")</f>
        <v/>
      </c>
      <c r="CD8" s="27" t="str">
        <f t="shared" ref="CD8:CD71" si="5">IFERROR(ROUND($H8*$BZ8, 0), "")</f>
        <v/>
      </c>
      <c r="CF8" s="27" t="str">
        <f>IFERROR(ROUND($CD8*$CF$5, 0), "")</f>
        <v/>
      </c>
      <c r="CH8" s="27" t="str">
        <f t="shared" ref="CH8:CH71" si="6">IF($CT8="", "", IFERROR(ROUND($CD8/$BU8*$BT8*$CF$5, 0), ""))</f>
        <v/>
      </c>
      <c r="CJ8" s="27" t="str">
        <f>IFERROR($CD8-$CF8, "")</f>
        <v/>
      </c>
      <c r="CL8" s="27">
        <f>IF(CJ8="", 0, CJ8)</f>
        <v>0</v>
      </c>
      <c r="CN8" s="27" t="str">
        <f>IF(OR($E8="", $H8=""), "", IFERROR($BH8-$H8, ""))</f>
        <v/>
      </c>
      <c r="CO8" s="26"/>
      <c r="CP8" s="27" t="str">
        <f>IF(OR($E8="", $H8="", $O8=""), "", IFERROR($BO8+$CJ8, ""))</f>
        <v/>
      </c>
      <c r="CS8" s="15" t="str">
        <f>IF($BB8=$BB$3, $E8, "")</f>
        <v/>
      </c>
      <c r="CT8" s="18" t="str">
        <f>IF($BB8=$BB$3, $O8, "")</f>
        <v/>
      </c>
      <c r="CV8" s="177" t="str">
        <f>IF(CS8="", "", BW8)</f>
        <v/>
      </c>
      <c r="CW8" s="178" t="str">
        <f>IF(CT8="", "", BX8)</f>
        <v/>
      </c>
      <c r="CY8" s="27" t="str">
        <f>IF(CS8="", "", $H8)</f>
        <v/>
      </c>
      <c r="CZ8" s="27" t="str">
        <f>IF(CT8="", "", $CJ8)</f>
        <v/>
      </c>
      <c r="DC8" s="71" t="str">
        <f>IF($DD8="", "", IFERROR(INDEX('Game Setup'!$ML$8:$NE$176, MATCH("X", 'Game Setup'!$NK$8:$NK$176, 0), MATCH($DD8, 'Game Setup'!$ML$7:$NE$7, 0)), ""))</f>
        <v/>
      </c>
      <c r="DD8" s="15" t="str">
        <f>$AE8</f>
        <v>AED</v>
      </c>
      <c r="DE8" s="42">
        <f t="shared" ref="DE8:DE27" si="7">IF($DD8="", "", $BH$3+SUMIF($CT$8:$CT$307, $DD8, $CZ$8:$CZ$307)-SUMIF($CS$8:$CS$307, $DD8, $CY$8:$CY$307))</f>
        <v>1000</v>
      </c>
      <c r="DF8" s="42" t="str">
        <f>IFERROR(ROUND($DE8*$DC8/$DF$5, 0), "")</f>
        <v/>
      </c>
      <c r="DH8" s="15">
        <f>IF($DD8="", "", COUNTIF($DD$8:$DD$27, "&lt;"&amp;$DD8)+1+COUNTIF($DD$8:$DD8, $DD8)-1-$DH$6)</f>
        <v>1</v>
      </c>
      <c r="DI8" s="15" t="str">
        <f>IF($DF8="", "", COUNTIF($DF$8:$DF$27, "&gt;"&amp;$DF8)+1+COUNTIF($DF$8:$DF8, $DF8)-1)</f>
        <v/>
      </c>
      <c r="DK8" s="15" t="str">
        <f>IF($DK$6=$DH$2, $DH8, $DI8)</f>
        <v/>
      </c>
      <c r="DM8" s="15">
        <v>1</v>
      </c>
      <c r="DO8" s="15">
        <f>IF($DD8="", "", COUNTIF($DD$8:$DD$27, "&lt;"&amp;$DD8)+1+COUNTIF($DD$8:$DD8, $DD8)-1-$DO$6)</f>
        <v>1</v>
      </c>
      <c r="DP8" s="15" t="str">
        <f>IF($DC8="", "", COUNTIF($DC$8:$DC$27, "&gt;"&amp;$DC8)+1+COUNTIF($DC$8:$DC8, $DC8)-1)</f>
        <v/>
      </c>
      <c r="DQ8" s="15" t="str">
        <f>IF($DC8="", "", COUNTIF($DC$8:$DC$27, "&lt;"&amp;$DC8)+1+COUNTIF($DC$8:$DC8, $DC8)-1)</f>
        <v/>
      </c>
      <c r="DS8" s="15" t="str">
        <f>IF($DS$6=$DO$3, $DP8, IF($DS$6=$DO$4, $DQ8, $DO8))</f>
        <v/>
      </c>
      <c r="DU8" s="120" t="str">
        <f t="shared" ref="DU8:DU71" si="8">IF($B8="", "", COUNTIF($B$8:$B$307, "&gt;"&amp;$B8)+1)</f>
        <v/>
      </c>
      <c r="DW8" s="15" t="str">
        <f t="shared" ref="DW8:DW71" si="9">IFERROR(INDEX($B$8:$B$307, MATCH($AI8, $DU$8:$DU$307, 0)), "")</f>
        <v/>
      </c>
      <c r="DY8" s="15">
        <f>IF($DD8="", "", COUNTIF($DD$8:$DD$27, "&lt;"&amp;$DD8)+1+COUNTIF($DD$8:$DD8, $DD8)-1-$DO$6)</f>
        <v>1</v>
      </c>
      <c r="DZ8" s="15" t="str">
        <f>IF($DC8="", "", COUNTIF($DC$8:$DC$27, "&gt;"&amp;$DC8)+1+COUNTIF($DC$8:$DC8, $DC8)-1)</f>
        <v/>
      </c>
      <c r="EA8" s="15" t="str">
        <f>IF($DC8="", "", COUNTIF($DC$8:$DC$27, "&lt;"&amp;$DC8)+1+COUNTIF($DC$8:$DC8, $DC8)-1)</f>
        <v/>
      </c>
      <c r="EC8" s="15" t="str">
        <f>IF($EC$6=$DY$3, $DZ8, IF($EC$6=$DY$4, $EA8, $DY8))</f>
        <v/>
      </c>
      <c r="EE8" s="166" t="str">
        <f>IFERROR($DF8/SUM($DF$8:$DF$27), "")</f>
        <v/>
      </c>
    </row>
    <row r="9" spans="1:135" ht="30" customHeight="1" x14ac:dyDescent="0.25">
      <c r="A9" s="34"/>
      <c r="B9" s="266" t="str">
        <f>IF($AG9="", "", $AI9)</f>
        <v/>
      </c>
      <c r="C9" s="267"/>
      <c r="D9" s="268"/>
      <c r="E9" s="269"/>
      <c r="F9" s="269"/>
      <c r="G9" s="269"/>
      <c r="H9" s="270"/>
      <c r="I9" s="270"/>
      <c r="J9" s="270"/>
      <c r="K9" s="270"/>
      <c r="L9" s="270"/>
      <c r="M9" s="270"/>
      <c r="N9" s="270"/>
      <c r="O9" s="269"/>
      <c r="P9" s="269"/>
      <c r="Q9" s="269"/>
      <c r="R9" s="271"/>
      <c r="S9" s="272"/>
      <c r="T9" s="254" t="str">
        <f t="shared" si="2"/>
        <v/>
      </c>
      <c r="U9" s="255"/>
      <c r="V9" s="34"/>
      <c r="AE9" s="17" t="str">
        <f>IF('Dev Settings'!$B11="", "", 'Dev Settings'!$B11)</f>
        <v>ARS</v>
      </c>
      <c r="AG9" s="17" t="str">
        <f t="shared" ref="AG9:AG72" si="10">IF(AND($E9="", $H9="", $O9="", $R9=""), "", "X")</f>
        <v/>
      </c>
      <c r="AI9" s="263">
        <v>2</v>
      </c>
      <c r="AJ9" s="264"/>
      <c r="AK9" s="265"/>
      <c r="AL9" s="263" t="str">
        <f>IF($AG9="", "", IF($E9="", $AG$3, IF(COUNTIF($AE$8:$AE$27, $E9)=0, $AG$4, "")))</f>
        <v/>
      </c>
      <c r="AM9" s="264"/>
      <c r="AN9" s="264"/>
      <c r="AO9" s="263" t="str">
        <f t="shared" ref="AO9:AO72" si="11">IF($AG9="", "", IF($H9="", $AG$3, IF(OR(ISNUMBER($H9)=FALSE, $H9&gt;$BH9), $AG$4, "")))</f>
        <v/>
      </c>
      <c r="AP9" s="264"/>
      <c r="AQ9" s="264"/>
      <c r="AR9" s="264"/>
      <c r="AS9" s="264"/>
      <c r="AT9" s="264"/>
      <c r="AU9" s="265"/>
      <c r="AV9" s="263" t="str">
        <f t="shared" ref="AV9:AV72" si="12">IF($AG9="", "", IF($O9="", $AG$3, IF(OR(COUNTIF($AE$8:$AE$27, $O9)=0, $E9=$O9), $AG$4, "")))</f>
        <v/>
      </c>
      <c r="AW9" s="264"/>
      <c r="AX9" s="264"/>
      <c r="AY9" s="263" t="str">
        <f t="shared" ref="AY9:AY72" si="13">IF($AG9="", "", IF(OR($E9="", $H9="", $O9="", NOT($AL9=""), NOT($AO9=""), NOT($AV9="")), "", IF($R9="", $AG$3, IF(ISNUMBER($R9)=FALSE, $AG$4, ""))))</f>
        <v/>
      </c>
      <c r="AZ9" s="265"/>
      <c r="BB9" s="23" t="str">
        <f>IF($AG9="", "", IF(AND($AL9="", $AO9="", $AV9="", $AY9=""), $BB$3, IF(COUNTIF($BB$8:$BB8, $BB$4)&gt;0, $BB$5, $BB$4)))</f>
        <v/>
      </c>
      <c r="BD9" s="31" t="str">
        <f t="shared" ref="BD9:BD72" si="14">IF(NOT($R9=""), $R9, IF(AND($BB9=$BB$4, $AL9="", $AO9="", $AV9=""), $AE$30, ""))</f>
        <v/>
      </c>
      <c r="BF9" s="28" t="str">
        <f t="shared" ref="BF9:BF72" si="15">IF(NOT($H9=""), $H9, $BH9)</f>
        <v/>
      </c>
      <c r="BH9" s="28" t="str">
        <f>IF($E9="", "", $BH$3+SUMIF($O$8:$O8, $E9, $CJ$8:$CJ8)-SUMIF($E$8:$E8, $E9, $H$8:$H8))</f>
        <v/>
      </c>
      <c r="BJ9" s="17" t="str">
        <f t="shared" ref="BJ9:BJ72" si="16">IF($BB9="", "", IF($R9="", "", "X"))</f>
        <v/>
      </c>
      <c r="BM9" s="28" t="str">
        <f>$BH9</f>
        <v/>
      </c>
      <c r="BN9" s="26"/>
      <c r="BO9" s="28" t="str">
        <f>IF($O9="", "", $BH$3+SUMIF($O$8:$O8, $O9, $CP$8:$CP8)-SUMIF($E$8:$E8, $O9, $H$8:$H8))</f>
        <v/>
      </c>
      <c r="BP9" s="26"/>
      <c r="BQ9" s="69" t="str">
        <f>IF($AG9="", "", IF($R9="", $BQ$5, IFERROR(INDEX('Game Setup'!$JE$8:$JE$176, MATCH($R9, 'Game Setup'!$JE$8:$JE$176, 1)), "")))</f>
        <v/>
      </c>
      <c r="BR9" s="26"/>
      <c r="BS9" s="73" t="str">
        <f>IF(OR($E9="", $BQ9=""), "", IFERROR(INDEX('Game Setup'!$ML$8:$NE$176, MATCH($BQ9, 'Game Setup'!$JE$8:$JE$176, 0), MATCH($E9, 'Game Setup'!$ML$7:$NE$7, 0)), ""))</f>
        <v/>
      </c>
      <c r="BT9" s="74" t="str">
        <f>IF(OR($O9="", $BQ9=""), "", IFERROR(INDEX('Game Setup'!$ML$8:$NE$176, MATCH($BQ9, 'Game Setup'!$JE$8:$JE$176, 0), MATCH($O9, 'Game Setup'!$ML$7:$NE$7, 0)), ""))</f>
        <v/>
      </c>
      <c r="BU9" s="74" t="str">
        <f>IF(OR($O9="", $BQ9=""), "", IFERROR(INDEX('Game Setup'!$NG$8:$NG$176, MATCH($BQ9, 'Game Setup'!$JE$8:$JE$176, 0)), ""))</f>
        <v/>
      </c>
      <c r="BV9" s="26"/>
      <c r="BW9" s="179" t="str">
        <f t="shared" ref="BW9:BW72" si="17">IFERROR(BS9/BU9, "")</f>
        <v/>
      </c>
      <c r="BX9" s="180" t="str">
        <f t="shared" ref="BX9:BX72" si="18">IFERROR(BT9/BU9, "")</f>
        <v/>
      </c>
      <c r="BY9" s="26"/>
      <c r="BZ9" s="40" t="str">
        <f t="shared" si="3"/>
        <v/>
      </c>
      <c r="CB9" s="40" t="str">
        <f t="shared" si="4"/>
        <v/>
      </c>
      <c r="CD9" s="28" t="str">
        <f t="shared" si="5"/>
        <v/>
      </c>
      <c r="CF9" s="28" t="str">
        <f t="shared" ref="CF9:CF72" si="19">IFERROR(ROUND($CD9*$CF$5, 0), "")</f>
        <v/>
      </c>
      <c r="CH9" s="28" t="str">
        <f t="shared" si="6"/>
        <v/>
      </c>
      <c r="CJ9" s="28" t="str">
        <f t="shared" ref="CJ9:CJ72" si="20">IFERROR($CD9-$CF9, "")</f>
        <v/>
      </c>
      <c r="CL9" s="28">
        <f>IF(CJ9="", 0, CJ9)</f>
        <v>0</v>
      </c>
      <c r="CN9" s="28" t="str">
        <f t="shared" ref="CN9:CN72" si="21">IF(OR($E9="", $H9=""), "", IFERROR($BH9-$H9, ""))</f>
        <v/>
      </c>
      <c r="CO9" s="26"/>
      <c r="CP9" s="28" t="str">
        <f t="shared" ref="CP9:CP71" si="22">IF(OR($E9="", $H9="", $O9=""), "", IFERROR($BO9+$CJ9, ""))</f>
        <v/>
      </c>
      <c r="CS9" s="17" t="str">
        <f t="shared" ref="CS9:CS72" si="23">IF($BB9=$BB$3, $E9, "")</f>
        <v/>
      </c>
      <c r="CT9" s="19" t="str">
        <f t="shared" ref="CT9:CT72" si="24">IF($BB9=$BB$3, $O9, "")</f>
        <v/>
      </c>
      <c r="CV9" s="179" t="str">
        <f t="shared" ref="CV9:CV72" si="25">IF(CS9="", "", BW9)</f>
        <v/>
      </c>
      <c r="CW9" s="180" t="str">
        <f t="shared" ref="CW9:CW72" si="26">IF(CT9="", "", BX9)</f>
        <v/>
      </c>
      <c r="CY9" s="28" t="str">
        <f t="shared" ref="CY9:CY72" si="27">IF(CS9="", "", $H9)</f>
        <v/>
      </c>
      <c r="CZ9" s="28" t="str">
        <f t="shared" ref="CZ9:CZ72" si="28">IF(CT9="", "", $CJ9)</f>
        <v/>
      </c>
      <c r="DC9" s="73" t="str">
        <f>IF($DD9="", "", IFERROR(INDEX('Game Setup'!$ML$8:$NE$176, MATCH("X", 'Game Setup'!$NK$8:$NK$176, 0), MATCH($DD9, 'Game Setup'!$ML$7:$NE$7, 0)), ""))</f>
        <v/>
      </c>
      <c r="DD9" s="17" t="str">
        <f t="shared" ref="DD9:DD27" si="29">$AE9</f>
        <v>ARS</v>
      </c>
      <c r="DE9" s="43">
        <f t="shared" si="7"/>
        <v>1000</v>
      </c>
      <c r="DF9" s="43" t="str">
        <f t="shared" ref="DF9:DF27" si="30">IFERROR(ROUND($DE9*$DC9/$DF$5, 0), "")</f>
        <v/>
      </c>
      <c r="DH9" s="17">
        <f>IF($DD9="", "", COUNTIF($DD$8:$DD$27, "&lt;"&amp;$DD9)+1+COUNTIF($DD$8:$DD9, $DD9)-1-$DH$6)</f>
        <v>2</v>
      </c>
      <c r="DI9" s="17" t="str">
        <f>IF($DF9="", "", COUNTIF($DF$8:$DF$27, "&gt;"&amp;$DF9)+1+COUNTIF($DF$8:$DF9, $DF9)-1)</f>
        <v/>
      </c>
      <c r="DK9" s="17" t="str">
        <f t="shared" ref="DK9:DK27" si="31">IF($DK$6=$DH$2, $DH9, $DI9)</f>
        <v/>
      </c>
      <c r="DM9" s="17">
        <v>2</v>
      </c>
      <c r="DO9" s="17">
        <f>IF($DD9="", "", COUNTIF($DD$8:$DD$27, "&lt;"&amp;$DD9)+1+COUNTIF($DD$8:$DD9, $DD9)-1-$DO$6)</f>
        <v>2</v>
      </c>
      <c r="DP9" s="17" t="str">
        <f>IF($DC9="", "", COUNTIF($DC$8:$DC$27, "&gt;"&amp;$DC9)+1+COUNTIF($DC$8:$DC9, $DC9)-1)</f>
        <v/>
      </c>
      <c r="DQ9" s="17" t="str">
        <f>IF($DC9="", "", COUNTIF($DC$8:$DC$27, "&lt;"&amp;$DC9)+1+COUNTIF($DC$8:$DC9, $DC9)-1)</f>
        <v/>
      </c>
      <c r="DS9" s="17" t="str">
        <f t="shared" ref="DS9:DS27" si="32">IF($DS$6=$DO$3, $DP9, IF($DS$6=$DO$4, $DQ9, $DO9))</f>
        <v/>
      </c>
      <c r="DU9" s="121" t="str">
        <f t="shared" si="8"/>
        <v/>
      </c>
      <c r="DW9" s="17" t="str">
        <f t="shared" si="9"/>
        <v/>
      </c>
      <c r="DY9" s="17">
        <f>IF($DD9="", "", COUNTIF($DD$8:$DD$27, "&lt;"&amp;$DD9)+1+COUNTIF($DD$8:$DD9, $DD9)-1-$DO$6)</f>
        <v>2</v>
      </c>
      <c r="DZ9" s="17" t="str">
        <f>IF($DC9="", "", COUNTIF($DC$8:$DC$27, "&gt;"&amp;$DC9)+1+COUNTIF($DC$8:$DC9, $DC9)-1)</f>
        <v/>
      </c>
      <c r="EA9" s="17" t="str">
        <f>IF($DC9="", "", COUNTIF($DC$8:$DC$27, "&lt;"&amp;$DC9)+1+COUNTIF($DC$8:$DC9, $DC9)-1)</f>
        <v/>
      </c>
      <c r="EC9" s="17" t="str">
        <f t="shared" ref="EC9:EC27" si="33">IF($EC$6=$DY$3, $DZ9, IF($EC$6=$DY$4, $EA9, $DY9))</f>
        <v/>
      </c>
      <c r="EE9" s="167" t="str">
        <f t="shared" ref="EE9:EE27" si="34">IFERROR($DF9/SUM($DF$8:$DF$27), "")</f>
        <v/>
      </c>
    </row>
    <row r="10" spans="1:135" ht="30" customHeight="1" x14ac:dyDescent="0.25">
      <c r="A10" s="34"/>
      <c r="B10" s="266" t="str">
        <f t="shared" ref="B10:B73" si="35">IF($AG10="", "", $AI10)</f>
        <v/>
      </c>
      <c r="C10" s="267"/>
      <c r="D10" s="268"/>
      <c r="E10" s="269"/>
      <c r="F10" s="269"/>
      <c r="G10" s="269"/>
      <c r="H10" s="270"/>
      <c r="I10" s="270"/>
      <c r="J10" s="270"/>
      <c r="K10" s="270"/>
      <c r="L10" s="270"/>
      <c r="M10" s="270"/>
      <c r="N10" s="270"/>
      <c r="O10" s="269"/>
      <c r="P10" s="269"/>
      <c r="Q10" s="269"/>
      <c r="R10" s="271"/>
      <c r="S10" s="272"/>
      <c r="T10" s="254" t="str">
        <f t="shared" si="2"/>
        <v/>
      </c>
      <c r="U10" s="255"/>
      <c r="V10" s="34"/>
      <c r="AE10" s="17" t="str">
        <f>IF('Dev Settings'!$B12="", "", 'Dev Settings'!$B12)</f>
        <v>AUD</v>
      </c>
      <c r="AG10" s="17" t="str">
        <f t="shared" si="10"/>
        <v/>
      </c>
      <c r="AI10" s="263">
        <v>3</v>
      </c>
      <c r="AJ10" s="264"/>
      <c r="AK10" s="265"/>
      <c r="AL10" s="263" t="str">
        <f t="shared" ref="AL10:AL72" si="36">IF($AG10="", "", IF($E10="", $AG$3, IF(COUNTIF($AE$8:$AE$27, $E10)=0, $AG$4, "")))</f>
        <v/>
      </c>
      <c r="AM10" s="264"/>
      <c r="AN10" s="264"/>
      <c r="AO10" s="263" t="str">
        <f t="shared" si="11"/>
        <v/>
      </c>
      <c r="AP10" s="264"/>
      <c r="AQ10" s="264"/>
      <c r="AR10" s="264"/>
      <c r="AS10" s="264"/>
      <c r="AT10" s="264"/>
      <c r="AU10" s="265"/>
      <c r="AV10" s="263" t="str">
        <f t="shared" si="12"/>
        <v/>
      </c>
      <c r="AW10" s="264"/>
      <c r="AX10" s="264"/>
      <c r="AY10" s="263" t="str">
        <f t="shared" si="13"/>
        <v/>
      </c>
      <c r="AZ10" s="265"/>
      <c r="BB10" s="24" t="str">
        <f>IF($AG10="", "", IF(AND($AL10="", $AO10="", $AV10="", $AY10=""), $BB$3, IF(COUNTIF($BB$8:$BB9, $BB$4)&gt;0, $BB$5, $BB$4)))</f>
        <v/>
      </c>
      <c r="BD10" s="31" t="str">
        <f t="shared" si="14"/>
        <v/>
      </c>
      <c r="BF10" s="28" t="str">
        <f t="shared" si="15"/>
        <v/>
      </c>
      <c r="BH10" s="28" t="str">
        <f>IF($E10="", "", $BH$3+SUMIF($O$8:$O9, $E10, $CJ$8:$CJ9)-SUMIF($E$8:$E9, $E10, $H$8:$H9))</f>
        <v/>
      </c>
      <c r="BJ10" s="17" t="str">
        <f t="shared" si="16"/>
        <v/>
      </c>
      <c r="BM10" s="28" t="str">
        <f t="shared" ref="BM10:BM72" si="37">$BH10</f>
        <v/>
      </c>
      <c r="BN10" s="26"/>
      <c r="BO10" s="28" t="str">
        <f>IF($O10="", "", $BH$3+SUMIF($O$8:$O9, $O10, $CP$8:$CP9)-SUMIF($E$8:$E9, $O10, $H$8:$H9))</f>
        <v/>
      </c>
      <c r="BP10" s="26"/>
      <c r="BQ10" s="69" t="str">
        <f>IF($AG10="", "", IF($R10="", $BQ$5, IFERROR(INDEX('Game Setup'!$JE$8:$JE$176, MATCH($R10, 'Game Setup'!$JE$8:$JE$176, 1)), "")))</f>
        <v/>
      </c>
      <c r="BR10" s="26"/>
      <c r="BS10" s="73" t="str">
        <f>IF(OR($E10="", $BQ10=""), "", IFERROR(INDEX('Game Setup'!$ML$8:$NE$176, MATCH($BQ10, 'Game Setup'!$JE$8:$JE$176, 0), MATCH($E10, 'Game Setup'!$ML$7:$NE$7, 0)), ""))</f>
        <v/>
      </c>
      <c r="BT10" s="74" t="str">
        <f>IF(OR($O10="", $BQ10=""), "", IFERROR(INDEX('Game Setup'!$ML$8:$NE$176, MATCH($BQ10, 'Game Setup'!$JE$8:$JE$176, 0), MATCH($O10, 'Game Setup'!$ML$7:$NE$7, 0)), ""))</f>
        <v/>
      </c>
      <c r="BU10" s="74" t="str">
        <f>IF(OR($O10="", $BQ10=""), "", IFERROR(INDEX('Game Setup'!$NG$8:$NG$176, MATCH($BQ10, 'Game Setup'!$JE$8:$JE$176, 0)), ""))</f>
        <v/>
      </c>
      <c r="BV10" s="26"/>
      <c r="BW10" s="179" t="str">
        <f t="shared" si="17"/>
        <v/>
      </c>
      <c r="BX10" s="180" t="str">
        <f t="shared" si="18"/>
        <v/>
      </c>
      <c r="BY10" s="26"/>
      <c r="BZ10" s="40" t="str">
        <f t="shared" si="3"/>
        <v/>
      </c>
      <c r="CB10" s="40" t="str">
        <f t="shared" si="4"/>
        <v/>
      </c>
      <c r="CD10" s="28" t="str">
        <f t="shared" si="5"/>
        <v/>
      </c>
      <c r="CF10" s="28" t="str">
        <f t="shared" si="19"/>
        <v/>
      </c>
      <c r="CH10" s="28" t="str">
        <f t="shared" si="6"/>
        <v/>
      </c>
      <c r="CJ10" s="28" t="str">
        <f t="shared" si="20"/>
        <v/>
      </c>
      <c r="CL10" s="28">
        <f t="shared" ref="CL10:CL72" si="38">IF(CJ10="", 0, CJ10)</f>
        <v>0</v>
      </c>
      <c r="CN10" s="28" t="str">
        <f t="shared" si="21"/>
        <v/>
      </c>
      <c r="CO10" s="26"/>
      <c r="CP10" s="28" t="str">
        <f t="shared" si="22"/>
        <v/>
      </c>
      <c r="CS10" s="17" t="str">
        <f t="shared" si="23"/>
        <v/>
      </c>
      <c r="CT10" s="19" t="str">
        <f t="shared" si="24"/>
        <v/>
      </c>
      <c r="CV10" s="179" t="str">
        <f t="shared" si="25"/>
        <v/>
      </c>
      <c r="CW10" s="180" t="str">
        <f t="shared" si="26"/>
        <v/>
      </c>
      <c r="CY10" s="28" t="str">
        <f t="shared" si="27"/>
        <v/>
      </c>
      <c r="CZ10" s="28" t="str">
        <f t="shared" si="28"/>
        <v/>
      </c>
      <c r="DC10" s="73" t="str">
        <f>IF($DD10="", "", IFERROR(INDEX('Game Setup'!$ML$8:$NE$176, MATCH("X", 'Game Setup'!$NK$8:$NK$176, 0), MATCH($DD10, 'Game Setup'!$ML$7:$NE$7, 0)), ""))</f>
        <v/>
      </c>
      <c r="DD10" s="17" t="str">
        <f t="shared" si="29"/>
        <v>AUD</v>
      </c>
      <c r="DE10" s="43">
        <f t="shared" si="7"/>
        <v>1000</v>
      </c>
      <c r="DF10" s="43" t="str">
        <f t="shared" si="30"/>
        <v/>
      </c>
      <c r="DH10" s="17">
        <f>IF($DD10="", "", COUNTIF($DD$8:$DD$27, "&lt;"&amp;$DD10)+1+COUNTIF($DD$8:$DD10, $DD10)-1-$DH$6)</f>
        <v>3</v>
      </c>
      <c r="DI10" s="17" t="str">
        <f>IF($DF10="", "", COUNTIF($DF$8:$DF$27, "&gt;"&amp;$DF10)+1+COUNTIF($DF$8:$DF10, $DF10)-1)</f>
        <v/>
      </c>
      <c r="DK10" s="17" t="str">
        <f t="shared" si="31"/>
        <v/>
      </c>
      <c r="DM10" s="17">
        <v>3</v>
      </c>
      <c r="DO10" s="17">
        <f>IF($DD10="", "", COUNTIF($DD$8:$DD$27, "&lt;"&amp;$DD10)+1+COUNTIF($DD$8:$DD10, $DD10)-1-$DO$6)</f>
        <v>3</v>
      </c>
      <c r="DP10" s="17" t="str">
        <f>IF($DC10="", "", COUNTIF($DC$8:$DC$27, "&gt;"&amp;$DC10)+1+COUNTIF($DC$8:$DC10, $DC10)-1)</f>
        <v/>
      </c>
      <c r="DQ10" s="17" t="str">
        <f>IF($DC10="", "", COUNTIF($DC$8:$DC$27, "&lt;"&amp;$DC10)+1+COUNTIF($DC$8:$DC10, $DC10)-1)</f>
        <v/>
      </c>
      <c r="DS10" s="17" t="str">
        <f t="shared" si="32"/>
        <v/>
      </c>
      <c r="DU10" s="121" t="str">
        <f t="shared" si="8"/>
        <v/>
      </c>
      <c r="DW10" s="17" t="str">
        <f t="shared" si="9"/>
        <v/>
      </c>
      <c r="DY10" s="17">
        <f>IF($DD10="", "", COUNTIF($DD$8:$DD$27, "&lt;"&amp;$DD10)+1+COUNTIF($DD$8:$DD10, $DD10)-1-$DO$6)</f>
        <v>3</v>
      </c>
      <c r="DZ10" s="17" t="str">
        <f>IF($DC10="", "", COUNTIF($DC$8:$DC$27, "&gt;"&amp;$DC10)+1+COUNTIF($DC$8:$DC10, $DC10)-1)</f>
        <v/>
      </c>
      <c r="EA10" s="17" t="str">
        <f>IF($DC10="", "", COUNTIF($DC$8:$DC$27, "&lt;"&amp;$DC10)+1+COUNTIF($DC$8:$DC10, $DC10)-1)</f>
        <v/>
      </c>
      <c r="EC10" s="17" t="str">
        <f t="shared" si="33"/>
        <v/>
      </c>
      <c r="EE10" s="167" t="str">
        <f t="shared" si="34"/>
        <v/>
      </c>
    </row>
    <row r="11" spans="1:135" ht="30" customHeight="1" x14ac:dyDescent="0.25">
      <c r="A11" s="34"/>
      <c r="B11" s="266" t="str">
        <f t="shared" si="35"/>
        <v/>
      </c>
      <c r="C11" s="267"/>
      <c r="D11" s="268"/>
      <c r="E11" s="269"/>
      <c r="F11" s="269"/>
      <c r="G11" s="269"/>
      <c r="H11" s="270"/>
      <c r="I11" s="270"/>
      <c r="J11" s="270"/>
      <c r="K11" s="270"/>
      <c r="L11" s="270"/>
      <c r="M11" s="270"/>
      <c r="N11" s="270"/>
      <c r="O11" s="269"/>
      <c r="P11" s="269"/>
      <c r="Q11" s="269"/>
      <c r="R11" s="271"/>
      <c r="S11" s="272"/>
      <c r="T11" s="254" t="str">
        <f t="shared" si="2"/>
        <v/>
      </c>
      <c r="U11" s="255"/>
      <c r="V11" s="34"/>
      <c r="AE11" s="17" t="str">
        <f>IF('Dev Settings'!$B13="", "", 'Dev Settings'!$B13)</f>
        <v>BRL</v>
      </c>
      <c r="AG11" s="17" t="str">
        <f t="shared" si="10"/>
        <v/>
      </c>
      <c r="AI11" s="263">
        <v>4</v>
      </c>
      <c r="AJ11" s="264"/>
      <c r="AK11" s="265"/>
      <c r="AL11" s="263" t="str">
        <f t="shared" si="36"/>
        <v/>
      </c>
      <c r="AM11" s="264"/>
      <c r="AN11" s="264"/>
      <c r="AO11" s="263" t="str">
        <f t="shared" si="11"/>
        <v/>
      </c>
      <c r="AP11" s="264"/>
      <c r="AQ11" s="264"/>
      <c r="AR11" s="264"/>
      <c r="AS11" s="264"/>
      <c r="AT11" s="264"/>
      <c r="AU11" s="265"/>
      <c r="AV11" s="263" t="str">
        <f t="shared" si="12"/>
        <v/>
      </c>
      <c r="AW11" s="264"/>
      <c r="AX11" s="264"/>
      <c r="AY11" s="263" t="str">
        <f t="shared" si="13"/>
        <v/>
      </c>
      <c r="AZ11" s="265"/>
      <c r="BB11" s="24" t="str">
        <f>IF($AG11="", "", IF(AND($AL11="", $AO11="", $AV11="", $AY11=""), $BB$3, IF(COUNTIF($BB$8:$BB10, $BB$4)&gt;0, $BB$5, $BB$4)))</f>
        <v/>
      </c>
      <c r="BD11" s="31" t="str">
        <f t="shared" si="14"/>
        <v/>
      </c>
      <c r="BF11" s="28" t="str">
        <f t="shared" si="15"/>
        <v/>
      </c>
      <c r="BH11" s="28" t="str">
        <f>IF($E11="", "", $BH$3+SUMIF($O$8:$O10, $E11, $CJ$8:$CJ10)-SUMIF($E$8:$E10, $E11, $H$8:$H10))</f>
        <v/>
      </c>
      <c r="BJ11" s="17" t="str">
        <f t="shared" si="16"/>
        <v/>
      </c>
      <c r="BM11" s="28" t="str">
        <f t="shared" si="37"/>
        <v/>
      </c>
      <c r="BN11" s="26"/>
      <c r="BO11" s="28" t="str">
        <f>IF($O11="", "", $BH$3+SUMIF($O$8:$O10, $O11, $CP$8:$CP10)-SUMIF($E$8:$E10, $O11, $H$8:$H10))</f>
        <v/>
      </c>
      <c r="BP11" s="26"/>
      <c r="BQ11" s="69" t="str">
        <f>IF($AG11="", "", IF($R11="", $BQ$5, IFERROR(INDEX('Game Setup'!$JE$8:$JE$176, MATCH($R11, 'Game Setup'!$JE$8:$JE$176, 1)), "")))</f>
        <v/>
      </c>
      <c r="BR11" s="26"/>
      <c r="BS11" s="73" t="str">
        <f>IF(OR($E11="", $BQ11=""), "", IFERROR(INDEX('Game Setup'!$ML$8:$NE$176, MATCH($BQ11, 'Game Setup'!$JE$8:$JE$176, 0), MATCH($E11, 'Game Setup'!$ML$7:$NE$7, 0)), ""))</f>
        <v/>
      </c>
      <c r="BT11" s="74" t="str">
        <f>IF(OR($O11="", $BQ11=""), "", IFERROR(INDEX('Game Setup'!$ML$8:$NE$176, MATCH($BQ11, 'Game Setup'!$JE$8:$JE$176, 0), MATCH($O11, 'Game Setup'!$ML$7:$NE$7, 0)), ""))</f>
        <v/>
      </c>
      <c r="BU11" s="74" t="str">
        <f>IF(OR($O11="", $BQ11=""), "", IFERROR(INDEX('Game Setup'!$NG$8:$NG$176, MATCH($BQ11, 'Game Setup'!$JE$8:$JE$176, 0)), ""))</f>
        <v/>
      </c>
      <c r="BV11" s="26"/>
      <c r="BW11" s="179" t="str">
        <f t="shared" si="17"/>
        <v/>
      </c>
      <c r="BX11" s="180" t="str">
        <f t="shared" si="18"/>
        <v/>
      </c>
      <c r="BY11" s="26"/>
      <c r="BZ11" s="40" t="str">
        <f>IFERROR(BS11/BT11, "")</f>
        <v/>
      </c>
      <c r="CB11" s="40" t="str">
        <f t="shared" si="4"/>
        <v/>
      </c>
      <c r="CD11" s="28" t="str">
        <f>IFERROR(ROUND($H11*$BZ11, 0), "")</f>
        <v/>
      </c>
      <c r="CF11" s="28" t="str">
        <f t="shared" si="19"/>
        <v/>
      </c>
      <c r="CH11" s="28" t="str">
        <f t="shared" si="6"/>
        <v/>
      </c>
      <c r="CJ11" s="28" t="str">
        <f t="shared" si="20"/>
        <v/>
      </c>
      <c r="CL11" s="28">
        <f t="shared" si="38"/>
        <v>0</v>
      </c>
      <c r="CN11" s="28" t="str">
        <f t="shared" si="21"/>
        <v/>
      </c>
      <c r="CO11" s="26"/>
      <c r="CP11" s="28" t="str">
        <f t="shared" si="22"/>
        <v/>
      </c>
      <c r="CS11" s="17" t="str">
        <f t="shared" si="23"/>
        <v/>
      </c>
      <c r="CT11" s="19" t="str">
        <f t="shared" si="24"/>
        <v/>
      </c>
      <c r="CV11" s="179" t="str">
        <f t="shared" si="25"/>
        <v/>
      </c>
      <c r="CW11" s="180" t="str">
        <f t="shared" si="26"/>
        <v/>
      </c>
      <c r="CY11" s="28" t="str">
        <f t="shared" si="27"/>
        <v/>
      </c>
      <c r="CZ11" s="28" t="str">
        <f t="shared" si="28"/>
        <v/>
      </c>
      <c r="DC11" s="73" t="str">
        <f>IF($DD11="", "", IFERROR(INDEX('Game Setup'!$ML$8:$NE$176, MATCH("X", 'Game Setup'!$NK$8:$NK$176, 0), MATCH($DD11, 'Game Setup'!$ML$7:$NE$7, 0)), ""))</f>
        <v/>
      </c>
      <c r="DD11" s="17" t="str">
        <f t="shared" si="29"/>
        <v>BRL</v>
      </c>
      <c r="DE11" s="43">
        <f t="shared" si="7"/>
        <v>1000</v>
      </c>
      <c r="DF11" s="43" t="str">
        <f t="shared" si="30"/>
        <v/>
      </c>
      <c r="DH11" s="17">
        <f>IF($DD11="", "", COUNTIF($DD$8:$DD$27, "&lt;"&amp;$DD11)+1+COUNTIF($DD$8:$DD11, $DD11)-1-$DH$6)</f>
        <v>4</v>
      </c>
      <c r="DI11" s="17" t="str">
        <f>IF($DF11="", "", COUNTIF($DF$8:$DF$27, "&gt;"&amp;$DF11)+1+COUNTIF($DF$8:$DF11, $DF11)-1)</f>
        <v/>
      </c>
      <c r="DK11" s="17" t="str">
        <f t="shared" si="31"/>
        <v/>
      </c>
      <c r="DM11" s="17">
        <v>4</v>
      </c>
      <c r="DO11" s="17">
        <f>IF($DD11="", "", COUNTIF($DD$8:$DD$27, "&lt;"&amp;$DD11)+1+COUNTIF($DD$8:$DD11, $DD11)-1-$DO$6)</f>
        <v>4</v>
      </c>
      <c r="DP11" s="17" t="str">
        <f>IF($DC11="", "", COUNTIF($DC$8:$DC$27, "&gt;"&amp;$DC11)+1+COUNTIF($DC$8:$DC11, $DC11)-1)</f>
        <v/>
      </c>
      <c r="DQ11" s="17" t="str">
        <f>IF($DC11="", "", COUNTIF($DC$8:$DC$27, "&lt;"&amp;$DC11)+1+COUNTIF($DC$8:$DC11, $DC11)-1)</f>
        <v/>
      </c>
      <c r="DS11" s="17" t="str">
        <f t="shared" si="32"/>
        <v/>
      </c>
      <c r="DU11" s="121" t="str">
        <f t="shared" si="8"/>
        <v/>
      </c>
      <c r="DW11" s="17" t="str">
        <f t="shared" si="9"/>
        <v/>
      </c>
      <c r="DY11" s="17">
        <f>IF($DD11="", "", COUNTIF($DD$8:$DD$27, "&lt;"&amp;$DD11)+1+COUNTIF($DD$8:$DD11, $DD11)-1-$DO$6)</f>
        <v>4</v>
      </c>
      <c r="DZ11" s="17" t="str">
        <f>IF($DC11="", "", COUNTIF($DC$8:$DC$27, "&gt;"&amp;$DC11)+1+COUNTIF($DC$8:$DC11, $DC11)-1)</f>
        <v/>
      </c>
      <c r="EA11" s="17" t="str">
        <f>IF($DC11="", "", COUNTIF($DC$8:$DC$27, "&lt;"&amp;$DC11)+1+COUNTIF($DC$8:$DC11, $DC11)-1)</f>
        <v/>
      </c>
      <c r="EC11" s="17" t="str">
        <f t="shared" si="33"/>
        <v/>
      </c>
      <c r="EE11" s="167" t="str">
        <f t="shared" si="34"/>
        <v/>
      </c>
    </row>
    <row r="12" spans="1:135" ht="30" customHeight="1" x14ac:dyDescent="0.25">
      <c r="A12" s="34"/>
      <c r="B12" s="266" t="str">
        <f t="shared" si="35"/>
        <v/>
      </c>
      <c r="C12" s="267"/>
      <c r="D12" s="268"/>
      <c r="E12" s="269"/>
      <c r="F12" s="269"/>
      <c r="G12" s="269"/>
      <c r="H12" s="270"/>
      <c r="I12" s="270"/>
      <c r="J12" s="270"/>
      <c r="K12" s="270"/>
      <c r="L12" s="270"/>
      <c r="M12" s="270"/>
      <c r="N12" s="270"/>
      <c r="O12" s="269"/>
      <c r="P12" s="269"/>
      <c r="Q12" s="269"/>
      <c r="R12" s="271"/>
      <c r="S12" s="272"/>
      <c r="T12" s="254" t="str">
        <f t="shared" si="2"/>
        <v/>
      </c>
      <c r="U12" s="255"/>
      <c r="V12" s="34"/>
      <c r="AE12" s="17" t="str">
        <f>IF('Dev Settings'!$B14="", "", 'Dev Settings'!$B14)</f>
        <v>CAD</v>
      </c>
      <c r="AG12" s="17" t="str">
        <f t="shared" si="10"/>
        <v/>
      </c>
      <c r="AI12" s="263">
        <v>5</v>
      </c>
      <c r="AJ12" s="264"/>
      <c r="AK12" s="265"/>
      <c r="AL12" s="263" t="str">
        <f t="shared" si="36"/>
        <v/>
      </c>
      <c r="AM12" s="264"/>
      <c r="AN12" s="264"/>
      <c r="AO12" s="263" t="str">
        <f t="shared" si="11"/>
        <v/>
      </c>
      <c r="AP12" s="264"/>
      <c r="AQ12" s="264"/>
      <c r="AR12" s="264"/>
      <c r="AS12" s="264"/>
      <c r="AT12" s="264"/>
      <c r="AU12" s="265"/>
      <c r="AV12" s="263" t="str">
        <f t="shared" si="12"/>
        <v/>
      </c>
      <c r="AW12" s="264"/>
      <c r="AX12" s="264"/>
      <c r="AY12" s="263" t="str">
        <f t="shared" si="13"/>
        <v/>
      </c>
      <c r="AZ12" s="265"/>
      <c r="BB12" s="24" t="str">
        <f>IF($AG12="", "", IF(AND($AL12="", $AO12="", $AV12="", $AY12=""), $BB$3, IF(COUNTIF($BB$8:$BB11, $BB$4)&gt;0, $BB$5, $BB$4)))</f>
        <v/>
      </c>
      <c r="BD12" s="31" t="str">
        <f t="shared" si="14"/>
        <v/>
      </c>
      <c r="BF12" s="28" t="str">
        <f t="shared" si="15"/>
        <v/>
      </c>
      <c r="BH12" s="28" t="str">
        <f>IF($E12="", "", $BH$3+SUMIF($O$8:$O11, $E12, $CJ$8:$CJ11)-SUMIF($E$8:$E11, $E12, $H$8:$H11))</f>
        <v/>
      </c>
      <c r="BJ12" s="17" t="str">
        <f t="shared" si="16"/>
        <v/>
      </c>
      <c r="BM12" s="28" t="str">
        <f t="shared" si="37"/>
        <v/>
      </c>
      <c r="BN12" s="26"/>
      <c r="BO12" s="28" t="str">
        <f>IF($O12="", "", $BH$3+SUMIF($O$8:$O11, $O12, $CP$8:$CP11)-SUMIF($E$8:$E11, $O12, $H$8:$H11))</f>
        <v/>
      </c>
      <c r="BP12" s="26"/>
      <c r="BQ12" s="69" t="str">
        <f>IF($AG12="", "", IF($R12="", $BQ$5, IFERROR(INDEX('Game Setup'!$JE$8:$JE$176, MATCH($R12, 'Game Setup'!$JE$8:$JE$176, 1)), "")))</f>
        <v/>
      </c>
      <c r="BR12" s="26"/>
      <c r="BS12" s="73" t="str">
        <f>IF(OR($E12="", $BQ12=""), "", IFERROR(INDEX('Game Setup'!$ML$8:$NE$176, MATCH($BQ12, 'Game Setup'!$JE$8:$JE$176, 0), MATCH($E12, 'Game Setup'!$ML$7:$NE$7, 0)), ""))</f>
        <v/>
      </c>
      <c r="BT12" s="74" t="str">
        <f>IF(OR($O12="", $BQ12=""), "", IFERROR(INDEX('Game Setup'!$ML$8:$NE$176, MATCH($BQ12, 'Game Setup'!$JE$8:$JE$176, 0), MATCH($O12, 'Game Setup'!$ML$7:$NE$7, 0)), ""))</f>
        <v/>
      </c>
      <c r="BU12" s="74" t="str">
        <f>IF(OR($O12="", $BQ12=""), "", IFERROR(INDEX('Game Setup'!$NG$8:$NG$176, MATCH($BQ12, 'Game Setup'!$JE$8:$JE$176, 0)), ""))</f>
        <v/>
      </c>
      <c r="BV12" s="26"/>
      <c r="BW12" s="179" t="str">
        <f t="shared" si="17"/>
        <v/>
      </c>
      <c r="BX12" s="180" t="str">
        <f t="shared" si="18"/>
        <v/>
      </c>
      <c r="BY12" s="26"/>
      <c r="BZ12" s="40" t="str">
        <f t="shared" si="3"/>
        <v/>
      </c>
      <c r="CB12" s="40" t="str">
        <f t="shared" si="4"/>
        <v/>
      </c>
      <c r="CD12" s="28" t="str">
        <f t="shared" si="5"/>
        <v/>
      </c>
      <c r="CF12" s="28" t="str">
        <f t="shared" si="19"/>
        <v/>
      </c>
      <c r="CH12" s="28" t="str">
        <f t="shared" si="6"/>
        <v/>
      </c>
      <c r="CJ12" s="28" t="str">
        <f t="shared" si="20"/>
        <v/>
      </c>
      <c r="CL12" s="28">
        <f t="shared" si="38"/>
        <v>0</v>
      </c>
      <c r="CN12" s="28" t="str">
        <f t="shared" si="21"/>
        <v/>
      </c>
      <c r="CO12" s="26"/>
      <c r="CP12" s="28" t="str">
        <f t="shared" si="22"/>
        <v/>
      </c>
      <c r="CS12" s="17" t="str">
        <f t="shared" si="23"/>
        <v/>
      </c>
      <c r="CT12" s="19" t="str">
        <f t="shared" si="24"/>
        <v/>
      </c>
      <c r="CV12" s="179" t="str">
        <f t="shared" si="25"/>
        <v/>
      </c>
      <c r="CW12" s="180" t="str">
        <f t="shared" si="26"/>
        <v/>
      </c>
      <c r="CY12" s="28" t="str">
        <f t="shared" si="27"/>
        <v/>
      </c>
      <c r="CZ12" s="28" t="str">
        <f t="shared" si="28"/>
        <v/>
      </c>
      <c r="DC12" s="73" t="str">
        <f>IF($DD12="", "", IFERROR(INDEX('Game Setup'!$ML$8:$NE$176, MATCH("X", 'Game Setup'!$NK$8:$NK$176, 0), MATCH($DD12, 'Game Setup'!$ML$7:$NE$7, 0)), ""))</f>
        <v/>
      </c>
      <c r="DD12" s="17" t="str">
        <f t="shared" si="29"/>
        <v>CAD</v>
      </c>
      <c r="DE12" s="43">
        <f t="shared" si="7"/>
        <v>1000</v>
      </c>
      <c r="DF12" s="43" t="str">
        <f t="shared" si="30"/>
        <v/>
      </c>
      <c r="DH12" s="17">
        <f>IF($DD12="", "", COUNTIF($DD$8:$DD$27, "&lt;"&amp;$DD12)+1+COUNTIF($DD$8:$DD12, $DD12)-1-$DH$6)</f>
        <v>5</v>
      </c>
      <c r="DI12" s="17" t="str">
        <f>IF($DF12="", "", COUNTIF($DF$8:$DF$27, "&gt;"&amp;$DF12)+1+COUNTIF($DF$8:$DF12, $DF12)-1)</f>
        <v/>
      </c>
      <c r="DK12" s="17" t="str">
        <f t="shared" si="31"/>
        <v/>
      </c>
      <c r="DM12" s="17">
        <v>5</v>
      </c>
      <c r="DO12" s="17">
        <f>IF($DD12="", "", COUNTIF($DD$8:$DD$27, "&lt;"&amp;$DD12)+1+COUNTIF($DD$8:$DD12, $DD12)-1-$DO$6)</f>
        <v>5</v>
      </c>
      <c r="DP12" s="17" t="str">
        <f>IF($DC12="", "", COUNTIF($DC$8:$DC$27, "&gt;"&amp;$DC12)+1+COUNTIF($DC$8:$DC12, $DC12)-1)</f>
        <v/>
      </c>
      <c r="DQ12" s="17" t="str">
        <f>IF($DC12="", "", COUNTIF($DC$8:$DC$27, "&lt;"&amp;$DC12)+1+COUNTIF($DC$8:$DC12, $DC12)-1)</f>
        <v/>
      </c>
      <c r="DS12" s="17" t="str">
        <f t="shared" si="32"/>
        <v/>
      </c>
      <c r="DU12" s="121" t="str">
        <f t="shared" si="8"/>
        <v/>
      </c>
      <c r="DW12" s="17" t="str">
        <f t="shared" si="9"/>
        <v/>
      </c>
      <c r="DY12" s="17">
        <f>IF($DD12="", "", COUNTIF($DD$8:$DD$27, "&lt;"&amp;$DD12)+1+COUNTIF($DD$8:$DD12, $DD12)-1-$DO$6)</f>
        <v>5</v>
      </c>
      <c r="DZ12" s="17" t="str">
        <f>IF($DC12="", "", COUNTIF($DC$8:$DC$27, "&gt;"&amp;$DC12)+1+COUNTIF($DC$8:$DC12, $DC12)-1)</f>
        <v/>
      </c>
      <c r="EA12" s="17" t="str">
        <f>IF($DC12="", "", COUNTIF($DC$8:$DC$27, "&lt;"&amp;$DC12)+1+COUNTIF($DC$8:$DC12, $DC12)-1)</f>
        <v/>
      </c>
      <c r="EC12" s="17" t="str">
        <f t="shared" si="33"/>
        <v/>
      </c>
      <c r="EE12" s="167" t="str">
        <f t="shared" si="34"/>
        <v/>
      </c>
    </row>
    <row r="13" spans="1:135" ht="30" customHeight="1" x14ac:dyDescent="0.25">
      <c r="A13" s="34"/>
      <c r="B13" s="266" t="str">
        <f t="shared" si="35"/>
        <v/>
      </c>
      <c r="C13" s="267"/>
      <c r="D13" s="268"/>
      <c r="E13" s="269"/>
      <c r="F13" s="269"/>
      <c r="G13" s="269"/>
      <c r="H13" s="270"/>
      <c r="I13" s="270"/>
      <c r="J13" s="270"/>
      <c r="K13" s="270"/>
      <c r="L13" s="270"/>
      <c r="M13" s="270"/>
      <c r="N13" s="270"/>
      <c r="O13" s="269"/>
      <c r="P13" s="269"/>
      <c r="Q13" s="269"/>
      <c r="R13" s="271"/>
      <c r="S13" s="272"/>
      <c r="T13" s="254" t="str">
        <f t="shared" si="2"/>
        <v/>
      </c>
      <c r="U13" s="255"/>
      <c r="V13" s="34"/>
      <c r="AE13" s="17" t="str">
        <f>IF('Dev Settings'!$B15="", "", 'Dev Settings'!$B15)</f>
        <v>CNY</v>
      </c>
      <c r="AG13" s="17" t="str">
        <f t="shared" si="10"/>
        <v/>
      </c>
      <c r="AI13" s="263">
        <v>6</v>
      </c>
      <c r="AJ13" s="264"/>
      <c r="AK13" s="265"/>
      <c r="AL13" s="263" t="str">
        <f t="shared" si="36"/>
        <v/>
      </c>
      <c r="AM13" s="264"/>
      <c r="AN13" s="264"/>
      <c r="AO13" s="263" t="str">
        <f t="shared" si="11"/>
        <v/>
      </c>
      <c r="AP13" s="264"/>
      <c r="AQ13" s="264"/>
      <c r="AR13" s="264"/>
      <c r="AS13" s="264"/>
      <c r="AT13" s="264"/>
      <c r="AU13" s="265"/>
      <c r="AV13" s="263" t="str">
        <f t="shared" si="12"/>
        <v/>
      </c>
      <c r="AW13" s="264"/>
      <c r="AX13" s="264"/>
      <c r="AY13" s="263" t="str">
        <f t="shared" si="13"/>
        <v/>
      </c>
      <c r="AZ13" s="265"/>
      <c r="BB13" s="24" t="str">
        <f>IF($AG13="", "", IF(AND($AL13="", $AO13="", $AV13="", $AY13=""), $BB$3, IF(COUNTIF($BB$8:$BB12, $BB$4)&gt;0, $BB$5, $BB$4)))</f>
        <v/>
      </c>
      <c r="BD13" s="31" t="str">
        <f t="shared" si="14"/>
        <v/>
      </c>
      <c r="BF13" s="28" t="str">
        <f t="shared" si="15"/>
        <v/>
      </c>
      <c r="BH13" s="28" t="str">
        <f>IF($E13="", "", $BH$3+SUMIF($O$8:$O12, $E13, $CJ$8:$CJ12)-SUMIF($E$8:$E12, $E13, $H$8:$H12))</f>
        <v/>
      </c>
      <c r="BJ13" s="17" t="str">
        <f t="shared" si="16"/>
        <v/>
      </c>
      <c r="BM13" s="28" t="str">
        <f t="shared" si="37"/>
        <v/>
      </c>
      <c r="BN13" s="26"/>
      <c r="BO13" s="28" t="str">
        <f>IF($O13="", "", $BH$3+SUMIF($O$8:$O12, $O13, $CP$8:$CP12)-SUMIF($E$8:$E12, $O13, $H$8:$H12))</f>
        <v/>
      </c>
      <c r="BP13" s="26"/>
      <c r="BQ13" s="69" t="str">
        <f>IF($AG13="", "", IF($R13="", $BQ$5, IFERROR(INDEX('Game Setup'!$JE$8:$JE$176, MATCH($R13, 'Game Setup'!$JE$8:$JE$176, 1)), "")))</f>
        <v/>
      </c>
      <c r="BR13" s="26"/>
      <c r="BS13" s="73" t="str">
        <f>IF(OR($E13="", $BQ13=""), "", IFERROR(INDEX('Game Setup'!$ML$8:$NE$176, MATCH($BQ13, 'Game Setup'!$JE$8:$JE$176, 0), MATCH($E13, 'Game Setup'!$ML$7:$NE$7, 0)), ""))</f>
        <v/>
      </c>
      <c r="BT13" s="74" t="str">
        <f>IF(OR($O13="", $BQ13=""), "", IFERROR(INDEX('Game Setup'!$ML$8:$NE$176, MATCH($BQ13, 'Game Setup'!$JE$8:$JE$176, 0), MATCH($O13, 'Game Setup'!$ML$7:$NE$7, 0)), ""))</f>
        <v/>
      </c>
      <c r="BU13" s="74" t="str">
        <f>IF(OR($O13="", $BQ13=""), "", IFERROR(INDEX('Game Setup'!$NG$8:$NG$176, MATCH($BQ13, 'Game Setup'!$JE$8:$JE$176, 0)), ""))</f>
        <v/>
      </c>
      <c r="BV13" s="26"/>
      <c r="BW13" s="179" t="str">
        <f t="shared" si="17"/>
        <v/>
      </c>
      <c r="BX13" s="180" t="str">
        <f t="shared" si="18"/>
        <v/>
      </c>
      <c r="BY13" s="26"/>
      <c r="BZ13" s="40" t="str">
        <f t="shared" si="3"/>
        <v/>
      </c>
      <c r="CB13" s="40" t="str">
        <f t="shared" si="4"/>
        <v/>
      </c>
      <c r="CD13" s="28" t="str">
        <f t="shared" si="5"/>
        <v/>
      </c>
      <c r="CF13" s="28" t="str">
        <f t="shared" si="19"/>
        <v/>
      </c>
      <c r="CH13" s="28" t="str">
        <f t="shared" si="6"/>
        <v/>
      </c>
      <c r="CJ13" s="28" t="str">
        <f t="shared" si="20"/>
        <v/>
      </c>
      <c r="CL13" s="28">
        <f t="shared" si="38"/>
        <v>0</v>
      </c>
      <c r="CN13" s="28" t="str">
        <f t="shared" si="21"/>
        <v/>
      </c>
      <c r="CO13" s="26"/>
      <c r="CP13" s="28" t="str">
        <f t="shared" si="22"/>
        <v/>
      </c>
      <c r="CS13" s="17" t="str">
        <f t="shared" si="23"/>
        <v/>
      </c>
      <c r="CT13" s="19" t="str">
        <f t="shared" si="24"/>
        <v/>
      </c>
      <c r="CV13" s="179" t="str">
        <f t="shared" si="25"/>
        <v/>
      </c>
      <c r="CW13" s="180" t="str">
        <f t="shared" si="26"/>
        <v/>
      </c>
      <c r="CY13" s="28" t="str">
        <f t="shared" si="27"/>
        <v/>
      </c>
      <c r="CZ13" s="28" t="str">
        <f t="shared" si="28"/>
        <v/>
      </c>
      <c r="DC13" s="73" t="str">
        <f>IF($DD13="", "", IFERROR(INDEX('Game Setup'!$ML$8:$NE$176, MATCH("X", 'Game Setup'!$NK$8:$NK$176, 0), MATCH($DD13, 'Game Setup'!$ML$7:$NE$7, 0)), ""))</f>
        <v/>
      </c>
      <c r="DD13" s="17" t="str">
        <f t="shared" si="29"/>
        <v>CNY</v>
      </c>
      <c r="DE13" s="43">
        <f t="shared" si="7"/>
        <v>1000</v>
      </c>
      <c r="DF13" s="43" t="str">
        <f t="shared" si="30"/>
        <v/>
      </c>
      <c r="DH13" s="17">
        <f>IF($DD13="", "", COUNTIF($DD$8:$DD$27, "&lt;"&amp;$DD13)+1+COUNTIF($DD$8:$DD13, $DD13)-1-$DH$6)</f>
        <v>6</v>
      </c>
      <c r="DI13" s="17" t="str">
        <f>IF($DF13="", "", COUNTIF($DF$8:$DF$27, "&gt;"&amp;$DF13)+1+COUNTIF($DF$8:$DF13, $DF13)-1)</f>
        <v/>
      </c>
      <c r="DK13" s="17" t="str">
        <f t="shared" si="31"/>
        <v/>
      </c>
      <c r="DM13" s="17">
        <v>6</v>
      </c>
      <c r="DO13" s="17">
        <f>IF($DD13="", "", COUNTIF($DD$8:$DD$27, "&lt;"&amp;$DD13)+1+COUNTIF($DD$8:$DD13, $DD13)-1-$DO$6)</f>
        <v>6</v>
      </c>
      <c r="DP13" s="17" t="str">
        <f>IF($DC13="", "", COUNTIF($DC$8:$DC$27, "&gt;"&amp;$DC13)+1+COUNTIF($DC$8:$DC13, $DC13)-1)</f>
        <v/>
      </c>
      <c r="DQ13" s="17" t="str">
        <f>IF($DC13="", "", COUNTIF($DC$8:$DC$27, "&lt;"&amp;$DC13)+1+COUNTIF($DC$8:$DC13, $DC13)-1)</f>
        <v/>
      </c>
      <c r="DS13" s="17" t="str">
        <f t="shared" si="32"/>
        <v/>
      </c>
      <c r="DU13" s="121" t="str">
        <f t="shared" si="8"/>
        <v/>
      </c>
      <c r="DW13" s="17" t="str">
        <f t="shared" si="9"/>
        <v/>
      </c>
      <c r="DY13" s="17">
        <f>IF($DD13="", "", COUNTIF($DD$8:$DD$27, "&lt;"&amp;$DD13)+1+COUNTIF($DD$8:$DD13, $DD13)-1-$DO$6)</f>
        <v>6</v>
      </c>
      <c r="DZ13" s="17" t="str">
        <f>IF($DC13="", "", COUNTIF($DC$8:$DC$27, "&gt;"&amp;$DC13)+1+COUNTIF($DC$8:$DC13, $DC13)-1)</f>
        <v/>
      </c>
      <c r="EA13" s="17" t="str">
        <f>IF($DC13="", "", COUNTIF($DC$8:$DC$27, "&lt;"&amp;$DC13)+1+COUNTIF($DC$8:$DC13, $DC13)-1)</f>
        <v/>
      </c>
      <c r="EC13" s="17" t="str">
        <f t="shared" si="33"/>
        <v/>
      </c>
      <c r="EE13" s="167" t="str">
        <f t="shared" si="34"/>
        <v/>
      </c>
    </row>
    <row r="14" spans="1:135" ht="30" customHeight="1" x14ac:dyDescent="0.25">
      <c r="A14" s="34"/>
      <c r="B14" s="266" t="str">
        <f t="shared" si="35"/>
        <v/>
      </c>
      <c r="C14" s="267"/>
      <c r="D14" s="268"/>
      <c r="E14" s="269"/>
      <c r="F14" s="269"/>
      <c r="G14" s="269"/>
      <c r="H14" s="270"/>
      <c r="I14" s="270"/>
      <c r="J14" s="270"/>
      <c r="K14" s="270"/>
      <c r="L14" s="270"/>
      <c r="M14" s="270"/>
      <c r="N14" s="270"/>
      <c r="O14" s="269"/>
      <c r="P14" s="269"/>
      <c r="Q14" s="269"/>
      <c r="R14" s="271"/>
      <c r="S14" s="272"/>
      <c r="T14" s="254" t="str">
        <f t="shared" si="2"/>
        <v/>
      </c>
      <c r="U14" s="255"/>
      <c r="V14" s="34"/>
      <c r="AE14" s="17" t="str">
        <f>IF('Dev Settings'!$B16="", "", 'Dev Settings'!$B16)</f>
        <v>EUR</v>
      </c>
      <c r="AG14" s="17" t="str">
        <f t="shared" si="10"/>
        <v/>
      </c>
      <c r="AI14" s="263">
        <v>7</v>
      </c>
      <c r="AJ14" s="264"/>
      <c r="AK14" s="265"/>
      <c r="AL14" s="263" t="str">
        <f t="shared" si="36"/>
        <v/>
      </c>
      <c r="AM14" s="264"/>
      <c r="AN14" s="264"/>
      <c r="AO14" s="263" t="str">
        <f t="shared" si="11"/>
        <v/>
      </c>
      <c r="AP14" s="264"/>
      <c r="AQ14" s="264"/>
      <c r="AR14" s="264"/>
      <c r="AS14" s="264"/>
      <c r="AT14" s="264"/>
      <c r="AU14" s="265"/>
      <c r="AV14" s="263" t="str">
        <f t="shared" si="12"/>
        <v/>
      </c>
      <c r="AW14" s="264"/>
      <c r="AX14" s="264"/>
      <c r="AY14" s="263" t="str">
        <f t="shared" si="13"/>
        <v/>
      </c>
      <c r="AZ14" s="265"/>
      <c r="BB14" s="24" t="str">
        <f>IF($AG14="", "", IF(AND($AL14="", $AO14="", $AV14="", $AY14=""), $BB$3, IF(COUNTIF($BB$8:$BB13, $BB$4)&gt;0, $BB$5, $BB$4)))</f>
        <v/>
      </c>
      <c r="BD14" s="31" t="str">
        <f t="shared" si="14"/>
        <v/>
      </c>
      <c r="BF14" s="28" t="str">
        <f t="shared" si="15"/>
        <v/>
      </c>
      <c r="BH14" s="28" t="str">
        <f>IF($E14="", "", $BH$3+SUMIF($O$8:$O13, $E14, $CJ$8:$CJ13)-SUMIF($E$8:$E13, $E14, $H$8:$H13))</f>
        <v/>
      </c>
      <c r="BJ14" s="17" t="str">
        <f t="shared" si="16"/>
        <v/>
      </c>
      <c r="BM14" s="28" t="str">
        <f t="shared" si="37"/>
        <v/>
      </c>
      <c r="BN14" s="26"/>
      <c r="BO14" s="28" t="str">
        <f>IF($O14="", "", $BH$3+SUMIF($O$8:$O13, $O14, $CP$8:$CP13)-SUMIF($E$8:$E13, $O14, $H$8:$H13))</f>
        <v/>
      </c>
      <c r="BP14" s="26"/>
      <c r="BQ14" s="69" t="str">
        <f>IF($AG14="", "", IF($R14="", $BQ$5, IFERROR(INDEX('Game Setup'!$JE$8:$JE$176, MATCH($R14, 'Game Setup'!$JE$8:$JE$176, 1)), "")))</f>
        <v/>
      </c>
      <c r="BR14" s="26"/>
      <c r="BS14" s="73" t="str">
        <f>IF(OR($E14="", $BQ14=""), "", IFERROR(INDEX('Game Setup'!$ML$8:$NE$176, MATCH($BQ14, 'Game Setup'!$JE$8:$JE$176, 0), MATCH($E14, 'Game Setup'!$ML$7:$NE$7, 0)), ""))</f>
        <v/>
      </c>
      <c r="BT14" s="74" t="str">
        <f>IF(OR($O14="", $BQ14=""), "", IFERROR(INDEX('Game Setup'!$ML$8:$NE$176, MATCH($BQ14, 'Game Setup'!$JE$8:$JE$176, 0), MATCH($O14, 'Game Setup'!$ML$7:$NE$7, 0)), ""))</f>
        <v/>
      </c>
      <c r="BU14" s="74" t="str">
        <f>IF(OR($O14="", $BQ14=""), "", IFERROR(INDEX('Game Setup'!$NG$8:$NG$176, MATCH($BQ14, 'Game Setup'!$JE$8:$JE$176, 0)), ""))</f>
        <v/>
      </c>
      <c r="BV14" s="26"/>
      <c r="BW14" s="179" t="str">
        <f t="shared" si="17"/>
        <v/>
      </c>
      <c r="BX14" s="180" t="str">
        <f t="shared" si="18"/>
        <v/>
      </c>
      <c r="BY14" s="26"/>
      <c r="BZ14" s="40" t="str">
        <f t="shared" si="3"/>
        <v/>
      </c>
      <c r="CB14" s="40" t="str">
        <f t="shared" si="4"/>
        <v/>
      </c>
      <c r="CD14" s="28" t="str">
        <f t="shared" si="5"/>
        <v/>
      </c>
      <c r="CF14" s="28" t="str">
        <f t="shared" si="19"/>
        <v/>
      </c>
      <c r="CH14" s="28" t="str">
        <f t="shared" si="6"/>
        <v/>
      </c>
      <c r="CJ14" s="28" t="str">
        <f t="shared" si="20"/>
        <v/>
      </c>
      <c r="CL14" s="28">
        <f t="shared" si="38"/>
        <v>0</v>
      </c>
      <c r="CN14" s="28" t="str">
        <f t="shared" si="21"/>
        <v/>
      </c>
      <c r="CO14" s="26"/>
      <c r="CP14" s="28" t="str">
        <f t="shared" si="22"/>
        <v/>
      </c>
      <c r="CS14" s="17" t="str">
        <f t="shared" si="23"/>
        <v/>
      </c>
      <c r="CT14" s="19" t="str">
        <f t="shared" si="24"/>
        <v/>
      </c>
      <c r="CV14" s="179" t="str">
        <f t="shared" si="25"/>
        <v/>
      </c>
      <c r="CW14" s="180" t="str">
        <f t="shared" si="26"/>
        <v/>
      </c>
      <c r="CY14" s="28" t="str">
        <f t="shared" si="27"/>
        <v/>
      </c>
      <c r="CZ14" s="28" t="str">
        <f t="shared" si="28"/>
        <v/>
      </c>
      <c r="DC14" s="73" t="str">
        <f>IF($DD14="", "", IFERROR(INDEX('Game Setup'!$ML$8:$NE$176, MATCH("X", 'Game Setup'!$NK$8:$NK$176, 0), MATCH($DD14, 'Game Setup'!$ML$7:$NE$7, 0)), ""))</f>
        <v/>
      </c>
      <c r="DD14" s="17" t="str">
        <f t="shared" si="29"/>
        <v>EUR</v>
      </c>
      <c r="DE14" s="43">
        <f t="shared" si="7"/>
        <v>1000</v>
      </c>
      <c r="DF14" s="43" t="str">
        <f t="shared" si="30"/>
        <v/>
      </c>
      <c r="DH14" s="17">
        <f>IF($DD14="", "", COUNTIF($DD$8:$DD$27, "&lt;"&amp;$DD14)+1+COUNTIF($DD$8:$DD14, $DD14)-1-$DH$6)</f>
        <v>7</v>
      </c>
      <c r="DI14" s="17" t="str">
        <f>IF($DF14="", "", COUNTIF($DF$8:$DF$27, "&gt;"&amp;$DF14)+1+COUNTIF($DF$8:$DF14, $DF14)-1)</f>
        <v/>
      </c>
      <c r="DK14" s="17" t="str">
        <f t="shared" si="31"/>
        <v/>
      </c>
      <c r="DM14" s="17">
        <v>7</v>
      </c>
      <c r="DO14" s="17">
        <f>IF($DD14="", "", COUNTIF($DD$8:$DD$27, "&lt;"&amp;$DD14)+1+COUNTIF($DD$8:$DD14, $DD14)-1-$DO$6)</f>
        <v>7</v>
      </c>
      <c r="DP14" s="17" t="str">
        <f>IF($DC14="", "", COUNTIF($DC$8:$DC$27, "&gt;"&amp;$DC14)+1+COUNTIF($DC$8:$DC14, $DC14)-1)</f>
        <v/>
      </c>
      <c r="DQ14" s="17" t="str">
        <f>IF($DC14="", "", COUNTIF($DC$8:$DC$27, "&lt;"&amp;$DC14)+1+COUNTIF($DC$8:$DC14, $DC14)-1)</f>
        <v/>
      </c>
      <c r="DS14" s="17" t="str">
        <f t="shared" si="32"/>
        <v/>
      </c>
      <c r="DU14" s="121" t="str">
        <f t="shared" si="8"/>
        <v/>
      </c>
      <c r="DW14" s="17" t="str">
        <f t="shared" si="9"/>
        <v/>
      </c>
      <c r="DY14" s="17">
        <f>IF($DD14="", "", COUNTIF($DD$8:$DD$27, "&lt;"&amp;$DD14)+1+COUNTIF($DD$8:$DD14, $DD14)-1-$DO$6)</f>
        <v>7</v>
      </c>
      <c r="DZ14" s="17" t="str">
        <f>IF($DC14="", "", COUNTIF($DC$8:$DC$27, "&gt;"&amp;$DC14)+1+COUNTIF($DC$8:$DC14, $DC14)-1)</f>
        <v/>
      </c>
      <c r="EA14" s="17" t="str">
        <f>IF($DC14="", "", COUNTIF($DC$8:$DC$27, "&lt;"&amp;$DC14)+1+COUNTIF($DC$8:$DC14, $DC14)-1)</f>
        <v/>
      </c>
      <c r="EC14" s="17" t="str">
        <f t="shared" si="33"/>
        <v/>
      </c>
      <c r="EE14" s="167" t="str">
        <f t="shared" si="34"/>
        <v/>
      </c>
    </row>
    <row r="15" spans="1:135" ht="30" customHeight="1" x14ac:dyDescent="0.25">
      <c r="A15" s="34"/>
      <c r="B15" s="266" t="str">
        <f t="shared" si="35"/>
        <v/>
      </c>
      <c r="C15" s="267"/>
      <c r="D15" s="268"/>
      <c r="E15" s="269"/>
      <c r="F15" s="269"/>
      <c r="G15" s="269"/>
      <c r="H15" s="270"/>
      <c r="I15" s="270"/>
      <c r="J15" s="270"/>
      <c r="K15" s="270"/>
      <c r="L15" s="270"/>
      <c r="M15" s="270"/>
      <c r="N15" s="270"/>
      <c r="O15" s="269"/>
      <c r="P15" s="269"/>
      <c r="Q15" s="269"/>
      <c r="R15" s="271"/>
      <c r="S15" s="272"/>
      <c r="T15" s="254" t="str">
        <f t="shared" si="2"/>
        <v/>
      </c>
      <c r="U15" s="255"/>
      <c r="V15" s="34"/>
      <c r="AE15" s="17" t="str">
        <f>IF('Dev Settings'!$B17="", "", 'Dev Settings'!$B17)</f>
        <v>GBP</v>
      </c>
      <c r="AG15" s="17" t="str">
        <f t="shared" si="10"/>
        <v/>
      </c>
      <c r="AI15" s="263">
        <v>8</v>
      </c>
      <c r="AJ15" s="264"/>
      <c r="AK15" s="265"/>
      <c r="AL15" s="263" t="str">
        <f t="shared" si="36"/>
        <v/>
      </c>
      <c r="AM15" s="264"/>
      <c r="AN15" s="264"/>
      <c r="AO15" s="263" t="str">
        <f t="shared" si="11"/>
        <v/>
      </c>
      <c r="AP15" s="264"/>
      <c r="AQ15" s="264"/>
      <c r="AR15" s="264"/>
      <c r="AS15" s="264"/>
      <c r="AT15" s="264"/>
      <c r="AU15" s="265"/>
      <c r="AV15" s="263" t="str">
        <f t="shared" si="12"/>
        <v/>
      </c>
      <c r="AW15" s="264"/>
      <c r="AX15" s="264"/>
      <c r="AY15" s="263" t="str">
        <f t="shared" si="13"/>
        <v/>
      </c>
      <c r="AZ15" s="265"/>
      <c r="BB15" s="24" t="str">
        <f>IF($AG15="", "", IF(AND($AL15="", $AO15="", $AV15="", $AY15=""), $BB$3, IF(COUNTIF($BB$8:$BB14, $BB$4)&gt;0, $BB$5, $BB$4)))</f>
        <v/>
      </c>
      <c r="BD15" s="31" t="str">
        <f t="shared" si="14"/>
        <v/>
      </c>
      <c r="BF15" s="28" t="str">
        <f t="shared" si="15"/>
        <v/>
      </c>
      <c r="BH15" s="28" t="str">
        <f>IF($E15="", "", $BH$3+SUMIF($O$8:$O14, $E15, $CJ$8:$CJ14)-SUMIF($E$8:$E14, $E15, $H$8:$H14))</f>
        <v/>
      </c>
      <c r="BJ15" s="17" t="str">
        <f t="shared" si="16"/>
        <v/>
      </c>
      <c r="BM15" s="28" t="str">
        <f t="shared" si="37"/>
        <v/>
      </c>
      <c r="BN15" s="26"/>
      <c r="BO15" s="28" t="str">
        <f>IF($O15="", "", $BH$3+SUMIF($O$8:$O14, $O15, $CP$8:$CP14)-SUMIF($E$8:$E14, $O15, $H$8:$H14))</f>
        <v/>
      </c>
      <c r="BP15" s="26"/>
      <c r="BQ15" s="69" t="str">
        <f>IF($AG15="", "", IF($R15="", $BQ$5, IFERROR(INDEX('Game Setup'!$JE$8:$JE$176, MATCH($R15, 'Game Setup'!$JE$8:$JE$176, 1)), "")))</f>
        <v/>
      </c>
      <c r="BR15" s="26"/>
      <c r="BS15" s="73" t="str">
        <f>IF(OR($E15="", $BQ15=""), "", IFERROR(INDEX('Game Setup'!$ML$8:$NE$176, MATCH($BQ15, 'Game Setup'!$JE$8:$JE$176, 0), MATCH($E15, 'Game Setup'!$ML$7:$NE$7, 0)), ""))</f>
        <v/>
      </c>
      <c r="BT15" s="74" t="str">
        <f>IF(OR($O15="", $BQ15=""), "", IFERROR(INDEX('Game Setup'!$ML$8:$NE$176, MATCH($BQ15, 'Game Setup'!$JE$8:$JE$176, 0), MATCH($O15, 'Game Setup'!$ML$7:$NE$7, 0)), ""))</f>
        <v/>
      </c>
      <c r="BU15" s="74" t="str">
        <f>IF(OR($O15="", $BQ15=""), "", IFERROR(INDEX('Game Setup'!$NG$8:$NG$176, MATCH($BQ15, 'Game Setup'!$JE$8:$JE$176, 0)), ""))</f>
        <v/>
      </c>
      <c r="BV15" s="26"/>
      <c r="BW15" s="179" t="str">
        <f t="shared" si="17"/>
        <v/>
      </c>
      <c r="BX15" s="180" t="str">
        <f t="shared" si="18"/>
        <v/>
      </c>
      <c r="BY15" s="26"/>
      <c r="BZ15" s="40" t="str">
        <f t="shared" si="3"/>
        <v/>
      </c>
      <c r="CB15" s="40" t="str">
        <f t="shared" si="4"/>
        <v/>
      </c>
      <c r="CD15" s="28" t="str">
        <f t="shared" si="5"/>
        <v/>
      </c>
      <c r="CF15" s="28" t="str">
        <f t="shared" si="19"/>
        <v/>
      </c>
      <c r="CH15" s="28" t="str">
        <f t="shared" si="6"/>
        <v/>
      </c>
      <c r="CJ15" s="28" t="str">
        <f t="shared" si="20"/>
        <v/>
      </c>
      <c r="CL15" s="28">
        <f t="shared" si="38"/>
        <v>0</v>
      </c>
      <c r="CN15" s="28" t="str">
        <f t="shared" si="21"/>
        <v/>
      </c>
      <c r="CO15" s="26"/>
      <c r="CP15" s="28" t="str">
        <f t="shared" si="22"/>
        <v/>
      </c>
      <c r="CS15" s="17" t="str">
        <f t="shared" si="23"/>
        <v/>
      </c>
      <c r="CT15" s="19" t="str">
        <f t="shared" si="24"/>
        <v/>
      </c>
      <c r="CV15" s="179" t="str">
        <f t="shared" si="25"/>
        <v/>
      </c>
      <c r="CW15" s="180" t="str">
        <f t="shared" si="26"/>
        <v/>
      </c>
      <c r="CY15" s="28" t="str">
        <f t="shared" si="27"/>
        <v/>
      </c>
      <c r="CZ15" s="28" t="str">
        <f t="shared" si="28"/>
        <v/>
      </c>
      <c r="DC15" s="73" t="str">
        <f>IF($DD15="", "", IFERROR(INDEX('Game Setup'!$ML$8:$NE$176, MATCH("X", 'Game Setup'!$NK$8:$NK$176, 0), MATCH($DD15, 'Game Setup'!$ML$7:$NE$7, 0)), ""))</f>
        <v/>
      </c>
      <c r="DD15" s="17" t="str">
        <f t="shared" si="29"/>
        <v>GBP</v>
      </c>
      <c r="DE15" s="43">
        <f t="shared" si="7"/>
        <v>1000</v>
      </c>
      <c r="DF15" s="43" t="str">
        <f t="shared" si="30"/>
        <v/>
      </c>
      <c r="DH15" s="17">
        <f>IF($DD15="", "", COUNTIF($DD$8:$DD$27, "&lt;"&amp;$DD15)+1+COUNTIF($DD$8:$DD15, $DD15)-1-$DH$6)</f>
        <v>8</v>
      </c>
      <c r="DI15" s="17" t="str">
        <f>IF($DF15="", "", COUNTIF($DF$8:$DF$27, "&gt;"&amp;$DF15)+1+COUNTIF($DF$8:$DF15, $DF15)-1)</f>
        <v/>
      </c>
      <c r="DK15" s="17" t="str">
        <f t="shared" si="31"/>
        <v/>
      </c>
      <c r="DM15" s="17">
        <v>8</v>
      </c>
      <c r="DO15" s="17">
        <f>IF($DD15="", "", COUNTIF($DD$8:$DD$27, "&lt;"&amp;$DD15)+1+COUNTIF($DD$8:$DD15, $DD15)-1-$DO$6)</f>
        <v>8</v>
      </c>
      <c r="DP15" s="17" t="str">
        <f>IF($DC15="", "", COUNTIF($DC$8:$DC$27, "&gt;"&amp;$DC15)+1+COUNTIF($DC$8:$DC15, $DC15)-1)</f>
        <v/>
      </c>
      <c r="DQ15" s="17" t="str">
        <f>IF($DC15="", "", COUNTIF($DC$8:$DC$27, "&lt;"&amp;$DC15)+1+COUNTIF($DC$8:$DC15, $DC15)-1)</f>
        <v/>
      </c>
      <c r="DS15" s="17" t="str">
        <f t="shared" si="32"/>
        <v/>
      </c>
      <c r="DU15" s="121" t="str">
        <f t="shared" si="8"/>
        <v/>
      </c>
      <c r="DW15" s="17" t="str">
        <f t="shared" si="9"/>
        <v/>
      </c>
      <c r="DY15" s="17">
        <f>IF($DD15="", "", COUNTIF($DD$8:$DD$27, "&lt;"&amp;$DD15)+1+COUNTIF($DD$8:$DD15, $DD15)-1-$DO$6)</f>
        <v>8</v>
      </c>
      <c r="DZ15" s="17" t="str">
        <f>IF($DC15="", "", COUNTIF($DC$8:$DC$27, "&gt;"&amp;$DC15)+1+COUNTIF($DC$8:$DC15, $DC15)-1)</f>
        <v/>
      </c>
      <c r="EA15" s="17" t="str">
        <f>IF($DC15="", "", COUNTIF($DC$8:$DC$27, "&lt;"&amp;$DC15)+1+COUNTIF($DC$8:$DC15, $DC15)-1)</f>
        <v/>
      </c>
      <c r="EC15" s="17" t="str">
        <f t="shared" si="33"/>
        <v/>
      </c>
      <c r="EE15" s="167" t="str">
        <f t="shared" si="34"/>
        <v/>
      </c>
    </row>
    <row r="16" spans="1:135" ht="30" customHeight="1" x14ac:dyDescent="0.25">
      <c r="A16" s="34"/>
      <c r="B16" s="266" t="str">
        <f t="shared" si="35"/>
        <v/>
      </c>
      <c r="C16" s="267"/>
      <c r="D16" s="268"/>
      <c r="E16" s="269"/>
      <c r="F16" s="269"/>
      <c r="G16" s="269"/>
      <c r="H16" s="270"/>
      <c r="I16" s="270"/>
      <c r="J16" s="270"/>
      <c r="K16" s="270"/>
      <c r="L16" s="270"/>
      <c r="M16" s="270"/>
      <c r="N16" s="270"/>
      <c r="O16" s="269"/>
      <c r="P16" s="269"/>
      <c r="Q16" s="269"/>
      <c r="R16" s="271"/>
      <c r="S16" s="272"/>
      <c r="T16" s="254" t="str">
        <f t="shared" si="2"/>
        <v/>
      </c>
      <c r="U16" s="255"/>
      <c r="V16" s="34"/>
      <c r="AE16" s="17" t="str">
        <f>IF('Dev Settings'!$B18="", "", 'Dev Settings'!$B18)</f>
        <v>INR</v>
      </c>
      <c r="AG16" s="17" t="str">
        <f t="shared" si="10"/>
        <v/>
      </c>
      <c r="AI16" s="263">
        <v>9</v>
      </c>
      <c r="AJ16" s="264"/>
      <c r="AK16" s="265"/>
      <c r="AL16" s="263" t="str">
        <f t="shared" si="36"/>
        <v/>
      </c>
      <c r="AM16" s="264"/>
      <c r="AN16" s="264"/>
      <c r="AO16" s="263" t="str">
        <f t="shared" si="11"/>
        <v/>
      </c>
      <c r="AP16" s="264"/>
      <c r="AQ16" s="264"/>
      <c r="AR16" s="264"/>
      <c r="AS16" s="264"/>
      <c r="AT16" s="264"/>
      <c r="AU16" s="265"/>
      <c r="AV16" s="263" t="str">
        <f t="shared" si="12"/>
        <v/>
      </c>
      <c r="AW16" s="264"/>
      <c r="AX16" s="264"/>
      <c r="AY16" s="263" t="str">
        <f t="shared" si="13"/>
        <v/>
      </c>
      <c r="AZ16" s="265"/>
      <c r="BB16" s="24" t="str">
        <f>IF($AG16="", "", IF(AND($AL16="", $AO16="", $AV16="", $AY16=""), $BB$3, IF(COUNTIF($BB$8:$BB15, $BB$4)&gt;0, $BB$5, $BB$4)))</f>
        <v/>
      </c>
      <c r="BD16" s="31" t="str">
        <f t="shared" si="14"/>
        <v/>
      </c>
      <c r="BF16" s="28" t="str">
        <f t="shared" si="15"/>
        <v/>
      </c>
      <c r="BH16" s="28" t="str">
        <f>IF($E16="", "", $BH$3+SUMIF($O$8:$O15, $E16, $CJ$8:$CJ15)-SUMIF($E$8:$E15, $E16, $H$8:$H15))</f>
        <v/>
      </c>
      <c r="BJ16" s="17" t="str">
        <f t="shared" si="16"/>
        <v/>
      </c>
      <c r="BM16" s="28" t="str">
        <f t="shared" si="37"/>
        <v/>
      </c>
      <c r="BN16" s="26"/>
      <c r="BO16" s="28" t="str">
        <f>IF($O16="", "", $BH$3+SUMIF($O$8:$O15, $O16, $CP$8:$CP15)-SUMIF($E$8:$E15, $O16, $H$8:$H15))</f>
        <v/>
      </c>
      <c r="BP16" s="26"/>
      <c r="BQ16" s="69" t="str">
        <f>IF($AG16="", "", IF($R16="", $BQ$5, IFERROR(INDEX('Game Setup'!$JE$8:$JE$176, MATCH($R16, 'Game Setup'!$JE$8:$JE$176, 1)), "")))</f>
        <v/>
      </c>
      <c r="BR16" s="26"/>
      <c r="BS16" s="73" t="str">
        <f>IF(OR($E16="", $BQ16=""), "", IFERROR(INDEX('Game Setup'!$ML$8:$NE$176, MATCH($BQ16, 'Game Setup'!$JE$8:$JE$176, 0), MATCH($E16, 'Game Setup'!$ML$7:$NE$7, 0)), ""))</f>
        <v/>
      </c>
      <c r="BT16" s="74" t="str">
        <f>IF(OR($O16="", $BQ16=""), "", IFERROR(INDEX('Game Setup'!$ML$8:$NE$176, MATCH($BQ16, 'Game Setup'!$JE$8:$JE$176, 0), MATCH($O16, 'Game Setup'!$ML$7:$NE$7, 0)), ""))</f>
        <v/>
      </c>
      <c r="BU16" s="74" t="str">
        <f>IF(OR($O16="", $BQ16=""), "", IFERROR(INDEX('Game Setup'!$NG$8:$NG$176, MATCH($BQ16, 'Game Setup'!$JE$8:$JE$176, 0)), ""))</f>
        <v/>
      </c>
      <c r="BV16" s="26"/>
      <c r="BW16" s="179" t="str">
        <f t="shared" si="17"/>
        <v/>
      </c>
      <c r="BX16" s="180" t="str">
        <f t="shared" si="18"/>
        <v/>
      </c>
      <c r="BY16" s="26"/>
      <c r="BZ16" s="40" t="str">
        <f t="shared" si="3"/>
        <v/>
      </c>
      <c r="CB16" s="40" t="str">
        <f t="shared" si="4"/>
        <v/>
      </c>
      <c r="CD16" s="28" t="str">
        <f t="shared" si="5"/>
        <v/>
      </c>
      <c r="CF16" s="28" t="str">
        <f t="shared" si="19"/>
        <v/>
      </c>
      <c r="CH16" s="28" t="str">
        <f t="shared" si="6"/>
        <v/>
      </c>
      <c r="CJ16" s="28" t="str">
        <f t="shared" si="20"/>
        <v/>
      </c>
      <c r="CL16" s="28">
        <f t="shared" si="38"/>
        <v>0</v>
      </c>
      <c r="CN16" s="28" t="str">
        <f t="shared" si="21"/>
        <v/>
      </c>
      <c r="CO16" s="26"/>
      <c r="CP16" s="28" t="str">
        <f t="shared" si="22"/>
        <v/>
      </c>
      <c r="CS16" s="17" t="str">
        <f t="shared" si="23"/>
        <v/>
      </c>
      <c r="CT16" s="19" t="str">
        <f t="shared" si="24"/>
        <v/>
      </c>
      <c r="CV16" s="179" t="str">
        <f t="shared" si="25"/>
        <v/>
      </c>
      <c r="CW16" s="180" t="str">
        <f t="shared" si="26"/>
        <v/>
      </c>
      <c r="CY16" s="28" t="str">
        <f t="shared" si="27"/>
        <v/>
      </c>
      <c r="CZ16" s="28" t="str">
        <f t="shared" si="28"/>
        <v/>
      </c>
      <c r="DC16" s="73" t="str">
        <f>IF($DD16="", "", IFERROR(INDEX('Game Setup'!$ML$8:$NE$176, MATCH("X", 'Game Setup'!$NK$8:$NK$176, 0), MATCH($DD16, 'Game Setup'!$ML$7:$NE$7, 0)), ""))</f>
        <v/>
      </c>
      <c r="DD16" s="17" t="str">
        <f t="shared" si="29"/>
        <v>INR</v>
      </c>
      <c r="DE16" s="43">
        <f t="shared" si="7"/>
        <v>1000</v>
      </c>
      <c r="DF16" s="43" t="str">
        <f t="shared" si="30"/>
        <v/>
      </c>
      <c r="DH16" s="17">
        <f>IF($DD16="", "", COUNTIF($DD$8:$DD$27, "&lt;"&amp;$DD16)+1+COUNTIF($DD$8:$DD16, $DD16)-1-$DH$6)</f>
        <v>9</v>
      </c>
      <c r="DI16" s="17" t="str">
        <f>IF($DF16="", "", COUNTIF($DF$8:$DF$27, "&gt;"&amp;$DF16)+1+COUNTIF($DF$8:$DF16, $DF16)-1)</f>
        <v/>
      </c>
      <c r="DK16" s="17" t="str">
        <f t="shared" si="31"/>
        <v/>
      </c>
      <c r="DM16" s="17">
        <v>9</v>
      </c>
      <c r="DO16" s="17">
        <f>IF($DD16="", "", COUNTIF($DD$8:$DD$27, "&lt;"&amp;$DD16)+1+COUNTIF($DD$8:$DD16, $DD16)-1-$DO$6)</f>
        <v>9</v>
      </c>
      <c r="DP16" s="17" t="str">
        <f>IF($DC16="", "", COUNTIF($DC$8:$DC$27, "&gt;"&amp;$DC16)+1+COUNTIF($DC$8:$DC16, $DC16)-1)</f>
        <v/>
      </c>
      <c r="DQ16" s="17" t="str">
        <f>IF($DC16="", "", COUNTIF($DC$8:$DC$27, "&lt;"&amp;$DC16)+1+COUNTIF($DC$8:$DC16, $DC16)-1)</f>
        <v/>
      </c>
      <c r="DS16" s="17" t="str">
        <f t="shared" si="32"/>
        <v/>
      </c>
      <c r="DU16" s="121" t="str">
        <f t="shared" si="8"/>
        <v/>
      </c>
      <c r="DW16" s="17" t="str">
        <f t="shared" si="9"/>
        <v/>
      </c>
      <c r="DY16" s="17">
        <f>IF($DD16="", "", COUNTIF($DD$8:$DD$27, "&lt;"&amp;$DD16)+1+COUNTIF($DD$8:$DD16, $DD16)-1-$DO$6)</f>
        <v>9</v>
      </c>
      <c r="DZ16" s="17" t="str">
        <f>IF($DC16="", "", COUNTIF($DC$8:$DC$27, "&gt;"&amp;$DC16)+1+COUNTIF($DC$8:$DC16, $DC16)-1)</f>
        <v/>
      </c>
      <c r="EA16" s="17" t="str">
        <f>IF($DC16="", "", COUNTIF($DC$8:$DC$27, "&lt;"&amp;$DC16)+1+COUNTIF($DC$8:$DC16, $DC16)-1)</f>
        <v/>
      </c>
      <c r="EC16" s="17" t="str">
        <f t="shared" si="33"/>
        <v/>
      </c>
      <c r="EE16" s="167" t="str">
        <f t="shared" si="34"/>
        <v/>
      </c>
    </row>
    <row r="17" spans="1:135" ht="30" customHeight="1" x14ac:dyDescent="0.25">
      <c r="A17" s="34"/>
      <c r="B17" s="266" t="str">
        <f t="shared" si="35"/>
        <v/>
      </c>
      <c r="C17" s="267"/>
      <c r="D17" s="268"/>
      <c r="E17" s="269"/>
      <c r="F17" s="269"/>
      <c r="G17" s="269"/>
      <c r="H17" s="270"/>
      <c r="I17" s="270"/>
      <c r="J17" s="270"/>
      <c r="K17" s="270"/>
      <c r="L17" s="270"/>
      <c r="M17" s="270"/>
      <c r="N17" s="270"/>
      <c r="O17" s="269"/>
      <c r="P17" s="269"/>
      <c r="Q17" s="269"/>
      <c r="R17" s="271"/>
      <c r="S17" s="272"/>
      <c r="T17" s="254" t="str">
        <f t="shared" si="2"/>
        <v/>
      </c>
      <c r="U17" s="255"/>
      <c r="V17" s="34"/>
      <c r="AE17" s="17" t="str">
        <f>IF('Dev Settings'!$B19="", "", 'Dev Settings'!$B19)</f>
        <v>JPY</v>
      </c>
      <c r="AG17" s="17" t="str">
        <f t="shared" si="10"/>
        <v/>
      </c>
      <c r="AI17" s="263">
        <v>10</v>
      </c>
      <c r="AJ17" s="264"/>
      <c r="AK17" s="265"/>
      <c r="AL17" s="263" t="str">
        <f t="shared" si="36"/>
        <v/>
      </c>
      <c r="AM17" s="264"/>
      <c r="AN17" s="264"/>
      <c r="AO17" s="263" t="str">
        <f t="shared" si="11"/>
        <v/>
      </c>
      <c r="AP17" s="264"/>
      <c r="AQ17" s="264"/>
      <c r="AR17" s="264"/>
      <c r="AS17" s="264"/>
      <c r="AT17" s="264"/>
      <c r="AU17" s="265"/>
      <c r="AV17" s="263" t="str">
        <f t="shared" si="12"/>
        <v/>
      </c>
      <c r="AW17" s="264"/>
      <c r="AX17" s="264"/>
      <c r="AY17" s="263" t="str">
        <f t="shared" si="13"/>
        <v/>
      </c>
      <c r="AZ17" s="265"/>
      <c r="BB17" s="24" t="str">
        <f>IF($AG17="", "", IF(AND($AL17="", $AO17="", $AV17="", $AY17=""), $BB$3, IF(COUNTIF($BB$8:$BB16, $BB$4)&gt;0, $BB$5, $BB$4)))</f>
        <v/>
      </c>
      <c r="BD17" s="31" t="str">
        <f t="shared" si="14"/>
        <v/>
      </c>
      <c r="BF17" s="28" t="str">
        <f t="shared" si="15"/>
        <v/>
      </c>
      <c r="BH17" s="28" t="str">
        <f>IF($E17="", "", $BH$3+SUMIF($O$8:$O16, $E17, $CJ$8:$CJ16)-SUMIF($E$8:$E16, $E17, $H$8:$H16))</f>
        <v/>
      </c>
      <c r="BJ17" s="17" t="str">
        <f t="shared" si="16"/>
        <v/>
      </c>
      <c r="BM17" s="28" t="str">
        <f t="shared" si="37"/>
        <v/>
      </c>
      <c r="BN17" s="26"/>
      <c r="BO17" s="28" t="str">
        <f>IF($O17="", "", $BH$3+SUMIF($O$8:$O16, $O17, $CP$8:$CP16)-SUMIF($E$8:$E16, $O17, $H$8:$H16))</f>
        <v/>
      </c>
      <c r="BP17" s="26"/>
      <c r="BQ17" s="69" t="str">
        <f>IF($AG17="", "", IF($R17="", $BQ$5, IFERROR(INDEX('Game Setup'!$JE$8:$JE$176, MATCH($R17, 'Game Setup'!$JE$8:$JE$176, 1)), "")))</f>
        <v/>
      </c>
      <c r="BR17" s="26"/>
      <c r="BS17" s="73" t="str">
        <f>IF(OR($E17="", $BQ17=""), "", IFERROR(INDEX('Game Setup'!$ML$8:$NE$176, MATCH($BQ17, 'Game Setup'!$JE$8:$JE$176, 0), MATCH($E17, 'Game Setup'!$ML$7:$NE$7, 0)), ""))</f>
        <v/>
      </c>
      <c r="BT17" s="74" t="str">
        <f>IF(OR($O17="", $BQ17=""), "", IFERROR(INDEX('Game Setup'!$ML$8:$NE$176, MATCH($BQ17, 'Game Setup'!$JE$8:$JE$176, 0), MATCH($O17, 'Game Setup'!$ML$7:$NE$7, 0)), ""))</f>
        <v/>
      </c>
      <c r="BU17" s="74" t="str">
        <f>IF(OR($O17="", $BQ17=""), "", IFERROR(INDEX('Game Setup'!$NG$8:$NG$176, MATCH($BQ17, 'Game Setup'!$JE$8:$JE$176, 0)), ""))</f>
        <v/>
      </c>
      <c r="BV17" s="26"/>
      <c r="BW17" s="179" t="str">
        <f t="shared" si="17"/>
        <v/>
      </c>
      <c r="BX17" s="180" t="str">
        <f t="shared" si="18"/>
        <v/>
      </c>
      <c r="BY17" s="26"/>
      <c r="BZ17" s="40" t="str">
        <f t="shared" si="3"/>
        <v/>
      </c>
      <c r="CB17" s="40" t="str">
        <f t="shared" si="4"/>
        <v/>
      </c>
      <c r="CD17" s="28" t="str">
        <f t="shared" si="5"/>
        <v/>
      </c>
      <c r="CF17" s="28" t="str">
        <f t="shared" si="19"/>
        <v/>
      </c>
      <c r="CH17" s="28" t="str">
        <f t="shared" si="6"/>
        <v/>
      </c>
      <c r="CJ17" s="28" t="str">
        <f t="shared" si="20"/>
        <v/>
      </c>
      <c r="CL17" s="28">
        <f t="shared" si="38"/>
        <v>0</v>
      </c>
      <c r="CN17" s="28" t="str">
        <f t="shared" si="21"/>
        <v/>
      </c>
      <c r="CO17" s="26"/>
      <c r="CP17" s="28" t="str">
        <f t="shared" si="22"/>
        <v/>
      </c>
      <c r="CS17" s="17" t="str">
        <f t="shared" si="23"/>
        <v/>
      </c>
      <c r="CT17" s="19" t="str">
        <f t="shared" si="24"/>
        <v/>
      </c>
      <c r="CV17" s="179" t="str">
        <f t="shared" si="25"/>
        <v/>
      </c>
      <c r="CW17" s="180" t="str">
        <f t="shared" si="26"/>
        <v/>
      </c>
      <c r="CY17" s="28" t="str">
        <f t="shared" si="27"/>
        <v/>
      </c>
      <c r="CZ17" s="28" t="str">
        <f t="shared" si="28"/>
        <v/>
      </c>
      <c r="DC17" s="73" t="str">
        <f>IF($DD17="", "", IFERROR(INDEX('Game Setup'!$ML$8:$NE$176, MATCH("X", 'Game Setup'!$NK$8:$NK$176, 0), MATCH($DD17, 'Game Setup'!$ML$7:$NE$7, 0)), ""))</f>
        <v/>
      </c>
      <c r="DD17" s="17" t="str">
        <f t="shared" si="29"/>
        <v>JPY</v>
      </c>
      <c r="DE17" s="43">
        <f t="shared" si="7"/>
        <v>1000</v>
      </c>
      <c r="DF17" s="43" t="str">
        <f t="shared" si="30"/>
        <v/>
      </c>
      <c r="DH17" s="17">
        <f>IF($DD17="", "", COUNTIF($DD$8:$DD$27, "&lt;"&amp;$DD17)+1+COUNTIF($DD$8:$DD17, $DD17)-1-$DH$6)</f>
        <v>10</v>
      </c>
      <c r="DI17" s="17" t="str">
        <f>IF($DF17="", "", COUNTIF($DF$8:$DF$27, "&gt;"&amp;$DF17)+1+COUNTIF($DF$8:$DF17, $DF17)-1)</f>
        <v/>
      </c>
      <c r="DK17" s="17" t="str">
        <f t="shared" si="31"/>
        <v/>
      </c>
      <c r="DM17" s="17">
        <v>10</v>
      </c>
      <c r="DO17" s="17">
        <f>IF($DD17="", "", COUNTIF($DD$8:$DD$27, "&lt;"&amp;$DD17)+1+COUNTIF($DD$8:$DD17, $DD17)-1-$DO$6)</f>
        <v>10</v>
      </c>
      <c r="DP17" s="17" t="str">
        <f>IF($DC17="", "", COUNTIF($DC$8:$DC$27, "&gt;"&amp;$DC17)+1+COUNTIF($DC$8:$DC17, $DC17)-1)</f>
        <v/>
      </c>
      <c r="DQ17" s="17" t="str">
        <f>IF($DC17="", "", COUNTIF($DC$8:$DC$27, "&lt;"&amp;$DC17)+1+COUNTIF($DC$8:$DC17, $DC17)-1)</f>
        <v/>
      </c>
      <c r="DS17" s="17" t="str">
        <f t="shared" si="32"/>
        <v/>
      </c>
      <c r="DU17" s="121" t="str">
        <f t="shared" si="8"/>
        <v/>
      </c>
      <c r="DW17" s="17" t="str">
        <f t="shared" si="9"/>
        <v/>
      </c>
      <c r="DY17" s="17">
        <f>IF($DD17="", "", COUNTIF($DD$8:$DD$27, "&lt;"&amp;$DD17)+1+COUNTIF($DD$8:$DD17, $DD17)-1-$DO$6)</f>
        <v>10</v>
      </c>
      <c r="DZ17" s="17" t="str">
        <f>IF($DC17="", "", COUNTIF($DC$8:$DC$27, "&gt;"&amp;$DC17)+1+COUNTIF($DC$8:$DC17, $DC17)-1)</f>
        <v/>
      </c>
      <c r="EA17" s="17" t="str">
        <f>IF($DC17="", "", COUNTIF($DC$8:$DC$27, "&lt;"&amp;$DC17)+1+COUNTIF($DC$8:$DC17, $DC17)-1)</f>
        <v/>
      </c>
      <c r="EC17" s="17" t="str">
        <f t="shared" si="33"/>
        <v/>
      </c>
      <c r="EE17" s="167" t="str">
        <f t="shared" si="34"/>
        <v/>
      </c>
    </row>
    <row r="18" spans="1:135" ht="30" customHeight="1" x14ac:dyDescent="0.25">
      <c r="A18" s="34"/>
      <c r="B18" s="266" t="str">
        <f t="shared" si="35"/>
        <v/>
      </c>
      <c r="C18" s="267"/>
      <c r="D18" s="268"/>
      <c r="E18" s="269"/>
      <c r="F18" s="269"/>
      <c r="G18" s="269"/>
      <c r="H18" s="270"/>
      <c r="I18" s="270"/>
      <c r="J18" s="270"/>
      <c r="K18" s="270"/>
      <c r="L18" s="270"/>
      <c r="M18" s="270"/>
      <c r="N18" s="270"/>
      <c r="O18" s="269"/>
      <c r="P18" s="269"/>
      <c r="Q18" s="269"/>
      <c r="R18" s="271"/>
      <c r="S18" s="272"/>
      <c r="T18" s="254" t="str">
        <f t="shared" si="2"/>
        <v/>
      </c>
      <c r="U18" s="255"/>
      <c r="V18" s="34"/>
      <c r="AE18" s="17" t="str">
        <f>IF('Dev Settings'!$B20="", "", 'Dev Settings'!$B20)</f>
        <v>KES</v>
      </c>
      <c r="AG18" s="17" t="str">
        <f t="shared" si="10"/>
        <v/>
      </c>
      <c r="AI18" s="263">
        <v>11</v>
      </c>
      <c r="AJ18" s="264"/>
      <c r="AK18" s="265"/>
      <c r="AL18" s="263" t="str">
        <f t="shared" si="36"/>
        <v/>
      </c>
      <c r="AM18" s="264"/>
      <c r="AN18" s="264"/>
      <c r="AO18" s="263" t="str">
        <f t="shared" si="11"/>
        <v/>
      </c>
      <c r="AP18" s="264"/>
      <c r="AQ18" s="264"/>
      <c r="AR18" s="264"/>
      <c r="AS18" s="264"/>
      <c r="AT18" s="264"/>
      <c r="AU18" s="265"/>
      <c r="AV18" s="263" t="str">
        <f t="shared" si="12"/>
        <v/>
      </c>
      <c r="AW18" s="264"/>
      <c r="AX18" s="264"/>
      <c r="AY18" s="263" t="str">
        <f t="shared" si="13"/>
        <v/>
      </c>
      <c r="AZ18" s="265"/>
      <c r="BB18" s="24" t="str">
        <f>IF($AG18="", "", IF(AND($AL18="", $AO18="", $AV18="", $AY18=""), $BB$3, IF(COUNTIF($BB$8:$BB17, $BB$4)&gt;0, $BB$5, $BB$4)))</f>
        <v/>
      </c>
      <c r="BD18" s="31" t="str">
        <f t="shared" si="14"/>
        <v/>
      </c>
      <c r="BF18" s="28" t="str">
        <f t="shared" si="15"/>
        <v/>
      </c>
      <c r="BH18" s="28" t="str">
        <f>IF($E18="", "", $BH$3+SUMIF($O$8:$O17, $E18, $CJ$8:$CJ17)-SUMIF($E$8:$E17, $E18, $H$8:$H17))</f>
        <v/>
      </c>
      <c r="BJ18" s="17" t="str">
        <f t="shared" si="16"/>
        <v/>
      </c>
      <c r="BM18" s="28" t="str">
        <f t="shared" si="37"/>
        <v/>
      </c>
      <c r="BN18" s="26"/>
      <c r="BO18" s="28" t="str">
        <f>IF($O18="", "", $BH$3+SUMIF($O$8:$O17, $O18, $CP$8:$CP17)-SUMIF($E$8:$E17, $O18, $H$8:$H17))</f>
        <v/>
      </c>
      <c r="BP18" s="26"/>
      <c r="BQ18" s="69" t="str">
        <f>IF($AG18="", "", IF($R18="", $BQ$5, IFERROR(INDEX('Game Setup'!$JE$8:$JE$176, MATCH($R18, 'Game Setup'!$JE$8:$JE$176, 1)), "")))</f>
        <v/>
      </c>
      <c r="BR18" s="26"/>
      <c r="BS18" s="73" t="str">
        <f>IF(OR($E18="", $BQ18=""), "", IFERROR(INDEX('Game Setup'!$ML$8:$NE$176, MATCH($BQ18, 'Game Setup'!$JE$8:$JE$176, 0), MATCH($E18, 'Game Setup'!$ML$7:$NE$7, 0)), ""))</f>
        <v/>
      </c>
      <c r="BT18" s="74" t="str">
        <f>IF(OR($O18="", $BQ18=""), "", IFERROR(INDEX('Game Setup'!$ML$8:$NE$176, MATCH($BQ18, 'Game Setup'!$JE$8:$JE$176, 0), MATCH($O18, 'Game Setup'!$ML$7:$NE$7, 0)), ""))</f>
        <v/>
      </c>
      <c r="BU18" s="74" t="str">
        <f>IF(OR($O18="", $BQ18=""), "", IFERROR(INDEX('Game Setup'!$NG$8:$NG$176, MATCH($BQ18, 'Game Setup'!$JE$8:$JE$176, 0)), ""))</f>
        <v/>
      </c>
      <c r="BV18" s="26"/>
      <c r="BW18" s="179" t="str">
        <f t="shared" si="17"/>
        <v/>
      </c>
      <c r="BX18" s="180" t="str">
        <f t="shared" si="18"/>
        <v/>
      </c>
      <c r="BY18" s="26"/>
      <c r="BZ18" s="40" t="str">
        <f t="shared" si="3"/>
        <v/>
      </c>
      <c r="CB18" s="40" t="str">
        <f t="shared" si="4"/>
        <v/>
      </c>
      <c r="CD18" s="28" t="str">
        <f t="shared" si="5"/>
        <v/>
      </c>
      <c r="CF18" s="28" t="str">
        <f t="shared" si="19"/>
        <v/>
      </c>
      <c r="CH18" s="28" t="str">
        <f t="shared" si="6"/>
        <v/>
      </c>
      <c r="CJ18" s="28" t="str">
        <f t="shared" si="20"/>
        <v/>
      </c>
      <c r="CL18" s="28">
        <f t="shared" si="38"/>
        <v>0</v>
      </c>
      <c r="CN18" s="28" t="str">
        <f t="shared" si="21"/>
        <v/>
      </c>
      <c r="CO18" s="26"/>
      <c r="CP18" s="28" t="str">
        <f t="shared" si="22"/>
        <v/>
      </c>
      <c r="CS18" s="17" t="str">
        <f t="shared" si="23"/>
        <v/>
      </c>
      <c r="CT18" s="19" t="str">
        <f t="shared" si="24"/>
        <v/>
      </c>
      <c r="CV18" s="179" t="str">
        <f t="shared" si="25"/>
        <v/>
      </c>
      <c r="CW18" s="180" t="str">
        <f t="shared" si="26"/>
        <v/>
      </c>
      <c r="CY18" s="28" t="str">
        <f t="shared" si="27"/>
        <v/>
      </c>
      <c r="CZ18" s="28" t="str">
        <f t="shared" si="28"/>
        <v/>
      </c>
      <c r="DC18" s="73" t="str">
        <f>IF($DD18="", "", IFERROR(INDEX('Game Setup'!$ML$8:$NE$176, MATCH("X", 'Game Setup'!$NK$8:$NK$176, 0), MATCH($DD18, 'Game Setup'!$ML$7:$NE$7, 0)), ""))</f>
        <v/>
      </c>
      <c r="DD18" s="17" t="str">
        <f t="shared" si="29"/>
        <v>KES</v>
      </c>
      <c r="DE18" s="43">
        <f t="shared" si="7"/>
        <v>1000</v>
      </c>
      <c r="DF18" s="43" t="str">
        <f t="shared" si="30"/>
        <v/>
      </c>
      <c r="DH18" s="17">
        <f>IF($DD18="", "", COUNTIF($DD$8:$DD$27, "&lt;"&amp;$DD18)+1+COUNTIF($DD$8:$DD18, $DD18)-1-$DH$6)</f>
        <v>11</v>
      </c>
      <c r="DI18" s="17" t="str">
        <f>IF($DF18="", "", COUNTIF($DF$8:$DF$27, "&gt;"&amp;$DF18)+1+COUNTIF($DF$8:$DF18, $DF18)-1)</f>
        <v/>
      </c>
      <c r="DK18" s="17" t="str">
        <f t="shared" si="31"/>
        <v/>
      </c>
      <c r="DM18" s="17">
        <v>11</v>
      </c>
      <c r="DO18" s="17">
        <f>IF($DD18="", "", COUNTIF($DD$8:$DD$27, "&lt;"&amp;$DD18)+1+COUNTIF($DD$8:$DD18, $DD18)-1-$DO$6)</f>
        <v>11</v>
      </c>
      <c r="DP18" s="17" t="str">
        <f>IF($DC18="", "", COUNTIF($DC$8:$DC$27, "&gt;"&amp;$DC18)+1+COUNTIF($DC$8:$DC18, $DC18)-1)</f>
        <v/>
      </c>
      <c r="DQ18" s="17" t="str">
        <f>IF($DC18="", "", COUNTIF($DC$8:$DC$27, "&lt;"&amp;$DC18)+1+COUNTIF($DC$8:$DC18, $DC18)-1)</f>
        <v/>
      </c>
      <c r="DS18" s="17" t="str">
        <f t="shared" si="32"/>
        <v/>
      </c>
      <c r="DU18" s="121" t="str">
        <f t="shared" si="8"/>
        <v/>
      </c>
      <c r="DW18" s="17" t="str">
        <f t="shared" si="9"/>
        <v/>
      </c>
      <c r="DY18" s="17">
        <f>IF($DD18="", "", COUNTIF($DD$8:$DD$27, "&lt;"&amp;$DD18)+1+COUNTIF($DD$8:$DD18, $DD18)-1-$DO$6)</f>
        <v>11</v>
      </c>
      <c r="DZ18" s="17" t="str">
        <f>IF($DC18="", "", COUNTIF($DC$8:$DC$27, "&gt;"&amp;$DC18)+1+COUNTIF($DC$8:$DC18, $DC18)-1)</f>
        <v/>
      </c>
      <c r="EA18" s="17" t="str">
        <f>IF($DC18="", "", COUNTIF($DC$8:$DC$27, "&lt;"&amp;$DC18)+1+COUNTIF($DC$8:$DC18, $DC18)-1)</f>
        <v/>
      </c>
      <c r="EC18" s="17" t="str">
        <f t="shared" si="33"/>
        <v/>
      </c>
      <c r="EE18" s="167" t="str">
        <f t="shared" si="34"/>
        <v/>
      </c>
    </row>
    <row r="19" spans="1:135" ht="30" customHeight="1" x14ac:dyDescent="0.25">
      <c r="A19" s="34"/>
      <c r="B19" s="266" t="str">
        <f t="shared" si="35"/>
        <v/>
      </c>
      <c r="C19" s="267"/>
      <c r="D19" s="268"/>
      <c r="E19" s="269"/>
      <c r="F19" s="269"/>
      <c r="G19" s="269"/>
      <c r="H19" s="270"/>
      <c r="I19" s="270"/>
      <c r="J19" s="270"/>
      <c r="K19" s="270"/>
      <c r="L19" s="270"/>
      <c r="M19" s="270"/>
      <c r="N19" s="270"/>
      <c r="O19" s="269"/>
      <c r="P19" s="269"/>
      <c r="Q19" s="269"/>
      <c r="R19" s="271"/>
      <c r="S19" s="272"/>
      <c r="T19" s="254" t="str">
        <f t="shared" si="2"/>
        <v/>
      </c>
      <c r="U19" s="255"/>
      <c r="V19" s="34"/>
      <c r="AE19" s="17" t="str">
        <f>IF('Dev Settings'!$B21="", "", 'Dev Settings'!$B21)</f>
        <v>MYR</v>
      </c>
      <c r="AG19" s="17" t="str">
        <f t="shared" si="10"/>
        <v/>
      </c>
      <c r="AI19" s="263">
        <v>12</v>
      </c>
      <c r="AJ19" s="264"/>
      <c r="AK19" s="265"/>
      <c r="AL19" s="263" t="str">
        <f t="shared" si="36"/>
        <v/>
      </c>
      <c r="AM19" s="264"/>
      <c r="AN19" s="264"/>
      <c r="AO19" s="263" t="str">
        <f t="shared" si="11"/>
        <v/>
      </c>
      <c r="AP19" s="264"/>
      <c r="AQ19" s="264"/>
      <c r="AR19" s="264"/>
      <c r="AS19" s="264"/>
      <c r="AT19" s="264"/>
      <c r="AU19" s="265"/>
      <c r="AV19" s="263" t="str">
        <f t="shared" si="12"/>
        <v/>
      </c>
      <c r="AW19" s="264"/>
      <c r="AX19" s="264"/>
      <c r="AY19" s="263" t="str">
        <f t="shared" si="13"/>
        <v/>
      </c>
      <c r="AZ19" s="265"/>
      <c r="BB19" s="24" t="str">
        <f>IF($AG19="", "", IF(AND($AL19="", $AO19="", $AV19="", $AY19=""), $BB$3, IF(COUNTIF($BB$8:$BB18, $BB$4)&gt;0, $BB$5, $BB$4)))</f>
        <v/>
      </c>
      <c r="BD19" s="31" t="str">
        <f t="shared" si="14"/>
        <v/>
      </c>
      <c r="BF19" s="28" t="str">
        <f t="shared" si="15"/>
        <v/>
      </c>
      <c r="BH19" s="28" t="str">
        <f>IF($E19="", "", $BH$3+SUMIF($O$8:$O18, $E19, $CJ$8:$CJ18)-SUMIF($E$8:$E18, $E19, $H$8:$H18))</f>
        <v/>
      </c>
      <c r="BJ19" s="17" t="str">
        <f t="shared" si="16"/>
        <v/>
      </c>
      <c r="BM19" s="28" t="str">
        <f t="shared" si="37"/>
        <v/>
      </c>
      <c r="BN19" s="26"/>
      <c r="BO19" s="28" t="str">
        <f>IF($O19="", "", $BH$3+SUMIF($O$8:$O18, $O19, $CP$8:$CP18)-SUMIF($E$8:$E18, $O19, $H$8:$H18))</f>
        <v/>
      </c>
      <c r="BP19" s="26"/>
      <c r="BQ19" s="69" t="str">
        <f>IF($AG19="", "", IF($R19="", $BQ$5, IFERROR(INDEX('Game Setup'!$JE$8:$JE$176, MATCH($R19, 'Game Setup'!$JE$8:$JE$176, 1)), "")))</f>
        <v/>
      </c>
      <c r="BR19" s="26"/>
      <c r="BS19" s="73" t="str">
        <f>IF(OR($E19="", $BQ19=""), "", IFERROR(INDEX('Game Setup'!$ML$8:$NE$176, MATCH($BQ19, 'Game Setup'!$JE$8:$JE$176, 0), MATCH($E19, 'Game Setup'!$ML$7:$NE$7, 0)), ""))</f>
        <v/>
      </c>
      <c r="BT19" s="74" t="str">
        <f>IF(OR($O19="", $BQ19=""), "", IFERROR(INDEX('Game Setup'!$ML$8:$NE$176, MATCH($BQ19, 'Game Setup'!$JE$8:$JE$176, 0), MATCH($O19, 'Game Setup'!$ML$7:$NE$7, 0)), ""))</f>
        <v/>
      </c>
      <c r="BU19" s="74" t="str">
        <f>IF(OR($O19="", $BQ19=""), "", IFERROR(INDEX('Game Setup'!$NG$8:$NG$176, MATCH($BQ19, 'Game Setup'!$JE$8:$JE$176, 0)), ""))</f>
        <v/>
      </c>
      <c r="BV19" s="26"/>
      <c r="BW19" s="179" t="str">
        <f t="shared" si="17"/>
        <v/>
      </c>
      <c r="BX19" s="180" t="str">
        <f t="shared" si="18"/>
        <v/>
      </c>
      <c r="BY19" s="26"/>
      <c r="BZ19" s="40" t="str">
        <f t="shared" si="3"/>
        <v/>
      </c>
      <c r="CB19" s="40" t="str">
        <f t="shared" si="4"/>
        <v/>
      </c>
      <c r="CD19" s="28" t="str">
        <f t="shared" si="5"/>
        <v/>
      </c>
      <c r="CF19" s="28" t="str">
        <f t="shared" si="19"/>
        <v/>
      </c>
      <c r="CH19" s="28" t="str">
        <f t="shared" si="6"/>
        <v/>
      </c>
      <c r="CJ19" s="28" t="str">
        <f t="shared" si="20"/>
        <v/>
      </c>
      <c r="CL19" s="28">
        <f t="shared" si="38"/>
        <v>0</v>
      </c>
      <c r="CN19" s="28" t="str">
        <f t="shared" si="21"/>
        <v/>
      </c>
      <c r="CO19" s="26"/>
      <c r="CP19" s="28" t="str">
        <f t="shared" si="22"/>
        <v/>
      </c>
      <c r="CS19" s="17" t="str">
        <f t="shared" si="23"/>
        <v/>
      </c>
      <c r="CT19" s="19" t="str">
        <f t="shared" si="24"/>
        <v/>
      </c>
      <c r="CV19" s="179" t="str">
        <f t="shared" si="25"/>
        <v/>
      </c>
      <c r="CW19" s="180" t="str">
        <f t="shared" si="26"/>
        <v/>
      </c>
      <c r="CY19" s="28" t="str">
        <f t="shared" si="27"/>
        <v/>
      </c>
      <c r="CZ19" s="28" t="str">
        <f t="shared" si="28"/>
        <v/>
      </c>
      <c r="DC19" s="73" t="str">
        <f>IF($DD19="", "", IFERROR(INDEX('Game Setup'!$ML$8:$NE$176, MATCH("X", 'Game Setup'!$NK$8:$NK$176, 0), MATCH($DD19, 'Game Setup'!$ML$7:$NE$7, 0)), ""))</f>
        <v/>
      </c>
      <c r="DD19" s="17" t="str">
        <f t="shared" si="29"/>
        <v>MYR</v>
      </c>
      <c r="DE19" s="43">
        <f t="shared" si="7"/>
        <v>1000</v>
      </c>
      <c r="DF19" s="43" t="str">
        <f t="shared" si="30"/>
        <v/>
      </c>
      <c r="DH19" s="17">
        <f>IF($DD19="", "", COUNTIF($DD$8:$DD$27, "&lt;"&amp;$DD19)+1+COUNTIF($DD$8:$DD19, $DD19)-1-$DH$6)</f>
        <v>12</v>
      </c>
      <c r="DI19" s="17" t="str">
        <f>IF($DF19="", "", COUNTIF($DF$8:$DF$27, "&gt;"&amp;$DF19)+1+COUNTIF($DF$8:$DF19, $DF19)-1)</f>
        <v/>
      </c>
      <c r="DK19" s="17" t="str">
        <f t="shared" si="31"/>
        <v/>
      </c>
      <c r="DM19" s="17">
        <v>12</v>
      </c>
      <c r="DO19" s="17">
        <f>IF($DD19="", "", COUNTIF($DD$8:$DD$27, "&lt;"&amp;$DD19)+1+COUNTIF($DD$8:$DD19, $DD19)-1-$DO$6)</f>
        <v>12</v>
      </c>
      <c r="DP19" s="17" t="str">
        <f>IF($DC19="", "", COUNTIF($DC$8:$DC$27, "&gt;"&amp;$DC19)+1+COUNTIF($DC$8:$DC19, $DC19)-1)</f>
        <v/>
      </c>
      <c r="DQ19" s="17" t="str">
        <f>IF($DC19="", "", COUNTIF($DC$8:$DC$27, "&lt;"&amp;$DC19)+1+COUNTIF($DC$8:$DC19, $DC19)-1)</f>
        <v/>
      </c>
      <c r="DS19" s="17" t="str">
        <f t="shared" si="32"/>
        <v/>
      </c>
      <c r="DU19" s="121" t="str">
        <f t="shared" si="8"/>
        <v/>
      </c>
      <c r="DW19" s="17" t="str">
        <f t="shared" si="9"/>
        <v/>
      </c>
      <c r="DY19" s="17">
        <f>IF($DD19="", "", COUNTIF($DD$8:$DD$27, "&lt;"&amp;$DD19)+1+COUNTIF($DD$8:$DD19, $DD19)-1-$DO$6)</f>
        <v>12</v>
      </c>
      <c r="DZ19" s="17" t="str">
        <f>IF($DC19="", "", COUNTIF($DC$8:$DC$27, "&gt;"&amp;$DC19)+1+COUNTIF($DC$8:$DC19, $DC19)-1)</f>
        <v/>
      </c>
      <c r="EA19" s="17" t="str">
        <f>IF($DC19="", "", COUNTIF($DC$8:$DC$27, "&lt;"&amp;$DC19)+1+COUNTIF($DC$8:$DC19, $DC19)-1)</f>
        <v/>
      </c>
      <c r="EC19" s="17" t="str">
        <f t="shared" si="33"/>
        <v/>
      </c>
      <c r="EE19" s="167" t="str">
        <f t="shared" si="34"/>
        <v/>
      </c>
    </row>
    <row r="20" spans="1:135" ht="30" customHeight="1" x14ac:dyDescent="0.25">
      <c r="A20" s="34"/>
      <c r="B20" s="266" t="str">
        <f t="shared" si="35"/>
        <v/>
      </c>
      <c r="C20" s="267"/>
      <c r="D20" s="268"/>
      <c r="E20" s="269"/>
      <c r="F20" s="269"/>
      <c r="G20" s="269"/>
      <c r="H20" s="270"/>
      <c r="I20" s="270"/>
      <c r="J20" s="270"/>
      <c r="K20" s="270"/>
      <c r="L20" s="270"/>
      <c r="M20" s="270"/>
      <c r="N20" s="270"/>
      <c r="O20" s="269"/>
      <c r="P20" s="269"/>
      <c r="Q20" s="269"/>
      <c r="R20" s="271"/>
      <c r="S20" s="272"/>
      <c r="T20" s="254" t="str">
        <f t="shared" si="2"/>
        <v/>
      </c>
      <c r="U20" s="255"/>
      <c r="V20" s="34"/>
      <c r="AE20" s="17" t="str">
        <f>IF('Dev Settings'!$B22="", "", 'Dev Settings'!$B22)</f>
        <v>NIS</v>
      </c>
      <c r="AG20" s="17" t="str">
        <f t="shared" si="10"/>
        <v/>
      </c>
      <c r="AI20" s="263">
        <v>13</v>
      </c>
      <c r="AJ20" s="264"/>
      <c r="AK20" s="265"/>
      <c r="AL20" s="263" t="str">
        <f t="shared" si="36"/>
        <v/>
      </c>
      <c r="AM20" s="264"/>
      <c r="AN20" s="264"/>
      <c r="AO20" s="263" t="str">
        <f t="shared" si="11"/>
        <v/>
      </c>
      <c r="AP20" s="264"/>
      <c r="AQ20" s="264"/>
      <c r="AR20" s="264"/>
      <c r="AS20" s="264"/>
      <c r="AT20" s="264"/>
      <c r="AU20" s="265"/>
      <c r="AV20" s="263" t="str">
        <f t="shared" si="12"/>
        <v/>
      </c>
      <c r="AW20" s="264"/>
      <c r="AX20" s="264"/>
      <c r="AY20" s="263" t="str">
        <f t="shared" si="13"/>
        <v/>
      </c>
      <c r="AZ20" s="265"/>
      <c r="BB20" s="24" t="str">
        <f>IF($AG20="", "", IF(AND($AL20="", $AO20="", $AV20="", $AY20=""), $BB$3, IF(COUNTIF($BB$8:$BB19, $BB$4)&gt;0, $BB$5, $BB$4)))</f>
        <v/>
      </c>
      <c r="BD20" s="31" t="str">
        <f t="shared" si="14"/>
        <v/>
      </c>
      <c r="BF20" s="28" t="str">
        <f t="shared" si="15"/>
        <v/>
      </c>
      <c r="BH20" s="28" t="str">
        <f>IF($E20="", "", $BH$3+SUMIF($O$8:$O19, $E20, $CJ$8:$CJ19)-SUMIF($E$8:$E19, $E20, $H$8:$H19))</f>
        <v/>
      </c>
      <c r="BJ20" s="17" t="str">
        <f t="shared" si="16"/>
        <v/>
      </c>
      <c r="BM20" s="28" t="str">
        <f t="shared" si="37"/>
        <v/>
      </c>
      <c r="BN20" s="26"/>
      <c r="BO20" s="28" t="str">
        <f>IF($O20="", "", $BH$3+SUMIF($O$8:$O19, $O20, $CP$8:$CP19)-SUMIF($E$8:$E19, $O20, $H$8:$H19))</f>
        <v/>
      </c>
      <c r="BP20" s="26"/>
      <c r="BQ20" s="69" t="str">
        <f>IF($AG20="", "", IF($R20="", $BQ$5, IFERROR(INDEX('Game Setup'!$JE$8:$JE$176, MATCH($R20, 'Game Setup'!$JE$8:$JE$176, 1)), "")))</f>
        <v/>
      </c>
      <c r="BR20" s="26"/>
      <c r="BS20" s="73" t="str">
        <f>IF(OR($E20="", $BQ20=""), "", IFERROR(INDEX('Game Setup'!$ML$8:$NE$176, MATCH($BQ20, 'Game Setup'!$JE$8:$JE$176, 0), MATCH($E20, 'Game Setup'!$ML$7:$NE$7, 0)), ""))</f>
        <v/>
      </c>
      <c r="BT20" s="74" t="str">
        <f>IF(OR($O20="", $BQ20=""), "", IFERROR(INDEX('Game Setup'!$ML$8:$NE$176, MATCH($BQ20, 'Game Setup'!$JE$8:$JE$176, 0), MATCH($O20, 'Game Setup'!$ML$7:$NE$7, 0)), ""))</f>
        <v/>
      </c>
      <c r="BU20" s="74" t="str">
        <f>IF(OR($O20="", $BQ20=""), "", IFERROR(INDEX('Game Setup'!$NG$8:$NG$176, MATCH($BQ20, 'Game Setup'!$JE$8:$JE$176, 0)), ""))</f>
        <v/>
      </c>
      <c r="BV20" s="26"/>
      <c r="BW20" s="179" t="str">
        <f t="shared" si="17"/>
        <v/>
      </c>
      <c r="BX20" s="180" t="str">
        <f t="shared" si="18"/>
        <v/>
      </c>
      <c r="BY20" s="26"/>
      <c r="BZ20" s="40" t="str">
        <f t="shared" si="3"/>
        <v/>
      </c>
      <c r="CB20" s="40" t="str">
        <f t="shared" si="4"/>
        <v/>
      </c>
      <c r="CD20" s="28" t="str">
        <f t="shared" si="5"/>
        <v/>
      </c>
      <c r="CF20" s="28" t="str">
        <f t="shared" si="19"/>
        <v/>
      </c>
      <c r="CH20" s="28" t="str">
        <f t="shared" si="6"/>
        <v/>
      </c>
      <c r="CJ20" s="28" t="str">
        <f t="shared" si="20"/>
        <v/>
      </c>
      <c r="CL20" s="28">
        <f t="shared" si="38"/>
        <v>0</v>
      </c>
      <c r="CN20" s="28" t="str">
        <f t="shared" si="21"/>
        <v/>
      </c>
      <c r="CO20" s="26"/>
      <c r="CP20" s="28" t="str">
        <f t="shared" si="22"/>
        <v/>
      </c>
      <c r="CS20" s="17" t="str">
        <f t="shared" si="23"/>
        <v/>
      </c>
      <c r="CT20" s="19" t="str">
        <f t="shared" si="24"/>
        <v/>
      </c>
      <c r="CV20" s="179" t="str">
        <f t="shared" si="25"/>
        <v/>
      </c>
      <c r="CW20" s="180" t="str">
        <f t="shared" si="26"/>
        <v/>
      </c>
      <c r="CY20" s="28" t="str">
        <f t="shared" si="27"/>
        <v/>
      </c>
      <c r="CZ20" s="28" t="str">
        <f t="shared" si="28"/>
        <v/>
      </c>
      <c r="DC20" s="73" t="str">
        <f>IF($DD20="", "", IFERROR(INDEX('Game Setup'!$ML$8:$NE$176, MATCH("X", 'Game Setup'!$NK$8:$NK$176, 0), MATCH($DD20, 'Game Setup'!$ML$7:$NE$7, 0)), ""))</f>
        <v/>
      </c>
      <c r="DD20" s="17" t="str">
        <f t="shared" si="29"/>
        <v>NIS</v>
      </c>
      <c r="DE20" s="43">
        <f t="shared" si="7"/>
        <v>1000</v>
      </c>
      <c r="DF20" s="43" t="str">
        <f t="shared" si="30"/>
        <v/>
      </c>
      <c r="DH20" s="17">
        <f>IF($DD20="", "", COUNTIF($DD$8:$DD$27, "&lt;"&amp;$DD20)+1+COUNTIF($DD$8:$DD20, $DD20)-1-$DH$6)</f>
        <v>13</v>
      </c>
      <c r="DI20" s="17" t="str">
        <f>IF($DF20="", "", COUNTIF($DF$8:$DF$27, "&gt;"&amp;$DF20)+1+COUNTIF($DF$8:$DF20, $DF20)-1)</f>
        <v/>
      </c>
      <c r="DK20" s="17" t="str">
        <f t="shared" si="31"/>
        <v/>
      </c>
      <c r="DM20" s="17">
        <v>13</v>
      </c>
      <c r="DO20" s="17">
        <f>IF($DD20="", "", COUNTIF($DD$8:$DD$27, "&lt;"&amp;$DD20)+1+COUNTIF($DD$8:$DD20, $DD20)-1-$DO$6)</f>
        <v>13</v>
      </c>
      <c r="DP20" s="17" t="str">
        <f>IF($DC20="", "", COUNTIF($DC$8:$DC$27, "&gt;"&amp;$DC20)+1+COUNTIF($DC$8:$DC20, $DC20)-1)</f>
        <v/>
      </c>
      <c r="DQ20" s="17" t="str">
        <f>IF($DC20="", "", COUNTIF($DC$8:$DC$27, "&lt;"&amp;$DC20)+1+COUNTIF($DC$8:$DC20, $DC20)-1)</f>
        <v/>
      </c>
      <c r="DS20" s="17" t="str">
        <f t="shared" si="32"/>
        <v/>
      </c>
      <c r="DU20" s="121" t="str">
        <f t="shared" si="8"/>
        <v/>
      </c>
      <c r="DW20" s="17" t="str">
        <f t="shared" si="9"/>
        <v/>
      </c>
      <c r="DY20" s="17">
        <f>IF($DD20="", "", COUNTIF($DD$8:$DD$27, "&lt;"&amp;$DD20)+1+COUNTIF($DD$8:$DD20, $DD20)-1-$DO$6)</f>
        <v>13</v>
      </c>
      <c r="DZ20" s="17" t="str">
        <f>IF($DC20="", "", COUNTIF($DC$8:$DC$27, "&gt;"&amp;$DC20)+1+COUNTIF($DC$8:$DC20, $DC20)-1)</f>
        <v/>
      </c>
      <c r="EA20" s="17" t="str">
        <f>IF($DC20="", "", COUNTIF($DC$8:$DC$27, "&lt;"&amp;$DC20)+1+COUNTIF($DC$8:$DC20, $DC20)-1)</f>
        <v/>
      </c>
      <c r="EC20" s="17" t="str">
        <f t="shared" si="33"/>
        <v/>
      </c>
      <c r="EE20" s="167" t="str">
        <f t="shared" si="34"/>
        <v/>
      </c>
    </row>
    <row r="21" spans="1:135" ht="30" customHeight="1" x14ac:dyDescent="0.25">
      <c r="A21" s="34"/>
      <c r="B21" s="266" t="str">
        <f t="shared" si="35"/>
        <v/>
      </c>
      <c r="C21" s="267"/>
      <c r="D21" s="268"/>
      <c r="E21" s="269"/>
      <c r="F21" s="269"/>
      <c r="G21" s="269"/>
      <c r="H21" s="270"/>
      <c r="I21" s="270"/>
      <c r="J21" s="270"/>
      <c r="K21" s="270"/>
      <c r="L21" s="270"/>
      <c r="M21" s="270"/>
      <c r="N21" s="270"/>
      <c r="O21" s="269"/>
      <c r="P21" s="269"/>
      <c r="Q21" s="269"/>
      <c r="R21" s="271"/>
      <c r="S21" s="272"/>
      <c r="T21" s="254" t="str">
        <f t="shared" si="2"/>
        <v/>
      </c>
      <c r="U21" s="255"/>
      <c r="V21" s="34"/>
      <c r="AE21" s="17" t="str">
        <f>IF('Dev Settings'!$B23="", "", 'Dev Settings'!$B23)</f>
        <v>NZD</v>
      </c>
      <c r="AG21" s="17" t="str">
        <f t="shared" si="10"/>
        <v/>
      </c>
      <c r="AI21" s="263">
        <v>14</v>
      </c>
      <c r="AJ21" s="264"/>
      <c r="AK21" s="265"/>
      <c r="AL21" s="263" t="str">
        <f t="shared" si="36"/>
        <v/>
      </c>
      <c r="AM21" s="264"/>
      <c r="AN21" s="264"/>
      <c r="AO21" s="263" t="str">
        <f t="shared" si="11"/>
        <v/>
      </c>
      <c r="AP21" s="264"/>
      <c r="AQ21" s="264"/>
      <c r="AR21" s="264"/>
      <c r="AS21" s="264"/>
      <c r="AT21" s="264"/>
      <c r="AU21" s="265"/>
      <c r="AV21" s="263" t="str">
        <f t="shared" si="12"/>
        <v/>
      </c>
      <c r="AW21" s="264"/>
      <c r="AX21" s="264"/>
      <c r="AY21" s="263" t="str">
        <f t="shared" si="13"/>
        <v/>
      </c>
      <c r="AZ21" s="265"/>
      <c r="BB21" s="24" t="str">
        <f>IF($AG21="", "", IF(AND($AL21="", $AO21="", $AV21="", $AY21=""), $BB$3, IF(COUNTIF($BB$8:$BB20, $BB$4)&gt;0, $BB$5, $BB$4)))</f>
        <v/>
      </c>
      <c r="BD21" s="31" t="str">
        <f t="shared" si="14"/>
        <v/>
      </c>
      <c r="BF21" s="28" t="str">
        <f t="shared" si="15"/>
        <v/>
      </c>
      <c r="BH21" s="28" t="str">
        <f>IF($E21="", "", $BH$3+SUMIF($O$8:$O20, $E21, $CJ$8:$CJ20)-SUMIF($E$8:$E20, $E21, $H$8:$H20))</f>
        <v/>
      </c>
      <c r="BJ21" s="17" t="str">
        <f t="shared" si="16"/>
        <v/>
      </c>
      <c r="BM21" s="28" t="str">
        <f t="shared" si="37"/>
        <v/>
      </c>
      <c r="BN21" s="26"/>
      <c r="BO21" s="28" t="str">
        <f>IF($O21="", "", $BH$3+SUMIF($O$8:$O20, $O21, $CP$8:$CP20)-SUMIF($E$8:$E20, $O21, $H$8:$H20))</f>
        <v/>
      </c>
      <c r="BP21" s="26"/>
      <c r="BQ21" s="69" t="str">
        <f>IF($AG21="", "", IF($R21="", $BQ$5, IFERROR(INDEX('Game Setup'!$JE$8:$JE$176, MATCH($R21, 'Game Setup'!$JE$8:$JE$176, 1)), "")))</f>
        <v/>
      </c>
      <c r="BR21" s="26"/>
      <c r="BS21" s="73" t="str">
        <f>IF(OR($E21="", $BQ21=""), "", IFERROR(INDEX('Game Setup'!$ML$8:$NE$176, MATCH($BQ21, 'Game Setup'!$JE$8:$JE$176, 0), MATCH($E21, 'Game Setup'!$ML$7:$NE$7, 0)), ""))</f>
        <v/>
      </c>
      <c r="BT21" s="74" t="str">
        <f>IF(OR($O21="", $BQ21=""), "", IFERROR(INDEX('Game Setup'!$ML$8:$NE$176, MATCH($BQ21, 'Game Setup'!$JE$8:$JE$176, 0), MATCH($O21, 'Game Setup'!$ML$7:$NE$7, 0)), ""))</f>
        <v/>
      </c>
      <c r="BU21" s="74" t="str">
        <f>IF(OR($O21="", $BQ21=""), "", IFERROR(INDEX('Game Setup'!$NG$8:$NG$176, MATCH($BQ21, 'Game Setup'!$JE$8:$JE$176, 0)), ""))</f>
        <v/>
      </c>
      <c r="BV21" s="26"/>
      <c r="BW21" s="179" t="str">
        <f t="shared" si="17"/>
        <v/>
      </c>
      <c r="BX21" s="180" t="str">
        <f t="shared" si="18"/>
        <v/>
      </c>
      <c r="BY21" s="26"/>
      <c r="BZ21" s="40" t="str">
        <f t="shared" si="3"/>
        <v/>
      </c>
      <c r="CB21" s="40" t="str">
        <f t="shared" si="4"/>
        <v/>
      </c>
      <c r="CD21" s="28" t="str">
        <f t="shared" si="5"/>
        <v/>
      </c>
      <c r="CF21" s="28" t="str">
        <f t="shared" si="19"/>
        <v/>
      </c>
      <c r="CH21" s="28" t="str">
        <f t="shared" si="6"/>
        <v/>
      </c>
      <c r="CJ21" s="28" t="str">
        <f t="shared" si="20"/>
        <v/>
      </c>
      <c r="CL21" s="28">
        <f t="shared" si="38"/>
        <v>0</v>
      </c>
      <c r="CN21" s="28" t="str">
        <f t="shared" si="21"/>
        <v/>
      </c>
      <c r="CO21" s="26"/>
      <c r="CP21" s="28" t="str">
        <f t="shared" si="22"/>
        <v/>
      </c>
      <c r="CS21" s="17" t="str">
        <f t="shared" si="23"/>
        <v/>
      </c>
      <c r="CT21" s="19" t="str">
        <f t="shared" si="24"/>
        <v/>
      </c>
      <c r="CV21" s="179" t="str">
        <f t="shared" si="25"/>
        <v/>
      </c>
      <c r="CW21" s="180" t="str">
        <f t="shared" si="26"/>
        <v/>
      </c>
      <c r="CY21" s="28" t="str">
        <f t="shared" si="27"/>
        <v/>
      </c>
      <c r="CZ21" s="28" t="str">
        <f t="shared" si="28"/>
        <v/>
      </c>
      <c r="DC21" s="73" t="str">
        <f>IF($DD21="", "", IFERROR(INDEX('Game Setup'!$ML$8:$NE$176, MATCH("X", 'Game Setup'!$NK$8:$NK$176, 0), MATCH($DD21, 'Game Setup'!$ML$7:$NE$7, 0)), ""))</f>
        <v/>
      </c>
      <c r="DD21" s="17" t="str">
        <f t="shared" si="29"/>
        <v>NZD</v>
      </c>
      <c r="DE21" s="43">
        <f t="shared" si="7"/>
        <v>1000</v>
      </c>
      <c r="DF21" s="43" t="str">
        <f t="shared" si="30"/>
        <v/>
      </c>
      <c r="DH21" s="17">
        <f>IF($DD21="", "", COUNTIF($DD$8:$DD$27, "&lt;"&amp;$DD21)+1+COUNTIF($DD$8:$DD21, $DD21)-1-$DH$6)</f>
        <v>14</v>
      </c>
      <c r="DI21" s="17" t="str">
        <f>IF($DF21="", "", COUNTIF($DF$8:$DF$27, "&gt;"&amp;$DF21)+1+COUNTIF($DF$8:$DF21, $DF21)-1)</f>
        <v/>
      </c>
      <c r="DK21" s="17" t="str">
        <f t="shared" si="31"/>
        <v/>
      </c>
      <c r="DM21" s="17">
        <v>14</v>
      </c>
      <c r="DO21" s="17">
        <f>IF($DD21="", "", COUNTIF($DD$8:$DD$27, "&lt;"&amp;$DD21)+1+COUNTIF($DD$8:$DD21, $DD21)-1-$DO$6)</f>
        <v>14</v>
      </c>
      <c r="DP21" s="17" t="str">
        <f>IF($DC21="", "", COUNTIF($DC$8:$DC$27, "&gt;"&amp;$DC21)+1+COUNTIF($DC$8:$DC21, $DC21)-1)</f>
        <v/>
      </c>
      <c r="DQ21" s="17" t="str">
        <f>IF($DC21="", "", COUNTIF($DC$8:$DC$27, "&lt;"&amp;$DC21)+1+COUNTIF($DC$8:$DC21, $DC21)-1)</f>
        <v/>
      </c>
      <c r="DS21" s="17" t="str">
        <f t="shared" si="32"/>
        <v/>
      </c>
      <c r="DU21" s="121" t="str">
        <f t="shared" si="8"/>
        <v/>
      </c>
      <c r="DW21" s="17" t="str">
        <f t="shared" si="9"/>
        <v/>
      </c>
      <c r="DY21" s="17">
        <f>IF($DD21="", "", COUNTIF($DD$8:$DD$27, "&lt;"&amp;$DD21)+1+COUNTIF($DD$8:$DD21, $DD21)-1-$DO$6)</f>
        <v>14</v>
      </c>
      <c r="DZ21" s="17" t="str">
        <f>IF($DC21="", "", COUNTIF($DC$8:$DC$27, "&gt;"&amp;$DC21)+1+COUNTIF($DC$8:$DC21, $DC21)-1)</f>
        <v/>
      </c>
      <c r="EA21" s="17" t="str">
        <f>IF($DC21="", "", COUNTIF($DC$8:$DC$27, "&lt;"&amp;$DC21)+1+COUNTIF($DC$8:$DC21, $DC21)-1)</f>
        <v/>
      </c>
      <c r="EC21" s="17" t="str">
        <f t="shared" si="33"/>
        <v/>
      </c>
      <c r="EE21" s="167" t="str">
        <f t="shared" si="34"/>
        <v/>
      </c>
    </row>
    <row r="22" spans="1:135" ht="30" customHeight="1" x14ac:dyDescent="0.25">
      <c r="A22" s="34"/>
      <c r="B22" s="266" t="str">
        <f t="shared" si="35"/>
        <v/>
      </c>
      <c r="C22" s="267"/>
      <c r="D22" s="268"/>
      <c r="E22" s="269"/>
      <c r="F22" s="269"/>
      <c r="G22" s="269"/>
      <c r="H22" s="270"/>
      <c r="I22" s="270"/>
      <c r="J22" s="270"/>
      <c r="K22" s="270"/>
      <c r="L22" s="270"/>
      <c r="M22" s="270"/>
      <c r="N22" s="270"/>
      <c r="O22" s="269"/>
      <c r="P22" s="269"/>
      <c r="Q22" s="269"/>
      <c r="R22" s="271"/>
      <c r="S22" s="272"/>
      <c r="T22" s="254" t="str">
        <f t="shared" si="2"/>
        <v/>
      </c>
      <c r="U22" s="255"/>
      <c r="V22" s="34"/>
      <c r="AE22" s="17" t="str">
        <f>IF('Dev Settings'!$B24="", "", 'Dev Settings'!$B24)</f>
        <v>PLN</v>
      </c>
      <c r="AG22" s="17" t="str">
        <f t="shared" si="10"/>
        <v/>
      </c>
      <c r="AI22" s="263">
        <v>15</v>
      </c>
      <c r="AJ22" s="264"/>
      <c r="AK22" s="265"/>
      <c r="AL22" s="263" t="str">
        <f t="shared" si="36"/>
        <v/>
      </c>
      <c r="AM22" s="264"/>
      <c r="AN22" s="264"/>
      <c r="AO22" s="263" t="str">
        <f t="shared" si="11"/>
        <v/>
      </c>
      <c r="AP22" s="264"/>
      <c r="AQ22" s="264"/>
      <c r="AR22" s="264"/>
      <c r="AS22" s="264"/>
      <c r="AT22" s="264"/>
      <c r="AU22" s="265"/>
      <c r="AV22" s="263" t="str">
        <f t="shared" si="12"/>
        <v/>
      </c>
      <c r="AW22" s="264"/>
      <c r="AX22" s="264"/>
      <c r="AY22" s="263" t="str">
        <f t="shared" si="13"/>
        <v/>
      </c>
      <c r="AZ22" s="265"/>
      <c r="BB22" s="24" t="str">
        <f>IF($AG22="", "", IF(AND($AL22="", $AO22="", $AV22="", $AY22=""), $BB$3, IF(COUNTIF($BB$8:$BB21, $BB$4)&gt;0, $BB$5, $BB$4)))</f>
        <v/>
      </c>
      <c r="BD22" s="31" t="str">
        <f t="shared" si="14"/>
        <v/>
      </c>
      <c r="BF22" s="28" t="str">
        <f t="shared" si="15"/>
        <v/>
      </c>
      <c r="BH22" s="28" t="str">
        <f>IF($E22="", "", $BH$3+SUMIF($O$8:$O21, $E22, $CJ$8:$CJ21)-SUMIF($E$8:$E21, $E22, $H$8:$H21))</f>
        <v/>
      </c>
      <c r="BJ22" s="17" t="str">
        <f t="shared" si="16"/>
        <v/>
      </c>
      <c r="BM22" s="28" t="str">
        <f t="shared" si="37"/>
        <v/>
      </c>
      <c r="BN22" s="26"/>
      <c r="BO22" s="28" t="str">
        <f>IF($O22="", "", $BH$3+SUMIF($O$8:$O21, $O22, $CP$8:$CP21)-SUMIF($E$8:$E21, $O22, $H$8:$H21))</f>
        <v/>
      </c>
      <c r="BP22" s="26"/>
      <c r="BQ22" s="69" t="str">
        <f>IF($AG22="", "", IF($R22="", $BQ$5, IFERROR(INDEX('Game Setup'!$JE$8:$JE$176, MATCH($R22, 'Game Setup'!$JE$8:$JE$176, 1)), "")))</f>
        <v/>
      </c>
      <c r="BR22" s="26"/>
      <c r="BS22" s="73" t="str">
        <f>IF(OR($E22="", $BQ22=""), "", IFERROR(INDEX('Game Setup'!$ML$8:$NE$176, MATCH($BQ22, 'Game Setup'!$JE$8:$JE$176, 0), MATCH($E22, 'Game Setup'!$ML$7:$NE$7, 0)), ""))</f>
        <v/>
      </c>
      <c r="BT22" s="74" t="str">
        <f>IF(OR($O22="", $BQ22=""), "", IFERROR(INDEX('Game Setup'!$ML$8:$NE$176, MATCH($BQ22, 'Game Setup'!$JE$8:$JE$176, 0), MATCH($O22, 'Game Setup'!$ML$7:$NE$7, 0)), ""))</f>
        <v/>
      </c>
      <c r="BU22" s="74" t="str">
        <f>IF(OR($O22="", $BQ22=""), "", IFERROR(INDEX('Game Setup'!$NG$8:$NG$176, MATCH($BQ22, 'Game Setup'!$JE$8:$JE$176, 0)), ""))</f>
        <v/>
      </c>
      <c r="BV22" s="26"/>
      <c r="BW22" s="179" t="str">
        <f t="shared" si="17"/>
        <v/>
      </c>
      <c r="BX22" s="180" t="str">
        <f t="shared" si="18"/>
        <v/>
      </c>
      <c r="BY22" s="26"/>
      <c r="BZ22" s="40" t="str">
        <f t="shared" si="3"/>
        <v/>
      </c>
      <c r="CB22" s="40" t="str">
        <f t="shared" si="4"/>
        <v/>
      </c>
      <c r="CD22" s="28" t="str">
        <f t="shared" si="5"/>
        <v/>
      </c>
      <c r="CF22" s="28" t="str">
        <f t="shared" si="19"/>
        <v/>
      </c>
      <c r="CH22" s="28" t="str">
        <f t="shared" si="6"/>
        <v/>
      </c>
      <c r="CJ22" s="28" t="str">
        <f t="shared" si="20"/>
        <v/>
      </c>
      <c r="CL22" s="28">
        <f t="shared" si="38"/>
        <v>0</v>
      </c>
      <c r="CN22" s="28" t="str">
        <f t="shared" si="21"/>
        <v/>
      </c>
      <c r="CO22" s="26"/>
      <c r="CP22" s="28" t="str">
        <f t="shared" si="22"/>
        <v/>
      </c>
      <c r="CS22" s="17" t="str">
        <f t="shared" si="23"/>
        <v/>
      </c>
      <c r="CT22" s="19" t="str">
        <f t="shared" si="24"/>
        <v/>
      </c>
      <c r="CV22" s="179" t="str">
        <f t="shared" si="25"/>
        <v/>
      </c>
      <c r="CW22" s="180" t="str">
        <f t="shared" si="26"/>
        <v/>
      </c>
      <c r="CY22" s="28" t="str">
        <f t="shared" si="27"/>
        <v/>
      </c>
      <c r="CZ22" s="28" t="str">
        <f t="shared" si="28"/>
        <v/>
      </c>
      <c r="DC22" s="73" t="str">
        <f>IF($DD22="", "", IFERROR(INDEX('Game Setup'!$ML$8:$NE$176, MATCH("X", 'Game Setup'!$NK$8:$NK$176, 0), MATCH($DD22, 'Game Setup'!$ML$7:$NE$7, 0)), ""))</f>
        <v/>
      </c>
      <c r="DD22" s="17" t="str">
        <f t="shared" si="29"/>
        <v>PLN</v>
      </c>
      <c r="DE22" s="43">
        <f t="shared" si="7"/>
        <v>1000</v>
      </c>
      <c r="DF22" s="43" t="str">
        <f t="shared" si="30"/>
        <v/>
      </c>
      <c r="DH22" s="17">
        <f>IF($DD22="", "", COUNTIF($DD$8:$DD$27, "&lt;"&amp;$DD22)+1+COUNTIF($DD$8:$DD22, $DD22)-1-$DH$6)</f>
        <v>15</v>
      </c>
      <c r="DI22" s="17" t="str">
        <f>IF($DF22="", "", COUNTIF($DF$8:$DF$27, "&gt;"&amp;$DF22)+1+COUNTIF($DF$8:$DF22, $DF22)-1)</f>
        <v/>
      </c>
      <c r="DK22" s="17" t="str">
        <f t="shared" si="31"/>
        <v/>
      </c>
      <c r="DM22" s="17">
        <v>15</v>
      </c>
      <c r="DO22" s="17">
        <f>IF($DD22="", "", COUNTIF($DD$8:$DD$27, "&lt;"&amp;$DD22)+1+COUNTIF($DD$8:$DD22, $DD22)-1-$DO$6)</f>
        <v>15</v>
      </c>
      <c r="DP22" s="17" t="str">
        <f>IF($DC22="", "", COUNTIF($DC$8:$DC$27, "&gt;"&amp;$DC22)+1+COUNTIF($DC$8:$DC22, $DC22)-1)</f>
        <v/>
      </c>
      <c r="DQ22" s="17" t="str">
        <f>IF($DC22="", "", COUNTIF($DC$8:$DC$27, "&lt;"&amp;$DC22)+1+COUNTIF($DC$8:$DC22, $DC22)-1)</f>
        <v/>
      </c>
      <c r="DS22" s="17" t="str">
        <f t="shared" si="32"/>
        <v/>
      </c>
      <c r="DU22" s="121" t="str">
        <f t="shared" si="8"/>
        <v/>
      </c>
      <c r="DW22" s="17" t="str">
        <f t="shared" si="9"/>
        <v/>
      </c>
      <c r="DY22" s="17">
        <f>IF($DD22="", "", COUNTIF($DD$8:$DD$27, "&lt;"&amp;$DD22)+1+COUNTIF($DD$8:$DD22, $DD22)-1-$DO$6)</f>
        <v>15</v>
      </c>
      <c r="DZ22" s="17" t="str">
        <f>IF($DC22="", "", COUNTIF($DC$8:$DC$27, "&gt;"&amp;$DC22)+1+COUNTIF($DC$8:$DC22, $DC22)-1)</f>
        <v/>
      </c>
      <c r="EA22" s="17" t="str">
        <f>IF($DC22="", "", COUNTIF($DC$8:$DC$27, "&lt;"&amp;$DC22)+1+COUNTIF($DC$8:$DC22, $DC22)-1)</f>
        <v/>
      </c>
      <c r="EC22" s="17" t="str">
        <f t="shared" si="33"/>
        <v/>
      </c>
      <c r="EE22" s="167" t="str">
        <f t="shared" si="34"/>
        <v/>
      </c>
    </row>
    <row r="23" spans="1:135" ht="30" customHeight="1" x14ac:dyDescent="0.25">
      <c r="A23" s="34"/>
      <c r="B23" s="266" t="str">
        <f t="shared" si="35"/>
        <v/>
      </c>
      <c r="C23" s="267"/>
      <c r="D23" s="268"/>
      <c r="E23" s="269"/>
      <c r="F23" s="269"/>
      <c r="G23" s="269"/>
      <c r="H23" s="270"/>
      <c r="I23" s="270"/>
      <c r="J23" s="270"/>
      <c r="K23" s="270"/>
      <c r="L23" s="270"/>
      <c r="M23" s="270"/>
      <c r="N23" s="270"/>
      <c r="O23" s="269"/>
      <c r="P23" s="269"/>
      <c r="Q23" s="269"/>
      <c r="R23" s="271"/>
      <c r="S23" s="272"/>
      <c r="T23" s="254" t="str">
        <f t="shared" si="2"/>
        <v/>
      </c>
      <c r="U23" s="255"/>
      <c r="V23" s="34"/>
      <c r="AE23" s="17" t="str">
        <f>IF('Dev Settings'!$B25="", "", 'Dev Settings'!$B25)</f>
        <v>RUB</v>
      </c>
      <c r="AG23" s="17" t="str">
        <f t="shared" si="10"/>
        <v/>
      </c>
      <c r="AI23" s="263">
        <v>16</v>
      </c>
      <c r="AJ23" s="264"/>
      <c r="AK23" s="265"/>
      <c r="AL23" s="263" t="str">
        <f t="shared" si="36"/>
        <v/>
      </c>
      <c r="AM23" s="264"/>
      <c r="AN23" s="264"/>
      <c r="AO23" s="263" t="str">
        <f t="shared" si="11"/>
        <v/>
      </c>
      <c r="AP23" s="264"/>
      <c r="AQ23" s="264"/>
      <c r="AR23" s="264"/>
      <c r="AS23" s="264"/>
      <c r="AT23" s="264"/>
      <c r="AU23" s="265"/>
      <c r="AV23" s="263" t="str">
        <f t="shared" si="12"/>
        <v/>
      </c>
      <c r="AW23" s="264"/>
      <c r="AX23" s="264"/>
      <c r="AY23" s="263" t="str">
        <f t="shared" si="13"/>
        <v/>
      </c>
      <c r="AZ23" s="265"/>
      <c r="BB23" s="24" t="str">
        <f>IF($AG23="", "", IF(AND($AL23="", $AO23="", $AV23="", $AY23=""), $BB$3, IF(COUNTIF($BB$8:$BB22, $BB$4)&gt;0, $BB$5, $BB$4)))</f>
        <v/>
      </c>
      <c r="BD23" s="31" t="str">
        <f t="shared" si="14"/>
        <v/>
      </c>
      <c r="BF23" s="28" t="str">
        <f t="shared" si="15"/>
        <v/>
      </c>
      <c r="BH23" s="28" t="str">
        <f>IF($E23="", "", $BH$3+SUMIF($O$8:$O22, $E23, $CJ$8:$CJ22)-SUMIF($E$8:$E22, $E23, $H$8:$H22))</f>
        <v/>
      </c>
      <c r="BJ23" s="17" t="str">
        <f t="shared" si="16"/>
        <v/>
      </c>
      <c r="BM23" s="28" t="str">
        <f t="shared" si="37"/>
        <v/>
      </c>
      <c r="BN23" s="26"/>
      <c r="BO23" s="28" t="str">
        <f>IF($O23="", "", $BH$3+SUMIF($O$8:$O22, $O23, $CP$8:$CP22)-SUMIF($E$8:$E22, $O23, $H$8:$H22))</f>
        <v/>
      </c>
      <c r="BP23" s="26"/>
      <c r="BQ23" s="69" t="str">
        <f>IF($AG23="", "", IF($R23="", $BQ$5, IFERROR(INDEX('Game Setup'!$JE$8:$JE$176, MATCH($R23, 'Game Setup'!$JE$8:$JE$176, 1)), "")))</f>
        <v/>
      </c>
      <c r="BR23" s="26"/>
      <c r="BS23" s="73" t="str">
        <f>IF(OR($E23="", $BQ23=""), "", IFERROR(INDEX('Game Setup'!$ML$8:$NE$176, MATCH($BQ23, 'Game Setup'!$JE$8:$JE$176, 0), MATCH($E23, 'Game Setup'!$ML$7:$NE$7, 0)), ""))</f>
        <v/>
      </c>
      <c r="BT23" s="74" t="str">
        <f>IF(OR($O23="", $BQ23=""), "", IFERROR(INDEX('Game Setup'!$ML$8:$NE$176, MATCH($BQ23, 'Game Setup'!$JE$8:$JE$176, 0), MATCH($O23, 'Game Setup'!$ML$7:$NE$7, 0)), ""))</f>
        <v/>
      </c>
      <c r="BU23" s="74" t="str">
        <f>IF(OR($O23="", $BQ23=""), "", IFERROR(INDEX('Game Setup'!$NG$8:$NG$176, MATCH($BQ23, 'Game Setup'!$JE$8:$JE$176, 0)), ""))</f>
        <v/>
      </c>
      <c r="BV23" s="26"/>
      <c r="BW23" s="179" t="str">
        <f t="shared" si="17"/>
        <v/>
      </c>
      <c r="BX23" s="180" t="str">
        <f t="shared" si="18"/>
        <v/>
      </c>
      <c r="BY23" s="26"/>
      <c r="BZ23" s="40" t="str">
        <f t="shared" si="3"/>
        <v/>
      </c>
      <c r="CB23" s="40" t="str">
        <f t="shared" si="4"/>
        <v/>
      </c>
      <c r="CD23" s="28" t="str">
        <f t="shared" si="5"/>
        <v/>
      </c>
      <c r="CF23" s="28" t="str">
        <f t="shared" si="19"/>
        <v/>
      </c>
      <c r="CH23" s="28" t="str">
        <f t="shared" si="6"/>
        <v/>
      </c>
      <c r="CJ23" s="28" t="str">
        <f t="shared" si="20"/>
        <v/>
      </c>
      <c r="CL23" s="28">
        <f t="shared" si="38"/>
        <v>0</v>
      </c>
      <c r="CN23" s="28" t="str">
        <f t="shared" si="21"/>
        <v/>
      </c>
      <c r="CO23" s="26"/>
      <c r="CP23" s="28" t="str">
        <f t="shared" si="22"/>
        <v/>
      </c>
      <c r="CS23" s="17" t="str">
        <f t="shared" si="23"/>
        <v/>
      </c>
      <c r="CT23" s="19" t="str">
        <f t="shared" si="24"/>
        <v/>
      </c>
      <c r="CV23" s="179" t="str">
        <f t="shared" si="25"/>
        <v/>
      </c>
      <c r="CW23" s="180" t="str">
        <f t="shared" si="26"/>
        <v/>
      </c>
      <c r="CY23" s="28" t="str">
        <f t="shared" si="27"/>
        <v/>
      </c>
      <c r="CZ23" s="28" t="str">
        <f t="shared" si="28"/>
        <v/>
      </c>
      <c r="DC23" s="73" t="str">
        <f>IF($DD23="", "", IFERROR(INDEX('Game Setup'!$ML$8:$NE$176, MATCH("X", 'Game Setup'!$NK$8:$NK$176, 0), MATCH($DD23, 'Game Setup'!$ML$7:$NE$7, 0)), ""))</f>
        <v/>
      </c>
      <c r="DD23" s="17" t="str">
        <f t="shared" si="29"/>
        <v>RUB</v>
      </c>
      <c r="DE23" s="43">
        <f t="shared" si="7"/>
        <v>1000</v>
      </c>
      <c r="DF23" s="43" t="str">
        <f t="shared" si="30"/>
        <v/>
      </c>
      <c r="DH23" s="17">
        <f>IF($DD23="", "", COUNTIF($DD$8:$DD$27, "&lt;"&amp;$DD23)+1+COUNTIF($DD$8:$DD23, $DD23)-1-$DH$6)</f>
        <v>16</v>
      </c>
      <c r="DI23" s="17" t="str">
        <f>IF($DF23="", "", COUNTIF($DF$8:$DF$27, "&gt;"&amp;$DF23)+1+COUNTIF($DF$8:$DF23, $DF23)-1)</f>
        <v/>
      </c>
      <c r="DK23" s="17" t="str">
        <f t="shared" si="31"/>
        <v/>
      </c>
      <c r="DM23" s="17">
        <v>16</v>
      </c>
      <c r="DO23" s="17">
        <f>IF($DD23="", "", COUNTIF($DD$8:$DD$27, "&lt;"&amp;$DD23)+1+COUNTIF($DD$8:$DD23, $DD23)-1-$DO$6)</f>
        <v>16</v>
      </c>
      <c r="DP23" s="17" t="str">
        <f>IF($DC23="", "", COUNTIF($DC$8:$DC$27, "&gt;"&amp;$DC23)+1+COUNTIF($DC$8:$DC23, $DC23)-1)</f>
        <v/>
      </c>
      <c r="DQ23" s="17" t="str">
        <f>IF($DC23="", "", COUNTIF($DC$8:$DC$27, "&lt;"&amp;$DC23)+1+COUNTIF($DC$8:$DC23, $DC23)-1)</f>
        <v/>
      </c>
      <c r="DS23" s="17" t="str">
        <f t="shared" si="32"/>
        <v/>
      </c>
      <c r="DU23" s="121" t="str">
        <f t="shared" si="8"/>
        <v/>
      </c>
      <c r="DW23" s="17" t="str">
        <f t="shared" si="9"/>
        <v/>
      </c>
      <c r="DY23" s="17">
        <f>IF($DD23="", "", COUNTIF($DD$8:$DD$27, "&lt;"&amp;$DD23)+1+COUNTIF($DD$8:$DD23, $DD23)-1-$DO$6)</f>
        <v>16</v>
      </c>
      <c r="DZ23" s="17" t="str">
        <f>IF($DC23="", "", COUNTIF($DC$8:$DC$27, "&gt;"&amp;$DC23)+1+COUNTIF($DC$8:$DC23, $DC23)-1)</f>
        <v/>
      </c>
      <c r="EA23" s="17" t="str">
        <f>IF($DC23="", "", COUNTIF($DC$8:$DC$27, "&lt;"&amp;$DC23)+1+COUNTIF($DC$8:$DC23, $DC23)-1)</f>
        <v/>
      </c>
      <c r="EC23" s="17" t="str">
        <f t="shared" si="33"/>
        <v/>
      </c>
      <c r="EE23" s="167" t="str">
        <f t="shared" si="34"/>
        <v/>
      </c>
    </row>
    <row r="24" spans="1:135" ht="30" customHeight="1" x14ac:dyDescent="0.25">
      <c r="A24" s="34"/>
      <c r="B24" s="266" t="str">
        <f t="shared" si="35"/>
        <v/>
      </c>
      <c r="C24" s="267"/>
      <c r="D24" s="268"/>
      <c r="E24" s="269"/>
      <c r="F24" s="269"/>
      <c r="G24" s="269"/>
      <c r="H24" s="270"/>
      <c r="I24" s="270"/>
      <c r="J24" s="270"/>
      <c r="K24" s="270"/>
      <c r="L24" s="270"/>
      <c r="M24" s="270"/>
      <c r="N24" s="270"/>
      <c r="O24" s="269"/>
      <c r="P24" s="269"/>
      <c r="Q24" s="269"/>
      <c r="R24" s="271"/>
      <c r="S24" s="272"/>
      <c r="T24" s="254" t="str">
        <f t="shared" si="2"/>
        <v/>
      </c>
      <c r="U24" s="255"/>
      <c r="V24" s="34"/>
      <c r="AE24" s="17" t="str">
        <f>IF('Dev Settings'!$B26="", "", 'Dev Settings'!$B26)</f>
        <v>SGD</v>
      </c>
      <c r="AG24" s="17" t="str">
        <f t="shared" si="10"/>
        <v/>
      </c>
      <c r="AI24" s="263">
        <v>17</v>
      </c>
      <c r="AJ24" s="264"/>
      <c r="AK24" s="265"/>
      <c r="AL24" s="263" t="str">
        <f t="shared" si="36"/>
        <v/>
      </c>
      <c r="AM24" s="264"/>
      <c r="AN24" s="264"/>
      <c r="AO24" s="263" t="str">
        <f t="shared" si="11"/>
        <v/>
      </c>
      <c r="AP24" s="264"/>
      <c r="AQ24" s="264"/>
      <c r="AR24" s="264"/>
      <c r="AS24" s="264"/>
      <c r="AT24" s="264"/>
      <c r="AU24" s="265"/>
      <c r="AV24" s="263" t="str">
        <f t="shared" si="12"/>
        <v/>
      </c>
      <c r="AW24" s="264"/>
      <c r="AX24" s="264"/>
      <c r="AY24" s="263" t="str">
        <f t="shared" si="13"/>
        <v/>
      </c>
      <c r="AZ24" s="265"/>
      <c r="BB24" s="24" t="str">
        <f>IF($AG24="", "", IF(AND($AL24="", $AO24="", $AV24="", $AY24=""), $BB$3, IF(COUNTIF($BB$8:$BB23, $BB$4)&gt;0, $BB$5, $BB$4)))</f>
        <v/>
      </c>
      <c r="BD24" s="31" t="str">
        <f t="shared" si="14"/>
        <v/>
      </c>
      <c r="BF24" s="28" t="str">
        <f t="shared" si="15"/>
        <v/>
      </c>
      <c r="BH24" s="28" t="str">
        <f>IF($E24="", "", $BH$3+SUMIF($O$8:$O23, $E24, $CJ$8:$CJ23)-SUMIF($E$8:$E23, $E24, $H$8:$H23))</f>
        <v/>
      </c>
      <c r="BJ24" s="17" t="str">
        <f t="shared" si="16"/>
        <v/>
      </c>
      <c r="BM24" s="28" t="str">
        <f t="shared" si="37"/>
        <v/>
      </c>
      <c r="BN24" s="26"/>
      <c r="BO24" s="28" t="str">
        <f>IF($O24="", "", $BH$3+SUMIF($O$8:$O23, $O24, $CP$8:$CP23)-SUMIF($E$8:$E23, $O24, $H$8:$H23))</f>
        <v/>
      </c>
      <c r="BP24" s="26"/>
      <c r="BQ24" s="69" t="str">
        <f>IF($AG24="", "", IF($R24="", $BQ$5, IFERROR(INDEX('Game Setup'!$JE$8:$JE$176, MATCH($R24, 'Game Setup'!$JE$8:$JE$176, 1)), "")))</f>
        <v/>
      </c>
      <c r="BR24" s="26"/>
      <c r="BS24" s="73" t="str">
        <f>IF(OR($E24="", $BQ24=""), "", IFERROR(INDEX('Game Setup'!$ML$8:$NE$176, MATCH($BQ24, 'Game Setup'!$JE$8:$JE$176, 0), MATCH($E24, 'Game Setup'!$ML$7:$NE$7, 0)), ""))</f>
        <v/>
      </c>
      <c r="BT24" s="74" t="str">
        <f>IF(OR($O24="", $BQ24=""), "", IFERROR(INDEX('Game Setup'!$ML$8:$NE$176, MATCH($BQ24, 'Game Setup'!$JE$8:$JE$176, 0), MATCH($O24, 'Game Setup'!$ML$7:$NE$7, 0)), ""))</f>
        <v/>
      </c>
      <c r="BU24" s="74" t="str">
        <f>IF(OR($O24="", $BQ24=""), "", IFERROR(INDEX('Game Setup'!$NG$8:$NG$176, MATCH($BQ24, 'Game Setup'!$JE$8:$JE$176, 0)), ""))</f>
        <v/>
      </c>
      <c r="BV24" s="26"/>
      <c r="BW24" s="179" t="str">
        <f t="shared" si="17"/>
        <v/>
      </c>
      <c r="BX24" s="180" t="str">
        <f t="shared" si="18"/>
        <v/>
      </c>
      <c r="BY24" s="26"/>
      <c r="BZ24" s="40" t="str">
        <f t="shared" si="3"/>
        <v/>
      </c>
      <c r="CB24" s="40" t="str">
        <f t="shared" si="4"/>
        <v/>
      </c>
      <c r="CD24" s="28" t="str">
        <f t="shared" si="5"/>
        <v/>
      </c>
      <c r="CF24" s="28" t="str">
        <f t="shared" si="19"/>
        <v/>
      </c>
      <c r="CH24" s="28" t="str">
        <f t="shared" si="6"/>
        <v/>
      </c>
      <c r="CJ24" s="28" t="str">
        <f t="shared" si="20"/>
        <v/>
      </c>
      <c r="CL24" s="28">
        <f t="shared" si="38"/>
        <v>0</v>
      </c>
      <c r="CN24" s="28" t="str">
        <f t="shared" si="21"/>
        <v/>
      </c>
      <c r="CO24" s="26"/>
      <c r="CP24" s="28" t="str">
        <f t="shared" si="22"/>
        <v/>
      </c>
      <c r="CS24" s="17" t="str">
        <f t="shared" si="23"/>
        <v/>
      </c>
      <c r="CT24" s="19" t="str">
        <f t="shared" si="24"/>
        <v/>
      </c>
      <c r="CV24" s="179" t="str">
        <f t="shared" si="25"/>
        <v/>
      </c>
      <c r="CW24" s="180" t="str">
        <f t="shared" si="26"/>
        <v/>
      </c>
      <c r="CY24" s="28" t="str">
        <f t="shared" si="27"/>
        <v/>
      </c>
      <c r="CZ24" s="28" t="str">
        <f t="shared" si="28"/>
        <v/>
      </c>
      <c r="DC24" s="73" t="str">
        <f>IF($DD24="", "", IFERROR(INDEX('Game Setup'!$ML$8:$NE$176, MATCH("X", 'Game Setup'!$NK$8:$NK$176, 0), MATCH($DD24, 'Game Setup'!$ML$7:$NE$7, 0)), ""))</f>
        <v/>
      </c>
      <c r="DD24" s="17" t="str">
        <f t="shared" si="29"/>
        <v>SGD</v>
      </c>
      <c r="DE24" s="43">
        <f t="shared" si="7"/>
        <v>1000</v>
      </c>
      <c r="DF24" s="43" t="str">
        <f t="shared" si="30"/>
        <v/>
      </c>
      <c r="DH24" s="17">
        <f>IF($DD24="", "", COUNTIF($DD$8:$DD$27, "&lt;"&amp;$DD24)+1+COUNTIF($DD$8:$DD24, $DD24)-1-$DH$6)</f>
        <v>17</v>
      </c>
      <c r="DI24" s="17" t="str">
        <f>IF($DF24="", "", COUNTIF($DF$8:$DF$27, "&gt;"&amp;$DF24)+1+COUNTIF($DF$8:$DF24, $DF24)-1)</f>
        <v/>
      </c>
      <c r="DK24" s="17" t="str">
        <f t="shared" si="31"/>
        <v/>
      </c>
      <c r="DM24" s="17">
        <v>17</v>
      </c>
      <c r="DO24" s="17">
        <f>IF($DD24="", "", COUNTIF($DD$8:$DD$27, "&lt;"&amp;$DD24)+1+COUNTIF($DD$8:$DD24, $DD24)-1-$DO$6)</f>
        <v>17</v>
      </c>
      <c r="DP24" s="17" t="str">
        <f>IF($DC24="", "", COUNTIF($DC$8:$DC$27, "&gt;"&amp;$DC24)+1+COUNTIF($DC$8:$DC24, $DC24)-1)</f>
        <v/>
      </c>
      <c r="DQ24" s="17" t="str">
        <f>IF($DC24="", "", COUNTIF($DC$8:$DC$27, "&lt;"&amp;$DC24)+1+COUNTIF($DC$8:$DC24, $DC24)-1)</f>
        <v/>
      </c>
      <c r="DS24" s="17" t="str">
        <f t="shared" si="32"/>
        <v/>
      </c>
      <c r="DU24" s="121" t="str">
        <f t="shared" si="8"/>
        <v/>
      </c>
      <c r="DW24" s="17" t="str">
        <f t="shared" si="9"/>
        <v/>
      </c>
      <c r="DY24" s="17">
        <f>IF($DD24="", "", COUNTIF($DD$8:$DD$27, "&lt;"&amp;$DD24)+1+COUNTIF($DD$8:$DD24, $DD24)-1-$DO$6)</f>
        <v>17</v>
      </c>
      <c r="DZ24" s="17" t="str">
        <f>IF($DC24="", "", COUNTIF($DC$8:$DC$27, "&gt;"&amp;$DC24)+1+COUNTIF($DC$8:$DC24, $DC24)-1)</f>
        <v/>
      </c>
      <c r="EA24" s="17" t="str">
        <f>IF($DC24="", "", COUNTIF($DC$8:$DC$27, "&lt;"&amp;$DC24)+1+COUNTIF($DC$8:$DC24, $DC24)-1)</f>
        <v/>
      </c>
      <c r="EC24" s="17" t="str">
        <f t="shared" si="33"/>
        <v/>
      </c>
      <c r="EE24" s="167" t="str">
        <f t="shared" si="34"/>
        <v/>
      </c>
    </row>
    <row r="25" spans="1:135" ht="30" customHeight="1" x14ac:dyDescent="0.25">
      <c r="A25" s="34"/>
      <c r="B25" s="266" t="str">
        <f t="shared" si="35"/>
        <v/>
      </c>
      <c r="C25" s="267"/>
      <c r="D25" s="268"/>
      <c r="E25" s="269"/>
      <c r="F25" s="269"/>
      <c r="G25" s="269"/>
      <c r="H25" s="270"/>
      <c r="I25" s="270"/>
      <c r="J25" s="270"/>
      <c r="K25" s="270"/>
      <c r="L25" s="270"/>
      <c r="M25" s="270"/>
      <c r="N25" s="270"/>
      <c r="O25" s="269"/>
      <c r="P25" s="269"/>
      <c r="Q25" s="269"/>
      <c r="R25" s="271"/>
      <c r="S25" s="272"/>
      <c r="T25" s="254" t="str">
        <f t="shared" si="2"/>
        <v/>
      </c>
      <c r="U25" s="255"/>
      <c r="V25" s="34"/>
      <c r="AE25" s="17" t="str">
        <f>IF('Dev Settings'!$B27="", "", 'Dev Settings'!$B27)</f>
        <v>TRY</v>
      </c>
      <c r="AG25" s="17" t="str">
        <f t="shared" si="10"/>
        <v/>
      </c>
      <c r="AI25" s="263">
        <v>18</v>
      </c>
      <c r="AJ25" s="264"/>
      <c r="AK25" s="265"/>
      <c r="AL25" s="263" t="str">
        <f t="shared" si="36"/>
        <v/>
      </c>
      <c r="AM25" s="264"/>
      <c r="AN25" s="264"/>
      <c r="AO25" s="263" t="str">
        <f t="shared" si="11"/>
        <v/>
      </c>
      <c r="AP25" s="264"/>
      <c r="AQ25" s="264"/>
      <c r="AR25" s="264"/>
      <c r="AS25" s="264"/>
      <c r="AT25" s="264"/>
      <c r="AU25" s="265"/>
      <c r="AV25" s="263" t="str">
        <f t="shared" si="12"/>
        <v/>
      </c>
      <c r="AW25" s="264"/>
      <c r="AX25" s="264"/>
      <c r="AY25" s="263" t="str">
        <f t="shared" si="13"/>
        <v/>
      </c>
      <c r="AZ25" s="265"/>
      <c r="BB25" s="24" t="str">
        <f>IF($AG25="", "", IF(AND($AL25="", $AO25="", $AV25="", $AY25=""), $BB$3, IF(COUNTIF($BB$8:$BB24, $BB$4)&gt;0, $BB$5, $BB$4)))</f>
        <v/>
      </c>
      <c r="BD25" s="31" t="str">
        <f t="shared" si="14"/>
        <v/>
      </c>
      <c r="BF25" s="28" t="str">
        <f t="shared" si="15"/>
        <v/>
      </c>
      <c r="BH25" s="28" t="str">
        <f>IF($E25="", "", $BH$3+SUMIF($O$8:$O24, $E25, $CJ$8:$CJ24)-SUMIF($E$8:$E24, $E25, $H$8:$H24))</f>
        <v/>
      </c>
      <c r="BJ25" s="17" t="str">
        <f t="shared" si="16"/>
        <v/>
      </c>
      <c r="BM25" s="28" t="str">
        <f t="shared" si="37"/>
        <v/>
      </c>
      <c r="BN25" s="26"/>
      <c r="BO25" s="28" t="str">
        <f>IF($O25="", "", $BH$3+SUMIF($O$8:$O24, $O25, $CP$8:$CP24)-SUMIF($E$8:$E24, $O25, $H$8:$H24))</f>
        <v/>
      </c>
      <c r="BP25" s="26"/>
      <c r="BQ25" s="69" t="str">
        <f>IF($AG25="", "", IF($R25="", $BQ$5, IFERROR(INDEX('Game Setup'!$JE$8:$JE$176, MATCH($R25, 'Game Setup'!$JE$8:$JE$176, 1)), "")))</f>
        <v/>
      </c>
      <c r="BR25" s="26"/>
      <c r="BS25" s="73" t="str">
        <f>IF(OR($E25="", $BQ25=""), "", IFERROR(INDEX('Game Setup'!$ML$8:$NE$176, MATCH($BQ25, 'Game Setup'!$JE$8:$JE$176, 0), MATCH($E25, 'Game Setup'!$ML$7:$NE$7, 0)), ""))</f>
        <v/>
      </c>
      <c r="BT25" s="74" t="str">
        <f>IF(OR($O25="", $BQ25=""), "", IFERROR(INDEX('Game Setup'!$ML$8:$NE$176, MATCH($BQ25, 'Game Setup'!$JE$8:$JE$176, 0), MATCH($O25, 'Game Setup'!$ML$7:$NE$7, 0)), ""))</f>
        <v/>
      </c>
      <c r="BU25" s="74" t="str">
        <f>IF(OR($O25="", $BQ25=""), "", IFERROR(INDEX('Game Setup'!$NG$8:$NG$176, MATCH($BQ25, 'Game Setup'!$JE$8:$JE$176, 0)), ""))</f>
        <v/>
      </c>
      <c r="BV25" s="26"/>
      <c r="BW25" s="179" t="str">
        <f t="shared" si="17"/>
        <v/>
      </c>
      <c r="BX25" s="180" t="str">
        <f t="shared" si="18"/>
        <v/>
      </c>
      <c r="BY25" s="26"/>
      <c r="BZ25" s="40" t="str">
        <f t="shared" si="3"/>
        <v/>
      </c>
      <c r="CB25" s="40" t="str">
        <f t="shared" si="4"/>
        <v/>
      </c>
      <c r="CD25" s="28" t="str">
        <f t="shared" si="5"/>
        <v/>
      </c>
      <c r="CF25" s="28" t="str">
        <f t="shared" si="19"/>
        <v/>
      </c>
      <c r="CH25" s="28" t="str">
        <f t="shared" si="6"/>
        <v/>
      </c>
      <c r="CJ25" s="28" t="str">
        <f t="shared" si="20"/>
        <v/>
      </c>
      <c r="CL25" s="28">
        <f t="shared" si="38"/>
        <v>0</v>
      </c>
      <c r="CN25" s="28" t="str">
        <f t="shared" si="21"/>
        <v/>
      </c>
      <c r="CO25" s="26"/>
      <c r="CP25" s="28" t="str">
        <f t="shared" si="22"/>
        <v/>
      </c>
      <c r="CS25" s="17" t="str">
        <f t="shared" si="23"/>
        <v/>
      </c>
      <c r="CT25" s="19" t="str">
        <f t="shared" si="24"/>
        <v/>
      </c>
      <c r="CV25" s="179" t="str">
        <f t="shared" si="25"/>
        <v/>
      </c>
      <c r="CW25" s="180" t="str">
        <f t="shared" si="26"/>
        <v/>
      </c>
      <c r="CY25" s="28" t="str">
        <f t="shared" si="27"/>
        <v/>
      </c>
      <c r="CZ25" s="28" t="str">
        <f t="shared" si="28"/>
        <v/>
      </c>
      <c r="DC25" s="73" t="str">
        <f>IF($DD25="", "", IFERROR(INDEX('Game Setup'!$ML$8:$NE$176, MATCH("X", 'Game Setup'!$NK$8:$NK$176, 0), MATCH($DD25, 'Game Setup'!$ML$7:$NE$7, 0)), ""))</f>
        <v/>
      </c>
      <c r="DD25" s="17" t="str">
        <f t="shared" si="29"/>
        <v>TRY</v>
      </c>
      <c r="DE25" s="43">
        <f t="shared" si="7"/>
        <v>1000</v>
      </c>
      <c r="DF25" s="43" t="str">
        <f t="shared" si="30"/>
        <v/>
      </c>
      <c r="DH25" s="17">
        <f>IF($DD25="", "", COUNTIF($DD$8:$DD$27, "&lt;"&amp;$DD25)+1+COUNTIF($DD$8:$DD25, $DD25)-1-$DH$6)</f>
        <v>18</v>
      </c>
      <c r="DI25" s="17" t="str">
        <f>IF($DF25="", "", COUNTIF($DF$8:$DF$27, "&gt;"&amp;$DF25)+1+COUNTIF($DF$8:$DF25, $DF25)-1)</f>
        <v/>
      </c>
      <c r="DK25" s="17" t="str">
        <f t="shared" si="31"/>
        <v/>
      </c>
      <c r="DM25" s="17">
        <v>18</v>
      </c>
      <c r="DO25" s="17">
        <f>IF($DD25="", "", COUNTIF($DD$8:$DD$27, "&lt;"&amp;$DD25)+1+COUNTIF($DD$8:$DD25, $DD25)-1-$DO$6)</f>
        <v>18</v>
      </c>
      <c r="DP25" s="17" t="str">
        <f>IF($DC25="", "", COUNTIF($DC$8:$DC$27, "&gt;"&amp;$DC25)+1+COUNTIF($DC$8:$DC25, $DC25)-1)</f>
        <v/>
      </c>
      <c r="DQ25" s="17" t="str">
        <f>IF($DC25="", "", COUNTIF($DC$8:$DC$27, "&lt;"&amp;$DC25)+1+COUNTIF($DC$8:$DC25, $DC25)-1)</f>
        <v/>
      </c>
      <c r="DS25" s="17" t="str">
        <f t="shared" si="32"/>
        <v/>
      </c>
      <c r="DU25" s="121" t="str">
        <f t="shared" si="8"/>
        <v/>
      </c>
      <c r="DW25" s="17" t="str">
        <f t="shared" si="9"/>
        <v/>
      </c>
      <c r="DY25" s="17">
        <f>IF($DD25="", "", COUNTIF($DD$8:$DD$27, "&lt;"&amp;$DD25)+1+COUNTIF($DD$8:$DD25, $DD25)-1-$DO$6)</f>
        <v>18</v>
      </c>
      <c r="DZ25" s="17" t="str">
        <f>IF($DC25="", "", COUNTIF($DC$8:$DC$27, "&gt;"&amp;$DC25)+1+COUNTIF($DC$8:$DC25, $DC25)-1)</f>
        <v/>
      </c>
      <c r="EA25" s="17" t="str">
        <f>IF($DC25="", "", COUNTIF($DC$8:$DC$27, "&lt;"&amp;$DC25)+1+COUNTIF($DC$8:$DC25, $DC25)-1)</f>
        <v/>
      </c>
      <c r="EC25" s="17" t="str">
        <f t="shared" si="33"/>
        <v/>
      </c>
      <c r="EE25" s="167" t="str">
        <f t="shared" si="34"/>
        <v/>
      </c>
    </row>
    <row r="26" spans="1:135" ht="30" customHeight="1" x14ac:dyDescent="0.25">
      <c r="A26" s="34"/>
      <c r="B26" s="266" t="str">
        <f t="shared" si="35"/>
        <v/>
      </c>
      <c r="C26" s="267"/>
      <c r="D26" s="268"/>
      <c r="E26" s="269"/>
      <c r="F26" s="269"/>
      <c r="G26" s="269"/>
      <c r="H26" s="270"/>
      <c r="I26" s="270"/>
      <c r="J26" s="270"/>
      <c r="K26" s="270"/>
      <c r="L26" s="270"/>
      <c r="M26" s="270"/>
      <c r="N26" s="270"/>
      <c r="O26" s="269"/>
      <c r="P26" s="269"/>
      <c r="Q26" s="269"/>
      <c r="R26" s="271"/>
      <c r="S26" s="272"/>
      <c r="T26" s="254" t="str">
        <f t="shared" si="2"/>
        <v/>
      </c>
      <c r="U26" s="255"/>
      <c r="V26" s="34"/>
      <c r="AE26" s="17" t="str">
        <f>IF('Dev Settings'!$B28="", "", 'Dev Settings'!$B28)</f>
        <v>USD</v>
      </c>
      <c r="AG26" s="17" t="str">
        <f t="shared" si="10"/>
        <v/>
      </c>
      <c r="AI26" s="263">
        <v>19</v>
      </c>
      <c r="AJ26" s="264"/>
      <c r="AK26" s="265"/>
      <c r="AL26" s="263" t="str">
        <f t="shared" si="36"/>
        <v/>
      </c>
      <c r="AM26" s="264"/>
      <c r="AN26" s="264"/>
      <c r="AO26" s="263" t="str">
        <f t="shared" si="11"/>
        <v/>
      </c>
      <c r="AP26" s="264"/>
      <c r="AQ26" s="264"/>
      <c r="AR26" s="264"/>
      <c r="AS26" s="264"/>
      <c r="AT26" s="264"/>
      <c r="AU26" s="265"/>
      <c r="AV26" s="263" t="str">
        <f t="shared" si="12"/>
        <v/>
      </c>
      <c r="AW26" s="264"/>
      <c r="AX26" s="264"/>
      <c r="AY26" s="263" t="str">
        <f t="shared" si="13"/>
        <v/>
      </c>
      <c r="AZ26" s="265"/>
      <c r="BB26" s="24" t="str">
        <f>IF($AG26="", "", IF(AND($AL26="", $AO26="", $AV26="", $AY26=""), $BB$3, IF(COUNTIF($BB$8:$BB25, $BB$4)&gt;0, $BB$5, $BB$4)))</f>
        <v/>
      </c>
      <c r="BD26" s="31" t="str">
        <f t="shared" si="14"/>
        <v/>
      </c>
      <c r="BF26" s="28" t="str">
        <f t="shared" si="15"/>
        <v/>
      </c>
      <c r="BH26" s="28" t="str">
        <f>IF($E26="", "", $BH$3+SUMIF($O$8:$O25, $E26, $CJ$8:$CJ25)-SUMIF($E$8:$E25, $E26, $H$8:$H25))</f>
        <v/>
      </c>
      <c r="BJ26" s="17" t="str">
        <f t="shared" si="16"/>
        <v/>
      </c>
      <c r="BM26" s="28" t="str">
        <f t="shared" si="37"/>
        <v/>
      </c>
      <c r="BN26" s="26"/>
      <c r="BO26" s="28" t="str">
        <f>IF($O26="", "", $BH$3+SUMIF($O$8:$O25, $O26, $CP$8:$CP25)-SUMIF($E$8:$E25, $O26, $H$8:$H25))</f>
        <v/>
      </c>
      <c r="BP26" s="26"/>
      <c r="BQ26" s="69" t="str">
        <f>IF($AG26="", "", IF($R26="", $BQ$5, IFERROR(INDEX('Game Setup'!$JE$8:$JE$176, MATCH($R26, 'Game Setup'!$JE$8:$JE$176, 1)), "")))</f>
        <v/>
      </c>
      <c r="BR26" s="26"/>
      <c r="BS26" s="73" t="str">
        <f>IF(OR($E26="", $BQ26=""), "", IFERROR(INDEX('Game Setup'!$ML$8:$NE$176, MATCH($BQ26, 'Game Setup'!$JE$8:$JE$176, 0), MATCH($E26, 'Game Setup'!$ML$7:$NE$7, 0)), ""))</f>
        <v/>
      </c>
      <c r="BT26" s="74" t="str">
        <f>IF(OR($O26="", $BQ26=""), "", IFERROR(INDEX('Game Setup'!$ML$8:$NE$176, MATCH($BQ26, 'Game Setup'!$JE$8:$JE$176, 0), MATCH($O26, 'Game Setup'!$ML$7:$NE$7, 0)), ""))</f>
        <v/>
      </c>
      <c r="BU26" s="74" t="str">
        <f>IF(OR($O26="", $BQ26=""), "", IFERROR(INDEX('Game Setup'!$NG$8:$NG$176, MATCH($BQ26, 'Game Setup'!$JE$8:$JE$176, 0)), ""))</f>
        <v/>
      </c>
      <c r="BV26" s="26"/>
      <c r="BW26" s="179" t="str">
        <f t="shared" si="17"/>
        <v/>
      </c>
      <c r="BX26" s="180" t="str">
        <f t="shared" si="18"/>
        <v/>
      </c>
      <c r="BY26" s="26"/>
      <c r="BZ26" s="40" t="str">
        <f t="shared" si="3"/>
        <v/>
      </c>
      <c r="CB26" s="40" t="str">
        <f t="shared" si="4"/>
        <v/>
      </c>
      <c r="CD26" s="28" t="str">
        <f t="shared" si="5"/>
        <v/>
      </c>
      <c r="CF26" s="28" t="str">
        <f t="shared" si="19"/>
        <v/>
      </c>
      <c r="CH26" s="28" t="str">
        <f t="shared" si="6"/>
        <v/>
      </c>
      <c r="CJ26" s="28" t="str">
        <f t="shared" si="20"/>
        <v/>
      </c>
      <c r="CL26" s="28">
        <f t="shared" si="38"/>
        <v>0</v>
      </c>
      <c r="CN26" s="28" t="str">
        <f t="shared" si="21"/>
        <v/>
      </c>
      <c r="CO26" s="26"/>
      <c r="CP26" s="28" t="str">
        <f t="shared" si="22"/>
        <v/>
      </c>
      <c r="CS26" s="17" t="str">
        <f t="shared" si="23"/>
        <v/>
      </c>
      <c r="CT26" s="19" t="str">
        <f t="shared" si="24"/>
        <v/>
      </c>
      <c r="CV26" s="179" t="str">
        <f t="shared" si="25"/>
        <v/>
      </c>
      <c r="CW26" s="180" t="str">
        <f t="shared" si="26"/>
        <v/>
      </c>
      <c r="CY26" s="28" t="str">
        <f t="shared" si="27"/>
        <v/>
      </c>
      <c r="CZ26" s="28" t="str">
        <f t="shared" si="28"/>
        <v/>
      </c>
      <c r="DC26" s="73" t="str">
        <f>IF($DD26="", "", IFERROR(INDEX('Game Setup'!$ML$8:$NE$176, MATCH("X", 'Game Setup'!$NK$8:$NK$176, 0), MATCH($DD26, 'Game Setup'!$ML$7:$NE$7, 0)), ""))</f>
        <v/>
      </c>
      <c r="DD26" s="17" t="str">
        <f>$AE26</f>
        <v>USD</v>
      </c>
      <c r="DE26" s="43">
        <f t="shared" si="7"/>
        <v>1000</v>
      </c>
      <c r="DF26" s="43" t="str">
        <f t="shared" si="30"/>
        <v/>
      </c>
      <c r="DH26" s="17">
        <f>IF($DD26="", "", COUNTIF($DD$8:$DD$27, "&lt;"&amp;$DD26)+1+COUNTIF($DD$8:$DD26, $DD26)-1-$DH$6)</f>
        <v>19</v>
      </c>
      <c r="DI26" s="17" t="str">
        <f>IF($DF26="", "", COUNTIF($DF$8:$DF$27, "&gt;"&amp;$DF26)+1+COUNTIF($DF$8:$DF26, $DF26)-1)</f>
        <v/>
      </c>
      <c r="DK26" s="17" t="str">
        <f t="shared" si="31"/>
        <v/>
      </c>
      <c r="DM26" s="17">
        <v>19</v>
      </c>
      <c r="DO26" s="17">
        <f>IF($DD26="", "", COUNTIF($DD$8:$DD$27, "&lt;"&amp;$DD26)+1+COUNTIF($DD$8:$DD26, $DD26)-1-$DO$6)</f>
        <v>19</v>
      </c>
      <c r="DP26" s="17" t="str">
        <f>IF($DC26="", "", COUNTIF($DC$8:$DC$27, "&gt;"&amp;$DC26)+1+COUNTIF($DC$8:$DC26, $DC26)-1)</f>
        <v/>
      </c>
      <c r="DQ26" s="17" t="str">
        <f>IF($DC26="", "", COUNTIF($DC$8:$DC$27, "&lt;"&amp;$DC26)+1+COUNTIF($DC$8:$DC26, $DC26)-1)</f>
        <v/>
      </c>
      <c r="DS26" s="17" t="str">
        <f t="shared" si="32"/>
        <v/>
      </c>
      <c r="DU26" s="121" t="str">
        <f t="shared" si="8"/>
        <v/>
      </c>
      <c r="DW26" s="17" t="str">
        <f t="shared" si="9"/>
        <v/>
      </c>
      <c r="DY26" s="17">
        <f>IF($DD26="", "", COUNTIF($DD$8:$DD$27, "&lt;"&amp;$DD26)+1+COUNTIF($DD$8:$DD26, $DD26)-1-$DO$6)</f>
        <v>19</v>
      </c>
      <c r="DZ26" s="17" t="str">
        <f>IF($DC26="", "", COUNTIF($DC$8:$DC$27, "&gt;"&amp;$DC26)+1+COUNTIF($DC$8:$DC26, $DC26)-1)</f>
        <v/>
      </c>
      <c r="EA26" s="17" t="str">
        <f>IF($DC26="", "", COUNTIF($DC$8:$DC$27, "&lt;"&amp;$DC26)+1+COUNTIF($DC$8:$DC26, $DC26)-1)</f>
        <v/>
      </c>
      <c r="EC26" s="17" t="str">
        <f t="shared" si="33"/>
        <v/>
      </c>
      <c r="EE26" s="167" t="str">
        <f t="shared" si="34"/>
        <v/>
      </c>
    </row>
    <row r="27" spans="1:135" ht="30" customHeight="1" x14ac:dyDescent="0.25">
      <c r="A27" s="34"/>
      <c r="B27" s="266" t="str">
        <f t="shared" si="35"/>
        <v/>
      </c>
      <c r="C27" s="267"/>
      <c r="D27" s="268"/>
      <c r="E27" s="269"/>
      <c r="F27" s="269"/>
      <c r="G27" s="269"/>
      <c r="H27" s="270"/>
      <c r="I27" s="270"/>
      <c r="J27" s="270"/>
      <c r="K27" s="270"/>
      <c r="L27" s="270"/>
      <c r="M27" s="270"/>
      <c r="N27" s="270"/>
      <c r="O27" s="269"/>
      <c r="P27" s="269"/>
      <c r="Q27" s="269"/>
      <c r="R27" s="271"/>
      <c r="S27" s="272"/>
      <c r="T27" s="254" t="str">
        <f t="shared" si="2"/>
        <v/>
      </c>
      <c r="U27" s="255"/>
      <c r="V27" s="34"/>
      <c r="AE27" s="16" t="str">
        <f>IF('Dev Settings'!$B29="", "", 'Dev Settings'!$B29)</f>
        <v>ZAR</v>
      </c>
      <c r="AG27" s="17" t="str">
        <f t="shared" si="10"/>
        <v/>
      </c>
      <c r="AI27" s="263">
        <v>20</v>
      </c>
      <c r="AJ27" s="264"/>
      <c r="AK27" s="265"/>
      <c r="AL27" s="263" t="str">
        <f t="shared" si="36"/>
        <v/>
      </c>
      <c r="AM27" s="264"/>
      <c r="AN27" s="264"/>
      <c r="AO27" s="263" t="str">
        <f t="shared" si="11"/>
        <v/>
      </c>
      <c r="AP27" s="264"/>
      <c r="AQ27" s="264"/>
      <c r="AR27" s="264"/>
      <c r="AS27" s="264"/>
      <c r="AT27" s="264"/>
      <c r="AU27" s="265"/>
      <c r="AV27" s="263" t="str">
        <f t="shared" si="12"/>
        <v/>
      </c>
      <c r="AW27" s="264"/>
      <c r="AX27" s="264"/>
      <c r="AY27" s="263" t="str">
        <f t="shared" si="13"/>
        <v/>
      </c>
      <c r="AZ27" s="265"/>
      <c r="BB27" s="24" t="str">
        <f>IF($AG27="", "", IF(AND($AL27="", $AO27="", $AV27="", $AY27=""), $BB$3, IF(COUNTIF($BB$8:$BB26, $BB$4)&gt;0, $BB$5, $BB$4)))</f>
        <v/>
      </c>
      <c r="BD27" s="31" t="str">
        <f t="shared" si="14"/>
        <v/>
      </c>
      <c r="BF27" s="28" t="str">
        <f t="shared" si="15"/>
        <v/>
      </c>
      <c r="BH27" s="28" t="str">
        <f>IF($E27="", "", $BH$3+SUMIF($O$8:$O26, $E27, $CJ$8:$CJ26)-SUMIF($E$8:$E26, $E27, $H$8:$H26))</f>
        <v/>
      </c>
      <c r="BJ27" s="17" t="str">
        <f t="shared" si="16"/>
        <v/>
      </c>
      <c r="BM27" s="28" t="str">
        <f t="shared" si="37"/>
        <v/>
      </c>
      <c r="BN27" s="26"/>
      <c r="BO27" s="28" t="str">
        <f>IF($O27="", "", $BH$3+SUMIF($O$8:$O26, $O27, $CP$8:$CP26)-SUMIF($E$8:$E26, $O27, $H$8:$H26))</f>
        <v/>
      </c>
      <c r="BP27" s="26"/>
      <c r="BQ27" s="69" t="str">
        <f>IF($AG27="", "", IF($R27="", $BQ$5, IFERROR(INDEX('Game Setup'!$JE$8:$JE$176, MATCH($R27, 'Game Setup'!$JE$8:$JE$176, 1)), "")))</f>
        <v/>
      </c>
      <c r="BR27" s="26"/>
      <c r="BS27" s="73" t="str">
        <f>IF(OR($E27="", $BQ27=""), "", IFERROR(INDEX('Game Setup'!$ML$8:$NE$176, MATCH($BQ27, 'Game Setup'!$JE$8:$JE$176, 0), MATCH($E27, 'Game Setup'!$ML$7:$NE$7, 0)), ""))</f>
        <v/>
      </c>
      <c r="BT27" s="74" t="str">
        <f>IF(OR($O27="", $BQ27=""), "", IFERROR(INDEX('Game Setup'!$ML$8:$NE$176, MATCH($BQ27, 'Game Setup'!$JE$8:$JE$176, 0), MATCH($O27, 'Game Setup'!$ML$7:$NE$7, 0)), ""))</f>
        <v/>
      </c>
      <c r="BU27" s="74" t="str">
        <f>IF(OR($O27="", $BQ27=""), "", IFERROR(INDEX('Game Setup'!$NG$8:$NG$176, MATCH($BQ27, 'Game Setup'!$JE$8:$JE$176, 0)), ""))</f>
        <v/>
      </c>
      <c r="BV27" s="26"/>
      <c r="BW27" s="179" t="str">
        <f t="shared" si="17"/>
        <v/>
      </c>
      <c r="BX27" s="180" t="str">
        <f t="shared" si="18"/>
        <v/>
      </c>
      <c r="BY27" s="26"/>
      <c r="BZ27" s="40" t="str">
        <f t="shared" si="3"/>
        <v/>
      </c>
      <c r="CB27" s="40" t="str">
        <f t="shared" si="4"/>
        <v/>
      </c>
      <c r="CD27" s="28" t="str">
        <f t="shared" si="5"/>
        <v/>
      </c>
      <c r="CF27" s="28" t="str">
        <f t="shared" si="19"/>
        <v/>
      </c>
      <c r="CH27" s="28" t="str">
        <f t="shared" si="6"/>
        <v/>
      </c>
      <c r="CJ27" s="28" t="str">
        <f t="shared" si="20"/>
        <v/>
      </c>
      <c r="CL27" s="28">
        <f t="shared" si="38"/>
        <v>0</v>
      </c>
      <c r="CN27" s="28" t="str">
        <f t="shared" si="21"/>
        <v/>
      </c>
      <c r="CO27" s="26"/>
      <c r="CP27" s="28" t="str">
        <f t="shared" si="22"/>
        <v/>
      </c>
      <c r="CS27" s="17" t="str">
        <f t="shared" si="23"/>
        <v/>
      </c>
      <c r="CT27" s="19" t="str">
        <f t="shared" si="24"/>
        <v/>
      </c>
      <c r="CV27" s="179" t="str">
        <f t="shared" si="25"/>
        <v/>
      </c>
      <c r="CW27" s="180" t="str">
        <f t="shared" si="26"/>
        <v/>
      </c>
      <c r="CY27" s="28" t="str">
        <f t="shared" si="27"/>
        <v/>
      </c>
      <c r="CZ27" s="28" t="str">
        <f t="shared" si="28"/>
        <v/>
      </c>
      <c r="DC27" s="75" t="str">
        <f>IF($DD27="", "", IFERROR(INDEX('Game Setup'!$ML$8:$NE$176, MATCH("X", 'Game Setup'!$NK$8:$NK$176, 0), MATCH($DD27, 'Game Setup'!$ML$7:$NE$7, 0)), ""))</f>
        <v/>
      </c>
      <c r="DD27" s="16" t="str">
        <f t="shared" si="29"/>
        <v>ZAR</v>
      </c>
      <c r="DE27" s="44">
        <f t="shared" si="7"/>
        <v>1000</v>
      </c>
      <c r="DF27" s="44" t="str">
        <f t="shared" si="30"/>
        <v/>
      </c>
      <c r="DH27" s="16">
        <f>IF($DD27="", "", COUNTIF($DD$8:$DD$27, "&lt;"&amp;$DD27)+1+COUNTIF($DD$8:$DD27, $DD27)-1-$DH$6)</f>
        <v>20</v>
      </c>
      <c r="DI27" s="16" t="str">
        <f>IF($DF27="", "", COUNTIF($DF$8:$DF$27, "&gt;"&amp;$DF27)+1+COUNTIF($DF$8:$DF27, $DF27)-1)</f>
        <v/>
      </c>
      <c r="DK27" s="16" t="str">
        <f t="shared" si="31"/>
        <v/>
      </c>
      <c r="DM27" s="16">
        <v>20</v>
      </c>
      <c r="DO27" s="16">
        <f>IF($DD27="", "", COUNTIF($DD$8:$DD$27, "&lt;"&amp;$DD27)+1+COUNTIF($DD$8:$DD27, $DD27)-1-$DO$6)</f>
        <v>20</v>
      </c>
      <c r="DP27" s="16" t="str">
        <f>IF($DC27="", "", COUNTIF($DC$8:$DC$27, "&gt;"&amp;$DC27)+1+COUNTIF($DC$8:$DC27, $DC27)-1)</f>
        <v/>
      </c>
      <c r="DQ27" s="16" t="str">
        <f>IF($DC27="", "", COUNTIF($DC$8:$DC$27, "&lt;"&amp;$DC27)+1+COUNTIF($DC$8:$DC27, $DC27)-1)</f>
        <v/>
      </c>
      <c r="DS27" s="16" t="str">
        <f t="shared" si="32"/>
        <v/>
      </c>
      <c r="DU27" s="121" t="str">
        <f t="shared" si="8"/>
        <v/>
      </c>
      <c r="DW27" s="17" t="str">
        <f t="shared" si="9"/>
        <v/>
      </c>
      <c r="DY27" s="16">
        <f>IF($DD27="", "", COUNTIF($DD$8:$DD$27, "&lt;"&amp;$DD27)+1+COUNTIF($DD$8:$DD27, $DD27)-1-$DO$6)</f>
        <v>20</v>
      </c>
      <c r="DZ27" s="16" t="str">
        <f>IF($DC27="", "", COUNTIF($DC$8:$DC$27, "&gt;"&amp;$DC27)+1+COUNTIF($DC$8:$DC27, $DC27)-1)</f>
        <v/>
      </c>
      <c r="EA27" s="16" t="str">
        <f>IF($DC27="", "", COUNTIF($DC$8:$DC$27, "&lt;"&amp;$DC27)+1+COUNTIF($DC$8:$DC27, $DC27)-1)</f>
        <v/>
      </c>
      <c r="EC27" s="16" t="str">
        <f t="shared" si="33"/>
        <v/>
      </c>
      <c r="EE27" s="168" t="str">
        <f t="shared" si="34"/>
        <v/>
      </c>
    </row>
    <row r="28" spans="1:135" ht="30" customHeight="1" x14ac:dyDescent="0.25">
      <c r="A28" s="34"/>
      <c r="B28" s="266" t="str">
        <f t="shared" si="35"/>
        <v/>
      </c>
      <c r="C28" s="267"/>
      <c r="D28" s="268"/>
      <c r="E28" s="269"/>
      <c r="F28" s="269"/>
      <c r="G28" s="269"/>
      <c r="H28" s="270"/>
      <c r="I28" s="270"/>
      <c r="J28" s="270"/>
      <c r="K28" s="270"/>
      <c r="L28" s="270"/>
      <c r="M28" s="270"/>
      <c r="N28" s="270"/>
      <c r="O28" s="269"/>
      <c r="P28" s="269"/>
      <c r="Q28" s="269"/>
      <c r="R28" s="271"/>
      <c r="S28" s="272"/>
      <c r="T28" s="254" t="str">
        <f t="shared" si="2"/>
        <v/>
      </c>
      <c r="U28" s="255"/>
      <c r="V28" s="34"/>
      <c r="AG28" s="17" t="str">
        <f t="shared" si="10"/>
        <v/>
      </c>
      <c r="AI28" s="263">
        <v>21</v>
      </c>
      <c r="AJ28" s="264"/>
      <c r="AK28" s="265"/>
      <c r="AL28" s="263" t="str">
        <f t="shared" si="36"/>
        <v/>
      </c>
      <c r="AM28" s="264"/>
      <c r="AN28" s="264"/>
      <c r="AO28" s="263" t="str">
        <f t="shared" si="11"/>
        <v/>
      </c>
      <c r="AP28" s="264"/>
      <c r="AQ28" s="264"/>
      <c r="AR28" s="264"/>
      <c r="AS28" s="264"/>
      <c r="AT28" s="264"/>
      <c r="AU28" s="265"/>
      <c r="AV28" s="263" t="str">
        <f t="shared" si="12"/>
        <v/>
      </c>
      <c r="AW28" s="264"/>
      <c r="AX28" s="264"/>
      <c r="AY28" s="263" t="str">
        <f t="shared" si="13"/>
        <v/>
      </c>
      <c r="AZ28" s="265"/>
      <c r="BB28" s="24" t="str">
        <f>IF($AG28="", "", IF(AND($AL28="", $AO28="", $AV28="", $AY28=""), $BB$3, IF(COUNTIF($BB$8:$BB27, $BB$4)&gt;0, $BB$5, $BB$4)))</f>
        <v/>
      </c>
      <c r="BD28" s="31" t="str">
        <f t="shared" si="14"/>
        <v/>
      </c>
      <c r="BF28" s="28" t="str">
        <f t="shared" si="15"/>
        <v/>
      </c>
      <c r="BH28" s="28" t="str">
        <f>IF($E28="", "", $BH$3+SUMIF($O$8:$O27, $E28, $CJ$8:$CJ27)-SUMIF($E$8:$E27, $E28, $H$8:$H27))</f>
        <v/>
      </c>
      <c r="BJ28" s="17" t="str">
        <f t="shared" si="16"/>
        <v/>
      </c>
      <c r="BM28" s="28" t="str">
        <f t="shared" si="37"/>
        <v/>
      </c>
      <c r="BN28" s="26"/>
      <c r="BO28" s="28" t="str">
        <f>IF($O28="", "", $BH$3+SUMIF($O$8:$O27, $O28, $CP$8:$CP27)-SUMIF($E$8:$E27, $O28, $H$8:$H27))</f>
        <v/>
      </c>
      <c r="BP28" s="26"/>
      <c r="BQ28" s="69" t="str">
        <f>IF($AG28="", "", IF($R28="", $BQ$5, IFERROR(INDEX('Game Setup'!$JE$8:$JE$176, MATCH($R28, 'Game Setup'!$JE$8:$JE$176, 1)), "")))</f>
        <v/>
      </c>
      <c r="BR28" s="26"/>
      <c r="BS28" s="73" t="str">
        <f>IF(OR($E28="", $BQ28=""), "", IFERROR(INDEX('Game Setup'!$ML$8:$NE$176, MATCH($BQ28, 'Game Setup'!$JE$8:$JE$176, 0), MATCH($E28, 'Game Setup'!$ML$7:$NE$7, 0)), ""))</f>
        <v/>
      </c>
      <c r="BT28" s="74" t="str">
        <f>IF(OR($O28="", $BQ28=""), "", IFERROR(INDEX('Game Setup'!$ML$8:$NE$176, MATCH($BQ28, 'Game Setup'!$JE$8:$JE$176, 0), MATCH($O28, 'Game Setup'!$ML$7:$NE$7, 0)), ""))</f>
        <v/>
      </c>
      <c r="BU28" s="74" t="str">
        <f>IF(OR($O28="", $BQ28=""), "", IFERROR(INDEX('Game Setup'!$NG$8:$NG$176, MATCH($BQ28, 'Game Setup'!$JE$8:$JE$176, 0)), ""))</f>
        <v/>
      </c>
      <c r="BV28" s="26"/>
      <c r="BW28" s="179" t="str">
        <f t="shared" si="17"/>
        <v/>
      </c>
      <c r="BX28" s="180" t="str">
        <f t="shared" si="18"/>
        <v/>
      </c>
      <c r="BY28" s="26"/>
      <c r="BZ28" s="40" t="str">
        <f t="shared" si="3"/>
        <v/>
      </c>
      <c r="CB28" s="40" t="str">
        <f t="shared" si="4"/>
        <v/>
      </c>
      <c r="CD28" s="28" t="str">
        <f t="shared" si="5"/>
        <v/>
      </c>
      <c r="CF28" s="28" t="str">
        <f t="shared" si="19"/>
        <v/>
      </c>
      <c r="CH28" s="28" t="str">
        <f t="shared" si="6"/>
        <v/>
      </c>
      <c r="CJ28" s="28" t="str">
        <f t="shared" si="20"/>
        <v/>
      </c>
      <c r="CL28" s="28">
        <f t="shared" si="38"/>
        <v>0</v>
      </c>
      <c r="CN28" s="28" t="str">
        <f t="shared" si="21"/>
        <v/>
      </c>
      <c r="CO28" s="26"/>
      <c r="CP28" s="28" t="str">
        <f t="shared" si="22"/>
        <v/>
      </c>
      <c r="CS28" s="17" t="str">
        <f t="shared" si="23"/>
        <v/>
      </c>
      <c r="CT28" s="19" t="str">
        <f t="shared" si="24"/>
        <v/>
      </c>
      <c r="CV28" s="179" t="str">
        <f t="shared" si="25"/>
        <v/>
      </c>
      <c r="CW28" s="180" t="str">
        <f t="shared" si="26"/>
        <v/>
      </c>
      <c r="CY28" s="28" t="str">
        <f t="shared" si="27"/>
        <v/>
      </c>
      <c r="CZ28" s="28" t="str">
        <f t="shared" si="28"/>
        <v/>
      </c>
      <c r="DD28" s="14"/>
      <c r="DU28" s="121" t="str">
        <f t="shared" si="8"/>
        <v/>
      </c>
      <c r="DW28" s="17" t="str">
        <f t="shared" si="9"/>
        <v/>
      </c>
    </row>
    <row r="29" spans="1:135" ht="30" customHeight="1" x14ac:dyDescent="0.25">
      <c r="A29" s="34"/>
      <c r="B29" s="266" t="str">
        <f t="shared" si="35"/>
        <v/>
      </c>
      <c r="C29" s="267"/>
      <c r="D29" s="268"/>
      <c r="E29" s="269"/>
      <c r="F29" s="269"/>
      <c r="G29" s="269"/>
      <c r="H29" s="270"/>
      <c r="I29" s="270"/>
      <c r="J29" s="270"/>
      <c r="K29" s="270"/>
      <c r="L29" s="270"/>
      <c r="M29" s="270"/>
      <c r="N29" s="270"/>
      <c r="O29" s="269"/>
      <c r="P29" s="269"/>
      <c r="Q29" s="269"/>
      <c r="R29" s="271"/>
      <c r="S29" s="272"/>
      <c r="T29" s="254" t="str">
        <f t="shared" si="2"/>
        <v/>
      </c>
      <c r="U29" s="255"/>
      <c r="V29" s="34"/>
      <c r="AG29" s="17" t="str">
        <f t="shared" si="10"/>
        <v/>
      </c>
      <c r="AI29" s="263">
        <v>22</v>
      </c>
      <c r="AJ29" s="264"/>
      <c r="AK29" s="265"/>
      <c r="AL29" s="263" t="str">
        <f t="shared" si="36"/>
        <v/>
      </c>
      <c r="AM29" s="264"/>
      <c r="AN29" s="264"/>
      <c r="AO29" s="263" t="str">
        <f t="shared" si="11"/>
        <v/>
      </c>
      <c r="AP29" s="264"/>
      <c r="AQ29" s="264"/>
      <c r="AR29" s="264"/>
      <c r="AS29" s="264"/>
      <c r="AT29" s="264"/>
      <c r="AU29" s="265"/>
      <c r="AV29" s="263" t="str">
        <f t="shared" si="12"/>
        <v/>
      </c>
      <c r="AW29" s="264"/>
      <c r="AX29" s="264"/>
      <c r="AY29" s="263" t="str">
        <f t="shared" si="13"/>
        <v/>
      </c>
      <c r="AZ29" s="265"/>
      <c r="BB29" s="24" t="str">
        <f>IF($AG29="", "", IF(AND($AL29="", $AO29="", $AV29="", $AY29=""), $BB$3, IF(COUNTIF($BB$8:$BB28, $BB$4)&gt;0, $BB$5, $BB$4)))</f>
        <v/>
      </c>
      <c r="BD29" s="31" t="str">
        <f t="shared" si="14"/>
        <v/>
      </c>
      <c r="BF29" s="28" t="str">
        <f t="shared" si="15"/>
        <v/>
      </c>
      <c r="BH29" s="28" t="str">
        <f>IF($E29="", "", $BH$3+SUMIF($O$8:$O28, $E29, $CJ$8:$CJ28)-SUMIF($E$8:$E28, $E29, $H$8:$H28))</f>
        <v/>
      </c>
      <c r="BJ29" s="17" t="str">
        <f t="shared" si="16"/>
        <v/>
      </c>
      <c r="BM29" s="28" t="str">
        <f t="shared" si="37"/>
        <v/>
      </c>
      <c r="BN29" s="26"/>
      <c r="BO29" s="28" t="str">
        <f>IF($O29="", "", $BH$3+SUMIF($O$8:$O28, $O29, $CP$8:$CP28)-SUMIF($E$8:$E28, $O29, $H$8:$H28))</f>
        <v/>
      </c>
      <c r="BP29" s="26"/>
      <c r="BQ29" s="69" t="str">
        <f>IF($AG29="", "", IF($R29="", $BQ$5, IFERROR(INDEX('Game Setup'!$JE$8:$JE$176, MATCH($R29, 'Game Setup'!$JE$8:$JE$176, 1)), "")))</f>
        <v/>
      </c>
      <c r="BR29" s="26"/>
      <c r="BS29" s="73" t="str">
        <f>IF(OR($E29="", $BQ29=""), "", IFERROR(INDEX('Game Setup'!$ML$8:$NE$176, MATCH($BQ29, 'Game Setup'!$JE$8:$JE$176, 0), MATCH($E29, 'Game Setup'!$ML$7:$NE$7, 0)), ""))</f>
        <v/>
      </c>
      <c r="BT29" s="74" t="str">
        <f>IF(OR($O29="", $BQ29=""), "", IFERROR(INDEX('Game Setup'!$ML$8:$NE$176, MATCH($BQ29, 'Game Setup'!$JE$8:$JE$176, 0), MATCH($O29, 'Game Setup'!$ML$7:$NE$7, 0)), ""))</f>
        <v/>
      </c>
      <c r="BU29" s="74" t="str">
        <f>IF(OR($O29="", $BQ29=""), "", IFERROR(INDEX('Game Setup'!$NG$8:$NG$176, MATCH($BQ29, 'Game Setup'!$JE$8:$JE$176, 0)), ""))</f>
        <v/>
      </c>
      <c r="BV29" s="26"/>
      <c r="BW29" s="179" t="str">
        <f t="shared" si="17"/>
        <v/>
      </c>
      <c r="BX29" s="180" t="str">
        <f t="shared" si="18"/>
        <v/>
      </c>
      <c r="BY29" s="26"/>
      <c r="BZ29" s="40" t="str">
        <f t="shared" si="3"/>
        <v/>
      </c>
      <c r="CB29" s="40" t="str">
        <f t="shared" si="4"/>
        <v/>
      </c>
      <c r="CD29" s="28" t="str">
        <f t="shared" si="5"/>
        <v/>
      </c>
      <c r="CF29" s="28" t="str">
        <f t="shared" si="19"/>
        <v/>
      </c>
      <c r="CH29" s="28" t="str">
        <f t="shared" si="6"/>
        <v/>
      </c>
      <c r="CJ29" s="28" t="str">
        <f t="shared" si="20"/>
        <v/>
      </c>
      <c r="CL29" s="28">
        <f t="shared" si="38"/>
        <v>0</v>
      </c>
      <c r="CN29" s="28" t="str">
        <f t="shared" si="21"/>
        <v/>
      </c>
      <c r="CO29" s="26"/>
      <c r="CP29" s="28" t="str">
        <f t="shared" si="22"/>
        <v/>
      </c>
      <c r="CS29" s="17" t="str">
        <f t="shared" si="23"/>
        <v/>
      </c>
      <c r="CT29" s="19" t="str">
        <f t="shared" si="24"/>
        <v/>
      </c>
      <c r="CV29" s="179" t="str">
        <f t="shared" si="25"/>
        <v/>
      </c>
      <c r="CW29" s="180" t="str">
        <f t="shared" si="26"/>
        <v/>
      </c>
      <c r="CY29" s="28" t="str">
        <f t="shared" si="27"/>
        <v/>
      </c>
      <c r="CZ29" s="28" t="str">
        <f t="shared" si="28"/>
        <v/>
      </c>
      <c r="DD29" s="14"/>
      <c r="DU29" s="121" t="str">
        <f t="shared" si="8"/>
        <v/>
      </c>
      <c r="DW29" s="17" t="str">
        <f t="shared" si="9"/>
        <v/>
      </c>
    </row>
    <row r="30" spans="1:135" ht="30" customHeight="1" x14ac:dyDescent="0.25">
      <c r="A30" s="34"/>
      <c r="B30" s="266" t="str">
        <f t="shared" si="35"/>
        <v/>
      </c>
      <c r="C30" s="267"/>
      <c r="D30" s="268"/>
      <c r="E30" s="269"/>
      <c r="F30" s="269"/>
      <c r="G30" s="269"/>
      <c r="H30" s="270"/>
      <c r="I30" s="270"/>
      <c r="J30" s="270"/>
      <c r="K30" s="270"/>
      <c r="L30" s="270"/>
      <c r="M30" s="270"/>
      <c r="N30" s="270"/>
      <c r="O30" s="269"/>
      <c r="P30" s="269"/>
      <c r="Q30" s="269"/>
      <c r="R30" s="271"/>
      <c r="S30" s="272"/>
      <c r="T30" s="254" t="str">
        <f t="shared" si="2"/>
        <v/>
      </c>
      <c r="U30" s="255"/>
      <c r="V30" s="34"/>
      <c r="AE30" s="68" t="str">
        <f ca="1">IF($AE$32&lt;$AE$33, "", IF($AE$32&gt;='Game Setup'!$JE$176, "", $AE$32))</f>
        <v/>
      </c>
      <c r="AG30" s="17" t="str">
        <f t="shared" si="10"/>
        <v/>
      </c>
      <c r="AI30" s="263">
        <v>23</v>
      </c>
      <c r="AJ30" s="264"/>
      <c r="AK30" s="265"/>
      <c r="AL30" s="263" t="str">
        <f t="shared" si="36"/>
        <v/>
      </c>
      <c r="AM30" s="264"/>
      <c r="AN30" s="264"/>
      <c r="AO30" s="263" t="str">
        <f t="shared" si="11"/>
        <v/>
      </c>
      <c r="AP30" s="264"/>
      <c r="AQ30" s="264"/>
      <c r="AR30" s="264"/>
      <c r="AS30" s="264"/>
      <c r="AT30" s="264"/>
      <c r="AU30" s="265"/>
      <c r="AV30" s="263" t="str">
        <f t="shared" si="12"/>
        <v/>
      </c>
      <c r="AW30" s="264"/>
      <c r="AX30" s="264"/>
      <c r="AY30" s="263" t="str">
        <f t="shared" si="13"/>
        <v/>
      </c>
      <c r="AZ30" s="265"/>
      <c r="BB30" s="24" t="str">
        <f>IF($AG30="", "", IF(AND($AL30="", $AO30="", $AV30="", $AY30=""), $BB$3, IF(COUNTIF($BB$8:$BB29, $BB$4)&gt;0, $BB$5, $BB$4)))</f>
        <v/>
      </c>
      <c r="BD30" s="31" t="str">
        <f t="shared" si="14"/>
        <v/>
      </c>
      <c r="BF30" s="28" t="str">
        <f t="shared" si="15"/>
        <v/>
      </c>
      <c r="BH30" s="28" t="str">
        <f>IF($E30="", "", $BH$3+SUMIF($O$8:$O29, $E30, $CJ$8:$CJ29)-SUMIF($E$8:$E29, $E30, $H$8:$H29))</f>
        <v/>
      </c>
      <c r="BJ30" s="17" t="str">
        <f t="shared" si="16"/>
        <v/>
      </c>
      <c r="BM30" s="28" t="str">
        <f t="shared" si="37"/>
        <v/>
      </c>
      <c r="BN30" s="26"/>
      <c r="BO30" s="28" t="str">
        <f>IF($O30="", "", $BH$3+SUMIF($O$8:$O29, $O30, $CP$8:$CP29)-SUMIF($E$8:$E29, $O30, $H$8:$H29))</f>
        <v/>
      </c>
      <c r="BP30" s="26"/>
      <c r="BQ30" s="69" t="str">
        <f>IF($AG30="", "", IF($R30="", $BQ$5, IFERROR(INDEX('Game Setup'!$JE$8:$JE$176, MATCH($R30, 'Game Setup'!$JE$8:$JE$176, 1)), "")))</f>
        <v/>
      </c>
      <c r="BR30" s="26"/>
      <c r="BS30" s="73" t="str">
        <f>IF(OR($E30="", $BQ30=""), "", IFERROR(INDEX('Game Setup'!$ML$8:$NE$176, MATCH($BQ30, 'Game Setup'!$JE$8:$JE$176, 0), MATCH($E30, 'Game Setup'!$ML$7:$NE$7, 0)), ""))</f>
        <v/>
      </c>
      <c r="BT30" s="74" t="str">
        <f>IF(OR($O30="", $BQ30=""), "", IFERROR(INDEX('Game Setup'!$ML$8:$NE$176, MATCH($BQ30, 'Game Setup'!$JE$8:$JE$176, 0), MATCH($O30, 'Game Setup'!$ML$7:$NE$7, 0)), ""))</f>
        <v/>
      </c>
      <c r="BU30" s="74" t="str">
        <f>IF(OR($O30="", $BQ30=""), "", IFERROR(INDEX('Game Setup'!$NG$8:$NG$176, MATCH($BQ30, 'Game Setup'!$JE$8:$JE$176, 0)), ""))</f>
        <v/>
      </c>
      <c r="BV30" s="26"/>
      <c r="BW30" s="179" t="str">
        <f t="shared" si="17"/>
        <v/>
      </c>
      <c r="BX30" s="180" t="str">
        <f t="shared" si="18"/>
        <v/>
      </c>
      <c r="BY30" s="26"/>
      <c r="BZ30" s="40" t="str">
        <f t="shared" si="3"/>
        <v/>
      </c>
      <c r="CB30" s="40" t="str">
        <f t="shared" si="4"/>
        <v/>
      </c>
      <c r="CD30" s="28" t="str">
        <f t="shared" si="5"/>
        <v/>
      </c>
      <c r="CF30" s="28" t="str">
        <f t="shared" si="19"/>
        <v/>
      </c>
      <c r="CH30" s="28" t="str">
        <f t="shared" si="6"/>
        <v/>
      </c>
      <c r="CJ30" s="28" t="str">
        <f t="shared" si="20"/>
        <v/>
      </c>
      <c r="CL30" s="28">
        <f t="shared" si="38"/>
        <v>0</v>
      </c>
      <c r="CN30" s="28" t="str">
        <f t="shared" si="21"/>
        <v/>
      </c>
      <c r="CO30" s="26"/>
      <c r="CP30" s="28" t="str">
        <f t="shared" si="22"/>
        <v/>
      </c>
      <c r="CS30" s="17" t="str">
        <f t="shared" si="23"/>
        <v/>
      </c>
      <c r="CT30" s="19" t="str">
        <f t="shared" si="24"/>
        <v/>
      </c>
      <c r="CV30" s="179" t="str">
        <f t="shared" si="25"/>
        <v/>
      </c>
      <c r="CW30" s="180" t="str">
        <f t="shared" si="26"/>
        <v/>
      </c>
      <c r="CY30" s="28" t="str">
        <f t="shared" si="27"/>
        <v/>
      </c>
      <c r="CZ30" s="28" t="str">
        <f t="shared" si="28"/>
        <v/>
      </c>
      <c r="DD30" s="14"/>
      <c r="DU30" s="121" t="str">
        <f t="shared" si="8"/>
        <v/>
      </c>
      <c r="DW30" s="17" t="str">
        <f t="shared" si="9"/>
        <v/>
      </c>
    </row>
    <row r="31" spans="1:135" ht="30" customHeight="1" x14ac:dyDescent="0.25">
      <c r="A31" s="34"/>
      <c r="B31" s="266" t="str">
        <f t="shared" si="35"/>
        <v/>
      </c>
      <c r="C31" s="267"/>
      <c r="D31" s="268"/>
      <c r="E31" s="269"/>
      <c r="F31" s="269"/>
      <c r="G31" s="269"/>
      <c r="H31" s="270"/>
      <c r="I31" s="270"/>
      <c r="J31" s="270"/>
      <c r="K31" s="270"/>
      <c r="L31" s="270"/>
      <c r="M31" s="270"/>
      <c r="N31" s="270"/>
      <c r="O31" s="269"/>
      <c r="P31" s="269"/>
      <c r="Q31" s="269"/>
      <c r="R31" s="271"/>
      <c r="S31" s="272"/>
      <c r="T31" s="254" t="str">
        <f t="shared" si="2"/>
        <v/>
      </c>
      <c r="U31" s="255"/>
      <c r="V31" s="34"/>
      <c r="AG31" s="17" t="str">
        <f t="shared" si="10"/>
        <v/>
      </c>
      <c r="AI31" s="263">
        <v>24</v>
      </c>
      <c r="AJ31" s="264"/>
      <c r="AK31" s="265"/>
      <c r="AL31" s="263" t="str">
        <f t="shared" si="36"/>
        <v/>
      </c>
      <c r="AM31" s="264"/>
      <c r="AN31" s="264"/>
      <c r="AO31" s="263" t="str">
        <f t="shared" si="11"/>
        <v/>
      </c>
      <c r="AP31" s="264"/>
      <c r="AQ31" s="264"/>
      <c r="AR31" s="264"/>
      <c r="AS31" s="264"/>
      <c r="AT31" s="264"/>
      <c r="AU31" s="265"/>
      <c r="AV31" s="263" t="str">
        <f t="shared" si="12"/>
        <v/>
      </c>
      <c r="AW31" s="264"/>
      <c r="AX31" s="264"/>
      <c r="AY31" s="263" t="str">
        <f t="shared" si="13"/>
        <v/>
      </c>
      <c r="AZ31" s="265"/>
      <c r="BB31" s="24" t="str">
        <f>IF($AG31="", "", IF(AND($AL31="", $AO31="", $AV31="", $AY31=""), $BB$3, IF(COUNTIF($BB$8:$BB30, $BB$4)&gt;0, $BB$5, $BB$4)))</f>
        <v/>
      </c>
      <c r="BD31" s="31" t="str">
        <f t="shared" si="14"/>
        <v/>
      </c>
      <c r="BF31" s="28" t="str">
        <f t="shared" si="15"/>
        <v/>
      </c>
      <c r="BH31" s="28" t="str">
        <f>IF($E31="", "", $BH$3+SUMIF($O$8:$O30, $E31, $CJ$8:$CJ30)-SUMIF($E$8:$E30, $E31, $H$8:$H30))</f>
        <v/>
      </c>
      <c r="BJ31" s="17" t="str">
        <f t="shared" si="16"/>
        <v/>
      </c>
      <c r="BM31" s="28" t="str">
        <f t="shared" si="37"/>
        <v/>
      </c>
      <c r="BN31" s="26"/>
      <c r="BO31" s="28" t="str">
        <f>IF($O31="", "", $BH$3+SUMIF($O$8:$O30, $O31, $CP$8:$CP30)-SUMIF($E$8:$E30, $O31, $H$8:$H30))</f>
        <v/>
      </c>
      <c r="BP31" s="26"/>
      <c r="BQ31" s="69" t="str">
        <f>IF($AG31="", "", IF($R31="", $BQ$5, IFERROR(INDEX('Game Setup'!$JE$8:$JE$176, MATCH($R31, 'Game Setup'!$JE$8:$JE$176, 1)), "")))</f>
        <v/>
      </c>
      <c r="BR31" s="26"/>
      <c r="BS31" s="73" t="str">
        <f>IF(OR($E31="", $BQ31=""), "", IFERROR(INDEX('Game Setup'!$ML$8:$NE$176, MATCH($BQ31, 'Game Setup'!$JE$8:$JE$176, 0), MATCH($E31, 'Game Setup'!$ML$7:$NE$7, 0)), ""))</f>
        <v/>
      </c>
      <c r="BT31" s="74" t="str">
        <f>IF(OR($O31="", $BQ31=""), "", IFERROR(INDEX('Game Setup'!$ML$8:$NE$176, MATCH($BQ31, 'Game Setup'!$JE$8:$JE$176, 0), MATCH($O31, 'Game Setup'!$ML$7:$NE$7, 0)), ""))</f>
        <v/>
      </c>
      <c r="BU31" s="74" t="str">
        <f>IF(OR($O31="", $BQ31=""), "", IFERROR(INDEX('Game Setup'!$NG$8:$NG$176, MATCH($BQ31, 'Game Setup'!$JE$8:$JE$176, 0)), ""))</f>
        <v/>
      </c>
      <c r="BV31" s="26"/>
      <c r="BW31" s="179" t="str">
        <f t="shared" si="17"/>
        <v/>
      </c>
      <c r="BX31" s="180" t="str">
        <f t="shared" si="18"/>
        <v/>
      </c>
      <c r="BY31" s="26"/>
      <c r="BZ31" s="40" t="str">
        <f t="shared" si="3"/>
        <v/>
      </c>
      <c r="CB31" s="40" t="str">
        <f t="shared" si="4"/>
        <v/>
      </c>
      <c r="CD31" s="28" t="str">
        <f t="shared" si="5"/>
        <v/>
      </c>
      <c r="CF31" s="28" t="str">
        <f t="shared" si="19"/>
        <v/>
      </c>
      <c r="CH31" s="28" t="str">
        <f t="shared" si="6"/>
        <v/>
      </c>
      <c r="CJ31" s="28" t="str">
        <f t="shared" si="20"/>
        <v/>
      </c>
      <c r="CL31" s="28">
        <f t="shared" si="38"/>
        <v>0</v>
      </c>
      <c r="CN31" s="28" t="str">
        <f t="shared" si="21"/>
        <v/>
      </c>
      <c r="CO31" s="26"/>
      <c r="CP31" s="28" t="str">
        <f t="shared" si="22"/>
        <v/>
      </c>
      <c r="CS31" s="17" t="str">
        <f t="shared" si="23"/>
        <v/>
      </c>
      <c r="CT31" s="19" t="str">
        <f t="shared" si="24"/>
        <v/>
      </c>
      <c r="CV31" s="179" t="str">
        <f t="shared" si="25"/>
        <v/>
      </c>
      <c r="CW31" s="180" t="str">
        <f t="shared" si="26"/>
        <v/>
      </c>
      <c r="CY31" s="28" t="str">
        <f t="shared" si="27"/>
        <v/>
      </c>
      <c r="CZ31" s="28" t="str">
        <f t="shared" si="28"/>
        <v/>
      </c>
      <c r="DU31" s="121" t="str">
        <f t="shared" si="8"/>
        <v/>
      </c>
      <c r="DW31" s="17" t="str">
        <f t="shared" si="9"/>
        <v/>
      </c>
    </row>
    <row r="32" spans="1:135" ht="30" customHeight="1" x14ac:dyDescent="0.25">
      <c r="A32" s="34"/>
      <c r="B32" s="266" t="str">
        <f t="shared" si="35"/>
        <v/>
      </c>
      <c r="C32" s="267"/>
      <c r="D32" s="268"/>
      <c r="E32" s="269"/>
      <c r="F32" s="269"/>
      <c r="G32" s="269"/>
      <c r="H32" s="270"/>
      <c r="I32" s="270"/>
      <c r="J32" s="270"/>
      <c r="K32" s="270"/>
      <c r="L32" s="270"/>
      <c r="M32" s="270"/>
      <c r="N32" s="270"/>
      <c r="O32" s="269"/>
      <c r="P32" s="269"/>
      <c r="Q32" s="269"/>
      <c r="R32" s="271"/>
      <c r="S32" s="272"/>
      <c r="T32" s="254" t="str">
        <f t="shared" si="2"/>
        <v/>
      </c>
      <c r="U32" s="255"/>
      <c r="V32" s="34"/>
      <c r="AE32" s="68">
        <f ca="1">NOW()</f>
        <v>45993.747065162039</v>
      </c>
      <c r="AG32" s="17" t="str">
        <f t="shared" si="10"/>
        <v/>
      </c>
      <c r="AI32" s="263">
        <v>25</v>
      </c>
      <c r="AJ32" s="264"/>
      <c r="AK32" s="265"/>
      <c r="AL32" s="263" t="str">
        <f t="shared" si="36"/>
        <v/>
      </c>
      <c r="AM32" s="264"/>
      <c r="AN32" s="264"/>
      <c r="AO32" s="263" t="str">
        <f t="shared" si="11"/>
        <v/>
      </c>
      <c r="AP32" s="264"/>
      <c r="AQ32" s="264"/>
      <c r="AR32" s="264"/>
      <c r="AS32" s="264"/>
      <c r="AT32" s="264"/>
      <c r="AU32" s="265"/>
      <c r="AV32" s="263" t="str">
        <f t="shared" si="12"/>
        <v/>
      </c>
      <c r="AW32" s="264"/>
      <c r="AX32" s="264"/>
      <c r="AY32" s="263" t="str">
        <f t="shared" si="13"/>
        <v/>
      </c>
      <c r="AZ32" s="265"/>
      <c r="BB32" s="24" t="str">
        <f>IF($AG32="", "", IF(AND($AL32="", $AO32="", $AV32="", $AY32=""), $BB$3, IF(COUNTIF($BB$8:$BB31, $BB$4)&gt;0, $BB$5, $BB$4)))</f>
        <v/>
      </c>
      <c r="BD32" s="31" t="str">
        <f t="shared" si="14"/>
        <v/>
      </c>
      <c r="BF32" s="28" t="str">
        <f t="shared" si="15"/>
        <v/>
      </c>
      <c r="BH32" s="28" t="str">
        <f>IF($E32="", "", $BH$3+SUMIF($O$8:$O31, $E32, $CJ$8:$CJ31)-SUMIF($E$8:$E31, $E32, $H$8:$H31))</f>
        <v/>
      </c>
      <c r="BJ32" s="17" t="str">
        <f t="shared" si="16"/>
        <v/>
      </c>
      <c r="BM32" s="28" t="str">
        <f t="shared" si="37"/>
        <v/>
      </c>
      <c r="BN32" s="26"/>
      <c r="BO32" s="28" t="str">
        <f>IF($O32="", "", $BH$3+SUMIF($O$8:$O31, $O32, $CP$8:$CP31)-SUMIF($E$8:$E31, $O32, $H$8:$H31))</f>
        <v/>
      </c>
      <c r="BP32" s="26"/>
      <c r="BQ32" s="69" t="str">
        <f>IF($AG32="", "", IF($R32="", $BQ$5, IFERROR(INDEX('Game Setup'!$JE$8:$JE$176, MATCH($R32, 'Game Setup'!$JE$8:$JE$176, 1)), "")))</f>
        <v/>
      </c>
      <c r="BR32" s="26"/>
      <c r="BS32" s="73" t="str">
        <f>IF(OR($E32="", $BQ32=""), "", IFERROR(INDEX('Game Setup'!$ML$8:$NE$176, MATCH($BQ32, 'Game Setup'!$JE$8:$JE$176, 0), MATCH($E32, 'Game Setup'!$ML$7:$NE$7, 0)), ""))</f>
        <v/>
      </c>
      <c r="BT32" s="74" t="str">
        <f>IF(OR($O32="", $BQ32=""), "", IFERROR(INDEX('Game Setup'!$ML$8:$NE$176, MATCH($BQ32, 'Game Setup'!$JE$8:$JE$176, 0), MATCH($O32, 'Game Setup'!$ML$7:$NE$7, 0)), ""))</f>
        <v/>
      </c>
      <c r="BU32" s="74" t="str">
        <f>IF(OR($O32="", $BQ32=""), "", IFERROR(INDEX('Game Setup'!$NG$8:$NG$176, MATCH($BQ32, 'Game Setup'!$JE$8:$JE$176, 0)), ""))</f>
        <v/>
      </c>
      <c r="BV32" s="26"/>
      <c r="BW32" s="179" t="str">
        <f t="shared" si="17"/>
        <v/>
      </c>
      <c r="BX32" s="180" t="str">
        <f t="shared" si="18"/>
        <v/>
      </c>
      <c r="BY32" s="26"/>
      <c r="BZ32" s="40" t="str">
        <f t="shared" si="3"/>
        <v/>
      </c>
      <c r="CB32" s="40" t="str">
        <f t="shared" si="4"/>
        <v/>
      </c>
      <c r="CD32" s="28" t="str">
        <f t="shared" si="5"/>
        <v/>
      </c>
      <c r="CF32" s="28" t="str">
        <f t="shared" si="19"/>
        <v/>
      </c>
      <c r="CH32" s="28" t="str">
        <f t="shared" si="6"/>
        <v/>
      </c>
      <c r="CJ32" s="28" t="str">
        <f t="shared" si="20"/>
        <v/>
      </c>
      <c r="CL32" s="28">
        <f t="shared" si="38"/>
        <v>0</v>
      </c>
      <c r="CN32" s="28" t="str">
        <f t="shared" si="21"/>
        <v/>
      </c>
      <c r="CO32" s="26"/>
      <c r="CP32" s="28" t="str">
        <f t="shared" si="22"/>
        <v/>
      </c>
      <c r="CS32" s="17" t="str">
        <f t="shared" si="23"/>
        <v/>
      </c>
      <c r="CT32" s="19" t="str">
        <f t="shared" si="24"/>
        <v/>
      </c>
      <c r="CV32" s="179" t="str">
        <f t="shared" si="25"/>
        <v/>
      </c>
      <c r="CW32" s="180" t="str">
        <f t="shared" si="26"/>
        <v/>
      </c>
      <c r="CY32" s="28" t="str">
        <f t="shared" si="27"/>
        <v/>
      </c>
      <c r="CZ32" s="28" t="str">
        <f t="shared" si="28"/>
        <v/>
      </c>
      <c r="DU32" s="121" t="str">
        <f t="shared" si="8"/>
        <v/>
      </c>
      <c r="DW32" s="17" t="str">
        <f t="shared" si="9"/>
        <v/>
      </c>
    </row>
    <row r="33" spans="1:127" ht="30" customHeight="1" x14ac:dyDescent="0.25">
      <c r="A33" s="34"/>
      <c r="B33" s="266" t="str">
        <f t="shared" si="35"/>
        <v/>
      </c>
      <c r="C33" s="267"/>
      <c r="D33" s="268"/>
      <c r="E33" s="269"/>
      <c r="F33" s="269"/>
      <c r="G33" s="269"/>
      <c r="H33" s="270"/>
      <c r="I33" s="270"/>
      <c r="J33" s="270"/>
      <c r="K33" s="270"/>
      <c r="L33" s="270"/>
      <c r="M33" s="270"/>
      <c r="N33" s="270"/>
      <c r="O33" s="269"/>
      <c r="P33" s="269"/>
      <c r="Q33" s="269"/>
      <c r="R33" s="271"/>
      <c r="S33" s="272"/>
      <c r="T33" s="254" t="str">
        <f t="shared" si="2"/>
        <v/>
      </c>
      <c r="U33" s="255"/>
      <c r="V33" s="34"/>
      <c r="AE33" s="68" t="str">
        <f>IF('Game Setup'!$H$5="", "", 'Game Setup'!$H$5)</f>
        <v/>
      </c>
      <c r="AG33" s="17" t="str">
        <f t="shared" si="10"/>
        <v/>
      </c>
      <c r="AI33" s="263">
        <v>26</v>
      </c>
      <c r="AJ33" s="264"/>
      <c r="AK33" s="265"/>
      <c r="AL33" s="263" t="str">
        <f t="shared" si="36"/>
        <v/>
      </c>
      <c r="AM33" s="264"/>
      <c r="AN33" s="264"/>
      <c r="AO33" s="263" t="str">
        <f t="shared" si="11"/>
        <v/>
      </c>
      <c r="AP33" s="264"/>
      <c r="AQ33" s="264"/>
      <c r="AR33" s="264"/>
      <c r="AS33" s="264"/>
      <c r="AT33" s="264"/>
      <c r="AU33" s="265"/>
      <c r="AV33" s="263" t="str">
        <f t="shared" si="12"/>
        <v/>
      </c>
      <c r="AW33" s="264"/>
      <c r="AX33" s="264"/>
      <c r="AY33" s="263" t="str">
        <f t="shared" si="13"/>
        <v/>
      </c>
      <c r="AZ33" s="265"/>
      <c r="BB33" s="24" t="str">
        <f>IF($AG33="", "", IF(AND($AL33="", $AO33="", $AV33="", $AY33=""), $BB$3, IF(COUNTIF($BB$8:$BB32, $BB$4)&gt;0, $BB$5, $BB$4)))</f>
        <v/>
      </c>
      <c r="BD33" s="31" t="str">
        <f t="shared" si="14"/>
        <v/>
      </c>
      <c r="BF33" s="28" t="str">
        <f t="shared" si="15"/>
        <v/>
      </c>
      <c r="BH33" s="28" t="str">
        <f>IF($E33="", "", $BH$3+SUMIF($O$8:$O32, $E33, $CJ$8:$CJ32)-SUMIF($E$8:$E32, $E33, $H$8:$H32))</f>
        <v/>
      </c>
      <c r="BJ33" s="17" t="str">
        <f t="shared" si="16"/>
        <v/>
      </c>
      <c r="BM33" s="28" t="str">
        <f t="shared" si="37"/>
        <v/>
      </c>
      <c r="BN33" s="26"/>
      <c r="BO33" s="28" t="str">
        <f>IF($O33="", "", $BH$3+SUMIF($O$8:$O32, $O33, $CP$8:$CP32)-SUMIF($E$8:$E32, $O33, $H$8:$H32))</f>
        <v/>
      </c>
      <c r="BP33" s="26"/>
      <c r="BQ33" s="69" t="str">
        <f>IF($AG33="", "", IF($R33="", $BQ$5, IFERROR(INDEX('Game Setup'!$JE$8:$JE$176, MATCH($R33, 'Game Setup'!$JE$8:$JE$176, 1)), "")))</f>
        <v/>
      </c>
      <c r="BR33" s="26"/>
      <c r="BS33" s="73" t="str">
        <f>IF(OR($E33="", $BQ33=""), "", IFERROR(INDEX('Game Setup'!$ML$8:$NE$176, MATCH($BQ33, 'Game Setup'!$JE$8:$JE$176, 0), MATCH($E33, 'Game Setup'!$ML$7:$NE$7, 0)), ""))</f>
        <v/>
      </c>
      <c r="BT33" s="74" t="str">
        <f>IF(OR($O33="", $BQ33=""), "", IFERROR(INDEX('Game Setup'!$ML$8:$NE$176, MATCH($BQ33, 'Game Setup'!$JE$8:$JE$176, 0), MATCH($O33, 'Game Setup'!$ML$7:$NE$7, 0)), ""))</f>
        <v/>
      </c>
      <c r="BU33" s="74" t="str">
        <f>IF(OR($O33="", $BQ33=""), "", IFERROR(INDEX('Game Setup'!$NG$8:$NG$176, MATCH($BQ33, 'Game Setup'!$JE$8:$JE$176, 0)), ""))</f>
        <v/>
      </c>
      <c r="BV33" s="26"/>
      <c r="BW33" s="179" t="str">
        <f t="shared" si="17"/>
        <v/>
      </c>
      <c r="BX33" s="180" t="str">
        <f t="shared" si="18"/>
        <v/>
      </c>
      <c r="BY33" s="26"/>
      <c r="BZ33" s="40" t="str">
        <f t="shared" si="3"/>
        <v/>
      </c>
      <c r="CB33" s="40" t="str">
        <f t="shared" si="4"/>
        <v/>
      </c>
      <c r="CD33" s="28" t="str">
        <f t="shared" si="5"/>
        <v/>
      </c>
      <c r="CF33" s="28" t="str">
        <f t="shared" si="19"/>
        <v/>
      </c>
      <c r="CH33" s="28" t="str">
        <f t="shared" si="6"/>
        <v/>
      </c>
      <c r="CJ33" s="28" t="str">
        <f t="shared" si="20"/>
        <v/>
      </c>
      <c r="CL33" s="28">
        <f t="shared" si="38"/>
        <v>0</v>
      </c>
      <c r="CN33" s="28" t="str">
        <f t="shared" si="21"/>
        <v/>
      </c>
      <c r="CO33" s="26"/>
      <c r="CP33" s="28" t="str">
        <f t="shared" si="22"/>
        <v/>
      </c>
      <c r="CS33" s="17" t="str">
        <f t="shared" si="23"/>
        <v/>
      </c>
      <c r="CT33" s="19" t="str">
        <f t="shared" si="24"/>
        <v/>
      </c>
      <c r="CV33" s="179" t="str">
        <f t="shared" si="25"/>
        <v/>
      </c>
      <c r="CW33" s="180" t="str">
        <f t="shared" si="26"/>
        <v/>
      </c>
      <c r="CY33" s="28" t="str">
        <f t="shared" si="27"/>
        <v/>
      </c>
      <c r="CZ33" s="28" t="str">
        <f t="shared" si="28"/>
        <v/>
      </c>
      <c r="DU33" s="121" t="str">
        <f t="shared" si="8"/>
        <v/>
      </c>
      <c r="DW33" s="17" t="str">
        <f t="shared" si="9"/>
        <v/>
      </c>
    </row>
    <row r="34" spans="1:127" ht="30" customHeight="1" x14ac:dyDescent="0.25">
      <c r="A34" s="34"/>
      <c r="B34" s="266" t="str">
        <f t="shared" si="35"/>
        <v/>
      </c>
      <c r="C34" s="267"/>
      <c r="D34" s="268"/>
      <c r="E34" s="269"/>
      <c r="F34" s="269"/>
      <c r="G34" s="269"/>
      <c r="H34" s="270"/>
      <c r="I34" s="270"/>
      <c r="J34" s="270"/>
      <c r="K34" s="270"/>
      <c r="L34" s="270"/>
      <c r="M34" s="270"/>
      <c r="N34" s="270"/>
      <c r="O34" s="269"/>
      <c r="P34" s="269"/>
      <c r="Q34" s="269"/>
      <c r="R34" s="271"/>
      <c r="S34" s="272"/>
      <c r="T34" s="254" t="str">
        <f t="shared" si="2"/>
        <v/>
      </c>
      <c r="U34" s="255"/>
      <c r="V34" s="34"/>
      <c r="AG34" s="17" t="str">
        <f t="shared" si="10"/>
        <v/>
      </c>
      <c r="AI34" s="263">
        <v>27</v>
      </c>
      <c r="AJ34" s="264"/>
      <c r="AK34" s="265"/>
      <c r="AL34" s="263" t="str">
        <f t="shared" si="36"/>
        <v/>
      </c>
      <c r="AM34" s="264"/>
      <c r="AN34" s="264"/>
      <c r="AO34" s="263" t="str">
        <f t="shared" si="11"/>
        <v/>
      </c>
      <c r="AP34" s="264"/>
      <c r="AQ34" s="264"/>
      <c r="AR34" s="264"/>
      <c r="AS34" s="264"/>
      <c r="AT34" s="264"/>
      <c r="AU34" s="265"/>
      <c r="AV34" s="263" t="str">
        <f t="shared" si="12"/>
        <v/>
      </c>
      <c r="AW34" s="264"/>
      <c r="AX34" s="264"/>
      <c r="AY34" s="263" t="str">
        <f t="shared" si="13"/>
        <v/>
      </c>
      <c r="AZ34" s="265"/>
      <c r="BB34" s="24" t="str">
        <f>IF($AG34="", "", IF(AND($AL34="", $AO34="", $AV34="", $AY34=""), $BB$3, IF(COUNTIF($BB$8:$BB33, $BB$4)&gt;0, $BB$5, $BB$4)))</f>
        <v/>
      </c>
      <c r="BD34" s="31" t="str">
        <f t="shared" si="14"/>
        <v/>
      </c>
      <c r="BF34" s="28" t="str">
        <f t="shared" si="15"/>
        <v/>
      </c>
      <c r="BH34" s="28" t="str">
        <f>IF($E34="", "", $BH$3+SUMIF($O$8:$O33, $E34, $CJ$8:$CJ33)-SUMIF($E$8:$E33, $E34, $H$8:$H33))</f>
        <v/>
      </c>
      <c r="BJ34" s="17" t="str">
        <f t="shared" si="16"/>
        <v/>
      </c>
      <c r="BM34" s="28" t="str">
        <f t="shared" si="37"/>
        <v/>
      </c>
      <c r="BN34" s="26"/>
      <c r="BO34" s="28" t="str">
        <f>IF($O34="", "", $BH$3+SUMIF($O$8:$O33, $O34, $CP$8:$CP33)-SUMIF($E$8:$E33, $O34, $H$8:$H33))</f>
        <v/>
      </c>
      <c r="BP34" s="26"/>
      <c r="BQ34" s="69" t="str">
        <f>IF($AG34="", "", IF($R34="", $BQ$5, IFERROR(INDEX('Game Setup'!$JE$8:$JE$176, MATCH($R34, 'Game Setup'!$JE$8:$JE$176, 1)), "")))</f>
        <v/>
      </c>
      <c r="BR34" s="26"/>
      <c r="BS34" s="73" t="str">
        <f>IF(OR($E34="", $BQ34=""), "", IFERROR(INDEX('Game Setup'!$ML$8:$NE$176, MATCH($BQ34, 'Game Setup'!$JE$8:$JE$176, 0), MATCH($E34, 'Game Setup'!$ML$7:$NE$7, 0)), ""))</f>
        <v/>
      </c>
      <c r="BT34" s="74" t="str">
        <f>IF(OR($O34="", $BQ34=""), "", IFERROR(INDEX('Game Setup'!$ML$8:$NE$176, MATCH($BQ34, 'Game Setup'!$JE$8:$JE$176, 0), MATCH($O34, 'Game Setup'!$ML$7:$NE$7, 0)), ""))</f>
        <v/>
      </c>
      <c r="BU34" s="74" t="str">
        <f>IF(OR($O34="", $BQ34=""), "", IFERROR(INDEX('Game Setup'!$NG$8:$NG$176, MATCH($BQ34, 'Game Setup'!$JE$8:$JE$176, 0)), ""))</f>
        <v/>
      </c>
      <c r="BV34" s="26"/>
      <c r="BW34" s="179" t="str">
        <f t="shared" si="17"/>
        <v/>
      </c>
      <c r="BX34" s="180" t="str">
        <f t="shared" si="18"/>
        <v/>
      </c>
      <c r="BY34" s="26"/>
      <c r="BZ34" s="40" t="str">
        <f t="shared" si="3"/>
        <v/>
      </c>
      <c r="CB34" s="40" t="str">
        <f t="shared" si="4"/>
        <v/>
      </c>
      <c r="CD34" s="28" t="str">
        <f t="shared" si="5"/>
        <v/>
      </c>
      <c r="CF34" s="28" t="str">
        <f t="shared" si="19"/>
        <v/>
      </c>
      <c r="CH34" s="28" t="str">
        <f t="shared" si="6"/>
        <v/>
      </c>
      <c r="CJ34" s="28" t="str">
        <f t="shared" si="20"/>
        <v/>
      </c>
      <c r="CL34" s="28">
        <f t="shared" si="38"/>
        <v>0</v>
      </c>
      <c r="CN34" s="28" t="str">
        <f t="shared" si="21"/>
        <v/>
      </c>
      <c r="CO34" s="26"/>
      <c r="CP34" s="28" t="str">
        <f t="shared" si="22"/>
        <v/>
      </c>
      <c r="CS34" s="17" t="str">
        <f t="shared" si="23"/>
        <v/>
      </c>
      <c r="CT34" s="19" t="str">
        <f t="shared" si="24"/>
        <v/>
      </c>
      <c r="CV34" s="179" t="str">
        <f t="shared" si="25"/>
        <v/>
      </c>
      <c r="CW34" s="180" t="str">
        <f t="shared" si="26"/>
        <v/>
      </c>
      <c r="CY34" s="28" t="str">
        <f t="shared" si="27"/>
        <v/>
      </c>
      <c r="CZ34" s="28" t="str">
        <f t="shared" si="28"/>
        <v/>
      </c>
      <c r="DU34" s="121" t="str">
        <f t="shared" si="8"/>
        <v/>
      </c>
      <c r="DW34" s="17" t="str">
        <f t="shared" si="9"/>
        <v/>
      </c>
    </row>
    <row r="35" spans="1:127" ht="30" customHeight="1" x14ac:dyDescent="0.25">
      <c r="A35" s="34"/>
      <c r="B35" s="266" t="str">
        <f t="shared" si="35"/>
        <v/>
      </c>
      <c r="C35" s="267"/>
      <c r="D35" s="268"/>
      <c r="E35" s="269"/>
      <c r="F35" s="269"/>
      <c r="G35" s="269"/>
      <c r="H35" s="270"/>
      <c r="I35" s="270"/>
      <c r="J35" s="270"/>
      <c r="K35" s="270"/>
      <c r="L35" s="270"/>
      <c r="M35" s="270"/>
      <c r="N35" s="270"/>
      <c r="O35" s="269"/>
      <c r="P35" s="269"/>
      <c r="Q35" s="269"/>
      <c r="R35" s="271"/>
      <c r="S35" s="272"/>
      <c r="T35" s="254" t="str">
        <f t="shared" si="2"/>
        <v/>
      </c>
      <c r="U35" s="255"/>
      <c r="V35" s="34"/>
      <c r="AG35" s="17" t="str">
        <f t="shared" si="10"/>
        <v/>
      </c>
      <c r="AI35" s="263">
        <v>28</v>
      </c>
      <c r="AJ35" s="264"/>
      <c r="AK35" s="265"/>
      <c r="AL35" s="263" t="str">
        <f t="shared" si="36"/>
        <v/>
      </c>
      <c r="AM35" s="264"/>
      <c r="AN35" s="264"/>
      <c r="AO35" s="263" t="str">
        <f t="shared" si="11"/>
        <v/>
      </c>
      <c r="AP35" s="264"/>
      <c r="AQ35" s="264"/>
      <c r="AR35" s="264"/>
      <c r="AS35" s="264"/>
      <c r="AT35" s="264"/>
      <c r="AU35" s="265"/>
      <c r="AV35" s="263" t="str">
        <f t="shared" si="12"/>
        <v/>
      </c>
      <c r="AW35" s="264"/>
      <c r="AX35" s="264"/>
      <c r="AY35" s="263" t="str">
        <f t="shared" si="13"/>
        <v/>
      </c>
      <c r="AZ35" s="265"/>
      <c r="BB35" s="24" t="str">
        <f>IF($AG35="", "", IF(AND($AL35="", $AO35="", $AV35="", $AY35=""), $BB$3, IF(COUNTIF($BB$8:$BB34, $BB$4)&gt;0, $BB$5, $BB$4)))</f>
        <v/>
      </c>
      <c r="BD35" s="31" t="str">
        <f t="shared" si="14"/>
        <v/>
      </c>
      <c r="BF35" s="28" t="str">
        <f t="shared" si="15"/>
        <v/>
      </c>
      <c r="BH35" s="28" t="str">
        <f>IF($E35="", "", $BH$3+SUMIF($O$8:$O34, $E35, $CJ$8:$CJ34)-SUMIF($E$8:$E34, $E35, $H$8:$H34))</f>
        <v/>
      </c>
      <c r="BJ35" s="17" t="str">
        <f t="shared" si="16"/>
        <v/>
      </c>
      <c r="BM35" s="28" t="str">
        <f t="shared" si="37"/>
        <v/>
      </c>
      <c r="BN35" s="26"/>
      <c r="BO35" s="28" t="str">
        <f>IF($O35="", "", $BH$3+SUMIF($O$8:$O34, $O35, $CP$8:$CP34)-SUMIF($E$8:$E34, $O35, $H$8:$H34))</f>
        <v/>
      </c>
      <c r="BP35" s="26"/>
      <c r="BQ35" s="69" t="str">
        <f>IF($AG35="", "", IF($R35="", $BQ$5, IFERROR(INDEX('Game Setup'!$JE$8:$JE$176, MATCH($R35, 'Game Setup'!$JE$8:$JE$176, 1)), "")))</f>
        <v/>
      </c>
      <c r="BR35" s="26"/>
      <c r="BS35" s="73" t="str">
        <f>IF(OR($E35="", $BQ35=""), "", IFERROR(INDEX('Game Setup'!$ML$8:$NE$176, MATCH($BQ35, 'Game Setup'!$JE$8:$JE$176, 0), MATCH($E35, 'Game Setup'!$ML$7:$NE$7, 0)), ""))</f>
        <v/>
      </c>
      <c r="BT35" s="74" t="str">
        <f>IF(OR($O35="", $BQ35=""), "", IFERROR(INDEX('Game Setup'!$ML$8:$NE$176, MATCH($BQ35, 'Game Setup'!$JE$8:$JE$176, 0), MATCH($O35, 'Game Setup'!$ML$7:$NE$7, 0)), ""))</f>
        <v/>
      </c>
      <c r="BU35" s="74" t="str">
        <f>IF(OR($O35="", $BQ35=""), "", IFERROR(INDEX('Game Setup'!$NG$8:$NG$176, MATCH($BQ35, 'Game Setup'!$JE$8:$JE$176, 0)), ""))</f>
        <v/>
      </c>
      <c r="BV35" s="26"/>
      <c r="BW35" s="179" t="str">
        <f t="shared" si="17"/>
        <v/>
      </c>
      <c r="BX35" s="180" t="str">
        <f t="shared" si="18"/>
        <v/>
      </c>
      <c r="BY35" s="26"/>
      <c r="BZ35" s="40" t="str">
        <f t="shared" si="3"/>
        <v/>
      </c>
      <c r="CB35" s="40" t="str">
        <f t="shared" si="4"/>
        <v/>
      </c>
      <c r="CD35" s="28" t="str">
        <f t="shared" si="5"/>
        <v/>
      </c>
      <c r="CF35" s="28" t="str">
        <f t="shared" si="19"/>
        <v/>
      </c>
      <c r="CH35" s="28" t="str">
        <f t="shared" si="6"/>
        <v/>
      </c>
      <c r="CJ35" s="28" t="str">
        <f t="shared" si="20"/>
        <v/>
      </c>
      <c r="CL35" s="28">
        <f t="shared" si="38"/>
        <v>0</v>
      </c>
      <c r="CN35" s="28" t="str">
        <f t="shared" si="21"/>
        <v/>
      </c>
      <c r="CO35" s="26"/>
      <c r="CP35" s="28" t="str">
        <f t="shared" si="22"/>
        <v/>
      </c>
      <c r="CS35" s="17" t="str">
        <f t="shared" si="23"/>
        <v/>
      </c>
      <c r="CT35" s="19" t="str">
        <f t="shared" si="24"/>
        <v/>
      </c>
      <c r="CV35" s="179" t="str">
        <f t="shared" si="25"/>
        <v/>
      </c>
      <c r="CW35" s="180" t="str">
        <f t="shared" si="26"/>
        <v/>
      </c>
      <c r="CY35" s="28" t="str">
        <f t="shared" si="27"/>
        <v/>
      </c>
      <c r="CZ35" s="28" t="str">
        <f t="shared" si="28"/>
        <v/>
      </c>
      <c r="DU35" s="121" t="str">
        <f t="shared" si="8"/>
        <v/>
      </c>
      <c r="DW35" s="17" t="str">
        <f t="shared" si="9"/>
        <v/>
      </c>
    </row>
    <row r="36" spans="1:127" ht="30" customHeight="1" x14ac:dyDescent="0.25">
      <c r="A36" s="34"/>
      <c r="B36" s="266" t="str">
        <f t="shared" si="35"/>
        <v/>
      </c>
      <c r="C36" s="267"/>
      <c r="D36" s="268"/>
      <c r="E36" s="269"/>
      <c r="F36" s="269"/>
      <c r="G36" s="269"/>
      <c r="H36" s="270"/>
      <c r="I36" s="270"/>
      <c r="J36" s="270"/>
      <c r="K36" s="270"/>
      <c r="L36" s="270"/>
      <c r="M36" s="270"/>
      <c r="N36" s="270"/>
      <c r="O36" s="269"/>
      <c r="P36" s="269"/>
      <c r="Q36" s="269"/>
      <c r="R36" s="271"/>
      <c r="S36" s="272"/>
      <c r="T36" s="254" t="str">
        <f t="shared" si="2"/>
        <v/>
      </c>
      <c r="U36" s="255"/>
      <c r="V36" s="34"/>
      <c r="AG36" s="17" t="str">
        <f t="shared" si="10"/>
        <v/>
      </c>
      <c r="AI36" s="263">
        <v>29</v>
      </c>
      <c r="AJ36" s="264"/>
      <c r="AK36" s="265"/>
      <c r="AL36" s="263" t="str">
        <f t="shared" si="36"/>
        <v/>
      </c>
      <c r="AM36" s="264"/>
      <c r="AN36" s="264"/>
      <c r="AO36" s="263" t="str">
        <f t="shared" si="11"/>
        <v/>
      </c>
      <c r="AP36" s="264"/>
      <c r="AQ36" s="264"/>
      <c r="AR36" s="264"/>
      <c r="AS36" s="264"/>
      <c r="AT36" s="264"/>
      <c r="AU36" s="265"/>
      <c r="AV36" s="263" t="str">
        <f t="shared" si="12"/>
        <v/>
      </c>
      <c r="AW36" s="264"/>
      <c r="AX36" s="264"/>
      <c r="AY36" s="263" t="str">
        <f t="shared" si="13"/>
        <v/>
      </c>
      <c r="AZ36" s="265"/>
      <c r="BB36" s="24" t="str">
        <f>IF($AG36="", "", IF(AND($AL36="", $AO36="", $AV36="", $AY36=""), $BB$3, IF(COUNTIF($BB$8:$BB35, $BB$4)&gt;0, $BB$5, $BB$4)))</f>
        <v/>
      </c>
      <c r="BD36" s="31" t="str">
        <f t="shared" si="14"/>
        <v/>
      </c>
      <c r="BF36" s="28" t="str">
        <f t="shared" si="15"/>
        <v/>
      </c>
      <c r="BH36" s="28" t="str">
        <f>IF($E36="", "", $BH$3+SUMIF($O$8:$O35, $E36, $CJ$8:$CJ35)-SUMIF($E$8:$E35, $E36, $H$8:$H35))</f>
        <v/>
      </c>
      <c r="BJ36" s="17" t="str">
        <f t="shared" si="16"/>
        <v/>
      </c>
      <c r="BM36" s="28" t="str">
        <f t="shared" si="37"/>
        <v/>
      </c>
      <c r="BN36" s="26"/>
      <c r="BO36" s="28" t="str">
        <f>IF($O36="", "", $BH$3+SUMIF($O$8:$O35, $O36, $CP$8:$CP35)-SUMIF($E$8:$E35, $O36, $H$8:$H35))</f>
        <v/>
      </c>
      <c r="BP36" s="26"/>
      <c r="BQ36" s="69" t="str">
        <f>IF($AG36="", "", IF($R36="", $BQ$5, IFERROR(INDEX('Game Setup'!$JE$8:$JE$176, MATCH($R36, 'Game Setup'!$JE$8:$JE$176, 1)), "")))</f>
        <v/>
      </c>
      <c r="BR36" s="26"/>
      <c r="BS36" s="73" t="str">
        <f>IF(OR($E36="", $BQ36=""), "", IFERROR(INDEX('Game Setup'!$ML$8:$NE$176, MATCH($BQ36, 'Game Setup'!$JE$8:$JE$176, 0), MATCH($E36, 'Game Setup'!$ML$7:$NE$7, 0)), ""))</f>
        <v/>
      </c>
      <c r="BT36" s="74" t="str">
        <f>IF(OR($O36="", $BQ36=""), "", IFERROR(INDEX('Game Setup'!$ML$8:$NE$176, MATCH($BQ36, 'Game Setup'!$JE$8:$JE$176, 0), MATCH($O36, 'Game Setup'!$ML$7:$NE$7, 0)), ""))</f>
        <v/>
      </c>
      <c r="BU36" s="74" t="str">
        <f>IF(OR($O36="", $BQ36=""), "", IFERROR(INDEX('Game Setup'!$NG$8:$NG$176, MATCH($BQ36, 'Game Setup'!$JE$8:$JE$176, 0)), ""))</f>
        <v/>
      </c>
      <c r="BV36" s="26"/>
      <c r="BW36" s="179" t="str">
        <f t="shared" si="17"/>
        <v/>
      </c>
      <c r="BX36" s="180" t="str">
        <f t="shared" si="18"/>
        <v/>
      </c>
      <c r="BY36" s="26"/>
      <c r="BZ36" s="40" t="str">
        <f t="shared" si="3"/>
        <v/>
      </c>
      <c r="CB36" s="40" t="str">
        <f t="shared" si="4"/>
        <v/>
      </c>
      <c r="CD36" s="28" t="str">
        <f t="shared" si="5"/>
        <v/>
      </c>
      <c r="CF36" s="28" t="str">
        <f t="shared" si="19"/>
        <v/>
      </c>
      <c r="CH36" s="28" t="str">
        <f t="shared" si="6"/>
        <v/>
      </c>
      <c r="CJ36" s="28" t="str">
        <f t="shared" si="20"/>
        <v/>
      </c>
      <c r="CL36" s="28">
        <f t="shared" si="38"/>
        <v>0</v>
      </c>
      <c r="CN36" s="28" t="str">
        <f t="shared" si="21"/>
        <v/>
      </c>
      <c r="CO36" s="26"/>
      <c r="CP36" s="28" t="str">
        <f t="shared" si="22"/>
        <v/>
      </c>
      <c r="CS36" s="17" t="str">
        <f t="shared" si="23"/>
        <v/>
      </c>
      <c r="CT36" s="19" t="str">
        <f t="shared" si="24"/>
        <v/>
      </c>
      <c r="CV36" s="179" t="str">
        <f t="shared" si="25"/>
        <v/>
      </c>
      <c r="CW36" s="180" t="str">
        <f t="shared" si="26"/>
        <v/>
      </c>
      <c r="CY36" s="28" t="str">
        <f t="shared" si="27"/>
        <v/>
      </c>
      <c r="CZ36" s="28" t="str">
        <f t="shared" si="28"/>
        <v/>
      </c>
      <c r="DU36" s="121" t="str">
        <f t="shared" si="8"/>
        <v/>
      </c>
      <c r="DW36" s="17" t="str">
        <f t="shared" si="9"/>
        <v/>
      </c>
    </row>
    <row r="37" spans="1:127" ht="30" customHeight="1" x14ac:dyDescent="0.25">
      <c r="A37" s="34"/>
      <c r="B37" s="266" t="str">
        <f t="shared" si="35"/>
        <v/>
      </c>
      <c r="C37" s="267"/>
      <c r="D37" s="268"/>
      <c r="E37" s="269"/>
      <c r="F37" s="269"/>
      <c r="G37" s="269"/>
      <c r="H37" s="270"/>
      <c r="I37" s="270"/>
      <c r="J37" s="270"/>
      <c r="K37" s="270"/>
      <c r="L37" s="270"/>
      <c r="M37" s="270"/>
      <c r="N37" s="270"/>
      <c r="O37" s="269"/>
      <c r="P37" s="269"/>
      <c r="Q37" s="269"/>
      <c r="R37" s="271"/>
      <c r="S37" s="272"/>
      <c r="T37" s="254" t="str">
        <f t="shared" si="2"/>
        <v/>
      </c>
      <c r="U37" s="255"/>
      <c r="V37" s="34"/>
      <c r="AG37" s="17" t="str">
        <f t="shared" si="10"/>
        <v/>
      </c>
      <c r="AI37" s="263">
        <v>30</v>
      </c>
      <c r="AJ37" s="264"/>
      <c r="AK37" s="265"/>
      <c r="AL37" s="263" t="str">
        <f t="shared" si="36"/>
        <v/>
      </c>
      <c r="AM37" s="264"/>
      <c r="AN37" s="264"/>
      <c r="AO37" s="263" t="str">
        <f t="shared" si="11"/>
        <v/>
      </c>
      <c r="AP37" s="264"/>
      <c r="AQ37" s="264"/>
      <c r="AR37" s="264"/>
      <c r="AS37" s="264"/>
      <c r="AT37" s="264"/>
      <c r="AU37" s="265"/>
      <c r="AV37" s="263" t="str">
        <f t="shared" si="12"/>
        <v/>
      </c>
      <c r="AW37" s="264"/>
      <c r="AX37" s="264"/>
      <c r="AY37" s="263" t="str">
        <f t="shared" si="13"/>
        <v/>
      </c>
      <c r="AZ37" s="265"/>
      <c r="BB37" s="24" t="str">
        <f>IF($AG37="", "", IF(AND($AL37="", $AO37="", $AV37="", $AY37=""), $BB$3, IF(COUNTIF($BB$8:$BB36, $BB$4)&gt;0, $BB$5, $BB$4)))</f>
        <v/>
      </c>
      <c r="BD37" s="31" t="str">
        <f t="shared" si="14"/>
        <v/>
      </c>
      <c r="BF37" s="28" t="str">
        <f t="shared" si="15"/>
        <v/>
      </c>
      <c r="BH37" s="28" t="str">
        <f>IF($E37="", "", $BH$3+SUMIF($O$8:$O36, $E37, $CJ$8:$CJ36)-SUMIF($E$8:$E36, $E37, $H$8:$H36))</f>
        <v/>
      </c>
      <c r="BJ37" s="17" t="str">
        <f t="shared" si="16"/>
        <v/>
      </c>
      <c r="BM37" s="28" t="str">
        <f t="shared" si="37"/>
        <v/>
      </c>
      <c r="BN37" s="26"/>
      <c r="BO37" s="28" t="str">
        <f>IF($O37="", "", $BH$3+SUMIF($O$8:$O36, $O37, $CP$8:$CP36)-SUMIF($E$8:$E36, $O37, $H$8:$H36))</f>
        <v/>
      </c>
      <c r="BP37" s="26"/>
      <c r="BQ37" s="69" t="str">
        <f>IF($AG37="", "", IF($R37="", $BQ$5, IFERROR(INDEX('Game Setup'!$JE$8:$JE$176, MATCH($R37, 'Game Setup'!$JE$8:$JE$176, 1)), "")))</f>
        <v/>
      </c>
      <c r="BR37" s="26"/>
      <c r="BS37" s="73" t="str">
        <f>IF(OR($E37="", $BQ37=""), "", IFERROR(INDEX('Game Setup'!$ML$8:$NE$176, MATCH($BQ37, 'Game Setup'!$JE$8:$JE$176, 0), MATCH($E37, 'Game Setup'!$ML$7:$NE$7, 0)), ""))</f>
        <v/>
      </c>
      <c r="BT37" s="74" t="str">
        <f>IF(OR($O37="", $BQ37=""), "", IFERROR(INDEX('Game Setup'!$ML$8:$NE$176, MATCH($BQ37, 'Game Setup'!$JE$8:$JE$176, 0), MATCH($O37, 'Game Setup'!$ML$7:$NE$7, 0)), ""))</f>
        <v/>
      </c>
      <c r="BU37" s="74" t="str">
        <f>IF(OR($O37="", $BQ37=""), "", IFERROR(INDEX('Game Setup'!$NG$8:$NG$176, MATCH($BQ37, 'Game Setup'!$JE$8:$JE$176, 0)), ""))</f>
        <v/>
      </c>
      <c r="BV37" s="26"/>
      <c r="BW37" s="179" t="str">
        <f t="shared" si="17"/>
        <v/>
      </c>
      <c r="BX37" s="180" t="str">
        <f t="shared" si="18"/>
        <v/>
      </c>
      <c r="BY37" s="26"/>
      <c r="BZ37" s="40" t="str">
        <f t="shared" si="3"/>
        <v/>
      </c>
      <c r="CB37" s="40" t="str">
        <f t="shared" si="4"/>
        <v/>
      </c>
      <c r="CD37" s="28" t="str">
        <f t="shared" si="5"/>
        <v/>
      </c>
      <c r="CF37" s="28" t="str">
        <f t="shared" si="19"/>
        <v/>
      </c>
      <c r="CH37" s="28" t="str">
        <f t="shared" si="6"/>
        <v/>
      </c>
      <c r="CJ37" s="28" t="str">
        <f t="shared" si="20"/>
        <v/>
      </c>
      <c r="CL37" s="28">
        <f t="shared" si="38"/>
        <v>0</v>
      </c>
      <c r="CN37" s="28" t="str">
        <f t="shared" si="21"/>
        <v/>
      </c>
      <c r="CO37" s="26"/>
      <c r="CP37" s="28" t="str">
        <f t="shared" si="22"/>
        <v/>
      </c>
      <c r="CS37" s="17" t="str">
        <f t="shared" si="23"/>
        <v/>
      </c>
      <c r="CT37" s="19" t="str">
        <f t="shared" si="24"/>
        <v/>
      </c>
      <c r="CV37" s="179" t="str">
        <f t="shared" si="25"/>
        <v/>
      </c>
      <c r="CW37" s="180" t="str">
        <f t="shared" si="26"/>
        <v/>
      </c>
      <c r="CY37" s="28" t="str">
        <f t="shared" si="27"/>
        <v/>
      </c>
      <c r="CZ37" s="28" t="str">
        <f t="shared" si="28"/>
        <v/>
      </c>
      <c r="DU37" s="121" t="str">
        <f t="shared" si="8"/>
        <v/>
      </c>
      <c r="DW37" s="17" t="str">
        <f t="shared" si="9"/>
        <v/>
      </c>
    </row>
    <row r="38" spans="1:127" ht="30" customHeight="1" x14ac:dyDescent="0.25">
      <c r="A38" s="34"/>
      <c r="B38" s="266" t="str">
        <f t="shared" si="35"/>
        <v/>
      </c>
      <c r="C38" s="267"/>
      <c r="D38" s="268"/>
      <c r="E38" s="269"/>
      <c r="F38" s="269"/>
      <c r="G38" s="269"/>
      <c r="H38" s="270"/>
      <c r="I38" s="270"/>
      <c r="J38" s="270"/>
      <c r="K38" s="270"/>
      <c r="L38" s="270"/>
      <c r="M38" s="270"/>
      <c r="N38" s="270"/>
      <c r="O38" s="269"/>
      <c r="P38" s="269"/>
      <c r="Q38" s="269"/>
      <c r="R38" s="271"/>
      <c r="S38" s="272"/>
      <c r="T38" s="254" t="str">
        <f t="shared" si="2"/>
        <v/>
      </c>
      <c r="U38" s="255"/>
      <c r="V38" s="34"/>
      <c r="AG38" s="17" t="str">
        <f t="shared" si="10"/>
        <v/>
      </c>
      <c r="AI38" s="263">
        <v>31</v>
      </c>
      <c r="AJ38" s="264"/>
      <c r="AK38" s="265"/>
      <c r="AL38" s="263" t="str">
        <f t="shared" si="36"/>
        <v/>
      </c>
      <c r="AM38" s="264"/>
      <c r="AN38" s="264"/>
      <c r="AO38" s="263" t="str">
        <f t="shared" si="11"/>
        <v/>
      </c>
      <c r="AP38" s="264"/>
      <c r="AQ38" s="264"/>
      <c r="AR38" s="264"/>
      <c r="AS38" s="264"/>
      <c r="AT38" s="264"/>
      <c r="AU38" s="265"/>
      <c r="AV38" s="263" t="str">
        <f t="shared" si="12"/>
        <v/>
      </c>
      <c r="AW38" s="264"/>
      <c r="AX38" s="264"/>
      <c r="AY38" s="263" t="str">
        <f t="shared" si="13"/>
        <v/>
      </c>
      <c r="AZ38" s="265"/>
      <c r="BB38" s="24" t="str">
        <f>IF($AG38="", "", IF(AND($AL38="", $AO38="", $AV38="", $AY38=""), $BB$3, IF(COUNTIF($BB$8:$BB37, $BB$4)&gt;0, $BB$5, $BB$4)))</f>
        <v/>
      </c>
      <c r="BD38" s="31" t="str">
        <f t="shared" si="14"/>
        <v/>
      </c>
      <c r="BF38" s="28" t="str">
        <f t="shared" si="15"/>
        <v/>
      </c>
      <c r="BH38" s="28" t="str">
        <f>IF($E38="", "", $BH$3+SUMIF($O$8:$O37, $E38, $CJ$8:$CJ37)-SUMIF($E$8:$E37, $E38, $H$8:$H37))</f>
        <v/>
      </c>
      <c r="BJ38" s="17" t="str">
        <f t="shared" si="16"/>
        <v/>
      </c>
      <c r="BM38" s="28" t="str">
        <f t="shared" si="37"/>
        <v/>
      </c>
      <c r="BN38" s="26"/>
      <c r="BO38" s="28" t="str">
        <f>IF($O38="", "", $BH$3+SUMIF($O$8:$O37, $O38, $CP$8:$CP37)-SUMIF($E$8:$E37, $O38, $H$8:$H37))</f>
        <v/>
      </c>
      <c r="BP38" s="26"/>
      <c r="BQ38" s="69" t="str">
        <f>IF($AG38="", "", IF($R38="", $BQ$5, IFERROR(INDEX('Game Setup'!$JE$8:$JE$176, MATCH($R38, 'Game Setup'!$JE$8:$JE$176, 1)), "")))</f>
        <v/>
      </c>
      <c r="BR38" s="26"/>
      <c r="BS38" s="73" t="str">
        <f>IF(OR($E38="", $BQ38=""), "", IFERROR(INDEX('Game Setup'!$ML$8:$NE$176, MATCH($BQ38, 'Game Setup'!$JE$8:$JE$176, 0), MATCH($E38, 'Game Setup'!$ML$7:$NE$7, 0)), ""))</f>
        <v/>
      </c>
      <c r="BT38" s="74" t="str">
        <f>IF(OR($O38="", $BQ38=""), "", IFERROR(INDEX('Game Setup'!$ML$8:$NE$176, MATCH($BQ38, 'Game Setup'!$JE$8:$JE$176, 0), MATCH($O38, 'Game Setup'!$ML$7:$NE$7, 0)), ""))</f>
        <v/>
      </c>
      <c r="BU38" s="74" t="str">
        <f>IF(OR($O38="", $BQ38=""), "", IFERROR(INDEX('Game Setup'!$NG$8:$NG$176, MATCH($BQ38, 'Game Setup'!$JE$8:$JE$176, 0)), ""))</f>
        <v/>
      </c>
      <c r="BV38" s="26"/>
      <c r="BW38" s="179" t="str">
        <f t="shared" si="17"/>
        <v/>
      </c>
      <c r="BX38" s="180" t="str">
        <f t="shared" si="18"/>
        <v/>
      </c>
      <c r="BY38" s="26"/>
      <c r="BZ38" s="40" t="str">
        <f t="shared" si="3"/>
        <v/>
      </c>
      <c r="CB38" s="40" t="str">
        <f t="shared" si="4"/>
        <v/>
      </c>
      <c r="CD38" s="28" t="str">
        <f t="shared" si="5"/>
        <v/>
      </c>
      <c r="CF38" s="28" t="str">
        <f t="shared" si="19"/>
        <v/>
      </c>
      <c r="CH38" s="28" t="str">
        <f t="shared" si="6"/>
        <v/>
      </c>
      <c r="CJ38" s="28" t="str">
        <f t="shared" si="20"/>
        <v/>
      </c>
      <c r="CL38" s="28">
        <f t="shared" si="38"/>
        <v>0</v>
      </c>
      <c r="CN38" s="28" t="str">
        <f t="shared" si="21"/>
        <v/>
      </c>
      <c r="CO38" s="26"/>
      <c r="CP38" s="28" t="str">
        <f t="shared" si="22"/>
        <v/>
      </c>
      <c r="CS38" s="17" t="str">
        <f t="shared" si="23"/>
        <v/>
      </c>
      <c r="CT38" s="19" t="str">
        <f t="shared" si="24"/>
        <v/>
      </c>
      <c r="CV38" s="179" t="str">
        <f t="shared" si="25"/>
        <v/>
      </c>
      <c r="CW38" s="180" t="str">
        <f t="shared" si="26"/>
        <v/>
      </c>
      <c r="CY38" s="28" t="str">
        <f t="shared" si="27"/>
        <v/>
      </c>
      <c r="CZ38" s="28" t="str">
        <f t="shared" si="28"/>
        <v/>
      </c>
      <c r="DU38" s="121" t="str">
        <f t="shared" si="8"/>
        <v/>
      </c>
      <c r="DW38" s="17" t="str">
        <f t="shared" si="9"/>
        <v/>
      </c>
    </row>
    <row r="39" spans="1:127" ht="30" customHeight="1" x14ac:dyDescent="0.25">
      <c r="A39" s="34"/>
      <c r="B39" s="266" t="str">
        <f t="shared" si="35"/>
        <v/>
      </c>
      <c r="C39" s="267"/>
      <c r="D39" s="268"/>
      <c r="E39" s="269"/>
      <c r="F39" s="269"/>
      <c r="G39" s="269"/>
      <c r="H39" s="270"/>
      <c r="I39" s="270"/>
      <c r="J39" s="270"/>
      <c r="K39" s="270"/>
      <c r="L39" s="270"/>
      <c r="M39" s="270"/>
      <c r="N39" s="270"/>
      <c r="O39" s="269"/>
      <c r="P39" s="269"/>
      <c r="Q39" s="269"/>
      <c r="R39" s="271"/>
      <c r="S39" s="272"/>
      <c r="T39" s="254" t="str">
        <f t="shared" si="2"/>
        <v/>
      </c>
      <c r="U39" s="255"/>
      <c r="V39" s="34"/>
      <c r="AG39" s="17" t="str">
        <f t="shared" si="10"/>
        <v/>
      </c>
      <c r="AI39" s="263">
        <v>32</v>
      </c>
      <c r="AJ39" s="264"/>
      <c r="AK39" s="265"/>
      <c r="AL39" s="263" t="str">
        <f t="shared" si="36"/>
        <v/>
      </c>
      <c r="AM39" s="264"/>
      <c r="AN39" s="264"/>
      <c r="AO39" s="263" t="str">
        <f t="shared" si="11"/>
        <v/>
      </c>
      <c r="AP39" s="264"/>
      <c r="AQ39" s="264"/>
      <c r="AR39" s="264"/>
      <c r="AS39" s="264"/>
      <c r="AT39" s="264"/>
      <c r="AU39" s="265"/>
      <c r="AV39" s="263" t="str">
        <f t="shared" si="12"/>
        <v/>
      </c>
      <c r="AW39" s="264"/>
      <c r="AX39" s="264"/>
      <c r="AY39" s="263" t="str">
        <f t="shared" si="13"/>
        <v/>
      </c>
      <c r="AZ39" s="265"/>
      <c r="BB39" s="24" t="str">
        <f>IF($AG39="", "", IF(AND($AL39="", $AO39="", $AV39="", $AY39=""), $BB$3, IF(COUNTIF($BB$8:$BB38, $BB$4)&gt;0, $BB$5, $BB$4)))</f>
        <v/>
      </c>
      <c r="BD39" s="31" t="str">
        <f t="shared" si="14"/>
        <v/>
      </c>
      <c r="BF39" s="28" t="str">
        <f t="shared" si="15"/>
        <v/>
      </c>
      <c r="BH39" s="28" t="str">
        <f>IF($E39="", "", $BH$3+SUMIF($O$8:$O38, $E39, $CJ$8:$CJ38)-SUMIF($E$8:$E38, $E39, $H$8:$H38))</f>
        <v/>
      </c>
      <c r="BJ39" s="17" t="str">
        <f t="shared" si="16"/>
        <v/>
      </c>
      <c r="BM39" s="28" t="str">
        <f t="shared" si="37"/>
        <v/>
      </c>
      <c r="BN39" s="26"/>
      <c r="BO39" s="28" t="str">
        <f>IF($O39="", "", $BH$3+SUMIF($O$8:$O38, $O39, $CP$8:$CP38)-SUMIF($E$8:$E38, $O39, $H$8:$H38))</f>
        <v/>
      </c>
      <c r="BP39" s="26"/>
      <c r="BQ39" s="69" t="str">
        <f>IF($AG39="", "", IF($R39="", $BQ$5, IFERROR(INDEX('Game Setup'!$JE$8:$JE$176, MATCH($R39, 'Game Setup'!$JE$8:$JE$176, 1)), "")))</f>
        <v/>
      </c>
      <c r="BR39" s="26"/>
      <c r="BS39" s="73" t="str">
        <f>IF(OR($E39="", $BQ39=""), "", IFERROR(INDEX('Game Setup'!$ML$8:$NE$176, MATCH($BQ39, 'Game Setup'!$JE$8:$JE$176, 0), MATCH($E39, 'Game Setup'!$ML$7:$NE$7, 0)), ""))</f>
        <v/>
      </c>
      <c r="BT39" s="74" t="str">
        <f>IF(OR($O39="", $BQ39=""), "", IFERROR(INDEX('Game Setup'!$ML$8:$NE$176, MATCH($BQ39, 'Game Setup'!$JE$8:$JE$176, 0), MATCH($O39, 'Game Setup'!$ML$7:$NE$7, 0)), ""))</f>
        <v/>
      </c>
      <c r="BU39" s="74" t="str">
        <f>IF(OR($O39="", $BQ39=""), "", IFERROR(INDEX('Game Setup'!$NG$8:$NG$176, MATCH($BQ39, 'Game Setup'!$JE$8:$JE$176, 0)), ""))</f>
        <v/>
      </c>
      <c r="BV39" s="26"/>
      <c r="BW39" s="179" t="str">
        <f t="shared" si="17"/>
        <v/>
      </c>
      <c r="BX39" s="180" t="str">
        <f t="shared" si="18"/>
        <v/>
      </c>
      <c r="BY39" s="26"/>
      <c r="BZ39" s="40" t="str">
        <f t="shared" si="3"/>
        <v/>
      </c>
      <c r="CB39" s="40" t="str">
        <f t="shared" si="4"/>
        <v/>
      </c>
      <c r="CD39" s="28" t="str">
        <f t="shared" si="5"/>
        <v/>
      </c>
      <c r="CF39" s="28" t="str">
        <f t="shared" si="19"/>
        <v/>
      </c>
      <c r="CH39" s="28" t="str">
        <f t="shared" si="6"/>
        <v/>
      </c>
      <c r="CJ39" s="28" t="str">
        <f t="shared" si="20"/>
        <v/>
      </c>
      <c r="CL39" s="28">
        <f t="shared" si="38"/>
        <v>0</v>
      </c>
      <c r="CN39" s="28" t="str">
        <f t="shared" si="21"/>
        <v/>
      </c>
      <c r="CO39" s="26"/>
      <c r="CP39" s="28" t="str">
        <f t="shared" si="22"/>
        <v/>
      </c>
      <c r="CS39" s="17" t="str">
        <f t="shared" si="23"/>
        <v/>
      </c>
      <c r="CT39" s="19" t="str">
        <f t="shared" si="24"/>
        <v/>
      </c>
      <c r="CV39" s="179" t="str">
        <f t="shared" si="25"/>
        <v/>
      </c>
      <c r="CW39" s="180" t="str">
        <f t="shared" si="26"/>
        <v/>
      </c>
      <c r="CY39" s="28" t="str">
        <f t="shared" si="27"/>
        <v/>
      </c>
      <c r="CZ39" s="28" t="str">
        <f t="shared" si="28"/>
        <v/>
      </c>
      <c r="DU39" s="121" t="str">
        <f t="shared" si="8"/>
        <v/>
      </c>
      <c r="DW39" s="17" t="str">
        <f t="shared" si="9"/>
        <v/>
      </c>
    </row>
    <row r="40" spans="1:127" ht="30" customHeight="1" x14ac:dyDescent="0.25">
      <c r="A40" s="34"/>
      <c r="B40" s="266" t="str">
        <f t="shared" si="35"/>
        <v/>
      </c>
      <c r="C40" s="267"/>
      <c r="D40" s="268"/>
      <c r="E40" s="269"/>
      <c r="F40" s="269"/>
      <c r="G40" s="269"/>
      <c r="H40" s="270"/>
      <c r="I40" s="270"/>
      <c r="J40" s="270"/>
      <c r="K40" s="270"/>
      <c r="L40" s="270"/>
      <c r="M40" s="270"/>
      <c r="N40" s="270"/>
      <c r="O40" s="269"/>
      <c r="P40" s="269"/>
      <c r="Q40" s="269"/>
      <c r="R40" s="271"/>
      <c r="S40" s="272"/>
      <c r="T40" s="254" t="str">
        <f t="shared" si="2"/>
        <v/>
      </c>
      <c r="U40" s="255"/>
      <c r="V40" s="34"/>
      <c r="AG40" s="17" t="str">
        <f t="shared" si="10"/>
        <v/>
      </c>
      <c r="AI40" s="263">
        <v>33</v>
      </c>
      <c r="AJ40" s="264"/>
      <c r="AK40" s="265"/>
      <c r="AL40" s="263" t="str">
        <f t="shared" si="36"/>
        <v/>
      </c>
      <c r="AM40" s="264"/>
      <c r="AN40" s="264"/>
      <c r="AO40" s="263" t="str">
        <f t="shared" si="11"/>
        <v/>
      </c>
      <c r="AP40" s="264"/>
      <c r="AQ40" s="264"/>
      <c r="AR40" s="264"/>
      <c r="AS40" s="264"/>
      <c r="AT40" s="264"/>
      <c r="AU40" s="265"/>
      <c r="AV40" s="263" t="str">
        <f t="shared" si="12"/>
        <v/>
      </c>
      <c r="AW40" s="264"/>
      <c r="AX40" s="264"/>
      <c r="AY40" s="263" t="str">
        <f t="shared" si="13"/>
        <v/>
      </c>
      <c r="AZ40" s="265"/>
      <c r="BB40" s="24" t="str">
        <f>IF($AG40="", "", IF(AND($AL40="", $AO40="", $AV40="", $AY40=""), $BB$3, IF(COUNTIF($BB$8:$BB39, $BB$4)&gt;0, $BB$5, $BB$4)))</f>
        <v/>
      </c>
      <c r="BD40" s="31" t="str">
        <f t="shared" si="14"/>
        <v/>
      </c>
      <c r="BF40" s="28" t="str">
        <f t="shared" si="15"/>
        <v/>
      </c>
      <c r="BH40" s="28" t="str">
        <f>IF($E40="", "", $BH$3+SUMIF($O$8:$O39, $E40, $CJ$8:$CJ39)-SUMIF($E$8:$E39, $E40, $H$8:$H39))</f>
        <v/>
      </c>
      <c r="BJ40" s="17" t="str">
        <f t="shared" si="16"/>
        <v/>
      </c>
      <c r="BM40" s="28" t="str">
        <f t="shared" si="37"/>
        <v/>
      </c>
      <c r="BN40" s="26"/>
      <c r="BO40" s="28" t="str">
        <f>IF($O40="", "", $BH$3+SUMIF($O$8:$O39, $O40, $CP$8:$CP39)-SUMIF($E$8:$E39, $O40, $H$8:$H39))</f>
        <v/>
      </c>
      <c r="BP40" s="26"/>
      <c r="BQ40" s="69" t="str">
        <f>IF($AG40="", "", IF($R40="", $BQ$5, IFERROR(INDEX('Game Setup'!$JE$8:$JE$176, MATCH($R40, 'Game Setup'!$JE$8:$JE$176, 1)), "")))</f>
        <v/>
      </c>
      <c r="BR40" s="26"/>
      <c r="BS40" s="73" t="str">
        <f>IF(OR($E40="", $BQ40=""), "", IFERROR(INDEX('Game Setup'!$ML$8:$NE$176, MATCH($BQ40, 'Game Setup'!$JE$8:$JE$176, 0), MATCH($E40, 'Game Setup'!$ML$7:$NE$7, 0)), ""))</f>
        <v/>
      </c>
      <c r="BT40" s="74" t="str">
        <f>IF(OR($O40="", $BQ40=""), "", IFERROR(INDEX('Game Setup'!$ML$8:$NE$176, MATCH($BQ40, 'Game Setup'!$JE$8:$JE$176, 0), MATCH($O40, 'Game Setup'!$ML$7:$NE$7, 0)), ""))</f>
        <v/>
      </c>
      <c r="BU40" s="74" t="str">
        <f>IF(OR($O40="", $BQ40=""), "", IFERROR(INDEX('Game Setup'!$NG$8:$NG$176, MATCH($BQ40, 'Game Setup'!$JE$8:$JE$176, 0)), ""))</f>
        <v/>
      </c>
      <c r="BV40" s="26"/>
      <c r="BW40" s="179" t="str">
        <f t="shared" si="17"/>
        <v/>
      </c>
      <c r="BX40" s="180" t="str">
        <f t="shared" si="18"/>
        <v/>
      </c>
      <c r="BY40" s="26"/>
      <c r="BZ40" s="40" t="str">
        <f t="shared" si="3"/>
        <v/>
      </c>
      <c r="CB40" s="40" t="str">
        <f t="shared" si="4"/>
        <v/>
      </c>
      <c r="CD40" s="28" t="str">
        <f t="shared" si="5"/>
        <v/>
      </c>
      <c r="CF40" s="28" t="str">
        <f t="shared" si="19"/>
        <v/>
      </c>
      <c r="CH40" s="28" t="str">
        <f t="shared" si="6"/>
        <v/>
      </c>
      <c r="CJ40" s="28" t="str">
        <f t="shared" si="20"/>
        <v/>
      </c>
      <c r="CL40" s="28">
        <f t="shared" si="38"/>
        <v>0</v>
      </c>
      <c r="CN40" s="28" t="str">
        <f t="shared" si="21"/>
        <v/>
      </c>
      <c r="CO40" s="26"/>
      <c r="CP40" s="28" t="str">
        <f t="shared" si="22"/>
        <v/>
      </c>
      <c r="CS40" s="17" t="str">
        <f t="shared" si="23"/>
        <v/>
      </c>
      <c r="CT40" s="19" t="str">
        <f t="shared" si="24"/>
        <v/>
      </c>
      <c r="CV40" s="179" t="str">
        <f t="shared" si="25"/>
        <v/>
      </c>
      <c r="CW40" s="180" t="str">
        <f t="shared" si="26"/>
        <v/>
      </c>
      <c r="CY40" s="28" t="str">
        <f t="shared" si="27"/>
        <v/>
      </c>
      <c r="CZ40" s="28" t="str">
        <f t="shared" si="28"/>
        <v/>
      </c>
      <c r="DU40" s="121" t="str">
        <f t="shared" si="8"/>
        <v/>
      </c>
      <c r="DW40" s="17" t="str">
        <f t="shared" si="9"/>
        <v/>
      </c>
    </row>
    <row r="41" spans="1:127" ht="30" customHeight="1" x14ac:dyDescent="0.25">
      <c r="A41" s="34"/>
      <c r="B41" s="266" t="str">
        <f t="shared" si="35"/>
        <v/>
      </c>
      <c r="C41" s="267"/>
      <c r="D41" s="268"/>
      <c r="E41" s="269"/>
      <c r="F41" s="269"/>
      <c r="G41" s="269"/>
      <c r="H41" s="270"/>
      <c r="I41" s="270"/>
      <c r="J41" s="270"/>
      <c r="K41" s="270"/>
      <c r="L41" s="270"/>
      <c r="M41" s="270"/>
      <c r="N41" s="270"/>
      <c r="O41" s="269"/>
      <c r="P41" s="269"/>
      <c r="Q41" s="269"/>
      <c r="R41" s="271"/>
      <c r="S41" s="272"/>
      <c r="T41" s="254" t="str">
        <f t="shared" si="2"/>
        <v/>
      </c>
      <c r="U41" s="255"/>
      <c r="V41" s="34"/>
      <c r="AG41" s="17" t="str">
        <f t="shared" si="10"/>
        <v/>
      </c>
      <c r="AI41" s="263">
        <v>34</v>
      </c>
      <c r="AJ41" s="264"/>
      <c r="AK41" s="265"/>
      <c r="AL41" s="263" t="str">
        <f t="shared" si="36"/>
        <v/>
      </c>
      <c r="AM41" s="264"/>
      <c r="AN41" s="264"/>
      <c r="AO41" s="263" t="str">
        <f t="shared" si="11"/>
        <v/>
      </c>
      <c r="AP41" s="264"/>
      <c r="AQ41" s="264"/>
      <c r="AR41" s="264"/>
      <c r="AS41" s="264"/>
      <c r="AT41" s="264"/>
      <c r="AU41" s="265"/>
      <c r="AV41" s="263" t="str">
        <f t="shared" si="12"/>
        <v/>
      </c>
      <c r="AW41" s="264"/>
      <c r="AX41" s="264"/>
      <c r="AY41" s="263" t="str">
        <f t="shared" si="13"/>
        <v/>
      </c>
      <c r="AZ41" s="265"/>
      <c r="BB41" s="24" t="str">
        <f>IF($AG41="", "", IF(AND($AL41="", $AO41="", $AV41="", $AY41=""), $BB$3, IF(COUNTIF($BB$8:$BB40, $BB$4)&gt;0, $BB$5, $BB$4)))</f>
        <v/>
      </c>
      <c r="BD41" s="31" t="str">
        <f t="shared" si="14"/>
        <v/>
      </c>
      <c r="BF41" s="28" t="str">
        <f t="shared" si="15"/>
        <v/>
      </c>
      <c r="BH41" s="28" t="str">
        <f>IF($E41="", "", $BH$3+SUMIF($O$8:$O40, $E41, $CJ$8:$CJ40)-SUMIF($E$8:$E40, $E41, $H$8:$H40))</f>
        <v/>
      </c>
      <c r="BJ41" s="17" t="str">
        <f t="shared" si="16"/>
        <v/>
      </c>
      <c r="BM41" s="28" t="str">
        <f t="shared" si="37"/>
        <v/>
      </c>
      <c r="BN41" s="26"/>
      <c r="BO41" s="28" t="str">
        <f>IF($O41="", "", $BH$3+SUMIF($O$8:$O40, $O41, $CP$8:$CP40)-SUMIF($E$8:$E40, $O41, $H$8:$H40))</f>
        <v/>
      </c>
      <c r="BP41" s="26"/>
      <c r="BQ41" s="69" t="str">
        <f>IF($AG41="", "", IF($R41="", $BQ$5, IFERROR(INDEX('Game Setup'!$JE$8:$JE$176, MATCH($R41, 'Game Setup'!$JE$8:$JE$176, 1)), "")))</f>
        <v/>
      </c>
      <c r="BR41" s="26"/>
      <c r="BS41" s="73" t="str">
        <f>IF(OR($E41="", $BQ41=""), "", IFERROR(INDEX('Game Setup'!$ML$8:$NE$176, MATCH($BQ41, 'Game Setup'!$JE$8:$JE$176, 0), MATCH($E41, 'Game Setup'!$ML$7:$NE$7, 0)), ""))</f>
        <v/>
      </c>
      <c r="BT41" s="74" t="str">
        <f>IF(OR($O41="", $BQ41=""), "", IFERROR(INDEX('Game Setup'!$ML$8:$NE$176, MATCH($BQ41, 'Game Setup'!$JE$8:$JE$176, 0), MATCH($O41, 'Game Setup'!$ML$7:$NE$7, 0)), ""))</f>
        <v/>
      </c>
      <c r="BU41" s="74" t="str">
        <f>IF(OR($O41="", $BQ41=""), "", IFERROR(INDEX('Game Setup'!$NG$8:$NG$176, MATCH($BQ41, 'Game Setup'!$JE$8:$JE$176, 0)), ""))</f>
        <v/>
      </c>
      <c r="BV41" s="26"/>
      <c r="BW41" s="179" t="str">
        <f t="shared" si="17"/>
        <v/>
      </c>
      <c r="BX41" s="180" t="str">
        <f t="shared" si="18"/>
        <v/>
      </c>
      <c r="BY41" s="26"/>
      <c r="BZ41" s="40" t="str">
        <f t="shared" si="3"/>
        <v/>
      </c>
      <c r="CB41" s="40" t="str">
        <f t="shared" si="4"/>
        <v/>
      </c>
      <c r="CD41" s="28" t="str">
        <f t="shared" si="5"/>
        <v/>
      </c>
      <c r="CF41" s="28" t="str">
        <f t="shared" si="19"/>
        <v/>
      </c>
      <c r="CH41" s="28" t="str">
        <f t="shared" si="6"/>
        <v/>
      </c>
      <c r="CJ41" s="28" t="str">
        <f t="shared" si="20"/>
        <v/>
      </c>
      <c r="CL41" s="28">
        <f t="shared" si="38"/>
        <v>0</v>
      </c>
      <c r="CN41" s="28" t="str">
        <f t="shared" si="21"/>
        <v/>
      </c>
      <c r="CO41" s="26"/>
      <c r="CP41" s="28" t="str">
        <f t="shared" si="22"/>
        <v/>
      </c>
      <c r="CS41" s="17" t="str">
        <f t="shared" si="23"/>
        <v/>
      </c>
      <c r="CT41" s="19" t="str">
        <f t="shared" si="24"/>
        <v/>
      </c>
      <c r="CV41" s="179" t="str">
        <f t="shared" si="25"/>
        <v/>
      </c>
      <c r="CW41" s="180" t="str">
        <f t="shared" si="26"/>
        <v/>
      </c>
      <c r="CY41" s="28" t="str">
        <f t="shared" si="27"/>
        <v/>
      </c>
      <c r="CZ41" s="28" t="str">
        <f t="shared" si="28"/>
        <v/>
      </c>
      <c r="DU41" s="121" t="str">
        <f t="shared" si="8"/>
        <v/>
      </c>
      <c r="DW41" s="17" t="str">
        <f t="shared" si="9"/>
        <v/>
      </c>
    </row>
    <row r="42" spans="1:127" ht="30" customHeight="1" x14ac:dyDescent="0.25">
      <c r="A42" s="34"/>
      <c r="B42" s="266" t="str">
        <f t="shared" si="35"/>
        <v/>
      </c>
      <c r="C42" s="267"/>
      <c r="D42" s="268"/>
      <c r="E42" s="269"/>
      <c r="F42" s="269"/>
      <c r="G42" s="269"/>
      <c r="H42" s="270"/>
      <c r="I42" s="270"/>
      <c r="J42" s="270"/>
      <c r="K42" s="270"/>
      <c r="L42" s="270"/>
      <c r="M42" s="270"/>
      <c r="N42" s="270"/>
      <c r="O42" s="269"/>
      <c r="P42" s="269"/>
      <c r="Q42" s="269"/>
      <c r="R42" s="271"/>
      <c r="S42" s="272"/>
      <c r="T42" s="254" t="str">
        <f t="shared" si="2"/>
        <v/>
      </c>
      <c r="U42" s="255"/>
      <c r="V42" s="34"/>
      <c r="AG42" s="17" t="str">
        <f t="shared" si="10"/>
        <v/>
      </c>
      <c r="AI42" s="263">
        <v>35</v>
      </c>
      <c r="AJ42" s="264"/>
      <c r="AK42" s="265"/>
      <c r="AL42" s="263" t="str">
        <f t="shared" si="36"/>
        <v/>
      </c>
      <c r="AM42" s="264"/>
      <c r="AN42" s="264"/>
      <c r="AO42" s="263" t="str">
        <f t="shared" si="11"/>
        <v/>
      </c>
      <c r="AP42" s="264"/>
      <c r="AQ42" s="264"/>
      <c r="AR42" s="264"/>
      <c r="AS42" s="264"/>
      <c r="AT42" s="264"/>
      <c r="AU42" s="265"/>
      <c r="AV42" s="263" t="str">
        <f t="shared" si="12"/>
        <v/>
      </c>
      <c r="AW42" s="264"/>
      <c r="AX42" s="264"/>
      <c r="AY42" s="263" t="str">
        <f t="shared" si="13"/>
        <v/>
      </c>
      <c r="AZ42" s="265"/>
      <c r="BB42" s="24" t="str">
        <f>IF($AG42="", "", IF(AND($AL42="", $AO42="", $AV42="", $AY42=""), $BB$3, IF(COUNTIF($BB$8:$BB41, $BB$4)&gt;0, $BB$5, $BB$4)))</f>
        <v/>
      </c>
      <c r="BD42" s="31" t="str">
        <f t="shared" si="14"/>
        <v/>
      </c>
      <c r="BF42" s="28" t="str">
        <f t="shared" si="15"/>
        <v/>
      </c>
      <c r="BH42" s="28" t="str">
        <f>IF($E42="", "", $BH$3+SUMIF($O$8:$O41, $E42, $CJ$8:$CJ41)-SUMIF($E$8:$E41, $E42, $H$8:$H41))</f>
        <v/>
      </c>
      <c r="BJ42" s="17" t="str">
        <f t="shared" si="16"/>
        <v/>
      </c>
      <c r="BM42" s="28" t="str">
        <f t="shared" si="37"/>
        <v/>
      </c>
      <c r="BN42" s="26"/>
      <c r="BO42" s="28" t="str">
        <f>IF($O42="", "", $BH$3+SUMIF($O$8:$O41, $O42, $CP$8:$CP41)-SUMIF($E$8:$E41, $O42, $H$8:$H41))</f>
        <v/>
      </c>
      <c r="BP42" s="26"/>
      <c r="BQ42" s="69" t="str">
        <f>IF($AG42="", "", IF($R42="", $BQ$5, IFERROR(INDEX('Game Setup'!$JE$8:$JE$176, MATCH($R42, 'Game Setup'!$JE$8:$JE$176, 1)), "")))</f>
        <v/>
      </c>
      <c r="BR42" s="26"/>
      <c r="BS42" s="73" t="str">
        <f>IF(OR($E42="", $BQ42=""), "", IFERROR(INDEX('Game Setup'!$ML$8:$NE$176, MATCH($BQ42, 'Game Setup'!$JE$8:$JE$176, 0), MATCH($E42, 'Game Setup'!$ML$7:$NE$7, 0)), ""))</f>
        <v/>
      </c>
      <c r="BT42" s="74" t="str">
        <f>IF(OR($O42="", $BQ42=""), "", IFERROR(INDEX('Game Setup'!$ML$8:$NE$176, MATCH($BQ42, 'Game Setup'!$JE$8:$JE$176, 0), MATCH($O42, 'Game Setup'!$ML$7:$NE$7, 0)), ""))</f>
        <v/>
      </c>
      <c r="BU42" s="74" t="str">
        <f>IF(OR($O42="", $BQ42=""), "", IFERROR(INDEX('Game Setup'!$NG$8:$NG$176, MATCH($BQ42, 'Game Setup'!$JE$8:$JE$176, 0)), ""))</f>
        <v/>
      </c>
      <c r="BV42" s="26"/>
      <c r="BW42" s="179" t="str">
        <f t="shared" si="17"/>
        <v/>
      </c>
      <c r="BX42" s="180" t="str">
        <f t="shared" si="18"/>
        <v/>
      </c>
      <c r="BY42" s="26"/>
      <c r="BZ42" s="40" t="str">
        <f t="shared" si="3"/>
        <v/>
      </c>
      <c r="CB42" s="40" t="str">
        <f t="shared" si="4"/>
        <v/>
      </c>
      <c r="CD42" s="28" t="str">
        <f t="shared" si="5"/>
        <v/>
      </c>
      <c r="CF42" s="28" t="str">
        <f t="shared" si="19"/>
        <v/>
      </c>
      <c r="CH42" s="28" t="str">
        <f t="shared" si="6"/>
        <v/>
      </c>
      <c r="CJ42" s="28" t="str">
        <f t="shared" si="20"/>
        <v/>
      </c>
      <c r="CL42" s="28">
        <f t="shared" si="38"/>
        <v>0</v>
      </c>
      <c r="CN42" s="28" t="str">
        <f t="shared" si="21"/>
        <v/>
      </c>
      <c r="CO42" s="26"/>
      <c r="CP42" s="28" t="str">
        <f t="shared" si="22"/>
        <v/>
      </c>
      <c r="CS42" s="17" t="str">
        <f t="shared" si="23"/>
        <v/>
      </c>
      <c r="CT42" s="19" t="str">
        <f t="shared" si="24"/>
        <v/>
      </c>
      <c r="CV42" s="179" t="str">
        <f t="shared" si="25"/>
        <v/>
      </c>
      <c r="CW42" s="180" t="str">
        <f t="shared" si="26"/>
        <v/>
      </c>
      <c r="CY42" s="28" t="str">
        <f t="shared" si="27"/>
        <v/>
      </c>
      <c r="CZ42" s="28" t="str">
        <f t="shared" si="28"/>
        <v/>
      </c>
      <c r="DU42" s="121" t="str">
        <f t="shared" si="8"/>
        <v/>
      </c>
      <c r="DW42" s="17" t="str">
        <f t="shared" si="9"/>
        <v/>
      </c>
    </row>
    <row r="43" spans="1:127" ht="30" customHeight="1" x14ac:dyDescent="0.25">
      <c r="A43" s="34"/>
      <c r="B43" s="266" t="str">
        <f t="shared" si="35"/>
        <v/>
      </c>
      <c r="C43" s="267"/>
      <c r="D43" s="268"/>
      <c r="E43" s="269"/>
      <c r="F43" s="269"/>
      <c r="G43" s="269"/>
      <c r="H43" s="270"/>
      <c r="I43" s="270"/>
      <c r="J43" s="270"/>
      <c r="K43" s="270"/>
      <c r="L43" s="270"/>
      <c r="M43" s="270"/>
      <c r="N43" s="270"/>
      <c r="O43" s="269"/>
      <c r="P43" s="269"/>
      <c r="Q43" s="269"/>
      <c r="R43" s="271"/>
      <c r="S43" s="272"/>
      <c r="T43" s="254" t="str">
        <f t="shared" si="2"/>
        <v/>
      </c>
      <c r="U43" s="255"/>
      <c r="V43" s="34"/>
      <c r="AG43" s="17" t="str">
        <f t="shared" si="10"/>
        <v/>
      </c>
      <c r="AI43" s="263">
        <v>36</v>
      </c>
      <c r="AJ43" s="264"/>
      <c r="AK43" s="265"/>
      <c r="AL43" s="263" t="str">
        <f t="shared" si="36"/>
        <v/>
      </c>
      <c r="AM43" s="264"/>
      <c r="AN43" s="264"/>
      <c r="AO43" s="263" t="str">
        <f t="shared" si="11"/>
        <v/>
      </c>
      <c r="AP43" s="264"/>
      <c r="AQ43" s="264"/>
      <c r="AR43" s="264"/>
      <c r="AS43" s="264"/>
      <c r="AT43" s="264"/>
      <c r="AU43" s="265"/>
      <c r="AV43" s="263" t="str">
        <f t="shared" si="12"/>
        <v/>
      </c>
      <c r="AW43" s="264"/>
      <c r="AX43" s="264"/>
      <c r="AY43" s="263" t="str">
        <f t="shared" si="13"/>
        <v/>
      </c>
      <c r="AZ43" s="265"/>
      <c r="BB43" s="24" t="str">
        <f>IF($AG43="", "", IF(AND($AL43="", $AO43="", $AV43="", $AY43=""), $BB$3, IF(COUNTIF($BB$8:$BB42, $BB$4)&gt;0, $BB$5, $BB$4)))</f>
        <v/>
      </c>
      <c r="BD43" s="31" t="str">
        <f t="shared" si="14"/>
        <v/>
      </c>
      <c r="BF43" s="28" t="str">
        <f t="shared" si="15"/>
        <v/>
      </c>
      <c r="BH43" s="28" t="str">
        <f>IF($E43="", "", $BH$3+SUMIF($O$8:$O42, $E43, $CJ$8:$CJ42)-SUMIF($E$8:$E42, $E43, $H$8:$H42))</f>
        <v/>
      </c>
      <c r="BJ43" s="17" t="str">
        <f t="shared" si="16"/>
        <v/>
      </c>
      <c r="BM43" s="28" t="str">
        <f t="shared" si="37"/>
        <v/>
      </c>
      <c r="BN43" s="26"/>
      <c r="BO43" s="28" t="str">
        <f>IF($O43="", "", $BH$3+SUMIF($O$8:$O42, $O43, $CP$8:$CP42)-SUMIF($E$8:$E42, $O43, $H$8:$H42))</f>
        <v/>
      </c>
      <c r="BP43" s="26"/>
      <c r="BQ43" s="69" t="str">
        <f>IF($AG43="", "", IF($R43="", $BQ$5, IFERROR(INDEX('Game Setup'!$JE$8:$JE$176, MATCH($R43, 'Game Setup'!$JE$8:$JE$176, 1)), "")))</f>
        <v/>
      </c>
      <c r="BR43" s="26"/>
      <c r="BS43" s="73" t="str">
        <f>IF(OR($E43="", $BQ43=""), "", IFERROR(INDEX('Game Setup'!$ML$8:$NE$176, MATCH($BQ43, 'Game Setup'!$JE$8:$JE$176, 0), MATCH($E43, 'Game Setup'!$ML$7:$NE$7, 0)), ""))</f>
        <v/>
      </c>
      <c r="BT43" s="74" t="str">
        <f>IF(OR($O43="", $BQ43=""), "", IFERROR(INDEX('Game Setup'!$ML$8:$NE$176, MATCH($BQ43, 'Game Setup'!$JE$8:$JE$176, 0), MATCH($O43, 'Game Setup'!$ML$7:$NE$7, 0)), ""))</f>
        <v/>
      </c>
      <c r="BU43" s="74" t="str">
        <f>IF(OR($O43="", $BQ43=""), "", IFERROR(INDEX('Game Setup'!$NG$8:$NG$176, MATCH($BQ43, 'Game Setup'!$JE$8:$JE$176, 0)), ""))</f>
        <v/>
      </c>
      <c r="BV43" s="26"/>
      <c r="BW43" s="179" t="str">
        <f t="shared" si="17"/>
        <v/>
      </c>
      <c r="BX43" s="180" t="str">
        <f t="shared" si="18"/>
        <v/>
      </c>
      <c r="BY43" s="26"/>
      <c r="BZ43" s="40" t="str">
        <f t="shared" si="3"/>
        <v/>
      </c>
      <c r="CB43" s="40" t="str">
        <f t="shared" si="4"/>
        <v/>
      </c>
      <c r="CD43" s="28" t="str">
        <f t="shared" si="5"/>
        <v/>
      </c>
      <c r="CF43" s="28" t="str">
        <f t="shared" si="19"/>
        <v/>
      </c>
      <c r="CH43" s="28" t="str">
        <f t="shared" si="6"/>
        <v/>
      </c>
      <c r="CJ43" s="28" t="str">
        <f t="shared" si="20"/>
        <v/>
      </c>
      <c r="CL43" s="28">
        <f t="shared" si="38"/>
        <v>0</v>
      </c>
      <c r="CN43" s="28" t="str">
        <f t="shared" si="21"/>
        <v/>
      </c>
      <c r="CO43" s="26"/>
      <c r="CP43" s="28" t="str">
        <f t="shared" si="22"/>
        <v/>
      </c>
      <c r="CS43" s="17" t="str">
        <f t="shared" si="23"/>
        <v/>
      </c>
      <c r="CT43" s="19" t="str">
        <f t="shared" si="24"/>
        <v/>
      </c>
      <c r="CV43" s="179" t="str">
        <f t="shared" si="25"/>
        <v/>
      </c>
      <c r="CW43" s="180" t="str">
        <f t="shared" si="26"/>
        <v/>
      </c>
      <c r="CY43" s="28" t="str">
        <f t="shared" si="27"/>
        <v/>
      </c>
      <c r="CZ43" s="28" t="str">
        <f t="shared" si="28"/>
        <v/>
      </c>
      <c r="DU43" s="121" t="str">
        <f t="shared" si="8"/>
        <v/>
      </c>
      <c r="DW43" s="17" t="str">
        <f t="shared" si="9"/>
        <v/>
      </c>
    </row>
    <row r="44" spans="1:127" ht="30" customHeight="1" x14ac:dyDescent="0.25">
      <c r="A44" s="34"/>
      <c r="B44" s="266" t="str">
        <f t="shared" si="35"/>
        <v/>
      </c>
      <c r="C44" s="267"/>
      <c r="D44" s="268"/>
      <c r="E44" s="269"/>
      <c r="F44" s="269"/>
      <c r="G44" s="269"/>
      <c r="H44" s="270"/>
      <c r="I44" s="270"/>
      <c r="J44" s="270"/>
      <c r="K44" s="270"/>
      <c r="L44" s="270"/>
      <c r="M44" s="270"/>
      <c r="N44" s="270"/>
      <c r="O44" s="269"/>
      <c r="P44" s="269"/>
      <c r="Q44" s="269"/>
      <c r="R44" s="271"/>
      <c r="S44" s="272"/>
      <c r="T44" s="254" t="str">
        <f t="shared" si="2"/>
        <v/>
      </c>
      <c r="U44" s="255"/>
      <c r="V44" s="34"/>
      <c r="AG44" s="17" t="str">
        <f t="shared" si="10"/>
        <v/>
      </c>
      <c r="AI44" s="263">
        <v>37</v>
      </c>
      <c r="AJ44" s="264"/>
      <c r="AK44" s="265"/>
      <c r="AL44" s="263" t="str">
        <f t="shared" si="36"/>
        <v/>
      </c>
      <c r="AM44" s="264"/>
      <c r="AN44" s="264"/>
      <c r="AO44" s="263" t="str">
        <f t="shared" si="11"/>
        <v/>
      </c>
      <c r="AP44" s="264"/>
      <c r="AQ44" s="264"/>
      <c r="AR44" s="264"/>
      <c r="AS44" s="264"/>
      <c r="AT44" s="264"/>
      <c r="AU44" s="265"/>
      <c r="AV44" s="263" t="str">
        <f t="shared" si="12"/>
        <v/>
      </c>
      <c r="AW44" s="264"/>
      <c r="AX44" s="264"/>
      <c r="AY44" s="263" t="str">
        <f t="shared" si="13"/>
        <v/>
      </c>
      <c r="AZ44" s="265"/>
      <c r="BB44" s="24" t="str">
        <f>IF($AG44="", "", IF(AND($AL44="", $AO44="", $AV44="", $AY44=""), $BB$3, IF(COUNTIF($BB$8:$BB43, $BB$4)&gt;0, $BB$5, $BB$4)))</f>
        <v/>
      </c>
      <c r="BD44" s="31" t="str">
        <f t="shared" si="14"/>
        <v/>
      </c>
      <c r="BF44" s="28" t="str">
        <f t="shared" si="15"/>
        <v/>
      </c>
      <c r="BH44" s="28" t="str">
        <f>IF($E44="", "", $BH$3+SUMIF($O$8:$O43, $E44, $CJ$8:$CJ43)-SUMIF($E$8:$E43, $E44, $H$8:$H43))</f>
        <v/>
      </c>
      <c r="BJ44" s="17" t="str">
        <f t="shared" si="16"/>
        <v/>
      </c>
      <c r="BM44" s="28" t="str">
        <f t="shared" si="37"/>
        <v/>
      </c>
      <c r="BN44" s="26"/>
      <c r="BO44" s="28" t="str">
        <f>IF($O44="", "", $BH$3+SUMIF($O$8:$O43, $O44, $CP$8:$CP43)-SUMIF($E$8:$E43, $O44, $H$8:$H43))</f>
        <v/>
      </c>
      <c r="BP44" s="26"/>
      <c r="BQ44" s="69" t="str">
        <f>IF($AG44="", "", IF($R44="", $BQ$5, IFERROR(INDEX('Game Setup'!$JE$8:$JE$176, MATCH($R44, 'Game Setup'!$JE$8:$JE$176, 1)), "")))</f>
        <v/>
      </c>
      <c r="BR44" s="26"/>
      <c r="BS44" s="73" t="str">
        <f>IF(OR($E44="", $BQ44=""), "", IFERROR(INDEX('Game Setup'!$ML$8:$NE$176, MATCH($BQ44, 'Game Setup'!$JE$8:$JE$176, 0), MATCH($E44, 'Game Setup'!$ML$7:$NE$7, 0)), ""))</f>
        <v/>
      </c>
      <c r="BT44" s="74" t="str">
        <f>IF(OR($O44="", $BQ44=""), "", IFERROR(INDEX('Game Setup'!$ML$8:$NE$176, MATCH($BQ44, 'Game Setup'!$JE$8:$JE$176, 0), MATCH($O44, 'Game Setup'!$ML$7:$NE$7, 0)), ""))</f>
        <v/>
      </c>
      <c r="BU44" s="74" t="str">
        <f>IF(OR($O44="", $BQ44=""), "", IFERROR(INDEX('Game Setup'!$NG$8:$NG$176, MATCH($BQ44, 'Game Setup'!$JE$8:$JE$176, 0)), ""))</f>
        <v/>
      </c>
      <c r="BV44" s="26"/>
      <c r="BW44" s="179" t="str">
        <f t="shared" si="17"/>
        <v/>
      </c>
      <c r="BX44" s="180" t="str">
        <f t="shared" si="18"/>
        <v/>
      </c>
      <c r="BY44" s="26"/>
      <c r="BZ44" s="40" t="str">
        <f t="shared" si="3"/>
        <v/>
      </c>
      <c r="CB44" s="40" t="str">
        <f t="shared" si="4"/>
        <v/>
      </c>
      <c r="CD44" s="28" t="str">
        <f t="shared" si="5"/>
        <v/>
      </c>
      <c r="CF44" s="28" t="str">
        <f t="shared" si="19"/>
        <v/>
      </c>
      <c r="CH44" s="28" t="str">
        <f t="shared" si="6"/>
        <v/>
      </c>
      <c r="CJ44" s="28" t="str">
        <f t="shared" si="20"/>
        <v/>
      </c>
      <c r="CL44" s="28">
        <f t="shared" si="38"/>
        <v>0</v>
      </c>
      <c r="CN44" s="28" t="str">
        <f t="shared" si="21"/>
        <v/>
      </c>
      <c r="CO44" s="26"/>
      <c r="CP44" s="28" t="str">
        <f t="shared" si="22"/>
        <v/>
      </c>
      <c r="CS44" s="17" t="str">
        <f t="shared" si="23"/>
        <v/>
      </c>
      <c r="CT44" s="19" t="str">
        <f t="shared" si="24"/>
        <v/>
      </c>
      <c r="CV44" s="179" t="str">
        <f t="shared" si="25"/>
        <v/>
      </c>
      <c r="CW44" s="180" t="str">
        <f t="shared" si="26"/>
        <v/>
      </c>
      <c r="CY44" s="28" t="str">
        <f t="shared" si="27"/>
        <v/>
      </c>
      <c r="CZ44" s="28" t="str">
        <f t="shared" si="28"/>
        <v/>
      </c>
      <c r="DU44" s="121" t="str">
        <f t="shared" si="8"/>
        <v/>
      </c>
      <c r="DW44" s="17" t="str">
        <f t="shared" si="9"/>
        <v/>
      </c>
    </row>
    <row r="45" spans="1:127" ht="30" customHeight="1" x14ac:dyDescent="0.25">
      <c r="A45" s="34"/>
      <c r="B45" s="266" t="str">
        <f t="shared" si="35"/>
        <v/>
      </c>
      <c r="C45" s="267"/>
      <c r="D45" s="268"/>
      <c r="E45" s="269"/>
      <c r="F45" s="269"/>
      <c r="G45" s="269"/>
      <c r="H45" s="270"/>
      <c r="I45" s="270"/>
      <c r="J45" s="270"/>
      <c r="K45" s="270"/>
      <c r="L45" s="270"/>
      <c r="M45" s="270"/>
      <c r="N45" s="270"/>
      <c r="O45" s="269"/>
      <c r="P45" s="269"/>
      <c r="Q45" s="269"/>
      <c r="R45" s="271"/>
      <c r="S45" s="272"/>
      <c r="T45" s="254" t="str">
        <f t="shared" si="2"/>
        <v/>
      </c>
      <c r="U45" s="255"/>
      <c r="V45" s="34"/>
      <c r="AG45" s="17" t="str">
        <f t="shared" si="10"/>
        <v/>
      </c>
      <c r="AI45" s="263">
        <v>38</v>
      </c>
      <c r="AJ45" s="264"/>
      <c r="AK45" s="265"/>
      <c r="AL45" s="263" t="str">
        <f t="shared" si="36"/>
        <v/>
      </c>
      <c r="AM45" s="264"/>
      <c r="AN45" s="264"/>
      <c r="AO45" s="263" t="str">
        <f t="shared" si="11"/>
        <v/>
      </c>
      <c r="AP45" s="264"/>
      <c r="AQ45" s="264"/>
      <c r="AR45" s="264"/>
      <c r="AS45" s="264"/>
      <c r="AT45" s="264"/>
      <c r="AU45" s="265"/>
      <c r="AV45" s="263" t="str">
        <f t="shared" si="12"/>
        <v/>
      </c>
      <c r="AW45" s="264"/>
      <c r="AX45" s="264"/>
      <c r="AY45" s="263" t="str">
        <f t="shared" si="13"/>
        <v/>
      </c>
      <c r="AZ45" s="265"/>
      <c r="BB45" s="24" t="str">
        <f>IF($AG45="", "", IF(AND($AL45="", $AO45="", $AV45="", $AY45=""), $BB$3, IF(COUNTIF($BB$8:$BB44, $BB$4)&gt;0, $BB$5, $BB$4)))</f>
        <v/>
      </c>
      <c r="BD45" s="31" t="str">
        <f t="shared" si="14"/>
        <v/>
      </c>
      <c r="BF45" s="28" t="str">
        <f t="shared" si="15"/>
        <v/>
      </c>
      <c r="BH45" s="28" t="str">
        <f>IF($E45="", "", $BH$3+SUMIF($O$8:$O44, $E45, $CJ$8:$CJ44)-SUMIF($E$8:$E44, $E45, $H$8:$H44))</f>
        <v/>
      </c>
      <c r="BJ45" s="17" t="str">
        <f t="shared" si="16"/>
        <v/>
      </c>
      <c r="BM45" s="28" t="str">
        <f t="shared" si="37"/>
        <v/>
      </c>
      <c r="BN45" s="26"/>
      <c r="BO45" s="28" t="str">
        <f>IF($O45="", "", $BH$3+SUMIF($O$8:$O44, $O45, $CP$8:$CP44)-SUMIF($E$8:$E44, $O45, $H$8:$H44))</f>
        <v/>
      </c>
      <c r="BP45" s="26"/>
      <c r="BQ45" s="69" t="str">
        <f>IF($AG45="", "", IF($R45="", $BQ$5, IFERROR(INDEX('Game Setup'!$JE$8:$JE$176, MATCH($R45, 'Game Setup'!$JE$8:$JE$176, 1)), "")))</f>
        <v/>
      </c>
      <c r="BR45" s="26"/>
      <c r="BS45" s="73" t="str">
        <f>IF(OR($E45="", $BQ45=""), "", IFERROR(INDEX('Game Setup'!$ML$8:$NE$176, MATCH($BQ45, 'Game Setup'!$JE$8:$JE$176, 0), MATCH($E45, 'Game Setup'!$ML$7:$NE$7, 0)), ""))</f>
        <v/>
      </c>
      <c r="BT45" s="74" t="str">
        <f>IF(OR($O45="", $BQ45=""), "", IFERROR(INDEX('Game Setup'!$ML$8:$NE$176, MATCH($BQ45, 'Game Setup'!$JE$8:$JE$176, 0), MATCH($O45, 'Game Setup'!$ML$7:$NE$7, 0)), ""))</f>
        <v/>
      </c>
      <c r="BU45" s="74" t="str">
        <f>IF(OR($O45="", $BQ45=""), "", IFERROR(INDEX('Game Setup'!$NG$8:$NG$176, MATCH($BQ45, 'Game Setup'!$JE$8:$JE$176, 0)), ""))</f>
        <v/>
      </c>
      <c r="BV45" s="26"/>
      <c r="BW45" s="179" t="str">
        <f t="shared" si="17"/>
        <v/>
      </c>
      <c r="BX45" s="180" t="str">
        <f t="shared" si="18"/>
        <v/>
      </c>
      <c r="BY45" s="26"/>
      <c r="BZ45" s="40" t="str">
        <f t="shared" si="3"/>
        <v/>
      </c>
      <c r="CB45" s="40" t="str">
        <f t="shared" si="4"/>
        <v/>
      </c>
      <c r="CD45" s="28" t="str">
        <f t="shared" si="5"/>
        <v/>
      </c>
      <c r="CF45" s="28" t="str">
        <f t="shared" si="19"/>
        <v/>
      </c>
      <c r="CH45" s="28" t="str">
        <f t="shared" si="6"/>
        <v/>
      </c>
      <c r="CJ45" s="28" t="str">
        <f t="shared" si="20"/>
        <v/>
      </c>
      <c r="CL45" s="28">
        <f t="shared" si="38"/>
        <v>0</v>
      </c>
      <c r="CN45" s="28" t="str">
        <f t="shared" si="21"/>
        <v/>
      </c>
      <c r="CO45" s="26"/>
      <c r="CP45" s="28" t="str">
        <f t="shared" si="22"/>
        <v/>
      </c>
      <c r="CS45" s="17" t="str">
        <f t="shared" si="23"/>
        <v/>
      </c>
      <c r="CT45" s="19" t="str">
        <f t="shared" si="24"/>
        <v/>
      </c>
      <c r="CV45" s="179" t="str">
        <f t="shared" si="25"/>
        <v/>
      </c>
      <c r="CW45" s="180" t="str">
        <f t="shared" si="26"/>
        <v/>
      </c>
      <c r="CY45" s="28" t="str">
        <f t="shared" si="27"/>
        <v/>
      </c>
      <c r="CZ45" s="28" t="str">
        <f t="shared" si="28"/>
        <v/>
      </c>
      <c r="DU45" s="121" t="str">
        <f t="shared" si="8"/>
        <v/>
      </c>
      <c r="DW45" s="17" t="str">
        <f t="shared" si="9"/>
        <v/>
      </c>
    </row>
    <row r="46" spans="1:127" ht="30" customHeight="1" x14ac:dyDescent="0.25">
      <c r="A46" s="34"/>
      <c r="B46" s="266" t="str">
        <f t="shared" si="35"/>
        <v/>
      </c>
      <c r="C46" s="267"/>
      <c r="D46" s="268"/>
      <c r="E46" s="269"/>
      <c r="F46" s="269"/>
      <c r="G46" s="269"/>
      <c r="H46" s="270"/>
      <c r="I46" s="270"/>
      <c r="J46" s="270"/>
      <c r="K46" s="270"/>
      <c r="L46" s="270"/>
      <c r="M46" s="270"/>
      <c r="N46" s="270"/>
      <c r="O46" s="269"/>
      <c r="P46" s="269"/>
      <c r="Q46" s="269"/>
      <c r="R46" s="271"/>
      <c r="S46" s="272"/>
      <c r="T46" s="254" t="str">
        <f t="shared" si="2"/>
        <v/>
      </c>
      <c r="U46" s="255"/>
      <c r="V46" s="34"/>
      <c r="AG46" s="17" t="str">
        <f t="shared" si="10"/>
        <v/>
      </c>
      <c r="AI46" s="263">
        <v>39</v>
      </c>
      <c r="AJ46" s="264"/>
      <c r="AK46" s="265"/>
      <c r="AL46" s="263" t="str">
        <f t="shared" si="36"/>
        <v/>
      </c>
      <c r="AM46" s="264"/>
      <c r="AN46" s="264"/>
      <c r="AO46" s="263" t="str">
        <f t="shared" si="11"/>
        <v/>
      </c>
      <c r="AP46" s="264"/>
      <c r="AQ46" s="264"/>
      <c r="AR46" s="264"/>
      <c r="AS46" s="264"/>
      <c r="AT46" s="264"/>
      <c r="AU46" s="265"/>
      <c r="AV46" s="263" t="str">
        <f t="shared" si="12"/>
        <v/>
      </c>
      <c r="AW46" s="264"/>
      <c r="AX46" s="264"/>
      <c r="AY46" s="263" t="str">
        <f t="shared" si="13"/>
        <v/>
      </c>
      <c r="AZ46" s="265"/>
      <c r="BB46" s="24" t="str">
        <f>IF($AG46="", "", IF(AND($AL46="", $AO46="", $AV46="", $AY46=""), $BB$3, IF(COUNTIF($BB$8:$BB45, $BB$4)&gt;0, $BB$5, $BB$4)))</f>
        <v/>
      </c>
      <c r="BD46" s="31" t="str">
        <f t="shared" si="14"/>
        <v/>
      </c>
      <c r="BF46" s="28" t="str">
        <f t="shared" si="15"/>
        <v/>
      </c>
      <c r="BH46" s="28" t="str">
        <f>IF($E46="", "", $BH$3+SUMIF($O$8:$O45, $E46, $CJ$8:$CJ45)-SUMIF($E$8:$E45, $E46, $H$8:$H45))</f>
        <v/>
      </c>
      <c r="BJ46" s="17" t="str">
        <f t="shared" si="16"/>
        <v/>
      </c>
      <c r="BM46" s="28" t="str">
        <f t="shared" si="37"/>
        <v/>
      </c>
      <c r="BN46" s="26"/>
      <c r="BO46" s="28" t="str">
        <f>IF($O46="", "", $BH$3+SUMIF($O$8:$O45, $O46, $CP$8:$CP45)-SUMIF($E$8:$E45, $O46, $H$8:$H45))</f>
        <v/>
      </c>
      <c r="BP46" s="26"/>
      <c r="BQ46" s="69" t="str">
        <f>IF($AG46="", "", IF($R46="", $BQ$5, IFERROR(INDEX('Game Setup'!$JE$8:$JE$176, MATCH($R46, 'Game Setup'!$JE$8:$JE$176, 1)), "")))</f>
        <v/>
      </c>
      <c r="BR46" s="26"/>
      <c r="BS46" s="73" t="str">
        <f>IF(OR($E46="", $BQ46=""), "", IFERROR(INDEX('Game Setup'!$ML$8:$NE$176, MATCH($BQ46, 'Game Setup'!$JE$8:$JE$176, 0), MATCH($E46, 'Game Setup'!$ML$7:$NE$7, 0)), ""))</f>
        <v/>
      </c>
      <c r="BT46" s="74" t="str">
        <f>IF(OR($O46="", $BQ46=""), "", IFERROR(INDEX('Game Setup'!$ML$8:$NE$176, MATCH($BQ46, 'Game Setup'!$JE$8:$JE$176, 0), MATCH($O46, 'Game Setup'!$ML$7:$NE$7, 0)), ""))</f>
        <v/>
      </c>
      <c r="BU46" s="74" t="str">
        <f>IF(OR($O46="", $BQ46=""), "", IFERROR(INDEX('Game Setup'!$NG$8:$NG$176, MATCH($BQ46, 'Game Setup'!$JE$8:$JE$176, 0)), ""))</f>
        <v/>
      </c>
      <c r="BV46" s="26"/>
      <c r="BW46" s="179" t="str">
        <f t="shared" si="17"/>
        <v/>
      </c>
      <c r="BX46" s="180" t="str">
        <f t="shared" si="18"/>
        <v/>
      </c>
      <c r="BY46" s="26"/>
      <c r="BZ46" s="40" t="str">
        <f t="shared" si="3"/>
        <v/>
      </c>
      <c r="CB46" s="40" t="str">
        <f t="shared" si="4"/>
        <v/>
      </c>
      <c r="CD46" s="28" t="str">
        <f t="shared" si="5"/>
        <v/>
      </c>
      <c r="CF46" s="28" t="str">
        <f t="shared" si="19"/>
        <v/>
      </c>
      <c r="CH46" s="28" t="str">
        <f t="shared" si="6"/>
        <v/>
      </c>
      <c r="CJ46" s="28" t="str">
        <f t="shared" si="20"/>
        <v/>
      </c>
      <c r="CL46" s="28">
        <f t="shared" si="38"/>
        <v>0</v>
      </c>
      <c r="CN46" s="28" t="str">
        <f t="shared" si="21"/>
        <v/>
      </c>
      <c r="CO46" s="26"/>
      <c r="CP46" s="28" t="str">
        <f t="shared" si="22"/>
        <v/>
      </c>
      <c r="CS46" s="17" t="str">
        <f t="shared" si="23"/>
        <v/>
      </c>
      <c r="CT46" s="19" t="str">
        <f t="shared" si="24"/>
        <v/>
      </c>
      <c r="CV46" s="179" t="str">
        <f t="shared" si="25"/>
        <v/>
      </c>
      <c r="CW46" s="180" t="str">
        <f t="shared" si="26"/>
        <v/>
      </c>
      <c r="CY46" s="28" t="str">
        <f t="shared" si="27"/>
        <v/>
      </c>
      <c r="CZ46" s="28" t="str">
        <f t="shared" si="28"/>
        <v/>
      </c>
      <c r="DU46" s="121" t="str">
        <f t="shared" si="8"/>
        <v/>
      </c>
      <c r="DW46" s="17" t="str">
        <f t="shared" si="9"/>
        <v/>
      </c>
    </row>
    <row r="47" spans="1:127" ht="30" customHeight="1" x14ac:dyDescent="0.25">
      <c r="A47" s="34"/>
      <c r="B47" s="266" t="str">
        <f t="shared" si="35"/>
        <v/>
      </c>
      <c r="C47" s="267"/>
      <c r="D47" s="268"/>
      <c r="E47" s="269"/>
      <c r="F47" s="269"/>
      <c r="G47" s="269"/>
      <c r="H47" s="270"/>
      <c r="I47" s="270"/>
      <c r="J47" s="270"/>
      <c r="K47" s="270"/>
      <c r="L47" s="270"/>
      <c r="M47" s="270"/>
      <c r="N47" s="270"/>
      <c r="O47" s="269"/>
      <c r="P47" s="269"/>
      <c r="Q47" s="269"/>
      <c r="R47" s="271"/>
      <c r="S47" s="272"/>
      <c r="T47" s="254" t="str">
        <f t="shared" si="2"/>
        <v/>
      </c>
      <c r="U47" s="255"/>
      <c r="V47" s="34"/>
      <c r="AG47" s="17" t="str">
        <f t="shared" si="10"/>
        <v/>
      </c>
      <c r="AI47" s="263">
        <v>40</v>
      </c>
      <c r="AJ47" s="264"/>
      <c r="AK47" s="265"/>
      <c r="AL47" s="263" t="str">
        <f t="shared" si="36"/>
        <v/>
      </c>
      <c r="AM47" s="264"/>
      <c r="AN47" s="264"/>
      <c r="AO47" s="263" t="str">
        <f t="shared" si="11"/>
        <v/>
      </c>
      <c r="AP47" s="264"/>
      <c r="AQ47" s="264"/>
      <c r="AR47" s="264"/>
      <c r="AS47" s="264"/>
      <c r="AT47" s="264"/>
      <c r="AU47" s="265"/>
      <c r="AV47" s="263" t="str">
        <f t="shared" si="12"/>
        <v/>
      </c>
      <c r="AW47" s="264"/>
      <c r="AX47" s="264"/>
      <c r="AY47" s="263" t="str">
        <f t="shared" si="13"/>
        <v/>
      </c>
      <c r="AZ47" s="265"/>
      <c r="BB47" s="24" t="str">
        <f>IF($AG47="", "", IF(AND($AL47="", $AO47="", $AV47="", $AY47=""), $BB$3, IF(COUNTIF($BB$8:$BB46, $BB$4)&gt;0, $BB$5, $BB$4)))</f>
        <v/>
      </c>
      <c r="BD47" s="31" t="str">
        <f t="shared" si="14"/>
        <v/>
      </c>
      <c r="BF47" s="28" t="str">
        <f t="shared" si="15"/>
        <v/>
      </c>
      <c r="BH47" s="28" t="str">
        <f>IF($E47="", "", $BH$3+SUMIF($O$8:$O46, $E47, $CJ$8:$CJ46)-SUMIF($E$8:$E46, $E47, $H$8:$H46))</f>
        <v/>
      </c>
      <c r="BJ47" s="17" t="str">
        <f t="shared" si="16"/>
        <v/>
      </c>
      <c r="BM47" s="28" t="str">
        <f t="shared" si="37"/>
        <v/>
      </c>
      <c r="BN47" s="26"/>
      <c r="BO47" s="28" t="str">
        <f>IF($O47="", "", $BH$3+SUMIF($O$8:$O46, $O47, $CP$8:$CP46)-SUMIF($E$8:$E46, $O47, $H$8:$H46))</f>
        <v/>
      </c>
      <c r="BP47" s="26"/>
      <c r="BQ47" s="69" t="str">
        <f>IF($AG47="", "", IF($R47="", $BQ$5, IFERROR(INDEX('Game Setup'!$JE$8:$JE$176, MATCH($R47, 'Game Setup'!$JE$8:$JE$176, 1)), "")))</f>
        <v/>
      </c>
      <c r="BR47" s="26"/>
      <c r="BS47" s="73" t="str">
        <f>IF(OR($E47="", $BQ47=""), "", IFERROR(INDEX('Game Setup'!$ML$8:$NE$176, MATCH($BQ47, 'Game Setup'!$JE$8:$JE$176, 0), MATCH($E47, 'Game Setup'!$ML$7:$NE$7, 0)), ""))</f>
        <v/>
      </c>
      <c r="BT47" s="74" t="str">
        <f>IF(OR($O47="", $BQ47=""), "", IFERROR(INDEX('Game Setup'!$ML$8:$NE$176, MATCH($BQ47, 'Game Setup'!$JE$8:$JE$176, 0), MATCH($O47, 'Game Setup'!$ML$7:$NE$7, 0)), ""))</f>
        <v/>
      </c>
      <c r="BU47" s="74" t="str">
        <f>IF(OR($O47="", $BQ47=""), "", IFERROR(INDEX('Game Setup'!$NG$8:$NG$176, MATCH($BQ47, 'Game Setup'!$JE$8:$JE$176, 0)), ""))</f>
        <v/>
      </c>
      <c r="BV47" s="26"/>
      <c r="BW47" s="179" t="str">
        <f t="shared" si="17"/>
        <v/>
      </c>
      <c r="BX47" s="180" t="str">
        <f t="shared" si="18"/>
        <v/>
      </c>
      <c r="BY47" s="26"/>
      <c r="BZ47" s="40" t="str">
        <f t="shared" si="3"/>
        <v/>
      </c>
      <c r="CB47" s="40" t="str">
        <f t="shared" si="4"/>
        <v/>
      </c>
      <c r="CD47" s="28" t="str">
        <f t="shared" si="5"/>
        <v/>
      </c>
      <c r="CF47" s="28" t="str">
        <f t="shared" si="19"/>
        <v/>
      </c>
      <c r="CH47" s="28" t="str">
        <f t="shared" si="6"/>
        <v/>
      </c>
      <c r="CJ47" s="28" t="str">
        <f t="shared" si="20"/>
        <v/>
      </c>
      <c r="CL47" s="28">
        <f t="shared" si="38"/>
        <v>0</v>
      </c>
      <c r="CN47" s="28" t="str">
        <f t="shared" si="21"/>
        <v/>
      </c>
      <c r="CO47" s="26"/>
      <c r="CP47" s="28" t="str">
        <f t="shared" si="22"/>
        <v/>
      </c>
      <c r="CS47" s="17" t="str">
        <f t="shared" si="23"/>
        <v/>
      </c>
      <c r="CT47" s="19" t="str">
        <f t="shared" si="24"/>
        <v/>
      </c>
      <c r="CV47" s="179" t="str">
        <f t="shared" si="25"/>
        <v/>
      </c>
      <c r="CW47" s="180" t="str">
        <f t="shared" si="26"/>
        <v/>
      </c>
      <c r="CY47" s="28" t="str">
        <f t="shared" si="27"/>
        <v/>
      </c>
      <c r="CZ47" s="28" t="str">
        <f t="shared" si="28"/>
        <v/>
      </c>
      <c r="DU47" s="121" t="str">
        <f t="shared" si="8"/>
        <v/>
      </c>
      <c r="DW47" s="17" t="str">
        <f t="shared" si="9"/>
        <v/>
      </c>
    </row>
    <row r="48" spans="1:127" ht="30" customHeight="1" x14ac:dyDescent="0.25">
      <c r="A48" s="34"/>
      <c r="B48" s="266" t="str">
        <f t="shared" si="35"/>
        <v/>
      </c>
      <c r="C48" s="267"/>
      <c r="D48" s="268"/>
      <c r="E48" s="269"/>
      <c r="F48" s="269"/>
      <c r="G48" s="269"/>
      <c r="H48" s="270"/>
      <c r="I48" s="270"/>
      <c r="J48" s="270"/>
      <c r="K48" s="270"/>
      <c r="L48" s="270"/>
      <c r="M48" s="270"/>
      <c r="N48" s="270"/>
      <c r="O48" s="269"/>
      <c r="P48" s="269"/>
      <c r="Q48" s="269"/>
      <c r="R48" s="271"/>
      <c r="S48" s="272"/>
      <c r="T48" s="254" t="str">
        <f t="shared" si="2"/>
        <v/>
      </c>
      <c r="U48" s="255"/>
      <c r="V48" s="34"/>
      <c r="AG48" s="17" t="str">
        <f t="shared" si="10"/>
        <v/>
      </c>
      <c r="AI48" s="263">
        <v>41</v>
      </c>
      <c r="AJ48" s="264"/>
      <c r="AK48" s="265"/>
      <c r="AL48" s="263" t="str">
        <f t="shared" si="36"/>
        <v/>
      </c>
      <c r="AM48" s="264"/>
      <c r="AN48" s="264"/>
      <c r="AO48" s="263" t="str">
        <f t="shared" si="11"/>
        <v/>
      </c>
      <c r="AP48" s="264"/>
      <c r="AQ48" s="264"/>
      <c r="AR48" s="264"/>
      <c r="AS48" s="264"/>
      <c r="AT48" s="264"/>
      <c r="AU48" s="265"/>
      <c r="AV48" s="263" t="str">
        <f t="shared" si="12"/>
        <v/>
      </c>
      <c r="AW48" s="264"/>
      <c r="AX48" s="264"/>
      <c r="AY48" s="263" t="str">
        <f t="shared" si="13"/>
        <v/>
      </c>
      <c r="AZ48" s="265"/>
      <c r="BB48" s="24" t="str">
        <f>IF($AG48="", "", IF(AND($AL48="", $AO48="", $AV48="", $AY48=""), $BB$3, IF(COUNTIF($BB$8:$BB47, $BB$4)&gt;0, $BB$5, $BB$4)))</f>
        <v/>
      </c>
      <c r="BD48" s="31" t="str">
        <f t="shared" si="14"/>
        <v/>
      </c>
      <c r="BF48" s="28" t="str">
        <f t="shared" si="15"/>
        <v/>
      </c>
      <c r="BH48" s="28" t="str">
        <f>IF($E48="", "", $BH$3+SUMIF($O$8:$O47, $E48, $CJ$8:$CJ47)-SUMIF($E$8:$E47, $E48, $H$8:$H47))</f>
        <v/>
      </c>
      <c r="BJ48" s="17" t="str">
        <f t="shared" si="16"/>
        <v/>
      </c>
      <c r="BM48" s="28" t="str">
        <f t="shared" si="37"/>
        <v/>
      </c>
      <c r="BN48" s="26"/>
      <c r="BO48" s="28" t="str">
        <f>IF($O48="", "", $BH$3+SUMIF($O$8:$O47, $O48, $CP$8:$CP47)-SUMIF($E$8:$E47, $O48, $H$8:$H47))</f>
        <v/>
      </c>
      <c r="BP48" s="26"/>
      <c r="BQ48" s="69" t="str">
        <f>IF($AG48="", "", IF($R48="", $BQ$5, IFERROR(INDEX('Game Setup'!$JE$8:$JE$176, MATCH($R48, 'Game Setup'!$JE$8:$JE$176, 1)), "")))</f>
        <v/>
      </c>
      <c r="BR48" s="26"/>
      <c r="BS48" s="73" t="str">
        <f>IF(OR($E48="", $BQ48=""), "", IFERROR(INDEX('Game Setup'!$ML$8:$NE$176, MATCH($BQ48, 'Game Setup'!$JE$8:$JE$176, 0), MATCH($E48, 'Game Setup'!$ML$7:$NE$7, 0)), ""))</f>
        <v/>
      </c>
      <c r="BT48" s="74" t="str">
        <f>IF(OR($O48="", $BQ48=""), "", IFERROR(INDEX('Game Setup'!$ML$8:$NE$176, MATCH($BQ48, 'Game Setup'!$JE$8:$JE$176, 0), MATCH($O48, 'Game Setup'!$ML$7:$NE$7, 0)), ""))</f>
        <v/>
      </c>
      <c r="BU48" s="74" t="str">
        <f>IF(OR($O48="", $BQ48=""), "", IFERROR(INDEX('Game Setup'!$NG$8:$NG$176, MATCH($BQ48, 'Game Setup'!$JE$8:$JE$176, 0)), ""))</f>
        <v/>
      </c>
      <c r="BV48" s="26"/>
      <c r="BW48" s="179" t="str">
        <f t="shared" si="17"/>
        <v/>
      </c>
      <c r="BX48" s="180" t="str">
        <f t="shared" si="18"/>
        <v/>
      </c>
      <c r="BY48" s="26"/>
      <c r="BZ48" s="40" t="str">
        <f t="shared" si="3"/>
        <v/>
      </c>
      <c r="CB48" s="40" t="str">
        <f t="shared" si="4"/>
        <v/>
      </c>
      <c r="CD48" s="28" t="str">
        <f t="shared" si="5"/>
        <v/>
      </c>
      <c r="CF48" s="28" t="str">
        <f t="shared" si="19"/>
        <v/>
      </c>
      <c r="CH48" s="28" t="str">
        <f t="shared" si="6"/>
        <v/>
      </c>
      <c r="CJ48" s="28" t="str">
        <f t="shared" si="20"/>
        <v/>
      </c>
      <c r="CL48" s="28">
        <f t="shared" si="38"/>
        <v>0</v>
      </c>
      <c r="CN48" s="28" t="str">
        <f t="shared" si="21"/>
        <v/>
      </c>
      <c r="CO48" s="26"/>
      <c r="CP48" s="28" t="str">
        <f t="shared" si="22"/>
        <v/>
      </c>
      <c r="CS48" s="17" t="str">
        <f t="shared" si="23"/>
        <v/>
      </c>
      <c r="CT48" s="19" t="str">
        <f t="shared" si="24"/>
        <v/>
      </c>
      <c r="CV48" s="179" t="str">
        <f t="shared" si="25"/>
        <v/>
      </c>
      <c r="CW48" s="180" t="str">
        <f t="shared" si="26"/>
        <v/>
      </c>
      <c r="CY48" s="28" t="str">
        <f t="shared" si="27"/>
        <v/>
      </c>
      <c r="CZ48" s="28" t="str">
        <f t="shared" si="28"/>
        <v/>
      </c>
      <c r="DU48" s="121" t="str">
        <f t="shared" si="8"/>
        <v/>
      </c>
      <c r="DW48" s="17" t="str">
        <f t="shared" si="9"/>
        <v/>
      </c>
    </row>
    <row r="49" spans="1:127" ht="30" customHeight="1" x14ac:dyDescent="0.25">
      <c r="A49" s="34"/>
      <c r="B49" s="266" t="str">
        <f t="shared" si="35"/>
        <v/>
      </c>
      <c r="C49" s="267"/>
      <c r="D49" s="268"/>
      <c r="E49" s="269"/>
      <c r="F49" s="269"/>
      <c r="G49" s="269"/>
      <c r="H49" s="270"/>
      <c r="I49" s="270"/>
      <c r="J49" s="270"/>
      <c r="K49" s="270"/>
      <c r="L49" s="270"/>
      <c r="M49" s="270"/>
      <c r="N49" s="270"/>
      <c r="O49" s="269"/>
      <c r="P49" s="269"/>
      <c r="Q49" s="269"/>
      <c r="R49" s="271"/>
      <c r="S49" s="272"/>
      <c r="T49" s="254" t="str">
        <f t="shared" si="2"/>
        <v/>
      </c>
      <c r="U49" s="255"/>
      <c r="V49" s="34"/>
      <c r="AG49" s="17" t="str">
        <f t="shared" si="10"/>
        <v/>
      </c>
      <c r="AI49" s="263">
        <v>42</v>
      </c>
      <c r="AJ49" s="264"/>
      <c r="AK49" s="265"/>
      <c r="AL49" s="263" t="str">
        <f t="shared" si="36"/>
        <v/>
      </c>
      <c r="AM49" s="264"/>
      <c r="AN49" s="264"/>
      <c r="AO49" s="263" t="str">
        <f t="shared" si="11"/>
        <v/>
      </c>
      <c r="AP49" s="264"/>
      <c r="AQ49" s="264"/>
      <c r="AR49" s="264"/>
      <c r="AS49" s="264"/>
      <c r="AT49" s="264"/>
      <c r="AU49" s="265"/>
      <c r="AV49" s="263" t="str">
        <f t="shared" si="12"/>
        <v/>
      </c>
      <c r="AW49" s="264"/>
      <c r="AX49" s="264"/>
      <c r="AY49" s="263" t="str">
        <f t="shared" si="13"/>
        <v/>
      </c>
      <c r="AZ49" s="265"/>
      <c r="BB49" s="24" t="str">
        <f>IF($AG49="", "", IF(AND($AL49="", $AO49="", $AV49="", $AY49=""), $BB$3, IF(COUNTIF($BB$8:$BB48, $BB$4)&gt;0, $BB$5, $BB$4)))</f>
        <v/>
      </c>
      <c r="BD49" s="31" t="str">
        <f t="shared" si="14"/>
        <v/>
      </c>
      <c r="BF49" s="28" t="str">
        <f t="shared" si="15"/>
        <v/>
      </c>
      <c r="BH49" s="28" t="str">
        <f>IF($E49="", "", $BH$3+SUMIF($O$8:$O48, $E49, $CJ$8:$CJ48)-SUMIF($E$8:$E48, $E49, $H$8:$H48))</f>
        <v/>
      </c>
      <c r="BJ49" s="17" t="str">
        <f t="shared" si="16"/>
        <v/>
      </c>
      <c r="BM49" s="28" t="str">
        <f t="shared" si="37"/>
        <v/>
      </c>
      <c r="BN49" s="26"/>
      <c r="BO49" s="28" t="str">
        <f>IF($O49="", "", $BH$3+SUMIF($O$8:$O48, $O49, $CP$8:$CP48)-SUMIF($E$8:$E48, $O49, $H$8:$H48))</f>
        <v/>
      </c>
      <c r="BP49" s="26"/>
      <c r="BQ49" s="69" t="str">
        <f>IF($AG49="", "", IF($R49="", $BQ$5, IFERROR(INDEX('Game Setup'!$JE$8:$JE$176, MATCH($R49, 'Game Setup'!$JE$8:$JE$176, 1)), "")))</f>
        <v/>
      </c>
      <c r="BR49" s="26"/>
      <c r="BS49" s="73" t="str">
        <f>IF(OR($E49="", $BQ49=""), "", IFERROR(INDEX('Game Setup'!$ML$8:$NE$176, MATCH($BQ49, 'Game Setup'!$JE$8:$JE$176, 0), MATCH($E49, 'Game Setup'!$ML$7:$NE$7, 0)), ""))</f>
        <v/>
      </c>
      <c r="BT49" s="74" t="str">
        <f>IF(OR($O49="", $BQ49=""), "", IFERROR(INDEX('Game Setup'!$ML$8:$NE$176, MATCH($BQ49, 'Game Setup'!$JE$8:$JE$176, 0), MATCH($O49, 'Game Setup'!$ML$7:$NE$7, 0)), ""))</f>
        <v/>
      </c>
      <c r="BU49" s="74" t="str">
        <f>IF(OR($O49="", $BQ49=""), "", IFERROR(INDEX('Game Setup'!$NG$8:$NG$176, MATCH($BQ49, 'Game Setup'!$JE$8:$JE$176, 0)), ""))</f>
        <v/>
      </c>
      <c r="BV49" s="26"/>
      <c r="BW49" s="179" t="str">
        <f t="shared" si="17"/>
        <v/>
      </c>
      <c r="BX49" s="180" t="str">
        <f t="shared" si="18"/>
        <v/>
      </c>
      <c r="BY49" s="26"/>
      <c r="BZ49" s="40" t="str">
        <f t="shared" si="3"/>
        <v/>
      </c>
      <c r="CB49" s="40" t="str">
        <f t="shared" si="4"/>
        <v/>
      </c>
      <c r="CD49" s="28" t="str">
        <f t="shared" si="5"/>
        <v/>
      </c>
      <c r="CF49" s="28" t="str">
        <f t="shared" si="19"/>
        <v/>
      </c>
      <c r="CH49" s="28" t="str">
        <f t="shared" si="6"/>
        <v/>
      </c>
      <c r="CJ49" s="28" t="str">
        <f t="shared" si="20"/>
        <v/>
      </c>
      <c r="CL49" s="28">
        <f t="shared" si="38"/>
        <v>0</v>
      </c>
      <c r="CN49" s="28" t="str">
        <f t="shared" si="21"/>
        <v/>
      </c>
      <c r="CO49" s="26"/>
      <c r="CP49" s="28" t="str">
        <f t="shared" si="22"/>
        <v/>
      </c>
      <c r="CS49" s="17" t="str">
        <f t="shared" si="23"/>
        <v/>
      </c>
      <c r="CT49" s="19" t="str">
        <f t="shared" si="24"/>
        <v/>
      </c>
      <c r="CV49" s="179" t="str">
        <f t="shared" si="25"/>
        <v/>
      </c>
      <c r="CW49" s="180" t="str">
        <f t="shared" si="26"/>
        <v/>
      </c>
      <c r="CY49" s="28" t="str">
        <f t="shared" si="27"/>
        <v/>
      </c>
      <c r="CZ49" s="28" t="str">
        <f t="shared" si="28"/>
        <v/>
      </c>
      <c r="DU49" s="121" t="str">
        <f t="shared" si="8"/>
        <v/>
      </c>
      <c r="DW49" s="17" t="str">
        <f t="shared" si="9"/>
        <v/>
      </c>
    </row>
    <row r="50" spans="1:127" ht="30" customHeight="1" x14ac:dyDescent="0.25">
      <c r="A50" s="34"/>
      <c r="B50" s="266" t="str">
        <f t="shared" si="35"/>
        <v/>
      </c>
      <c r="C50" s="267"/>
      <c r="D50" s="268"/>
      <c r="E50" s="269"/>
      <c r="F50" s="269"/>
      <c r="G50" s="269"/>
      <c r="H50" s="270"/>
      <c r="I50" s="270"/>
      <c r="J50" s="270"/>
      <c r="K50" s="270"/>
      <c r="L50" s="270"/>
      <c r="M50" s="270"/>
      <c r="N50" s="270"/>
      <c r="O50" s="269"/>
      <c r="P50" s="269"/>
      <c r="Q50" s="269"/>
      <c r="R50" s="271"/>
      <c r="S50" s="272"/>
      <c r="T50" s="254" t="str">
        <f t="shared" si="2"/>
        <v/>
      </c>
      <c r="U50" s="255"/>
      <c r="V50" s="34"/>
      <c r="AG50" s="17" t="str">
        <f t="shared" si="10"/>
        <v/>
      </c>
      <c r="AI50" s="263">
        <v>43</v>
      </c>
      <c r="AJ50" s="264"/>
      <c r="AK50" s="265"/>
      <c r="AL50" s="263" t="str">
        <f t="shared" si="36"/>
        <v/>
      </c>
      <c r="AM50" s="264"/>
      <c r="AN50" s="264"/>
      <c r="AO50" s="263" t="str">
        <f t="shared" si="11"/>
        <v/>
      </c>
      <c r="AP50" s="264"/>
      <c r="AQ50" s="264"/>
      <c r="AR50" s="264"/>
      <c r="AS50" s="264"/>
      <c r="AT50" s="264"/>
      <c r="AU50" s="265"/>
      <c r="AV50" s="263" t="str">
        <f t="shared" si="12"/>
        <v/>
      </c>
      <c r="AW50" s="264"/>
      <c r="AX50" s="264"/>
      <c r="AY50" s="263" t="str">
        <f t="shared" si="13"/>
        <v/>
      </c>
      <c r="AZ50" s="265"/>
      <c r="BB50" s="24" t="str">
        <f>IF($AG50="", "", IF(AND($AL50="", $AO50="", $AV50="", $AY50=""), $BB$3, IF(COUNTIF($BB$8:$BB49, $BB$4)&gt;0, $BB$5, $BB$4)))</f>
        <v/>
      </c>
      <c r="BD50" s="31" t="str">
        <f t="shared" si="14"/>
        <v/>
      </c>
      <c r="BF50" s="28" t="str">
        <f t="shared" si="15"/>
        <v/>
      </c>
      <c r="BH50" s="28" t="str">
        <f>IF($E50="", "", $BH$3+SUMIF($O$8:$O49, $E50, $CJ$8:$CJ49)-SUMIF($E$8:$E49, $E50, $H$8:$H49))</f>
        <v/>
      </c>
      <c r="BJ50" s="17" t="str">
        <f t="shared" si="16"/>
        <v/>
      </c>
      <c r="BM50" s="28" t="str">
        <f t="shared" si="37"/>
        <v/>
      </c>
      <c r="BN50" s="26"/>
      <c r="BO50" s="28" t="str">
        <f>IF($O50="", "", $BH$3+SUMIF($O$8:$O49, $O50, $CP$8:$CP49)-SUMIF($E$8:$E49, $O50, $H$8:$H49))</f>
        <v/>
      </c>
      <c r="BP50" s="26"/>
      <c r="BQ50" s="69" t="str">
        <f>IF($AG50="", "", IF($R50="", $BQ$5, IFERROR(INDEX('Game Setup'!$JE$8:$JE$176, MATCH($R50, 'Game Setup'!$JE$8:$JE$176, 1)), "")))</f>
        <v/>
      </c>
      <c r="BR50" s="26"/>
      <c r="BS50" s="73" t="str">
        <f>IF(OR($E50="", $BQ50=""), "", IFERROR(INDEX('Game Setup'!$ML$8:$NE$176, MATCH($BQ50, 'Game Setup'!$JE$8:$JE$176, 0), MATCH($E50, 'Game Setup'!$ML$7:$NE$7, 0)), ""))</f>
        <v/>
      </c>
      <c r="BT50" s="74" t="str">
        <f>IF(OR($O50="", $BQ50=""), "", IFERROR(INDEX('Game Setup'!$ML$8:$NE$176, MATCH($BQ50, 'Game Setup'!$JE$8:$JE$176, 0), MATCH($O50, 'Game Setup'!$ML$7:$NE$7, 0)), ""))</f>
        <v/>
      </c>
      <c r="BU50" s="74" t="str">
        <f>IF(OR($O50="", $BQ50=""), "", IFERROR(INDEX('Game Setup'!$NG$8:$NG$176, MATCH($BQ50, 'Game Setup'!$JE$8:$JE$176, 0)), ""))</f>
        <v/>
      </c>
      <c r="BV50" s="26"/>
      <c r="BW50" s="179" t="str">
        <f t="shared" si="17"/>
        <v/>
      </c>
      <c r="BX50" s="180" t="str">
        <f t="shared" si="18"/>
        <v/>
      </c>
      <c r="BY50" s="26"/>
      <c r="BZ50" s="40" t="str">
        <f t="shared" si="3"/>
        <v/>
      </c>
      <c r="CB50" s="40" t="str">
        <f t="shared" si="4"/>
        <v/>
      </c>
      <c r="CD50" s="28" t="str">
        <f t="shared" si="5"/>
        <v/>
      </c>
      <c r="CF50" s="28" t="str">
        <f t="shared" si="19"/>
        <v/>
      </c>
      <c r="CH50" s="28" t="str">
        <f t="shared" si="6"/>
        <v/>
      </c>
      <c r="CJ50" s="28" t="str">
        <f t="shared" si="20"/>
        <v/>
      </c>
      <c r="CL50" s="28">
        <f t="shared" si="38"/>
        <v>0</v>
      </c>
      <c r="CN50" s="28" t="str">
        <f t="shared" si="21"/>
        <v/>
      </c>
      <c r="CO50" s="26"/>
      <c r="CP50" s="28" t="str">
        <f t="shared" si="22"/>
        <v/>
      </c>
      <c r="CS50" s="17" t="str">
        <f t="shared" si="23"/>
        <v/>
      </c>
      <c r="CT50" s="19" t="str">
        <f t="shared" si="24"/>
        <v/>
      </c>
      <c r="CV50" s="179" t="str">
        <f t="shared" si="25"/>
        <v/>
      </c>
      <c r="CW50" s="180" t="str">
        <f t="shared" si="26"/>
        <v/>
      </c>
      <c r="CY50" s="28" t="str">
        <f t="shared" si="27"/>
        <v/>
      </c>
      <c r="CZ50" s="28" t="str">
        <f t="shared" si="28"/>
        <v/>
      </c>
      <c r="DU50" s="121" t="str">
        <f t="shared" si="8"/>
        <v/>
      </c>
      <c r="DW50" s="17" t="str">
        <f t="shared" si="9"/>
        <v/>
      </c>
    </row>
    <row r="51" spans="1:127" ht="30" customHeight="1" x14ac:dyDescent="0.25">
      <c r="A51" s="34"/>
      <c r="B51" s="266" t="str">
        <f t="shared" si="35"/>
        <v/>
      </c>
      <c r="C51" s="267"/>
      <c r="D51" s="268"/>
      <c r="E51" s="269"/>
      <c r="F51" s="269"/>
      <c r="G51" s="269"/>
      <c r="H51" s="270"/>
      <c r="I51" s="270"/>
      <c r="J51" s="270"/>
      <c r="K51" s="270"/>
      <c r="L51" s="270"/>
      <c r="M51" s="270"/>
      <c r="N51" s="270"/>
      <c r="O51" s="269"/>
      <c r="P51" s="269"/>
      <c r="Q51" s="269"/>
      <c r="R51" s="271"/>
      <c r="S51" s="272"/>
      <c r="T51" s="254" t="str">
        <f t="shared" si="2"/>
        <v/>
      </c>
      <c r="U51" s="255"/>
      <c r="V51" s="34"/>
      <c r="AG51" s="17" t="str">
        <f t="shared" si="10"/>
        <v/>
      </c>
      <c r="AI51" s="263">
        <v>44</v>
      </c>
      <c r="AJ51" s="264"/>
      <c r="AK51" s="265"/>
      <c r="AL51" s="263" t="str">
        <f t="shared" si="36"/>
        <v/>
      </c>
      <c r="AM51" s="264"/>
      <c r="AN51" s="264"/>
      <c r="AO51" s="263" t="str">
        <f t="shared" si="11"/>
        <v/>
      </c>
      <c r="AP51" s="264"/>
      <c r="AQ51" s="264"/>
      <c r="AR51" s="264"/>
      <c r="AS51" s="264"/>
      <c r="AT51" s="264"/>
      <c r="AU51" s="265"/>
      <c r="AV51" s="263" t="str">
        <f t="shared" si="12"/>
        <v/>
      </c>
      <c r="AW51" s="264"/>
      <c r="AX51" s="264"/>
      <c r="AY51" s="263" t="str">
        <f t="shared" si="13"/>
        <v/>
      </c>
      <c r="AZ51" s="265"/>
      <c r="BB51" s="24" t="str">
        <f>IF($AG51="", "", IF(AND($AL51="", $AO51="", $AV51="", $AY51=""), $BB$3, IF(COUNTIF($BB$8:$BB50, $BB$4)&gt;0, $BB$5, $BB$4)))</f>
        <v/>
      </c>
      <c r="BD51" s="31" t="str">
        <f t="shared" si="14"/>
        <v/>
      </c>
      <c r="BF51" s="28" t="str">
        <f t="shared" si="15"/>
        <v/>
      </c>
      <c r="BH51" s="28" t="str">
        <f>IF($E51="", "", $BH$3+SUMIF($O$8:$O50, $E51, $CJ$8:$CJ50)-SUMIF($E$8:$E50, $E51, $H$8:$H50))</f>
        <v/>
      </c>
      <c r="BJ51" s="17" t="str">
        <f t="shared" si="16"/>
        <v/>
      </c>
      <c r="BM51" s="28" t="str">
        <f t="shared" si="37"/>
        <v/>
      </c>
      <c r="BN51" s="26"/>
      <c r="BO51" s="28" t="str">
        <f>IF($O51="", "", $BH$3+SUMIF($O$8:$O50, $O51, $CP$8:$CP50)-SUMIF($E$8:$E50, $O51, $H$8:$H50))</f>
        <v/>
      </c>
      <c r="BP51" s="26"/>
      <c r="BQ51" s="69" t="str">
        <f>IF($AG51="", "", IF($R51="", $BQ$5, IFERROR(INDEX('Game Setup'!$JE$8:$JE$176, MATCH($R51, 'Game Setup'!$JE$8:$JE$176, 1)), "")))</f>
        <v/>
      </c>
      <c r="BR51" s="26"/>
      <c r="BS51" s="73" t="str">
        <f>IF(OR($E51="", $BQ51=""), "", IFERROR(INDEX('Game Setup'!$ML$8:$NE$176, MATCH($BQ51, 'Game Setup'!$JE$8:$JE$176, 0), MATCH($E51, 'Game Setup'!$ML$7:$NE$7, 0)), ""))</f>
        <v/>
      </c>
      <c r="BT51" s="74" t="str">
        <f>IF(OR($O51="", $BQ51=""), "", IFERROR(INDEX('Game Setup'!$ML$8:$NE$176, MATCH($BQ51, 'Game Setup'!$JE$8:$JE$176, 0), MATCH($O51, 'Game Setup'!$ML$7:$NE$7, 0)), ""))</f>
        <v/>
      </c>
      <c r="BU51" s="74" t="str">
        <f>IF(OR($O51="", $BQ51=""), "", IFERROR(INDEX('Game Setup'!$NG$8:$NG$176, MATCH($BQ51, 'Game Setup'!$JE$8:$JE$176, 0)), ""))</f>
        <v/>
      </c>
      <c r="BV51" s="26"/>
      <c r="BW51" s="179" t="str">
        <f t="shared" si="17"/>
        <v/>
      </c>
      <c r="BX51" s="180" t="str">
        <f t="shared" si="18"/>
        <v/>
      </c>
      <c r="BY51" s="26"/>
      <c r="BZ51" s="40" t="str">
        <f t="shared" si="3"/>
        <v/>
      </c>
      <c r="CB51" s="40" t="str">
        <f t="shared" si="4"/>
        <v/>
      </c>
      <c r="CD51" s="28" t="str">
        <f t="shared" si="5"/>
        <v/>
      </c>
      <c r="CF51" s="28" t="str">
        <f t="shared" si="19"/>
        <v/>
      </c>
      <c r="CH51" s="28" t="str">
        <f t="shared" si="6"/>
        <v/>
      </c>
      <c r="CJ51" s="28" t="str">
        <f t="shared" si="20"/>
        <v/>
      </c>
      <c r="CL51" s="28">
        <f t="shared" si="38"/>
        <v>0</v>
      </c>
      <c r="CN51" s="28" t="str">
        <f t="shared" si="21"/>
        <v/>
      </c>
      <c r="CO51" s="26"/>
      <c r="CP51" s="28" t="str">
        <f t="shared" si="22"/>
        <v/>
      </c>
      <c r="CS51" s="17" t="str">
        <f t="shared" si="23"/>
        <v/>
      </c>
      <c r="CT51" s="19" t="str">
        <f t="shared" si="24"/>
        <v/>
      </c>
      <c r="CV51" s="179" t="str">
        <f t="shared" si="25"/>
        <v/>
      </c>
      <c r="CW51" s="180" t="str">
        <f t="shared" si="26"/>
        <v/>
      </c>
      <c r="CY51" s="28" t="str">
        <f t="shared" si="27"/>
        <v/>
      </c>
      <c r="CZ51" s="28" t="str">
        <f t="shared" si="28"/>
        <v/>
      </c>
      <c r="DU51" s="121" t="str">
        <f t="shared" si="8"/>
        <v/>
      </c>
      <c r="DW51" s="17" t="str">
        <f t="shared" si="9"/>
        <v/>
      </c>
    </row>
    <row r="52" spans="1:127" ht="30" customHeight="1" x14ac:dyDescent="0.25">
      <c r="A52" s="34"/>
      <c r="B52" s="266" t="str">
        <f t="shared" si="35"/>
        <v/>
      </c>
      <c r="C52" s="267"/>
      <c r="D52" s="268"/>
      <c r="E52" s="269"/>
      <c r="F52" s="269"/>
      <c r="G52" s="269"/>
      <c r="H52" s="270"/>
      <c r="I52" s="270"/>
      <c r="J52" s="270"/>
      <c r="K52" s="270"/>
      <c r="L52" s="270"/>
      <c r="M52" s="270"/>
      <c r="N52" s="270"/>
      <c r="O52" s="269"/>
      <c r="P52" s="269"/>
      <c r="Q52" s="269"/>
      <c r="R52" s="271"/>
      <c r="S52" s="272"/>
      <c r="T52" s="254" t="str">
        <f t="shared" si="2"/>
        <v/>
      </c>
      <c r="U52" s="255"/>
      <c r="V52" s="34"/>
      <c r="AG52" s="17" t="str">
        <f t="shared" si="10"/>
        <v/>
      </c>
      <c r="AI52" s="263">
        <v>45</v>
      </c>
      <c r="AJ52" s="264"/>
      <c r="AK52" s="265"/>
      <c r="AL52" s="263" t="str">
        <f t="shared" si="36"/>
        <v/>
      </c>
      <c r="AM52" s="264"/>
      <c r="AN52" s="264"/>
      <c r="AO52" s="263" t="str">
        <f t="shared" si="11"/>
        <v/>
      </c>
      <c r="AP52" s="264"/>
      <c r="AQ52" s="264"/>
      <c r="AR52" s="264"/>
      <c r="AS52" s="264"/>
      <c r="AT52" s="264"/>
      <c r="AU52" s="265"/>
      <c r="AV52" s="263" t="str">
        <f t="shared" si="12"/>
        <v/>
      </c>
      <c r="AW52" s="264"/>
      <c r="AX52" s="264"/>
      <c r="AY52" s="263" t="str">
        <f t="shared" si="13"/>
        <v/>
      </c>
      <c r="AZ52" s="265"/>
      <c r="BB52" s="24" t="str">
        <f>IF($AG52="", "", IF(AND($AL52="", $AO52="", $AV52="", $AY52=""), $BB$3, IF(COUNTIF($BB$8:$BB51, $BB$4)&gt;0, $BB$5, $BB$4)))</f>
        <v/>
      </c>
      <c r="BD52" s="31" t="str">
        <f t="shared" si="14"/>
        <v/>
      </c>
      <c r="BF52" s="28" t="str">
        <f t="shared" si="15"/>
        <v/>
      </c>
      <c r="BH52" s="28" t="str">
        <f>IF($E52="", "", $BH$3+SUMIF($O$8:$O51, $E52, $CJ$8:$CJ51)-SUMIF($E$8:$E51, $E52, $H$8:$H51))</f>
        <v/>
      </c>
      <c r="BJ52" s="17" t="str">
        <f t="shared" si="16"/>
        <v/>
      </c>
      <c r="BM52" s="28" t="str">
        <f t="shared" si="37"/>
        <v/>
      </c>
      <c r="BN52" s="26"/>
      <c r="BO52" s="28" t="str">
        <f>IF($O52="", "", $BH$3+SUMIF($O$8:$O51, $O52, $CP$8:$CP51)-SUMIF($E$8:$E51, $O52, $H$8:$H51))</f>
        <v/>
      </c>
      <c r="BP52" s="26"/>
      <c r="BQ52" s="69" t="str">
        <f>IF($AG52="", "", IF($R52="", $BQ$5, IFERROR(INDEX('Game Setup'!$JE$8:$JE$176, MATCH($R52, 'Game Setup'!$JE$8:$JE$176, 1)), "")))</f>
        <v/>
      </c>
      <c r="BR52" s="26"/>
      <c r="BS52" s="73" t="str">
        <f>IF(OR($E52="", $BQ52=""), "", IFERROR(INDEX('Game Setup'!$ML$8:$NE$176, MATCH($BQ52, 'Game Setup'!$JE$8:$JE$176, 0), MATCH($E52, 'Game Setup'!$ML$7:$NE$7, 0)), ""))</f>
        <v/>
      </c>
      <c r="BT52" s="74" t="str">
        <f>IF(OR($O52="", $BQ52=""), "", IFERROR(INDEX('Game Setup'!$ML$8:$NE$176, MATCH($BQ52, 'Game Setup'!$JE$8:$JE$176, 0), MATCH($O52, 'Game Setup'!$ML$7:$NE$7, 0)), ""))</f>
        <v/>
      </c>
      <c r="BU52" s="74" t="str">
        <f>IF(OR($O52="", $BQ52=""), "", IFERROR(INDEX('Game Setup'!$NG$8:$NG$176, MATCH($BQ52, 'Game Setup'!$JE$8:$JE$176, 0)), ""))</f>
        <v/>
      </c>
      <c r="BV52" s="26"/>
      <c r="BW52" s="179" t="str">
        <f t="shared" si="17"/>
        <v/>
      </c>
      <c r="BX52" s="180" t="str">
        <f t="shared" si="18"/>
        <v/>
      </c>
      <c r="BY52" s="26"/>
      <c r="BZ52" s="40" t="str">
        <f t="shared" si="3"/>
        <v/>
      </c>
      <c r="CB52" s="40" t="str">
        <f t="shared" si="4"/>
        <v/>
      </c>
      <c r="CD52" s="28" t="str">
        <f t="shared" si="5"/>
        <v/>
      </c>
      <c r="CF52" s="28" t="str">
        <f t="shared" si="19"/>
        <v/>
      </c>
      <c r="CH52" s="28" t="str">
        <f t="shared" si="6"/>
        <v/>
      </c>
      <c r="CJ52" s="28" t="str">
        <f t="shared" si="20"/>
        <v/>
      </c>
      <c r="CL52" s="28">
        <f t="shared" si="38"/>
        <v>0</v>
      </c>
      <c r="CN52" s="28" t="str">
        <f t="shared" si="21"/>
        <v/>
      </c>
      <c r="CO52" s="26"/>
      <c r="CP52" s="28" t="str">
        <f t="shared" si="22"/>
        <v/>
      </c>
      <c r="CS52" s="17" t="str">
        <f t="shared" si="23"/>
        <v/>
      </c>
      <c r="CT52" s="19" t="str">
        <f t="shared" si="24"/>
        <v/>
      </c>
      <c r="CV52" s="179" t="str">
        <f t="shared" si="25"/>
        <v/>
      </c>
      <c r="CW52" s="180" t="str">
        <f t="shared" si="26"/>
        <v/>
      </c>
      <c r="CY52" s="28" t="str">
        <f t="shared" si="27"/>
        <v/>
      </c>
      <c r="CZ52" s="28" t="str">
        <f t="shared" si="28"/>
        <v/>
      </c>
      <c r="DU52" s="121" t="str">
        <f t="shared" si="8"/>
        <v/>
      </c>
      <c r="DW52" s="17" t="str">
        <f t="shared" si="9"/>
        <v/>
      </c>
    </row>
    <row r="53" spans="1:127" ht="30" customHeight="1" x14ac:dyDescent="0.25">
      <c r="A53" s="34"/>
      <c r="B53" s="266" t="str">
        <f t="shared" si="35"/>
        <v/>
      </c>
      <c r="C53" s="267"/>
      <c r="D53" s="268"/>
      <c r="E53" s="269"/>
      <c r="F53" s="269"/>
      <c r="G53" s="269"/>
      <c r="H53" s="270"/>
      <c r="I53" s="270"/>
      <c r="J53" s="270"/>
      <c r="K53" s="270"/>
      <c r="L53" s="270"/>
      <c r="M53" s="270"/>
      <c r="N53" s="270"/>
      <c r="O53" s="269"/>
      <c r="P53" s="269"/>
      <c r="Q53" s="269"/>
      <c r="R53" s="271"/>
      <c r="S53" s="272"/>
      <c r="T53" s="254" t="str">
        <f t="shared" si="2"/>
        <v/>
      </c>
      <c r="U53" s="255"/>
      <c r="V53" s="34"/>
      <c r="AG53" s="17" t="str">
        <f t="shared" si="10"/>
        <v/>
      </c>
      <c r="AI53" s="263">
        <v>46</v>
      </c>
      <c r="AJ53" s="264"/>
      <c r="AK53" s="265"/>
      <c r="AL53" s="263" t="str">
        <f t="shared" si="36"/>
        <v/>
      </c>
      <c r="AM53" s="264"/>
      <c r="AN53" s="264"/>
      <c r="AO53" s="263" t="str">
        <f t="shared" si="11"/>
        <v/>
      </c>
      <c r="AP53" s="264"/>
      <c r="AQ53" s="264"/>
      <c r="AR53" s="264"/>
      <c r="AS53" s="264"/>
      <c r="AT53" s="264"/>
      <c r="AU53" s="265"/>
      <c r="AV53" s="263" t="str">
        <f t="shared" si="12"/>
        <v/>
      </c>
      <c r="AW53" s="264"/>
      <c r="AX53" s="264"/>
      <c r="AY53" s="263" t="str">
        <f t="shared" si="13"/>
        <v/>
      </c>
      <c r="AZ53" s="265"/>
      <c r="BB53" s="24" t="str">
        <f>IF($AG53="", "", IF(AND($AL53="", $AO53="", $AV53="", $AY53=""), $BB$3, IF(COUNTIF($BB$8:$BB52, $BB$4)&gt;0, $BB$5, $BB$4)))</f>
        <v/>
      </c>
      <c r="BD53" s="31" t="str">
        <f t="shared" si="14"/>
        <v/>
      </c>
      <c r="BF53" s="28" t="str">
        <f t="shared" si="15"/>
        <v/>
      </c>
      <c r="BH53" s="28" t="str">
        <f>IF($E53="", "", $BH$3+SUMIF($O$8:$O52, $E53, $CJ$8:$CJ52)-SUMIF($E$8:$E52, $E53, $H$8:$H52))</f>
        <v/>
      </c>
      <c r="BJ53" s="17" t="str">
        <f t="shared" si="16"/>
        <v/>
      </c>
      <c r="BM53" s="28" t="str">
        <f t="shared" si="37"/>
        <v/>
      </c>
      <c r="BN53" s="26"/>
      <c r="BO53" s="28" t="str">
        <f>IF($O53="", "", $BH$3+SUMIF($O$8:$O52, $O53, $CP$8:$CP52)-SUMIF($E$8:$E52, $O53, $H$8:$H52))</f>
        <v/>
      </c>
      <c r="BP53" s="26"/>
      <c r="BQ53" s="69" t="str">
        <f>IF($AG53="", "", IF($R53="", $BQ$5, IFERROR(INDEX('Game Setup'!$JE$8:$JE$176, MATCH($R53, 'Game Setup'!$JE$8:$JE$176, 1)), "")))</f>
        <v/>
      </c>
      <c r="BR53" s="26"/>
      <c r="BS53" s="73" t="str">
        <f>IF(OR($E53="", $BQ53=""), "", IFERROR(INDEX('Game Setup'!$ML$8:$NE$176, MATCH($BQ53, 'Game Setup'!$JE$8:$JE$176, 0), MATCH($E53, 'Game Setup'!$ML$7:$NE$7, 0)), ""))</f>
        <v/>
      </c>
      <c r="BT53" s="74" t="str">
        <f>IF(OR($O53="", $BQ53=""), "", IFERROR(INDEX('Game Setup'!$ML$8:$NE$176, MATCH($BQ53, 'Game Setup'!$JE$8:$JE$176, 0), MATCH($O53, 'Game Setup'!$ML$7:$NE$7, 0)), ""))</f>
        <v/>
      </c>
      <c r="BU53" s="74" t="str">
        <f>IF(OR($O53="", $BQ53=""), "", IFERROR(INDEX('Game Setup'!$NG$8:$NG$176, MATCH($BQ53, 'Game Setup'!$JE$8:$JE$176, 0)), ""))</f>
        <v/>
      </c>
      <c r="BV53" s="26"/>
      <c r="BW53" s="179" t="str">
        <f t="shared" si="17"/>
        <v/>
      </c>
      <c r="BX53" s="180" t="str">
        <f t="shared" si="18"/>
        <v/>
      </c>
      <c r="BY53" s="26"/>
      <c r="BZ53" s="40" t="str">
        <f t="shared" si="3"/>
        <v/>
      </c>
      <c r="CB53" s="40" t="str">
        <f t="shared" si="4"/>
        <v/>
      </c>
      <c r="CD53" s="28" t="str">
        <f t="shared" si="5"/>
        <v/>
      </c>
      <c r="CF53" s="28" t="str">
        <f t="shared" si="19"/>
        <v/>
      </c>
      <c r="CH53" s="28" t="str">
        <f t="shared" si="6"/>
        <v/>
      </c>
      <c r="CJ53" s="28" t="str">
        <f t="shared" si="20"/>
        <v/>
      </c>
      <c r="CL53" s="28">
        <f t="shared" si="38"/>
        <v>0</v>
      </c>
      <c r="CN53" s="28" t="str">
        <f t="shared" si="21"/>
        <v/>
      </c>
      <c r="CO53" s="26"/>
      <c r="CP53" s="28" t="str">
        <f t="shared" si="22"/>
        <v/>
      </c>
      <c r="CS53" s="17" t="str">
        <f t="shared" si="23"/>
        <v/>
      </c>
      <c r="CT53" s="19" t="str">
        <f t="shared" si="24"/>
        <v/>
      </c>
      <c r="CV53" s="179" t="str">
        <f t="shared" si="25"/>
        <v/>
      </c>
      <c r="CW53" s="180" t="str">
        <f t="shared" si="26"/>
        <v/>
      </c>
      <c r="CY53" s="28" t="str">
        <f t="shared" si="27"/>
        <v/>
      </c>
      <c r="CZ53" s="28" t="str">
        <f t="shared" si="28"/>
        <v/>
      </c>
      <c r="DU53" s="121" t="str">
        <f t="shared" si="8"/>
        <v/>
      </c>
      <c r="DW53" s="17" t="str">
        <f t="shared" si="9"/>
        <v/>
      </c>
    </row>
    <row r="54" spans="1:127" ht="30" customHeight="1" x14ac:dyDescent="0.25">
      <c r="A54" s="34"/>
      <c r="B54" s="266" t="str">
        <f t="shared" si="35"/>
        <v/>
      </c>
      <c r="C54" s="267"/>
      <c r="D54" s="268"/>
      <c r="E54" s="269"/>
      <c r="F54" s="269"/>
      <c r="G54" s="269"/>
      <c r="H54" s="270"/>
      <c r="I54" s="270"/>
      <c r="J54" s="270"/>
      <c r="K54" s="270"/>
      <c r="L54" s="270"/>
      <c r="M54" s="270"/>
      <c r="N54" s="270"/>
      <c r="O54" s="269"/>
      <c r="P54" s="269"/>
      <c r="Q54" s="269"/>
      <c r="R54" s="271"/>
      <c r="S54" s="272"/>
      <c r="T54" s="254" t="str">
        <f t="shared" si="2"/>
        <v/>
      </c>
      <c r="U54" s="255"/>
      <c r="V54" s="34"/>
      <c r="AG54" s="17" t="str">
        <f t="shared" si="10"/>
        <v/>
      </c>
      <c r="AI54" s="263">
        <v>47</v>
      </c>
      <c r="AJ54" s="264"/>
      <c r="AK54" s="265"/>
      <c r="AL54" s="263" t="str">
        <f t="shared" si="36"/>
        <v/>
      </c>
      <c r="AM54" s="264"/>
      <c r="AN54" s="264"/>
      <c r="AO54" s="263" t="str">
        <f t="shared" si="11"/>
        <v/>
      </c>
      <c r="AP54" s="264"/>
      <c r="AQ54" s="264"/>
      <c r="AR54" s="264"/>
      <c r="AS54" s="264"/>
      <c r="AT54" s="264"/>
      <c r="AU54" s="265"/>
      <c r="AV54" s="263" t="str">
        <f t="shared" si="12"/>
        <v/>
      </c>
      <c r="AW54" s="264"/>
      <c r="AX54" s="264"/>
      <c r="AY54" s="263" t="str">
        <f t="shared" si="13"/>
        <v/>
      </c>
      <c r="AZ54" s="265"/>
      <c r="BB54" s="24" t="str">
        <f>IF($AG54="", "", IF(AND($AL54="", $AO54="", $AV54="", $AY54=""), $BB$3, IF(COUNTIF($BB$8:$BB53, $BB$4)&gt;0, $BB$5, $BB$4)))</f>
        <v/>
      </c>
      <c r="BD54" s="31" t="str">
        <f t="shared" si="14"/>
        <v/>
      </c>
      <c r="BF54" s="28" t="str">
        <f t="shared" si="15"/>
        <v/>
      </c>
      <c r="BH54" s="28" t="str">
        <f>IF($E54="", "", $BH$3+SUMIF($O$8:$O53, $E54, $CJ$8:$CJ53)-SUMIF($E$8:$E53, $E54, $H$8:$H53))</f>
        <v/>
      </c>
      <c r="BJ54" s="17" t="str">
        <f t="shared" si="16"/>
        <v/>
      </c>
      <c r="BM54" s="28" t="str">
        <f t="shared" si="37"/>
        <v/>
      </c>
      <c r="BN54" s="26"/>
      <c r="BO54" s="28" t="str">
        <f>IF($O54="", "", $BH$3+SUMIF($O$8:$O53, $O54, $CP$8:$CP53)-SUMIF($E$8:$E53, $O54, $H$8:$H53))</f>
        <v/>
      </c>
      <c r="BP54" s="26"/>
      <c r="BQ54" s="69" t="str">
        <f>IF($AG54="", "", IF($R54="", $BQ$5, IFERROR(INDEX('Game Setup'!$JE$8:$JE$176, MATCH($R54, 'Game Setup'!$JE$8:$JE$176, 1)), "")))</f>
        <v/>
      </c>
      <c r="BR54" s="26"/>
      <c r="BS54" s="73" t="str">
        <f>IF(OR($E54="", $BQ54=""), "", IFERROR(INDEX('Game Setup'!$ML$8:$NE$176, MATCH($BQ54, 'Game Setup'!$JE$8:$JE$176, 0), MATCH($E54, 'Game Setup'!$ML$7:$NE$7, 0)), ""))</f>
        <v/>
      </c>
      <c r="BT54" s="74" t="str">
        <f>IF(OR($O54="", $BQ54=""), "", IFERROR(INDEX('Game Setup'!$ML$8:$NE$176, MATCH($BQ54, 'Game Setup'!$JE$8:$JE$176, 0), MATCH($O54, 'Game Setup'!$ML$7:$NE$7, 0)), ""))</f>
        <v/>
      </c>
      <c r="BU54" s="74" t="str">
        <f>IF(OR($O54="", $BQ54=""), "", IFERROR(INDEX('Game Setup'!$NG$8:$NG$176, MATCH($BQ54, 'Game Setup'!$JE$8:$JE$176, 0)), ""))</f>
        <v/>
      </c>
      <c r="BV54" s="26"/>
      <c r="BW54" s="179" t="str">
        <f t="shared" si="17"/>
        <v/>
      </c>
      <c r="BX54" s="180" t="str">
        <f t="shared" si="18"/>
        <v/>
      </c>
      <c r="BY54" s="26"/>
      <c r="BZ54" s="40" t="str">
        <f t="shared" si="3"/>
        <v/>
      </c>
      <c r="CB54" s="40" t="str">
        <f t="shared" si="4"/>
        <v/>
      </c>
      <c r="CD54" s="28" t="str">
        <f t="shared" si="5"/>
        <v/>
      </c>
      <c r="CF54" s="28" t="str">
        <f t="shared" si="19"/>
        <v/>
      </c>
      <c r="CH54" s="28" t="str">
        <f t="shared" si="6"/>
        <v/>
      </c>
      <c r="CJ54" s="28" t="str">
        <f t="shared" si="20"/>
        <v/>
      </c>
      <c r="CL54" s="28">
        <f t="shared" si="38"/>
        <v>0</v>
      </c>
      <c r="CN54" s="28" t="str">
        <f t="shared" si="21"/>
        <v/>
      </c>
      <c r="CO54" s="26"/>
      <c r="CP54" s="28" t="str">
        <f t="shared" si="22"/>
        <v/>
      </c>
      <c r="CS54" s="17" t="str">
        <f t="shared" si="23"/>
        <v/>
      </c>
      <c r="CT54" s="19" t="str">
        <f t="shared" si="24"/>
        <v/>
      </c>
      <c r="CV54" s="179" t="str">
        <f t="shared" si="25"/>
        <v/>
      </c>
      <c r="CW54" s="180" t="str">
        <f t="shared" si="26"/>
        <v/>
      </c>
      <c r="CY54" s="28" t="str">
        <f t="shared" si="27"/>
        <v/>
      </c>
      <c r="CZ54" s="28" t="str">
        <f t="shared" si="28"/>
        <v/>
      </c>
      <c r="DU54" s="121" t="str">
        <f t="shared" si="8"/>
        <v/>
      </c>
      <c r="DW54" s="17" t="str">
        <f t="shared" si="9"/>
        <v/>
      </c>
    </row>
    <row r="55" spans="1:127" ht="30" customHeight="1" x14ac:dyDescent="0.25">
      <c r="A55" s="34"/>
      <c r="B55" s="266" t="str">
        <f t="shared" si="35"/>
        <v/>
      </c>
      <c r="C55" s="267"/>
      <c r="D55" s="268"/>
      <c r="E55" s="269"/>
      <c r="F55" s="269"/>
      <c r="G55" s="269"/>
      <c r="H55" s="270"/>
      <c r="I55" s="270"/>
      <c r="J55" s="270"/>
      <c r="K55" s="270"/>
      <c r="L55" s="270"/>
      <c r="M55" s="270"/>
      <c r="N55" s="270"/>
      <c r="O55" s="269"/>
      <c r="P55" s="269"/>
      <c r="Q55" s="269"/>
      <c r="R55" s="271"/>
      <c r="S55" s="272"/>
      <c r="T55" s="254" t="str">
        <f t="shared" si="2"/>
        <v/>
      </c>
      <c r="U55" s="255"/>
      <c r="V55" s="34"/>
      <c r="AG55" s="17" t="str">
        <f t="shared" si="10"/>
        <v/>
      </c>
      <c r="AI55" s="263">
        <v>48</v>
      </c>
      <c r="AJ55" s="264"/>
      <c r="AK55" s="265"/>
      <c r="AL55" s="263" t="str">
        <f t="shared" si="36"/>
        <v/>
      </c>
      <c r="AM55" s="264"/>
      <c r="AN55" s="264"/>
      <c r="AO55" s="263" t="str">
        <f t="shared" si="11"/>
        <v/>
      </c>
      <c r="AP55" s="264"/>
      <c r="AQ55" s="264"/>
      <c r="AR55" s="264"/>
      <c r="AS55" s="264"/>
      <c r="AT55" s="264"/>
      <c r="AU55" s="265"/>
      <c r="AV55" s="263" t="str">
        <f t="shared" si="12"/>
        <v/>
      </c>
      <c r="AW55" s="264"/>
      <c r="AX55" s="264"/>
      <c r="AY55" s="263" t="str">
        <f t="shared" si="13"/>
        <v/>
      </c>
      <c r="AZ55" s="265"/>
      <c r="BB55" s="24" t="str">
        <f>IF($AG55="", "", IF(AND($AL55="", $AO55="", $AV55="", $AY55=""), $BB$3, IF(COUNTIF($BB$8:$BB54, $BB$4)&gt;0, $BB$5, $BB$4)))</f>
        <v/>
      </c>
      <c r="BD55" s="31" t="str">
        <f t="shared" si="14"/>
        <v/>
      </c>
      <c r="BF55" s="28" t="str">
        <f t="shared" si="15"/>
        <v/>
      </c>
      <c r="BH55" s="28" t="str">
        <f>IF($E55="", "", $BH$3+SUMIF($O$8:$O54, $E55, $CJ$8:$CJ54)-SUMIF($E$8:$E54, $E55, $H$8:$H54))</f>
        <v/>
      </c>
      <c r="BJ55" s="17" t="str">
        <f t="shared" si="16"/>
        <v/>
      </c>
      <c r="BM55" s="28" t="str">
        <f t="shared" si="37"/>
        <v/>
      </c>
      <c r="BN55" s="26"/>
      <c r="BO55" s="28" t="str">
        <f>IF($O55="", "", $BH$3+SUMIF($O$8:$O54, $O55, $CP$8:$CP54)-SUMIF($E$8:$E54, $O55, $H$8:$H54))</f>
        <v/>
      </c>
      <c r="BP55" s="26"/>
      <c r="BQ55" s="69" t="str">
        <f>IF($AG55="", "", IF($R55="", $BQ$5, IFERROR(INDEX('Game Setup'!$JE$8:$JE$176, MATCH($R55, 'Game Setup'!$JE$8:$JE$176, 1)), "")))</f>
        <v/>
      </c>
      <c r="BR55" s="26"/>
      <c r="BS55" s="73" t="str">
        <f>IF(OR($E55="", $BQ55=""), "", IFERROR(INDEX('Game Setup'!$ML$8:$NE$176, MATCH($BQ55, 'Game Setup'!$JE$8:$JE$176, 0), MATCH($E55, 'Game Setup'!$ML$7:$NE$7, 0)), ""))</f>
        <v/>
      </c>
      <c r="BT55" s="74" t="str">
        <f>IF(OR($O55="", $BQ55=""), "", IFERROR(INDEX('Game Setup'!$ML$8:$NE$176, MATCH($BQ55, 'Game Setup'!$JE$8:$JE$176, 0), MATCH($O55, 'Game Setup'!$ML$7:$NE$7, 0)), ""))</f>
        <v/>
      </c>
      <c r="BU55" s="74" t="str">
        <f>IF(OR($O55="", $BQ55=""), "", IFERROR(INDEX('Game Setup'!$NG$8:$NG$176, MATCH($BQ55, 'Game Setup'!$JE$8:$JE$176, 0)), ""))</f>
        <v/>
      </c>
      <c r="BV55" s="26"/>
      <c r="BW55" s="179" t="str">
        <f t="shared" si="17"/>
        <v/>
      </c>
      <c r="BX55" s="180" t="str">
        <f t="shared" si="18"/>
        <v/>
      </c>
      <c r="BY55" s="26"/>
      <c r="BZ55" s="40" t="str">
        <f t="shared" si="3"/>
        <v/>
      </c>
      <c r="CB55" s="40" t="str">
        <f t="shared" si="4"/>
        <v/>
      </c>
      <c r="CD55" s="28" t="str">
        <f t="shared" si="5"/>
        <v/>
      </c>
      <c r="CF55" s="28" t="str">
        <f t="shared" si="19"/>
        <v/>
      </c>
      <c r="CH55" s="28" t="str">
        <f t="shared" si="6"/>
        <v/>
      </c>
      <c r="CJ55" s="28" t="str">
        <f t="shared" si="20"/>
        <v/>
      </c>
      <c r="CL55" s="28">
        <f t="shared" si="38"/>
        <v>0</v>
      </c>
      <c r="CN55" s="28" t="str">
        <f t="shared" si="21"/>
        <v/>
      </c>
      <c r="CO55" s="26"/>
      <c r="CP55" s="28" t="str">
        <f t="shared" si="22"/>
        <v/>
      </c>
      <c r="CS55" s="17" t="str">
        <f t="shared" si="23"/>
        <v/>
      </c>
      <c r="CT55" s="19" t="str">
        <f t="shared" si="24"/>
        <v/>
      </c>
      <c r="CV55" s="179" t="str">
        <f t="shared" si="25"/>
        <v/>
      </c>
      <c r="CW55" s="180" t="str">
        <f t="shared" si="26"/>
        <v/>
      </c>
      <c r="CY55" s="28" t="str">
        <f t="shared" si="27"/>
        <v/>
      </c>
      <c r="CZ55" s="28" t="str">
        <f t="shared" si="28"/>
        <v/>
      </c>
      <c r="DU55" s="121" t="str">
        <f t="shared" si="8"/>
        <v/>
      </c>
      <c r="DW55" s="17" t="str">
        <f t="shared" si="9"/>
        <v/>
      </c>
    </row>
    <row r="56" spans="1:127" ht="30" customHeight="1" x14ac:dyDescent="0.25">
      <c r="A56" s="34"/>
      <c r="B56" s="266" t="str">
        <f t="shared" si="35"/>
        <v/>
      </c>
      <c r="C56" s="267"/>
      <c r="D56" s="268"/>
      <c r="E56" s="269"/>
      <c r="F56" s="269"/>
      <c r="G56" s="269"/>
      <c r="H56" s="270"/>
      <c r="I56" s="270"/>
      <c r="J56" s="270"/>
      <c r="K56" s="270"/>
      <c r="L56" s="270"/>
      <c r="M56" s="270"/>
      <c r="N56" s="270"/>
      <c r="O56" s="269"/>
      <c r="P56" s="269"/>
      <c r="Q56" s="269"/>
      <c r="R56" s="271"/>
      <c r="S56" s="272"/>
      <c r="T56" s="254" t="str">
        <f t="shared" si="2"/>
        <v/>
      </c>
      <c r="U56" s="255"/>
      <c r="V56" s="34"/>
      <c r="AG56" s="17" t="str">
        <f t="shared" si="10"/>
        <v/>
      </c>
      <c r="AI56" s="263">
        <v>49</v>
      </c>
      <c r="AJ56" s="264"/>
      <c r="AK56" s="265"/>
      <c r="AL56" s="263" t="str">
        <f t="shared" si="36"/>
        <v/>
      </c>
      <c r="AM56" s="264"/>
      <c r="AN56" s="264"/>
      <c r="AO56" s="263" t="str">
        <f t="shared" si="11"/>
        <v/>
      </c>
      <c r="AP56" s="264"/>
      <c r="AQ56" s="264"/>
      <c r="AR56" s="264"/>
      <c r="AS56" s="264"/>
      <c r="AT56" s="264"/>
      <c r="AU56" s="265"/>
      <c r="AV56" s="263" t="str">
        <f t="shared" si="12"/>
        <v/>
      </c>
      <c r="AW56" s="264"/>
      <c r="AX56" s="264"/>
      <c r="AY56" s="263" t="str">
        <f t="shared" si="13"/>
        <v/>
      </c>
      <c r="AZ56" s="265"/>
      <c r="BB56" s="24" t="str">
        <f>IF($AG56="", "", IF(AND($AL56="", $AO56="", $AV56="", $AY56=""), $BB$3, IF(COUNTIF($BB$8:$BB55, $BB$4)&gt;0, $BB$5, $BB$4)))</f>
        <v/>
      </c>
      <c r="BD56" s="31" t="str">
        <f t="shared" si="14"/>
        <v/>
      </c>
      <c r="BF56" s="28" t="str">
        <f t="shared" si="15"/>
        <v/>
      </c>
      <c r="BH56" s="28" t="str">
        <f>IF($E56="", "", $BH$3+SUMIF($O$8:$O55, $E56, $CJ$8:$CJ55)-SUMIF($E$8:$E55, $E56, $H$8:$H55))</f>
        <v/>
      </c>
      <c r="BJ56" s="17" t="str">
        <f t="shared" si="16"/>
        <v/>
      </c>
      <c r="BM56" s="28" t="str">
        <f t="shared" si="37"/>
        <v/>
      </c>
      <c r="BN56" s="26"/>
      <c r="BO56" s="28" t="str">
        <f>IF($O56="", "", $BH$3+SUMIF($O$8:$O55, $O56, $CP$8:$CP55)-SUMIF($E$8:$E55, $O56, $H$8:$H55))</f>
        <v/>
      </c>
      <c r="BP56" s="26"/>
      <c r="BQ56" s="69" t="str">
        <f>IF($AG56="", "", IF($R56="", $BQ$5, IFERROR(INDEX('Game Setup'!$JE$8:$JE$176, MATCH($R56, 'Game Setup'!$JE$8:$JE$176, 1)), "")))</f>
        <v/>
      </c>
      <c r="BR56" s="26"/>
      <c r="BS56" s="73" t="str">
        <f>IF(OR($E56="", $BQ56=""), "", IFERROR(INDEX('Game Setup'!$ML$8:$NE$176, MATCH($BQ56, 'Game Setup'!$JE$8:$JE$176, 0), MATCH($E56, 'Game Setup'!$ML$7:$NE$7, 0)), ""))</f>
        <v/>
      </c>
      <c r="BT56" s="74" t="str">
        <f>IF(OR($O56="", $BQ56=""), "", IFERROR(INDEX('Game Setup'!$ML$8:$NE$176, MATCH($BQ56, 'Game Setup'!$JE$8:$JE$176, 0), MATCH($O56, 'Game Setup'!$ML$7:$NE$7, 0)), ""))</f>
        <v/>
      </c>
      <c r="BU56" s="74" t="str">
        <f>IF(OR($O56="", $BQ56=""), "", IFERROR(INDEX('Game Setup'!$NG$8:$NG$176, MATCH($BQ56, 'Game Setup'!$JE$8:$JE$176, 0)), ""))</f>
        <v/>
      </c>
      <c r="BV56" s="26"/>
      <c r="BW56" s="179" t="str">
        <f t="shared" si="17"/>
        <v/>
      </c>
      <c r="BX56" s="180" t="str">
        <f t="shared" si="18"/>
        <v/>
      </c>
      <c r="BY56" s="26"/>
      <c r="BZ56" s="40" t="str">
        <f t="shared" si="3"/>
        <v/>
      </c>
      <c r="CB56" s="40" t="str">
        <f t="shared" si="4"/>
        <v/>
      </c>
      <c r="CD56" s="28" t="str">
        <f t="shared" si="5"/>
        <v/>
      </c>
      <c r="CF56" s="28" t="str">
        <f t="shared" si="19"/>
        <v/>
      </c>
      <c r="CH56" s="28" t="str">
        <f t="shared" si="6"/>
        <v/>
      </c>
      <c r="CJ56" s="28" t="str">
        <f t="shared" si="20"/>
        <v/>
      </c>
      <c r="CL56" s="28">
        <f t="shared" si="38"/>
        <v>0</v>
      </c>
      <c r="CN56" s="28" t="str">
        <f t="shared" si="21"/>
        <v/>
      </c>
      <c r="CO56" s="26"/>
      <c r="CP56" s="28" t="str">
        <f t="shared" si="22"/>
        <v/>
      </c>
      <c r="CS56" s="17" t="str">
        <f t="shared" si="23"/>
        <v/>
      </c>
      <c r="CT56" s="19" t="str">
        <f t="shared" si="24"/>
        <v/>
      </c>
      <c r="CV56" s="179" t="str">
        <f t="shared" si="25"/>
        <v/>
      </c>
      <c r="CW56" s="180" t="str">
        <f t="shared" si="26"/>
        <v/>
      </c>
      <c r="CY56" s="28" t="str">
        <f t="shared" si="27"/>
        <v/>
      </c>
      <c r="CZ56" s="28" t="str">
        <f t="shared" si="28"/>
        <v/>
      </c>
      <c r="DU56" s="121" t="str">
        <f t="shared" si="8"/>
        <v/>
      </c>
      <c r="DW56" s="17" t="str">
        <f t="shared" si="9"/>
        <v/>
      </c>
    </row>
    <row r="57" spans="1:127" ht="30" customHeight="1" x14ac:dyDescent="0.25">
      <c r="A57" s="34"/>
      <c r="B57" s="266" t="str">
        <f t="shared" si="35"/>
        <v/>
      </c>
      <c r="C57" s="267"/>
      <c r="D57" s="268"/>
      <c r="E57" s="269"/>
      <c r="F57" s="269"/>
      <c r="G57" s="269"/>
      <c r="H57" s="270"/>
      <c r="I57" s="270"/>
      <c r="J57" s="270"/>
      <c r="K57" s="270"/>
      <c r="L57" s="270"/>
      <c r="M57" s="270"/>
      <c r="N57" s="270"/>
      <c r="O57" s="269"/>
      <c r="P57" s="269"/>
      <c r="Q57" s="269"/>
      <c r="R57" s="271"/>
      <c r="S57" s="272"/>
      <c r="T57" s="254" t="str">
        <f t="shared" si="2"/>
        <v/>
      </c>
      <c r="U57" s="255"/>
      <c r="V57" s="34"/>
      <c r="AG57" s="17" t="str">
        <f t="shared" si="10"/>
        <v/>
      </c>
      <c r="AI57" s="263">
        <v>50</v>
      </c>
      <c r="AJ57" s="264"/>
      <c r="AK57" s="265"/>
      <c r="AL57" s="263" t="str">
        <f t="shared" si="36"/>
        <v/>
      </c>
      <c r="AM57" s="264"/>
      <c r="AN57" s="264"/>
      <c r="AO57" s="263" t="str">
        <f t="shared" si="11"/>
        <v/>
      </c>
      <c r="AP57" s="264"/>
      <c r="AQ57" s="264"/>
      <c r="AR57" s="264"/>
      <c r="AS57" s="264"/>
      <c r="AT57" s="264"/>
      <c r="AU57" s="265"/>
      <c r="AV57" s="263" t="str">
        <f t="shared" si="12"/>
        <v/>
      </c>
      <c r="AW57" s="264"/>
      <c r="AX57" s="264"/>
      <c r="AY57" s="263" t="str">
        <f t="shared" si="13"/>
        <v/>
      </c>
      <c r="AZ57" s="265"/>
      <c r="BB57" s="24" t="str">
        <f>IF($AG57="", "", IF(AND($AL57="", $AO57="", $AV57="", $AY57=""), $BB$3, IF(COUNTIF($BB$8:$BB56, $BB$4)&gt;0, $BB$5, $BB$4)))</f>
        <v/>
      </c>
      <c r="BD57" s="31" t="str">
        <f t="shared" si="14"/>
        <v/>
      </c>
      <c r="BF57" s="28" t="str">
        <f t="shared" si="15"/>
        <v/>
      </c>
      <c r="BH57" s="28" t="str">
        <f>IF($E57="", "", $BH$3+SUMIF($O$8:$O56, $E57, $CJ$8:$CJ56)-SUMIF($E$8:$E56, $E57, $H$8:$H56))</f>
        <v/>
      </c>
      <c r="BJ57" s="17" t="str">
        <f t="shared" si="16"/>
        <v/>
      </c>
      <c r="BM57" s="28" t="str">
        <f t="shared" si="37"/>
        <v/>
      </c>
      <c r="BN57" s="26"/>
      <c r="BO57" s="28" t="str">
        <f>IF($O57="", "", $BH$3+SUMIF($O$8:$O56, $O57, $CP$8:$CP56)-SUMIF($E$8:$E56, $O57, $H$8:$H56))</f>
        <v/>
      </c>
      <c r="BP57" s="26"/>
      <c r="BQ57" s="69" t="str">
        <f>IF($AG57="", "", IF($R57="", $BQ$5, IFERROR(INDEX('Game Setup'!$JE$8:$JE$176, MATCH($R57, 'Game Setup'!$JE$8:$JE$176, 1)), "")))</f>
        <v/>
      </c>
      <c r="BR57" s="26"/>
      <c r="BS57" s="73" t="str">
        <f>IF(OR($E57="", $BQ57=""), "", IFERROR(INDEX('Game Setup'!$ML$8:$NE$176, MATCH($BQ57, 'Game Setup'!$JE$8:$JE$176, 0), MATCH($E57, 'Game Setup'!$ML$7:$NE$7, 0)), ""))</f>
        <v/>
      </c>
      <c r="BT57" s="74" t="str">
        <f>IF(OR($O57="", $BQ57=""), "", IFERROR(INDEX('Game Setup'!$ML$8:$NE$176, MATCH($BQ57, 'Game Setup'!$JE$8:$JE$176, 0), MATCH($O57, 'Game Setup'!$ML$7:$NE$7, 0)), ""))</f>
        <v/>
      </c>
      <c r="BU57" s="74" t="str">
        <f>IF(OR($O57="", $BQ57=""), "", IFERROR(INDEX('Game Setup'!$NG$8:$NG$176, MATCH($BQ57, 'Game Setup'!$JE$8:$JE$176, 0)), ""))</f>
        <v/>
      </c>
      <c r="BV57" s="26"/>
      <c r="BW57" s="179" t="str">
        <f t="shared" si="17"/>
        <v/>
      </c>
      <c r="BX57" s="180" t="str">
        <f t="shared" si="18"/>
        <v/>
      </c>
      <c r="BY57" s="26"/>
      <c r="BZ57" s="40" t="str">
        <f t="shared" si="3"/>
        <v/>
      </c>
      <c r="CB57" s="40" t="str">
        <f t="shared" si="4"/>
        <v/>
      </c>
      <c r="CD57" s="28" t="str">
        <f t="shared" si="5"/>
        <v/>
      </c>
      <c r="CF57" s="28" t="str">
        <f t="shared" si="19"/>
        <v/>
      </c>
      <c r="CH57" s="28" t="str">
        <f t="shared" si="6"/>
        <v/>
      </c>
      <c r="CJ57" s="28" t="str">
        <f t="shared" si="20"/>
        <v/>
      </c>
      <c r="CL57" s="28">
        <f t="shared" si="38"/>
        <v>0</v>
      </c>
      <c r="CN57" s="28" t="str">
        <f t="shared" si="21"/>
        <v/>
      </c>
      <c r="CO57" s="26"/>
      <c r="CP57" s="28" t="str">
        <f t="shared" si="22"/>
        <v/>
      </c>
      <c r="CS57" s="17" t="str">
        <f t="shared" si="23"/>
        <v/>
      </c>
      <c r="CT57" s="19" t="str">
        <f t="shared" si="24"/>
        <v/>
      </c>
      <c r="CV57" s="179" t="str">
        <f t="shared" si="25"/>
        <v/>
      </c>
      <c r="CW57" s="180" t="str">
        <f t="shared" si="26"/>
        <v/>
      </c>
      <c r="CY57" s="28" t="str">
        <f t="shared" si="27"/>
        <v/>
      </c>
      <c r="CZ57" s="28" t="str">
        <f t="shared" si="28"/>
        <v/>
      </c>
      <c r="DU57" s="121" t="str">
        <f t="shared" si="8"/>
        <v/>
      </c>
      <c r="DW57" s="17" t="str">
        <f t="shared" si="9"/>
        <v/>
      </c>
    </row>
    <row r="58" spans="1:127" ht="30" customHeight="1" x14ac:dyDescent="0.25">
      <c r="A58" s="34"/>
      <c r="B58" s="266" t="str">
        <f t="shared" si="35"/>
        <v/>
      </c>
      <c r="C58" s="267"/>
      <c r="D58" s="268"/>
      <c r="E58" s="269"/>
      <c r="F58" s="269"/>
      <c r="G58" s="269"/>
      <c r="H58" s="270"/>
      <c r="I58" s="270"/>
      <c r="J58" s="270"/>
      <c r="K58" s="270"/>
      <c r="L58" s="270"/>
      <c r="M58" s="270"/>
      <c r="N58" s="270"/>
      <c r="O58" s="269"/>
      <c r="P58" s="269"/>
      <c r="Q58" s="269"/>
      <c r="R58" s="271"/>
      <c r="S58" s="272"/>
      <c r="T58" s="254" t="str">
        <f t="shared" si="2"/>
        <v/>
      </c>
      <c r="U58" s="255"/>
      <c r="V58" s="34"/>
      <c r="AG58" s="17" t="str">
        <f t="shared" si="10"/>
        <v/>
      </c>
      <c r="AI58" s="263">
        <v>51</v>
      </c>
      <c r="AJ58" s="264"/>
      <c r="AK58" s="265"/>
      <c r="AL58" s="263" t="str">
        <f t="shared" si="36"/>
        <v/>
      </c>
      <c r="AM58" s="264"/>
      <c r="AN58" s="264"/>
      <c r="AO58" s="263" t="str">
        <f t="shared" si="11"/>
        <v/>
      </c>
      <c r="AP58" s="264"/>
      <c r="AQ58" s="264"/>
      <c r="AR58" s="264"/>
      <c r="AS58" s="264"/>
      <c r="AT58" s="264"/>
      <c r="AU58" s="265"/>
      <c r="AV58" s="263" t="str">
        <f t="shared" si="12"/>
        <v/>
      </c>
      <c r="AW58" s="264"/>
      <c r="AX58" s="264"/>
      <c r="AY58" s="263" t="str">
        <f t="shared" si="13"/>
        <v/>
      </c>
      <c r="AZ58" s="265"/>
      <c r="BB58" s="24" t="str">
        <f>IF($AG58="", "", IF(AND($AL58="", $AO58="", $AV58="", $AY58=""), $BB$3, IF(COUNTIF($BB$8:$BB57, $BB$4)&gt;0, $BB$5, $BB$4)))</f>
        <v/>
      </c>
      <c r="BD58" s="31" t="str">
        <f t="shared" si="14"/>
        <v/>
      </c>
      <c r="BF58" s="28" t="str">
        <f t="shared" si="15"/>
        <v/>
      </c>
      <c r="BH58" s="28" t="str">
        <f>IF($E58="", "", $BH$3+SUMIF($O$8:$O57, $E58, $CJ$8:$CJ57)-SUMIF($E$8:$E57, $E58, $H$8:$H57))</f>
        <v/>
      </c>
      <c r="BJ58" s="17" t="str">
        <f t="shared" si="16"/>
        <v/>
      </c>
      <c r="BM58" s="28" t="str">
        <f t="shared" si="37"/>
        <v/>
      </c>
      <c r="BN58" s="26"/>
      <c r="BO58" s="28" t="str">
        <f>IF($O58="", "", $BH$3+SUMIF($O$8:$O57, $O58, $CP$8:$CP57)-SUMIF($E$8:$E57, $O58, $H$8:$H57))</f>
        <v/>
      </c>
      <c r="BP58" s="26"/>
      <c r="BQ58" s="69" t="str">
        <f>IF($AG58="", "", IF($R58="", $BQ$5, IFERROR(INDEX('Game Setup'!$JE$8:$JE$176, MATCH($R58, 'Game Setup'!$JE$8:$JE$176, 1)), "")))</f>
        <v/>
      </c>
      <c r="BR58" s="26"/>
      <c r="BS58" s="73" t="str">
        <f>IF(OR($E58="", $BQ58=""), "", IFERROR(INDEX('Game Setup'!$ML$8:$NE$176, MATCH($BQ58, 'Game Setup'!$JE$8:$JE$176, 0), MATCH($E58, 'Game Setup'!$ML$7:$NE$7, 0)), ""))</f>
        <v/>
      </c>
      <c r="BT58" s="74" t="str">
        <f>IF(OR($O58="", $BQ58=""), "", IFERROR(INDEX('Game Setup'!$ML$8:$NE$176, MATCH($BQ58, 'Game Setup'!$JE$8:$JE$176, 0), MATCH($O58, 'Game Setup'!$ML$7:$NE$7, 0)), ""))</f>
        <v/>
      </c>
      <c r="BU58" s="74" t="str">
        <f>IF(OR($O58="", $BQ58=""), "", IFERROR(INDEX('Game Setup'!$NG$8:$NG$176, MATCH($BQ58, 'Game Setup'!$JE$8:$JE$176, 0)), ""))</f>
        <v/>
      </c>
      <c r="BV58" s="26"/>
      <c r="BW58" s="179" t="str">
        <f t="shared" si="17"/>
        <v/>
      </c>
      <c r="BX58" s="180" t="str">
        <f t="shared" si="18"/>
        <v/>
      </c>
      <c r="BY58" s="26"/>
      <c r="BZ58" s="40" t="str">
        <f t="shared" si="3"/>
        <v/>
      </c>
      <c r="CB58" s="40" t="str">
        <f t="shared" si="4"/>
        <v/>
      </c>
      <c r="CD58" s="28" t="str">
        <f t="shared" si="5"/>
        <v/>
      </c>
      <c r="CF58" s="28" t="str">
        <f t="shared" si="19"/>
        <v/>
      </c>
      <c r="CH58" s="28" t="str">
        <f t="shared" si="6"/>
        <v/>
      </c>
      <c r="CJ58" s="28" t="str">
        <f t="shared" si="20"/>
        <v/>
      </c>
      <c r="CL58" s="28">
        <f t="shared" si="38"/>
        <v>0</v>
      </c>
      <c r="CN58" s="28" t="str">
        <f t="shared" si="21"/>
        <v/>
      </c>
      <c r="CO58" s="26"/>
      <c r="CP58" s="28" t="str">
        <f t="shared" si="22"/>
        <v/>
      </c>
      <c r="CS58" s="17" t="str">
        <f t="shared" si="23"/>
        <v/>
      </c>
      <c r="CT58" s="19" t="str">
        <f t="shared" si="24"/>
        <v/>
      </c>
      <c r="CV58" s="179" t="str">
        <f t="shared" si="25"/>
        <v/>
      </c>
      <c r="CW58" s="180" t="str">
        <f t="shared" si="26"/>
        <v/>
      </c>
      <c r="CY58" s="28" t="str">
        <f t="shared" si="27"/>
        <v/>
      </c>
      <c r="CZ58" s="28" t="str">
        <f t="shared" si="28"/>
        <v/>
      </c>
      <c r="DU58" s="121" t="str">
        <f t="shared" si="8"/>
        <v/>
      </c>
      <c r="DW58" s="17" t="str">
        <f t="shared" si="9"/>
        <v/>
      </c>
    </row>
    <row r="59" spans="1:127" ht="30" customHeight="1" x14ac:dyDescent="0.25">
      <c r="A59" s="34"/>
      <c r="B59" s="266" t="str">
        <f t="shared" si="35"/>
        <v/>
      </c>
      <c r="C59" s="267"/>
      <c r="D59" s="268"/>
      <c r="E59" s="269"/>
      <c r="F59" s="269"/>
      <c r="G59" s="269"/>
      <c r="H59" s="270"/>
      <c r="I59" s="270"/>
      <c r="J59" s="270"/>
      <c r="K59" s="270"/>
      <c r="L59" s="270"/>
      <c r="M59" s="270"/>
      <c r="N59" s="270"/>
      <c r="O59" s="269"/>
      <c r="P59" s="269"/>
      <c r="Q59" s="269"/>
      <c r="R59" s="271"/>
      <c r="S59" s="272"/>
      <c r="T59" s="254" t="str">
        <f t="shared" si="2"/>
        <v/>
      </c>
      <c r="U59" s="255"/>
      <c r="V59" s="34"/>
      <c r="AG59" s="17" t="str">
        <f t="shared" si="10"/>
        <v/>
      </c>
      <c r="AI59" s="263">
        <v>52</v>
      </c>
      <c r="AJ59" s="264"/>
      <c r="AK59" s="265"/>
      <c r="AL59" s="263" t="str">
        <f t="shared" si="36"/>
        <v/>
      </c>
      <c r="AM59" s="264"/>
      <c r="AN59" s="264"/>
      <c r="AO59" s="263" t="str">
        <f t="shared" si="11"/>
        <v/>
      </c>
      <c r="AP59" s="264"/>
      <c r="AQ59" s="264"/>
      <c r="AR59" s="264"/>
      <c r="AS59" s="264"/>
      <c r="AT59" s="264"/>
      <c r="AU59" s="265"/>
      <c r="AV59" s="263" t="str">
        <f t="shared" si="12"/>
        <v/>
      </c>
      <c r="AW59" s="264"/>
      <c r="AX59" s="264"/>
      <c r="AY59" s="263" t="str">
        <f t="shared" si="13"/>
        <v/>
      </c>
      <c r="AZ59" s="265"/>
      <c r="BB59" s="24" t="str">
        <f>IF($AG59="", "", IF(AND($AL59="", $AO59="", $AV59="", $AY59=""), $BB$3, IF(COUNTIF($BB$8:$BB58, $BB$4)&gt;0, $BB$5, $BB$4)))</f>
        <v/>
      </c>
      <c r="BD59" s="31" t="str">
        <f t="shared" si="14"/>
        <v/>
      </c>
      <c r="BF59" s="28" t="str">
        <f t="shared" si="15"/>
        <v/>
      </c>
      <c r="BH59" s="28" t="str">
        <f>IF($E59="", "", $BH$3+SUMIF($O$8:$O58, $E59, $CJ$8:$CJ58)-SUMIF($E$8:$E58, $E59, $H$8:$H58))</f>
        <v/>
      </c>
      <c r="BJ59" s="17" t="str">
        <f t="shared" si="16"/>
        <v/>
      </c>
      <c r="BM59" s="28" t="str">
        <f t="shared" si="37"/>
        <v/>
      </c>
      <c r="BN59" s="26"/>
      <c r="BO59" s="28" t="str">
        <f>IF($O59="", "", $BH$3+SUMIF($O$8:$O58, $O59, $CP$8:$CP58)-SUMIF($E$8:$E58, $O59, $H$8:$H58))</f>
        <v/>
      </c>
      <c r="BP59" s="26"/>
      <c r="BQ59" s="69" t="str">
        <f>IF($AG59="", "", IF($R59="", $BQ$5, IFERROR(INDEX('Game Setup'!$JE$8:$JE$176, MATCH($R59, 'Game Setup'!$JE$8:$JE$176, 1)), "")))</f>
        <v/>
      </c>
      <c r="BR59" s="26"/>
      <c r="BS59" s="73" t="str">
        <f>IF(OR($E59="", $BQ59=""), "", IFERROR(INDEX('Game Setup'!$ML$8:$NE$176, MATCH($BQ59, 'Game Setup'!$JE$8:$JE$176, 0), MATCH($E59, 'Game Setup'!$ML$7:$NE$7, 0)), ""))</f>
        <v/>
      </c>
      <c r="BT59" s="74" t="str">
        <f>IF(OR($O59="", $BQ59=""), "", IFERROR(INDEX('Game Setup'!$ML$8:$NE$176, MATCH($BQ59, 'Game Setup'!$JE$8:$JE$176, 0), MATCH($O59, 'Game Setup'!$ML$7:$NE$7, 0)), ""))</f>
        <v/>
      </c>
      <c r="BU59" s="74" t="str">
        <f>IF(OR($O59="", $BQ59=""), "", IFERROR(INDEX('Game Setup'!$NG$8:$NG$176, MATCH($BQ59, 'Game Setup'!$JE$8:$JE$176, 0)), ""))</f>
        <v/>
      </c>
      <c r="BV59" s="26"/>
      <c r="BW59" s="179" t="str">
        <f t="shared" si="17"/>
        <v/>
      </c>
      <c r="BX59" s="180" t="str">
        <f t="shared" si="18"/>
        <v/>
      </c>
      <c r="BY59" s="26"/>
      <c r="BZ59" s="40" t="str">
        <f t="shared" si="3"/>
        <v/>
      </c>
      <c r="CB59" s="40" t="str">
        <f t="shared" si="4"/>
        <v/>
      </c>
      <c r="CD59" s="28" t="str">
        <f t="shared" si="5"/>
        <v/>
      </c>
      <c r="CF59" s="28" t="str">
        <f t="shared" si="19"/>
        <v/>
      </c>
      <c r="CH59" s="28" t="str">
        <f t="shared" si="6"/>
        <v/>
      </c>
      <c r="CJ59" s="28" t="str">
        <f t="shared" si="20"/>
        <v/>
      </c>
      <c r="CL59" s="28">
        <f t="shared" si="38"/>
        <v>0</v>
      </c>
      <c r="CN59" s="28" t="str">
        <f t="shared" si="21"/>
        <v/>
      </c>
      <c r="CO59" s="26"/>
      <c r="CP59" s="28" t="str">
        <f t="shared" si="22"/>
        <v/>
      </c>
      <c r="CS59" s="17" t="str">
        <f t="shared" si="23"/>
        <v/>
      </c>
      <c r="CT59" s="19" t="str">
        <f t="shared" si="24"/>
        <v/>
      </c>
      <c r="CV59" s="179" t="str">
        <f t="shared" si="25"/>
        <v/>
      </c>
      <c r="CW59" s="180" t="str">
        <f t="shared" si="26"/>
        <v/>
      </c>
      <c r="CY59" s="28" t="str">
        <f t="shared" si="27"/>
        <v/>
      </c>
      <c r="CZ59" s="28" t="str">
        <f t="shared" si="28"/>
        <v/>
      </c>
      <c r="DU59" s="121" t="str">
        <f t="shared" si="8"/>
        <v/>
      </c>
      <c r="DW59" s="17" t="str">
        <f t="shared" si="9"/>
        <v/>
      </c>
    </row>
    <row r="60" spans="1:127" ht="30" customHeight="1" x14ac:dyDescent="0.25">
      <c r="A60" s="34"/>
      <c r="B60" s="266" t="str">
        <f t="shared" si="35"/>
        <v/>
      </c>
      <c r="C60" s="267"/>
      <c r="D60" s="268"/>
      <c r="E60" s="269"/>
      <c r="F60" s="269"/>
      <c r="G60" s="269"/>
      <c r="H60" s="270"/>
      <c r="I60" s="270"/>
      <c r="J60" s="270"/>
      <c r="K60" s="270"/>
      <c r="L60" s="270"/>
      <c r="M60" s="270"/>
      <c r="N60" s="270"/>
      <c r="O60" s="269"/>
      <c r="P60" s="269"/>
      <c r="Q60" s="269"/>
      <c r="R60" s="271"/>
      <c r="S60" s="272"/>
      <c r="T60" s="254" t="str">
        <f t="shared" si="2"/>
        <v/>
      </c>
      <c r="U60" s="255"/>
      <c r="V60" s="34"/>
      <c r="AG60" s="17" t="str">
        <f t="shared" si="10"/>
        <v/>
      </c>
      <c r="AI60" s="263">
        <v>53</v>
      </c>
      <c r="AJ60" s="264"/>
      <c r="AK60" s="265"/>
      <c r="AL60" s="263" t="str">
        <f t="shared" si="36"/>
        <v/>
      </c>
      <c r="AM60" s="264"/>
      <c r="AN60" s="264"/>
      <c r="AO60" s="263" t="str">
        <f t="shared" si="11"/>
        <v/>
      </c>
      <c r="AP60" s="264"/>
      <c r="AQ60" s="264"/>
      <c r="AR60" s="264"/>
      <c r="AS60" s="264"/>
      <c r="AT60" s="264"/>
      <c r="AU60" s="265"/>
      <c r="AV60" s="263" t="str">
        <f t="shared" si="12"/>
        <v/>
      </c>
      <c r="AW60" s="264"/>
      <c r="AX60" s="264"/>
      <c r="AY60" s="263" t="str">
        <f t="shared" si="13"/>
        <v/>
      </c>
      <c r="AZ60" s="265"/>
      <c r="BB60" s="24" t="str">
        <f>IF($AG60="", "", IF(AND($AL60="", $AO60="", $AV60="", $AY60=""), $BB$3, IF(COUNTIF($BB$8:$BB59, $BB$4)&gt;0, $BB$5, $BB$4)))</f>
        <v/>
      </c>
      <c r="BD60" s="31" t="str">
        <f t="shared" si="14"/>
        <v/>
      </c>
      <c r="BF60" s="28" t="str">
        <f t="shared" si="15"/>
        <v/>
      </c>
      <c r="BH60" s="28" t="str">
        <f>IF($E60="", "", $BH$3+SUMIF($O$8:$O59, $E60, $CJ$8:$CJ59)-SUMIF($E$8:$E59, $E60, $H$8:$H59))</f>
        <v/>
      </c>
      <c r="BJ60" s="17" t="str">
        <f t="shared" si="16"/>
        <v/>
      </c>
      <c r="BM60" s="28" t="str">
        <f t="shared" si="37"/>
        <v/>
      </c>
      <c r="BN60" s="26"/>
      <c r="BO60" s="28" t="str">
        <f>IF($O60="", "", $BH$3+SUMIF($O$8:$O59, $O60, $CP$8:$CP59)-SUMIF($E$8:$E59, $O60, $H$8:$H59))</f>
        <v/>
      </c>
      <c r="BP60" s="26"/>
      <c r="BQ60" s="69" t="str">
        <f>IF($AG60="", "", IF($R60="", $BQ$5, IFERROR(INDEX('Game Setup'!$JE$8:$JE$176, MATCH($R60, 'Game Setup'!$JE$8:$JE$176, 1)), "")))</f>
        <v/>
      </c>
      <c r="BR60" s="26"/>
      <c r="BS60" s="73" t="str">
        <f>IF(OR($E60="", $BQ60=""), "", IFERROR(INDEX('Game Setup'!$ML$8:$NE$176, MATCH($BQ60, 'Game Setup'!$JE$8:$JE$176, 0), MATCH($E60, 'Game Setup'!$ML$7:$NE$7, 0)), ""))</f>
        <v/>
      </c>
      <c r="BT60" s="74" t="str">
        <f>IF(OR($O60="", $BQ60=""), "", IFERROR(INDEX('Game Setup'!$ML$8:$NE$176, MATCH($BQ60, 'Game Setup'!$JE$8:$JE$176, 0), MATCH($O60, 'Game Setup'!$ML$7:$NE$7, 0)), ""))</f>
        <v/>
      </c>
      <c r="BU60" s="74" t="str">
        <f>IF(OR($O60="", $BQ60=""), "", IFERROR(INDEX('Game Setup'!$NG$8:$NG$176, MATCH($BQ60, 'Game Setup'!$JE$8:$JE$176, 0)), ""))</f>
        <v/>
      </c>
      <c r="BV60" s="26"/>
      <c r="BW60" s="179" t="str">
        <f t="shared" si="17"/>
        <v/>
      </c>
      <c r="BX60" s="180" t="str">
        <f t="shared" si="18"/>
        <v/>
      </c>
      <c r="BY60" s="26"/>
      <c r="BZ60" s="40" t="str">
        <f t="shared" si="3"/>
        <v/>
      </c>
      <c r="CB60" s="40" t="str">
        <f t="shared" si="4"/>
        <v/>
      </c>
      <c r="CD60" s="28" t="str">
        <f t="shared" si="5"/>
        <v/>
      </c>
      <c r="CF60" s="28" t="str">
        <f t="shared" si="19"/>
        <v/>
      </c>
      <c r="CH60" s="28" t="str">
        <f t="shared" si="6"/>
        <v/>
      </c>
      <c r="CJ60" s="28" t="str">
        <f t="shared" si="20"/>
        <v/>
      </c>
      <c r="CL60" s="28">
        <f t="shared" si="38"/>
        <v>0</v>
      </c>
      <c r="CN60" s="28" t="str">
        <f t="shared" si="21"/>
        <v/>
      </c>
      <c r="CO60" s="26"/>
      <c r="CP60" s="28" t="str">
        <f t="shared" si="22"/>
        <v/>
      </c>
      <c r="CS60" s="17" t="str">
        <f t="shared" si="23"/>
        <v/>
      </c>
      <c r="CT60" s="19" t="str">
        <f t="shared" si="24"/>
        <v/>
      </c>
      <c r="CV60" s="179" t="str">
        <f t="shared" si="25"/>
        <v/>
      </c>
      <c r="CW60" s="180" t="str">
        <f t="shared" si="26"/>
        <v/>
      </c>
      <c r="CY60" s="28" t="str">
        <f t="shared" si="27"/>
        <v/>
      </c>
      <c r="CZ60" s="28" t="str">
        <f t="shared" si="28"/>
        <v/>
      </c>
      <c r="DU60" s="121" t="str">
        <f t="shared" si="8"/>
        <v/>
      </c>
      <c r="DW60" s="17" t="str">
        <f t="shared" si="9"/>
        <v/>
      </c>
    </row>
    <row r="61" spans="1:127" ht="30" customHeight="1" x14ac:dyDescent="0.25">
      <c r="A61" s="34"/>
      <c r="B61" s="266" t="str">
        <f t="shared" si="35"/>
        <v/>
      </c>
      <c r="C61" s="267"/>
      <c r="D61" s="268"/>
      <c r="E61" s="269"/>
      <c r="F61" s="269"/>
      <c r="G61" s="269"/>
      <c r="H61" s="270"/>
      <c r="I61" s="270"/>
      <c r="J61" s="270"/>
      <c r="K61" s="270"/>
      <c r="L61" s="270"/>
      <c r="M61" s="270"/>
      <c r="N61" s="270"/>
      <c r="O61" s="269"/>
      <c r="P61" s="269"/>
      <c r="Q61" s="269"/>
      <c r="R61" s="271"/>
      <c r="S61" s="272"/>
      <c r="T61" s="254" t="str">
        <f t="shared" si="2"/>
        <v/>
      </c>
      <c r="U61" s="255"/>
      <c r="V61" s="34"/>
      <c r="AG61" s="17" t="str">
        <f t="shared" si="10"/>
        <v/>
      </c>
      <c r="AI61" s="263">
        <v>54</v>
      </c>
      <c r="AJ61" s="264"/>
      <c r="AK61" s="265"/>
      <c r="AL61" s="263" t="str">
        <f t="shared" si="36"/>
        <v/>
      </c>
      <c r="AM61" s="264"/>
      <c r="AN61" s="264"/>
      <c r="AO61" s="263" t="str">
        <f t="shared" si="11"/>
        <v/>
      </c>
      <c r="AP61" s="264"/>
      <c r="AQ61" s="264"/>
      <c r="AR61" s="264"/>
      <c r="AS61" s="264"/>
      <c r="AT61" s="264"/>
      <c r="AU61" s="265"/>
      <c r="AV61" s="263" t="str">
        <f t="shared" si="12"/>
        <v/>
      </c>
      <c r="AW61" s="264"/>
      <c r="AX61" s="264"/>
      <c r="AY61" s="263" t="str">
        <f t="shared" si="13"/>
        <v/>
      </c>
      <c r="AZ61" s="265"/>
      <c r="BB61" s="24" t="str">
        <f>IF($AG61="", "", IF(AND($AL61="", $AO61="", $AV61="", $AY61=""), $BB$3, IF(COUNTIF($BB$8:$BB60, $BB$4)&gt;0, $BB$5, $BB$4)))</f>
        <v/>
      </c>
      <c r="BD61" s="31" t="str">
        <f t="shared" si="14"/>
        <v/>
      </c>
      <c r="BF61" s="28" t="str">
        <f t="shared" si="15"/>
        <v/>
      </c>
      <c r="BH61" s="28" t="str">
        <f>IF($E61="", "", $BH$3+SUMIF($O$8:$O60, $E61, $CJ$8:$CJ60)-SUMIF($E$8:$E60, $E61, $H$8:$H60))</f>
        <v/>
      </c>
      <c r="BJ61" s="17" t="str">
        <f t="shared" si="16"/>
        <v/>
      </c>
      <c r="BM61" s="28" t="str">
        <f t="shared" si="37"/>
        <v/>
      </c>
      <c r="BN61" s="26"/>
      <c r="BO61" s="28" t="str">
        <f>IF($O61="", "", $BH$3+SUMIF($O$8:$O60, $O61, $CP$8:$CP60)-SUMIF($E$8:$E60, $O61, $H$8:$H60))</f>
        <v/>
      </c>
      <c r="BP61" s="26"/>
      <c r="BQ61" s="69" t="str">
        <f>IF($AG61="", "", IF($R61="", $BQ$5, IFERROR(INDEX('Game Setup'!$JE$8:$JE$176, MATCH($R61, 'Game Setup'!$JE$8:$JE$176, 1)), "")))</f>
        <v/>
      </c>
      <c r="BR61" s="26"/>
      <c r="BS61" s="73" t="str">
        <f>IF(OR($E61="", $BQ61=""), "", IFERROR(INDEX('Game Setup'!$ML$8:$NE$176, MATCH($BQ61, 'Game Setup'!$JE$8:$JE$176, 0), MATCH($E61, 'Game Setup'!$ML$7:$NE$7, 0)), ""))</f>
        <v/>
      </c>
      <c r="BT61" s="74" t="str">
        <f>IF(OR($O61="", $BQ61=""), "", IFERROR(INDEX('Game Setup'!$ML$8:$NE$176, MATCH($BQ61, 'Game Setup'!$JE$8:$JE$176, 0), MATCH($O61, 'Game Setup'!$ML$7:$NE$7, 0)), ""))</f>
        <v/>
      </c>
      <c r="BU61" s="74" t="str">
        <f>IF(OR($O61="", $BQ61=""), "", IFERROR(INDEX('Game Setup'!$NG$8:$NG$176, MATCH($BQ61, 'Game Setup'!$JE$8:$JE$176, 0)), ""))</f>
        <v/>
      </c>
      <c r="BV61" s="26"/>
      <c r="BW61" s="179" t="str">
        <f t="shared" si="17"/>
        <v/>
      </c>
      <c r="BX61" s="180" t="str">
        <f t="shared" si="18"/>
        <v/>
      </c>
      <c r="BY61" s="26"/>
      <c r="BZ61" s="40" t="str">
        <f t="shared" si="3"/>
        <v/>
      </c>
      <c r="CB61" s="40" t="str">
        <f t="shared" si="4"/>
        <v/>
      </c>
      <c r="CD61" s="28" t="str">
        <f t="shared" si="5"/>
        <v/>
      </c>
      <c r="CF61" s="28" t="str">
        <f t="shared" si="19"/>
        <v/>
      </c>
      <c r="CH61" s="28" t="str">
        <f t="shared" si="6"/>
        <v/>
      </c>
      <c r="CJ61" s="28" t="str">
        <f t="shared" si="20"/>
        <v/>
      </c>
      <c r="CL61" s="28">
        <f t="shared" si="38"/>
        <v>0</v>
      </c>
      <c r="CN61" s="28" t="str">
        <f t="shared" si="21"/>
        <v/>
      </c>
      <c r="CO61" s="26"/>
      <c r="CP61" s="28" t="str">
        <f t="shared" si="22"/>
        <v/>
      </c>
      <c r="CS61" s="17" t="str">
        <f t="shared" si="23"/>
        <v/>
      </c>
      <c r="CT61" s="19" t="str">
        <f t="shared" si="24"/>
        <v/>
      </c>
      <c r="CV61" s="179" t="str">
        <f t="shared" si="25"/>
        <v/>
      </c>
      <c r="CW61" s="180" t="str">
        <f t="shared" si="26"/>
        <v/>
      </c>
      <c r="CY61" s="28" t="str">
        <f t="shared" si="27"/>
        <v/>
      </c>
      <c r="CZ61" s="28" t="str">
        <f t="shared" si="28"/>
        <v/>
      </c>
      <c r="DU61" s="121" t="str">
        <f t="shared" si="8"/>
        <v/>
      </c>
      <c r="DW61" s="17" t="str">
        <f t="shared" si="9"/>
        <v/>
      </c>
    </row>
    <row r="62" spans="1:127" ht="30" customHeight="1" x14ac:dyDescent="0.25">
      <c r="A62" s="34"/>
      <c r="B62" s="266" t="str">
        <f t="shared" si="35"/>
        <v/>
      </c>
      <c r="C62" s="267"/>
      <c r="D62" s="268"/>
      <c r="E62" s="269"/>
      <c r="F62" s="269"/>
      <c r="G62" s="269"/>
      <c r="H62" s="270"/>
      <c r="I62" s="270"/>
      <c r="J62" s="270"/>
      <c r="K62" s="270"/>
      <c r="L62" s="270"/>
      <c r="M62" s="270"/>
      <c r="N62" s="270"/>
      <c r="O62" s="269"/>
      <c r="P62" s="269"/>
      <c r="Q62" s="269"/>
      <c r="R62" s="271"/>
      <c r="S62" s="272"/>
      <c r="T62" s="254" t="str">
        <f t="shared" si="2"/>
        <v/>
      </c>
      <c r="U62" s="255"/>
      <c r="V62" s="34"/>
      <c r="AG62" s="17" t="str">
        <f t="shared" si="10"/>
        <v/>
      </c>
      <c r="AI62" s="263">
        <v>55</v>
      </c>
      <c r="AJ62" s="264"/>
      <c r="AK62" s="265"/>
      <c r="AL62" s="263" t="str">
        <f t="shared" si="36"/>
        <v/>
      </c>
      <c r="AM62" s="264"/>
      <c r="AN62" s="264"/>
      <c r="AO62" s="263" t="str">
        <f t="shared" si="11"/>
        <v/>
      </c>
      <c r="AP62" s="264"/>
      <c r="AQ62" s="264"/>
      <c r="AR62" s="264"/>
      <c r="AS62" s="264"/>
      <c r="AT62" s="264"/>
      <c r="AU62" s="265"/>
      <c r="AV62" s="263" t="str">
        <f t="shared" si="12"/>
        <v/>
      </c>
      <c r="AW62" s="264"/>
      <c r="AX62" s="264"/>
      <c r="AY62" s="263" t="str">
        <f t="shared" si="13"/>
        <v/>
      </c>
      <c r="AZ62" s="265"/>
      <c r="BB62" s="24" t="str">
        <f>IF($AG62="", "", IF(AND($AL62="", $AO62="", $AV62="", $AY62=""), $BB$3, IF(COUNTIF($BB$8:$BB61, $BB$4)&gt;0, $BB$5, $BB$4)))</f>
        <v/>
      </c>
      <c r="BD62" s="31" t="str">
        <f t="shared" si="14"/>
        <v/>
      </c>
      <c r="BF62" s="28" t="str">
        <f t="shared" si="15"/>
        <v/>
      </c>
      <c r="BH62" s="28" t="str">
        <f>IF($E62="", "", $BH$3+SUMIF($O$8:$O61, $E62, $CJ$8:$CJ61)-SUMIF($E$8:$E61, $E62, $H$8:$H61))</f>
        <v/>
      </c>
      <c r="BJ62" s="17" t="str">
        <f t="shared" si="16"/>
        <v/>
      </c>
      <c r="BM62" s="28" t="str">
        <f t="shared" si="37"/>
        <v/>
      </c>
      <c r="BN62" s="26"/>
      <c r="BO62" s="28" t="str">
        <f>IF($O62="", "", $BH$3+SUMIF($O$8:$O61, $O62, $CP$8:$CP61)-SUMIF($E$8:$E61, $O62, $H$8:$H61))</f>
        <v/>
      </c>
      <c r="BP62" s="26"/>
      <c r="BQ62" s="69" t="str">
        <f>IF($AG62="", "", IF($R62="", $BQ$5, IFERROR(INDEX('Game Setup'!$JE$8:$JE$176, MATCH($R62, 'Game Setup'!$JE$8:$JE$176, 1)), "")))</f>
        <v/>
      </c>
      <c r="BR62" s="26"/>
      <c r="BS62" s="73" t="str">
        <f>IF(OR($E62="", $BQ62=""), "", IFERROR(INDEX('Game Setup'!$ML$8:$NE$176, MATCH($BQ62, 'Game Setup'!$JE$8:$JE$176, 0), MATCH($E62, 'Game Setup'!$ML$7:$NE$7, 0)), ""))</f>
        <v/>
      </c>
      <c r="BT62" s="74" t="str">
        <f>IF(OR($O62="", $BQ62=""), "", IFERROR(INDEX('Game Setup'!$ML$8:$NE$176, MATCH($BQ62, 'Game Setup'!$JE$8:$JE$176, 0), MATCH($O62, 'Game Setup'!$ML$7:$NE$7, 0)), ""))</f>
        <v/>
      </c>
      <c r="BU62" s="74" t="str">
        <f>IF(OR($O62="", $BQ62=""), "", IFERROR(INDEX('Game Setup'!$NG$8:$NG$176, MATCH($BQ62, 'Game Setup'!$JE$8:$JE$176, 0)), ""))</f>
        <v/>
      </c>
      <c r="BV62" s="26"/>
      <c r="BW62" s="179" t="str">
        <f t="shared" si="17"/>
        <v/>
      </c>
      <c r="BX62" s="180" t="str">
        <f t="shared" si="18"/>
        <v/>
      </c>
      <c r="BY62" s="26"/>
      <c r="BZ62" s="40" t="str">
        <f t="shared" si="3"/>
        <v/>
      </c>
      <c r="CB62" s="40" t="str">
        <f t="shared" si="4"/>
        <v/>
      </c>
      <c r="CD62" s="28" t="str">
        <f t="shared" si="5"/>
        <v/>
      </c>
      <c r="CF62" s="28" t="str">
        <f t="shared" si="19"/>
        <v/>
      </c>
      <c r="CH62" s="28" t="str">
        <f t="shared" si="6"/>
        <v/>
      </c>
      <c r="CJ62" s="28" t="str">
        <f t="shared" si="20"/>
        <v/>
      </c>
      <c r="CL62" s="28">
        <f t="shared" si="38"/>
        <v>0</v>
      </c>
      <c r="CN62" s="28" t="str">
        <f t="shared" si="21"/>
        <v/>
      </c>
      <c r="CO62" s="26"/>
      <c r="CP62" s="28" t="str">
        <f t="shared" si="22"/>
        <v/>
      </c>
      <c r="CS62" s="17" t="str">
        <f t="shared" si="23"/>
        <v/>
      </c>
      <c r="CT62" s="19" t="str">
        <f t="shared" si="24"/>
        <v/>
      </c>
      <c r="CV62" s="179" t="str">
        <f t="shared" si="25"/>
        <v/>
      </c>
      <c r="CW62" s="180" t="str">
        <f t="shared" si="26"/>
        <v/>
      </c>
      <c r="CY62" s="28" t="str">
        <f t="shared" si="27"/>
        <v/>
      </c>
      <c r="CZ62" s="28" t="str">
        <f t="shared" si="28"/>
        <v/>
      </c>
      <c r="DU62" s="121" t="str">
        <f t="shared" si="8"/>
        <v/>
      </c>
      <c r="DW62" s="17" t="str">
        <f t="shared" si="9"/>
        <v/>
      </c>
    </row>
    <row r="63" spans="1:127" ht="30" customHeight="1" x14ac:dyDescent="0.25">
      <c r="A63" s="34"/>
      <c r="B63" s="266" t="str">
        <f t="shared" si="35"/>
        <v/>
      </c>
      <c r="C63" s="267"/>
      <c r="D63" s="268"/>
      <c r="E63" s="269"/>
      <c r="F63" s="269"/>
      <c r="G63" s="269"/>
      <c r="H63" s="270"/>
      <c r="I63" s="270"/>
      <c r="J63" s="270"/>
      <c r="K63" s="270"/>
      <c r="L63" s="270"/>
      <c r="M63" s="270"/>
      <c r="N63" s="270"/>
      <c r="O63" s="269"/>
      <c r="P63" s="269"/>
      <c r="Q63" s="269"/>
      <c r="R63" s="271"/>
      <c r="S63" s="272"/>
      <c r="T63" s="254" t="str">
        <f t="shared" si="2"/>
        <v/>
      </c>
      <c r="U63" s="255"/>
      <c r="V63" s="34"/>
      <c r="AG63" s="17" t="str">
        <f t="shared" si="10"/>
        <v/>
      </c>
      <c r="AI63" s="263">
        <v>56</v>
      </c>
      <c r="AJ63" s="264"/>
      <c r="AK63" s="265"/>
      <c r="AL63" s="263" t="str">
        <f t="shared" si="36"/>
        <v/>
      </c>
      <c r="AM63" s="264"/>
      <c r="AN63" s="264"/>
      <c r="AO63" s="263" t="str">
        <f t="shared" si="11"/>
        <v/>
      </c>
      <c r="AP63" s="264"/>
      <c r="AQ63" s="264"/>
      <c r="AR63" s="264"/>
      <c r="AS63" s="264"/>
      <c r="AT63" s="264"/>
      <c r="AU63" s="265"/>
      <c r="AV63" s="263" t="str">
        <f t="shared" si="12"/>
        <v/>
      </c>
      <c r="AW63" s="264"/>
      <c r="AX63" s="264"/>
      <c r="AY63" s="263" t="str">
        <f t="shared" si="13"/>
        <v/>
      </c>
      <c r="AZ63" s="265"/>
      <c r="BB63" s="24" t="str">
        <f>IF($AG63="", "", IF(AND($AL63="", $AO63="", $AV63="", $AY63=""), $BB$3, IF(COUNTIF($BB$8:$BB62, $BB$4)&gt;0, $BB$5, $BB$4)))</f>
        <v/>
      </c>
      <c r="BD63" s="31" t="str">
        <f t="shared" si="14"/>
        <v/>
      </c>
      <c r="BF63" s="28" t="str">
        <f t="shared" si="15"/>
        <v/>
      </c>
      <c r="BH63" s="28" t="str">
        <f>IF($E63="", "", $BH$3+SUMIF($O$8:$O62, $E63, $CJ$8:$CJ62)-SUMIF($E$8:$E62, $E63, $H$8:$H62))</f>
        <v/>
      </c>
      <c r="BJ63" s="17" t="str">
        <f t="shared" si="16"/>
        <v/>
      </c>
      <c r="BM63" s="28" t="str">
        <f t="shared" si="37"/>
        <v/>
      </c>
      <c r="BN63" s="26"/>
      <c r="BO63" s="28" t="str">
        <f>IF($O63="", "", $BH$3+SUMIF($O$8:$O62, $O63, $CP$8:$CP62)-SUMIF($E$8:$E62, $O63, $H$8:$H62))</f>
        <v/>
      </c>
      <c r="BP63" s="26"/>
      <c r="BQ63" s="69" t="str">
        <f>IF($AG63="", "", IF($R63="", $BQ$5, IFERROR(INDEX('Game Setup'!$JE$8:$JE$176, MATCH($R63, 'Game Setup'!$JE$8:$JE$176, 1)), "")))</f>
        <v/>
      </c>
      <c r="BR63" s="26"/>
      <c r="BS63" s="73" t="str">
        <f>IF(OR($E63="", $BQ63=""), "", IFERROR(INDEX('Game Setup'!$ML$8:$NE$176, MATCH($BQ63, 'Game Setup'!$JE$8:$JE$176, 0), MATCH($E63, 'Game Setup'!$ML$7:$NE$7, 0)), ""))</f>
        <v/>
      </c>
      <c r="BT63" s="74" t="str">
        <f>IF(OR($O63="", $BQ63=""), "", IFERROR(INDEX('Game Setup'!$ML$8:$NE$176, MATCH($BQ63, 'Game Setup'!$JE$8:$JE$176, 0), MATCH($O63, 'Game Setup'!$ML$7:$NE$7, 0)), ""))</f>
        <v/>
      </c>
      <c r="BU63" s="74" t="str">
        <f>IF(OR($O63="", $BQ63=""), "", IFERROR(INDEX('Game Setup'!$NG$8:$NG$176, MATCH($BQ63, 'Game Setup'!$JE$8:$JE$176, 0)), ""))</f>
        <v/>
      </c>
      <c r="BV63" s="26"/>
      <c r="BW63" s="179" t="str">
        <f t="shared" si="17"/>
        <v/>
      </c>
      <c r="BX63" s="180" t="str">
        <f t="shared" si="18"/>
        <v/>
      </c>
      <c r="BY63" s="26"/>
      <c r="BZ63" s="40" t="str">
        <f t="shared" si="3"/>
        <v/>
      </c>
      <c r="CB63" s="40" t="str">
        <f t="shared" si="4"/>
        <v/>
      </c>
      <c r="CD63" s="28" t="str">
        <f t="shared" si="5"/>
        <v/>
      </c>
      <c r="CF63" s="28" t="str">
        <f t="shared" si="19"/>
        <v/>
      </c>
      <c r="CH63" s="28" t="str">
        <f t="shared" si="6"/>
        <v/>
      </c>
      <c r="CJ63" s="28" t="str">
        <f t="shared" si="20"/>
        <v/>
      </c>
      <c r="CL63" s="28">
        <f t="shared" si="38"/>
        <v>0</v>
      </c>
      <c r="CN63" s="28" t="str">
        <f t="shared" si="21"/>
        <v/>
      </c>
      <c r="CO63" s="26"/>
      <c r="CP63" s="28" t="str">
        <f t="shared" si="22"/>
        <v/>
      </c>
      <c r="CS63" s="17" t="str">
        <f t="shared" si="23"/>
        <v/>
      </c>
      <c r="CT63" s="19" t="str">
        <f t="shared" si="24"/>
        <v/>
      </c>
      <c r="CV63" s="179" t="str">
        <f t="shared" si="25"/>
        <v/>
      </c>
      <c r="CW63" s="180" t="str">
        <f t="shared" si="26"/>
        <v/>
      </c>
      <c r="CY63" s="28" t="str">
        <f t="shared" si="27"/>
        <v/>
      </c>
      <c r="CZ63" s="28" t="str">
        <f t="shared" si="28"/>
        <v/>
      </c>
      <c r="DU63" s="121" t="str">
        <f t="shared" si="8"/>
        <v/>
      </c>
      <c r="DW63" s="17" t="str">
        <f t="shared" si="9"/>
        <v/>
      </c>
    </row>
    <row r="64" spans="1:127" ht="30" customHeight="1" x14ac:dyDescent="0.25">
      <c r="A64" s="34"/>
      <c r="B64" s="266" t="str">
        <f t="shared" si="35"/>
        <v/>
      </c>
      <c r="C64" s="267"/>
      <c r="D64" s="268"/>
      <c r="E64" s="269"/>
      <c r="F64" s="269"/>
      <c r="G64" s="269"/>
      <c r="H64" s="270"/>
      <c r="I64" s="270"/>
      <c r="J64" s="270"/>
      <c r="K64" s="270"/>
      <c r="L64" s="270"/>
      <c r="M64" s="270"/>
      <c r="N64" s="270"/>
      <c r="O64" s="269"/>
      <c r="P64" s="269"/>
      <c r="Q64" s="269"/>
      <c r="R64" s="271"/>
      <c r="S64" s="272"/>
      <c r="T64" s="254" t="str">
        <f t="shared" si="2"/>
        <v/>
      </c>
      <c r="U64" s="255"/>
      <c r="V64" s="34"/>
      <c r="AG64" s="17" t="str">
        <f t="shared" si="10"/>
        <v/>
      </c>
      <c r="AI64" s="263">
        <v>57</v>
      </c>
      <c r="AJ64" s="264"/>
      <c r="AK64" s="265"/>
      <c r="AL64" s="263" t="str">
        <f t="shared" si="36"/>
        <v/>
      </c>
      <c r="AM64" s="264"/>
      <c r="AN64" s="264"/>
      <c r="AO64" s="263" t="str">
        <f t="shared" si="11"/>
        <v/>
      </c>
      <c r="AP64" s="264"/>
      <c r="AQ64" s="264"/>
      <c r="AR64" s="264"/>
      <c r="AS64" s="264"/>
      <c r="AT64" s="264"/>
      <c r="AU64" s="265"/>
      <c r="AV64" s="263" t="str">
        <f t="shared" si="12"/>
        <v/>
      </c>
      <c r="AW64" s="264"/>
      <c r="AX64" s="264"/>
      <c r="AY64" s="263" t="str">
        <f t="shared" si="13"/>
        <v/>
      </c>
      <c r="AZ64" s="265"/>
      <c r="BB64" s="24" t="str">
        <f>IF($AG64="", "", IF(AND($AL64="", $AO64="", $AV64="", $AY64=""), $BB$3, IF(COUNTIF($BB$8:$BB63, $BB$4)&gt;0, $BB$5, $BB$4)))</f>
        <v/>
      </c>
      <c r="BD64" s="31" t="str">
        <f t="shared" si="14"/>
        <v/>
      </c>
      <c r="BF64" s="28" t="str">
        <f t="shared" si="15"/>
        <v/>
      </c>
      <c r="BH64" s="28" t="str">
        <f>IF($E64="", "", $BH$3+SUMIF($O$8:$O63, $E64, $CJ$8:$CJ63)-SUMIF($E$8:$E63, $E64, $H$8:$H63))</f>
        <v/>
      </c>
      <c r="BJ64" s="17" t="str">
        <f t="shared" si="16"/>
        <v/>
      </c>
      <c r="BM64" s="28" t="str">
        <f t="shared" si="37"/>
        <v/>
      </c>
      <c r="BN64" s="26"/>
      <c r="BO64" s="28" t="str">
        <f>IF($O64="", "", $BH$3+SUMIF($O$8:$O63, $O64, $CP$8:$CP63)-SUMIF($E$8:$E63, $O64, $H$8:$H63))</f>
        <v/>
      </c>
      <c r="BP64" s="26"/>
      <c r="BQ64" s="69" t="str">
        <f>IF($AG64="", "", IF($R64="", $BQ$5, IFERROR(INDEX('Game Setup'!$JE$8:$JE$176, MATCH($R64, 'Game Setup'!$JE$8:$JE$176, 1)), "")))</f>
        <v/>
      </c>
      <c r="BR64" s="26"/>
      <c r="BS64" s="73" t="str">
        <f>IF(OR($E64="", $BQ64=""), "", IFERROR(INDEX('Game Setup'!$ML$8:$NE$176, MATCH($BQ64, 'Game Setup'!$JE$8:$JE$176, 0), MATCH($E64, 'Game Setup'!$ML$7:$NE$7, 0)), ""))</f>
        <v/>
      </c>
      <c r="BT64" s="74" t="str">
        <f>IF(OR($O64="", $BQ64=""), "", IFERROR(INDEX('Game Setup'!$ML$8:$NE$176, MATCH($BQ64, 'Game Setup'!$JE$8:$JE$176, 0), MATCH($O64, 'Game Setup'!$ML$7:$NE$7, 0)), ""))</f>
        <v/>
      </c>
      <c r="BU64" s="74" t="str">
        <f>IF(OR($O64="", $BQ64=""), "", IFERROR(INDEX('Game Setup'!$NG$8:$NG$176, MATCH($BQ64, 'Game Setup'!$JE$8:$JE$176, 0)), ""))</f>
        <v/>
      </c>
      <c r="BV64" s="26"/>
      <c r="BW64" s="179" t="str">
        <f t="shared" si="17"/>
        <v/>
      </c>
      <c r="BX64" s="180" t="str">
        <f t="shared" si="18"/>
        <v/>
      </c>
      <c r="BY64" s="26"/>
      <c r="BZ64" s="40" t="str">
        <f t="shared" si="3"/>
        <v/>
      </c>
      <c r="CB64" s="40" t="str">
        <f t="shared" si="4"/>
        <v/>
      </c>
      <c r="CD64" s="28" t="str">
        <f t="shared" si="5"/>
        <v/>
      </c>
      <c r="CF64" s="28" t="str">
        <f t="shared" si="19"/>
        <v/>
      </c>
      <c r="CH64" s="28" t="str">
        <f t="shared" si="6"/>
        <v/>
      </c>
      <c r="CJ64" s="28" t="str">
        <f t="shared" si="20"/>
        <v/>
      </c>
      <c r="CL64" s="28">
        <f t="shared" si="38"/>
        <v>0</v>
      </c>
      <c r="CN64" s="28" t="str">
        <f t="shared" si="21"/>
        <v/>
      </c>
      <c r="CO64" s="26"/>
      <c r="CP64" s="28" t="str">
        <f t="shared" si="22"/>
        <v/>
      </c>
      <c r="CS64" s="17" t="str">
        <f t="shared" si="23"/>
        <v/>
      </c>
      <c r="CT64" s="19" t="str">
        <f t="shared" si="24"/>
        <v/>
      </c>
      <c r="CV64" s="179" t="str">
        <f t="shared" si="25"/>
        <v/>
      </c>
      <c r="CW64" s="180" t="str">
        <f t="shared" si="26"/>
        <v/>
      </c>
      <c r="CY64" s="28" t="str">
        <f t="shared" si="27"/>
        <v/>
      </c>
      <c r="CZ64" s="28" t="str">
        <f t="shared" si="28"/>
        <v/>
      </c>
      <c r="DU64" s="121" t="str">
        <f t="shared" si="8"/>
        <v/>
      </c>
      <c r="DW64" s="17" t="str">
        <f t="shared" si="9"/>
        <v/>
      </c>
    </row>
    <row r="65" spans="1:127" ht="30" customHeight="1" x14ac:dyDescent="0.25">
      <c r="A65" s="34"/>
      <c r="B65" s="266" t="str">
        <f t="shared" si="35"/>
        <v/>
      </c>
      <c r="C65" s="267"/>
      <c r="D65" s="268"/>
      <c r="E65" s="269"/>
      <c r="F65" s="269"/>
      <c r="G65" s="269"/>
      <c r="H65" s="270"/>
      <c r="I65" s="270"/>
      <c r="J65" s="270"/>
      <c r="K65" s="270"/>
      <c r="L65" s="270"/>
      <c r="M65" s="270"/>
      <c r="N65" s="270"/>
      <c r="O65" s="269"/>
      <c r="P65" s="269"/>
      <c r="Q65" s="269"/>
      <c r="R65" s="271"/>
      <c r="S65" s="272"/>
      <c r="T65" s="254" t="str">
        <f t="shared" si="2"/>
        <v/>
      </c>
      <c r="U65" s="255"/>
      <c r="V65" s="34"/>
      <c r="AG65" s="17" t="str">
        <f t="shared" si="10"/>
        <v/>
      </c>
      <c r="AI65" s="263">
        <v>58</v>
      </c>
      <c r="AJ65" s="264"/>
      <c r="AK65" s="265"/>
      <c r="AL65" s="263" t="str">
        <f t="shared" si="36"/>
        <v/>
      </c>
      <c r="AM65" s="264"/>
      <c r="AN65" s="264"/>
      <c r="AO65" s="263" t="str">
        <f t="shared" si="11"/>
        <v/>
      </c>
      <c r="AP65" s="264"/>
      <c r="AQ65" s="264"/>
      <c r="AR65" s="264"/>
      <c r="AS65" s="264"/>
      <c r="AT65" s="264"/>
      <c r="AU65" s="265"/>
      <c r="AV65" s="263" t="str">
        <f t="shared" si="12"/>
        <v/>
      </c>
      <c r="AW65" s="264"/>
      <c r="AX65" s="264"/>
      <c r="AY65" s="263" t="str">
        <f t="shared" si="13"/>
        <v/>
      </c>
      <c r="AZ65" s="265"/>
      <c r="BB65" s="24" t="str">
        <f>IF($AG65="", "", IF(AND($AL65="", $AO65="", $AV65="", $AY65=""), $BB$3, IF(COUNTIF($BB$8:$BB64, $BB$4)&gt;0, $BB$5, $BB$4)))</f>
        <v/>
      </c>
      <c r="BD65" s="31" t="str">
        <f t="shared" si="14"/>
        <v/>
      </c>
      <c r="BF65" s="28" t="str">
        <f t="shared" si="15"/>
        <v/>
      </c>
      <c r="BH65" s="28" t="str">
        <f>IF($E65="", "", $BH$3+SUMIF($O$8:$O64, $E65, $CJ$8:$CJ64)-SUMIF($E$8:$E64, $E65, $H$8:$H64))</f>
        <v/>
      </c>
      <c r="BJ65" s="17" t="str">
        <f t="shared" si="16"/>
        <v/>
      </c>
      <c r="BM65" s="28" t="str">
        <f t="shared" si="37"/>
        <v/>
      </c>
      <c r="BN65" s="26"/>
      <c r="BO65" s="28" t="str">
        <f>IF($O65="", "", $BH$3+SUMIF($O$8:$O64, $O65, $CP$8:$CP64)-SUMIF($E$8:$E64, $O65, $H$8:$H64))</f>
        <v/>
      </c>
      <c r="BP65" s="26"/>
      <c r="BQ65" s="69" t="str">
        <f>IF($AG65="", "", IF($R65="", $BQ$5, IFERROR(INDEX('Game Setup'!$JE$8:$JE$176, MATCH($R65, 'Game Setup'!$JE$8:$JE$176, 1)), "")))</f>
        <v/>
      </c>
      <c r="BR65" s="26"/>
      <c r="BS65" s="73" t="str">
        <f>IF(OR($E65="", $BQ65=""), "", IFERROR(INDEX('Game Setup'!$ML$8:$NE$176, MATCH($BQ65, 'Game Setup'!$JE$8:$JE$176, 0), MATCH($E65, 'Game Setup'!$ML$7:$NE$7, 0)), ""))</f>
        <v/>
      </c>
      <c r="BT65" s="74" t="str">
        <f>IF(OR($O65="", $BQ65=""), "", IFERROR(INDEX('Game Setup'!$ML$8:$NE$176, MATCH($BQ65, 'Game Setup'!$JE$8:$JE$176, 0), MATCH($O65, 'Game Setup'!$ML$7:$NE$7, 0)), ""))</f>
        <v/>
      </c>
      <c r="BU65" s="74" t="str">
        <f>IF(OR($O65="", $BQ65=""), "", IFERROR(INDEX('Game Setup'!$NG$8:$NG$176, MATCH($BQ65, 'Game Setup'!$JE$8:$JE$176, 0)), ""))</f>
        <v/>
      </c>
      <c r="BV65" s="26"/>
      <c r="BW65" s="179" t="str">
        <f t="shared" si="17"/>
        <v/>
      </c>
      <c r="BX65" s="180" t="str">
        <f t="shared" si="18"/>
        <v/>
      </c>
      <c r="BY65" s="26"/>
      <c r="BZ65" s="40" t="str">
        <f t="shared" si="3"/>
        <v/>
      </c>
      <c r="CB65" s="40" t="str">
        <f t="shared" si="4"/>
        <v/>
      </c>
      <c r="CD65" s="28" t="str">
        <f t="shared" si="5"/>
        <v/>
      </c>
      <c r="CF65" s="28" t="str">
        <f t="shared" si="19"/>
        <v/>
      </c>
      <c r="CH65" s="28" t="str">
        <f t="shared" si="6"/>
        <v/>
      </c>
      <c r="CJ65" s="28" t="str">
        <f t="shared" si="20"/>
        <v/>
      </c>
      <c r="CL65" s="28">
        <f t="shared" si="38"/>
        <v>0</v>
      </c>
      <c r="CN65" s="28" t="str">
        <f t="shared" si="21"/>
        <v/>
      </c>
      <c r="CO65" s="26"/>
      <c r="CP65" s="28" t="str">
        <f t="shared" si="22"/>
        <v/>
      </c>
      <c r="CS65" s="17" t="str">
        <f t="shared" si="23"/>
        <v/>
      </c>
      <c r="CT65" s="19" t="str">
        <f t="shared" si="24"/>
        <v/>
      </c>
      <c r="CV65" s="179" t="str">
        <f t="shared" si="25"/>
        <v/>
      </c>
      <c r="CW65" s="180" t="str">
        <f t="shared" si="26"/>
        <v/>
      </c>
      <c r="CY65" s="28" t="str">
        <f t="shared" si="27"/>
        <v/>
      </c>
      <c r="CZ65" s="28" t="str">
        <f t="shared" si="28"/>
        <v/>
      </c>
      <c r="DU65" s="121" t="str">
        <f t="shared" si="8"/>
        <v/>
      </c>
      <c r="DW65" s="17" t="str">
        <f t="shared" si="9"/>
        <v/>
      </c>
    </row>
    <row r="66" spans="1:127" ht="30" customHeight="1" x14ac:dyDescent="0.25">
      <c r="A66" s="34"/>
      <c r="B66" s="266" t="str">
        <f t="shared" si="35"/>
        <v/>
      </c>
      <c r="C66" s="267"/>
      <c r="D66" s="268"/>
      <c r="E66" s="269"/>
      <c r="F66" s="269"/>
      <c r="G66" s="269"/>
      <c r="H66" s="270"/>
      <c r="I66" s="270"/>
      <c r="J66" s="270"/>
      <c r="K66" s="270"/>
      <c r="L66" s="270"/>
      <c r="M66" s="270"/>
      <c r="N66" s="270"/>
      <c r="O66" s="269"/>
      <c r="P66" s="269"/>
      <c r="Q66" s="269"/>
      <c r="R66" s="271"/>
      <c r="S66" s="272"/>
      <c r="T66" s="254" t="str">
        <f t="shared" si="2"/>
        <v/>
      </c>
      <c r="U66" s="255"/>
      <c r="V66" s="34"/>
      <c r="AG66" s="17" t="str">
        <f t="shared" si="10"/>
        <v/>
      </c>
      <c r="AI66" s="263">
        <v>59</v>
      </c>
      <c r="AJ66" s="264"/>
      <c r="AK66" s="265"/>
      <c r="AL66" s="263" t="str">
        <f t="shared" si="36"/>
        <v/>
      </c>
      <c r="AM66" s="264"/>
      <c r="AN66" s="264"/>
      <c r="AO66" s="263" t="str">
        <f t="shared" si="11"/>
        <v/>
      </c>
      <c r="AP66" s="264"/>
      <c r="AQ66" s="264"/>
      <c r="AR66" s="264"/>
      <c r="AS66" s="264"/>
      <c r="AT66" s="264"/>
      <c r="AU66" s="265"/>
      <c r="AV66" s="263" t="str">
        <f t="shared" si="12"/>
        <v/>
      </c>
      <c r="AW66" s="264"/>
      <c r="AX66" s="264"/>
      <c r="AY66" s="263" t="str">
        <f t="shared" si="13"/>
        <v/>
      </c>
      <c r="AZ66" s="265"/>
      <c r="BB66" s="24" t="str">
        <f>IF($AG66="", "", IF(AND($AL66="", $AO66="", $AV66="", $AY66=""), $BB$3, IF(COUNTIF($BB$8:$BB65, $BB$4)&gt;0, $BB$5, $BB$4)))</f>
        <v/>
      </c>
      <c r="BD66" s="31" t="str">
        <f t="shared" si="14"/>
        <v/>
      </c>
      <c r="BF66" s="28" t="str">
        <f t="shared" si="15"/>
        <v/>
      </c>
      <c r="BH66" s="28" t="str">
        <f>IF($E66="", "", $BH$3+SUMIF($O$8:$O65, $E66, $CJ$8:$CJ65)-SUMIF($E$8:$E65, $E66, $H$8:$H65))</f>
        <v/>
      </c>
      <c r="BJ66" s="17" t="str">
        <f t="shared" si="16"/>
        <v/>
      </c>
      <c r="BM66" s="28" t="str">
        <f t="shared" si="37"/>
        <v/>
      </c>
      <c r="BN66" s="26"/>
      <c r="BO66" s="28" t="str">
        <f>IF($O66="", "", $BH$3+SUMIF($O$8:$O65, $O66, $CP$8:$CP65)-SUMIF($E$8:$E65, $O66, $H$8:$H65))</f>
        <v/>
      </c>
      <c r="BP66" s="26"/>
      <c r="BQ66" s="69" t="str">
        <f>IF($AG66="", "", IF($R66="", $BQ$5, IFERROR(INDEX('Game Setup'!$JE$8:$JE$176, MATCH($R66, 'Game Setup'!$JE$8:$JE$176, 1)), "")))</f>
        <v/>
      </c>
      <c r="BR66" s="26"/>
      <c r="BS66" s="73" t="str">
        <f>IF(OR($E66="", $BQ66=""), "", IFERROR(INDEX('Game Setup'!$ML$8:$NE$176, MATCH($BQ66, 'Game Setup'!$JE$8:$JE$176, 0), MATCH($E66, 'Game Setup'!$ML$7:$NE$7, 0)), ""))</f>
        <v/>
      </c>
      <c r="BT66" s="74" t="str">
        <f>IF(OR($O66="", $BQ66=""), "", IFERROR(INDEX('Game Setup'!$ML$8:$NE$176, MATCH($BQ66, 'Game Setup'!$JE$8:$JE$176, 0), MATCH($O66, 'Game Setup'!$ML$7:$NE$7, 0)), ""))</f>
        <v/>
      </c>
      <c r="BU66" s="74" t="str">
        <f>IF(OR($O66="", $BQ66=""), "", IFERROR(INDEX('Game Setup'!$NG$8:$NG$176, MATCH($BQ66, 'Game Setup'!$JE$8:$JE$176, 0)), ""))</f>
        <v/>
      </c>
      <c r="BV66" s="26"/>
      <c r="BW66" s="179" t="str">
        <f t="shared" si="17"/>
        <v/>
      </c>
      <c r="BX66" s="180" t="str">
        <f t="shared" si="18"/>
        <v/>
      </c>
      <c r="BY66" s="26"/>
      <c r="BZ66" s="40" t="str">
        <f t="shared" si="3"/>
        <v/>
      </c>
      <c r="CB66" s="40" t="str">
        <f t="shared" si="4"/>
        <v/>
      </c>
      <c r="CD66" s="28" t="str">
        <f t="shared" si="5"/>
        <v/>
      </c>
      <c r="CF66" s="28" t="str">
        <f t="shared" si="19"/>
        <v/>
      </c>
      <c r="CH66" s="28" t="str">
        <f t="shared" si="6"/>
        <v/>
      </c>
      <c r="CJ66" s="28" t="str">
        <f t="shared" si="20"/>
        <v/>
      </c>
      <c r="CL66" s="28">
        <f t="shared" si="38"/>
        <v>0</v>
      </c>
      <c r="CN66" s="28" t="str">
        <f t="shared" si="21"/>
        <v/>
      </c>
      <c r="CO66" s="26"/>
      <c r="CP66" s="28" t="str">
        <f t="shared" si="22"/>
        <v/>
      </c>
      <c r="CS66" s="17" t="str">
        <f t="shared" si="23"/>
        <v/>
      </c>
      <c r="CT66" s="19" t="str">
        <f t="shared" si="24"/>
        <v/>
      </c>
      <c r="CV66" s="179" t="str">
        <f t="shared" si="25"/>
        <v/>
      </c>
      <c r="CW66" s="180" t="str">
        <f t="shared" si="26"/>
        <v/>
      </c>
      <c r="CY66" s="28" t="str">
        <f t="shared" si="27"/>
        <v/>
      </c>
      <c r="CZ66" s="28" t="str">
        <f t="shared" si="28"/>
        <v/>
      </c>
      <c r="DU66" s="121" t="str">
        <f t="shared" si="8"/>
        <v/>
      </c>
      <c r="DW66" s="17" t="str">
        <f t="shared" si="9"/>
        <v/>
      </c>
    </row>
    <row r="67" spans="1:127" ht="30" customHeight="1" x14ac:dyDescent="0.25">
      <c r="A67" s="34"/>
      <c r="B67" s="266" t="str">
        <f t="shared" si="35"/>
        <v/>
      </c>
      <c r="C67" s="267"/>
      <c r="D67" s="268"/>
      <c r="E67" s="269"/>
      <c r="F67" s="269"/>
      <c r="G67" s="269"/>
      <c r="H67" s="270"/>
      <c r="I67" s="270"/>
      <c r="J67" s="270"/>
      <c r="K67" s="270"/>
      <c r="L67" s="270"/>
      <c r="M67" s="270"/>
      <c r="N67" s="270"/>
      <c r="O67" s="269"/>
      <c r="P67" s="269"/>
      <c r="Q67" s="269"/>
      <c r="R67" s="271"/>
      <c r="S67" s="272"/>
      <c r="T67" s="254" t="str">
        <f t="shared" si="2"/>
        <v/>
      </c>
      <c r="U67" s="255"/>
      <c r="V67" s="34"/>
      <c r="AG67" s="17" t="str">
        <f t="shared" si="10"/>
        <v/>
      </c>
      <c r="AI67" s="263">
        <v>60</v>
      </c>
      <c r="AJ67" s="264"/>
      <c r="AK67" s="265"/>
      <c r="AL67" s="263" t="str">
        <f t="shared" si="36"/>
        <v/>
      </c>
      <c r="AM67" s="264"/>
      <c r="AN67" s="264"/>
      <c r="AO67" s="263" t="str">
        <f t="shared" si="11"/>
        <v/>
      </c>
      <c r="AP67" s="264"/>
      <c r="AQ67" s="264"/>
      <c r="AR67" s="264"/>
      <c r="AS67" s="264"/>
      <c r="AT67" s="264"/>
      <c r="AU67" s="265"/>
      <c r="AV67" s="263" t="str">
        <f t="shared" si="12"/>
        <v/>
      </c>
      <c r="AW67" s="264"/>
      <c r="AX67" s="264"/>
      <c r="AY67" s="263" t="str">
        <f t="shared" si="13"/>
        <v/>
      </c>
      <c r="AZ67" s="265"/>
      <c r="BB67" s="24" t="str">
        <f>IF($AG67="", "", IF(AND($AL67="", $AO67="", $AV67="", $AY67=""), $BB$3, IF(COUNTIF($BB$8:$BB66, $BB$4)&gt;0, $BB$5, $BB$4)))</f>
        <v/>
      </c>
      <c r="BD67" s="31" t="str">
        <f t="shared" si="14"/>
        <v/>
      </c>
      <c r="BF67" s="28" t="str">
        <f t="shared" si="15"/>
        <v/>
      </c>
      <c r="BH67" s="28" t="str">
        <f>IF($E67="", "", $BH$3+SUMIF($O$8:$O66, $E67, $CJ$8:$CJ66)-SUMIF($E$8:$E66, $E67, $H$8:$H66))</f>
        <v/>
      </c>
      <c r="BJ67" s="17" t="str">
        <f t="shared" si="16"/>
        <v/>
      </c>
      <c r="BM67" s="28" t="str">
        <f t="shared" si="37"/>
        <v/>
      </c>
      <c r="BN67" s="26"/>
      <c r="BO67" s="28" t="str">
        <f>IF($O67="", "", $BH$3+SUMIF($O$8:$O66, $O67, $CP$8:$CP66)-SUMIF($E$8:$E66, $O67, $H$8:$H66))</f>
        <v/>
      </c>
      <c r="BP67" s="26"/>
      <c r="BQ67" s="69" t="str">
        <f>IF($AG67="", "", IF($R67="", $BQ$5, IFERROR(INDEX('Game Setup'!$JE$8:$JE$176, MATCH($R67, 'Game Setup'!$JE$8:$JE$176, 1)), "")))</f>
        <v/>
      </c>
      <c r="BR67" s="26"/>
      <c r="BS67" s="73" t="str">
        <f>IF(OR($E67="", $BQ67=""), "", IFERROR(INDEX('Game Setup'!$ML$8:$NE$176, MATCH($BQ67, 'Game Setup'!$JE$8:$JE$176, 0), MATCH($E67, 'Game Setup'!$ML$7:$NE$7, 0)), ""))</f>
        <v/>
      </c>
      <c r="BT67" s="74" t="str">
        <f>IF(OR($O67="", $BQ67=""), "", IFERROR(INDEX('Game Setup'!$ML$8:$NE$176, MATCH($BQ67, 'Game Setup'!$JE$8:$JE$176, 0), MATCH($O67, 'Game Setup'!$ML$7:$NE$7, 0)), ""))</f>
        <v/>
      </c>
      <c r="BU67" s="74" t="str">
        <f>IF(OR($O67="", $BQ67=""), "", IFERROR(INDEX('Game Setup'!$NG$8:$NG$176, MATCH($BQ67, 'Game Setup'!$JE$8:$JE$176, 0)), ""))</f>
        <v/>
      </c>
      <c r="BV67" s="26"/>
      <c r="BW67" s="179" t="str">
        <f t="shared" si="17"/>
        <v/>
      </c>
      <c r="BX67" s="180" t="str">
        <f t="shared" si="18"/>
        <v/>
      </c>
      <c r="BY67" s="26"/>
      <c r="BZ67" s="40" t="str">
        <f t="shared" si="3"/>
        <v/>
      </c>
      <c r="CB67" s="40" t="str">
        <f t="shared" si="4"/>
        <v/>
      </c>
      <c r="CD67" s="28" t="str">
        <f t="shared" si="5"/>
        <v/>
      </c>
      <c r="CF67" s="28" t="str">
        <f t="shared" si="19"/>
        <v/>
      </c>
      <c r="CH67" s="28" t="str">
        <f t="shared" si="6"/>
        <v/>
      </c>
      <c r="CJ67" s="28" t="str">
        <f t="shared" si="20"/>
        <v/>
      </c>
      <c r="CL67" s="28">
        <f t="shared" si="38"/>
        <v>0</v>
      </c>
      <c r="CN67" s="28" t="str">
        <f t="shared" si="21"/>
        <v/>
      </c>
      <c r="CO67" s="26"/>
      <c r="CP67" s="28" t="str">
        <f t="shared" si="22"/>
        <v/>
      </c>
      <c r="CS67" s="17" t="str">
        <f t="shared" si="23"/>
        <v/>
      </c>
      <c r="CT67" s="19" t="str">
        <f t="shared" si="24"/>
        <v/>
      </c>
      <c r="CV67" s="179" t="str">
        <f t="shared" si="25"/>
        <v/>
      </c>
      <c r="CW67" s="180" t="str">
        <f t="shared" si="26"/>
        <v/>
      </c>
      <c r="CY67" s="28" t="str">
        <f t="shared" si="27"/>
        <v/>
      </c>
      <c r="CZ67" s="28" t="str">
        <f t="shared" si="28"/>
        <v/>
      </c>
      <c r="DU67" s="121" t="str">
        <f t="shared" si="8"/>
        <v/>
      </c>
      <c r="DW67" s="17" t="str">
        <f t="shared" si="9"/>
        <v/>
      </c>
    </row>
    <row r="68" spans="1:127" ht="30" customHeight="1" x14ac:dyDescent="0.25">
      <c r="A68" s="34"/>
      <c r="B68" s="266" t="str">
        <f t="shared" si="35"/>
        <v/>
      </c>
      <c r="C68" s="267"/>
      <c r="D68" s="268"/>
      <c r="E68" s="269"/>
      <c r="F68" s="269"/>
      <c r="G68" s="269"/>
      <c r="H68" s="270"/>
      <c r="I68" s="270"/>
      <c r="J68" s="270"/>
      <c r="K68" s="270"/>
      <c r="L68" s="270"/>
      <c r="M68" s="270"/>
      <c r="N68" s="270"/>
      <c r="O68" s="269"/>
      <c r="P68" s="269"/>
      <c r="Q68" s="269"/>
      <c r="R68" s="271"/>
      <c r="S68" s="272"/>
      <c r="T68" s="254" t="str">
        <f t="shared" si="2"/>
        <v/>
      </c>
      <c r="U68" s="255"/>
      <c r="V68" s="34"/>
      <c r="AG68" s="17" t="str">
        <f t="shared" si="10"/>
        <v/>
      </c>
      <c r="AI68" s="263">
        <v>61</v>
      </c>
      <c r="AJ68" s="264"/>
      <c r="AK68" s="265"/>
      <c r="AL68" s="263" t="str">
        <f t="shared" si="36"/>
        <v/>
      </c>
      <c r="AM68" s="264"/>
      <c r="AN68" s="264"/>
      <c r="AO68" s="263" t="str">
        <f t="shared" si="11"/>
        <v/>
      </c>
      <c r="AP68" s="264"/>
      <c r="AQ68" s="264"/>
      <c r="AR68" s="264"/>
      <c r="AS68" s="264"/>
      <c r="AT68" s="264"/>
      <c r="AU68" s="265"/>
      <c r="AV68" s="263" t="str">
        <f t="shared" si="12"/>
        <v/>
      </c>
      <c r="AW68" s="264"/>
      <c r="AX68" s="264"/>
      <c r="AY68" s="263" t="str">
        <f t="shared" si="13"/>
        <v/>
      </c>
      <c r="AZ68" s="265"/>
      <c r="BB68" s="24" t="str">
        <f>IF($AG68="", "", IF(AND($AL68="", $AO68="", $AV68="", $AY68=""), $BB$3, IF(COUNTIF($BB$8:$BB67, $BB$4)&gt;0, $BB$5, $BB$4)))</f>
        <v/>
      </c>
      <c r="BD68" s="31" t="str">
        <f t="shared" si="14"/>
        <v/>
      </c>
      <c r="BF68" s="28" t="str">
        <f t="shared" si="15"/>
        <v/>
      </c>
      <c r="BH68" s="28" t="str">
        <f>IF($E68="", "", $BH$3+SUMIF($O$8:$O67, $E68, $CJ$8:$CJ67)-SUMIF($E$8:$E67, $E68, $H$8:$H67))</f>
        <v/>
      </c>
      <c r="BJ68" s="17" t="str">
        <f t="shared" si="16"/>
        <v/>
      </c>
      <c r="BM68" s="28" t="str">
        <f t="shared" si="37"/>
        <v/>
      </c>
      <c r="BN68" s="26"/>
      <c r="BO68" s="28" t="str">
        <f>IF($O68="", "", $BH$3+SUMIF($O$8:$O67, $O68, $CP$8:$CP67)-SUMIF($E$8:$E67, $O68, $H$8:$H67))</f>
        <v/>
      </c>
      <c r="BP68" s="26"/>
      <c r="BQ68" s="69" t="str">
        <f>IF($AG68="", "", IF($R68="", $BQ$5, IFERROR(INDEX('Game Setup'!$JE$8:$JE$176, MATCH($R68, 'Game Setup'!$JE$8:$JE$176, 1)), "")))</f>
        <v/>
      </c>
      <c r="BR68" s="26"/>
      <c r="BS68" s="73" t="str">
        <f>IF(OR($E68="", $BQ68=""), "", IFERROR(INDEX('Game Setup'!$ML$8:$NE$176, MATCH($BQ68, 'Game Setup'!$JE$8:$JE$176, 0), MATCH($E68, 'Game Setup'!$ML$7:$NE$7, 0)), ""))</f>
        <v/>
      </c>
      <c r="BT68" s="74" t="str">
        <f>IF(OR($O68="", $BQ68=""), "", IFERROR(INDEX('Game Setup'!$ML$8:$NE$176, MATCH($BQ68, 'Game Setup'!$JE$8:$JE$176, 0), MATCH($O68, 'Game Setup'!$ML$7:$NE$7, 0)), ""))</f>
        <v/>
      </c>
      <c r="BU68" s="74" t="str">
        <f>IF(OR($O68="", $BQ68=""), "", IFERROR(INDEX('Game Setup'!$NG$8:$NG$176, MATCH($BQ68, 'Game Setup'!$JE$8:$JE$176, 0)), ""))</f>
        <v/>
      </c>
      <c r="BV68" s="26"/>
      <c r="BW68" s="179" t="str">
        <f t="shared" si="17"/>
        <v/>
      </c>
      <c r="BX68" s="180" t="str">
        <f t="shared" si="18"/>
        <v/>
      </c>
      <c r="BY68" s="26"/>
      <c r="BZ68" s="40" t="str">
        <f t="shared" si="3"/>
        <v/>
      </c>
      <c r="CB68" s="40" t="str">
        <f t="shared" si="4"/>
        <v/>
      </c>
      <c r="CD68" s="28" t="str">
        <f t="shared" si="5"/>
        <v/>
      </c>
      <c r="CF68" s="28" t="str">
        <f t="shared" si="19"/>
        <v/>
      </c>
      <c r="CH68" s="28" t="str">
        <f t="shared" si="6"/>
        <v/>
      </c>
      <c r="CJ68" s="28" t="str">
        <f t="shared" si="20"/>
        <v/>
      </c>
      <c r="CL68" s="28">
        <f t="shared" si="38"/>
        <v>0</v>
      </c>
      <c r="CN68" s="28" t="str">
        <f t="shared" si="21"/>
        <v/>
      </c>
      <c r="CO68" s="26"/>
      <c r="CP68" s="28" t="str">
        <f t="shared" si="22"/>
        <v/>
      </c>
      <c r="CS68" s="17" t="str">
        <f t="shared" si="23"/>
        <v/>
      </c>
      <c r="CT68" s="19" t="str">
        <f t="shared" si="24"/>
        <v/>
      </c>
      <c r="CV68" s="179" t="str">
        <f t="shared" si="25"/>
        <v/>
      </c>
      <c r="CW68" s="180" t="str">
        <f t="shared" si="26"/>
        <v/>
      </c>
      <c r="CY68" s="28" t="str">
        <f t="shared" si="27"/>
        <v/>
      </c>
      <c r="CZ68" s="28" t="str">
        <f t="shared" si="28"/>
        <v/>
      </c>
      <c r="DU68" s="121" t="str">
        <f t="shared" si="8"/>
        <v/>
      </c>
      <c r="DW68" s="17" t="str">
        <f t="shared" si="9"/>
        <v/>
      </c>
    </row>
    <row r="69" spans="1:127" ht="30" customHeight="1" x14ac:dyDescent="0.25">
      <c r="A69" s="34"/>
      <c r="B69" s="266" t="str">
        <f t="shared" si="35"/>
        <v/>
      </c>
      <c r="C69" s="267"/>
      <c r="D69" s="268"/>
      <c r="E69" s="269"/>
      <c r="F69" s="269"/>
      <c r="G69" s="269"/>
      <c r="H69" s="270"/>
      <c r="I69" s="270"/>
      <c r="J69" s="270"/>
      <c r="K69" s="270"/>
      <c r="L69" s="270"/>
      <c r="M69" s="270"/>
      <c r="N69" s="270"/>
      <c r="O69" s="269"/>
      <c r="P69" s="269"/>
      <c r="Q69" s="269"/>
      <c r="R69" s="271"/>
      <c r="S69" s="272"/>
      <c r="T69" s="254" t="str">
        <f t="shared" si="2"/>
        <v/>
      </c>
      <c r="U69" s="255"/>
      <c r="V69" s="34"/>
      <c r="AG69" s="17" t="str">
        <f t="shared" si="10"/>
        <v/>
      </c>
      <c r="AI69" s="263">
        <v>62</v>
      </c>
      <c r="AJ69" s="264"/>
      <c r="AK69" s="265"/>
      <c r="AL69" s="263" t="str">
        <f t="shared" si="36"/>
        <v/>
      </c>
      <c r="AM69" s="264"/>
      <c r="AN69" s="264"/>
      <c r="AO69" s="263" t="str">
        <f t="shared" si="11"/>
        <v/>
      </c>
      <c r="AP69" s="264"/>
      <c r="AQ69" s="264"/>
      <c r="AR69" s="264"/>
      <c r="AS69" s="264"/>
      <c r="AT69" s="264"/>
      <c r="AU69" s="265"/>
      <c r="AV69" s="263" t="str">
        <f t="shared" si="12"/>
        <v/>
      </c>
      <c r="AW69" s="264"/>
      <c r="AX69" s="264"/>
      <c r="AY69" s="263" t="str">
        <f t="shared" si="13"/>
        <v/>
      </c>
      <c r="AZ69" s="265"/>
      <c r="BB69" s="24" t="str">
        <f>IF($AG69="", "", IF(AND($AL69="", $AO69="", $AV69="", $AY69=""), $BB$3, IF(COUNTIF($BB$8:$BB68, $BB$4)&gt;0, $BB$5, $BB$4)))</f>
        <v/>
      </c>
      <c r="BD69" s="31" t="str">
        <f t="shared" si="14"/>
        <v/>
      </c>
      <c r="BF69" s="28" t="str">
        <f t="shared" si="15"/>
        <v/>
      </c>
      <c r="BH69" s="28" t="str">
        <f>IF($E69="", "", $BH$3+SUMIF($O$8:$O68, $E69, $CJ$8:$CJ68)-SUMIF($E$8:$E68, $E69, $H$8:$H68))</f>
        <v/>
      </c>
      <c r="BJ69" s="17" t="str">
        <f t="shared" si="16"/>
        <v/>
      </c>
      <c r="BM69" s="28" t="str">
        <f t="shared" si="37"/>
        <v/>
      </c>
      <c r="BN69" s="26"/>
      <c r="BO69" s="28" t="str">
        <f>IF($O69="", "", $BH$3+SUMIF($O$8:$O68, $O69, $CP$8:$CP68)-SUMIF($E$8:$E68, $O69, $H$8:$H68))</f>
        <v/>
      </c>
      <c r="BP69" s="26"/>
      <c r="BQ69" s="69" t="str">
        <f>IF($AG69="", "", IF($R69="", $BQ$5, IFERROR(INDEX('Game Setup'!$JE$8:$JE$176, MATCH($R69, 'Game Setup'!$JE$8:$JE$176, 1)), "")))</f>
        <v/>
      </c>
      <c r="BR69" s="26"/>
      <c r="BS69" s="73" t="str">
        <f>IF(OR($E69="", $BQ69=""), "", IFERROR(INDEX('Game Setup'!$ML$8:$NE$176, MATCH($BQ69, 'Game Setup'!$JE$8:$JE$176, 0), MATCH($E69, 'Game Setup'!$ML$7:$NE$7, 0)), ""))</f>
        <v/>
      </c>
      <c r="BT69" s="74" t="str">
        <f>IF(OR($O69="", $BQ69=""), "", IFERROR(INDEX('Game Setup'!$ML$8:$NE$176, MATCH($BQ69, 'Game Setup'!$JE$8:$JE$176, 0), MATCH($O69, 'Game Setup'!$ML$7:$NE$7, 0)), ""))</f>
        <v/>
      </c>
      <c r="BU69" s="74" t="str">
        <f>IF(OR($O69="", $BQ69=""), "", IFERROR(INDEX('Game Setup'!$NG$8:$NG$176, MATCH($BQ69, 'Game Setup'!$JE$8:$JE$176, 0)), ""))</f>
        <v/>
      </c>
      <c r="BV69" s="26"/>
      <c r="BW69" s="179" t="str">
        <f t="shared" si="17"/>
        <v/>
      </c>
      <c r="BX69" s="180" t="str">
        <f t="shared" si="18"/>
        <v/>
      </c>
      <c r="BY69" s="26"/>
      <c r="BZ69" s="40" t="str">
        <f t="shared" si="3"/>
        <v/>
      </c>
      <c r="CB69" s="40" t="str">
        <f t="shared" si="4"/>
        <v/>
      </c>
      <c r="CD69" s="28" t="str">
        <f t="shared" si="5"/>
        <v/>
      </c>
      <c r="CF69" s="28" t="str">
        <f t="shared" si="19"/>
        <v/>
      </c>
      <c r="CH69" s="28" t="str">
        <f t="shared" si="6"/>
        <v/>
      </c>
      <c r="CJ69" s="28" t="str">
        <f t="shared" si="20"/>
        <v/>
      </c>
      <c r="CL69" s="28">
        <f t="shared" si="38"/>
        <v>0</v>
      </c>
      <c r="CN69" s="28" t="str">
        <f t="shared" si="21"/>
        <v/>
      </c>
      <c r="CO69" s="26"/>
      <c r="CP69" s="28" t="str">
        <f t="shared" si="22"/>
        <v/>
      </c>
      <c r="CS69" s="17" t="str">
        <f t="shared" si="23"/>
        <v/>
      </c>
      <c r="CT69" s="19" t="str">
        <f t="shared" si="24"/>
        <v/>
      </c>
      <c r="CV69" s="179" t="str">
        <f t="shared" si="25"/>
        <v/>
      </c>
      <c r="CW69" s="180" t="str">
        <f t="shared" si="26"/>
        <v/>
      </c>
      <c r="CY69" s="28" t="str">
        <f t="shared" si="27"/>
        <v/>
      </c>
      <c r="CZ69" s="28" t="str">
        <f t="shared" si="28"/>
        <v/>
      </c>
      <c r="DU69" s="121" t="str">
        <f t="shared" si="8"/>
        <v/>
      </c>
      <c r="DW69" s="17" t="str">
        <f t="shared" si="9"/>
        <v/>
      </c>
    </row>
    <row r="70" spans="1:127" ht="30" customHeight="1" x14ac:dyDescent="0.25">
      <c r="A70" s="34"/>
      <c r="B70" s="266" t="str">
        <f t="shared" si="35"/>
        <v/>
      </c>
      <c r="C70" s="267"/>
      <c r="D70" s="268"/>
      <c r="E70" s="269"/>
      <c r="F70" s="269"/>
      <c r="G70" s="269"/>
      <c r="H70" s="270"/>
      <c r="I70" s="270"/>
      <c r="J70" s="270"/>
      <c r="K70" s="270"/>
      <c r="L70" s="270"/>
      <c r="M70" s="270"/>
      <c r="N70" s="270"/>
      <c r="O70" s="269"/>
      <c r="P70" s="269"/>
      <c r="Q70" s="269"/>
      <c r="R70" s="271"/>
      <c r="S70" s="272"/>
      <c r="T70" s="254" t="str">
        <f t="shared" si="2"/>
        <v/>
      </c>
      <c r="U70" s="255"/>
      <c r="V70" s="34"/>
      <c r="AG70" s="17" t="str">
        <f t="shared" si="10"/>
        <v/>
      </c>
      <c r="AI70" s="263">
        <v>63</v>
      </c>
      <c r="AJ70" s="264"/>
      <c r="AK70" s="265"/>
      <c r="AL70" s="263" t="str">
        <f t="shared" si="36"/>
        <v/>
      </c>
      <c r="AM70" s="264"/>
      <c r="AN70" s="264"/>
      <c r="AO70" s="263" t="str">
        <f t="shared" si="11"/>
        <v/>
      </c>
      <c r="AP70" s="264"/>
      <c r="AQ70" s="264"/>
      <c r="AR70" s="264"/>
      <c r="AS70" s="264"/>
      <c r="AT70" s="264"/>
      <c r="AU70" s="265"/>
      <c r="AV70" s="263" t="str">
        <f t="shared" si="12"/>
        <v/>
      </c>
      <c r="AW70" s="264"/>
      <c r="AX70" s="264"/>
      <c r="AY70" s="263" t="str">
        <f t="shared" si="13"/>
        <v/>
      </c>
      <c r="AZ70" s="265"/>
      <c r="BB70" s="24" t="str">
        <f>IF($AG70="", "", IF(AND($AL70="", $AO70="", $AV70="", $AY70=""), $BB$3, IF(COUNTIF($BB$8:$BB69, $BB$4)&gt;0, $BB$5, $BB$4)))</f>
        <v/>
      </c>
      <c r="BD70" s="31" t="str">
        <f t="shared" si="14"/>
        <v/>
      </c>
      <c r="BF70" s="28" t="str">
        <f t="shared" si="15"/>
        <v/>
      </c>
      <c r="BH70" s="28" t="str">
        <f>IF($E70="", "", $BH$3+SUMIF($O$8:$O69, $E70, $CJ$8:$CJ69)-SUMIF($E$8:$E69, $E70, $H$8:$H69))</f>
        <v/>
      </c>
      <c r="BJ70" s="17" t="str">
        <f t="shared" si="16"/>
        <v/>
      </c>
      <c r="BM70" s="28" t="str">
        <f t="shared" si="37"/>
        <v/>
      </c>
      <c r="BN70" s="26"/>
      <c r="BO70" s="28" t="str">
        <f>IF($O70="", "", $BH$3+SUMIF($O$8:$O69, $O70, $CP$8:$CP69)-SUMIF($E$8:$E69, $O70, $H$8:$H69))</f>
        <v/>
      </c>
      <c r="BP70" s="26"/>
      <c r="BQ70" s="69" t="str">
        <f>IF($AG70="", "", IF($R70="", $BQ$5, IFERROR(INDEX('Game Setup'!$JE$8:$JE$176, MATCH($R70, 'Game Setup'!$JE$8:$JE$176, 1)), "")))</f>
        <v/>
      </c>
      <c r="BR70" s="26"/>
      <c r="BS70" s="73" t="str">
        <f>IF(OR($E70="", $BQ70=""), "", IFERROR(INDEX('Game Setup'!$ML$8:$NE$176, MATCH($BQ70, 'Game Setup'!$JE$8:$JE$176, 0), MATCH($E70, 'Game Setup'!$ML$7:$NE$7, 0)), ""))</f>
        <v/>
      </c>
      <c r="BT70" s="74" t="str">
        <f>IF(OR($O70="", $BQ70=""), "", IFERROR(INDEX('Game Setup'!$ML$8:$NE$176, MATCH($BQ70, 'Game Setup'!$JE$8:$JE$176, 0), MATCH($O70, 'Game Setup'!$ML$7:$NE$7, 0)), ""))</f>
        <v/>
      </c>
      <c r="BU70" s="74" t="str">
        <f>IF(OR($O70="", $BQ70=""), "", IFERROR(INDEX('Game Setup'!$NG$8:$NG$176, MATCH($BQ70, 'Game Setup'!$JE$8:$JE$176, 0)), ""))</f>
        <v/>
      </c>
      <c r="BV70" s="26"/>
      <c r="BW70" s="179" t="str">
        <f t="shared" si="17"/>
        <v/>
      </c>
      <c r="BX70" s="180" t="str">
        <f t="shared" si="18"/>
        <v/>
      </c>
      <c r="BY70" s="26"/>
      <c r="BZ70" s="40" t="str">
        <f t="shared" si="3"/>
        <v/>
      </c>
      <c r="CB70" s="40" t="str">
        <f t="shared" si="4"/>
        <v/>
      </c>
      <c r="CD70" s="28" t="str">
        <f t="shared" si="5"/>
        <v/>
      </c>
      <c r="CF70" s="28" t="str">
        <f t="shared" si="19"/>
        <v/>
      </c>
      <c r="CH70" s="28" t="str">
        <f t="shared" si="6"/>
        <v/>
      </c>
      <c r="CJ70" s="28" t="str">
        <f t="shared" si="20"/>
        <v/>
      </c>
      <c r="CL70" s="28">
        <f t="shared" si="38"/>
        <v>0</v>
      </c>
      <c r="CN70" s="28" t="str">
        <f t="shared" si="21"/>
        <v/>
      </c>
      <c r="CO70" s="26"/>
      <c r="CP70" s="28" t="str">
        <f t="shared" si="22"/>
        <v/>
      </c>
      <c r="CS70" s="17" t="str">
        <f t="shared" si="23"/>
        <v/>
      </c>
      <c r="CT70" s="19" t="str">
        <f t="shared" si="24"/>
        <v/>
      </c>
      <c r="CV70" s="179" t="str">
        <f t="shared" si="25"/>
        <v/>
      </c>
      <c r="CW70" s="180" t="str">
        <f t="shared" si="26"/>
        <v/>
      </c>
      <c r="CY70" s="28" t="str">
        <f t="shared" si="27"/>
        <v/>
      </c>
      <c r="CZ70" s="28" t="str">
        <f t="shared" si="28"/>
        <v/>
      </c>
      <c r="DU70" s="121" t="str">
        <f t="shared" si="8"/>
        <v/>
      </c>
      <c r="DW70" s="17" t="str">
        <f t="shared" si="9"/>
        <v/>
      </c>
    </row>
    <row r="71" spans="1:127" ht="30" customHeight="1" x14ac:dyDescent="0.25">
      <c r="A71" s="34"/>
      <c r="B71" s="266" t="str">
        <f t="shared" si="35"/>
        <v/>
      </c>
      <c r="C71" s="267"/>
      <c r="D71" s="268"/>
      <c r="E71" s="269"/>
      <c r="F71" s="269"/>
      <c r="G71" s="269"/>
      <c r="H71" s="270"/>
      <c r="I71" s="270"/>
      <c r="J71" s="270"/>
      <c r="K71" s="270"/>
      <c r="L71" s="270"/>
      <c r="M71" s="270"/>
      <c r="N71" s="270"/>
      <c r="O71" s="269"/>
      <c r="P71" s="269"/>
      <c r="Q71" s="269"/>
      <c r="R71" s="271"/>
      <c r="S71" s="272"/>
      <c r="T71" s="254" t="str">
        <f t="shared" si="2"/>
        <v/>
      </c>
      <c r="U71" s="255"/>
      <c r="V71" s="34"/>
      <c r="AG71" s="17" t="str">
        <f t="shared" si="10"/>
        <v/>
      </c>
      <c r="AI71" s="263">
        <v>64</v>
      </c>
      <c r="AJ71" s="264"/>
      <c r="AK71" s="265"/>
      <c r="AL71" s="263" t="str">
        <f t="shared" si="36"/>
        <v/>
      </c>
      <c r="AM71" s="264"/>
      <c r="AN71" s="264"/>
      <c r="AO71" s="263" t="str">
        <f t="shared" si="11"/>
        <v/>
      </c>
      <c r="AP71" s="264"/>
      <c r="AQ71" s="264"/>
      <c r="AR71" s="264"/>
      <c r="AS71" s="264"/>
      <c r="AT71" s="264"/>
      <c r="AU71" s="265"/>
      <c r="AV71" s="263" t="str">
        <f t="shared" si="12"/>
        <v/>
      </c>
      <c r="AW71" s="264"/>
      <c r="AX71" s="264"/>
      <c r="AY71" s="263" t="str">
        <f t="shared" si="13"/>
        <v/>
      </c>
      <c r="AZ71" s="265"/>
      <c r="BB71" s="24" t="str">
        <f>IF($AG71="", "", IF(AND($AL71="", $AO71="", $AV71="", $AY71=""), $BB$3, IF(COUNTIF($BB$8:$BB70, $BB$4)&gt;0, $BB$5, $BB$4)))</f>
        <v/>
      </c>
      <c r="BD71" s="31" t="str">
        <f t="shared" si="14"/>
        <v/>
      </c>
      <c r="BF71" s="28" t="str">
        <f t="shared" si="15"/>
        <v/>
      </c>
      <c r="BH71" s="28" t="str">
        <f>IF($E71="", "", $BH$3+SUMIF($O$8:$O70, $E71, $CJ$8:$CJ70)-SUMIF($E$8:$E70, $E71, $H$8:$H70))</f>
        <v/>
      </c>
      <c r="BJ71" s="17" t="str">
        <f t="shared" si="16"/>
        <v/>
      </c>
      <c r="BM71" s="28" t="str">
        <f t="shared" si="37"/>
        <v/>
      </c>
      <c r="BN71" s="26"/>
      <c r="BO71" s="28" t="str">
        <f>IF($O71="", "", $BH$3+SUMIF($O$8:$O70, $O71, $CP$8:$CP70)-SUMIF($E$8:$E70, $O71, $H$8:$H70))</f>
        <v/>
      </c>
      <c r="BP71" s="26"/>
      <c r="BQ71" s="69" t="str">
        <f>IF($AG71="", "", IF($R71="", $BQ$5, IFERROR(INDEX('Game Setup'!$JE$8:$JE$176, MATCH($R71, 'Game Setup'!$JE$8:$JE$176, 1)), "")))</f>
        <v/>
      </c>
      <c r="BR71" s="26"/>
      <c r="BS71" s="73" t="str">
        <f>IF(OR($E71="", $BQ71=""), "", IFERROR(INDEX('Game Setup'!$ML$8:$NE$176, MATCH($BQ71, 'Game Setup'!$JE$8:$JE$176, 0), MATCH($E71, 'Game Setup'!$ML$7:$NE$7, 0)), ""))</f>
        <v/>
      </c>
      <c r="BT71" s="74" t="str">
        <f>IF(OR($O71="", $BQ71=""), "", IFERROR(INDEX('Game Setup'!$ML$8:$NE$176, MATCH($BQ71, 'Game Setup'!$JE$8:$JE$176, 0), MATCH($O71, 'Game Setup'!$ML$7:$NE$7, 0)), ""))</f>
        <v/>
      </c>
      <c r="BU71" s="74" t="str">
        <f>IF(OR($O71="", $BQ71=""), "", IFERROR(INDEX('Game Setup'!$NG$8:$NG$176, MATCH($BQ71, 'Game Setup'!$JE$8:$JE$176, 0)), ""))</f>
        <v/>
      </c>
      <c r="BV71" s="26"/>
      <c r="BW71" s="179" t="str">
        <f t="shared" si="17"/>
        <v/>
      </c>
      <c r="BX71" s="180" t="str">
        <f t="shared" si="18"/>
        <v/>
      </c>
      <c r="BY71" s="26"/>
      <c r="BZ71" s="40" t="str">
        <f t="shared" si="3"/>
        <v/>
      </c>
      <c r="CB71" s="40" t="str">
        <f t="shared" si="4"/>
        <v/>
      </c>
      <c r="CD71" s="28" t="str">
        <f t="shared" si="5"/>
        <v/>
      </c>
      <c r="CF71" s="28" t="str">
        <f t="shared" si="19"/>
        <v/>
      </c>
      <c r="CH71" s="28" t="str">
        <f t="shared" si="6"/>
        <v/>
      </c>
      <c r="CJ71" s="28" t="str">
        <f t="shared" si="20"/>
        <v/>
      </c>
      <c r="CL71" s="28">
        <f t="shared" si="38"/>
        <v>0</v>
      </c>
      <c r="CN71" s="28" t="str">
        <f t="shared" si="21"/>
        <v/>
      </c>
      <c r="CO71" s="26"/>
      <c r="CP71" s="28" t="str">
        <f t="shared" si="22"/>
        <v/>
      </c>
      <c r="CS71" s="17" t="str">
        <f t="shared" si="23"/>
        <v/>
      </c>
      <c r="CT71" s="19" t="str">
        <f t="shared" si="24"/>
        <v/>
      </c>
      <c r="CV71" s="179" t="str">
        <f t="shared" si="25"/>
        <v/>
      </c>
      <c r="CW71" s="180" t="str">
        <f t="shared" si="26"/>
        <v/>
      </c>
      <c r="CY71" s="28" t="str">
        <f t="shared" si="27"/>
        <v/>
      </c>
      <c r="CZ71" s="28" t="str">
        <f t="shared" si="28"/>
        <v/>
      </c>
      <c r="DU71" s="121" t="str">
        <f t="shared" si="8"/>
        <v/>
      </c>
      <c r="DW71" s="17" t="str">
        <f t="shared" si="9"/>
        <v/>
      </c>
    </row>
    <row r="72" spans="1:127" ht="30" customHeight="1" x14ac:dyDescent="0.25">
      <c r="A72" s="34"/>
      <c r="B72" s="266" t="str">
        <f t="shared" si="35"/>
        <v/>
      </c>
      <c r="C72" s="267"/>
      <c r="D72" s="268"/>
      <c r="E72" s="269"/>
      <c r="F72" s="269"/>
      <c r="G72" s="269"/>
      <c r="H72" s="270"/>
      <c r="I72" s="270"/>
      <c r="J72" s="270"/>
      <c r="K72" s="270"/>
      <c r="L72" s="270"/>
      <c r="M72" s="270"/>
      <c r="N72" s="270"/>
      <c r="O72" s="269"/>
      <c r="P72" s="269"/>
      <c r="Q72" s="269"/>
      <c r="R72" s="271"/>
      <c r="S72" s="272"/>
      <c r="T72" s="254" t="str">
        <f t="shared" ref="T72:T135" si="39">IF($AG72="", "", $AG$6)</f>
        <v/>
      </c>
      <c r="U72" s="255"/>
      <c r="V72" s="34"/>
      <c r="AG72" s="17" t="str">
        <f t="shared" si="10"/>
        <v/>
      </c>
      <c r="AI72" s="263">
        <v>65</v>
      </c>
      <c r="AJ72" s="264"/>
      <c r="AK72" s="265"/>
      <c r="AL72" s="263" t="str">
        <f t="shared" si="36"/>
        <v/>
      </c>
      <c r="AM72" s="264"/>
      <c r="AN72" s="264"/>
      <c r="AO72" s="263" t="str">
        <f t="shared" si="11"/>
        <v/>
      </c>
      <c r="AP72" s="264"/>
      <c r="AQ72" s="264"/>
      <c r="AR72" s="264"/>
      <c r="AS72" s="264"/>
      <c r="AT72" s="264"/>
      <c r="AU72" s="265"/>
      <c r="AV72" s="263" t="str">
        <f t="shared" si="12"/>
        <v/>
      </c>
      <c r="AW72" s="264"/>
      <c r="AX72" s="264"/>
      <c r="AY72" s="263" t="str">
        <f t="shared" si="13"/>
        <v/>
      </c>
      <c r="AZ72" s="265"/>
      <c r="BB72" s="24" t="str">
        <f>IF($AG72="", "", IF(AND($AL72="", $AO72="", $AV72="", $AY72=""), $BB$3, IF(COUNTIF($BB$8:$BB71, $BB$4)&gt;0, $BB$5, $BB$4)))</f>
        <v/>
      </c>
      <c r="BD72" s="31" t="str">
        <f t="shared" si="14"/>
        <v/>
      </c>
      <c r="BF72" s="28" t="str">
        <f t="shared" si="15"/>
        <v/>
      </c>
      <c r="BH72" s="28" t="str">
        <f>IF($E72="", "", $BH$3+SUMIF($O$8:$O71, $E72, $CJ$8:$CJ71)-SUMIF($E$8:$E71, $E72, $H$8:$H71))</f>
        <v/>
      </c>
      <c r="BJ72" s="17" t="str">
        <f t="shared" si="16"/>
        <v/>
      </c>
      <c r="BM72" s="28" t="str">
        <f t="shared" si="37"/>
        <v/>
      </c>
      <c r="BN72" s="26"/>
      <c r="BO72" s="28" t="str">
        <f>IF($O72="", "", $BH$3+SUMIF($O$8:$O71, $O72, $CP$8:$CP71)-SUMIF($E$8:$E71, $O72, $H$8:$H71))</f>
        <v/>
      </c>
      <c r="BP72" s="26"/>
      <c r="BQ72" s="69" t="str">
        <f>IF($AG72="", "", IF($R72="", $BQ$5, IFERROR(INDEX('Game Setup'!$JE$8:$JE$176, MATCH($R72, 'Game Setup'!$JE$8:$JE$176, 1)), "")))</f>
        <v/>
      </c>
      <c r="BR72" s="26"/>
      <c r="BS72" s="73" t="str">
        <f>IF(OR($E72="", $BQ72=""), "", IFERROR(INDEX('Game Setup'!$ML$8:$NE$176, MATCH($BQ72, 'Game Setup'!$JE$8:$JE$176, 0), MATCH($E72, 'Game Setup'!$ML$7:$NE$7, 0)), ""))</f>
        <v/>
      </c>
      <c r="BT72" s="74" t="str">
        <f>IF(OR($O72="", $BQ72=""), "", IFERROR(INDEX('Game Setup'!$ML$8:$NE$176, MATCH($BQ72, 'Game Setup'!$JE$8:$JE$176, 0), MATCH($O72, 'Game Setup'!$ML$7:$NE$7, 0)), ""))</f>
        <v/>
      </c>
      <c r="BU72" s="74" t="str">
        <f>IF(OR($O72="", $BQ72=""), "", IFERROR(INDEX('Game Setup'!$NG$8:$NG$176, MATCH($BQ72, 'Game Setup'!$JE$8:$JE$176, 0)), ""))</f>
        <v/>
      </c>
      <c r="BV72" s="26"/>
      <c r="BW72" s="179" t="str">
        <f t="shared" si="17"/>
        <v/>
      </c>
      <c r="BX72" s="180" t="str">
        <f t="shared" si="18"/>
        <v/>
      </c>
      <c r="BY72" s="26"/>
      <c r="BZ72" s="40" t="str">
        <f t="shared" ref="BZ72:BZ135" si="40">IFERROR(BS72/BT72, "")</f>
        <v/>
      </c>
      <c r="CB72" s="40" t="str">
        <f t="shared" ref="CB72:CB135" si="41">IFERROR(BT72/BS72, "")</f>
        <v/>
      </c>
      <c r="CD72" s="28" t="str">
        <f t="shared" ref="CD72:CD135" si="42">IFERROR(ROUND($H72*$BZ72, 0), "")</f>
        <v/>
      </c>
      <c r="CF72" s="28" t="str">
        <f t="shared" si="19"/>
        <v/>
      </c>
      <c r="CH72" s="28" t="str">
        <f t="shared" ref="CH72:CH135" si="43">IF($CT72="", "", IFERROR(ROUND($CD72/$BU72*$BT72*$CF$5, 0), ""))</f>
        <v/>
      </c>
      <c r="CJ72" s="28" t="str">
        <f t="shared" si="20"/>
        <v/>
      </c>
      <c r="CL72" s="28">
        <f t="shared" si="38"/>
        <v>0</v>
      </c>
      <c r="CN72" s="28" t="str">
        <f t="shared" si="21"/>
        <v/>
      </c>
      <c r="CO72" s="26"/>
      <c r="CP72" s="28" t="str">
        <f t="shared" ref="CP72:CP135" si="44">IF(OR($E72="", $H72="", $O72=""), "", IFERROR($BO72+$CJ72, ""))</f>
        <v/>
      </c>
      <c r="CS72" s="17" t="str">
        <f t="shared" si="23"/>
        <v/>
      </c>
      <c r="CT72" s="19" t="str">
        <f t="shared" si="24"/>
        <v/>
      </c>
      <c r="CV72" s="179" t="str">
        <f t="shared" si="25"/>
        <v/>
      </c>
      <c r="CW72" s="180" t="str">
        <f t="shared" si="26"/>
        <v/>
      </c>
      <c r="CY72" s="28" t="str">
        <f t="shared" si="27"/>
        <v/>
      </c>
      <c r="CZ72" s="28" t="str">
        <f t="shared" si="28"/>
        <v/>
      </c>
      <c r="DU72" s="121" t="str">
        <f t="shared" ref="DU72:DU135" si="45">IF($B72="", "", COUNTIF($B$8:$B$307, "&gt;"&amp;$B72)+1)</f>
        <v/>
      </c>
      <c r="DW72" s="17" t="str">
        <f t="shared" ref="DW72:DW135" si="46">IFERROR(INDEX($B$8:$B$307, MATCH($AI72, $DU$8:$DU$307, 0)), "")</f>
        <v/>
      </c>
    </row>
    <row r="73" spans="1:127" ht="30" customHeight="1" x14ac:dyDescent="0.25">
      <c r="A73" s="34"/>
      <c r="B73" s="266" t="str">
        <f t="shared" si="35"/>
        <v/>
      </c>
      <c r="C73" s="267"/>
      <c r="D73" s="268"/>
      <c r="E73" s="269"/>
      <c r="F73" s="269"/>
      <c r="G73" s="269"/>
      <c r="H73" s="270"/>
      <c r="I73" s="270"/>
      <c r="J73" s="270"/>
      <c r="K73" s="270"/>
      <c r="L73" s="270"/>
      <c r="M73" s="270"/>
      <c r="N73" s="270"/>
      <c r="O73" s="269"/>
      <c r="P73" s="269"/>
      <c r="Q73" s="269"/>
      <c r="R73" s="271"/>
      <c r="S73" s="272"/>
      <c r="T73" s="254" t="str">
        <f t="shared" si="39"/>
        <v/>
      </c>
      <c r="U73" s="255"/>
      <c r="V73" s="34"/>
      <c r="AG73" s="17" t="str">
        <f t="shared" ref="AG73:AG136" si="47">IF(AND($E73="", $H73="", $O73="", $R73=""), "", "X")</f>
        <v/>
      </c>
      <c r="AI73" s="263">
        <v>66</v>
      </c>
      <c r="AJ73" s="264"/>
      <c r="AK73" s="265"/>
      <c r="AL73" s="263" t="str">
        <f t="shared" ref="AL73:AL136" si="48">IF($AG73="", "", IF($E73="", $AG$3, IF(COUNTIF($AE$8:$AE$27, $E73)=0, $AG$4, "")))</f>
        <v/>
      </c>
      <c r="AM73" s="264"/>
      <c r="AN73" s="264"/>
      <c r="AO73" s="263" t="str">
        <f t="shared" ref="AO73:AO136" si="49">IF($AG73="", "", IF($H73="", $AG$3, IF(OR(ISNUMBER($H73)=FALSE, $H73&gt;$BH73), $AG$4, "")))</f>
        <v/>
      </c>
      <c r="AP73" s="264"/>
      <c r="AQ73" s="264"/>
      <c r="AR73" s="264"/>
      <c r="AS73" s="264"/>
      <c r="AT73" s="264"/>
      <c r="AU73" s="265"/>
      <c r="AV73" s="263" t="str">
        <f t="shared" ref="AV73:AV136" si="50">IF($AG73="", "", IF($O73="", $AG$3, IF(OR(COUNTIF($AE$8:$AE$27, $O73)=0, $E73=$O73), $AG$4, "")))</f>
        <v/>
      </c>
      <c r="AW73" s="264"/>
      <c r="AX73" s="264"/>
      <c r="AY73" s="263" t="str">
        <f t="shared" ref="AY73:AY136" si="51">IF($AG73="", "", IF(OR($E73="", $H73="", $O73="", NOT($AL73=""), NOT($AO73=""), NOT($AV73="")), "", IF($R73="", $AG$3, IF(ISNUMBER($R73)=FALSE, $AG$4, ""))))</f>
        <v/>
      </c>
      <c r="AZ73" s="265"/>
      <c r="BB73" s="24" t="str">
        <f>IF($AG73="", "", IF(AND($AL73="", $AO73="", $AV73="", $AY73=""), $BB$3, IF(COUNTIF($BB$8:$BB72, $BB$4)&gt;0, $BB$5, $BB$4)))</f>
        <v/>
      </c>
      <c r="BD73" s="31" t="str">
        <f t="shared" ref="BD73:BD136" si="52">IF(NOT($R73=""), $R73, IF(AND($BB73=$BB$4, $AL73="", $AO73="", $AV73=""), $AE$30, ""))</f>
        <v/>
      </c>
      <c r="BF73" s="28" t="str">
        <f t="shared" ref="BF73:BF136" si="53">IF(NOT($H73=""), $H73, $BH73)</f>
        <v/>
      </c>
      <c r="BH73" s="28" t="str">
        <f>IF($E73="", "", $BH$3+SUMIF($O$8:$O72, $E73, $CJ$8:$CJ72)-SUMIF($E$8:$E72, $E73, $H$8:$H72))</f>
        <v/>
      </c>
      <c r="BJ73" s="17" t="str">
        <f t="shared" ref="BJ73:BJ136" si="54">IF($BB73="", "", IF($R73="", "", "X"))</f>
        <v/>
      </c>
      <c r="BM73" s="28" t="str">
        <f t="shared" ref="BM73:BM136" si="55">$BH73</f>
        <v/>
      </c>
      <c r="BN73" s="26"/>
      <c r="BO73" s="28" t="str">
        <f>IF($O73="", "", $BH$3+SUMIF($O$8:$O72, $O73, $CP$8:$CP72)-SUMIF($E$8:$E72, $O73, $H$8:$H72))</f>
        <v/>
      </c>
      <c r="BP73" s="26"/>
      <c r="BQ73" s="69" t="str">
        <f>IF($AG73="", "", IF($R73="", $BQ$5, IFERROR(INDEX('Game Setup'!$JE$8:$JE$176, MATCH($R73, 'Game Setup'!$JE$8:$JE$176, 1)), "")))</f>
        <v/>
      </c>
      <c r="BR73" s="26"/>
      <c r="BS73" s="73" t="str">
        <f>IF(OR($E73="", $BQ73=""), "", IFERROR(INDEX('Game Setup'!$ML$8:$NE$176, MATCH($BQ73, 'Game Setup'!$JE$8:$JE$176, 0), MATCH($E73, 'Game Setup'!$ML$7:$NE$7, 0)), ""))</f>
        <v/>
      </c>
      <c r="BT73" s="74" t="str">
        <f>IF(OR($O73="", $BQ73=""), "", IFERROR(INDEX('Game Setup'!$ML$8:$NE$176, MATCH($BQ73, 'Game Setup'!$JE$8:$JE$176, 0), MATCH($O73, 'Game Setup'!$ML$7:$NE$7, 0)), ""))</f>
        <v/>
      </c>
      <c r="BU73" s="74" t="str">
        <f>IF(OR($O73="", $BQ73=""), "", IFERROR(INDEX('Game Setup'!$NG$8:$NG$176, MATCH($BQ73, 'Game Setup'!$JE$8:$JE$176, 0)), ""))</f>
        <v/>
      </c>
      <c r="BV73" s="26"/>
      <c r="BW73" s="179" t="str">
        <f t="shared" ref="BW73:BW136" si="56">IFERROR(BS73/BU73, "")</f>
        <v/>
      </c>
      <c r="BX73" s="180" t="str">
        <f t="shared" ref="BX73:BX136" si="57">IFERROR(BT73/BU73, "")</f>
        <v/>
      </c>
      <c r="BY73" s="26"/>
      <c r="BZ73" s="40" t="str">
        <f t="shared" si="40"/>
        <v/>
      </c>
      <c r="CB73" s="40" t="str">
        <f t="shared" si="41"/>
        <v/>
      </c>
      <c r="CD73" s="28" t="str">
        <f t="shared" si="42"/>
        <v/>
      </c>
      <c r="CF73" s="28" t="str">
        <f t="shared" ref="CF73:CF136" si="58">IFERROR(ROUND($CD73*$CF$5, 0), "")</f>
        <v/>
      </c>
      <c r="CH73" s="28" t="str">
        <f t="shared" si="43"/>
        <v/>
      </c>
      <c r="CJ73" s="28" t="str">
        <f t="shared" ref="CJ73:CJ136" si="59">IFERROR($CD73-$CF73, "")</f>
        <v/>
      </c>
      <c r="CL73" s="28">
        <f t="shared" ref="CL73:CL136" si="60">IF(CJ73="", 0, CJ73)</f>
        <v>0</v>
      </c>
      <c r="CN73" s="28" t="str">
        <f t="shared" ref="CN73:CN136" si="61">IF(OR($E73="", $H73=""), "", IFERROR($BH73-$H73, ""))</f>
        <v/>
      </c>
      <c r="CO73" s="26"/>
      <c r="CP73" s="28" t="str">
        <f t="shared" si="44"/>
        <v/>
      </c>
      <c r="CS73" s="17" t="str">
        <f t="shared" ref="CS73:CS136" si="62">IF($BB73=$BB$3, $E73, "")</f>
        <v/>
      </c>
      <c r="CT73" s="19" t="str">
        <f t="shared" ref="CT73:CT136" si="63">IF($BB73=$BB$3, $O73, "")</f>
        <v/>
      </c>
      <c r="CV73" s="179" t="str">
        <f t="shared" ref="CV73:CV136" si="64">IF(CS73="", "", BW73)</f>
        <v/>
      </c>
      <c r="CW73" s="180" t="str">
        <f t="shared" ref="CW73:CW136" si="65">IF(CT73="", "", BX73)</f>
        <v/>
      </c>
      <c r="CY73" s="28" t="str">
        <f t="shared" ref="CY73:CY136" si="66">IF(CS73="", "", $H73)</f>
        <v/>
      </c>
      <c r="CZ73" s="28" t="str">
        <f t="shared" ref="CZ73:CZ136" si="67">IF(CT73="", "", $CJ73)</f>
        <v/>
      </c>
      <c r="DU73" s="121" t="str">
        <f t="shared" si="45"/>
        <v/>
      </c>
      <c r="DW73" s="17" t="str">
        <f t="shared" si="46"/>
        <v/>
      </c>
    </row>
    <row r="74" spans="1:127" ht="30" customHeight="1" x14ac:dyDescent="0.25">
      <c r="A74" s="34"/>
      <c r="B74" s="266" t="str">
        <f t="shared" ref="B74:B137" si="68">IF($AG74="", "", $AI74)</f>
        <v/>
      </c>
      <c r="C74" s="267"/>
      <c r="D74" s="268"/>
      <c r="E74" s="269"/>
      <c r="F74" s="269"/>
      <c r="G74" s="269"/>
      <c r="H74" s="270"/>
      <c r="I74" s="270"/>
      <c r="J74" s="270"/>
      <c r="K74" s="270"/>
      <c r="L74" s="270"/>
      <c r="M74" s="270"/>
      <c r="N74" s="270"/>
      <c r="O74" s="269"/>
      <c r="P74" s="269"/>
      <c r="Q74" s="269"/>
      <c r="R74" s="271"/>
      <c r="S74" s="272"/>
      <c r="T74" s="254" t="str">
        <f t="shared" si="39"/>
        <v/>
      </c>
      <c r="U74" s="255"/>
      <c r="V74" s="34"/>
      <c r="AG74" s="17" t="str">
        <f t="shared" si="47"/>
        <v/>
      </c>
      <c r="AI74" s="263">
        <v>67</v>
      </c>
      <c r="AJ74" s="264"/>
      <c r="AK74" s="265"/>
      <c r="AL74" s="263" t="str">
        <f t="shared" si="48"/>
        <v/>
      </c>
      <c r="AM74" s="264"/>
      <c r="AN74" s="264"/>
      <c r="AO74" s="263" t="str">
        <f t="shared" si="49"/>
        <v/>
      </c>
      <c r="AP74" s="264"/>
      <c r="AQ74" s="264"/>
      <c r="AR74" s="264"/>
      <c r="AS74" s="264"/>
      <c r="AT74" s="264"/>
      <c r="AU74" s="265"/>
      <c r="AV74" s="263" t="str">
        <f t="shared" si="50"/>
        <v/>
      </c>
      <c r="AW74" s="264"/>
      <c r="AX74" s="264"/>
      <c r="AY74" s="263" t="str">
        <f t="shared" si="51"/>
        <v/>
      </c>
      <c r="AZ74" s="265"/>
      <c r="BB74" s="24" t="str">
        <f>IF($AG74="", "", IF(AND($AL74="", $AO74="", $AV74="", $AY74=""), $BB$3, IF(COUNTIF($BB$8:$BB73, $BB$4)&gt;0, $BB$5, $BB$4)))</f>
        <v/>
      </c>
      <c r="BD74" s="31" t="str">
        <f t="shared" si="52"/>
        <v/>
      </c>
      <c r="BF74" s="28" t="str">
        <f t="shared" si="53"/>
        <v/>
      </c>
      <c r="BH74" s="28" t="str">
        <f>IF($E74="", "", $BH$3+SUMIF($O$8:$O73, $E74, $CJ$8:$CJ73)-SUMIF($E$8:$E73, $E74, $H$8:$H73))</f>
        <v/>
      </c>
      <c r="BJ74" s="17" t="str">
        <f t="shared" si="54"/>
        <v/>
      </c>
      <c r="BM74" s="28" t="str">
        <f t="shared" si="55"/>
        <v/>
      </c>
      <c r="BN74" s="26"/>
      <c r="BO74" s="28" t="str">
        <f>IF($O74="", "", $BH$3+SUMIF($O$8:$O73, $O74, $CP$8:$CP73)-SUMIF($E$8:$E73, $O74, $H$8:$H73))</f>
        <v/>
      </c>
      <c r="BP74" s="26"/>
      <c r="BQ74" s="69" t="str">
        <f>IF($AG74="", "", IF($R74="", $BQ$5, IFERROR(INDEX('Game Setup'!$JE$8:$JE$176, MATCH($R74, 'Game Setup'!$JE$8:$JE$176, 1)), "")))</f>
        <v/>
      </c>
      <c r="BR74" s="26"/>
      <c r="BS74" s="73" t="str">
        <f>IF(OR($E74="", $BQ74=""), "", IFERROR(INDEX('Game Setup'!$ML$8:$NE$176, MATCH($BQ74, 'Game Setup'!$JE$8:$JE$176, 0), MATCH($E74, 'Game Setup'!$ML$7:$NE$7, 0)), ""))</f>
        <v/>
      </c>
      <c r="BT74" s="74" t="str">
        <f>IF(OR($O74="", $BQ74=""), "", IFERROR(INDEX('Game Setup'!$ML$8:$NE$176, MATCH($BQ74, 'Game Setup'!$JE$8:$JE$176, 0), MATCH($O74, 'Game Setup'!$ML$7:$NE$7, 0)), ""))</f>
        <v/>
      </c>
      <c r="BU74" s="74" t="str">
        <f>IF(OR($O74="", $BQ74=""), "", IFERROR(INDEX('Game Setup'!$NG$8:$NG$176, MATCH($BQ74, 'Game Setup'!$JE$8:$JE$176, 0)), ""))</f>
        <v/>
      </c>
      <c r="BV74" s="26"/>
      <c r="BW74" s="179" t="str">
        <f t="shared" si="56"/>
        <v/>
      </c>
      <c r="BX74" s="180" t="str">
        <f t="shared" si="57"/>
        <v/>
      </c>
      <c r="BY74" s="26"/>
      <c r="BZ74" s="40" t="str">
        <f t="shared" si="40"/>
        <v/>
      </c>
      <c r="CB74" s="40" t="str">
        <f t="shared" si="41"/>
        <v/>
      </c>
      <c r="CD74" s="28" t="str">
        <f t="shared" si="42"/>
        <v/>
      </c>
      <c r="CF74" s="28" t="str">
        <f t="shared" si="58"/>
        <v/>
      </c>
      <c r="CH74" s="28" t="str">
        <f t="shared" si="43"/>
        <v/>
      </c>
      <c r="CJ74" s="28" t="str">
        <f t="shared" si="59"/>
        <v/>
      </c>
      <c r="CL74" s="28">
        <f t="shared" si="60"/>
        <v>0</v>
      </c>
      <c r="CN74" s="28" t="str">
        <f t="shared" si="61"/>
        <v/>
      </c>
      <c r="CO74" s="26"/>
      <c r="CP74" s="28" t="str">
        <f t="shared" si="44"/>
        <v/>
      </c>
      <c r="CS74" s="17" t="str">
        <f t="shared" si="62"/>
        <v/>
      </c>
      <c r="CT74" s="19" t="str">
        <f t="shared" si="63"/>
        <v/>
      </c>
      <c r="CV74" s="179" t="str">
        <f t="shared" si="64"/>
        <v/>
      </c>
      <c r="CW74" s="180" t="str">
        <f t="shared" si="65"/>
        <v/>
      </c>
      <c r="CY74" s="28" t="str">
        <f t="shared" si="66"/>
        <v/>
      </c>
      <c r="CZ74" s="28" t="str">
        <f t="shared" si="67"/>
        <v/>
      </c>
      <c r="DU74" s="121" t="str">
        <f t="shared" si="45"/>
        <v/>
      </c>
      <c r="DW74" s="17" t="str">
        <f t="shared" si="46"/>
        <v/>
      </c>
    </row>
    <row r="75" spans="1:127" ht="30" customHeight="1" x14ac:dyDescent="0.25">
      <c r="A75" s="34"/>
      <c r="B75" s="266" t="str">
        <f t="shared" si="68"/>
        <v/>
      </c>
      <c r="C75" s="267"/>
      <c r="D75" s="268"/>
      <c r="E75" s="269"/>
      <c r="F75" s="269"/>
      <c r="G75" s="269"/>
      <c r="H75" s="270"/>
      <c r="I75" s="270"/>
      <c r="J75" s="270"/>
      <c r="K75" s="270"/>
      <c r="L75" s="270"/>
      <c r="M75" s="270"/>
      <c r="N75" s="270"/>
      <c r="O75" s="269"/>
      <c r="P75" s="269"/>
      <c r="Q75" s="269"/>
      <c r="R75" s="271"/>
      <c r="S75" s="272"/>
      <c r="T75" s="254" t="str">
        <f t="shared" si="39"/>
        <v/>
      </c>
      <c r="U75" s="255"/>
      <c r="V75" s="34"/>
      <c r="AG75" s="17" t="str">
        <f t="shared" si="47"/>
        <v/>
      </c>
      <c r="AI75" s="263">
        <v>68</v>
      </c>
      <c r="AJ75" s="264"/>
      <c r="AK75" s="265"/>
      <c r="AL75" s="263" t="str">
        <f t="shared" si="48"/>
        <v/>
      </c>
      <c r="AM75" s="264"/>
      <c r="AN75" s="264"/>
      <c r="AO75" s="263" t="str">
        <f t="shared" si="49"/>
        <v/>
      </c>
      <c r="AP75" s="264"/>
      <c r="AQ75" s="264"/>
      <c r="AR75" s="264"/>
      <c r="AS75" s="264"/>
      <c r="AT75" s="264"/>
      <c r="AU75" s="265"/>
      <c r="AV75" s="263" t="str">
        <f t="shared" si="50"/>
        <v/>
      </c>
      <c r="AW75" s="264"/>
      <c r="AX75" s="264"/>
      <c r="AY75" s="263" t="str">
        <f t="shared" si="51"/>
        <v/>
      </c>
      <c r="AZ75" s="265"/>
      <c r="BB75" s="24" t="str">
        <f>IF($AG75="", "", IF(AND($AL75="", $AO75="", $AV75="", $AY75=""), $BB$3, IF(COUNTIF($BB$8:$BB74, $BB$4)&gt;0, $BB$5, $BB$4)))</f>
        <v/>
      </c>
      <c r="BD75" s="31" t="str">
        <f t="shared" si="52"/>
        <v/>
      </c>
      <c r="BF75" s="28" t="str">
        <f t="shared" si="53"/>
        <v/>
      </c>
      <c r="BH75" s="28" t="str">
        <f>IF($E75="", "", $BH$3+SUMIF($O$8:$O74, $E75, $CJ$8:$CJ74)-SUMIF($E$8:$E74, $E75, $H$8:$H74))</f>
        <v/>
      </c>
      <c r="BJ75" s="17" t="str">
        <f t="shared" si="54"/>
        <v/>
      </c>
      <c r="BM75" s="28" t="str">
        <f t="shared" si="55"/>
        <v/>
      </c>
      <c r="BN75" s="26"/>
      <c r="BO75" s="28" t="str">
        <f>IF($O75="", "", $BH$3+SUMIF($O$8:$O74, $O75, $CP$8:$CP74)-SUMIF($E$8:$E74, $O75, $H$8:$H74))</f>
        <v/>
      </c>
      <c r="BP75" s="26"/>
      <c r="BQ75" s="69" t="str">
        <f>IF($AG75="", "", IF($R75="", $BQ$5, IFERROR(INDEX('Game Setup'!$JE$8:$JE$176, MATCH($R75, 'Game Setup'!$JE$8:$JE$176, 1)), "")))</f>
        <v/>
      </c>
      <c r="BR75" s="26"/>
      <c r="BS75" s="73" t="str">
        <f>IF(OR($E75="", $BQ75=""), "", IFERROR(INDEX('Game Setup'!$ML$8:$NE$176, MATCH($BQ75, 'Game Setup'!$JE$8:$JE$176, 0), MATCH($E75, 'Game Setup'!$ML$7:$NE$7, 0)), ""))</f>
        <v/>
      </c>
      <c r="BT75" s="74" t="str">
        <f>IF(OR($O75="", $BQ75=""), "", IFERROR(INDEX('Game Setup'!$ML$8:$NE$176, MATCH($BQ75, 'Game Setup'!$JE$8:$JE$176, 0), MATCH($O75, 'Game Setup'!$ML$7:$NE$7, 0)), ""))</f>
        <v/>
      </c>
      <c r="BU75" s="74" t="str">
        <f>IF(OR($O75="", $BQ75=""), "", IFERROR(INDEX('Game Setup'!$NG$8:$NG$176, MATCH($BQ75, 'Game Setup'!$JE$8:$JE$176, 0)), ""))</f>
        <v/>
      </c>
      <c r="BV75" s="26"/>
      <c r="BW75" s="179" t="str">
        <f t="shared" si="56"/>
        <v/>
      </c>
      <c r="BX75" s="180" t="str">
        <f t="shared" si="57"/>
        <v/>
      </c>
      <c r="BY75" s="26"/>
      <c r="BZ75" s="40" t="str">
        <f t="shared" si="40"/>
        <v/>
      </c>
      <c r="CB75" s="40" t="str">
        <f t="shared" si="41"/>
        <v/>
      </c>
      <c r="CD75" s="28" t="str">
        <f t="shared" si="42"/>
        <v/>
      </c>
      <c r="CF75" s="28" t="str">
        <f t="shared" si="58"/>
        <v/>
      </c>
      <c r="CH75" s="28" t="str">
        <f t="shared" si="43"/>
        <v/>
      </c>
      <c r="CJ75" s="28" t="str">
        <f t="shared" si="59"/>
        <v/>
      </c>
      <c r="CL75" s="28">
        <f t="shared" si="60"/>
        <v>0</v>
      </c>
      <c r="CN75" s="28" t="str">
        <f t="shared" si="61"/>
        <v/>
      </c>
      <c r="CO75" s="26"/>
      <c r="CP75" s="28" t="str">
        <f t="shared" si="44"/>
        <v/>
      </c>
      <c r="CS75" s="17" t="str">
        <f t="shared" si="62"/>
        <v/>
      </c>
      <c r="CT75" s="19" t="str">
        <f t="shared" si="63"/>
        <v/>
      </c>
      <c r="CV75" s="179" t="str">
        <f t="shared" si="64"/>
        <v/>
      </c>
      <c r="CW75" s="180" t="str">
        <f t="shared" si="65"/>
        <v/>
      </c>
      <c r="CY75" s="28" t="str">
        <f t="shared" si="66"/>
        <v/>
      </c>
      <c r="CZ75" s="28" t="str">
        <f t="shared" si="67"/>
        <v/>
      </c>
      <c r="DU75" s="121" t="str">
        <f t="shared" si="45"/>
        <v/>
      </c>
      <c r="DW75" s="17" t="str">
        <f t="shared" si="46"/>
        <v/>
      </c>
    </row>
    <row r="76" spans="1:127" ht="30" customHeight="1" x14ac:dyDescent="0.25">
      <c r="A76" s="34"/>
      <c r="B76" s="266" t="str">
        <f t="shared" si="68"/>
        <v/>
      </c>
      <c r="C76" s="267"/>
      <c r="D76" s="268"/>
      <c r="E76" s="269"/>
      <c r="F76" s="269"/>
      <c r="G76" s="269"/>
      <c r="H76" s="270"/>
      <c r="I76" s="270"/>
      <c r="J76" s="270"/>
      <c r="K76" s="270"/>
      <c r="L76" s="270"/>
      <c r="M76" s="270"/>
      <c r="N76" s="270"/>
      <c r="O76" s="269"/>
      <c r="P76" s="269"/>
      <c r="Q76" s="269"/>
      <c r="R76" s="271"/>
      <c r="S76" s="272"/>
      <c r="T76" s="254" t="str">
        <f t="shared" si="39"/>
        <v/>
      </c>
      <c r="U76" s="255"/>
      <c r="V76" s="34"/>
      <c r="AG76" s="17" t="str">
        <f t="shared" si="47"/>
        <v/>
      </c>
      <c r="AI76" s="263">
        <v>69</v>
      </c>
      <c r="AJ76" s="264"/>
      <c r="AK76" s="265"/>
      <c r="AL76" s="263" t="str">
        <f t="shared" si="48"/>
        <v/>
      </c>
      <c r="AM76" s="264"/>
      <c r="AN76" s="264"/>
      <c r="AO76" s="263" t="str">
        <f t="shared" si="49"/>
        <v/>
      </c>
      <c r="AP76" s="264"/>
      <c r="AQ76" s="264"/>
      <c r="AR76" s="264"/>
      <c r="AS76" s="264"/>
      <c r="AT76" s="264"/>
      <c r="AU76" s="265"/>
      <c r="AV76" s="263" t="str">
        <f t="shared" si="50"/>
        <v/>
      </c>
      <c r="AW76" s="264"/>
      <c r="AX76" s="264"/>
      <c r="AY76" s="263" t="str">
        <f t="shared" si="51"/>
        <v/>
      </c>
      <c r="AZ76" s="265"/>
      <c r="BB76" s="24" t="str">
        <f>IF($AG76="", "", IF(AND($AL76="", $AO76="", $AV76="", $AY76=""), $BB$3, IF(COUNTIF($BB$8:$BB75, $BB$4)&gt;0, $BB$5, $BB$4)))</f>
        <v/>
      </c>
      <c r="BD76" s="31" t="str">
        <f t="shared" si="52"/>
        <v/>
      </c>
      <c r="BF76" s="28" t="str">
        <f t="shared" si="53"/>
        <v/>
      </c>
      <c r="BH76" s="28" t="str">
        <f>IF($E76="", "", $BH$3+SUMIF($O$8:$O75, $E76, $CJ$8:$CJ75)-SUMIF($E$8:$E75, $E76, $H$8:$H75))</f>
        <v/>
      </c>
      <c r="BJ76" s="17" t="str">
        <f t="shared" si="54"/>
        <v/>
      </c>
      <c r="BM76" s="28" t="str">
        <f t="shared" si="55"/>
        <v/>
      </c>
      <c r="BN76" s="26"/>
      <c r="BO76" s="28" t="str">
        <f>IF($O76="", "", $BH$3+SUMIF($O$8:$O75, $O76, $CP$8:$CP75)-SUMIF($E$8:$E75, $O76, $H$8:$H75))</f>
        <v/>
      </c>
      <c r="BP76" s="26"/>
      <c r="BQ76" s="69" t="str">
        <f>IF($AG76="", "", IF($R76="", $BQ$5, IFERROR(INDEX('Game Setup'!$JE$8:$JE$176, MATCH($R76, 'Game Setup'!$JE$8:$JE$176, 1)), "")))</f>
        <v/>
      </c>
      <c r="BR76" s="26"/>
      <c r="BS76" s="73" t="str">
        <f>IF(OR($E76="", $BQ76=""), "", IFERROR(INDEX('Game Setup'!$ML$8:$NE$176, MATCH($BQ76, 'Game Setup'!$JE$8:$JE$176, 0), MATCH($E76, 'Game Setup'!$ML$7:$NE$7, 0)), ""))</f>
        <v/>
      </c>
      <c r="BT76" s="74" t="str">
        <f>IF(OR($O76="", $BQ76=""), "", IFERROR(INDEX('Game Setup'!$ML$8:$NE$176, MATCH($BQ76, 'Game Setup'!$JE$8:$JE$176, 0), MATCH($O76, 'Game Setup'!$ML$7:$NE$7, 0)), ""))</f>
        <v/>
      </c>
      <c r="BU76" s="74" t="str">
        <f>IF(OR($O76="", $BQ76=""), "", IFERROR(INDEX('Game Setup'!$NG$8:$NG$176, MATCH($BQ76, 'Game Setup'!$JE$8:$JE$176, 0)), ""))</f>
        <v/>
      </c>
      <c r="BV76" s="26"/>
      <c r="BW76" s="179" t="str">
        <f t="shared" si="56"/>
        <v/>
      </c>
      <c r="BX76" s="180" t="str">
        <f t="shared" si="57"/>
        <v/>
      </c>
      <c r="BY76" s="26"/>
      <c r="BZ76" s="40" t="str">
        <f t="shared" si="40"/>
        <v/>
      </c>
      <c r="CB76" s="40" t="str">
        <f t="shared" si="41"/>
        <v/>
      </c>
      <c r="CD76" s="28" t="str">
        <f t="shared" si="42"/>
        <v/>
      </c>
      <c r="CF76" s="28" t="str">
        <f t="shared" si="58"/>
        <v/>
      </c>
      <c r="CH76" s="28" t="str">
        <f t="shared" si="43"/>
        <v/>
      </c>
      <c r="CJ76" s="28" t="str">
        <f t="shared" si="59"/>
        <v/>
      </c>
      <c r="CL76" s="28">
        <f t="shared" si="60"/>
        <v>0</v>
      </c>
      <c r="CN76" s="28" t="str">
        <f t="shared" si="61"/>
        <v/>
      </c>
      <c r="CO76" s="26"/>
      <c r="CP76" s="28" t="str">
        <f t="shared" si="44"/>
        <v/>
      </c>
      <c r="CS76" s="17" t="str">
        <f t="shared" si="62"/>
        <v/>
      </c>
      <c r="CT76" s="19" t="str">
        <f t="shared" si="63"/>
        <v/>
      </c>
      <c r="CV76" s="179" t="str">
        <f t="shared" si="64"/>
        <v/>
      </c>
      <c r="CW76" s="180" t="str">
        <f t="shared" si="65"/>
        <v/>
      </c>
      <c r="CY76" s="28" t="str">
        <f t="shared" si="66"/>
        <v/>
      </c>
      <c r="CZ76" s="28" t="str">
        <f t="shared" si="67"/>
        <v/>
      </c>
      <c r="DU76" s="121" t="str">
        <f t="shared" si="45"/>
        <v/>
      </c>
      <c r="DW76" s="17" t="str">
        <f t="shared" si="46"/>
        <v/>
      </c>
    </row>
    <row r="77" spans="1:127" ht="30" customHeight="1" x14ac:dyDescent="0.25">
      <c r="A77" s="34"/>
      <c r="B77" s="266" t="str">
        <f t="shared" si="68"/>
        <v/>
      </c>
      <c r="C77" s="267"/>
      <c r="D77" s="268"/>
      <c r="E77" s="269"/>
      <c r="F77" s="269"/>
      <c r="G77" s="269"/>
      <c r="H77" s="270"/>
      <c r="I77" s="270"/>
      <c r="J77" s="270"/>
      <c r="K77" s="270"/>
      <c r="L77" s="270"/>
      <c r="M77" s="270"/>
      <c r="N77" s="270"/>
      <c r="O77" s="269"/>
      <c r="P77" s="269"/>
      <c r="Q77" s="269"/>
      <c r="R77" s="271"/>
      <c r="S77" s="272"/>
      <c r="T77" s="254" t="str">
        <f t="shared" si="39"/>
        <v/>
      </c>
      <c r="U77" s="255"/>
      <c r="V77" s="34"/>
      <c r="AG77" s="17" t="str">
        <f t="shared" si="47"/>
        <v/>
      </c>
      <c r="AI77" s="263">
        <v>70</v>
      </c>
      <c r="AJ77" s="264"/>
      <c r="AK77" s="265"/>
      <c r="AL77" s="263" t="str">
        <f t="shared" si="48"/>
        <v/>
      </c>
      <c r="AM77" s="264"/>
      <c r="AN77" s="264"/>
      <c r="AO77" s="263" t="str">
        <f t="shared" si="49"/>
        <v/>
      </c>
      <c r="AP77" s="264"/>
      <c r="AQ77" s="264"/>
      <c r="AR77" s="264"/>
      <c r="AS77" s="264"/>
      <c r="AT77" s="264"/>
      <c r="AU77" s="265"/>
      <c r="AV77" s="263" t="str">
        <f t="shared" si="50"/>
        <v/>
      </c>
      <c r="AW77" s="264"/>
      <c r="AX77" s="264"/>
      <c r="AY77" s="263" t="str">
        <f t="shared" si="51"/>
        <v/>
      </c>
      <c r="AZ77" s="265"/>
      <c r="BB77" s="24" t="str">
        <f>IF($AG77="", "", IF(AND($AL77="", $AO77="", $AV77="", $AY77=""), $BB$3, IF(COUNTIF($BB$8:$BB76, $BB$4)&gt;0, $BB$5, $BB$4)))</f>
        <v/>
      </c>
      <c r="BD77" s="31" t="str">
        <f t="shared" si="52"/>
        <v/>
      </c>
      <c r="BF77" s="28" t="str">
        <f t="shared" si="53"/>
        <v/>
      </c>
      <c r="BH77" s="28" t="str">
        <f>IF($E77="", "", $BH$3+SUMIF($O$8:$O76, $E77, $CJ$8:$CJ76)-SUMIF($E$8:$E76, $E77, $H$8:$H76))</f>
        <v/>
      </c>
      <c r="BJ77" s="17" t="str">
        <f t="shared" si="54"/>
        <v/>
      </c>
      <c r="BM77" s="28" t="str">
        <f t="shared" si="55"/>
        <v/>
      </c>
      <c r="BN77" s="26"/>
      <c r="BO77" s="28" t="str">
        <f>IF($O77="", "", $BH$3+SUMIF($O$8:$O76, $O77, $CP$8:$CP76)-SUMIF($E$8:$E76, $O77, $H$8:$H76))</f>
        <v/>
      </c>
      <c r="BP77" s="26"/>
      <c r="BQ77" s="69" t="str">
        <f>IF($AG77="", "", IF($R77="", $BQ$5, IFERROR(INDEX('Game Setup'!$JE$8:$JE$176, MATCH($R77, 'Game Setup'!$JE$8:$JE$176, 1)), "")))</f>
        <v/>
      </c>
      <c r="BR77" s="26"/>
      <c r="BS77" s="73" t="str">
        <f>IF(OR($E77="", $BQ77=""), "", IFERROR(INDEX('Game Setup'!$ML$8:$NE$176, MATCH($BQ77, 'Game Setup'!$JE$8:$JE$176, 0), MATCH($E77, 'Game Setup'!$ML$7:$NE$7, 0)), ""))</f>
        <v/>
      </c>
      <c r="BT77" s="74" t="str">
        <f>IF(OR($O77="", $BQ77=""), "", IFERROR(INDEX('Game Setup'!$ML$8:$NE$176, MATCH($BQ77, 'Game Setup'!$JE$8:$JE$176, 0), MATCH($O77, 'Game Setup'!$ML$7:$NE$7, 0)), ""))</f>
        <v/>
      </c>
      <c r="BU77" s="74" t="str">
        <f>IF(OR($O77="", $BQ77=""), "", IFERROR(INDEX('Game Setup'!$NG$8:$NG$176, MATCH($BQ77, 'Game Setup'!$JE$8:$JE$176, 0)), ""))</f>
        <v/>
      </c>
      <c r="BV77" s="26"/>
      <c r="BW77" s="179" t="str">
        <f t="shared" si="56"/>
        <v/>
      </c>
      <c r="BX77" s="180" t="str">
        <f t="shared" si="57"/>
        <v/>
      </c>
      <c r="BY77" s="26"/>
      <c r="BZ77" s="40" t="str">
        <f t="shared" si="40"/>
        <v/>
      </c>
      <c r="CB77" s="40" t="str">
        <f t="shared" si="41"/>
        <v/>
      </c>
      <c r="CD77" s="28" t="str">
        <f t="shared" si="42"/>
        <v/>
      </c>
      <c r="CF77" s="28" t="str">
        <f t="shared" si="58"/>
        <v/>
      </c>
      <c r="CH77" s="28" t="str">
        <f t="shared" si="43"/>
        <v/>
      </c>
      <c r="CJ77" s="28" t="str">
        <f t="shared" si="59"/>
        <v/>
      </c>
      <c r="CL77" s="28">
        <f t="shared" si="60"/>
        <v>0</v>
      </c>
      <c r="CN77" s="28" t="str">
        <f t="shared" si="61"/>
        <v/>
      </c>
      <c r="CO77" s="26"/>
      <c r="CP77" s="28" t="str">
        <f t="shared" si="44"/>
        <v/>
      </c>
      <c r="CS77" s="17" t="str">
        <f t="shared" si="62"/>
        <v/>
      </c>
      <c r="CT77" s="19" t="str">
        <f t="shared" si="63"/>
        <v/>
      </c>
      <c r="CV77" s="179" t="str">
        <f t="shared" si="64"/>
        <v/>
      </c>
      <c r="CW77" s="180" t="str">
        <f t="shared" si="65"/>
        <v/>
      </c>
      <c r="CY77" s="28" t="str">
        <f t="shared" si="66"/>
        <v/>
      </c>
      <c r="CZ77" s="28" t="str">
        <f t="shared" si="67"/>
        <v/>
      </c>
      <c r="DU77" s="121" t="str">
        <f t="shared" si="45"/>
        <v/>
      </c>
      <c r="DW77" s="17" t="str">
        <f t="shared" si="46"/>
        <v/>
      </c>
    </row>
    <row r="78" spans="1:127" ht="30" customHeight="1" x14ac:dyDescent="0.25">
      <c r="A78" s="34"/>
      <c r="B78" s="266" t="str">
        <f t="shared" si="68"/>
        <v/>
      </c>
      <c r="C78" s="267"/>
      <c r="D78" s="268"/>
      <c r="E78" s="269"/>
      <c r="F78" s="269"/>
      <c r="G78" s="269"/>
      <c r="H78" s="270"/>
      <c r="I78" s="270"/>
      <c r="J78" s="270"/>
      <c r="K78" s="270"/>
      <c r="L78" s="270"/>
      <c r="M78" s="270"/>
      <c r="N78" s="270"/>
      <c r="O78" s="269"/>
      <c r="P78" s="269"/>
      <c r="Q78" s="269"/>
      <c r="R78" s="271"/>
      <c r="S78" s="272"/>
      <c r="T78" s="254" t="str">
        <f t="shared" si="39"/>
        <v/>
      </c>
      <c r="U78" s="255"/>
      <c r="V78" s="34"/>
      <c r="AG78" s="17" t="str">
        <f t="shared" si="47"/>
        <v/>
      </c>
      <c r="AI78" s="263">
        <v>71</v>
      </c>
      <c r="AJ78" s="264"/>
      <c r="AK78" s="265"/>
      <c r="AL78" s="263" t="str">
        <f t="shared" si="48"/>
        <v/>
      </c>
      <c r="AM78" s="264"/>
      <c r="AN78" s="264"/>
      <c r="AO78" s="263" t="str">
        <f t="shared" si="49"/>
        <v/>
      </c>
      <c r="AP78" s="264"/>
      <c r="AQ78" s="264"/>
      <c r="AR78" s="264"/>
      <c r="AS78" s="264"/>
      <c r="AT78" s="264"/>
      <c r="AU78" s="265"/>
      <c r="AV78" s="263" t="str">
        <f t="shared" si="50"/>
        <v/>
      </c>
      <c r="AW78" s="264"/>
      <c r="AX78" s="264"/>
      <c r="AY78" s="263" t="str">
        <f t="shared" si="51"/>
        <v/>
      </c>
      <c r="AZ78" s="265"/>
      <c r="BB78" s="24" t="str">
        <f>IF($AG78="", "", IF(AND($AL78="", $AO78="", $AV78="", $AY78=""), $BB$3, IF(COUNTIF($BB$8:$BB77, $BB$4)&gt;0, $BB$5, $BB$4)))</f>
        <v/>
      </c>
      <c r="BD78" s="31" t="str">
        <f t="shared" si="52"/>
        <v/>
      </c>
      <c r="BF78" s="28" t="str">
        <f t="shared" si="53"/>
        <v/>
      </c>
      <c r="BH78" s="28" t="str">
        <f>IF($E78="", "", $BH$3+SUMIF($O$8:$O77, $E78, $CJ$8:$CJ77)-SUMIF($E$8:$E77, $E78, $H$8:$H77))</f>
        <v/>
      </c>
      <c r="BJ78" s="17" t="str">
        <f t="shared" si="54"/>
        <v/>
      </c>
      <c r="BM78" s="28" t="str">
        <f t="shared" si="55"/>
        <v/>
      </c>
      <c r="BN78" s="26"/>
      <c r="BO78" s="28" t="str">
        <f>IF($O78="", "", $BH$3+SUMIF($O$8:$O77, $O78, $CP$8:$CP77)-SUMIF($E$8:$E77, $O78, $H$8:$H77))</f>
        <v/>
      </c>
      <c r="BP78" s="26"/>
      <c r="BQ78" s="69" t="str">
        <f>IF($AG78="", "", IF($R78="", $BQ$5, IFERROR(INDEX('Game Setup'!$JE$8:$JE$176, MATCH($R78, 'Game Setup'!$JE$8:$JE$176, 1)), "")))</f>
        <v/>
      </c>
      <c r="BR78" s="26"/>
      <c r="BS78" s="73" t="str">
        <f>IF(OR($E78="", $BQ78=""), "", IFERROR(INDEX('Game Setup'!$ML$8:$NE$176, MATCH($BQ78, 'Game Setup'!$JE$8:$JE$176, 0), MATCH($E78, 'Game Setup'!$ML$7:$NE$7, 0)), ""))</f>
        <v/>
      </c>
      <c r="BT78" s="74" t="str">
        <f>IF(OR($O78="", $BQ78=""), "", IFERROR(INDEX('Game Setup'!$ML$8:$NE$176, MATCH($BQ78, 'Game Setup'!$JE$8:$JE$176, 0), MATCH($O78, 'Game Setup'!$ML$7:$NE$7, 0)), ""))</f>
        <v/>
      </c>
      <c r="BU78" s="74" t="str">
        <f>IF(OR($O78="", $BQ78=""), "", IFERROR(INDEX('Game Setup'!$NG$8:$NG$176, MATCH($BQ78, 'Game Setup'!$JE$8:$JE$176, 0)), ""))</f>
        <v/>
      </c>
      <c r="BV78" s="26"/>
      <c r="BW78" s="179" t="str">
        <f t="shared" si="56"/>
        <v/>
      </c>
      <c r="BX78" s="180" t="str">
        <f t="shared" si="57"/>
        <v/>
      </c>
      <c r="BY78" s="26"/>
      <c r="BZ78" s="40" t="str">
        <f t="shared" si="40"/>
        <v/>
      </c>
      <c r="CB78" s="40" t="str">
        <f t="shared" si="41"/>
        <v/>
      </c>
      <c r="CD78" s="28" t="str">
        <f t="shared" si="42"/>
        <v/>
      </c>
      <c r="CF78" s="28" t="str">
        <f t="shared" si="58"/>
        <v/>
      </c>
      <c r="CH78" s="28" t="str">
        <f t="shared" si="43"/>
        <v/>
      </c>
      <c r="CJ78" s="28" t="str">
        <f t="shared" si="59"/>
        <v/>
      </c>
      <c r="CL78" s="28">
        <f t="shared" si="60"/>
        <v>0</v>
      </c>
      <c r="CN78" s="28" t="str">
        <f t="shared" si="61"/>
        <v/>
      </c>
      <c r="CO78" s="26"/>
      <c r="CP78" s="28" t="str">
        <f t="shared" si="44"/>
        <v/>
      </c>
      <c r="CS78" s="17" t="str">
        <f t="shared" si="62"/>
        <v/>
      </c>
      <c r="CT78" s="19" t="str">
        <f t="shared" si="63"/>
        <v/>
      </c>
      <c r="CV78" s="179" t="str">
        <f t="shared" si="64"/>
        <v/>
      </c>
      <c r="CW78" s="180" t="str">
        <f t="shared" si="65"/>
        <v/>
      </c>
      <c r="CY78" s="28" t="str">
        <f t="shared" si="66"/>
        <v/>
      </c>
      <c r="CZ78" s="28" t="str">
        <f t="shared" si="67"/>
        <v/>
      </c>
      <c r="DU78" s="121" t="str">
        <f t="shared" si="45"/>
        <v/>
      </c>
      <c r="DW78" s="17" t="str">
        <f t="shared" si="46"/>
        <v/>
      </c>
    </row>
    <row r="79" spans="1:127" ht="30" customHeight="1" x14ac:dyDescent="0.25">
      <c r="A79" s="34"/>
      <c r="B79" s="266" t="str">
        <f t="shared" si="68"/>
        <v/>
      </c>
      <c r="C79" s="267"/>
      <c r="D79" s="268"/>
      <c r="E79" s="269"/>
      <c r="F79" s="269"/>
      <c r="G79" s="269"/>
      <c r="H79" s="270"/>
      <c r="I79" s="270"/>
      <c r="J79" s="270"/>
      <c r="K79" s="270"/>
      <c r="L79" s="270"/>
      <c r="M79" s="270"/>
      <c r="N79" s="270"/>
      <c r="O79" s="269"/>
      <c r="P79" s="269"/>
      <c r="Q79" s="269"/>
      <c r="R79" s="271"/>
      <c r="S79" s="272"/>
      <c r="T79" s="254" t="str">
        <f t="shared" si="39"/>
        <v/>
      </c>
      <c r="U79" s="255"/>
      <c r="V79" s="34"/>
      <c r="AG79" s="17" t="str">
        <f t="shared" si="47"/>
        <v/>
      </c>
      <c r="AI79" s="263">
        <v>72</v>
      </c>
      <c r="AJ79" s="264"/>
      <c r="AK79" s="265"/>
      <c r="AL79" s="263" t="str">
        <f t="shared" si="48"/>
        <v/>
      </c>
      <c r="AM79" s="264"/>
      <c r="AN79" s="264"/>
      <c r="AO79" s="263" t="str">
        <f t="shared" si="49"/>
        <v/>
      </c>
      <c r="AP79" s="264"/>
      <c r="AQ79" s="264"/>
      <c r="AR79" s="264"/>
      <c r="AS79" s="264"/>
      <c r="AT79" s="264"/>
      <c r="AU79" s="265"/>
      <c r="AV79" s="263" t="str">
        <f t="shared" si="50"/>
        <v/>
      </c>
      <c r="AW79" s="264"/>
      <c r="AX79" s="264"/>
      <c r="AY79" s="263" t="str">
        <f t="shared" si="51"/>
        <v/>
      </c>
      <c r="AZ79" s="265"/>
      <c r="BB79" s="24" t="str">
        <f>IF($AG79="", "", IF(AND($AL79="", $AO79="", $AV79="", $AY79=""), $BB$3, IF(COUNTIF($BB$8:$BB78, $BB$4)&gt;0, $BB$5, $BB$4)))</f>
        <v/>
      </c>
      <c r="BD79" s="31" t="str">
        <f t="shared" si="52"/>
        <v/>
      </c>
      <c r="BF79" s="28" t="str">
        <f t="shared" si="53"/>
        <v/>
      </c>
      <c r="BH79" s="28" t="str">
        <f>IF($E79="", "", $BH$3+SUMIF($O$8:$O78, $E79, $CJ$8:$CJ78)-SUMIF($E$8:$E78, $E79, $H$8:$H78))</f>
        <v/>
      </c>
      <c r="BJ79" s="17" t="str">
        <f t="shared" si="54"/>
        <v/>
      </c>
      <c r="BM79" s="28" t="str">
        <f t="shared" si="55"/>
        <v/>
      </c>
      <c r="BN79" s="26"/>
      <c r="BO79" s="28" t="str">
        <f>IF($O79="", "", $BH$3+SUMIF($O$8:$O78, $O79, $CP$8:$CP78)-SUMIF($E$8:$E78, $O79, $H$8:$H78))</f>
        <v/>
      </c>
      <c r="BP79" s="26"/>
      <c r="BQ79" s="69" t="str">
        <f>IF($AG79="", "", IF($R79="", $BQ$5, IFERROR(INDEX('Game Setup'!$JE$8:$JE$176, MATCH($R79, 'Game Setup'!$JE$8:$JE$176, 1)), "")))</f>
        <v/>
      </c>
      <c r="BR79" s="26"/>
      <c r="BS79" s="73" t="str">
        <f>IF(OR($E79="", $BQ79=""), "", IFERROR(INDEX('Game Setup'!$ML$8:$NE$176, MATCH($BQ79, 'Game Setup'!$JE$8:$JE$176, 0), MATCH($E79, 'Game Setup'!$ML$7:$NE$7, 0)), ""))</f>
        <v/>
      </c>
      <c r="BT79" s="74" t="str">
        <f>IF(OR($O79="", $BQ79=""), "", IFERROR(INDEX('Game Setup'!$ML$8:$NE$176, MATCH($BQ79, 'Game Setup'!$JE$8:$JE$176, 0), MATCH($O79, 'Game Setup'!$ML$7:$NE$7, 0)), ""))</f>
        <v/>
      </c>
      <c r="BU79" s="74" t="str">
        <f>IF(OR($O79="", $BQ79=""), "", IFERROR(INDEX('Game Setup'!$NG$8:$NG$176, MATCH($BQ79, 'Game Setup'!$JE$8:$JE$176, 0)), ""))</f>
        <v/>
      </c>
      <c r="BV79" s="26"/>
      <c r="BW79" s="179" t="str">
        <f t="shared" si="56"/>
        <v/>
      </c>
      <c r="BX79" s="180" t="str">
        <f t="shared" si="57"/>
        <v/>
      </c>
      <c r="BY79" s="26"/>
      <c r="BZ79" s="40" t="str">
        <f t="shared" si="40"/>
        <v/>
      </c>
      <c r="CB79" s="40" t="str">
        <f t="shared" si="41"/>
        <v/>
      </c>
      <c r="CD79" s="28" t="str">
        <f t="shared" si="42"/>
        <v/>
      </c>
      <c r="CF79" s="28" t="str">
        <f t="shared" si="58"/>
        <v/>
      </c>
      <c r="CH79" s="28" t="str">
        <f t="shared" si="43"/>
        <v/>
      </c>
      <c r="CJ79" s="28" t="str">
        <f t="shared" si="59"/>
        <v/>
      </c>
      <c r="CL79" s="28">
        <f t="shared" si="60"/>
        <v>0</v>
      </c>
      <c r="CN79" s="28" t="str">
        <f t="shared" si="61"/>
        <v/>
      </c>
      <c r="CO79" s="26"/>
      <c r="CP79" s="28" t="str">
        <f t="shared" si="44"/>
        <v/>
      </c>
      <c r="CS79" s="17" t="str">
        <f t="shared" si="62"/>
        <v/>
      </c>
      <c r="CT79" s="19" t="str">
        <f t="shared" si="63"/>
        <v/>
      </c>
      <c r="CV79" s="179" t="str">
        <f t="shared" si="64"/>
        <v/>
      </c>
      <c r="CW79" s="180" t="str">
        <f t="shared" si="65"/>
        <v/>
      </c>
      <c r="CY79" s="28" t="str">
        <f t="shared" si="66"/>
        <v/>
      </c>
      <c r="CZ79" s="28" t="str">
        <f t="shared" si="67"/>
        <v/>
      </c>
      <c r="DU79" s="121" t="str">
        <f t="shared" si="45"/>
        <v/>
      </c>
      <c r="DW79" s="17" t="str">
        <f t="shared" si="46"/>
        <v/>
      </c>
    </row>
    <row r="80" spans="1:127" ht="30" customHeight="1" x14ac:dyDescent="0.25">
      <c r="A80" s="34"/>
      <c r="B80" s="266" t="str">
        <f t="shared" si="68"/>
        <v/>
      </c>
      <c r="C80" s="267"/>
      <c r="D80" s="268"/>
      <c r="E80" s="269"/>
      <c r="F80" s="269"/>
      <c r="G80" s="269"/>
      <c r="H80" s="270"/>
      <c r="I80" s="270"/>
      <c r="J80" s="270"/>
      <c r="K80" s="270"/>
      <c r="L80" s="270"/>
      <c r="M80" s="270"/>
      <c r="N80" s="270"/>
      <c r="O80" s="269"/>
      <c r="P80" s="269"/>
      <c r="Q80" s="269"/>
      <c r="R80" s="271"/>
      <c r="S80" s="272"/>
      <c r="T80" s="254" t="str">
        <f t="shared" si="39"/>
        <v/>
      </c>
      <c r="U80" s="255"/>
      <c r="V80" s="34"/>
      <c r="AG80" s="17" t="str">
        <f t="shared" si="47"/>
        <v/>
      </c>
      <c r="AI80" s="263">
        <v>73</v>
      </c>
      <c r="AJ80" s="264"/>
      <c r="AK80" s="265"/>
      <c r="AL80" s="263" t="str">
        <f t="shared" si="48"/>
        <v/>
      </c>
      <c r="AM80" s="264"/>
      <c r="AN80" s="264"/>
      <c r="AO80" s="263" t="str">
        <f t="shared" si="49"/>
        <v/>
      </c>
      <c r="AP80" s="264"/>
      <c r="AQ80" s="264"/>
      <c r="AR80" s="264"/>
      <c r="AS80" s="264"/>
      <c r="AT80" s="264"/>
      <c r="AU80" s="265"/>
      <c r="AV80" s="263" t="str">
        <f t="shared" si="50"/>
        <v/>
      </c>
      <c r="AW80" s="264"/>
      <c r="AX80" s="264"/>
      <c r="AY80" s="263" t="str">
        <f t="shared" si="51"/>
        <v/>
      </c>
      <c r="AZ80" s="265"/>
      <c r="BB80" s="24" t="str">
        <f>IF($AG80="", "", IF(AND($AL80="", $AO80="", $AV80="", $AY80=""), $BB$3, IF(COUNTIF($BB$8:$BB79, $BB$4)&gt;0, $BB$5, $BB$4)))</f>
        <v/>
      </c>
      <c r="BD80" s="31" t="str">
        <f t="shared" si="52"/>
        <v/>
      </c>
      <c r="BF80" s="28" t="str">
        <f t="shared" si="53"/>
        <v/>
      </c>
      <c r="BH80" s="28" t="str">
        <f>IF($E80="", "", $BH$3+SUMIF($O$8:$O79, $E80, $CJ$8:$CJ79)-SUMIF($E$8:$E79, $E80, $H$8:$H79))</f>
        <v/>
      </c>
      <c r="BJ80" s="17" t="str">
        <f t="shared" si="54"/>
        <v/>
      </c>
      <c r="BM80" s="28" t="str">
        <f t="shared" si="55"/>
        <v/>
      </c>
      <c r="BN80" s="26"/>
      <c r="BO80" s="28" t="str">
        <f>IF($O80="", "", $BH$3+SUMIF($O$8:$O79, $O80, $CP$8:$CP79)-SUMIF($E$8:$E79, $O80, $H$8:$H79))</f>
        <v/>
      </c>
      <c r="BP80" s="26"/>
      <c r="BQ80" s="69" t="str">
        <f>IF($AG80="", "", IF($R80="", $BQ$5, IFERROR(INDEX('Game Setup'!$JE$8:$JE$176, MATCH($R80, 'Game Setup'!$JE$8:$JE$176, 1)), "")))</f>
        <v/>
      </c>
      <c r="BR80" s="26"/>
      <c r="BS80" s="73" t="str">
        <f>IF(OR($E80="", $BQ80=""), "", IFERROR(INDEX('Game Setup'!$ML$8:$NE$176, MATCH($BQ80, 'Game Setup'!$JE$8:$JE$176, 0), MATCH($E80, 'Game Setup'!$ML$7:$NE$7, 0)), ""))</f>
        <v/>
      </c>
      <c r="BT80" s="74" t="str">
        <f>IF(OR($O80="", $BQ80=""), "", IFERROR(INDEX('Game Setup'!$ML$8:$NE$176, MATCH($BQ80, 'Game Setup'!$JE$8:$JE$176, 0), MATCH($O80, 'Game Setup'!$ML$7:$NE$7, 0)), ""))</f>
        <v/>
      </c>
      <c r="BU80" s="74" t="str">
        <f>IF(OR($O80="", $BQ80=""), "", IFERROR(INDEX('Game Setup'!$NG$8:$NG$176, MATCH($BQ80, 'Game Setup'!$JE$8:$JE$176, 0)), ""))</f>
        <v/>
      </c>
      <c r="BV80" s="26"/>
      <c r="BW80" s="179" t="str">
        <f t="shared" si="56"/>
        <v/>
      </c>
      <c r="BX80" s="180" t="str">
        <f t="shared" si="57"/>
        <v/>
      </c>
      <c r="BY80" s="26"/>
      <c r="BZ80" s="40" t="str">
        <f t="shared" si="40"/>
        <v/>
      </c>
      <c r="CB80" s="40" t="str">
        <f t="shared" si="41"/>
        <v/>
      </c>
      <c r="CD80" s="28" t="str">
        <f t="shared" si="42"/>
        <v/>
      </c>
      <c r="CF80" s="28" t="str">
        <f t="shared" si="58"/>
        <v/>
      </c>
      <c r="CH80" s="28" t="str">
        <f t="shared" si="43"/>
        <v/>
      </c>
      <c r="CJ80" s="28" t="str">
        <f t="shared" si="59"/>
        <v/>
      </c>
      <c r="CL80" s="28">
        <f t="shared" si="60"/>
        <v>0</v>
      </c>
      <c r="CN80" s="28" t="str">
        <f t="shared" si="61"/>
        <v/>
      </c>
      <c r="CO80" s="26"/>
      <c r="CP80" s="28" t="str">
        <f t="shared" si="44"/>
        <v/>
      </c>
      <c r="CS80" s="17" t="str">
        <f t="shared" si="62"/>
        <v/>
      </c>
      <c r="CT80" s="19" t="str">
        <f t="shared" si="63"/>
        <v/>
      </c>
      <c r="CV80" s="179" t="str">
        <f t="shared" si="64"/>
        <v/>
      </c>
      <c r="CW80" s="180" t="str">
        <f t="shared" si="65"/>
        <v/>
      </c>
      <c r="CY80" s="28" t="str">
        <f t="shared" si="66"/>
        <v/>
      </c>
      <c r="CZ80" s="28" t="str">
        <f t="shared" si="67"/>
        <v/>
      </c>
      <c r="DU80" s="121" t="str">
        <f t="shared" si="45"/>
        <v/>
      </c>
      <c r="DW80" s="17" t="str">
        <f t="shared" si="46"/>
        <v/>
      </c>
    </row>
    <row r="81" spans="1:127" ht="30" customHeight="1" x14ac:dyDescent="0.25">
      <c r="A81" s="34"/>
      <c r="B81" s="266" t="str">
        <f t="shared" si="68"/>
        <v/>
      </c>
      <c r="C81" s="267"/>
      <c r="D81" s="268"/>
      <c r="E81" s="269"/>
      <c r="F81" s="269"/>
      <c r="G81" s="269"/>
      <c r="H81" s="270"/>
      <c r="I81" s="270"/>
      <c r="J81" s="270"/>
      <c r="K81" s="270"/>
      <c r="L81" s="270"/>
      <c r="M81" s="270"/>
      <c r="N81" s="270"/>
      <c r="O81" s="269"/>
      <c r="P81" s="269"/>
      <c r="Q81" s="269"/>
      <c r="R81" s="271"/>
      <c r="S81" s="272"/>
      <c r="T81" s="254" t="str">
        <f t="shared" si="39"/>
        <v/>
      </c>
      <c r="U81" s="255"/>
      <c r="V81" s="34"/>
      <c r="AG81" s="17" t="str">
        <f t="shared" si="47"/>
        <v/>
      </c>
      <c r="AI81" s="263">
        <v>74</v>
      </c>
      <c r="AJ81" s="264"/>
      <c r="AK81" s="265"/>
      <c r="AL81" s="263" t="str">
        <f t="shared" si="48"/>
        <v/>
      </c>
      <c r="AM81" s="264"/>
      <c r="AN81" s="264"/>
      <c r="AO81" s="263" t="str">
        <f t="shared" si="49"/>
        <v/>
      </c>
      <c r="AP81" s="264"/>
      <c r="AQ81" s="264"/>
      <c r="AR81" s="264"/>
      <c r="AS81" s="264"/>
      <c r="AT81" s="264"/>
      <c r="AU81" s="265"/>
      <c r="AV81" s="263" t="str">
        <f t="shared" si="50"/>
        <v/>
      </c>
      <c r="AW81" s="264"/>
      <c r="AX81" s="264"/>
      <c r="AY81" s="263" t="str">
        <f t="shared" si="51"/>
        <v/>
      </c>
      <c r="AZ81" s="265"/>
      <c r="BB81" s="24" t="str">
        <f>IF($AG81="", "", IF(AND($AL81="", $AO81="", $AV81="", $AY81=""), $BB$3, IF(COUNTIF($BB$8:$BB80, $BB$4)&gt;0, $BB$5, $BB$4)))</f>
        <v/>
      </c>
      <c r="BD81" s="31" t="str">
        <f t="shared" si="52"/>
        <v/>
      </c>
      <c r="BF81" s="28" t="str">
        <f t="shared" si="53"/>
        <v/>
      </c>
      <c r="BH81" s="28" t="str">
        <f>IF($E81="", "", $BH$3+SUMIF($O$8:$O80, $E81, $CJ$8:$CJ80)-SUMIF($E$8:$E80, $E81, $H$8:$H80))</f>
        <v/>
      </c>
      <c r="BJ81" s="17" t="str">
        <f t="shared" si="54"/>
        <v/>
      </c>
      <c r="BM81" s="28" t="str">
        <f t="shared" si="55"/>
        <v/>
      </c>
      <c r="BN81" s="26"/>
      <c r="BO81" s="28" t="str">
        <f>IF($O81="", "", $BH$3+SUMIF($O$8:$O80, $O81, $CP$8:$CP80)-SUMIF($E$8:$E80, $O81, $H$8:$H80))</f>
        <v/>
      </c>
      <c r="BP81" s="26"/>
      <c r="BQ81" s="69" t="str">
        <f>IF($AG81="", "", IF($R81="", $BQ$5, IFERROR(INDEX('Game Setup'!$JE$8:$JE$176, MATCH($R81, 'Game Setup'!$JE$8:$JE$176, 1)), "")))</f>
        <v/>
      </c>
      <c r="BR81" s="26"/>
      <c r="BS81" s="73" t="str">
        <f>IF(OR($E81="", $BQ81=""), "", IFERROR(INDEX('Game Setup'!$ML$8:$NE$176, MATCH($BQ81, 'Game Setup'!$JE$8:$JE$176, 0), MATCH($E81, 'Game Setup'!$ML$7:$NE$7, 0)), ""))</f>
        <v/>
      </c>
      <c r="BT81" s="74" t="str">
        <f>IF(OR($O81="", $BQ81=""), "", IFERROR(INDEX('Game Setup'!$ML$8:$NE$176, MATCH($BQ81, 'Game Setup'!$JE$8:$JE$176, 0), MATCH($O81, 'Game Setup'!$ML$7:$NE$7, 0)), ""))</f>
        <v/>
      </c>
      <c r="BU81" s="74" t="str">
        <f>IF(OR($O81="", $BQ81=""), "", IFERROR(INDEX('Game Setup'!$NG$8:$NG$176, MATCH($BQ81, 'Game Setup'!$JE$8:$JE$176, 0)), ""))</f>
        <v/>
      </c>
      <c r="BV81" s="26"/>
      <c r="BW81" s="179" t="str">
        <f t="shared" si="56"/>
        <v/>
      </c>
      <c r="BX81" s="180" t="str">
        <f t="shared" si="57"/>
        <v/>
      </c>
      <c r="BY81" s="26"/>
      <c r="BZ81" s="40" t="str">
        <f t="shared" si="40"/>
        <v/>
      </c>
      <c r="CB81" s="40" t="str">
        <f t="shared" si="41"/>
        <v/>
      </c>
      <c r="CD81" s="28" t="str">
        <f t="shared" si="42"/>
        <v/>
      </c>
      <c r="CF81" s="28" t="str">
        <f t="shared" si="58"/>
        <v/>
      </c>
      <c r="CH81" s="28" t="str">
        <f t="shared" si="43"/>
        <v/>
      </c>
      <c r="CJ81" s="28" t="str">
        <f t="shared" si="59"/>
        <v/>
      </c>
      <c r="CL81" s="28">
        <f t="shared" si="60"/>
        <v>0</v>
      </c>
      <c r="CN81" s="28" t="str">
        <f t="shared" si="61"/>
        <v/>
      </c>
      <c r="CO81" s="26"/>
      <c r="CP81" s="28" t="str">
        <f t="shared" si="44"/>
        <v/>
      </c>
      <c r="CS81" s="17" t="str">
        <f t="shared" si="62"/>
        <v/>
      </c>
      <c r="CT81" s="19" t="str">
        <f t="shared" si="63"/>
        <v/>
      </c>
      <c r="CV81" s="179" t="str">
        <f t="shared" si="64"/>
        <v/>
      </c>
      <c r="CW81" s="180" t="str">
        <f t="shared" si="65"/>
        <v/>
      </c>
      <c r="CY81" s="28" t="str">
        <f t="shared" si="66"/>
        <v/>
      </c>
      <c r="CZ81" s="28" t="str">
        <f t="shared" si="67"/>
        <v/>
      </c>
      <c r="DU81" s="121" t="str">
        <f t="shared" si="45"/>
        <v/>
      </c>
      <c r="DW81" s="17" t="str">
        <f t="shared" si="46"/>
        <v/>
      </c>
    </row>
    <row r="82" spans="1:127" ht="30" customHeight="1" x14ac:dyDescent="0.25">
      <c r="A82" s="34"/>
      <c r="B82" s="266" t="str">
        <f t="shared" si="68"/>
        <v/>
      </c>
      <c r="C82" s="267"/>
      <c r="D82" s="268"/>
      <c r="E82" s="269"/>
      <c r="F82" s="269"/>
      <c r="G82" s="269"/>
      <c r="H82" s="270"/>
      <c r="I82" s="270"/>
      <c r="J82" s="270"/>
      <c r="K82" s="270"/>
      <c r="L82" s="270"/>
      <c r="M82" s="270"/>
      <c r="N82" s="270"/>
      <c r="O82" s="269"/>
      <c r="P82" s="269"/>
      <c r="Q82" s="269"/>
      <c r="R82" s="271"/>
      <c r="S82" s="272"/>
      <c r="T82" s="254" t="str">
        <f t="shared" si="39"/>
        <v/>
      </c>
      <c r="U82" s="255"/>
      <c r="V82" s="34"/>
      <c r="AG82" s="17" t="str">
        <f t="shared" si="47"/>
        <v/>
      </c>
      <c r="AI82" s="263">
        <v>75</v>
      </c>
      <c r="AJ82" s="264"/>
      <c r="AK82" s="265"/>
      <c r="AL82" s="263" t="str">
        <f t="shared" si="48"/>
        <v/>
      </c>
      <c r="AM82" s="264"/>
      <c r="AN82" s="264"/>
      <c r="AO82" s="263" t="str">
        <f t="shared" si="49"/>
        <v/>
      </c>
      <c r="AP82" s="264"/>
      <c r="AQ82" s="264"/>
      <c r="AR82" s="264"/>
      <c r="AS82" s="264"/>
      <c r="AT82" s="264"/>
      <c r="AU82" s="265"/>
      <c r="AV82" s="263" t="str">
        <f t="shared" si="50"/>
        <v/>
      </c>
      <c r="AW82" s="264"/>
      <c r="AX82" s="264"/>
      <c r="AY82" s="263" t="str">
        <f t="shared" si="51"/>
        <v/>
      </c>
      <c r="AZ82" s="265"/>
      <c r="BB82" s="24" t="str">
        <f>IF($AG82="", "", IF(AND($AL82="", $AO82="", $AV82="", $AY82=""), $BB$3, IF(COUNTIF($BB$8:$BB81, $BB$4)&gt;0, $BB$5, $BB$4)))</f>
        <v/>
      </c>
      <c r="BD82" s="31" t="str">
        <f t="shared" si="52"/>
        <v/>
      </c>
      <c r="BF82" s="28" t="str">
        <f t="shared" si="53"/>
        <v/>
      </c>
      <c r="BH82" s="28" t="str">
        <f>IF($E82="", "", $BH$3+SUMIF($O$8:$O81, $E82, $CJ$8:$CJ81)-SUMIF($E$8:$E81, $E82, $H$8:$H81))</f>
        <v/>
      </c>
      <c r="BJ82" s="17" t="str">
        <f t="shared" si="54"/>
        <v/>
      </c>
      <c r="BM82" s="28" t="str">
        <f t="shared" si="55"/>
        <v/>
      </c>
      <c r="BN82" s="26"/>
      <c r="BO82" s="28" t="str">
        <f>IF($O82="", "", $BH$3+SUMIF($O$8:$O81, $O82, $CP$8:$CP81)-SUMIF($E$8:$E81, $O82, $H$8:$H81))</f>
        <v/>
      </c>
      <c r="BP82" s="26"/>
      <c r="BQ82" s="69" t="str">
        <f>IF($AG82="", "", IF($R82="", $BQ$5, IFERROR(INDEX('Game Setup'!$JE$8:$JE$176, MATCH($R82, 'Game Setup'!$JE$8:$JE$176, 1)), "")))</f>
        <v/>
      </c>
      <c r="BR82" s="26"/>
      <c r="BS82" s="73" t="str">
        <f>IF(OR($E82="", $BQ82=""), "", IFERROR(INDEX('Game Setup'!$ML$8:$NE$176, MATCH($BQ82, 'Game Setup'!$JE$8:$JE$176, 0), MATCH($E82, 'Game Setup'!$ML$7:$NE$7, 0)), ""))</f>
        <v/>
      </c>
      <c r="BT82" s="74" t="str">
        <f>IF(OR($O82="", $BQ82=""), "", IFERROR(INDEX('Game Setup'!$ML$8:$NE$176, MATCH($BQ82, 'Game Setup'!$JE$8:$JE$176, 0), MATCH($O82, 'Game Setup'!$ML$7:$NE$7, 0)), ""))</f>
        <v/>
      </c>
      <c r="BU82" s="74" t="str">
        <f>IF(OR($O82="", $BQ82=""), "", IFERROR(INDEX('Game Setup'!$NG$8:$NG$176, MATCH($BQ82, 'Game Setup'!$JE$8:$JE$176, 0)), ""))</f>
        <v/>
      </c>
      <c r="BV82" s="26"/>
      <c r="BW82" s="179" t="str">
        <f t="shared" si="56"/>
        <v/>
      </c>
      <c r="BX82" s="180" t="str">
        <f t="shared" si="57"/>
        <v/>
      </c>
      <c r="BY82" s="26"/>
      <c r="BZ82" s="40" t="str">
        <f t="shared" si="40"/>
        <v/>
      </c>
      <c r="CB82" s="40" t="str">
        <f t="shared" si="41"/>
        <v/>
      </c>
      <c r="CD82" s="28" t="str">
        <f t="shared" si="42"/>
        <v/>
      </c>
      <c r="CF82" s="28" t="str">
        <f t="shared" si="58"/>
        <v/>
      </c>
      <c r="CH82" s="28" t="str">
        <f t="shared" si="43"/>
        <v/>
      </c>
      <c r="CJ82" s="28" t="str">
        <f t="shared" si="59"/>
        <v/>
      </c>
      <c r="CL82" s="28">
        <f t="shared" si="60"/>
        <v>0</v>
      </c>
      <c r="CN82" s="28" t="str">
        <f t="shared" si="61"/>
        <v/>
      </c>
      <c r="CO82" s="26"/>
      <c r="CP82" s="28" t="str">
        <f t="shared" si="44"/>
        <v/>
      </c>
      <c r="CS82" s="17" t="str">
        <f t="shared" si="62"/>
        <v/>
      </c>
      <c r="CT82" s="19" t="str">
        <f t="shared" si="63"/>
        <v/>
      </c>
      <c r="CV82" s="179" t="str">
        <f t="shared" si="64"/>
        <v/>
      </c>
      <c r="CW82" s="180" t="str">
        <f t="shared" si="65"/>
        <v/>
      </c>
      <c r="CY82" s="28" t="str">
        <f t="shared" si="66"/>
        <v/>
      </c>
      <c r="CZ82" s="28" t="str">
        <f t="shared" si="67"/>
        <v/>
      </c>
      <c r="DU82" s="121" t="str">
        <f t="shared" si="45"/>
        <v/>
      </c>
      <c r="DW82" s="17" t="str">
        <f t="shared" si="46"/>
        <v/>
      </c>
    </row>
    <row r="83" spans="1:127" ht="30" customHeight="1" x14ac:dyDescent="0.25">
      <c r="A83" s="34"/>
      <c r="B83" s="266" t="str">
        <f t="shared" si="68"/>
        <v/>
      </c>
      <c r="C83" s="267"/>
      <c r="D83" s="268"/>
      <c r="E83" s="269"/>
      <c r="F83" s="269"/>
      <c r="G83" s="269"/>
      <c r="H83" s="270"/>
      <c r="I83" s="270"/>
      <c r="J83" s="270"/>
      <c r="K83" s="270"/>
      <c r="L83" s="270"/>
      <c r="M83" s="270"/>
      <c r="N83" s="270"/>
      <c r="O83" s="269"/>
      <c r="P83" s="269"/>
      <c r="Q83" s="269"/>
      <c r="R83" s="271"/>
      <c r="S83" s="272"/>
      <c r="T83" s="254" t="str">
        <f t="shared" si="39"/>
        <v/>
      </c>
      <c r="U83" s="255"/>
      <c r="V83" s="34"/>
      <c r="AG83" s="17" t="str">
        <f t="shared" si="47"/>
        <v/>
      </c>
      <c r="AI83" s="263">
        <v>76</v>
      </c>
      <c r="AJ83" s="264"/>
      <c r="AK83" s="265"/>
      <c r="AL83" s="263" t="str">
        <f t="shared" si="48"/>
        <v/>
      </c>
      <c r="AM83" s="264"/>
      <c r="AN83" s="264"/>
      <c r="AO83" s="263" t="str">
        <f t="shared" si="49"/>
        <v/>
      </c>
      <c r="AP83" s="264"/>
      <c r="AQ83" s="264"/>
      <c r="AR83" s="264"/>
      <c r="AS83" s="264"/>
      <c r="AT83" s="264"/>
      <c r="AU83" s="265"/>
      <c r="AV83" s="263" t="str">
        <f t="shared" si="50"/>
        <v/>
      </c>
      <c r="AW83" s="264"/>
      <c r="AX83" s="264"/>
      <c r="AY83" s="263" t="str">
        <f t="shared" si="51"/>
        <v/>
      </c>
      <c r="AZ83" s="265"/>
      <c r="BB83" s="24" t="str">
        <f>IF($AG83="", "", IF(AND($AL83="", $AO83="", $AV83="", $AY83=""), $BB$3, IF(COUNTIF($BB$8:$BB82, $BB$4)&gt;0, $BB$5, $BB$4)))</f>
        <v/>
      </c>
      <c r="BD83" s="31" t="str">
        <f t="shared" si="52"/>
        <v/>
      </c>
      <c r="BF83" s="28" t="str">
        <f t="shared" si="53"/>
        <v/>
      </c>
      <c r="BH83" s="28" t="str">
        <f>IF($E83="", "", $BH$3+SUMIF($O$8:$O82, $E83, $CJ$8:$CJ82)-SUMIF($E$8:$E82, $E83, $H$8:$H82))</f>
        <v/>
      </c>
      <c r="BJ83" s="17" t="str">
        <f t="shared" si="54"/>
        <v/>
      </c>
      <c r="BM83" s="28" t="str">
        <f t="shared" si="55"/>
        <v/>
      </c>
      <c r="BN83" s="26"/>
      <c r="BO83" s="28" t="str">
        <f>IF($O83="", "", $BH$3+SUMIF($O$8:$O82, $O83, $CP$8:$CP82)-SUMIF($E$8:$E82, $O83, $H$8:$H82))</f>
        <v/>
      </c>
      <c r="BP83" s="26"/>
      <c r="BQ83" s="69" t="str">
        <f>IF($AG83="", "", IF($R83="", $BQ$5, IFERROR(INDEX('Game Setup'!$JE$8:$JE$176, MATCH($R83, 'Game Setup'!$JE$8:$JE$176, 1)), "")))</f>
        <v/>
      </c>
      <c r="BR83" s="26"/>
      <c r="BS83" s="73" t="str">
        <f>IF(OR($E83="", $BQ83=""), "", IFERROR(INDEX('Game Setup'!$ML$8:$NE$176, MATCH($BQ83, 'Game Setup'!$JE$8:$JE$176, 0), MATCH($E83, 'Game Setup'!$ML$7:$NE$7, 0)), ""))</f>
        <v/>
      </c>
      <c r="BT83" s="74" t="str">
        <f>IF(OR($O83="", $BQ83=""), "", IFERROR(INDEX('Game Setup'!$ML$8:$NE$176, MATCH($BQ83, 'Game Setup'!$JE$8:$JE$176, 0), MATCH($O83, 'Game Setup'!$ML$7:$NE$7, 0)), ""))</f>
        <v/>
      </c>
      <c r="BU83" s="74" t="str">
        <f>IF(OR($O83="", $BQ83=""), "", IFERROR(INDEX('Game Setup'!$NG$8:$NG$176, MATCH($BQ83, 'Game Setup'!$JE$8:$JE$176, 0)), ""))</f>
        <v/>
      </c>
      <c r="BV83" s="26"/>
      <c r="BW83" s="179" t="str">
        <f t="shared" si="56"/>
        <v/>
      </c>
      <c r="BX83" s="180" t="str">
        <f t="shared" si="57"/>
        <v/>
      </c>
      <c r="BY83" s="26"/>
      <c r="BZ83" s="40" t="str">
        <f t="shared" si="40"/>
        <v/>
      </c>
      <c r="CB83" s="40" t="str">
        <f t="shared" si="41"/>
        <v/>
      </c>
      <c r="CD83" s="28" t="str">
        <f t="shared" si="42"/>
        <v/>
      </c>
      <c r="CF83" s="28" t="str">
        <f t="shared" si="58"/>
        <v/>
      </c>
      <c r="CH83" s="28" t="str">
        <f t="shared" si="43"/>
        <v/>
      </c>
      <c r="CJ83" s="28" t="str">
        <f t="shared" si="59"/>
        <v/>
      </c>
      <c r="CL83" s="28">
        <f t="shared" si="60"/>
        <v>0</v>
      </c>
      <c r="CN83" s="28" t="str">
        <f t="shared" si="61"/>
        <v/>
      </c>
      <c r="CO83" s="26"/>
      <c r="CP83" s="28" t="str">
        <f t="shared" si="44"/>
        <v/>
      </c>
      <c r="CS83" s="17" t="str">
        <f t="shared" si="62"/>
        <v/>
      </c>
      <c r="CT83" s="19" t="str">
        <f t="shared" si="63"/>
        <v/>
      </c>
      <c r="CV83" s="179" t="str">
        <f t="shared" si="64"/>
        <v/>
      </c>
      <c r="CW83" s="180" t="str">
        <f t="shared" si="65"/>
        <v/>
      </c>
      <c r="CY83" s="28" t="str">
        <f t="shared" si="66"/>
        <v/>
      </c>
      <c r="CZ83" s="28" t="str">
        <f t="shared" si="67"/>
        <v/>
      </c>
      <c r="DU83" s="121" t="str">
        <f t="shared" si="45"/>
        <v/>
      </c>
      <c r="DW83" s="17" t="str">
        <f t="shared" si="46"/>
        <v/>
      </c>
    </row>
    <row r="84" spans="1:127" ht="30" customHeight="1" x14ac:dyDescent="0.25">
      <c r="A84" s="34"/>
      <c r="B84" s="266" t="str">
        <f t="shared" si="68"/>
        <v/>
      </c>
      <c r="C84" s="267"/>
      <c r="D84" s="268"/>
      <c r="E84" s="269"/>
      <c r="F84" s="269"/>
      <c r="G84" s="269"/>
      <c r="H84" s="270"/>
      <c r="I84" s="270"/>
      <c r="J84" s="270"/>
      <c r="K84" s="270"/>
      <c r="L84" s="270"/>
      <c r="M84" s="270"/>
      <c r="N84" s="270"/>
      <c r="O84" s="269"/>
      <c r="P84" s="269"/>
      <c r="Q84" s="269"/>
      <c r="R84" s="271"/>
      <c r="S84" s="272"/>
      <c r="T84" s="254" t="str">
        <f t="shared" si="39"/>
        <v/>
      </c>
      <c r="U84" s="255"/>
      <c r="V84" s="34"/>
      <c r="AG84" s="17" t="str">
        <f t="shared" si="47"/>
        <v/>
      </c>
      <c r="AI84" s="263">
        <v>77</v>
      </c>
      <c r="AJ84" s="264"/>
      <c r="AK84" s="265"/>
      <c r="AL84" s="263" t="str">
        <f t="shared" si="48"/>
        <v/>
      </c>
      <c r="AM84" s="264"/>
      <c r="AN84" s="264"/>
      <c r="AO84" s="263" t="str">
        <f t="shared" si="49"/>
        <v/>
      </c>
      <c r="AP84" s="264"/>
      <c r="AQ84" s="264"/>
      <c r="AR84" s="264"/>
      <c r="AS84" s="264"/>
      <c r="AT84" s="264"/>
      <c r="AU84" s="265"/>
      <c r="AV84" s="263" t="str">
        <f t="shared" si="50"/>
        <v/>
      </c>
      <c r="AW84" s="264"/>
      <c r="AX84" s="264"/>
      <c r="AY84" s="263" t="str">
        <f t="shared" si="51"/>
        <v/>
      </c>
      <c r="AZ84" s="265"/>
      <c r="BB84" s="24" t="str">
        <f>IF($AG84="", "", IF(AND($AL84="", $AO84="", $AV84="", $AY84=""), $BB$3, IF(COUNTIF($BB$8:$BB83, $BB$4)&gt;0, $BB$5, $BB$4)))</f>
        <v/>
      </c>
      <c r="BD84" s="31" t="str">
        <f t="shared" si="52"/>
        <v/>
      </c>
      <c r="BF84" s="28" t="str">
        <f t="shared" si="53"/>
        <v/>
      </c>
      <c r="BH84" s="28" t="str">
        <f>IF($E84="", "", $BH$3+SUMIF($O$8:$O83, $E84, $CJ$8:$CJ83)-SUMIF($E$8:$E83, $E84, $H$8:$H83))</f>
        <v/>
      </c>
      <c r="BJ84" s="17" t="str">
        <f t="shared" si="54"/>
        <v/>
      </c>
      <c r="BM84" s="28" t="str">
        <f t="shared" si="55"/>
        <v/>
      </c>
      <c r="BN84" s="26"/>
      <c r="BO84" s="28" t="str">
        <f>IF($O84="", "", $BH$3+SUMIF($O$8:$O83, $O84, $CP$8:$CP83)-SUMIF($E$8:$E83, $O84, $H$8:$H83))</f>
        <v/>
      </c>
      <c r="BP84" s="26"/>
      <c r="BQ84" s="69" t="str">
        <f>IF($AG84="", "", IF($R84="", $BQ$5, IFERROR(INDEX('Game Setup'!$JE$8:$JE$176, MATCH($R84, 'Game Setup'!$JE$8:$JE$176, 1)), "")))</f>
        <v/>
      </c>
      <c r="BR84" s="26"/>
      <c r="BS84" s="73" t="str">
        <f>IF(OR($E84="", $BQ84=""), "", IFERROR(INDEX('Game Setup'!$ML$8:$NE$176, MATCH($BQ84, 'Game Setup'!$JE$8:$JE$176, 0), MATCH($E84, 'Game Setup'!$ML$7:$NE$7, 0)), ""))</f>
        <v/>
      </c>
      <c r="BT84" s="74" t="str">
        <f>IF(OR($O84="", $BQ84=""), "", IFERROR(INDEX('Game Setup'!$ML$8:$NE$176, MATCH($BQ84, 'Game Setup'!$JE$8:$JE$176, 0), MATCH($O84, 'Game Setup'!$ML$7:$NE$7, 0)), ""))</f>
        <v/>
      </c>
      <c r="BU84" s="74" t="str">
        <f>IF(OR($O84="", $BQ84=""), "", IFERROR(INDEX('Game Setup'!$NG$8:$NG$176, MATCH($BQ84, 'Game Setup'!$JE$8:$JE$176, 0)), ""))</f>
        <v/>
      </c>
      <c r="BV84" s="26"/>
      <c r="BW84" s="179" t="str">
        <f t="shared" si="56"/>
        <v/>
      </c>
      <c r="BX84" s="180" t="str">
        <f t="shared" si="57"/>
        <v/>
      </c>
      <c r="BY84" s="26"/>
      <c r="BZ84" s="40" t="str">
        <f t="shared" si="40"/>
        <v/>
      </c>
      <c r="CB84" s="40" t="str">
        <f t="shared" si="41"/>
        <v/>
      </c>
      <c r="CD84" s="28" t="str">
        <f t="shared" si="42"/>
        <v/>
      </c>
      <c r="CF84" s="28" t="str">
        <f t="shared" si="58"/>
        <v/>
      </c>
      <c r="CH84" s="28" t="str">
        <f t="shared" si="43"/>
        <v/>
      </c>
      <c r="CJ84" s="28" t="str">
        <f t="shared" si="59"/>
        <v/>
      </c>
      <c r="CL84" s="28">
        <f t="shared" si="60"/>
        <v>0</v>
      </c>
      <c r="CN84" s="28" t="str">
        <f t="shared" si="61"/>
        <v/>
      </c>
      <c r="CO84" s="26"/>
      <c r="CP84" s="28" t="str">
        <f t="shared" si="44"/>
        <v/>
      </c>
      <c r="CS84" s="17" t="str">
        <f t="shared" si="62"/>
        <v/>
      </c>
      <c r="CT84" s="19" t="str">
        <f t="shared" si="63"/>
        <v/>
      </c>
      <c r="CV84" s="179" t="str">
        <f t="shared" si="64"/>
        <v/>
      </c>
      <c r="CW84" s="180" t="str">
        <f t="shared" si="65"/>
        <v/>
      </c>
      <c r="CY84" s="28" t="str">
        <f t="shared" si="66"/>
        <v/>
      </c>
      <c r="CZ84" s="28" t="str">
        <f t="shared" si="67"/>
        <v/>
      </c>
      <c r="DU84" s="121" t="str">
        <f t="shared" si="45"/>
        <v/>
      </c>
      <c r="DW84" s="17" t="str">
        <f t="shared" si="46"/>
        <v/>
      </c>
    </row>
    <row r="85" spans="1:127" ht="30" customHeight="1" x14ac:dyDescent="0.25">
      <c r="A85" s="34"/>
      <c r="B85" s="266" t="str">
        <f t="shared" si="68"/>
        <v/>
      </c>
      <c r="C85" s="267"/>
      <c r="D85" s="268"/>
      <c r="E85" s="269"/>
      <c r="F85" s="269"/>
      <c r="G85" s="269"/>
      <c r="H85" s="270"/>
      <c r="I85" s="270"/>
      <c r="J85" s="270"/>
      <c r="K85" s="270"/>
      <c r="L85" s="270"/>
      <c r="M85" s="270"/>
      <c r="N85" s="270"/>
      <c r="O85" s="269"/>
      <c r="P85" s="269"/>
      <c r="Q85" s="269"/>
      <c r="R85" s="271"/>
      <c r="S85" s="272"/>
      <c r="T85" s="254" t="str">
        <f t="shared" si="39"/>
        <v/>
      </c>
      <c r="U85" s="255"/>
      <c r="V85" s="34"/>
      <c r="AG85" s="17" t="str">
        <f t="shared" si="47"/>
        <v/>
      </c>
      <c r="AI85" s="263">
        <v>78</v>
      </c>
      <c r="AJ85" s="264"/>
      <c r="AK85" s="265"/>
      <c r="AL85" s="263" t="str">
        <f t="shared" si="48"/>
        <v/>
      </c>
      <c r="AM85" s="264"/>
      <c r="AN85" s="264"/>
      <c r="AO85" s="263" t="str">
        <f t="shared" si="49"/>
        <v/>
      </c>
      <c r="AP85" s="264"/>
      <c r="AQ85" s="264"/>
      <c r="AR85" s="264"/>
      <c r="AS85" s="264"/>
      <c r="AT85" s="264"/>
      <c r="AU85" s="265"/>
      <c r="AV85" s="263" t="str">
        <f t="shared" si="50"/>
        <v/>
      </c>
      <c r="AW85" s="264"/>
      <c r="AX85" s="264"/>
      <c r="AY85" s="263" t="str">
        <f t="shared" si="51"/>
        <v/>
      </c>
      <c r="AZ85" s="265"/>
      <c r="BB85" s="24" t="str">
        <f>IF($AG85="", "", IF(AND($AL85="", $AO85="", $AV85="", $AY85=""), $BB$3, IF(COUNTIF($BB$8:$BB84, $BB$4)&gt;0, $BB$5, $BB$4)))</f>
        <v/>
      </c>
      <c r="BD85" s="31" t="str">
        <f t="shared" si="52"/>
        <v/>
      </c>
      <c r="BF85" s="28" t="str">
        <f t="shared" si="53"/>
        <v/>
      </c>
      <c r="BH85" s="28" t="str">
        <f>IF($E85="", "", $BH$3+SUMIF($O$8:$O84, $E85, $CJ$8:$CJ84)-SUMIF($E$8:$E84, $E85, $H$8:$H84))</f>
        <v/>
      </c>
      <c r="BJ85" s="17" t="str">
        <f t="shared" si="54"/>
        <v/>
      </c>
      <c r="BM85" s="28" t="str">
        <f t="shared" si="55"/>
        <v/>
      </c>
      <c r="BN85" s="26"/>
      <c r="BO85" s="28" t="str">
        <f>IF($O85="", "", $BH$3+SUMIF($O$8:$O84, $O85, $CP$8:$CP84)-SUMIF($E$8:$E84, $O85, $H$8:$H84))</f>
        <v/>
      </c>
      <c r="BP85" s="26"/>
      <c r="BQ85" s="69" t="str">
        <f>IF($AG85="", "", IF($R85="", $BQ$5, IFERROR(INDEX('Game Setup'!$JE$8:$JE$176, MATCH($R85, 'Game Setup'!$JE$8:$JE$176, 1)), "")))</f>
        <v/>
      </c>
      <c r="BR85" s="26"/>
      <c r="BS85" s="73" t="str">
        <f>IF(OR($E85="", $BQ85=""), "", IFERROR(INDEX('Game Setup'!$ML$8:$NE$176, MATCH($BQ85, 'Game Setup'!$JE$8:$JE$176, 0), MATCH($E85, 'Game Setup'!$ML$7:$NE$7, 0)), ""))</f>
        <v/>
      </c>
      <c r="BT85" s="74" t="str">
        <f>IF(OR($O85="", $BQ85=""), "", IFERROR(INDEX('Game Setup'!$ML$8:$NE$176, MATCH($BQ85, 'Game Setup'!$JE$8:$JE$176, 0), MATCH($O85, 'Game Setup'!$ML$7:$NE$7, 0)), ""))</f>
        <v/>
      </c>
      <c r="BU85" s="74" t="str">
        <f>IF(OR($O85="", $BQ85=""), "", IFERROR(INDEX('Game Setup'!$NG$8:$NG$176, MATCH($BQ85, 'Game Setup'!$JE$8:$JE$176, 0)), ""))</f>
        <v/>
      </c>
      <c r="BV85" s="26"/>
      <c r="BW85" s="179" t="str">
        <f t="shared" si="56"/>
        <v/>
      </c>
      <c r="BX85" s="180" t="str">
        <f t="shared" si="57"/>
        <v/>
      </c>
      <c r="BY85" s="26"/>
      <c r="BZ85" s="40" t="str">
        <f t="shared" si="40"/>
        <v/>
      </c>
      <c r="CB85" s="40" t="str">
        <f t="shared" si="41"/>
        <v/>
      </c>
      <c r="CD85" s="28" t="str">
        <f t="shared" si="42"/>
        <v/>
      </c>
      <c r="CF85" s="28" t="str">
        <f t="shared" si="58"/>
        <v/>
      </c>
      <c r="CH85" s="28" t="str">
        <f t="shared" si="43"/>
        <v/>
      </c>
      <c r="CJ85" s="28" t="str">
        <f t="shared" si="59"/>
        <v/>
      </c>
      <c r="CL85" s="28">
        <f t="shared" si="60"/>
        <v>0</v>
      </c>
      <c r="CN85" s="28" t="str">
        <f t="shared" si="61"/>
        <v/>
      </c>
      <c r="CO85" s="26"/>
      <c r="CP85" s="28" t="str">
        <f t="shared" si="44"/>
        <v/>
      </c>
      <c r="CS85" s="17" t="str">
        <f t="shared" si="62"/>
        <v/>
      </c>
      <c r="CT85" s="19" t="str">
        <f t="shared" si="63"/>
        <v/>
      </c>
      <c r="CV85" s="179" t="str">
        <f t="shared" si="64"/>
        <v/>
      </c>
      <c r="CW85" s="180" t="str">
        <f t="shared" si="65"/>
        <v/>
      </c>
      <c r="CY85" s="28" t="str">
        <f t="shared" si="66"/>
        <v/>
      </c>
      <c r="CZ85" s="28" t="str">
        <f t="shared" si="67"/>
        <v/>
      </c>
      <c r="DU85" s="121" t="str">
        <f t="shared" si="45"/>
        <v/>
      </c>
      <c r="DW85" s="17" t="str">
        <f t="shared" si="46"/>
        <v/>
      </c>
    </row>
    <row r="86" spans="1:127" ht="30" customHeight="1" x14ac:dyDescent="0.25">
      <c r="A86" s="34"/>
      <c r="B86" s="266" t="str">
        <f t="shared" si="68"/>
        <v/>
      </c>
      <c r="C86" s="267"/>
      <c r="D86" s="268"/>
      <c r="E86" s="269"/>
      <c r="F86" s="269"/>
      <c r="G86" s="269"/>
      <c r="H86" s="270"/>
      <c r="I86" s="270"/>
      <c r="J86" s="270"/>
      <c r="K86" s="270"/>
      <c r="L86" s="270"/>
      <c r="M86" s="270"/>
      <c r="N86" s="270"/>
      <c r="O86" s="269"/>
      <c r="P86" s="269"/>
      <c r="Q86" s="269"/>
      <c r="R86" s="271"/>
      <c r="S86" s="272"/>
      <c r="T86" s="254" t="str">
        <f t="shared" si="39"/>
        <v/>
      </c>
      <c r="U86" s="255"/>
      <c r="V86" s="34"/>
      <c r="AG86" s="17" t="str">
        <f t="shared" si="47"/>
        <v/>
      </c>
      <c r="AI86" s="263">
        <v>79</v>
      </c>
      <c r="AJ86" s="264"/>
      <c r="AK86" s="265"/>
      <c r="AL86" s="263" t="str">
        <f t="shared" si="48"/>
        <v/>
      </c>
      <c r="AM86" s="264"/>
      <c r="AN86" s="264"/>
      <c r="AO86" s="263" t="str">
        <f t="shared" si="49"/>
        <v/>
      </c>
      <c r="AP86" s="264"/>
      <c r="AQ86" s="264"/>
      <c r="AR86" s="264"/>
      <c r="AS86" s="264"/>
      <c r="AT86" s="264"/>
      <c r="AU86" s="265"/>
      <c r="AV86" s="263" t="str">
        <f t="shared" si="50"/>
        <v/>
      </c>
      <c r="AW86" s="264"/>
      <c r="AX86" s="264"/>
      <c r="AY86" s="263" t="str">
        <f t="shared" si="51"/>
        <v/>
      </c>
      <c r="AZ86" s="265"/>
      <c r="BB86" s="24" t="str">
        <f>IF($AG86="", "", IF(AND($AL86="", $AO86="", $AV86="", $AY86=""), $BB$3, IF(COUNTIF($BB$8:$BB85, $BB$4)&gt;0, $BB$5, $BB$4)))</f>
        <v/>
      </c>
      <c r="BD86" s="31" t="str">
        <f t="shared" si="52"/>
        <v/>
      </c>
      <c r="BF86" s="28" t="str">
        <f t="shared" si="53"/>
        <v/>
      </c>
      <c r="BH86" s="28" t="str">
        <f>IF($E86="", "", $BH$3+SUMIF($O$8:$O85, $E86, $CJ$8:$CJ85)-SUMIF($E$8:$E85, $E86, $H$8:$H85))</f>
        <v/>
      </c>
      <c r="BJ86" s="17" t="str">
        <f t="shared" si="54"/>
        <v/>
      </c>
      <c r="BM86" s="28" t="str">
        <f t="shared" si="55"/>
        <v/>
      </c>
      <c r="BN86" s="26"/>
      <c r="BO86" s="28" t="str">
        <f>IF($O86="", "", $BH$3+SUMIF($O$8:$O85, $O86, $CP$8:$CP85)-SUMIF($E$8:$E85, $O86, $H$8:$H85))</f>
        <v/>
      </c>
      <c r="BP86" s="26"/>
      <c r="BQ86" s="69" t="str">
        <f>IF($AG86="", "", IF($R86="", $BQ$5, IFERROR(INDEX('Game Setup'!$JE$8:$JE$176, MATCH($R86, 'Game Setup'!$JE$8:$JE$176, 1)), "")))</f>
        <v/>
      </c>
      <c r="BR86" s="26"/>
      <c r="BS86" s="73" t="str">
        <f>IF(OR($E86="", $BQ86=""), "", IFERROR(INDEX('Game Setup'!$ML$8:$NE$176, MATCH($BQ86, 'Game Setup'!$JE$8:$JE$176, 0), MATCH($E86, 'Game Setup'!$ML$7:$NE$7, 0)), ""))</f>
        <v/>
      </c>
      <c r="BT86" s="74" t="str">
        <f>IF(OR($O86="", $BQ86=""), "", IFERROR(INDEX('Game Setup'!$ML$8:$NE$176, MATCH($BQ86, 'Game Setup'!$JE$8:$JE$176, 0), MATCH($O86, 'Game Setup'!$ML$7:$NE$7, 0)), ""))</f>
        <v/>
      </c>
      <c r="BU86" s="74" t="str">
        <f>IF(OR($O86="", $BQ86=""), "", IFERROR(INDEX('Game Setup'!$NG$8:$NG$176, MATCH($BQ86, 'Game Setup'!$JE$8:$JE$176, 0)), ""))</f>
        <v/>
      </c>
      <c r="BV86" s="26"/>
      <c r="BW86" s="179" t="str">
        <f t="shared" si="56"/>
        <v/>
      </c>
      <c r="BX86" s="180" t="str">
        <f t="shared" si="57"/>
        <v/>
      </c>
      <c r="BY86" s="26"/>
      <c r="BZ86" s="40" t="str">
        <f t="shared" si="40"/>
        <v/>
      </c>
      <c r="CB86" s="40" t="str">
        <f t="shared" si="41"/>
        <v/>
      </c>
      <c r="CD86" s="28" t="str">
        <f t="shared" si="42"/>
        <v/>
      </c>
      <c r="CF86" s="28" t="str">
        <f t="shared" si="58"/>
        <v/>
      </c>
      <c r="CH86" s="28" t="str">
        <f t="shared" si="43"/>
        <v/>
      </c>
      <c r="CJ86" s="28" t="str">
        <f t="shared" si="59"/>
        <v/>
      </c>
      <c r="CL86" s="28">
        <f t="shared" si="60"/>
        <v>0</v>
      </c>
      <c r="CN86" s="28" t="str">
        <f t="shared" si="61"/>
        <v/>
      </c>
      <c r="CO86" s="26"/>
      <c r="CP86" s="28" t="str">
        <f t="shared" si="44"/>
        <v/>
      </c>
      <c r="CS86" s="17" t="str">
        <f t="shared" si="62"/>
        <v/>
      </c>
      <c r="CT86" s="19" t="str">
        <f t="shared" si="63"/>
        <v/>
      </c>
      <c r="CV86" s="179" t="str">
        <f t="shared" si="64"/>
        <v/>
      </c>
      <c r="CW86" s="180" t="str">
        <f t="shared" si="65"/>
        <v/>
      </c>
      <c r="CY86" s="28" t="str">
        <f t="shared" si="66"/>
        <v/>
      </c>
      <c r="CZ86" s="28" t="str">
        <f t="shared" si="67"/>
        <v/>
      </c>
      <c r="DU86" s="121" t="str">
        <f t="shared" si="45"/>
        <v/>
      </c>
      <c r="DW86" s="17" t="str">
        <f t="shared" si="46"/>
        <v/>
      </c>
    </row>
    <row r="87" spans="1:127" ht="30" customHeight="1" x14ac:dyDescent="0.25">
      <c r="A87" s="34"/>
      <c r="B87" s="266" t="str">
        <f t="shared" si="68"/>
        <v/>
      </c>
      <c r="C87" s="267"/>
      <c r="D87" s="268"/>
      <c r="E87" s="269"/>
      <c r="F87" s="269"/>
      <c r="G87" s="269"/>
      <c r="H87" s="270"/>
      <c r="I87" s="270"/>
      <c r="J87" s="270"/>
      <c r="K87" s="270"/>
      <c r="L87" s="270"/>
      <c r="M87" s="270"/>
      <c r="N87" s="270"/>
      <c r="O87" s="269"/>
      <c r="P87" s="269"/>
      <c r="Q87" s="269"/>
      <c r="R87" s="271"/>
      <c r="S87" s="272"/>
      <c r="T87" s="254" t="str">
        <f t="shared" si="39"/>
        <v/>
      </c>
      <c r="U87" s="255"/>
      <c r="V87" s="34"/>
      <c r="AG87" s="17" t="str">
        <f t="shared" si="47"/>
        <v/>
      </c>
      <c r="AI87" s="263">
        <v>80</v>
      </c>
      <c r="AJ87" s="264"/>
      <c r="AK87" s="265"/>
      <c r="AL87" s="263" t="str">
        <f t="shared" si="48"/>
        <v/>
      </c>
      <c r="AM87" s="264"/>
      <c r="AN87" s="264"/>
      <c r="AO87" s="263" t="str">
        <f t="shared" si="49"/>
        <v/>
      </c>
      <c r="AP87" s="264"/>
      <c r="AQ87" s="264"/>
      <c r="AR87" s="264"/>
      <c r="AS87" s="264"/>
      <c r="AT87" s="264"/>
      <c r="AU87" s="265"/>
      <c r="AV87" s="263" t="str">
        <f t="shared" si="50"/>
        <v/>
      </c>
      <c r="AW87" s="264"/>
      <c r="AX87" s="264"/>
      <c r="AY87" s="263" t="str">
        <f t="shared" si="51"/>
        <v/>
      </c>
      <c r="AZ87" s="265"/>
      <c r="BB87" s="24" t="str">
        <f>IF($AG87="", "", IF(AND($AL87="", $AO87="", $AV87="", $AY87=""), $BB$3, IF(COUNTIF($BB$8:$BB86, $BB$4)&gt;0, $BB$5, $BB$4)))</f>
        <v/>
      </c>
      <c r="BD87" s="31" t="str">
        <f t="shared" si="52"/>
        <v/>
      </c>
      <c r="BF87" s="28" t="str">
        <f t="shared" si="53"/>
        <v/>
      </c>
      <c r="BH87" s="28" t="str">
        <f>IF($E87="", "", $BH$3+SUMIF($O$8:$O86, $E87, $CJ$8:$CJ86)-SUMIF($E$8:$E86, $E87, $H$8:$H86))</f>
        <v/>
      </c>
      <c r="BJ87" s="17" t="str">
        <f t="shared" si="54"/>
        <v/>
      </c>
      <c r="BM87" s="28" t="str">
        <f t="shared" si="55"/>
        <v/>
      </c>
      <c r="BN87" s="26"/>
      <c r="BO87" s="28" t="str">
        <f>IF($O87="", "", $BH$3+SUMIF($O$8:$O86, $O87, $CP$8:$CP86)-SUMIF($E$8:$E86, $O87, $H$8:$H86))</f>
        <v/>
      </c>
      <c r="BP87" s="26"/>
      <c r="BQ87" s="69" t="str">
        <f>IF($AG87="", "", IF($R87="", $BQ$5, IFERROR(INDEX('Game Setup'!$JE$8:$JE$176, MATCH($R87, 'Game Setup'!$JE$8:$JE$176, 1)), "")))</f>
        <v/>
      </c>
      <c r="BR87" s="26"/>
      <c r="BS87" s="73" t="str">
        <f>IF(OR($E87="", $BQ87=""), "", IFERROR(INDEX('Game Setup'!$ML$8:$NE$176, MATCH($BQ87, 'Game Setup'!$JE$8:$JE$176, 0), MATCH($E87, 'Game Setup'!$ML$7:$NE$7, 0)), ""))</f>
        <v/>
      </c>
      <c r="BT87" s="74" t="str">
        <f>IF(OR($O87="", $BQ87=""), "", IFERROR(INDEX('Game Setup'!$ML$8:$NE$176, MATCH($BQ87, 'Game Setup'!$JE$8:$JE$176, 0), MATCH($O87, 'Game Setup'!$ML$7:$NE$7, 0)), ""))</f>
        <v/>
      </c>
      <c r="BU87" s="74" t="str">
        <f>IF(OR($O87="", $BQ87=""), "", IFERROR(INDEX('Game Setup'!$NG$8:$NG$176, MATCH($BQ87, 'Game Setup'!$JE$8:$JE$176, 0)), ""))</f>
        <v/>
      </c>
      <c r="BV87" s="26"/>
      <c r="BW87" s="179" t="str">
        <f t="shared" si="56"/>
        <v/>
      </c>
      <c r="BX87" s="180" t="str">
        <f t="shared" si="57"/>
        <v/>
      </c>
      <c r="BY87" s="26"/>
      <c r="BZ87" s="40" t="str">
        <f t="shared" si="40"/>
        <v/>
      </c>
      <c r="CB87" s="40" t="str">
        <f t="shared" si="41"/>
        <v/>
      </c>
      <c r="CD87" s="28" t="str">
        <f t="shared" si="42"/>
        <v/>
      </c>
      <c r="CF87" s="28" t="str">
        <f t="shared" si="58"/>
        <v/>
      </c>
      <c r="CH87" s="28" t="str">
        <f t="shared" si="43"/>
        <v/>
      </c>
      <c r="CJ87" s="28" t="str">
        <f t="shared" si="59"/>
        <v/>
      </c>
      <c r="CL87" s="28">
        <f t="shared" si="60"/>
        <v>0</v>
      </c>
      <c r="CN87" s="28" t="str">
        <f t="shared" si="61"/>
        <v/>
      </c>
      <c r="CO87" s="26"/>
      <c r="CP87" s="28" t="str">
        <f t="shared" si="44"/>
        <v/>
      </c>
      <c r="CS87" s="17" t="str">
        <f t="shared" si="62"/>
        <v/>
      </c>
      <c r="CT87" s="19" t="str">
        <f t="shared" si="63"/>
        <v/>
      </c>
      <c r="CV87" s="179" t="str">
        <f t="shared" si="64"/>
        <v/>
      </c>
      <c r="CW87" s="180" t="str">
        <f t="shared" si="65"/>
        <v/>
      </c>
      <c r="CY87" s="28" t="str">
        <f t="shared" si="66"/>
        <v/>
      </c>
      <c r="CZ87" s="28" t="str">
        <f t="shared" si="67"/>
        <v/>
      </c>
      <c r="DU87" s="121" t="str">
        <f t="shared" si="45"/>
        <v/>
      </c>
      <c r="DW87" s="17" t="str">
        <f t="shared" si="46"/>
        <v/>
      </c>
    </row>
    <row r="88" spans="1:127" ht="30" customHeight="1" x14ac:dyDescent="0.25">
      <c r="A88" s="34"/>
      <c r="B88" s="266" t="str">
        <f t="shared" si="68"/>
        <v/>
      </c>
      <c r="C88" s="267"/>
      <c r="D88" s="268"/>
      <c r="E88" s="269"/>
      <c r="F88" s="269"/>
      <c r="G88" s="269"/>
      <c r="H88" s="270"/>
      <c r="I88" s="270"/>
      <c r="J88" s="270"/>
      <c r="K88" s="270"/>
      <c r="L88" s="270"/>
      <c r="M88" s="270"/>
      <c r="N88" s="270"/>
      <c r="O88" s="269"/>
      <c r="P88" s="269"/>
      <c r="Q88" s="269"/>
      <c r="R88" s="271"/>
      <c r="S88" s="272"/>
      <c r="T88" s="254" t="str">
        <f t="shared" si="39"/>
        <v/>
      </c>
      <c r="U88" s="255"/>
      <c r="V88" s="34"/>
      <c r="AG88" s="17" t="str">
        <f t="shared" si="47"/>
        <v/>
      </c>
      <c r="AI88" s="263">
        <v>81</v>
      </c>
      <c r="AJ88" s="264"/>
      <c r="AK88" s="265"/>
      <c r="AL88" s="263" t="str">
        <f t="shared" si="48"/>
        <v/>
      </c>
      <c r="AM88" s="264"/>
      <c r="AN88" s="264"/>
      <c r="AO88" s="263" t="str">
        <f t="shared" si="49"/>
        <v/>
      </c>
      <c r="AP88" s="264"/>
      <c r="AQ88" s="264"/>
      <c r="AR88" s="264"/>
      <c r="AS88" s="264"/>
      <c r="AT88" s="264"/>
      <c r="AU88" s="265"/>
      <c r="AV88" s="263" t="str">
        <f t="shared" si="50"/>
        <v/>
      </c>
      <c r="AW88" s="264"/>
      <c r="AX88" s="264"/>
      <c r="AY88" s="263" t="str">
        <f t="shared" si="51"/>
        <v/>
      </c>
      <c r="AZ88" s="265"/>
      <c r="BB88" s="24" t="str">
        <f>IF($AG88="", "", IF(AND($AL88="", $AO88="", $AV88="", $AY88=""), $BB$3, IF(COUNTIF($BB$8:$BB87, $BB$4)&gt;0, $BB$5, $BB$4)))</f>
        <v/>
      </c>
      <c r="BD88" s="31" t="str">
        <f t="shared" si="52"/>
        <v/>
      </c>
      <c r="BF88" s="28" t="str">
        <f t="shared" si="53"/>
        <v/>
      </c>
      <c r="BH88" s="28" t="str">
        <f>IF($E88="", "", $BH$3+SUMIF($O$8:$O87, $E88, $CJ$8:$CJ87)-SUMIF($E$8:$E87, $E88, $H$8:$H87))</f>
        <v/>
      </c>
      <c r="BJ88" s="17" t="str">
        <f t="shared" si="54"/>
        <v/>
      </c>
      <c r="BM88" s="28" t="str">
        <f t="shared" si="55"/>
        <v/>
      </c>
      <c r="BN88" s="26"/>
      <c r="BO88" s="28" t="str">
        <f>IF($O88="", "", $BH$3+SUMIF($O$8:$O87, $O88, $CP$8:$CP87)-SUMIF($E$8:$E87, $O88, $H$8:$H87))</f>
        <v/>
      </c>
      <c r="BP88" s="26"/>
      <c r="BQ88" s="69" t="str">
        <f>IF($AG88="", "", IF($R88="", $BQ$5, IFERROR(INDEX('Game Setup'!$JE$8:$JE$176, MATCH($R88, 'Game Setup'!$JE$8:$JE$176, 1)), "")))</f>
        <v/>
      </c>
      <c r="BR88" s="26"/>
      <c r="BS88" s="73" t="str">
        <f>IF(OR($E88="", $BQ88=""), "", IFERROR(INDEX('Game Setup'!$ML$8:$NE$176, MATCH($BQ88, 'Game Setup'!$JE$8:$JE$176, 0), MATCH($E88, 'Game Setup'!$ML$7:$NE$7, 0)), ""))</f>
        <v/>
      </c>
      <c r="BT88" s="74" t="str">
        <f>IF(OR($O88="", $BQ88=""), "", IFERROR(INDEX('Game Setup'!$ML$8:$NE$176, MATCH($BQ88, 'Game Setup'!$JE$8:$JE$176, 0), MATCH($O88, 'Game Setup'!$ML$7:$NE$7, 0)), ""))</f>
        <v/>
      </c>
      <c r="BU88" s="74" t="str">
        <f>IF(OR($O88="", $BQ88=""), "", IFERROR(INDEX('Game Setup'!$NG$8:$NG$176, MATCH($BQ88, 'Game Setup'!$JE$8:$JE$176, 0)), ""))</f>
        <v/>
      </c>
      <c r="BV88" s="26"/>
      <c r="BW88" s="179" t="str">
        <f t="shared" si="56"/>
        <v/>
      </c>
      <c r="BX88" s="180" t="str">
        <f t="shared" si="57"/>
        <v/>
      </c>
      <c r="BY88" s="26"/>
      <c r="BZ88" s="40" t="str">
        <f t="shared" si="40"/>
        <v/>
      </c>
      <c r="CB88" s="40" t="str">
        <f t="shared" si="41"/>
        <v/>
      </c>
      <c r="CD88" s="28" t="str">
        <f t="shared" si="42"/>
        <v/>
      </c>
      <c r="CF88" s="28" t="str">
        <f t="shared" si="58"/>
        <v/>
      </c>
      <c r="CH88" s="28" t="str">
        <f t="shared" si="43"/>
        <v/>
      </c>
      <c r="CJ88" s="28" t="str">
        <f t="shared" si="59"/>
        <v/>
      </c>
      <c r="CL88" s="28">
        <f t="shared" si="60"/>
        <v>0</v>
      </c>
      <c r="CN88" s="28" t="str">
        <f t="shared" si="61"/>
        <v/>
      </c>
      <c r="CO88" s="26"/>
      <c r="CP88" s="28" t="str">
        <f t="shared" si="44"/>
        <v/>
      </c>
      <c r="CS88" s="17" t="str">
        <f t="shared" si="62"/>
        <v/>
      </c>
      <c r="CT88" s="19" t="str">
        <f t="shared" si="63"/>
        <v/>
      </c>
      <c r="CV88" s="179" t="str">
        <f t="shared" si="64"/>
        <v/>
      </c>
      <c r="CW88" s="180" t="str">
        <f t="shared" si="65"/>
        <v/>
      </c>
      <c r="CY88" s="28" t="str">
        <f t="shared" si="66"/>
        <v/>
      </c>
      <c r="CZ88" s="28" t="str">
        <f t="shared" si="67"/>
        <v/>
      </c>
      <c r="DU88" s="121" t="str">
        <f t="shared" si="45"/>
        <v/>
      </c>
      <c r="DW88" s="17" t="str">
        <f t="shared" si="46"/>
        <v/>
      </c>
    </row>
    <row r="89" spans="1:127" ht="30" customHeight="1" x14ac:dyDescent="0.25">
      <c r="A89" s="34"/>
      <c r="B89" s="266" t="str">
        <f t="shared" si="68"/>
        <v/>
      </c>
      <c r="C89" s="267"/>
      <c r="D89" s="268"/>
      <c r="E89" s="269"/>
      <c r="F89" s="269"/>
      <c r="G89" s="269"/>
      <c r="H89" s="270"/>
      <c r="I89" s="270"/>
      <c r="J89" s="270"/>
      <c r="K89" s="270"/>
      <c r="L89" s="270"/>
      <c r="M89" s="270"/>
      <c r="N89" s="270"/>
      <c r="O89" s="269"/>
      <c r="P89" s="269"/>
      <c r="Q89" s="269"/>
      <c r="R89" s="271"/>
      <c r="S89" s="272"/>
      <c r="T89" s="254" t="str">
        <f t="shared" si="39"/>
        <v/>
      </c>
      <c r="U89" s="255"/>
      <c r="V89" s="34"/>
      <c r="AG89" s="17" t="str">
        <f t="shared" si="47"/>
        <v/>
      </c>
      <c r="AI89" s="263">
        <v>82</v>
      </c>
      <c r="AJ89" s="264"/>
      <c r="AK89" s="265"/>
      <c r="AL89" s="263" t="str">
        <f t="shared" si="48"/>
        <v/>
      </c>
      <c r="AM89" s="264"/>
      <c r="AN89" s="264"/>
      <c r="AO89" s="263" t="str">
        <f t="shared" si="49"/>
        <v/>
      </c>
      <c r="AP89" s="264"/>
      <c r="AQ89" s="264"/>
      <c r="AR89" s="264"/>
      <c r="AS89" s="264"/>
      <c r="AT89" s="264"/>
      <c r="AU89" s="265"/>
      <c r="AV89" s="263" t="str">
        <f t="shared" si="50"/>
        <v/>
      </c>
      <c r="AW89" s="264"/>
      <c r="AX89" s="264"/>
      <c r="AY89" s="263" t="str">
        <f t="shared" si="51"/>
        <v/>
      </c>
      <c r="AZ89" s="265"/>
      <c r="BB89" s="24" t="str">
        <f>IF($AG89="", "", IF(AND($AL89="", $AO89="", $AV89="", $AY89=""), $BB$3, IF(COUNTIF($BB$8:$BB88, $BB$4)&gt;0, $BB$5, $BB$4)))</f>
        <v/>
      </c>
      <c r="BD89" s="31" t="str">
        <f t="shared" si="52"/>
        <v/>
      </c>
      <c r="BF89" s="28" t="str">
        <f t="shared" si="53"/>
        <v/>
      </c>
      <c r="BH89" s="28" t="str">
        <f>IF($E89="", "", $BH$3+SUMIF($O$8:$O88, $E89, $CJ$8:$CJ88)-SUMIF($E$8:$E88, $E89, $H$8:$H88))</f>
        <v/>
      </c>
      <c r="BJ89" s="17" t="str">
        <f t="shared" si="54"/>
        <v/>
      </c>
      <c r="BM89" s="28" t="str">
        <f t="shared" si="55"/>
        <v/>
      </c>
      <c r="BN89" s="26"/>
      <c r="BO89" s="28" t="str">
        <f>IF($O89="", "", $BH$3+SUMIF($O$8:$O88, $O89, $CP$8:$CP88)-SUMIF($E$8:$E88, $O89, $H$8:$H88))</f>
        <v/>
      </c>
      <c r="BP89" s="26"/>
      <c r="BQ89" s="69" t="str">
        <f>IF($AG89="", "", IF($R89="", $BQ$5, IFERROR(INDEX('Game Setup'!$JE$8:$JE$176, MATCH($R89, 'Game Setup'!$JE$8:$JE$176, 1)), "")))</f>
        <v/>
      </c>
      <c r="BR89" s="26"/>
      <c r="BS89" s="73" t="str">
        <f>IF(OR($E89="", $BQ89=""), "", IFERROR(INDEX('Game Setup'!$ML$8:$NE$176, MATCH($BQ89, 'Game Setup'!$JE$8:$JE$176, 0), MATCH($E89, 'Game Setup'!$ML$7:$NE$7, 0)), ""))</f>
        <v/>
      </c>
      <c r="BT89" s="74" t="str">
        <f>IF(OR($O89="", $BQ89=""), "", IFERROR(INDEX('Game Setup'!$ML$8:$NE$176, MATCH($BQ89, 'Game Setup'!$JE$8:$JE$176, 0), MATCH($O89, 'Game Setup'!$ML$7:$NE$7, 0)), ""))</f>
        <v/>
      </c>
      <c r="BU89" s="74" t="str">
        <f>IF(OR($O89="", $BQ89=""), "", IFERROR(INDEX('Game Setup'!$NG$8:$NG$176, MATCH($BQ89, 'Game Setup'!$JE$8:$JE$176, 0)), ""))</f>
        <v/>
      </c>
      <c r="BV89" s="26"/>
      <c r="BW89" s="179" t="str">
        <f t="shared" si="56"/>
        <v/>
      </c>
      <c r="BX89" s="180" t="str">
        <f t="shared" si="57"/>
        <v/>
      </c>
      <c r="BY89" s="26"/>
      <c r="BZ89" s="40" t="str">
        <f t="shared" si="40"/>
        <v/>
      </c>
      <c r="CB89" s="40" t="str">
        <f t="shared" si="41"/>
        <v/>
      </c>
      <c r="CD89" s="28" t="str">
        <f t="shared" si="42"/>
        <v/>
      </c>
      <c r="CF89" s="28" t="str">
        <f t="shared" si="58"/>
        <v/>
      </c>
      <c r="CH89" s="28" t="str">
        <f t="shared" si="43"/>
        <v/>
      </c>
      <c r="CJ89" s="28" t="str">
        <f t="shared" si="59"/>
        <v/>
      </c>
      <c r="CL89" s="28">
        <f t="shared" si="60"/>
        <v>0</v>
      </c>
      <c r="CN89" s="28" t="str">
        <f t="shared" si="61"/>
        <v/>
      </c>
      <c r="CO89" s="26"/>
      <c r="CP89" s="28" t="str">
        <f t="shared" si="44"/>
        <v/>
      </c>
      <c r="CS89" s="17" t="str">
        <f t="shared" si="62"/>
        <v/>
      </c>
      <c r="CT89" s="19" t="str">
        <f t="shared" si="63"/>
        <v/>
      </c>
      <c r="CV89" s="179" t="str">
        <f t="shared" si="64"/>
        <v/>
      </c>
      <c r="CW89" s="180" t="str">
        <f t="shared" si="65"/>
        <v/>
      </c>
      <c r="CY89" s="28" t="str">
        <f t="shared" si="66"/>
        <v/>
      </c>
      <c r="CZ89" s="28" t="str">
        <f t="shared" si="67"/>
        <v/>
      </c>
      <c r="DU89" s="121" t="str">
        <f t="shared" si="45"/>
        <v/>
      </c>
      <c r="DW89" s="17" t="str">
        <f t="shared" si="46"/>
        <v/>
      </c>
    </row>
    <row r="90" spans="1:127" ht="30" customHeight="1" x14ac:dyDescent="0.25">
      <c r="A90" s="34"/>
      <c r="B90" s="266" t="str">
        <f t="shared" si="68"/>
        <v/>
      </c>
      <c r="C90" s="267"/>
      <c r="D90" s="268"/>
      <c r="E90" s="269"/>
      <c r="F90" s="269"/>
      <c r="G90" s="269"/>
      <c r="H90" s="270"/>
      <c r="I90" s="270"/>
      <c r="J90" s="270"/>
      <c r="K90" s="270"/>
      <c r="L90" s="270"/>
      <c r="M90" s="270"/>
      <c r="N90" s="270"/>
      <c r="O90" s="269"/>
      <c r="P90" s="269"/>
      <c r="Q90" s="269"/>
      <c r="R90" s="271"/>
      <c r="S90" s="272"/>
      <c r="T90" s="254" t="str">
        <f t="shared" si="39"/>
        <v/>
      </c>
      <c r="U90" s="255"/>
      <c r="V90" s="34"/>
      <c r="AG90" s="17" t="str">
        <f t="shared" si="47"/>
        <v/>
      </c>
      <c r="AI90" s="263">
        <v>83</v>
      </c>
      <c r="AJ90" s="264"/>
      <c r="AK90" s="265"/>
      <c r="AL90" s="263" t="str">
        <f t="shared" si="48"/>
        <v/>
      </c>
      <c r="AM90" s="264"/>
      <c r="AN90" s="264"/>
      <c r="AO90" s="263" t="str">
        <f t="shared" si="49"/>
        <v/>
      </c>
      <c r="AP90" s="264"/>
      <c r="AQ90" s="264"/>
      <c r="AR90" s="264"/>
      <c r="AS90" s="264"/>
      <c r="AT90" s="264"/>
      <c r="AU90" s="265"/>
      <c r="AV90" s="263" t="str">
        <f t="shared" si="50"/>
        <v/>
      </c>
      <c r="AW90" s="264"/>
      <c r="AX90" s="264"/>
      <c r="AY90" s="263" t="str">
        <f t="shared" si="51"/>
        <v/>
      </c>
      <c r="AZ90" s="265"/>
      <c r="BB90" s="24" t="str">
        <f>IF($AG90="", "", IF(AND($AL90="", $AO90="", $AV90="", $AY90=""), $BB$3, IF(COUNTIF($BB$8:$BB89, $BB$4)&gt;0, $BB$5, $BB$4)))</f>
        <v/>
      </c>
      <c r="BD90" s="31" t="str">
        <f t="shared" si="52"/>
        <v/>
      </c>
      <c r="BF90" s="28" t="str">
        <f t="shared" si="53"/>
        <v/>
      </c>
      <c r="BH90" s="28" t="str">
        <f>IF($E90="", "", $BH$3+SUMIF($O$8:$O89, $E90, $CJ$8:$CJ89)-SUMIF($E$8:$E89, $E90, $H$8:$H89))</f>
        <v/>
      </c>
      <c r="BJ90" s="17" t="str">
        <f t="shared" si="54"/>
        <v/>
      </c>
      <c r="BM90" s="28" t="str">
        <f t="shared" si="55"/>
        <v/>
      </c>
      <c r="BN90" s="26"/>
      <c r="BO90" s="28" t="str">
        <f>IF($O90="", "", $BH$3+SUMIF($O$8:$O89, $O90, $CP$8:$CP89)-SUMIF($E$8:$E89, $O90, $H$8:$H89))</f>
        <v/>
      </c>
      <c r="BP90" s="26"/>
      <c r="BQ90" s="69" t="str">
        <f>IF($AG90="", "", IF($R90="", $BQ$5, IFERROR(INDEX('Game Setup'!$JE$8:$JE$176, MATCH($R90, 'Game Setup'!$JE$8:$JE$176, 1)), "")))</f>
        <v/>
      </c>
      <c r="BR90" s="26"/>
      <c r="BS90" s="73" t="str">
        <f>IF(OR($E90="", $BQ90=""), "", IFERROR(INDEX('Game Setup'!$ML$8:$NE$176, MATCH($BQ90, 'Game Setup'!$JE$8:$JE$176, 0), MATCH($E90, 'Game Setup'!$ML$7:$NE$7, 0)), ""))</f>
        <v/>
      </c>
      <c r="BT90" s="74" t="str">
        <f>IF(OR($O90="", $BQ90=""), "", IFERROR(INDEX('Game Setup'!$ML$8:$NE$176, MATCH($BQ90, 'Game Setup'!$JE$8:$JE$176, 0), MATCH($O90, 'Game Setup'!$ML$7:$NE$7, 0)), ""))</f>
        <v/>
      </c>
      <c r="BU90" s="74" t="str">
        <f>IF(OR($O90="", $BQ90=""), "", IFERROR(INDEX('Game Setup'!$NG$8:$NG$176, MATCH($BQ90, 'Game Setup'!$JE$8:$JE$176, 0)), ""))</f>
        <v/>
      </c>
      <c r="BV90" s="26"/>
      <c r="BW90" s="179" t="str">
        <f t="shared" si="56"/>
        <v/>
      </c>
      <c r="BX90" s="180" t="str">
        <f t="shared" si="57"/>
        <v/>
      </c>
      <c r="BY90" s="26"/>
      <c r="BZ90" s="40" t="str">
        <f t="shared" si="40"/>
        <v/>
      </c>
      <c r="CB90" s="40" t="str">
        <f t="shared" si="41"/>
        <v/>
      </c>
      <c r="CD90" s="28" t="str">
        <f t="shared" si="42"/>
        <v/>
      </c>
      <c r="CF90" s="28" t="str">
        <f t="shared" si="58"/>
        <v/>
      </c>
      <c r="CH90" s="28" t="str">
        <f t="shared" si="43"/>
        <v/>
      </c>
      <c r="CJ90" s="28" t="str">
        <f t="shared" si="59"/>
        <v/>
      </c>
      <c r="CL90" s="28">
        <f t="shared" si="60"/>
        <v>0</v>
      </c>
      <c r="CN90" s="28" t="str">
        <f t="shared" si="61"/>
        <v/>
      </c>
      <c r="CO90" s="26"/>
      <c r="CP90" s="28" t="str">
        <f t="shared" si="44"/>
        <v/>
      </c>
      <c r="CS90" s="17" t="str">
        <f t="shared" si="62"/>
        <v/>
      </c>
      <c r="CT90" s="19" t="str">
        <f t="shared" si="63"/>
        <v/>
      </c>
      <c r="CV90" s="179" t="str">
        <f t="shared" si="64"/>
        <v/>
      </c>
      <c r="CW90" s="180" t="str">
        <f t="shared" si="65"/>
        <v/>
      </c>
      <c r="CY90" s="28" t="str">
        <f t="shared" si="66"/>
        <v/>
      </c>
      <c r="CZ90" s="28" t="str">
        <f t="shared" si="67"/>
        <v/>
      </c>
      <c r="DU90" s="121" t="str">
        <f t="shared" si="45"/>
        <v/>
      </c>
      <c r="DW90" s="17" t="str">
        <f t="shared" si="46"/>
        <v/>
      </c>
    </row>
    <row r="91" spans="1:127" ht="30" customHeight="1" x14ac:dyDescent="0.25">
      <c r="A91" s="34"/>
      <c r="B91" s="266" t="str">
        <f t="shared" si="68"/>
        <v/>
      </c>
      <c r="C91" s="267"/>
      <c r="D91" s="268"/>
      <c r="E91" s="269"/>
      <c r="F91" s="269"/>
      <c r="G91" s="269"/>
      <c r="H91" s="270"/>
      <c r="I91" s="270"/>
      <c r="J91" s="270"/>
      <c r="K91" s="270"/>
      <c r="L91" s="270"/>
      <c r="M91" s="270"/>
      <c r="N91" s="270"/>
      <c r="O91" s="269"/>
      <c r="P91" s="269"/>
      <c r="Q91" s="269"/>
      <c r="R91" s="271"/>
      <c r="S91" s="272"/>
      <c r="T91" s="254" t="str">
        <f t="shared" si="39"/>
        <v/>
      </c>
      <c r="U91" s="255"/>
      <c r="V91" s="34"/>
      <c r="AG91" s="17" t="str">
        <f t="shared" si="47"/>
        <v/>
      </c>
      <c r="AI91" s="263">
        <v>84</v>
      </c>
      <c r="AJ91" s="264"/>
      <c r="AK91" s="265"/>
      <c r="AL91" s="263" t="str">
        <f t="shared" si="48"/>
        <v/>
      </c>
      <c r="AM91" s="264"/>
      <c r="AN91" s="264"/>
      <c r="AO91" s="263" t="str">
        <f t="shared" si="49"/>
        <v/>
      </c>
      <c r="AP91" s="264"/>
      <c r="AQ91" s="264"/>
      <c r="AR91" s="264"/>
      <c r="AS91" s="264"/>
      <c r="AT91" s="264"/>
      <c r="AU91" s="265"/>
      <c r="AV91" s="263" t="str">
        <f t="shared" si="50"/>
        <v/>
      </c>
      <c r="AW91" s="264"/>
      <c r="AX91" s="264"/>
      <c r="AY91" s="263" t="str">
        <f t="shared" si="51"/>
        <v/>
      </c>
      <c r="AZ91" s="265"/>
      <c r="BB91" s="24" t="str">
        <f>IF($AG91="", "", IF(AND($AL91="", $AO91="", $AV91="", $AY91=""), $BB$3, IF(COUNTIF($BB$8:$BB90, $BB$4)&gt;0, $BB$5, $BB$4)))</f>
        <v/>
      </c>
      <c r="BD91" s="31" t="str">
        <f t="shared" si="52"/>
        <v/>
      </c>
      <c r="BF91" s="28" t="str">
        <f t="shared" si="53"/>
        <v/>
      </c>
      <c r="BH91" s="28" t="str">
        <f>IF($E91="", "", $BH$3+SUMIF($O$8:$O90, $E91, $CJ$8:$CJ90)-SUMIF($E$8:$E90, $E91, $H$8:$H90))</f>
        <v/>
      </c>
      <c r="BJ91" s="17" t="str">
        <f t="shared" si="54"/>
        <v/>
      </c>
      <c r="BM91" s="28" t="str">
        <f t="shared" si="55"/>
        <v/>
      </c>
      <c r="BN91" s="26"/>
      <c r="BO91" s="28" t="str">
        <f>IF($O91="", "", $BH$3+SUMIF($O$8:$O90, $O91, $CP$8:$CP90)-SUMIF($E$8:$E90, $O91, $H$8:$H90))</f>
        <v/>
      </c>
      <c r="BP91" s="26"/>
      <c r="BQ91" s="69" t="str">
        <f>IF($AG91="", "", IF($R91="", $BQ$5, IFERROR(INDEX('Game Setup'!$JE$8:$JE$176, MATCH($R91, 'Game Setup'!$JE$8:$JE$176, 1)), "")))</f>
        <v/>
      </c>
      <c r="BR91" s="26"/>
      <c r="BS91" s="73" t="str">
        <f>IF(OR($E91="", $BQ91=""), "", IFERROR(INDEX('Game Setup'!$ML$8:$NE$176, MATCH($BQ91, 'Game Setup'!$JE$8:$JE$176, 0), MATCH($E91, 'Game Setup'!$ML$7:$NE$7, 0)), ""))</f>
        <v/>
      </c>
      <c r="BT91" s="74" t="str">
        <f>IF(OR($O91="", $BQ91=""), "", IFERROR(INDEX('Game Setup'!$ML$8:$NE$176, MATCH($BQ91, 'Game Setup'!$JE$8:$JE$176, 0), MATCH($O91, 'Game Setup'!$ML$7:$NE$7, 0)), ""))</f>
        <v/>
      </c>
      <c r="BU91" s="74" t="str">
        <f>IF(OR($O91="", $BQ91=""), "", IFERROR(INDEX('Game Setup'!$NG$8:$NG$176, MATCH($BQ91, 'Game Setup'!$JE$8:$JE$176, 0)), ""))</f>
        <v/>
      </c>
      <c r="BV91" s="26"/>
      <c r="BW91" s="179" t="str">
        <f t="shared" si="56"/>
        <v/>
      </c>
      <c r="BX91" s="180" t="str">
        <f t="shared" si="57"/>
        <v/>
      </c>
      <c r="BY91" s="26"/>
      <c r="BZ91" s="40" t="str">
        <f t="shared" si="40"/>
        <v/>
      </c>
      <c r="CB91" s="40" t="str">
        <f t="shared" si="41"/>
        <v/>
      </c>
      <c r="CD91" s="28" t="str">
        <f t="shared" si="42"/>
        <v/>
      </c>
      <c r="CF91" s="28" t="str">
        <f t="shared" si="58"/>
        <v/>
      </c>
      <c r="CH91" s="28" t="str">
        <f t="shared" si="43"/>
        <v/>
      </c>
      <c r="CJ91" s="28" t="str">
        <f t="shared" si="59"/>
        <v/>
      </c>
      <c r="CL91" s="28">
        <f t="shared" si="60"/>
        <v>0</v>
      </c>
      <c r="CN91" s="28" t="str">
        <f t="shared" si="61"/>
        <v/>
      </c>
      <c r="CO91" s="26"/>
      <c r="CP91" s="28" t="str">
        <f t="shared" si="44"/>
        <v/>
      </c>
      <c r="CS91" s="17" t="str">
        <f t="shared" si="62"/>
        <v/>
      </c>
      <c r="CT91" s="19" t="str">
        <f t="shared" si="63"/>
        <v/>
      </c>
      <c r="CV91" s="179" t="str">
        <f t="shared" si="64"/>
        <v/>
      </c>
      <c r="CW91" s="180" t="str">
        <f t="shared" si="65"/>
        <v/>
      </c>
      <c r="CY91" s="28" t="str">
        <f t="shared" si="66"/>
        <v/>
      </c>
      <c r="CZ91" s="28" t="str">
        <f t="shared" si="67"/>
        <v/>
      </c>
      <c r="DU91" s="121" t="str">
        <f t="shared" si="45"/>
        <v/>
      </c>
      <c r="DW91" s="17" t="str">
        <f t="shared" si="46"/>
        <v/>
      </c>
    </row>
    <row r="92" spans="1:127" ht="30" customHeight="1" x14ac:dyDescent="0.25">
      <c r="A92" s="34"/>
      <c r="B92" s="266" t="str">
        <f t="shared" si="68"/>
        <v/>
      </c>
      <c r="C92" s="267"/>
      <c r="D92" s="268"/>
      <c r="E92" s="269"/>
      <c r="F92" s="269"/>
      <c r="G92" s="269"/>
      <c r="H92" s="270"/>
      <c r="I92" s="270"/>
      <c r="J92" s="270"/>
      <c r="K92" s="270"/>
      <c r="L92" s="270"/>
      <c r="M92" s="270"/>
      <c r="N92" s="270"/>
      <c r="O92" s="269"/>
      <c r="P92" s="269"/>
      <c r="Q92" s="269"/>
      <c r="R92" s="271"/>
      <c r="S92" s="272"/>
      <c r="T92" s="254" t="str">
        <f t="shared" si="39"/>
        <v/>
      </c>
      <c r="U92" s="255"/>
      <c r="V92" s="34"/>
      <c r="AG92" s="17" t="str">
        <f t="shared" si="47"/>
        <v/>
      </c>
      <c r="AI92" s="263">
        <v>85</v>
      </c>
      <c r="AJ92" s="264"/>
      <c r="AK92" s="265"/>
      <c r="AL92" s="263" t="str">
        <f t="shared" si="48"/>
        <v/>
      </c>
      <c r="AM92" s="264"/>
      <c r="AN92" s="264"/>
      <c r="AO92" s="263" t="str">
        <f t="shared" si="49"/>
        <v/>
      </c>
      <c r="AP92" s="264"/>
      <c r="AQ92" s="264"/>
      <c r="AR92" s="264"/>
      <c r="AS92" s="264"/>
      <c r="AT92" s="264"/>
      <c r="AU92" s="265"/>
      <c r="AV92" s="263" t="str">
        <f t="shared" si="50"/>
        <v/>
      </c>
      <c r="AW92" s="264"/>
      <c r="AX92" s="264"/>
      <c r="AY92" s="263" t="str">
        <f t="shared" si="51"/>
        <v/>
      </c>
      <c r="AZ92" s="265"/>
      <c r="BB92" s="24" t="str">
        <f>IF($AG92="", "", IF(AND($AL92="", $AO92="", $AV92="", $AY92=""), $BB$3, IF(COUNTIF($BB$8:$BB91, $BB$4)&gt;0, $BB$5, $BB$4)))</f>
        <v/>
      </c>
      <c r="BD92" s="31" t="str">
        <f t="shared" si="52"/>
        <v/>
      </c>
      <c r="BF92" s="28" t="str">
        <f t="shared" si="53"/>
        <v/>
      </c>
      <c r="BH92" s="28" t="str">
        <f>IF($E92="", "", $BH$3+SUMIF($O$8:$O91, $E92, $CJ$8:$CJ91)-SUMIF($E$8:$E91, $E92, $H$8:$H91))</f>
        <v/>
      </c>
      <c r="BJ92" s="17" t="str">
        <f t="shared" si="54"/>
        <v/>
      </c>
      <c r="BM92" s="28" t="str">
        <f t="shared" si="55"/>
        <v/>
      </c>
      <c r="BN92" s="26"/>
      <c r="BO92" s="28" t="str">
        <f>IF($O92="", "", $BH$3+SUMIF($O$8:$O91, $O92, $CP$8:$CP91)-SUMIF($E$8:$E91, $O92, $H$8:$H91))</f>
        <v/>
      </c>
      <c r="BP92" s="26"/>
      <c r="BQ92" s="69" t="str">
        <f>IF($AG92="", "", IF($R92="", $BQ$5, IFERROR(INDEX('Game Setup'!$JE$8:$JE$176, MATCH($R92, 'Game Setup'!$JE$8:$JE$176, 1)), "")))</f>
        <v/>
      </c>
      <c r="BR92" s="26"/>
      <c r="BS92" s="73" t="str">
        <f>IF(OR($E92="", $BQ92=""), "", IFERROR(INDEX('Game Setup'!$ML$8:$NE$176, MATCH($BQ92, 'Game Setup'!$JE$8:$JE$176, 0), MATCH($E92, 'Game Setup'!$ML$7:$NE$7, 0)), ""))</f>
        <v/>
      </c>
      <c r="BT92" s="74" t="str">
        <f>IF(OR($O92="", $BQ92=""), "", IFERROR(INDEX('Game Setup'!$ML$8:$NE$176, MATCH($BQ92, 'Game Setup'!$JE$8:$JE$176, 0), MATCH($O92, 'Game Setup'!$ML$7:$NE$7, 0)), ""))</f>
        <v/>
      </c>
      <c r="BU92" s="74" t="str">
        <f>IF(OR($O92="", $BQ92=""), "", IFERROR(INDEX('Game Setup'!$NG$8:$NG$176, MATCH($BQ92, 'Game Setup'!$JE$8:$JE$176, 0)), ""))</f>
        <v/>
      </c>
      <c r="BV92" s="26"/>
      <c r="BW92" s="179" t="str">
        <f t="shared" si="56"/>
        <v/>
      </c>
      <c r="BX92" s="180" t="str">
        <f t="shared" si="57"/>
        <v/>
      </c>
      <c r="BY92" s="26"/>
      <c r="BZ92" s="40" t="str">
        <f t="shared" si="40"/>
        <v/>
      </c>
      <c r="CB92" s="40" t="str">
        <f t="shared" si="41"/>
        <v/>
      </c>
      <c r="CD92" s="28" t="str">
        <f t="shared" si="42"/>
        <v/>
      </c>
      <c r="CF92" s="28" t="str">
        <f t="shared" si="58"/>
        <v/>
      </c>
      <c r="CH92" s="28" t="str">
        <f t="shared" si="43"/>
        <v/>
      </c>
      <c r="CJ92" s="28" t="str">
        <f t="shared" si="59"/>
        <v/>
      </c>
      <c r="CL92" s="28">
        <f t="shared" si="60"/>
        <v>0</v>
      </c>
      <c r="CN92" s="28" t="str">
        <f t="shared" si="61"/>
        <v/>
      </c>
      <c r="CO92" s="26"/>
      <c r="CP92" s="28" t="str">
        <f t="shared" si="44"/>
        <v/>
      </c>
      <c r="CS92" s="17" t="str">
        <f t="shared" si="62"/>
        <v/>
      </c>
      <c r="CT92" s="19" t="str">
        <f t="shared" si="63"/>
        <v/>
      </c>
      <c r="CV92" s="179" t="str">
        <f t="shared" si="64"/>
        <v/>
      </c>
      <c r="CW92" s="180" t="str">
        <f t="shared" si="65"/>
        <v/>
      </c>
      <c r="CY92" s="28" t="str">
        <f t="shared" si="66"/>
        <v/>
      </c>
      <c r="CZ92" s="28" t="str">
        <f t="shared" si="67"/>
        <v/>
      </c>
      <c r="DU92" s="121" t="str">
        <f t="shared" si="45"/>
        <v/>
      </c>
      <c r="DW92" s="17" t="str">
        <f t="shared" si="46"/>
        <v/>
      </c>
    </row>
    <row r="93" spans="1:127" ht="30" customHeight="1" x14ac:dyDescent="0.25">
      <c r="A93" s="34"/>
      <c r="B93" s="266" t="str">
        <f t="shared" si="68"/>
        <v/>
      </c>
      <c r="C93" s="267"/>
      <c r="D93" s="268"/>
      <c r="E93" s="269"/>
      <c r="F93" s="269"/>
      <c r="G93" s="269"/>
      <c r="H93" s="270"/>
      <c r="I93" s="270"/>
      <c r="J93" s="270"/>
      <c r="K93" s="270"/>
      <c r="L93" s="270"/>
      <c r="M93" s="270"/>
      <c r="N93" s="270"/>
      <c r="O93" s="269"/>
      <c r="P93" s="269"/>
      <c r="Q93" s="269"/>
      <c r="R93" s="271"/>
      <c r="S93" s="272"/>
      <c r="T93" s="254" t="str">
        <f t="shared" si="39"/>
        <v/>
      </c>
      <c r="U93" s="255"/>
      <c r="V93" s="34"/>
      <c r="AG93" s="17" t="str">
        <f t="shared" si="47"/>
        <v/>
      </c>
      <c r="AI93" s="263">
        <v>86</v>
      </c>
      <c r="AJ93" s="264"/>
      <c r="AK93" s="265"/>
      <c r="AL93" s="263" t="str">
        <f t="shared" si="48"/>
        <v/>
      </c>
      <c r="AM93" s="264"/>
      <c r="AN93" s="264"/>
      <c r="AO93" s="263" t="str">
        <f t="shared" si="49"/>
        <v/>
      </c>
      <c r="AP93" s="264"/>
      <c r="AQ93" s="264"/>
      <c r="AR93" s="264"/>
      <c r="AS93" s="264"/>
      <c r="AT93" s="264"/>
      <c r="AU93" s="265"/>
      <c r="AV93" s="263" t="str">
        <f t="shared" si="50"/>
        <v/>
      </c>
      <c r="AW93" s="264"/>
      <c r="AX93" s="264"/>
      <c r="AY93" s="263" t="str">
        <f t="shared" si="51"/>
        <v/>
      </c>
      <c r="AZ93" s="265"/>
      <c r="BB93" s="24" t="str">
        <f>IF($AG93="", "", IF(AND($AL93="", $AO93="", $AV93="", $AY93=""), $BB$3, IF(COUNTIF($BB$8:$BB92, $BB$4)&gt;0, $BB$5, $BB$4)))</f>
        <v/>
      </c>
      <c r="BD93" s="31" t="str">
        <f t="shared" si="52"/>
        <v/>
      </c>
      <c r="BF93" s="28" t="str">
        <f t="shared" si="53"/>
        <v/>
      </c>
      <c r="BH93" s="28" t="str">
        <f>IF($E93="", "", $BH$3+SUMIF($O$8:$O92, $E93, $CJ$8:$CJ92)-SUMIF($E$8:$E92, $E93, $H$8:$H92))</f>
        <v/>
      </c>
      <c r="BJ93" s="17" t="str">
        <f t="shared" si="54"/>
        <v/>
      </c>
      <c r="BM93" s="28" t="str">
        <f t="shared" si="55"/>
        <v/>
      </c>
      <c r="BN93" s="26"/>
      <c r="BO93" s="28" t="str">
        <f>IF($O93="", "", $BH$3+SUMIF($O$8:$O92, $O93, $CP$8:$CP92)-SUMIF($E$8:$E92, $O93, $H$8:$H92))</f>
        <v/>
      </c>
      <c r="BP93" s="26"/>
      <c r="BQ93" s="69" t="str">
        <f>IF($AG93="", "", IF($R93="", $BQ$5, IFERROR(INDEX('Game Setup'!$JE$8:$JE$176, MATCH($R93, 'Game Setup'!$JE$8:$JE$176, 1)), "")))</f>
        <v/>
      </c>
      <c r="BR93" s="26"/>
      <c r="BS93" s="73" t="str">
        <f>IF(OR($E93="", $BQ93=""), "", IFERROR(INDEX('Game Setup'!$ML$8:$NE$176, MATCH($BQ93, 'Game Setup'!$JE$8:$JE$176, 0), MATCH($E93, 'Game Setup'!$ML$7:$NE$7, 0)), ""))</f>
        <v/>
      </c>
      <c r="BT93" s="74" t="str">
        <f>IF(OR($O93="", $BQ93=""), "", IFERROR(INDEX('Game Setup'!$ML$8:$NE$176, MATCH($BQ93, 'Game Setup'!$JE$8:$JE$176, 0), MATCH($O93, 'Game Setup'!$ML$7:$NE$7, 0)), ""))</f>
        <v/>
      </c>
      <c r="BU93" s="74" t="str">
        <f>IF(OR($O93="", $BQ93=""), "", IFERROR(INDEX('Game Setup'!$NG$8:$NG$176, MATCH($BQ93, 'Game Setup'!$JE$8:$JE$176, 0)), ""))</f>
        <v/>
      </c>
      <c r="BV93" s="26"/>
      <c r="BW93" s="179" t="str">
        <f t="shared" si="56"/>
        <v/>
      </c>
      <c r="BX93" s="180" t="str">
        <f t="shared" si="57"/>
        <v/>
      </c>
      <c r="BY93" s="26"/>
      <c r="BZ93" s="40" t="str">
        <f t="shared" si="40"/>
        <v/>
      </c>
      <c r="CB93" s="40" t="str">
        <f t="shared" si="41"/>
        <v/>
      </c>
      <c r="CD93" s="28" t="str">
        <f t="shared" si="42"/>
        <v/>
      </c>
      <c r="CF93" s="28" t="str">
        <f t="shared" si="58"/>
        <v/>
      </c>
      <c r="CH93" s="28" t="str">
        <f t="shared" si="43"/>
        <v/>
      </c>
      <c r="CJ93" s="28" t="str">
        <f t="shared" si="59"/>
        <v/>
      </c>
      <c r="CL93" s="28">
        <f t="shared" si="60"/>
        <v>0</v>
      </c>
      <c r="CN93" s="28" t="str">
        <f t="shared" si="61"/>
        <v/>
      </c>
      <c r="CO93" s="26"/>
      <c r="CP93" s="28" t="str">
        <f t="shared" si="44"/>
        <v/>
      </c>
      <c r="CS93" s="17" t="str">
        <f t="shared" si="62"/>
        <v/>
      </c>
      <c r="CT93" s="19" t="str">
        <f t="shared" si="63"/>
        <v/>
      </c>
      <c r="CV93" s="179" t="str">
        <f t="shared" si="64"/>
        <v/>
      </c>
      <c r="CW93" s="180" t="str">
        <f t="shared" si="65"/>
        <v/>
      </c>
      <c r="CY93" s="28" t="str">
        <f t="shared" si="66"/>
        <v/>
      </c>
      <c r="CZ93" s="28" t="str">
        <f t="shared" si="67"/>
        <v/>
      </c>
      <c r="DU93" s="121" t="str">
        <f t="shared" si="45"/>
        <v/>
      </c>
      <c r="DW93" s="17" t="str">
        <f t="shared" si="46"/>
        <v/>
      </c>
    </row>
    <row r="94" spans="1:127" ht="30" customHeight="1" x14ac:dyDescent="0.25">
      <c r="A94" s="34"/>
      <c r="B94" s="266" t="str">
        <f t="shared" si="68"/>
        <v/>
      </c>
      <c r="C94" s="267"/>
      <c r="D94" s="268"/>
      <c r="E94" s="269"/>
      <c r="F94" s="269"/>
      <c r="G94" s="269"/>
      <c r="H94" s="270"/>
      <c r="I94" s="270"/>
      <c r="J94" s="270"/>
      <c r="K94" s="270"/>
      <c r="L94" s="270"/>
      <c r="M94" s="270"/>
      <c r="N94" s="270"/>
      <c r="O94" s="269"/>
      <c r="P94" s="269"/>
      <c r="Q94" s="269"/>
      <c r="R94" s="271"/>
      <c r="S94" s="272"/>
      <c r="T94" s="254" t="str">
        <f t="shared" si="39"/>
        <v/>
      </c>
      <c r="U94" s="255"/>
      <c r="V94" s="34"/>
      <c r="AG94" s="17" t="str">
        <f t="shared" si="47"/>
        <v/>
      </c>
      <c r="AI94" s="263">
        <v>87</v>
      </c>
      <c r="AJ94" s="264"/>
      <c r="AK94" s="265"/>
      <c r="AL94" s="263" t="str">
        <f t="shared" si="48"/>
        <v/>
      </c>
      <c r="AM94" s="264"/>
      <c r="AN94" s="264"/>
      <c r="AO94" s="263" t="str">
        <f t="shared" si="49"/>
        <v/>
      </c>
      <c r="AP94" s="264"/>
      <c r="AQ94" s="264"/>
      <c r="AR94" s="264"/>
      <c r="AS94" s="264"/>
      <c r="AT94" s="264"/>
      <c r="AU94" s="265"/>
      <c r="AV94" s="263" t="str">
        <f t="shared" si="50"/>
        <v/>
      </c>
      <c r="AW94" s="264"/>
      <c r="AX94" s="264"/>
      <c r="AY94" s="263" t="str">
        <f t="shared" si="51"/>
        <v/>
      </c>
      <c r="AZ94" s="265"/>
      <c r="BB94" s="24" t="str">
        <f>IF($AG94="", "", IF(AND($AL94="", $AO94="", $AV94="", $AY94=""), $BB$3, IF(COUNTIF($BB$8:$BB93, $BB$4)&gt;0, $BB$5, $BB$4)))</f>
        <v/>
      </c>
      <c r="BD94" s="31" t="str">
        <f t="shared" si="52"/>
        <v/>
      </c>
      <c r="BF94" s="28" t="str">
        <f t="shared" si="53"/>
        <v/>
      </c>
      <c r="BH94" s="28" t="str">
        <f>IF($E94="", "", $BH$3+SUMIF($O$8:$O93, $E94, $CJ$8:$CJ93)-SUMIF($E$8:$E93, $E94, $H$8:$H93))</f>
        <v/>
      </c>
      <c r="BJ94" s="17" t="str">
        <f t="shared" si="54"/>
        <v/>
      </c>
      <c r="BM94" s="28" t="str">
        <f t="shared" si="55"/>
        <v/>
      </c>
      <c r="BN94" s="26"/>
      <c r="BO94" s="28" t="str">
        <f>IF($O94="", "", $BH$3+SUMIF($O$8:$O93, $O94, $CP$8:$CP93)-SUMIF($E$8:$E93, $O94, $H$8:$H93))</f>
        <v/>
      </c>
      <c r="BP94" s="26"/>
      <c r="BQ94" s="69" t="str">
        <f>IF($AG94="", "", IF($R94="", $BQ$5, IFERROR(INDEX('Game Setup'!$JE$8:$JE$176, MATCH($R94, 'Game Setup'!$JE$8:$JE$176, 1)), "")))</f>
        <v/>
      </c>
      <c r="BR94" s="26"/>
      <c r="BS94" s="73" t="str">
        <f>IF(OR($E94="", $BQ94=""), "", IFERROR(INDEX('Game Setup'!$ML$8:$NE$176, MATCH($BQ94, 'Game Setup'!$JE$8:$JE$176, 0), MATCH($E94, 'Game Setup'!$ML$7:$NE$7, 0)), ""))</f>
        <v/>
      </c>
      <c r="BT94" s="74" t="str">
        <f>IF(OR($O94="", $BQ94=""), "", IFERROR(INDEX('Game Setup'!$ML$8:$NE$176, MATCH($BQ94, 'Game Setup'!$JE$8:$JE$176, 0), MATCH($O94, 'Game Setup'!$ML$7:$NE$7, 0)), ""))</f>
        <v/>
      </c>
      <c r="BU94" s="74" t="str">
        <f>IF(OR($O94="", $BQ94=""), "", IFERROR(INDEX('Game Setup'!$NG$8:$NG$176, MATCH($BQ94, 'Game Setup'!$JE$8:$JE$176, 0)), ""))</f>
        <v/>
      </c>
      <c r="BV94" s="26"/>
      <c r="BW94" s="179" t="str">
        <f t="shared" si="56"/>
        <v/>
      </c>
      <c r="BX94" s="180" t="str">
        <f t="shared" si="57"/>
        <v/>
      </c>
      <c r="BY94" s="26"/>
      <c r="BZ94" s="40" t="str">
        <f t="shared" si="40"/>
        <v/>
      </c>
      <c r="CB94" s="40" t="str">
        <f t="shared" si="41"/>
        <v/>
      </c>
      <c r="CD94" s="28" t="str">
        <f t="shared" si="42"/>
        <v/>
      </c>
      <c r="CF94" s="28" t="str">
        <f t="shared" si="58"/>
        <v/>
      </c>
      <c r="CH94" s="28" t="str">
        <f t="shared" si="43"/>
        <v/>
      </c>
      <c r="CJ94" s="28" t="str">
        <f t="shared" si="59"/>
        <v/>
      </c>
      <c r="CL94" s="28">
        <f t="shared" si="60"/>
        <v>0</v>
      </c>
      <c r="CN94" s="28" t="str">
        <f t="shared" si="61"/>
        <v/>
      </c>
      <c r="CO94" s="26"/>
      <c r="CP94" s="28" t="str">
        <f t="shared" si="44"/>
        <v/>
      </c>
      <c r="CS94" s="17" t="str">
        <f t="shared" si="62"/>
        <v/>
      </c>
      <c r="CT94" s="19" t="str">
        <f t="shared" si="63"/>
        <v/>
      </c>
      <c r="CV94" s="179" t="str">
        <f t="shared" si="64"/>
        <v/>
      </c>
      <c r="CW94" s="180" t="str">
        <f t="shared" si="65"/>
        <v/>
      </c>
      <c r="CY94" s="28" t="str">
        <f t="shared" si="66"/>
        <v/>
      </c>
      <c r="CZ94" s="28" t="str">
        <f t="shared" si="67"/>
        <v/>
      </c>
      <c r="DU94" s="121" t="str">
        <f t="shared" si="45"/>
        <v/>
      </c>
      <c r="DW94" s="17" t="str">
        <f t="shared" si="46"/>
        <v/>
      </c>
    </row>
    <row r="95" spans="1:127" ht="30" customHeight="1" x14ac:dyDescent="0.25">
      <c r="A95" s="34"/>
      <c r="B95" s="266" t="str">
        <f t="shared" si="68"/>
        <v/>
      </c>
      <c r="C95" s="267"/>
      <c r="D95" s="268"/>
      <c r="E95" s="269"/>
      <c r="F95" s="269"/>
      <c r="G95" s="269"/>
      <c r="H95" s="270"/>
      <c r="I95" s="270"/>
      <c r="J95" s="270"/>
      <c r="K95" s="270"/>
      <c r="L95" s="270"/>
      <c r="M95" s="270"/>
      <c r="N95" s="270"/>
      <c r="O95" s="269"/>
      <c r="P95" s="269"/>
      <c r="Q95" s="269"/>
      <c r="R95" s="271"/>
      <c r="S95" s="272"/>
      <c r="T95" s="254" t="str">
        <f t="shared" si="39"/>
        <v/>
      </c>
      <c r="U95" s="255"/>
      <c r="V95" s="34"/>
      <c r="AG95" s="17" t="str">
        <f t="shared" si="47"/>
        <v/>
      </c>
      <c r="AI95" s="263">
        <v>88</v>
      </c>
      <c r="AJ95" s="264"/>
      <c r="AK95" s="265"/>
      <c r="AL95" s="263" t="str">
        <f t="shared" si="48"/>
        <v/>
      </c>
      <c r="AM95" s="264"/>
      <c r="AN95" s="264"/>
      <c r="AO95" s="263" t="str">
        <f t="shared" si="49"/>
        <v/>
      </c>
      <c r="AP95" s="264"/>
      <c r="AQ95" s="264"/>
      <c r="AR95" s="264"/>
      <c r="AS95" s="264"/>
      <c r="AT95" s="264"/>
      <c r="AU95" s="265"/>
      <c r="AV95" s="263" t="str">
        <f t="shared" si="50"/>
        <v/>
      </c>
      <c r="AW95" s="264"/>
      <c r="AX95" s="264"/>
      <c r="AY95" s="263" t="str">
        <f t="shared" si="51"/>
        <v/>
      </c>
      <c r="AZ95" s="265"/>
      <c r="BB95" s="24" t="str">
        <f>IF($AG95="", "", IF(AND($AL95="", $AO95="", $AV95="", $AY95=""), $BB$3, IF(COUNTIF($BB$8:$BB94, $BB$4)&gt;0, $BB$5, $BB$4)))</f>
        <v/>
      </c>
      <c r="BD95" s="31" t="str">
        <f t="shared" si="52"/>
        <v/>
      </c>
      <c r="BF95" s="28" t="str">
        <f t="shared" si="53"/>
        <v/>
      </c>
      <c r="BH95" s="28" t="str">
        <f>IF($E95="", "", $BH$3+SUMIF($O$8:$O94, $E95, $CJ$8:$CJ94)-SUMIF($E$8:$E94, $E95, $H$8:$H94))</f>
        <v/>
      </c>
      <c r="BJ95" s="17" t="str">
        <f t="shared" si="54"/>
        <v/>
      </c>
      <c r="BM95" s="28" t="str">
        <f t="shared" si="55"/>
        <v/>
      </c>
      <c r="BN95" s="26"/>
      <c r="BO95" s="28" t="str">
        <f>IF($O95="", "", $BH$3+SUMIF($O$8:$O94, $O95, $CP$8:$CP94)-SUMIF($E$8:$E94, $O95, $H$8:$H94))</f>
        <v/>
      </c>
      <c r="BP95" s="26"/>
      <c r="BQ95" s="69" t="str">
        <f>IF($AG95="", "", IF($R95="", $BQ$5, IFERROR(INDEX('Game Setup'!$JE$8:$JE$176, MATCH($R95, 'Game Setup'!$JE$8:$JE$176, 1)), "")))</f>
        <v/>
      </c>
      <c r="BR95" s="26"/>
      <c r="BS95" s="73" t="str">
        <f>IF(OR($E95="", $BQ95=""), "", IFERROR(INDEX('Game Setup'!$ML$8:$NE$176, MATCH($BQ95, 'Game Setup'!$JE$8:$JE$176, 0), MATCH($E95, 'Game Setup'!$ML$7:$NE$7, 0)), ""))</f>
        <v/>
      </c>
      <c r="BT95" s="74" t="str">
        <f>IF(OR($O95="", $BQ95=""), "", IFERROR(INDEX('Game Setup'!$ML$8:$NE$176, MATCH($BQ95, 'Game Setup'!$JE$8:$JE$176, 0), MATCH($O95, 'Game Setup'!$ML$7:$NE$7, 0)), ""))</f>
        <v/>
      </c>
      <c r="BU95" s="74" t="str">
        <f>IF(OR($O95="", $BQ95=""), "", IFERROR(INDEX('Game Setup'!$NG$8:$NG$176, MATCH($BQ95, 'Game Setup'!$JE$8:$JE$176, 0)), ""))</f>
        <v/>
      </c>
      <c r="BV95" s="26"/>
      <c r="BW95" s="179" t="str">
        <f t="shared" si="56"/>
        <v/>
      </c>
      <c r="BX95" s="180" t="str">
        <f t="shared" si="57"/>
        <v/>
      </c>
      <c r="BY95" s="26"/>
      <c r="BZ95" s="40" t="str">
        <f t="shared" si="40"/>
        <v/>
      </c>
      <c r="CB95" s="40" t="str">
        <f t="shared" si="41"/>
        <v/>
      </c>
      <c r="CD95" s="28" t="str">
        <f t="shared" si="42"/>
        <v/>
      </c>
      <c r="CF95" s="28" t="str">
        <f t="shared" si="58"/>
        <v/>
      </c>
      <c r="CH95" s="28" t="str">
        <f t="shared" si="43"/>
        <v/>
      </c>
      <c r="CJ95" s="28" t="str">
        <f t="shared" si="59"/>
        <v/>
      </c>
      <c r="CL95" s="28">
        <f t="shared" si="60"/>
        <v>0</v>
      </c>
      <c r="CN95" s="28" t="str">
        <f t="shared" si="61"/>
        <v/>
      </c>
      <c r="CO95" s="26"/>
      <c r="CP95" s="28" t="str">
        <f t="shared" si="44"/>
        <v/>
      </c>
      <c r="CS95" s="17" t="str">
        <f t="shared" si="62"/>
        <v/>
      </c>
      <c r="CT95" s="19" t="str">
        <f t="shared" si="63"/>
        <v/>
      </c>
      <c r="CV95" s="179" t="str">
        <f t="shared" si="64"/>
        <v/>
      </c>
      <c r="CW95" s="180" t="str">
        <f t="shared" si="65"/>
        <v/>
      </c>
      <c r="CY95" s="28" t="str">
        <f t="shared" si="66"/>
        <v/>
      </c>
      <c r="CZ95" s="28" t="str">
        <f t="shared" si="67"/>
        <v/>
      </c>
      <c r="DU95" s="121" t="str">
        <f t="shared" si="45"/>
        <v/>
      </c>
      <c r="DW95" s="17" t="str">
        <f t="shared" si="46"/>
        <v/>
      </c>
    </row>
    <row r="96" spans="1:127" ht="30" customHeight="1" x14ac:dyDescent="0.25">
      <c r="A96" s="34"/>
      <c r="B96" s="266" t="str">
        <f t="shared" si="68"/>
        <v/>
      </c>
      <c r="C96" s="267"/>
      <c r="D96" s="268"/>
      <c r="E96" s="269"/>
      <c r="F96" s="269"/>
      <c r="G96" s="269"/>
      <c r="H96" s="270"/>
      <c r="I96" s="270"/>
      <c r="J96" s="270"/>
      <c r="K96" s="270"/>
      <c r="L96" s="270"/>
      <c r="M96" s="270"/>
      <c r="N96" s="270"/>
      <c r="O96" s="269"/>
      <c r="P96" s="269"/>
      <c r="Q96" s="269"/>
      <c r="R96" s="271"/>
      <c r="S96" s="272"/>
      <c r="T96" s="254" t="str">
        <f t="shared" si="39"/>
        <v/>
      </c>
      <c r="U96" s="255"/>
      <c r="V96" s="34"/>
      <c r="AG96" s="17" t="str">
        <f t="shared" si="47"/>
        <v/>
      </c>
      <c r="AI96" s="263">
        <v>89</v>
      </c>
      <c r="AJ96" s="264"/>
      <c r="AK96" s="265"/>
      <c r="AL96" s="263" t="str">
        <f t="shared" si="48"/>
        <v/>
      </c>
      <c r="AM96" s="264"/>
      <c r="AN96" s="264"/>
      <c r="AO96" s="263" t="str">
        <f t="shared" si="49"/>
        <v/>
      </c>
      <c r="AP96" s="264"/>
      <c r="AQ96" s="264"/>
      <c r="AR96" s="264"/>
      <c r="AS96" s="264"/>
      <c r="AT96" s="264"/>
      <c r="AU96" s="265"/>
      <c r="AV96" s="263" t="str">
        <f t="shared" si="50"/>
        <v/>
      </c>
      <c r="AW96" s="264"/>
      <c r="AX96" s="264"/>
      <c r="AY96" s="263" t="str">
        <f t="shared" si="51"/>
        <v/>
      </c>
      <c r="AZ96" s="265"/>
      <c r="BB96" s="24" t="str">
        <f>IF($AG96="", "", IF(AND($AL96="", $AO96="", $AV96="", $AY96=""), $BB$3, IF(COUNTIF($BB$8:$BB95, $BB$4)&gt;0, $BB$5, $BB$4)))</f>
        <v/>
      </c>
      <c r="BD96" s="31" t="str">
        <f t="shared" si="52"/>
        <v/>
      </c>
      <c r="BF96" s="28" t="str">
        <f t="shared" si="53"/>
        <v/>
      </c>
      <c r="BH96" s="28" t="str">
        <f>IF($E96="", "", $BH$3+SUMIF($O$8:$O95, $E96, $CJ$8:$CJ95)-SUMIF($E$8:$E95, $E96, $H$8:$H95))</f>
        <v/>
      </c>
      <c r="BJ96" s="17" t="str">
        <f t="shared" si="54"/>
        <v/>
      </c>
      <c r="BM96" s="28" t="str">
        <f t="shared" si="55"/>
        <v/>
      </c>
      <c r="BN96" s="26"/>
      <c r="BO96" s="28" t="str">
        <f>IF($O96="", "", $BH$3+SUMIF($O$8:$O95, $O96, $CP$8:$CP95)-SUMIF($E$8:$E95, $O96, $H$8:$H95))</f>
        <v/>
      </c>
      <c r="BP96" s="26"/>
      <c r="BQ96" s="69" t="str">
        <f>IF($AG96="", "", IF($R96="", $BQ$5, IFERROR(INDEX('Game Setup'!$JE$8:$JE$176, MATCH($R96, 'Game Setup'!$JE$8:$JE$176, 1)), "")))</f>
        <v/>
      </c>
      <c r="BR96" s="26"/>
      <c r="BS96" s="73" t="str">
        <f>IF(OR($E96="", $BQ96=""), "", IFERROR(INDEX('Game Setup'!$ML$8:$NE$176, MATCH($BQ96, 'Game Setup'!$JE$8:$JE$176, 0), MATCH($E96, 'Game Setup'!$ML$7:$NE$7, 0)), ""))</f>
        <v/>
      </c>
      <c r="BT96" s="74" t="str">
        <f>IF(OR($O96="", $BQ96=""), "", IFERROR(INDEX('Game Setup'!$ML$8:$NE$176, MATCH($BQ96, 'Game Setup'!$JE$8:$JE$176, 0), MATCH($O96, 'Game Setup'!$ML$7:$NE$7, 0)), ""))</f>
        <v/>
      </c>
      <c r="BU96" s="74" t="str">
        <f>IF(OR($O96="", $BQ96=""), "", IFERROR(INDEX('Game Setup'!$NG$8:$NG$176, MATCH($BQ96, 'Game Setup'!$JE$8:$JE$176, 0)), ""))</f>
        <v/>
      </c>
      <c r="BV96" s="26"/>
      <c r="BW96" s="179" t="str">
        <f t="shared" si="56"/>
        <v/>
      </c>
      <c r="BX96" s="180" t="str">
        <f t="shared" si="57"/>
        <v/>
      </c>
      <c r="BY96" s="26"/>
      <c r="BZ96" s="40" t="str">
        <f t="shared" si="40"/>
        <v/>
      </c>
      <c r="CB96" s="40" t="str">
        <f t="shared" si="41"/>
        <v/>
      </c>
      <c r="CD96" s="28" t="str">
        <f t="shared" si="42"/>
        <v/>
      </c>
      <c r="CF96" s="28" t="str">
        <f t="shared" si="58"/>
        <v/>
      </c>
      <c r="CH96" s="28" t="str">
        <f t="shared" si="43"/>
        <v/>
      </c>
      <c r="CJ96" s="28" t="str">
        <f t="shared" si="59"/>
        <v/>
      </c>
      <c r="CL96" s="28">
        <f t="shared" si="60"/>
        <v>0</v>
      </c>
      <c r="CN96" s="28" t="str">
        <f t="shared" si="61"/>
        <v/>
      </c>
      <c r="CO96" s="26"/>
      <c r="CP96" s="28" t="str">
        <f t="shared" si="44"/>
        <v/>
      </c>
      <c r="CS96" s="17" t="str">
        <f t="shared" si="62"/>
        <v/>
      </c>
      <c r="CT96" s="19" t="str">
        <f t="shared" si="63"/>
        <v/>
      </c>
      <c r="CV96" s="179" t="str">
        <f t="shared" si="64"/>
        <v/>
      </c>
      <c r="CW96" s="180" t="str">
        <f t="shared" si="65"/>
        <v/>
      </c>
      <c r="CY96" s="28" t="str">
        <f t="shared" si="66"/>
        <v/>
      </c>
      <c r="CZ96" s="28" t="str">
        <f t="shared" si="67"/>
        <v/>
      </c>
      <c r="DU96" s="121" t="str">
        <f t="shared" si="45"/>
        <v/>
      </c>
      <c r="DW96" s="17" t="str">
        <f t="shared" si="46"/>
        <v/>
      </c>
    </row>
    <row r="97" spans="1:127" ht="30" customHeight="1" x14ac:dyDescent="0.25">
      <c r="A97" s="34"/>
      <c r="B97" s="266" t="str">
        <f t="shared" si="68"/>
        <v/>
      </c>
      <c r="C97" s="267"/>
      <c r="D97" s="268"/>
      <c r="E97" s="269"/>
      <c r="F97" s="269"/>
      <c r="G97" s="269"/>
      <c r="H97" s="270"/>
      <c r="I97" s="270"/>
      <c r="J97" s="270"/>
      <c r="K97" s="270"/>
      <c r="L97" s="270"/>
      <c r="M97" s="270"/>
      <c r="N97" s="270"/>
      <c r="O97" s="269"/>
      <c r="P97" s="269"/>
      <c r="Q97" s="269"/>
      <c r="R97" s="271"/>
      <c r="S97" s="272"/>
      <c r="T97" s="254" t="str">
        <f t="shared" si="39"/>
        <v/>
      </c>
      <c r="U97" s="255"/>
      <c r="V97" s="34"/>
      <c r="AG97" s="17" t="str">
        <f t="shared" si="47"/>
        <v/>
      </c>
      <c r="AI97" s="263">
        <v>90</v>
      </c>
      <c r="AJ97" s="264"/>
      <c r="AK97" s="265"/>
      <c r="AL97" s="263" t="str">
        <f t="shared" si="48"/>
        <v/>
      </c>
      <c r="AM97" s="264"/>
      <c r="AN97" s="264"/>
      <c r="AO97" s="263" t="str">
        <f t="shared" si="49"/>
        <v/>
      </c>
      <c r="AP97" s="264"/>
      <c r="AQ97" s="264"/>
      <c r="AR97" s="264"/>
      <c r="AS97" s="264"/>
      <c r="AT97" s="264"/>
      <c r="AU97" s="265"/>
      <c r="AV97" s="263" t="str">
        <f t="shared" si="50"/>
        <v/>
      </c>
      <c r="AW97" s="264"/>
      <c r="AX97" s="264"/>
      <c r="AY97" s="263" t="str">
        <f t="shared" si="51"/>
        <v/>
      </c>
      <c r="AZ97" s="265"/>
      <c r="BB97" s="24" t="str">
        <f>IF($AG97="", "", IF(AND($AL97="", $AO97="", $AV97="", $AY97=""), $BB$3, IF(COUNTIF($BB$8:$BB96, $BB$4)&gt;0, $BB$5, $BB$4)))</f>
        <v/>
      </c>
      <c r="BD97" s="31" t="str">
        <f t="shared" si="52"/>
        <v/>
      </c>
      <c r="BF97" s="28" t="str">
        <f t="shared" si="53"/>
        <v/>
      </c>
      <c r="BH97" s="28" t="str">
        <f>IF($E97="", "", $BH$3+SUMIF($O$8:$O96, $E97, $CJ$8:$CJ96)-SUMIF($E$8:$E96, $E97, $H$8:$H96))</f>
        <v/>
      </c>
      <c r="BJ97" s="17" t="str">
        <f t="shared" si="54"/>
        <v/>
      </c>
      <c r="BM97" s="28" t="str">
        <f t="shared" si="55"/>
        <v/>
      </c>
      <c r="BN97" s="26"/>
      <c r="BO97" s="28" t="str">
        <f>IF($O97="", "", $BH$3+SUMIF($O$8:$O96, $O97, $CP$8:$CP96)-SUMIF($E$8:$E96, $O97, $H$8:$H96))</f>
        <v/>
      </c>
      <c r="BP97" s="26"/>
      <c r="BQ97" s="69" t="str">
        <f>IF($AG97="", "", IF($R97="", $BQ$5, IFERROR(INDEX('Game Setup'!$JE$8:$JE$176, MATCH($R97, 'Game Setup'!$JE$8:$JE$176, 1)), "")))</f>
        <v/>
      </c>
      <c r="BR97" s="26"/>
      <c r="BS97" s="73" t="str">
        <f>IF(OR($E97="", $BQ97=""), "", IFERROR(INDEX('Game Setup'!$ML$8:$NE$176, MATCH($BQ97, 'Game Setup'!$JE$8:$JE$176, 0), MATCH($E97, 'Game Setup'!$ML$7:$NE$7, 0)), ""))</f>
        <v/>
      </c>
      <c r="BT97" s="74" t="str">
        <f>IF(OR($O97="", $BQ97=""), "", IFERROR(INDEX('Game Setup'!$ML$8:$NE$176, MATCH($BQ97, 'Game Setup'!$JE$8:$JE$176, 0), MATCH($O97, 'Game Setup'!$ML$7:$NE$7, 0)), ""))</f>
        <v/>
      </c>
      <c r="BU97" s="74" t="str">
        <f>IF(OR($O97="", $BQ97=""), "", IFERROR(INDEX('Game Setup'!$NG$8:$NG$176, MATCH($BQ97, 'Game Setup'!$JE$8:$JE$176, 0)), ""))</f>
        <v/>
      </c>
      <c r="BV97" s="26"/>
      <c r="BW97" s="179" t="str">
        <f t="shared" si="56"/>
        <v/>
      </c>
      <c r="BX97" s="180" t="str">
        <f t="shared" si="57"/>
        <v/>
      </c>
      <c r="BY97" s="26"/>
      <c r="BZ97" s="40" t="str">
        <f t="shared" si="40"/>
        <v/>
      </c>
      <c r="CB97" s="40" t="str">
        <f t="shared" si="41"/>
        <v/>
      </c>
      <c r="CD97" s="28" t="str">
        <f t="shared" si="42"/>
        <v/>
      </c>
      <c r="CF97" s="28" t="str">
        <f t="shared" si="58"/>
        <v/>
      </c>
      <c r="CH97" s="28" t="str">
        <f t="shared" si="43"/>
        <v/>
      </c>
      <c r="CJ97" s="28" t="str">
        <f t="shared" si="59"/>
        <v/>
      </c>
      <c r="CL97" s="28">
        <f t="shared" si="60"/>
        <v>0</v>
      </c>
      <c r="CN97" s="28" t="str">
        <f t="shared" si="61"/>
        <v/>
      </c>
      <c r="CO97" s="26"/>
      <c r="CP97" s="28" t="str">
        <f t="shared" si="44"/>
        <v/>
      </c>
      <c r="CS97" s="17" t="str">
        <f t="shared" si="62"/>
        <v/>
      </c>
      <c r="CT97" s="19" t="str">
        <f t="shared" si="63"/>
        <v/>
      </c>
      <c r="CV97" s="179" t="str">
        <f t="shared" si="64"/>
        <v/>
      </c>
      <c r="CW97" s="180" t="str">
        <f t="shared" si="65"/>
        <v/>
      </c>
      <c r="CY97" s="28" t="str">
        <f t="shared" si="66"/>
        <v/>
      </c>
      <c r="CZ97" s="28" t="str">
        <f t="shared" si="67"/>
        <v/>
      </c>
      <c r="DU97" s="121" t="str">
        <f t="shared" si="45"/>
        <v/>
      </c>
      <c r="DW97" s="17" t="str">
        <f t="shared" si="46"/>
        <v/>
      </c>
    </row>
    <row r="98" spans="1:127" ht="30" customHeight="1" x14ac:dyDescent="0.25">
      <c r="A98" s="34"/>
      <c r="B98" s="266" t="str">
        <f t="shared" si="68"/>
        <v/>
      </c>
      <c r="C98" s="267"/>
      <c r="D98" s="268"/>
      <c r="E98" s="269"/>
      <c r="F98" s="269"/>
      <c r="G98" s="269"/>
      <c r="H98" s="270"/>
      <c r="I98" s="270"/>
      <c r="J98" s="270"/>
      <c r="K98" s="270"/>
      <c r="L98" s="270"/>
      <c r="M98" s="270"/>
      <c r="N98" s="270"/>
      <c r="O98" s="269"/>
      <c r="P98" s="269"/>
      <c r="Q98" s="269"/>
      <c r="R98" s="271"/>
      <c r="S98" s="272"/>
      <c r="T98" s="254" t="str">
        <f t="shared" si="39"/>
        <v/>
      </c>
      <c r="U98" s="255"/>
      <c r="V98" s="34"/>
      <c r="AG98" s="17" t="str">
        <f t="shared" si="47"/>
        <v/>
      </c>
      <c r="AI98" s="263">
        <v>91</v>
      </c>
      <c r="AJ98" s="264"/>
      <c r="AK98" s="265"/>
      <c r="AL98" s="263" t="str">
        <f t="shared" si="48"/>
        <v/>
      </c>
      <c r="AM98" s="264"/>
      <c r="AN98" s="264"/>
      <c r="AO98" s="263" t="str">
        <f t="shared" si="49"/>
        <v/>
      </c>
      <c r="AP98" s="264"/>
      <c r="AQ98" s="264"/>
      <c r="AR98" s="264"/>
      <c r="AS98" s="264"/>
      <c r="AT98" s="264"/>
      <c r="AU98" s="265"/>
      <c r="AV98" s="263" t="str">
        <f t="shared" si="50"/>
        <v/>
      </c>
      <c r="AW98" s="264"/>
      <c r="AX98" s="264"/>
      <c r="AY98" s="263" t="str">
        <f t="shared" si="51"/>
        <v/>
      </c>
      <c r="AZ98" s="265"/>
      <c r="BB98" s="24" t="str">
        <f>IF($AG98="", "", IF(AND($AL98="", $AO98="", $AV98="", $AY98=""), $BB$3, IF(COUNTIF($BB$8:$BB97, $BB$4)&gt;0, $BB$5, $BB$4)))</f>
        <v/>
      </c>
      <c r="BD98" s="31" t="str">
        <f t="shared" si="52"/>
        <v/>
      </c>
      <c r="BF98" s="28" t="str">
        <f t="shared" si="53"/>
        <v/>
      </c>
      <c r="BH98" s="28" t="str">
        <f>IF($E98="", "", $BH$3+SUMIF($O$8:$O97, $E98, $CJ$8:$CJ97)-SUMIF($E$8:$E97, $E98, $H$8:$H97))</f>
        <v/>
      </c>
      <c r="BJ98" s="17" t="str">
        <f t="shared" si="54"/>
        <v/>
      </c>
      <c r="BM98" s="28" t="str">
        <f t="shared" si="55"/>
        <v/>
      </c>
      <c r="BN98" s="26"/>
      <c r="BO98" s="28" t="str">
        <f>IF($O98="", "", $BH$3+SUMIF($O$8:$O97, $O98, $CP$8:$CP97)-SUMIF($E$8:$E97, $O98, $H$8:$H97))</f>
        <v/>
      </c>
      <c r="BP98" s="26"/>
      <c r="BQ98" s="69" t="str">
        <f>IF($AG98="", "", IF($R98="", $BQ$5, IFERROR(INDEX('Game Setup'!$JE$8:$JE$176, MATCH($R98, 'Game Setup'!$JE$8:$JE$176, 1)), "")))</f>
        <v/>
      </c>
      <c r="BR98" s="26"/>
      <c r="BS98" s="73" t="str">
        <f>IF(OR($E98="", $BQ98=""), "", IFERROR(INDEX('Game Setup'!$ML$8:$NE$176, MATCH($BQ98, 'Game Setup'!$JE$8:$JE$176, 0), MATCH($E98, 'Game Setup'!$ML$7:$NE$7, 0)), ""))</f>
        <v/>
      </c>
      <c r="BT98" s="74" t="str">
        <f>IF(OR($O98="", $BQ98=""), "", IFERROR(INDEX('Game Setup'!$ML$8:$NE$176, MATCH($BQ98, 'Game Setup'!$JE$8:$JE$176, 0), MATCH($O98, 'Game Setup'!$ML$7:$NE$7, 0)), ""))</f>
        <v/>
      </c>
      <c r="BU98" s="74" t="str">
        <f>IF(OR($O98="", $BQ98=""), "", IFERROR(INDEX('Game Setup'!$NG$8:$NG$176, MATCH($BQ98, 'Game Setup'!$JE$8:$JE$176, 0)), ""))</f>
        <v/>
      </c>
      <c r="BV98" s="26"/>
      <c r="BW98" s="179" t="str">
        <f t="shared" si="56"/>
        <v/>
      </c>
      <c r="BX98" s="180" t="str">
        <f t="shared" si="57"/>
        <v/>
      </c>
      <c r="BY98" s="26"/>
      <c r="BZ98" s="40" t="str">
        <f t="shared" si="40"/>
        <v/>
      </c>
      <c r="CB98" s="40" t="str">
        <f t="shared" si="41"/>
        <v/>
      </c>
      <c r="CD98" s="28" t="str">
        <f t="shared" si="42"/>
        <v/>
      </c>
      <c r="CF98" s="28" t="str">
        <f t="shared" si="58"/>
        <v/>
      </c>
      <c r="CH98" s="28" t="str">
        <f t="shared" si="43"/>
        <v/>
      </c>
      <c r="CJ98" s="28" t="str">
        <f t="shared" si="59"/>
        <v/>
      </c>
      <c r="CL98" s="28">
        <f t="shared" si="60"/>
        <v>0</v>
      </c>
      <c r="CN98" s="28" t="str">
        <f t="shared" si="61"/>
        <v/>
      </c>
      <c r="CO98" s="26"/>
      <c r="CP98" s="28" t="str">
        <f t="shared" si="44"/>
        <v/>
      </c>
      <c r="CS98" s="17" t="str">
        <f t="shared" si="62"/>
        <v/>
      </c>
      <c r="CT98" s="19" t="str">
        <f t="shared" si="63"/>
        <v/>
      </c>
      <c r="CV98" s="179" t="str">
        <f t="shared" si="64"/>
        <v/>
      </c>
      <c r="CW98" s="180" t="str">
        <f t="shared" si="65"/>
        <v/>
      </c>
      <c r="CY98" s="28" t="str">
        <f t="shared" si="66"/>
        <v/>
      </c>
      <c r="CZ98" s="28" t="str">
        <f t="shared" si="67"/>
        <v/>
      </c>
      <c r="DU98" s="121" t="str">
        <f t="shared" si="45"/>
        <v/>
      </c>
      <c r="DW98" s="17" t="str">
        <f t="shared" si="46"/>
        <v/>
      </c>
    </row>
    <row r="99" spans="1:127" ht="30" customHeight="1" x14ac:dyDescent="0.25">
      <c r="A99" s="34"/>
      <c r="B99" s="266" t="str">
        <f t="shared" si="68"/>
        <v/>
      </c>
      <c r="C99" s="267"/>
      <c r="D99" s="268"/>
      <c r="E99" s="269"/>
      <c r="F99" s="269"/>
      <c r="G99" s="269"/>
      <c r="H99" s="270"/>
      <c r="I99" s="270"/>
      <c r="J99" s="270"/>
      <c r="K99" s="270"/>
      <c r="L99" s="270"/>
      <c r="M99" s="270"/>
      <c r="N99" s="270"/>
      <c r="O99" s="269"/>
      <c r="P99" s="269"/>
      <c r="Q99" s="269"/>
      <c r="R99" s="271"/>
      <c r="S99" s="272"/>
      <c r="T99" s="254" t="str">
        <f t="shared" si="39"/>
        <v/>
      </c>
      <c r="U99" s="255"/>
      <c r="V99" s="34"/>
      <c r="AG99" s="17" t="str">
        <f t="shared" si="47"/>
        <v/>
      </c>
      <c r="AI99" s="263">
        <v>92</v>
      </c>
      <c r="AJ99" s="264"/>
      <c r="AK99" s="265"/>
      <c r="AL99" s="263" t="str">
        <f t="shared" si="48"/>
        <v/>
      </c>
      <c r="AM99" s="264"/>
      <c r="AN99" s="264"/>
      <c r="AO99" s="263" t="str">
        <f t="shared" si="49"/>
        <v/>
      </c>
      <c r="AP99" s="264"/>
      <c r="AQ99" s="264"/>
      <c r="AR99" s="264"/>
      <c r="AS99" s="264"/>
      <c r="AT99" s="264"/>
      <c r="AU99" s="265"/>
      <c r="AV99" s="263" t="str">
        <f t="shared" si="50"/>
        <v/>
      </c>
      <c r="AW99" s="264"/>
      <c r="AX99" s="264"/>
      <c r="AY99" s="263" t="str">
        <f t="shared" si="51"/>
        <v/>
      </c>
      <c r="AZ99" s="265"/>
      <c r="BB99" s="24" t="str">
        <f>IF($AG99="", "", IF(AND($AL99="", $AO99="", $AV99="", $AY99=""), $BB$3, IF(COUNTIF($BB$8:$BB98, $BB$4)&gt;0, $BB$5, $BB$4)))</f>
        <v/>
      </c>
      <c r="BD99" s="31" t="str">
        <f t="shared" si="52"/>
        <v/>
      </c>
      <c r="BF99" s="28" t="str">
        <f t="shared" si="53"/>
        <v/>
      </c>
      <c r="BH99" s="28" t="str">
        <f>IF($E99="", "", $BH$3+SUMIF($O$8:$O98, $E99, $CJ$8:$CJ98)-SUMIF($E$8:$E98, $E99, $H$8:$H98))</f>
        <v/>
      </c>
      <c r="BJ99" s="17" t="str">
        <f t="shared" si="54"/>
        <v/>
      </c>
      <c r="BM99" s="28" t="str">
        <f t="shared" si="55"/>
        <v/>
      </c>
      <c r="BN99" s="26"/>
      <c r="BO99" s="28" t="str">
        <f>IF($O99="", "", $BH$3+SUMIF($O$8:$O98, $O99, $CP$8:$CP98)-SUMIF($E$8:$E98, $O99, $H$8:$H98))</f>
        <v/>
      </c>
      <c r="BP99" s="26"/>
      <c r="BQ99" s="69" t="str">
        <f>IF($AG99="", "", IF($R99="", $BQ$5, IFERROR(INDEX('Game Setup'!$JE$8:$JE$176, MATCH($R99, 'Game Setup'!$JE$8:$JE$176, 1)), "")))</f>
        <v/>
      </c>
      <c r="BR99" s="26"/>
      <c r="BS99" s="73" t="str">
        <f>IF(OR($E99="", $BQ99=""), "", IFERROR(INDEX('Game Setup'!$ML$8:$NE$176, MATCH($BQ99, 'Game Setup'!$JE$8:$JE$176, 0), MATCH($E99, 'Game Setup'!$ML$7:$NE$7, 0)), ""))</f>
        <v/>
      </c>
      <c r="BT99" s="74" t="str">
        <f>IF(OR($O99="", $BQ99=""), "", IFERROR(INDEX('Game Setup'!$ML$8:$NE$176, MATCH($BQ99, 'Game Setup'!$JE$8:$JE$176, 0), MATCH($O99, 'Game Setup'!$ML$7:$NE$7, 0)), ""))</f>
        <v/>
      </c>
      <c r="BU99" s="74" t="str">
        <f>IF(OR($O99="", $BQ99=""), "", IFERROR(INDEX('Game Setup'!$NG$8:$NG$176, MATCH($BQ99, 'Game Setup'!$JE$8:$JE$176, 0)), ""))</f>
        <v/>
      </c>
      <c r="BV99" s="26"/>
      <c r="BW99" s="179" t="str">
        <f t="shared" si="56"/>
        <v/>
      </c>
      <c r="BX99" s="180" t="str">
        <f t="shared" si="57"/>
        <v/>
      </c>
      <c r="BY99" s="26"/>
      <c r="BZ99" s="40" t="str">
        <f t="shared" si="40"/>
        <v/>
      </c>
      <c r="CB99" s="40" t="str">
        <f t="shared" si="41"/>
        <v/>
      </c>
      <c r="CD99" s="28" t="str">
        <f t="shared" si="42"/>
        <v/>
      </c>
      <c r="CF99" s="28" t="str">
        <f t="shared" si="58"/>
        <v/>
      </c>
      <c r="CH99" s="28" t="str">
        <f t="shared" si="43"/>
        <v/>
      </c>
      <c r="CJ99" s="28" t="str">
        <f t="shared" si="59"/>
        <v/>
      </c>
      <c r="CL99" s="28">
        <f t="shared" si="60"/>
        <v>0</v>
      </c>
      <c r="CN99" s="28" t="str">
        <f t="shared" si="61"/>
        <v/>
      </c>
      <c r="CO99" s="26"/>
      <c r="CP99" s="28" t="str">
        <f t="shared" si="44"/>
        <v/>
      </c>
      <c r="CS99" s="17" t="str">
        <f t="shared" si="62"/>
        <v/>
      </c>
      <c r="CT99" s="19" t="str">
        <f t="shared" si="63"/>
        <v/>
      </c>
      <c r="CV99" s="179" t="str">
        <f t="shared" si="64"/>
        <v/>
      </c>
      <c r="CW99" s="180" t="str">
        <f t="shared" si="65"/>
        <v/>
      </c>
      <c r="CY99" s="28" t="str">
        <f t="shared" si="66"/>
        <v/>
      </c>
      <c r="CZ99" s="28" t="str">
        <f t="shared" si="67"/>
        <v/>
      </c>
      <c r="DU99" s="121" t="str">
        <f t="shared" si="45"/>
        <v/>
      </c>
      <c r="DW99" s="17" t="str">
        <f t="shared" si="46"/>
        <v/>
      </c>
    </row>
    <row r="100" spans="1:127" ht="30" customHeight="1" x14ac:dyDescent="0.25">
      <c r="A100" s="34"/>
      <c r="B100" s="266" t="str">
        <f t="shared" si="68"/>
        <v/>
      </c>
      <c r="C100" s="267"/>
      <c r="D100" s="268"/>
      <c r="E100" s="269"/>
      <c r="F100" s="269"/>
      <c r="G100" s="269"/>
      <c r="H100" s="270"/>
      <c r="I100" s="270"/>
      <c r="J100" s="270"/>
      <c r="K100" s="270"/>
      <c r="L100" s="270"/>
      <c r="M100" s="270"/>
      <c r="N100" s="270"/>
      <c r="O100" s="269"/>
      <c r="P100" s="269"/>
      <c r="Q100" s="269"/>
      <c r="R100" s="271"/>
      <c r="S100" s="272"/>
      <c r="T100" s="254" t="str">
        <f t="shared" si="39"/>
        <v/>
      </c>
      <c r="U100" s="255"/>
      <c r="V100" s="34"/>
      <c r="AG100" s="17" t="str">
        <f t="shared" si="47"/>
        <v/>
      </c>
      <c r="AI100" s="263">
        <v>93</v>
      </c>
      <c r="AJ100" s="264"/>
      <c r="AK100" s="265"/>
      <c r="AL100" s="263" t="str">
        <f t="shared" si="48"/>
        <v/>
      </c>
      <c r="AM100" s="264"/>
      <c r="AN100" s="264"/>
      <c r="AO100" s="263" t="str">
        <f t="shared" si="49"/>
        <v/>
      </c>
      <c r="AP100" s="264"/>
      <c r="AQ100" s="264"/>
      <c r="AR100" s="264"/>
      <c r="AS100" s="264"/>
      <c r="AT100" s="264"/>
      <c r="AU100" s="265"/>
      <c r="AV100" s="263" t="str">
        <f t="shared" si="50"/>
        <v/>
      </c>
      <c r="AW100" s="264"/>
      <c r="AX100" s="264"/>
      <c r="AY100" s="263" t="str">
        <f t="shared" si="51"/>
        <v/>
      </c>
      <c r="AZ100" s="265"/>
      <c r="BB100" s="24" t="str">
        <f>IF($AG100="", "", IF(AND($AL100="", $AO100="", $AV100="", $AY100=""), $BB$3, IF(COUNTIF($BB$8:$BB99, $BB$4)&gt;0, $BB$5, $BB$4)))</f>
        <v/>
      </c>
      <c r="BD100" s="31" t="str">
        <f t="shared" si="52"/>
        <v/>
      </c>
      <c r="BF100" s="28" t="str">
        <f t="shared" si="53"/>
        <v/>
      </c>
      <c r="BH100" s="28" t="str">
        <f>IF($E100="", "", $BH$3+SUMIF($O$8:$O99, $E100, $CJ$8:$CJ99)-SUMIF($E$8:$E99, $E100, $H$8:$H99))</f>
        <v/>
      </c>
      <c r="BJ100" s="17" t="str">
        <f t="shared" si="54"/>
        <v/>
      </c>
      <c r="BM100" s="28" t="str">
        <f t="shared" si="55"/>
        <v/>
      </c>
      <c r="BN100" s="26"/>
      <c r="BO100" s="28" t="str">
        <f>IF($O100="", "", $BH$3+SUMIF($O$8:$O99, $O100, $CP$8:$CP99)-SUMIF($E$8:$E99, $O100, $H$8:$H99))</f>
        <v/>
      </c>
      <c r="BP100" s="26"/>
      <c r="BQ100" s="69" t="str">
        <f>IF($AG100="", "", IF($R100="", $BQ$5, IFERROR(INDEX('Game Setup'!$JE$8:$JE$176, MATCH($R100, 'Game Setup'!$JE$8:$JE$176, 1)), "")))</f>
        <v/>
      </c>
      <c r="BR100" s="26"/>
      <c r="BS100" s="73" t="str">
        <f>IF(OR($E100="", $BQ100=""), "", IFERROR(INDEX('Game Setup'!$ML$8:$NE$176, MATCH($BQ100, 'Game Setup'!$JE$8:$JE$176, 0), MATCH($E100, 'Game Setup'!$ML$7:$NE$7, 0)), ""))</f>
        <v/>
      </c>
      <c r="BT100" s="74" t="str">
        <f>IF(OR($O100="", $BQ100=""), "", IFERROR(INDEX('Game Setup'!$ML$8:$NE$176, MATCH($BQ100, 'Game Setup'!$JE$8:$JE$176, 0), MATCH($O100, 'Game Setup'!$ML$7:$NE$7, 0)), ""))</f>
        <v/>
      </c>
      <c r="BU100" s="74" t="str">
        <f>IF(OR($O100="", $BQ100=""), "", IFERROR(INDEX('Game Setup'!$NG$8:$NG$176, MATCH($BQ100, 'Game Setup'!$JE$8:$JE$176, 0)), ""))</f>
        <v/>
      </c>
      <c r="BV100" s="26"/>
      <c r="BW100" s="179" t="str">
        <f t="shared" si="56"/>
        <v/>
      </c>
      <c r="BX100" s="180" t="str">
        <f t="shared" si="57"/>
        <v/>
      </c>
      <c r="BY100" s="26"/>
      <c r="BZ100" s="40" t="str">
        <f t="shared" si="40"/>
        <v/>
      </c>
      <c r="CB100" s="40" t="str">
        <f t="shared" si="41"/>
        <v/>
      </c>
      <c r="CD100" s="28" t="str">
        <f t="shared" si="42"/>
        <v/>
      </c>
      <c r="CF100" s="28" t="str">
        <f t="shared" si="58"/>
        <v/>
      </c>
      <c r="CH100" s="28" t="str">
        <f t="shared" si="43"/>
        <v/>
      </c>
      <c r="CJ100" s="28" t="str">
        <f t="shared" si="59"/>
        <v/>
      </c>
      <c r="CL100" s="28">
        <f t="shared" si="60"/>
        <v>0</v>
      </c>
      <c r="CN100" s="28" t="str">
        <f t="shared" si="61"/>
        <v/>
      </c>
      <c r="CO100" s="26"/>
      <c r="CP100" s="28" t="str">
        <f t="shared" si="44"/>
        <v/>
      </c>
      <c r="CS100" s="17" t="str">
        <f t="shared" si="62"/>
        <v/>
      </c>
      <c r="CT100" s="19" t="str">
        <f t="shared" si="63"/>
        <v/>
      </c>
      <c r="CV100" s="179" t="str">
        <f t="shared" si="64"/>
        <v/>
      </c>
      <c r="CW100" s="180" t="str">
        <f t="shared" si="65"/>
        <v/>
      </c>
      <c r="CY100" s="28" t="str">
        <f t="shared" si="66"/>
        <v/>
      </c>
      <c r="CZ100" s="28" t="str">
        <f t="shared" si="67"/>
        <v/>
      </c>
      <c r="DU100" s="121" t="str">
        <f t="shared" si="45"/>
        <v/>
      </c>
      <c r="DW100" s="17" t="str">
        <f t="shared" si="46"/>
        <v/>
      </c>
    </row>
    <row r="101" spans="1:127" ht="30" customHeight="1" x14ac:dyDescent="0.25">
      <c r="A101" s="34"/>
      <c r="B101" s="266" t="str">
        <f t="shared" si="68"/>
        <v/>
      </c>
      <c r="C101" s="267"/>
      <c r="D101" s="268"/>
      <c r="E101" s="269"/>
      <c r="F101" s="269"/>
      <c r="G101" s="269"/>
      <c r="H101" s="270"/>
      <c r="I101" s="270"/>
      <c r="J101" s="270"/>
      <c r="K101" s="270"/>
      <c r="L101" s="270"/>
      <c r="M101" s="270"/>
      <c r="N101" s="270"/>
      <c r="O101" s="269"/>
      <c r="P101" s="269"/>
      <c r="Q101" s="269"/>
      <c r="R101" s="271"/>
      <c r="S101" s="272"/>
      <c r="T101" s="254" t="str">
        <f t="shared" si="39"/>
        <v/>
      </c>
      <c r="U101" s="255"/>
      <c r="V101" s="34"/>
      <c r="AG101" s="17" t="str">
        <f t="shared" si="47"/>
        <v/>
      </c>
      <c r="AI101" s="263">
        <v>94</v>
      </c>
      <c r="AJ101" s="264"/>
      <c r="AK101" s="265"/>
      <c r="AL101" s="263" t="str">
        <f t="shared" si="48"/>
        <v/>
      </c>
      <c r="AM101" s="264"/>
      <c r="AN101" s="264"/>
      <c r="AO101" s="263" t="str">
        <f t="shared" si="49"/>
        <v/>
      </c>
      <c r="AP101" s="264"/>
      <c r="AQ101" s="264"/>
      <c r="AR101" s="264"/>
      <c r="AS101" s="264"/>
      <c r="AT101" s="264"/>
      <c r="AU101" s="265"/>
      <c r="AV101" s="263" t="str">
        <f t="shared" si="50"/>
        <v/>
      </c>
      <c r="AW101" s="264"/>
      <c r="AX101" s="264"/>
      <c r="AY101" s="263" t="str">
        <f t="shared" si="51"/>
        <v/>
      </c>
      <c r="AZ101" s="265"/>
      <c r="BB101" s="24" t="str">
        <f>IF($AG101="", "", IF(AND($AL101="", $AO101="", $AV101="", $AY101=""), $BB$3, IF(COUNTIF($BB$8:$BB100, $BB$4)&gt;0, $BB$5, $BB$4)))</f>
        <v/>
      </c>
      <c r="BD101" s="31" t="str">
        <f t="shared" si="52"/>
        <v/>
      </c>
      <c r="BF101" s="28" t="str">
        <f t="shared" si="53"/>
        <v/>
      </c>
      <c r="BH101" s="28" t="str">
        <f>IF($E101="", "", $BH$3+SUMIF($O$8:$O100, $E101, $CJ$8:$CJ100)-SUMIF($E$8:$E100, $E101, $H$8:$H100))</f>
        <v/>
      </c>
      <c r="BJ101" s="17" t="str">
        <f t="shared" si="54"/>
        <v/>
      </c>
      <c r="BM101" s="28" t="str">
        <f t="shared" si="55"/>
        <v/>
      </c>
      <c r="BN101" s="26"/>
      <c r="BO101" s="28" t="str">
        <f>IF($O101="", "", $BH$3+SUMIF($O$8:$O100, $O101, $CP$8:$CP100)-SUMIF($E$8:$E100, $O101, $H$8:$H100))</f>
        <v/>
      </c>
      <c r="BP101" s="26"/>
      <c r="BQ101" s="69" t="str">
        <f>IF($AG101="", "", IF($R101="", $BQ$5, IFERROR(INDEX('Game Setup'!$JE$8:$JE$176, MATCH($R101, 'Game Setup'!$JE$8:$JE$176, 1)), "")))</f>
        <v/>
      </c>
      <c r="BR101" s="26"/>
      <c r="BS101" s="73" t="str">
        <f>IF(OR($E101="", $BQ101=""), "", IFERROR(INDEX('Game Setup'!$ML$8:$NE$176, MATCH($BQ101, 'Game Setup'!$JE$8:$JE$176, 0), MATCH($E101, 'Game Setup'!$ML$7:$NE$7, 0)), ""))</f>
        <v/>
      </c>
      <c r="BT101" s="74" t="str">
        <f>IF(OR($O101="", $BQ101=""), "", IFERROR(INDEX('Game Setup'!$ML$8:$NE$176, MATCH($BQ101, 'Game Setup'!$JE$8:$JE$176, 0), MATCH($O101, 'Game Setup'!$ML$7:$NE$7, 0)), ""))</f>
        <v/>
      </c>
      <c r="BU101" s="74" t="str">
        <f>IF(OR($O101="", $BQ101=""), "", IFERROR(INDEX('Game Setup'!$NG$8:$NG$176, MATCH($BQ101, 'Game Setup'!$JE$8:$JE$176, 0)), ""))</f>
        <v/>
      </c>
      <c r="BV101" s="26"/>
      <c r="BW101" s="179" t="str">
        <f t="shared" si="56"/>
        <v/>
      </c>
      <c r="BX101" s="180" t="str">
        <f t="shared" si="57"/>
        <v/>
      </c>
      <c r="BY101" s="26"/>
      <c r="BZ101" s="40" t="str">
        <f t="shared" si="40"/>
        <v/>
      </c>
      <c r="CB101" s="40" t="str">
        <f t="shared" si="41"/>
        <v/>
      </c>
      <c r="CD101" s="28" t="str">
        <f t="shared" si="42"/>
        <v/>
      </c>
      <c r="CF101" s="28" t="str">
        <f t="shared" si="58"/>
        <v/>
      </c>
      <c r="CH101" s="28" t="str">
        <f t="shared" si="43"/>
        <v/>
      </c>
      <c r="CJ101" s="28" t="str">
        <f t="shared" si="59"/>
        <v/>
      </c>
      <c r="CL101" s="28">
        <f t="shared" si="60"/>
        <v>0</v>
      </c>
      <c r="CN101" s="28" t="str">
        <f t="shared" si="61"/>
        <v/>
      </c>
      <c r="CO101" s="26"/>
      <c r="CP101" s="28" t="str">
        <f t="shared" si="44"/>
        <v/>
      </c>
      <c r="CS101" s="17" t="str">
        <f t="shared" si="62"/>
        <v/>
      </c>
      <c r="CT101" s="19" t="str">
        <f t="shared" si="63"/>
        <v/>
      </c>
      <c r="CV101" s="179" t="str">
        <f t="shared" si="64"/>
        <v/>
      </c>
      <c r="CW101" s="180" t="str">
        <f t="shared" si="65"/>
        <v/>
      </c>
      <c r="CY101" s="28" t="str">
        <f t="shared" si="66"/>
        <v/>
      </c>
      <c r="CZ101" s="28" t="str">
        <f t="shared" si="67"/>
        <v/>
      </c>
      <c r="DU101" s="121" t="str">
        <f t="shared" si="45"/>
        <v/>
      </c>
      <c r="DW101" s="17" t="str">
        <f t="shared" si="46"/>
        <v/>
      </c>
    </row>
    <row r="102" spans="1:127" ht="30" customHeight="1" x14ac:dyDescent="0.25">
      <c r="A102" s="34"/>
      <c r="B102" s="266" t="str">
        <f t="shared" si="68"/>
        <v/>
      </c>
      <c r="C102" s="267"/>
      <c r="D102" s="268"/>
      <c r="E102" s="269"/>
      <c r="F102" s="269"/>
      <c r="G102" s="269"/>
      <c r="H102" s="270"/>
      <c r="I102" s="270"/>
      <c r="J102" s="270"/>
      <c r="K102" s="270"/>
      <c r="L102" s="270"/>
      <c r="M102" s="270"/>
      <c r="N102" s="270"/>
      <c r="O102" s="269"/>
      <c r="P102" s="269"/>
      <c r="Q102" s="269"/>
      <c r="R102" s="271"/>
      <c r="S102" s="272"/>
      <c r="T102" s="254" t="str">
        <f t="shared" si="39"/>
        <v/>
      </c>
      <c r="U102" s="255"/>
      <c r="V102" s="34"/>
      <c r="AG102" s="17" t="str">
        <f t="shared" si="47"/>
        <v/>
      </c>
      <c r="AI102" s="263">
        <v>95</v>
      </c>
      <c r="AJ102" s="264"/>
      <c r="AK102" s="265"/>
      <c r="AL102" s="263" t="str">
        <f t="shared" si="48"/>
        <v/>
      </c>
      <c r="AM102" s="264"/>
      <c r="AN102" s="264"/>
      <c r="AO102" s="263" t="str">
        <f t="shared" si="49"/>
        <v/>
      </c>
      <c r="AP102" s="264"/>
      <c r="AQ102" s="264"/>
      <c r="AR102" s="264"/>
      <c r="AS102" s="264"/>
      <c r="AT102" s="264"/>
      <c r="AU102" s="265"/>
      <c r="AV102" s="263" t="str">
        <f t="shared" si="50"/>
        <v/>
      </c>
      <c r="AW102" s="264"/>
      <c r="AX102" s="264"/>
      <c r="AY102" s="263" t="str">
        <f t="shared" si="51"/>
        <v/>
      </c>
      <c r="AZ102" s="265"/>
      <c r="BB102" s="24" t="str">
        <f>IF($AG102="", "", IF(AND($AL102="", $AO102="", $AV102="", $AY102=""), $BB$3, IF(COUNTIF($BB$8:$BB101, $BB$4)&gt;0, $BB$5, $BB$4)))</f>
        <v/>
      </c>
      <c r="BD102" s="31" t="str">
        <f t="shared" si="52"/>
        <v/>
      </c>
      <c r="BF102" s="28" t="str">
        <f t="shared" si="53"/>
        <v/>
      </c>
      <c r="BH102" s="28" t="str">
        <f>IF($E102="", "", $BH$3+SUMIF($O$8:$O101, $E102, $CJ$8:$CJ101)-SUMIF($E$8:$E101, $E102, $H$8:$H101))</f>
        <v/>
      </c>
      <c r="BJ102" s="17" t="str">
        <f t="shared" si="54"/>
        <v/>
      </c>
      <c r="BM102" s="28" t="str">
        <f t="shared" si="55"/>
        <v/>
      </c>
      <c r="BN102" s="26"/>
      <c r="BO102" s="28" t="str">
        <f>IF($O102="", "", $BH$3+SUMIF($O$8:$O101, $O102, $CP$8:$CP101)-SUMIF($E$8:$E101, $O102, $H$8:$H101))</f>
        <v/>
      </c>
      <c r="BP102" s="26"/>
      <c r="BQ102" s="69" t="str">
        <f>IF($AG102="", "", IF($R102="", $BQ$5, IFERROR(INDEX('Game Setup'!$JE$8:$JE$176, MATCH($R102, 'Game Setup'!$JE$8:$JE$176, 1)), "")))</f>
        <v/>
      </c>
      <c r="BR102" s="26"/>
      <c r="BS102" s="73" t="str">
        <f>IF(OR($E102="", $BQ102=""), "", IFERROR(INDEX('Game Setup'!$ML$8:$NE$176, MATCH($BQ102, 'Game Setup'!$JE$8:$JE$176, 0), MATCH($E102, 'Game Setup'!$ML$7:$NE$7, 0)), ""))</f>
        <v/>
      </c>
      <c r="BT102" s="74" t="str">
        <f>IF(OR($O102="", $BQ102=""), "", IFERROR(INDEX('Game Setup'!$ML$8:$NE$176, MATCH($BQ102, 'Game Setup'!$JE$8:$JE$176, 0), MATCH($O102, 'Game Setup'!$ML$7:$NE$7, 0)), ""))</f>
        <v/>
      </c>
      <c r="BU102" s="74" t="str">
        <f>IF(OR($O102="", $BQ102=""), "", IFERROR(INDEX('Game Setup'!$NG$8:$NG$176, MATCH($BQ102, 'Game Setup'!$JE$8:$JE$176, 0)), ""))</f>
        <v/>
      </c>
      <c r="BV102" s="26"/>
      <c r="BW102" s="179" t="str">
        <f t="shared" si="56"/>
        <v/>
      </c>
      <c r="BX102" s="180" t="str">
        <f t="shared" si="57"/>
        <v/>
      </c>
      <c r="BY102" s="26"/>
      <c r="BZ102" s="40" t="str">
        <f t="shared" si="40"/>
        <v/>
      </c>
      <c r="CB102" s="40" t="str">
        <f t="shared" si="41"/>
        <v/>
      </c>
      <c r="CD102" s="28" t="str">
        <f t="shared" si="42"/>
        <v/>
      </c>
      <c r="CF102" s="28" t="str">
        <f t="shared" si="58"/>
        <v/>
      </c>
      <c r="CH102" s="28" t="str">
        <f t="shared" si="43"/>
        <v/>
      </c>
      <c r="CJ102" s="28" t="str">
        <f t="shared" si="59"/>
        <v/>
      </c>
      <c r="CL102" s="28">
        <f t="shared" si="60"/>
        <v>0</v>
      </c>
      <c r="CN102" s="28" t="str">
        <f t="shared" si="61"/>
        <v/>
      </c>
      <c r="CO102" s="26"/>
      <c r="CP102" s="28" t="str">
        <f t="shared" si="44"/>
        <v/>
      </c>
      <c r="CS102" s="17" t="str">
        <f t="shared" si="62"/>
        <v/>
      </c>
      <c r="CT102" s="19" t="str">
        <f t="shared" si="63"/>
        <v/>
      </c>
      <c r="CV102" s="179" t="str">
        <f t="shared" si="64"/>
        <v/>
      </c>
      <c r="CW102" s="180" t="str">
        <f t="shared" si="65"/>
        <v/>
      </c>
      <c r="CY102" s="28" t="str">
        <f t="shared" si="66"/>
        <v/>
      </c>
      <c r="CZ102" s="28" t="str">
        <f t="shared" si="67"/>
        <v/>
      </c>
      <c r="DU102" s="121" t="str">
        <f t="shared" si="45"/>
        <v/>
      </c>
      <c r="DW102" s="17" t="str">
        <f t="shared" si="46"/>
        <v/>
      </c>
    </row>
    <row r="103" spans="1:127" ht="30" customHeight="1" x14ac:dyDescent="0.25">
      <c r="A103" s="34"/>
      <c r="B103" s="266" t="str">
        <f t="shared" si="68"/>
        <v/>
      </c>
      <c r="C103" s="267"/>
      <c r="D103" s="268"/>
      <c r="E103" s="269"/>
      <c r="F103" s="269"/>
      <c r="G103" s="269"/>
      <c r="H103" s="270"/>
      <c r="I103" s="270"/>
      <c r="J103" s="270"/>
      <c r="K103" s="270"/>
      <c r="L103" s="270"/>
      <c r="M103" s="270"/>
      <c r="N103" s="270"/>
      <c r="O103" s="269"/>
      <c r="P103" s="269"/>
      <c r="Q103" s="269"/>
      <c r="R103" s="271"/>
      <c r="S103" s="272"/>
      <c r="T103" s="254" t="str">
        <f t="shared" si="39"/>
        <v/>
      </c>
      <c r="U103" s="255"/>
      <c r="V103" s="34"/>
      <c r="AG103" s="17" t="str">
        <f t="shared" si="47"/>
        <v/>
      </c>
      <c r="AI103" s="263">
        <v>96</v>
      </c>
      <c r="AJ103" s="264"/>
      <c r="AK103" s="265"/>
      <c r="AL103" s="263" t="str">
        <f t="shared" si="48"/>
        <v/>
      </c>
      <c r="AM103" s="264"/>
      <c r="AN103" s="264"/>
      <c r="AO103" s="263" t="str">
        <f t="shared" si="49"/>
        <v/>
      </c>
      <c r="AP103" s="264"/>
      <c r="AQ103" s="264"/>
      <c r="AR103" s="264"/>
      <c r="AS103" s="264"/>
      <c r="AT103" s="264"/>
      <c r="AU103" s="265"/>
      <c r="AV103" s="263" t="str">
        <f t="shared" si="50"/>
        <v/>
      </c>
      <c r="AW103" s="264"/>
      <c r="AX103" s="264"/>
      <c r="AY103" s="263" t="str">
        <f t="shared" si="51"/>
        <v/>
      </c>
      <c r="AZ103" s="265"/>
      <c r="BB103" s="24" t="str">
        <f>IF($AG103="", "", IF(AND($AL103="", $AO103="", $AV103="", $AY103=""), $BB$3, IF(COUNTIF($BB$8:$BB102, $BB$4)&gt;0, $BB$5, $BB$4)))</f>
        <v/>
      </c>
      <c r="BD103" s="31" t="str">
        <f t="shared" si="52"/>
        <v/>
      </c>
      <c r="BF103" s="28" t="str">
        <f t="shared" si="53"/>
        <v/>
      </c>
      <c r="BH103" s="28" t="str">
        <f>IF($E103="", "", $BH$3+SUMIF($O$8:$O102, $E103, $CJ$8:$CJ102)-SUMIF($E$8:$E102, $E103, $H$8:$H102))</f>
        <v/>
      </c>
      <c r="BJ103" s="17" t="str">
        <f t="shared" si="54"/>
        <v/>
      </c>
      <c r="BM103" s="28" t="str">
        <f t="shared" si="55"/>
        <v/>
      </c>
      <c r="BN103" s="26"/>
      <c r="BO103" s="28" t="str">
        <f>IF($O103="", "", $BH$3+SUMIF($O$8:$O102, $O103, $CP$8:$CP102)-SUMIF($E$8:$E102, $O103, $H$8:$H102))</f>
        <v/>
      </c>
      <c r="BP103" s="26"/>
      <c r="BQ103" s="69" t="str">
        <f>IF($AG103="", "", IF($R103="", $BQ$5, IFERROR(INDEX('Game Setup'!$JE$8:$JE$176, MATCH($R103, 'Game Setup'!$JE$8:$JE$176, 1)), "")))</f>
        <v/>
      </c>
      <c r="BR103" s="26"/>
      <c r="BS103" s="73" t="str">
        <f>IF(OR($E103="", $BQ103=""), "", IFERROR(INDEX('Game Setup'!$ML$8:$NE$176, MATCH($BQ103, 'Game Setup'!$JE$8:$JE$176, 0), MATCH($E103, 'Game Setup'!$ML$7:$NE$7, 0)), ""))</f>
        <v/>
      </c>
      <c r="BT103" s="74" t="str">
        <f>IF(OR($O103="", $BQ103=""), "", IFERROR(INDEX('Game Setup'!$ML$8:$NE$176, MATCH($BQ103, 'Game Setup'!$JE$8:$JE$176, 0), MATCH($O103, 'Game Setup'!$ML$7:$NE$7, 0)), ""))</f>
        <v/>
      </c>
      <c r="BU103" s="74" t="str">
        <f>IF(OR($O103="", $BQ103=""), "", IFERROR(INDEX('Game Setup'!$NG$8:$NG$176, MATCH($BQ103, 'Game Setup'!$JE$8:$JE$176, 0)), ""))</f>
        <v/>
      </c>
      <c r="BV103" s="26"/>
      <c r="BW103" s="179" t="str">
        <f t="shared" si="56"/>
        <v/>
      </c>
      <c r="BX103" s="180" t="str">
        <f t="shared" si="57"/>
        <v/>
      </c>
      <c r="BY103" s="26"/>
      <c r="BZ103" s="40" t="str">
        <f t="shared" si="40"/>
        <v/>
      </c>
      <c r="CB103" s="40" t="str">
        <f t="shared" si="41"/>
        <v/>
      </c>
      <c r="CD103" s="28" t="str">
        <f t="shared" si="42"/>
        <v/>
      </c>
      <c r="CF103" s="28" t="str">
        <f t="shared" si="58"/>
        <v/>
      </c>
      <c r="CH103" s="28" t="str">
        <f t="shared" si="43"/>
        <v/>
      </c>
      <c r="CJ103" s="28" t="str">
        <f t="shared" si="59"/>
        <v/>
      </c>
      <c r="CL103" s="28">
        <f t="shared" si="60"/>
        <v>0</v>
      </c>
      <c r="CN103" s="28" t="str">
        <f t="shared" si="61"/>
        <v/>
      </c>
      <c r="CO103" s="26"/>
      <c r="CP103" s="28" t="str">
        <f t="shared" si="44"/>
        <v/>
      </c>
      <c r="CS103" s="17" t="str">
        <f t="shared" si="62"/>
        <v/>
      </c>
      <c r="CT103" s="19" t="str">
        <f t="shared" si="63"/>
        <v/>
      </c>
      <c r="CV103" s="179" t="str">
        <f t="shared" si="64"/>
        <v/>
      </c>
      <c r="CW103" s="180" t="str">
        <f t="shared" si="65"/>
        <v/>
      </c>
      <c r="CY103" s="28" t="str">
        <f t="shared" si="66"/>
        <v/>
      </c>
      <c r="CZ103" s="28" t="str">
        <f t="shared" si="67"/>
        <v/>
      </c>
      <c r="DU103" s="121" t="str">
        <f t="shared" si="45"/>
        <v/>
      </c>
      <c r="DW103" s="17" t="str">
        <f t="shared" si="46"/>
        <v/>
      </c>
    </row>
    <row r="104" spans="1:127" ht="30" customHeight="1" x14ac:dyDescent="0.25">
      <c r="A104" s="34"/>
      <c r="B104" s="266" t="str">
        <f t="shared" si="68"/>
        <v/>
      </c>
      <c r="C104" s="267"/>
      <c r="D104" s="268"/>
      <c r="E104" s="269"/>
      <c r="F104" s="269"/>
      <c r="G104" s="269"/>
      <c r="H104" s="270"/>
      <c r="I104" s="270"/>
      <c r="J104" s="270"/>
      <c r="K104" s="270"/>
      <c r="L104" s="270"/>
      <c r="M104" s="270"/>
      <c r="N104" s="270"/>
      <c r="O104" s="269"/>
      <c r="P104" s="269"/>
      <c r="Q104" s="269"/>
      <c r="R104" s="271"/>
      <c r="S104" s="272"/>
      <c r="T104" s="254" t="str">
        <f t="shared" si="39"/>
        <v/>
      </c>
      <c r="U104" s="255"/>
      <c r="V104" s="34"/>
      <c r="AG104" s="17" t="str">
        <f t="shared" si="47"/>
        <v/>
      </c>
      <c r="AI104" s="263">
        <v>97</v>
      </c>
      <c r="AJ104" s="264"/>
      <c r="AK104" s="265"/>
      <c r="AL104" s="263" t="str">
        <f t="shared" si="48"/>
        <v/>
      </c>
      <c r="AM104" s="264"/>
      <c r="AN104" s="264"/>
      <c r="AO104" s="263" t="str">
        <f t="shared" si="49"/>
        <v/>
      </c>
      <c r="AP104" s="264"/>
      <c r="AQ104" s="264"/>
      <c r="AR104" s="264"/>
      <c r="AS104" s="264"/>
      <c r="AT104" s="264"/>
      <c r="AU104" s="265"/>
      <c r="AV104" s="263" t="str">
        <f t="shared" si="50"/>
        <v/>
      </c>
      <c r="AW104" s="264"/>
      <c r="AX104" s="264"/>
      <c r="AY104" s="263" t="str">
        <f t="shared" si="51"/>
        <v/>
      </c>
      <c r="AZ104" s="265"/>
      <c r="BB104" s="24" t="str">
        <f>IF($AG104="", "", IF(AND($AL104="", $AO104="", $AV104="", $AY104=""), $BB$3, IF(COUNTIF($BB$8:$BB103, $BB$4)&gt;0, $BB$5, $BB$4)))</f>
        <v/>
      </c>
      <c r="BD104" s="31" t="str">
        <f t="shared" si="52"/>
        <v/>
      </c>
      <c r="BF104" s="28" t="str">
        <f t="shared" si="53"/>
        <v/>
      </c>
      <c r="BH104" s="28" t="str">
        <f>IF($E104="", "", $BH$3+SUMIF($O$8:$O103, $E104, $CJ$8:$CJ103)-SUMIF($E$8:$E103, $E104, $H$8:$H103))</f>
        <v/>
      </c>
      <c r="BJ104" s="17" t="str">
        <f t="shared" si="54"/>
        <v/>
      </c>
      <c r="BM104" s="28" t="str">
        <f t="shared" si="55"/>
        <v/>
      </c>
      <c r="BN104" s="26"/>
      <c r="BO104" s="28" t="str">
        <f>IF($O104="", "", $BH$3+SUMIF($O$8:$O103, $O104, $CP$8:$CP103)-SUMIF($E$8:$E103, $O104, $H$8:$H103))</f>
        <v/>
      </c>
      <c r="BP104" s="26"/>
      <c r="BQ104" s="69" t="str">
        <f>IF($AG104="", "", IF($R104="", $BQ$5, IFERROR(INDEX('Game Setup'!$JE$8:$JE$176, MATCH($R104, 'Game Setup'!$JE$8:$JE$176, 1)), "")))</f>
        <v/>
      </c>
      <c r="BR104" s="26"/>
      <c r="BS104" s="73" t="str">
        <f>IF(OR($E104="", $BQ104=""), "", IFERROR(INDEX('Game Setup'!$ML$8:$NE$176, MATCH($BQ104, 'Game Setup'!$JE$8:$JE$176, 0), MATCH($E104, 'Game Setup'!$ML$7:$NE$7, 0)), ""))</f>
        <v/>
      </c>
      <c r="BT104" s="74" t="str">
        <f>IF(OR($O104="", $BQ104=""), "", IFERROR(INDEX('Game Setup'!$ML$8:$NE$176, MATCH($BQ104, 'Game Setup'!$JE$8:$JE$176, 0), MATCH($O104, 'Game Setup'!$ML$7:$NE$7, 0)), ""))</f>
        <v/>
      </c>
      <c r="BU104" s="74" t="str">
        <f>IF(OR($O104="", $BQ104=""), "", IFERROR(INDEX('Game Setup'!$NG$8:$NG$176, MATCH($BQ104, 'Game Setup'!$JE$8:$JE$176, 0)), ""))</f>
        <v/>
      </c>
      <c r="BV104" s="26"/>
      <c r="BW104" s="179" t="str">
        <f t="shared" si="56"/>
        <v/>
      </c>
      <c r="BX104" s="180" t="str">
        <f t="shared" si="57"/>
        <v/>
      </c>
      <c r="BY104" s="26"/>
      <c r="BZ104" s="40" t="str">
        <f t="shared" si="40"/>
        <v/>
      </c>
      <c r="CB104" s="40" t="str">
        <f t="shared" si="41"/>
        <v/>
      </c>
      <c r="CD104" s="28" t="str">
        <f t="shared" si="42"/>
        <v/>
      </c>
      <c r="CF104" s="28" t="str">
        <f t="shared" si="58"/>
        <v/>
      </c>
      <c r="CH104" s="28" t="str">
        <f t="shared" si="43"/>
        <v/>
      </c>
      <c r="CJ104" s="28" t="str">
        <f t="shared" si="59"/>
        <v/>
      </c>
      <c r="CL104" s="28">
        <f t="shared" si="60"/>
        <v>0</v>
      </c>
      <c r="CN104" s="28" t="str">
        <f t="shared" si="61"/>
        <v/>
      </c>
      <c r="CO104" s="26"/>
      <c r="CP104" s="28" t="str">
        <f t="shared" si="44"/>
        <v/>
      </c>
      <c r="CS104" s="17" t="str">
        <f t="shared" si="62"/>
        <v/>
      </c>
      <c r="CT104" s="19" t="str">
        <f t="shared" si="63"/>
        <v/>
      </c>
      <c r="CV104" s="179" t="str">
        <f t="shared" si="64"/>
        <v/>
      </c>
      <c r="CW104" s="180" t="str">
        <f t="shared" si="65"/>
        <v/>
      </c>
      <c r="CY104" s="28" t="str">
        <f t="shared" si="66"/>
        <v/>
      </c>
      <c r="CZ104" s="28" t="str">
        <f t="shared" si="67"/>
        <v/>
      </c>
      <c r="DU104" s="121" t="str">
        <f t="shared" si="45"/>
        <v/>
      </c>
      <c r="DW104" s="17" t="str">
        <f t="shared" si="46"/>
        <v/>
      </c>
    </row>
    <row r="105" spans="1:127" ht="30" customHeight="1" x14ac:dyDescent="0.25">
      <c r="A105" s="34"/>
      <c r="B105" s="266" t="str">
        <f t="shared" si="68"/>
        <v/>
      </c>
      <c r="C105" s="267"/>
      <c r="D105" s="268"/>
      <c r="E105" s="269"/>
      <c r="F105" s="269"/>
      <c r="G105" s="269"/>
      <c r="H105" s="270"/>
      <c r="I105" s="270"/>
      <c r="J105" s="270"/>
      <c r="K105" s="270"/>
      <c r="L105" s="270"/>
      <c r="M105" s="270"/>
      <c r="N105" s="270"/>
      <c r="O105" s="269"/>
      <c r="P105" s="269"/>
      <c r="Q105" s="269"/>
      <c r="R105" s="271"/>
      <c r="S105" s="272"/>
      <c r="T105" s="254" t="str">
        <f t="shared" si="39"/>
        <v/>
      </c>
      <c r="U105" s="255"/>
      <c r="V105" s="34"/>
      <c r="AG105" s="17" t="str">
        <f t="shared" si="47"/>
        <v/>
      </c>
      <c r="AI105" s="263">
        <v>98</v>
      </c>
      <c r="AJ105" s="264"/>
      <c r="AK105" s="265"/>
      <c r="AL105" s="263" t="str">
        <f t="shared" si="48"/>
        <v/>
      </c>
      <c r="AM105" s="264"/>
      <c r="AN105" s="264"/>
      <c r="AO105" s="263" t="str">
        <f t="shared" si="49"/>
        <v/>
      </c>
      <c r="AP105" s="264"/>
      <c r="AQ105" s="264"/>
      <c r="AR105" s="264"/>
      <c r="AS105" s="264"/>
      <c r="AT105" s="264"/>
      <c r="AU105" s="265"/>
      <c r="AV105" s="263" t="str">
        <f t="shared" si="50"/>
        <v/>
      </c>
      <c r="AW105" s="264"/>
      <c r="AX105" s="264"/>
      <c r="AY105" s="263" t="str">
        <f t="shared" si="51"/>
        <v/>
      </c>
      <c r="AZ105" s="265"/>
      <c r="BB105" s="24" t="str">
        <f>IF($AG105="", "", IF(AND($AL105="", $AO105="", $AV105="", $AY105=""), $BB$3, IF(COUNTIF($BB$8:$BB104, $BB$4)&gt;0, $BB$5, $BB$4)))</f>
        <v/>
      </c>
      <c r="BD105" s="31" t="str">
        <f t="shared" si="52"/>
        <v/>
      </c>
      <c r="BF105" s="28" t="str">
        <f t="shared" si="53"/>
        <v/>
      </c>
      <c r="BH105" s="28" t="str">
        <f>IF($E105="", "", $BH$3+SUMIF($O$8:$O104, $E105, $CJ$8:$CJ104)-SUMIF($E$8:$E104, $E105, $H$8:$H104))</f>
        <v/>
      </c>
      <c r="BJ105" s="17" t="str">
        <f t="shared" si="54"/>
        <v/>
      </c>
      <c r="BM105" s="28" t="str">
        <f t="shared" si="55"/>
        <v/>
      </c>
      <c r="BN105" s="26"/>
      <c r="BO105" s="28" t="str">
        <f>IF($O105="", "", $BH$3+SUMIF($O$8:$O104, $O105, $CP$8:$CP104)-SUMIF($E$8:$E104, $O105, $H$8:$H104))</f>
        <v/>
      </c>
      <c r="BP105" s="26"/>
      <c r="BQ105" s="69" t="str">
        <f>IF($AG105="", "", IF($R105="", $BQ$5, IFERROR(INDEX('Game Setup'!$JE$8:$JE$176, MATCH($R105, 'Game Setup'!$JE$8:$JE$176, 1)), "")))</f>
        <v/>
      </c>
      <c r="BR105" s="26"/>
      <c r="BS105" s="73" t="str">
        <f>IF(OR($E105="", $BQ105=""), "", IFERROR(INDEX('Game Setup'!$ML$8:$NE$176, MATCH($BQ105, 'Game Setup'!$JE$8:$JE$176, 0), MATCH($E105, 'Game Setup'!$ML$7:$NE$7, 0)), ""))</f>
        <v/>
      </c>
      <c r="BT105" s="74" t="str">
        <f>IF(OR($O105="", $BQ105=""), "", IFERROR(INDEX('Game Setup'!$ML$8:$NE$176, MATCH($BQ105, 'Game Setup'!$JE$8:$JE$176, 0), MATCH($O105, 'Game Setup'!$ML$7:$NE$7, 0)), ""))</f>
        <v/>
      </c>
      <c r="BU105" s="74" t="str">
        <f>IF(OR($O105="", $BQ105=""), "", IFERROR(INDEX('Game Setup'!$NG$8:$NG$176, MATCH($BQ105, 'Game Setup'!$JE$8:$JE$176, 0)), ""))</f>
        <v/>
      </c>
      <c r="BV105" s="26"/>
      <c r="BW105" s="179" t="str">
        <f t="shared" si="56"/>
        <v/>
      </c>
      <c r="BX105" s="180" t="str">
        <f t="shared" si="57"/>
        <v/>
      </c>
      <c r="BY105" s="26"/>
      <c r="BZ105" s="40" t="str">
        <f t="shared" si="40"/>
        <v/>
      </c>
      <c r="CB105" s="40" t="str">
        <f t="shared" si="41"/>
        <v/>
      </c>
      <c r="CD105" s="28" t="str">
        <f t="shared" si="42"/>
        <v/>
      </c>
      <c r="CF105" s="28" t="str">
        <f t="shared" si="58"/>
        <v/>
      </c>
      <c r="CH105" s="28" t="str">
        <f t="shared" si="43"/>
        <v/>
      </c>
      <c r="CJ105" s="28" t="str">
        <f t="shared" si="59"/>
        <v/>
      </c>
      <c r="CL105" s="28">
        <f t="shared" si="60"/>
        <v>0</v>
      </c>
      <c r="CN105" s="28" t="str">
        <f t="shared" si="61"/>
        <v/>
      </c>
      <c r="CO105" s="26"/>
      <c r="CP105" s="28" t="str">
        <f t="shared" si="44"/>
        <v/>
      </c>
      <c r="CS105" s="17" t="str">
        <f t="shared" si="62"/>
        <v/>
      </c>
      <c r="CT105" s="19" t="str">
        <f t="shared" si="63"/>
        <v/>
      </c>
      <c r="CV105" s="179" t="str">
        <f t="shared" si="64"/>
        <v/>
      </c>
      <c r="CW105" s="180" t="str">
        <f t="shared" si="65"/>
        <v/>
      </c>
      <c r="CY105" s="28" t="str">
        <f t="shared" si="66"/>
        <v/>
      </c>
      <c r="CZ105" s="28" t="str">
        <f t="shared" si="67"/>
        <v/>
      </c>
      <c r="DU105" s="121" t="str">
        <f t="shared" si="45"/>
        <v/>
      </c>
      <c r="DW105" s="17" t="str">
        <f t="shared" si="46"/>
        <v/>
      </c>
    </row>
    <row r="106" spans="1:127" ht="30" customHeight="1" x14ac:dyDescent="0.25">
      <c r="A106" s="34"/>
      <c r="B106" s="266" t="str">
        <f t="shared" si="68"/>
        <v/>
      </c>
      <c r="C106" s="267"/>
      <c r="D106" s="268"/>
      <c r="E106" s="269"/>
      <c r="F106" s="269"/>
      <c r="G106" s="269"/>
      <c r="H106" s="270"/>
      <c r="I106" s="270"/>
      <c r="J106" s="270"/>
      <c r="K106" s="270"/>
      <c r="L106" s="270"/>
      <c r="M106" s="270"/>
      <c r="N106" s="270"/>
      <c r="O106" s="269"/>
      <c r="P106" s="269"/>
      <c r="Q106" s="269"/>
      <c r="R106" s="271"/>
      <c r="S106" s="272"/>
      <c r="T106" s="254" t="str">
        <f t="shared" si="39"/>
        <v/>
      </c>
      <c r="U106" s="255"/>
      <c r="V106" s="34"/>
      <c r="AG106" s="17" t="str">
        <f t="shared" si="47"/>
        <v/>
      </c>
      <c r="AI106" s="263">
        <v>99</v>
      </c>
      <c r="AJ106" s="264"/>
      <c r="AK106" s="265"/>
      <c r="AL106" s="263" t="str">
        <f t="shared" si="48"/>
        <v/>
      </c>
      <c r="AM106" s="264"/>
      <c r="AN106" s="264"/>
      <c r="AO106" s="263" t="str">
        <f t="shared" si="49"/>
        <v/>
      </c>
      <c r="AP106" s="264"/>
      <c r="AQ106" s="264"/>
      <c r="AR106" s="264"/>
      <c r="AS106" s="264"/>
      <c r="AT106" s="264"/>
      <c r="AU106" s="265"/>
      <c r="AV106" s="263" t="str">
        <f t="shared" si="50"/>
        <v/>
      </c>
      <c r="AW106" s="264"/>
      <c r="AX106" s="264"/>
      <c r="AY106" s="263" t="str">
        <f t="shared" si="51"/>
        <v/>
      </c>
      <c r="AZ106" s="265"/>
      <c r="BB106" s="24" t="str">
        <f>IF($AG106="", "", IF(AND($AL106="", $AO106="", $AV106="", $AY106=""), $BB$3, IF(COUNTIF($BB$8:$BB105, $BB$4)&gt;0, $BB$5, $BB$4)))</f>
        <v/>
      </c>
      <c r="BD106" s="31" t="str">
        <f t="shared" si="52"/>
        <v/>
      </c>
      <c r="BF106" s="28" t="str">
        <f t="shared" si="53"/>
        <v/>
      </c>
      <c r="BH106" s="28" t="str">
        <f>IF($E106="", "", $BH$3+SUMIF($O$8:$O105, $E106, $CJ$8:$CJ105)-SUMIF($E$8:$E105, $E106, $H$8:$H105))</f>
        <v/>
      </c>
      <c r="BJ106" s="17" t="str">
        <f t="shared" si="54"/>
        <v/>
      </c>
      <c r="BM106" s="28" t="str">
        <f t="shared" si="55"/>
        <v/>
      </c>
      <c r="BN106" s="26"/>
      <c r="BO106" s="28" t="str">
        <f>IF($O106="", "", $BH$3+SUMIF($O$8:$O105, $O106, $CP$8:$CP105)-SUMIF($E$8:$E105, $O106, $H$8:$H105))</f>
        <v/>
      </c>
      <c r="BP106" s="26"/>
      <c r="BQ106" s="69" t="str">
        <f>IF($AG106="", "", IF($R106="", $BQ$5, IFERROR(INDEX('Game Setup'!$JE$8:$JE$176, MATCH($R106, 'Game Setup'!$JE$8:$JE$176, 1)), "")))</f>
        <v/>
      </c>
      <c r="BR106" s="26"/>
      <c r="BS106" s="73" t="str">
        <f>IF(OR($E106="", $BQ106=""), "", IFERROR(INDEX('Game Setup'!$ML$8:$NE$176, MATCH($BQ106, 'Game Setup'!$JE$8:$JE$176, 0), MATCH($E106, 'Game Setup'!$ML$7:$NE$7, 0)), ""))</f>
        <v/>
      </c>
      <c r="BT106" s="74" t="str">
        <f>IF(OR($O106="", $BQ106=""), "", IFERROR(INDEX('Game Setup'!$ML$8:$NE$176, MATCH($BQ106, 'Game Setup'!$JE$8:$JE$176, 0), MATCH($O106, 'Game Setup'!$ML$7:$NE$7, 0)), ""))</f>
        <v/>
      </c>
      <c r="BU106" s="74" t="str">
        <f>IF(OR($O106="", $BQ106=""), "", IFERROR(INDEX('Game Setup'!$NG$8:$NG$176, MATCH($BQ106, 'Game Setup'!$JE$8:$JE$176, 0)), ""))</f>
        <v/>
      </c>
      <c r="BV106" s="26"/>
      <c r="BW106" s="179" t="str">
        <f t="shared" si="56"/>
        <v/>
      </c>
      <c r="BX106" s="180" t="str">
        <f t="shared" si="57"/>
        <v/>
      </c>
      <c r="BY106" s="26"/>
      <c r="BZ106" s="40" t="str">
        <f t="shared" si="40"/>
        <v/>
      </c>
      <c r="CB106" s="40" t="str">
        <f t="shared" si="41"/>
        <v/>
      </c>
      <c r="CD106" s="28" t="str">
        <f t="shared" si="42"/>
        <v/>
      </c>
      <c r="CF106" s="28" t="str">
        <f t="shared" si="58"/>
        <v/>
      </c>
      <c r="CH106" s="28" t="str">
        <f t="shared" si="43"/>
        <v/>
      </c>
      <c r="CJ106" s="28" t="str">
        <f t="shared" si="59"/>
        <v/>
      </c>
      <c r="CL106" s="28">
        <f t="shared" si="60"/>
        <v>0</v>
      </c>
      <c r="CN106" s="28" t="str">
        <f t="shared" si="61"/>
        <v/>
      </c>
      <c r="CO106" s="26"/>
      <c r="CP106" s="28" t="str">
        <f t="shared" si="44"/>
        <v/>
      </c>
      <c r="CS106" s="17" t="str">
        <f t="shared" si="62"/>
        <v/>
      </c>
      <c r="CT106" s="19" t="str">
        <f t="shared" si="63"/>
        <v/>
      </c>
      <c r="CV106" s="179" t="str">
        <f t="shared" si="64"/>
        <v/>
      </c>
      <c r="CW106" s="180" t="str">
        <f t="shared" si="65"/>
        <v/>
      </c>
      <c r="CY106" s="28" t="str">
        <f t="shared" si="66"/>
        <v/>
      </c>
      <c r="CZ106" s="28" t="str">
        <f t="shared" si="67"/>
        <v/>
      </c>
      <c r="DU106" s="121" t="str">
        <f t="shared" si="45"/>
        <v/>
      </c>
      <c r="DW106" s="17" t="str">
        <f t="shared" si="46"/>
        <v/>
      </c>
    </row>
    <row r="107" spans="1:127" ht="30" customHeight="1" x14ac:dyDescent="0.25">
      <c r="A107" s="34"/>
      <c r="B107" s="266" t="str">
        <f t="shared" si="68"/>
        <v/>
      </c>
      <c r="C107" s="267"/>
      <c r="D107" s="268"/>
      <c r="E107" s="269"/>
      <c r="F107" s="269"/>
      <c r="G107" s="269"/>
      <c r="H107" s="270"/>
      <c r="I107" s="270"/>
      <c r="J107" s="270"/>
      <c r="K107" s="270"/>
      <c r="L107" s="270"/>
      <c r="M107" s="270"/>
      <c r="N107" s="270"/>
      <c r="O107" s="269"/>
      <c r="P107" s="269"/>
      <c r="Q107" s="269"/>
      <c r="R107" s="271"/>
      <c r="S107" s="272"/>
      <c r="T107" s="254" t="str">
        <f t="shared" si="39"/>
        <v/>
      </c>
      <c r="U107" s="255"/>
      <c r="V107" s="34"/>
      <c r="AG107" s="17" t="str">
        <f t="shared" si="47"/>
        <v/>
      </c>
      <c r="AI107" s="263">
        <v>100</v>
      </c>
      <c r="AJ107" s="264"/>
      <c r="AK107" s="265"/>
      <c r="AL107" s="263" t="str">
        <f t="shared" si="48"/>
        <v/>
      </c>
      <c r="AM107" s="264"/>
      <c r="AN107" s="264"/>
      <c r="AO107" s="263" t="str">
        <f t="shared" si="49"/>
        <v/>
      </c>
      <c r="AP107" s="264"/>
      <c r="AQ107" s="264"/>
      <c r="AR107" s="264"/>
      <c r="AS107" s="264"/>
      <c r="AT107" s="264"/>
      <c r="AU107" s="265"/>
      <c r="AV107" s="263" t="str">
        <f t="shared" si="50"/>
        <v/>
      </c>
      <c r="AW107" s="264"/>
      <c r="AX107" s="264"/>
      <c r="AY107" s="263" t="str">
        <f t="shared" si="51"/>
        <v/>
      </c>
      <c r="AZ107" s="265"/>
      <c r="BB107" s="24" t="str">
        <f>IF($AG107="", "", IF(AND($AL107="", $AO107="", $AV107="", $AY107=""), $BB$3, IF(COUNTIF($BB$8:$BB106, $BB$4)&gt;0, $BB$5, $BB$4)))</f>
        <v/>
      </c>
      <c r="BD107" s="31" t="str">
        <f t="shared" si="52"/>
        <v/>
      </c>
      <c r="BF107" s="28" t="str">
        <f t="shared" si="53"/>
        <v/>
      </c>
      <c r="BH107" s="28" t="str">
        <f>IF($E107="", "", $BH$3+SUMIF($O$8:$O106, $E107, $CJ$8:$CJ106)-SUMIF($E$8:$E106, $E107, $H$8:$H106))</f>
        <v/>
      </c>
      <c r="BJ107" s="17" t="str">
        <f t="shared" si="54"/>
        <v/>
      </c>
      <c r="BM107" s="28" t="str">
        <f t="shared" si="55"/>
        <v/>
      </c>
      <c r="BN107" s="26"/>
      <c r="BO107" s="28" t="str">
        <f>IF($O107="", "", $BH$3+SUMIF($O$8:$O106, $O107, $CP$8:$CP106)-SUMIF($E$8:$E106, $O107, $H$8:$H106))</f>
        <v/>
      </c>
      <c r="BP107" s="26"/>
      <c r="BQ107" s="69" t="str">
        <f>IF($AG107="", "", IF($R107="", $BQ$5, IFERROR(INDEX('Game Setup'!$JE$8:$JE$176, MATCH($R107, 'Game Setup'!$JE$8:$JE$176, 1)), "")))</f>
        <v/>
      </c>
      <c r="BR107" s="26"/>
      <c r="BS107" s="73" t="str">
        <f>IF(OR($E107="", $BQ107=""), "", IFERROR(INDEX('Game Setup'!$ML$8:$NE$176, MATCH($BQ107, 'Game Setup'!$JE$8:$JE$176, 0), MATCH($E107, 'Game Setup'!$ML$7:$NE$7, 0)), ""))</f>
        <v/>
      </c>
      <c r="BT107" s="74" t="str">
        <f>IF(OR($O107="", $BQ107=""), "", IFERROR(INDEX('Game Setup'!$ML$8:$NE$176, MATCH($BQ107, 'Game Setup'!$JE$8:$JE$176, 0), MATCH($O107, 'Game Setup'!$ML$7:$NE$7, 0)), ""))</f>
        <v/>
      </c>
      <c r="BU107" s="74" t="str">
        <f>IF(OR($O107="", $BQ107=""), "", IFERROR(INDEX('Game Setup'!$NG$8:$NG$176, MATCH($BQ107, 'Game Setup'!$JE$8:$JE$176, 0)), ""))</f>
        <v/>
      </c>
      <c r="BV107" s="26"/>
      <c r="BW107" s="179" t="str">
        <f t="shared" si="56"/>
        <v/>
      </c>
      <c r="BX107" s="180" t="str">
        <f t="shared" si="57"/>
        <v/>
      </c>
      <c r="BY107" s="26"/>
      <c r="BZ107" s="40" t="str">
        <f t="shared" si="40"/>
        <v/>
      </c>
      <c r="CB107" s="40" t="str">
        <f t="shared" si="41"/>
        <v/>
      </c>
      <c r="CD107" s="28" t="str">
        <f t="shared" si="42"/>
        <v/>
      </c>
      <c r="CF107" s="28" t="str">
        <f t="shared" si="58"/>
        <v/>
      </c>
      <c r="CH107" s="28" t="str">
        <f t="shared" si="43"/>
        <v/>
      </c>
      <c r="CJ107" s="28" t="str">
        <f t="shared" si="59"/>
        <v/>
      </c>
      <c r="CL107" s="28">
        <f t="shared" si="60"/>
        <v>0</v>
      </c>
      <c r="CN107" s="28" t="str">
        <f t="shared" si="61"/>
        <v/>
      </c>
      <c r="CO107" s="26"/>
      <c r="CP107" s="28" t="str">
        <f t="shared" si="44"/>
        <v/>
      </c>
      <c r="CS107" s="17" t="str">
        <f t="shared" si="62"/>
        <v/>
      </c>
      <c r="CT107" s="19" t="str">
        <f t="shared" si="63"/>
        <v/>
      </c>
      <c r="CV107" s="179" t="str">
        <f t="shared" si="64"/>
        <v/>
      </c>
      <c r="CW107" s="180" t="str">
        <f t="shared" si="65"/>
        <v/>
      </c>
      <c r="CY107" s="28" t="str">
        <f t="shared" si="66"/>
        <v/>
      </c>
      <c r="CZ107" s="28" t="str">
        <f t="shared" si="67"/>
        <v/>
      </c>
      <c r="DU107" s="121" t="str">
        <f t="shared" si="45"/>
        <v/>
      </c>
      <c r="DW107" s="17" t="str">
        <f t="shared" si="46"/>
        <v/>
      </c>
    </row>
    <row r="108" spans="1:127" ht="30" customHeight="1" x14ac:dyDescent="0.25">
      <c r="A108" s="34"/>
      <c r="B108" s="266" t="str">
        <f t="shared" si="68"/>
        <v/>
      </c>
      <c r="C108" s="267"/>
      <c r="D108" s="268"/>
      <c r="E108" s="269"/>
      <c r="F108" s="269"/>
      <c r="G108" s="269"/>
      <c r="H108" s="270"/>
      <c r="I108" s="270"/>
      <c r="J108" s="270"/>
      <c r="K108" s="270"/>
      <c r="L108" s="270"/>
      <c r="M108" s="270"/>
      <c r="N108" s="270"/>
      <c r="O108" s="269"/>
      <c r="P108" s="269"/>
      <c r="Q108" s="269"/>
      <c r="R108" s="271"/>
      <c r="S108" s="272"/>
      <c r="T108" s="254" t="str">
        <f t="shared" si="39"/>
        <v/>
      </c>
      <c r="U108" s="255"/>
      <c r="V108" s="34"/>
      <c r="AG108" s="17" t="str">
        <f t="shared" si="47"/>
        <v/>
      </c>
      <c r="AI108" s="263">
        <v>101</v>
      </c>
      <c r="AJ108" s="264"/>
      <c r="AK108" s="265"/>
      <c r="AL108" s="263" t="str">
        <f t="shared" si="48"/>
        <v/>
      </c>
      <c r="AM108" s="264"/>
      <c r="AN108" s="264"/>
      <c r="AO108" s="263" t="str">
        <f t="shared" si="49"/>
        <v/>
      </c>
      <c r="AP108" s="264"/>
      <c r="AQ108" s="264"/>
      <c r="AR108" s="264"/>
      <c r="AS108" s="264"/>
      <c r="AT108" s="264"/>
      <c r="AU108" s="265"/>
      <c r="AV108" s="263" t="str">
        <f t="shared" si="50"/>
        <v/>
      </c>
      <c r="AW108" s="264"/>
      <c r="AX108" s="264"/>
      <c r="AY108" s="263" t="str">
        <f t="shared" si="51"/>
        <v/>
      </c>
      <c r="AZ108" s="265"/>
      <c r="BB108" s="24" t="str">
        <f>IF($AG108="", "", IF(AND($AL108="", $AO108="", $AV108="", $AY108=""), $BB$3, IF(COUNTIF($BB$8:$BB107, $BB$4)&gt;0, $BB$5, $BB$4)))</f>
        <v/>
      </c>
      <c r="BD108" s="31" t="str">
        <f t="shared" si="52"/>
        <v/>
      </c>
      <c r="BF108" s="28" t="str">
        <f t="shared" si="53"/>
        <v/>
      </c>
      <c r="BH108" s="28" t="str">
        <f>IF($E108="", "", $BH$3+SUMIF($O$8:$O107, $E108, $CJ$8:$CJ107)-SUMIF($E$8:$E107, $E108, $H$8:$H107))</f>
        <v/>
      </c>
      <c r="BJ108" s="17" t="str">
        <f t="shared" si="54"/>
        <v/>
      </c>
      <c r="BM108" s="28" t="str">
        <f t="shared" si="55"/>
        <v/>
      </c>
      <c r="BN108" s="26"/>
      <c r="BO108" s="28" t="str">
        <f>IF($O108="", "", $BH$3+SUMIF($O$8:$O107, $O108, $CP$8:$CP107)-SUMIF($E$8:$E107, $O108, $H$8:$H107))</f>
        <v/>
      </c>
      <c r="BP108" s="26"/>
      <c r="BQ108" s="69" t="str">
        <f>IF($AG108="", "", IF($R108="", $BQ$5, IFERROR(INDEX('Game Setup'!$JE$8:$JE$176, MATCH($R108, 'Game Setup'!$JE$8:$JE$176, 1)), "")))</f>
        <v/>
      </c>
      <c r="BR108" s="26"/>
      <c r="BS108" s="73" t="str">
        <f>IF(OR($E108="", $BQ108=""), "", IFERROR(INDEX('Game Setup'!$ML$8:$NE$176, MATCH($BQ108, 'Game Setup'!$JE$8:$JE$176, 0), MATCH($E108, 'Game Setup'!$ML$7:$NE$7, 0)), ""))</f>
        <v/>
      </c>
      <c r="BT108" s="74" t="str">
        <f>IF(OR($O108="", $BQ108=""), "", IFERROR(INDEX('Game Setup'!$ML$8:$NE$176, MATCH($BQ108, 'Game Setup'!$JE$8:$JE$176, 0), MATCH($O108, 'Game Setup'!$ML$7:$NE$7, 0)), ""))</f>
        <v/>
      </c>
      <c r="BU108" s="74" t="str">
        <f>IF(OR($O108="", $BQ108=""), "", IFERROR(INDEX('Game Setup'!$NG$8:$NG$176, MATCH($BQ108, 'Game Setup'!$JE$8:$JE$176, 0)), ""))</f>
        <v/>
      </c>
      <c r="BV108" s="26"/>
      <c r="BW108" s="179" t="str">
        <f t="shared" si="56"/>
        <v/>
      </c>
      <c r="BX108" s="180" t="str">
        <f t="shared" si="57"/>
        <v/>
      </c>
      <c r="BY108" s="26"/>
      <c r="BZ108" s="40" t="str">
        <f t="shared" si="40"/>
        <v/>
      </c>
      <c r="CB108" s="40" t="str">
        <f t="shared" si="41"/>
        <v/>
      </c>
      <c r="CD108" s="28" t="str">
        <f t="shared" si="42"/>
        <v/>
      </c>
      <c r="CF108" s="28" t="str">
        <f t="shared" si="58"/>
        <v/>
      </c>
      <c r="CH108" s="28" t="str">
        <f t="shared" si="43"/>
        <v/>
      </c>
      <c r="CJ108" s="28" t="str">
        <f t="shared" si="59"/>
        <v/>
      </c>
      <c r="CL108" s="28">
        <f t="shared" si="60"/>
        <v>0</v>
      </c>
      <c r="CN108" s="28" t="str">
        <f t="shared" si="61"/>
        <v/>
      </c>
      <c r="CO108" s="26"/>
      <c r="CP108" s="28" t="str">
        <f t="shared" si="44"/>
        <v/>
      </c>
      <c r="CS108" s="17" t="str">
        <f t="shared" si="62"/>
        <v/>
      </c>
      <c r="CT108" s="19" t="str">
        <f t="shared" si="63"/>
        <v/>
      </c>
      <c r="CV108" s="179" t="str">
        <f t="shared" si="64"/>
        <v/>
      </c>
      <c r="CW108" s="180" t="str">
        <f t="shared" si="65"/>
        <v/>
      </c>
      <c r="CY108" s="28" t="str">
        <f t="shared" si="66"/>
        <v/>
      </c>
      <c r="CZ108" s="28" t="str">
        <f t="shared" si="67"/>
        <v/>
      </c>
      <c r="DU108" s="121" t="str">
        <f t="shared" si="45"/>
        <v/>
      </c>
      <c r="DW108" s="17" t="str">
        <f t="shared" si="46"/>
        <v/>
      </c>
    </row>
    <row r="109" spans="1:127" ht="30" customHeight="1" x14ac:dyDescent="0.25">
      <c r="A109" s="34"/>
      <c r="B109" s="266" t="str">
        <f t="shared" si="68"/>
        <v/>
      </c>
      <c r="C109" s="267"/>
      <c r="D109" s="268"/>
      <c r="E109" s="269"/>
      <c r="F109" s="269"/>
      <c r="G109" s="269"/>
      <c r="H109" s="270"/>
      <c r="I109" s="270"/>
      <c r="J109" s="270"/>
      <c r="K109" s="270"/>
      <c r="L109" s="270"/>
      <c r="M109" s="270"/>
      <c r="N109" s="270"/>
      <c r="O109" s="269"/>
      <c r="P109" s="269"/>
      <c r="Q109" s="269"/>
      <c r="R109" s="271"/>
      <c r="S109" s="272"/>
      <c r="T109" s="254" t="str">
        <f t="shared" si="39"/>
        <v/>
      </c>
      <c r="U109" s="255"/>
      <c r="V109" s="34"/>
      <c r="AG109" s="17" t="str">
        <f t="shared" si="47"/>
        <v/>
      </c>
      <c r="AI109" s="263">
        <v>102</v>
      </c>
      <c r="AJ109" s="264"/>
      <c r="AK109" s="265"/>
      <c r="AL109" s="263" t="str">
        <f t="shared" si="48"/>
        <v/>
      </c>
      <c r="AM109" s="264"/>
      <c r="AN109" s="264"/>
      <c r="AO109" s="263" t="str">
        <f t="shared" si="49"/>
        <v/>
      </c>
      <c r="AP109" s="264"/>
      <c r="AQ109" s="264"/>
      <c r="AR109" s="264"/>
      <c r="AS109" s="264"/>
      <c r="AT109" s="264"/>
      <c r="AU109" s="265"/>
      <c r="AV109" s="263" t="str">
        <f t="shared" si="50"/>
        <v/>
      </c>
      <c r="AW109" s="264"/>
      <c r="AX109" s="264"/>
      <c r="AY109" s="263" t="str">
        <f t="shared" si="51"/>
        <v/>
      </c>
      <c r="AZ109" s="265"/>
      <c r="BB109" s="24" t="str">
        <f>IF($AG109="", "", IF(AND($AL109="", $AO109="", $AV109="", $AY109=""), $BB$3, IF(COUNTIF($BB$8:$BB108, $BB$4)&gt;0, $BB$5, $BB$4)))</f>
        <v/>
      </c>
      <c r="BD109" s="31" t="str">
        <f t="shared" si="52"/>
        <v/>
      </c>
      <c r="BF109" s="28" t="str">
        <f t="shared" si="53"/>
        <v/>
      </c>
      <c r="BH109" s="28" t="str">
        <f>IF($E109="", "", $BH$3+SUMIF($O$8:$O108, $E109, $CJ$8:$CJ108)-SUMIF($E$8:$E108, $E109, $H$8:$H108))</f>
        <v/>
      </c>
      <c r="BJ109" s="17" t="str">
        <f t="shared" si="54"/>
        <v/>
      </c>
      <c r="BM109" s="28" t="str">
        <f t="shared" si="55"/>
        <v/>
      </c>
      <c r="BN109" s="26"/>
      <c r="BO109" s="28" t="str">
        <f>IF($O109="", "", $BH$3+SUMIF($O$8:$O108, $O109, $CP$8:$CP108)-SUMIF($E$8:$E108, $O109, $H$8:$H108))</f>
        <v/>
      </c>
      <c r="BP109" s="26"/>
      <c r="BQ109" s="69" t="str">
        <f>IF($AG109="", "", IF($R109="", $BQ$5, IFERROR(INDEX('Game Setup'!$JE$8:$JE$176, MATCH($R109, 'Game Setup'!$JE$8:$JE$176, 1)), "")))</f>
        <v/>
      </c>
      <c r="BR109" s="26"/>
      <c r="BS109" s="73" t="str">
        <f>IF(OR($E109="", $BQ109=""), "", IFERROR(INDEX('Game Setup'!$ML$8:$NE$176, MATCH($BQ109, 'Game Setup'!$JE$8:$JE$176, 0), MATCH($E109, 'Game Setup'!$ML$7:$NE$7, 0)), ""))</f>
        <v/>
      </c>
      <c r="BT109" s="74" t="str">
        <f>IF(OR($O109="", $BQ109=""), "", IFERROR(INDEX('Game Setup'!$ML$8:$NE$176, MATCH($BQ109, 'Game Setup'!$JE$8:$JE$176, 0), MATCH($O109, 'Game Setup'!$ML$7:$NE$7, 0)), ""))</f>
        <v/>
      </c>
      <c r="BU109" s="74" t="str">
        <f>IF(OR($O109="", $BQ109=""), "", IFERROR(INDEX('Game Setup'!$NG$8:$NG$176, MATCH($BQ109, 'Game Setup'!$JE$8:$JE$176, 0)), ""))</f>
        <v/>
      </c>
      <c r="BV109" s="26"/>
      <c r="BW109" s="179" t="str">
        <f t="shared" si="56"/>
        <v/>
      </c>
      <c r="BX109" s="180" t="str">
        <f t="shared" si="57"/>
        <v/>
      </c>
      <c r="BY109" s="26"/>
      <c r="BZ109" s="40" t="str">
        <f t="shared" si="40"/>
        <v/>
      </c>
      <c r="CB109" s="40" t="str">
        <f t="shared" si="41"/>
        <v/>
      </c>
      <c r="CD109" s="28" t="str">
        <f t="shared" si="42"/>
        <v/>
      </c>
      <c r="CF109" s="28" t="str">
        <f t="shared" si="58"/>
        <v/>
      </c>
      <c r="CH109" s="28" t="str">
        <f t="shared" si="43"/>
        <v/>
      </c>
      <c r="CJ109" s="28" t="str">
        <f t="shared" si="59"/>
        <v/>
      </c>
      <c r="CL109" s="28">
        <f t="shared" si="60"/>
        <v>0</v>
      </c>
      <c r="CN109" s="28" t="str">
        <f t="shared" si="61"/>
        <v/>
      </c>
      <c r="CO109" s="26"/>
      <c r="CP109" s="28" t="str">
        <f t="shared" si="44"/>
        <v/>
      </c>
      <c r="CS109" s="17" t="str">
        <f t="shared" si="62"/>
        <v/>
      </c>
      <c r="CT109" s="19" t="str">
        <f t="shared" si="63"/>
        <v/>
      </c>
      <c r="CV109" s="179" t="str">
        <f t="shared" si="64"/>
        <v/>
      </c>
      <c r="CW109" s="180" t="str">
        <f t="shared" si="65"/>
        <v/>
      </c>
      <c r="CY109" s="28" t="str">
        <f t="shared" si="66"/>
        <v/>
      </c>
      <c r="CZ109" s="28" t="str">
        <f t="shared" si="67"/>
        <v/>
      </c>
      <c r="DU109" s="121" t="str">
        <f t="shared" si="45"/>
        <v/>
      </c>
      <c r="DW109" s="17" t="str">
        <f t="shared" si="46"/>
        <v/>
      </c>
    </row>
    <row r="110" spans="1:127" ht="30" customHeight="1" x14ac:dyDescent="0.25">
      <c r="A110" s="34"/>
      <c r="B110" s="266" t="str">
        <f t="shared" si="68"/>
        <v/>
      </c>
      <c r="C110" s="267"/>
      <c r="D110" s="268"/>
      <c r="E110" s="269"/>
      <c r="F110" s="269"/>
      <c r="G110" s="269"/>
      <c r="H110" s="270"/>
      <c r="I110" s="270"/>
      <c r="J110" s="270"/>
      <c r="K110" s="270"/>
      <c r="L110" s="270"/>
      <c r="M110" s="270"/>
      <c r="N110" s="270"/>
      <c r="O110" s="269"/>
      <c r="P110" s="269"/>
      <c r="Q110" s="269"/>
      <c r="R110" s="271"/>
      <c r="S110" s="272"/>
      <c r="T110" s="254" t="str">
        <f t="shared" si="39"/>
        <v/>
      </c>
      <c r="U110" s="255"/>
      <c r="V110" s="34"/>
      <c r="AG110" s="17" t="str">
        <f t="shared" si="47"/>
        <v/>
      </c>
      <c r="AI110" s="263">
        <v>103</v>
      </c>
      <c r="AJ110" s="264"/>
      <c r="AK110" s="265"/>
      <c r="AL110" s="263" t="str">
        <f t="shared" si="48"/>
        <v/>
      </c>
      <c r="AM110" s="264"/>
      <c r="AN110" s="264"/>
      <c r="AO110" s="263" t="str">
        <f t="shared" si="49"/>
        <v/>
      </c>
      <c r="AP110" s="264"/>
      <c r="AQ110" s="264"/>
      <c r="AR110" s="264"/>
      <c r="AS110" s="264"/>
      <c r="AT110" s="264"/>
      <c r="AU110" s="265"/>
      <c r="AV110" s="263" t="str">
        <f t="shared" si="50"/>
        <v/>
      </c>
      <c r="AW110" s="264"/>
      <c r="AX110" s="264"/>
      <c r="AY110" s="263" t="str">
        <f t="shared" si="51"/>
        <v/>
      </c>
      <c r="AZ110" s="265"/>
      <c r="BB110" s="24" t="str">
        <f>IF($AG110="", "", IF(AND($AL110="", $AO110="", $AV110="", $AY110=""), $BB$3, IF(COUNTIF($BB$8:$BB109, $BB$4)&gt;0, $BB$5, $BB$4)))</f>
        <v/>
      </c>
      <c r="BD110" s="31" t="str">
        <f t="shared" si="52"/>
        <v/>
      </c>
      <c r="BF110" s="28" t="str">
        <f t="shared" si="53"/>
        <v/>
      </c>
      <c r="BH110" s="28" t="str">
        <f>IF($E110="", "", $BH$3+SUMIF($O$8:$O109, $E110, $CJ$8:$CJ109)-SUMIF($E$8:$E109, $E110, $H$8:$H109))</f>
        <v/>
      </c>
      <c r="BJ110" s="17" t="str">
        <f t="shared" si="54"/>
        <v/>
      </c>
      <c r="BM110" s="28" t="str">
        <f t="shared" si="55"/>
        <v/>
      </c>
      <c r="BN110" s="26"/>
      <c r="BO110" s="28" t="str">
        <f>IF($O110="", "", $BH$3+SUMIF($O$8:$O109, $O110, $CP$8:$CP109)-SUMIF($E$8:$E109, $O110, $H$8:$H109))</f>
        <v/>
      </c>
      <c r="BP110" s="26"/>
      <c r="BQ110" s="69" t="str">
        <f>IF($AG110="", "", IF($R110="", $BQ$5, IFERROR(INDEX('Game Setup'!$JE$8:$JE$176, MATCH($R110, 'Game Setup'!$JE$8:$JE$176, 1)), "")))</f>
        <v/>
      </c>
      <c r="BR110" s="26"/>
      <c r="BS110" s="73" t="str">
        <f>IF(OR($E110="", $BQ110=""), "", IFERROR(INDEX('Game Setup'!$ML$8:$NE$176, MATCH($BQ110, 'Game Setup'!$JE$8:$JE$176, 0), MATCH($E110, 'Game Setup'!$ML$7:$NE$7, 0)), ""))</f>
        <v/>
      </c>
      <c r="BT110" s="74" t="str">
        <f>IF(OR($O110="", $BQ110=""), "", IFERROR(INDEX('Game Setup'!$ML$8:$NE$176, MATCH($BQ110, 'Game Setup'!$JE$8:$JE$176, 0), MATCH($O110, 'Game Setup'!$ML$7:$NE$7, 0)), ""))</f>
        <v/>
      </c>
      <c r="BU110" s="74" t="str">
        <f>IF(OR($O110="", $BQ110=""), "", IFERROR(INDEX('Game Setup'!$NG$8:$NG$176, MATCH($BQ110, 'Game Setup'!$JE$8:$JE$176, 0)), ""))</f>
        <v/>
      </c>
      <c r="BV110" s="26"/>
      <c r="BW110" s="179" t="str">
        <f t="shared" si="56"/>
        <v/>
      </c>
      <c r="BX110" s="180" t="str">
        <f t="shared" si="57"/>
        <v/>
      </c>
      <c r="BY110" s="26"/>
      <c r="BZ110" s="40" t="str">
        <f t="shared" si="40"/>
        <v/>
      </c>
      <c r="CB110" s="40" t="str">
        <f t="shared" si="41"/>
        <v/>
      </c>
      <c r="CD110" s="28" t="str">
        <f t="shared" si="42"/>
        <v/>
      </c>
      <c r="CF110" s="28" t="str">
        <f t="shared" si="58"/>
        <v/>
      </c>
      <c r="CH110" s="28" t="str">
        <f t="shared" si="43"/>
        <v/>
      </c>
      <c r="CJ110" s="28" t="str">
        <f t="shared" si="59"/>
        <v/>
      </c>
      <c r="CL110" s="28">
        <f t="shared" si="60"/>
        <v>0</v>
      </c>
      <c r="CN110" s="28" t="str">
        <f t="shared" si="61"/>
        <v/>
      </c>
      <c r="CO110" s="26"/>
      <c r="CP110" s="28" t="str">
        <f t="shared" si="44"/>
        <v/>
      </c>
      <c r="CS110" s="17" t="str">
        <f t="shared" si="62"/>
        <v/>
      </c>
      <c r="CT110" s="19" t="str">
        <f t="shared" si="63"/>
        <v/>
      </c>
      <c r="CV110" s="179" t="str">
        <f t="shared" si="64"/>
        <v/>
      </c>
      <c r="CW110" s="180" t="str">
        <f t="shared" si="65"/>
        <v/>
      </c>
      <c r="CY110" s="28" t="str">
        <f t="shared" si="66"/>
        <v/>
      </c>
      <c r="CZ110" s="28" t="str">
        <f t="shared" si="67"/>
        <v/>
      </c>
      <c r="DU110" s="121" t="str">
        <f t="shared" si="45"/>
        <v/>
      </c>
      <c r="DW110" s="17" t="str">
        <f t="shared" si="46"/>
        <v/>
      </c>
    </row>
    <row r="111" spans="1:127" ht="30" customHeight="1" x14ac:dyDescent="0.25">
      <c r="A111" s="34"/>
      <c r="B111" s="266" t="str">
        <f t="shared" si="68"/>
        <v/>
      </c>
      <c r="C111" s="267"/>
      <c r="D111" s="268"/>
      <c r="E111" s="269"/>
      <c r="F111" s="269"/>
      <c r="G111" s="269"/>
      <c r="H111" s="270"/>
      <c r="I111" s="270"/>
      <c r="J111" s="270"/>
      <c r="K111" s="270"/>
      <c r="L111" s="270"/>
      <c r="M111" s="270"/>
      <c r="N111" s="270"/>
      <c r="O111" s="269"/>
      <c r="P111" s="269"/>
      <c r="Q111" s="269"/>
      <c r="R111" s="271"/>
      <c r="S111" s="272"/>
      <c r="T111" s="254" t="str">
        <f t="shared" si="39"/>
        <v/>
      </c>
      <c r="U111" s="255"/>
      <c r="V111" s="34"/>
      <c r="AG111" s="17" t="str">
        <f t="shared" si="47"/>
        <v/>
      </c>
      <c r="AI111" s="263">
        <v>104</v>
      </c>
      <c r="AJ111" s="264"/>
      <c r="AK111" s="265"/>
      <c r="AL111" s="263" t="str">
        <f t="shared" si="48"/>
        <v/>
      </c>
      <c r="AM111" s="264"/>
      <c r="AN111" s="264"/>
      <c r="AO111" s="263" t="str">
        <f t="shared" si="49"/>
        <v/>
      </c>
      <c r="AP111" s="264"/>
      <c r="AQ111" s="264"/>
      <c r="AR111" s="264"/>
      <c r="AS111" s="264"/>
      <c r="AT111" s="264"/>
      <c r="AU111" s="265"/>
      <c r="AV111" s="263" t="str">
        <f t="shared" si="50"/>
        <v/>
      </c>
      <c r="AW111" s="264"/>
      <c r="AX111" s="264"/>
      <c r="AY111" s="263" t="str">
        <f t="shared" si="51"/>
        <v/>
      </c>
      <c r="AZ111" s="265"/>
      <c r="BB111" s="24" t="str">
        <f>IF($AG111="", "", IF(AND($AL111="", $AO111="", $AV111="", $AY111=""), $BB$3, IF(COUNTIF($BB$8:$BB110, $BB$4)&gt;0, $BB$5, $BB$4)))</f>
        <v/>
      </c>
      <c r="BD111" s="31" t="str">
        <f t="shared" si="52"/>
        <v/>
      </c>
      <c r="BF111" s="28" t="str">
        <f t="shared" si="53"/>
        <v/>
      </c>
      <c r="BH111" s="28" t="str">
        <f>IF($E111="", "", $BH$3+SUMIF($O$8:$O110, $E111, $CJ$8:$CJ110)-SUMIF($E$8:$E110, $E111, $H$8:$H110))</f>
        <v/>
      </c>
      <c r="BJ111" s="17" t="str">
        <f t="shared" si="54"/>
        <v/>
      </c>
      <c r="BM111" s="28" t="str">
        <f t="shared" si="55"/>
        <v/>
      </c>
      <c r="BN111" s="26"/>
      <c r="BO111" s="28" t="str">
        <f>IF($O111="", "", $BH$3+SUMIF($O$8:$O110, $O111, $CP$8:$CP110)-SUMIF($E$8:$E110, $O111, $H$8:$H110))</f>
        <v/>
      </c>
      <c r="BP111" s="26"/>
      <c r="BQ111" s="69" t="str">
        <f>IF($AG111="", "", IF($R111="", $BQ$5, IFERROR(INDEX('Game Setup'!$JE$8:$JE$176, MATCH($R111, 'Game Setup'!$JE$8:$JE$176, 1)), "")))</f>
        <v/>
      </c>
      <c r="BR111" s="26"/>
      <c r="BS111" s="73" t="str">
        <f>IF(OR($E111="", $BQ111=""), "", IFERROR(INDEX('Game Setup'!$ML$8:$NE$176, MATCH($BQ111, 'Game Setup'!$JE$8:$JE$176, 0), MATCH($E111, 'Game Setup'!$ML$7:$NE$7, 0)), ""))</f>
        <v/>
      </c>
      <c r="BT111" s="74" t="str">
        <f>IF(OR($O111="", $BQ111=""), "", IFERROR(INDEX('Game Setup'!$ML$8:$NE$176, MATCH($BQ111, 'Game Setup'!$JE$8:$JE$176, 0), MATCH($O111, 'Game Setup'!$ML$7:$NE$7, 0)), ""))</f>
        <v/>
      </c>
      <c r="BU111" s="74" t="str">
        <f>IF(OR($O111="", $BQ111=""), "", IFERROR(INDEX('Game Setup'!$NG$8:$NG$176, MATCH($BQ111, 'Game Setup'!$JE$8:$JE$176, 0)), ""))</f>
        <v/>
      </c>
      <c r="BV111" s="26"/>
      <c r="BW111" s="179" t="str">
        <f t="shared" si="56"/>
        <v/>
      </c>
      <c r="BX111" s="180" t="str">
        <f t="shared" si="57"/>
        <v/>
      </c>
      <c r="BY111" s="26"/>
      <c r="BZ111" s="40" t="str">
        <f t="shared" si="40"/>
        <v/>
      </c>
      <c r="CB111" s="40" t="str">
        <f t="shared" si="41"/>
        <v/>
      </c>
      <c r="CD111" s="28" t="str">
        <f t="shared" si="42"/>
        <v/>
      </c>
      <c r="CF111" s="28" t="str">
        <f t="shared" si="58"/>
        <v/>
      </c>
      <c r="CH111" s="28" t="str">
        <f t="shared" si="43"/>
        <v/>
      </c>
      <c r="CJ111" s="28" t="str">
        <f t="shared" si="59"/>
        <v/>
      </c>
      <c r="CL111" s="28">
        <f t="shared" si="60"/>
        <v>0</v>
      </c>
      <c r="CN111" s="28" t="str">
        <f t="shared" si="61"/>
        <v/>
      </c>
      <c r="CO111" s="26"/>
      <c r="CP111" s="28" t="str">
        <f t="shared" si="44"/>
        <v/>
      </c>
      <c r="CS111" s="17" t="str">
        <f t="shared" si="62"/>
        <v/>
      </c>
      <c r="CT111" s="19" t="str">
        <f t="shared" si="63"/>
        <v/>
      </c>
      <c r="CV111" s="179" t="str">
        <f t="shared" si="64"/>
        <v/>
      </c>
      <c r="CW111" s="180" t="str">
        <f t="shared" si="65"/>
        <v/>
      </c>
      <c r="CY111" s="28" t="str">
        <f t="shared" si="66"/>
        <v/>
      </c>
      <c r="CZ111" s="28" t="str">
        <f t="shared" si="67"/>
        <v/>
      </c>
      <c r="DU111" s="121" t="str">
        <f t="shared" si="45"/>
        <v/>
      </c>
      <c r="DW111" s="17" t="str">
        <f t="shared" si="46"/>
        <v/>
      </c>
    </row>
    <row r="112" spans="1:127" ht="30" customHeight="1" x14ac:dyDescent="0.25">
      <c r="A112" s="34"/>
      <c r="B112" s="266" t="str">
        <f t="shared" si="68"/>
        <v/>
      </c>
      <c r="C112" s="267"/>
      <c r="D112" s="268"/>
      <c r="E112" s="269"/>
      <c r="F112" s="269"/>
      <c r="G112" s="269"/>
      <c r="H112" s="270"/>
      <c r="I112" s="270"/>
      <c r="J112" s="270"/>
      <c r="K112" s="270"/>
      <c r="L112" s="270"/>
      <c r="M112" s="270"/>
      <c r="N112" s="270"/>
      <c r="O112" s="269"/>
      <c r="P112" s="269"/>
      <c r="Q112" s="269"/>
      <c r="R112" s="271"/>
      <c r="S112" s="272"/>
      <c r="T112" s="254" t="str">
        <f t="shared" si="39"/>
        <v/>
      </c>
      <c r="U112" s="255"/>
      <c r="V112" s="34"/>
      <c r="AG112" s="17" t="str">
        <f t="shared" si="47"/>
        <v/>
      </c>
      <c r="AI112" s="263">
        <v>105</v>
      </c>
      <c r="AJ112" s="264"/>
      <c r="AK112" s="265"/>
      <c r="AL112" s="263" t="str">
        <f t="shared" si="48"/>
        <v/>
      </c>
      <c r="AM112" s="264"/>
      <c r="AN112" s="264"/>
      <c r="AO112" s="263" t="str">
        <f t="shared" si="49"/>
        <v/>
      </c>
      <c r="AP112" s="264"/>
      <c r="AQ112" s="264"/>
      <c r="AR112" s="264"/>
      <c r="AS112" s="264"/>
      <c r="AT112" s="264"/>
      <c r="AU112" s="265"/>
      <c r="AV112" s="263" t="str">
        <f t="shared" si="50"/>
        <v/>
      </c>
      <c r="AW112" s="264"/>
      <c r="AX112" s="264"/>
      <c r="AY112" s="263" t="str">
        <f t="shared" si="51"/>
        <v/>
      </c>
      <c r="AZ112" s="265"/>
      <c r="BB112" s="24" t="str">
        <f>IF($AG112="", "", IF(AND($AL112="", $AO112="", $AV112="", $AY112=""), $BB$3, IF(COUNTIF($BB$8:$BB111, $BB$4)&gt;0, $BB$5, $BB$4)))</f>
        <v/>
      </c>
      <c r="BD112" s="31" t="str">
        <f t="shared" si="52"/>
        <v/>
      </c>
      <c r="BF112" s="28" t="str">
        <f t="shared" si="53"/>
        <v/>
      </c>
      <c r="BH112" s="28" t="str">
        <f>IF($E112="", "", $BH$3+SUMIF($O$8:$O111, $E112, $CJ$8:$CJ111)-SUMIF($E$8:$E111, $E112, $H$8:$H111))</f>
        <v/>
      </c>
      <c r="BJ112" s="17" t="str">
        <f t="shared" si="54"/>
        <v/>
      </c>
      <c r="BM112" s="28" t="str">
        <f t="shared" si="55"/>
        <v/>
      </c>
      <c r="BN112" s="26"/>
      <c r="BO112" s="28" t="str">
        <f>IF($O112="", "", $BH$3+SUMIF($O$8:$O111, $O112, $CP$8:$CP111)-SUMIF($E$8:$E111, $O112, $H$8:$H111))</f>
        <v/>
      </c>
      <c r="BP112" s="26"/>
      <c r="BQ112" s="69" t="str">
        <f>IF($AG112="", "", IF($R112="", $BQ$5, IFERROR(INDEX('Game Setup'!$JE$8:$JE$176, MATCH($R112, 'Game Setup'!$JE$8:$JE$176, 1)), "")))</f>
        <v/>
      </c>
      <c r="BR112" s="26"/>
      <c r="BS112" s="73" t="str">
        <f>IF(OR($E112="", $BQ112=""), "", IFERROR(INDEX('Game Setup'!$ML$8:$NE$176, MATCH($BQ112, 'Game Setup'!$JE$8:$JE$176, 0), MATCH($E112, 'Game Setup'!$ML$7:$NE$7, 0)), ""))</f>
        <v/>
      </c>
      <c r="BT112" s="74" t="str">
        <f>IF(OR($O112="", $BQ112=""), "", IFERROR(INDEX('Game Setup'!$ML$8:$NE$176, MATCH($BQ112, 'Game Setup'!$JE$8:$JE$176, 0), MATCH($O112, 'Game Setup'!$ML$7:$NE$7, 0)), ""))</f>
        <v/>
      </c>
      <c r="BU112" s="74" t="str">
        <f>IF(OR($O112="", $BQ112=""), "", IFERROR(INDEX('Game Setup'!$NG$8:$NG$176, MATCH($BQ112, 'Game Setup'!$JE$8:$JE$176, 0)), ""))</f>
        <v/>
      </c>
      <c r="BV112" s="26"/>
      <c r="BW112" s="179" t="str">
        <f t="shared" si="56"/>
        <v/>
      </c>
      <c r="BX112" s="180" t="str">
        <f t="shared" si="57"/>
        <v/>
      </c>
      <c r="BY112" s="26"/>
      <c r="BZ112" s="40" t="str">
        <f t="shared" si="40"/>
        <v/>
      </c>
      <c r="CB112" s="40" t="str">
        <f t="shared" si="41"/>
        <v/>
      </c>
      <c r="CD112" s="28" t="str">
        <f t="shared" si="42"/>
        <v/>
      </c>
      <c r="CF112" s="28" t="str">
        <f t="shared" si="58"/>
        <v/>
      </c>
      <c r="CH112" s="28" t="str">
        <f t="shared" si="43"/>
        <v/>
      </c>
      <c r="CJ112" s="28" t="str">
        <f t="shared" si="59"/>
        <v/>
      </c>
      <c r="CL112" s="28">
        <f t="shared" si="60"/>
        <v>0</v>
      </c>
      <c r="CN112" s="28" t="str">
        <f t="shared" si="61"/>
        <v/>
      </c>
      <c r="CO112" s="26"/>
      <c r="CP112" s="28" t="str">
        <f t="shared" si="44"/>
        <v/>
      </c>
      <c r="CS112" s="17" t="str">
        <f t="shared" si="62"/>
        <v/>
      </c>
      <c r="CT112" s="19" t="str">
        <f t="shared" si="63"/>
        <v/>
      </c>
      <c r="CV112" s="179" t="str">
        <f t="shared" si="64"/>
        <v/>
      </c>
      <c r="CW112" s="180" t="str">
        <f t="shared" si="65"/>
        <v/>
      </c>
      <c r="CY112" s="28" t="str">
        <f t="shared" si="66"/>
        <v/>
      </c>
      <c r="CZ112" s="28" t="str">
        <f t="shared" si="67"/>
        <v/>
      </c>
      <c r="DU112" s="121" t="str">
        <f t="shared" si="45"/>
        <v/>
      </c>
      <c r="DW112" s="17" t="str">
        <f t="shared" si="46"/>
        <v/>
      </c>
    </row>
    <row r="113" spans="1:127" ht="30" customHeight="1" x14ac:dyDescent="0.25">
      <c r="A113" s="34"/>
      <c r="B113" s="266" t="str">
        <f t="shared" si="68"/>
        <v/>
      </c>
      <c r="C113" s="267"/>
      <c r="D113" s="268"/>
      <c r="E113" s="269"/>
      <c r="F113" s="269"/>
      <c r="G113" s="269"/>
      <c r="H113" s="270"/>
      <c r="I113" s="270"/>
      <c r="J113" s="270"/>
      <c r="K113" s="270"/>
      <c r="L113" s="270"/>
      <c r="M113" s="270"/>
      <c r="N113" s="270"/>
      <c r="O113" s="269"/>
      <c r="P113" s="269"/>
      <c r="Q113" s="269"/>
      <c r="R113" s="271"/>
      <c r="S113" s="272"/>
      <c r="T113" s="254" t="str">
        <f t="shared" si="39"/>
        <v/>
      </c>
      <c r="U113" s="255"/>
      <c r="V113" s="34"/>
      <c r="AG113" s="17" t="str">
        <f t="shared" si="47"/>
        <v/>
      </c>
      <c r="AI113" s="263">
        <v>106</v>
      </c>
      <c r="AJ113" s="264"/>
      <c r="AK113" s="265"/>
      <c r="AL113" s="263" t="str">
        <f t="shared" si="48"/>
        <v/>
      </c>
      <c r="AM113" s="264"/>
      <c r="AN113" s="264"/>
      <c r="AO113" s="263" t="str">
        <f t="shared" si="49"/>
        <v/>
      </c>
      <c r="AP113" s="264"/>
      <c r="AQ113" s="264"/>
      <c r="AR113" s="264"/>
      <c r="AS113" s="264"/>
      <c r="AT113" s="264"/>
      <c r="AU113" s="265"/>
      <c r="AV113" s="263" t="str">
        <f t="shared" si="50"/>
        <v/>
      </c>
      <c r="AW113" s="264"/>
      <c r="AX113" s="264"/>
      <c r="AY113" s="263" t="str">
        <f t="shared" si="51"/>
        <v/>
      </c>
      <c r="AZ113" s="265"/>
      <c r="BB113" s="24" t="str">
        <f>IF($AG113="", "", IF(AND($AL113="", $AO113="", $AV113="", $AY113=""), $BB$3, IF(COUNTIF($BB$8:$BB112, $BB$4)&gt;0, $BB$5, $BB$4)))</f>
        <v/>
      </c>
      <c r="BD113" s="31" t="str">
        <f t="shared" si="52"/>
        <v/>
      </c>
      <c r="BF113" s="28" t="str">
        <f t="shared" si="53"/>
        <v/>
      </c>
      <c r="BH113" s="28" t="str">
        <f>IF($E113="", "", $BH$3+SUMIF($O$8:$O112, $E113, $CJ$8:$CJ112)-SUMIF($E$8:$E112, $E113, $H$8:$H112))</f>
        <v/>
      </c>
      <c r="BJ113" s="17" t="str">
        <f t="shared" si="54"/>
        <v/>
      </c>
      <c r="BM113" s="28" t="str">
        <f t="shared" si="55"/>
        <v/>
      </c>
      <c r="BN113" s="26"/>
      <c r="BO113" s="28" t="str">
        <f>IF($O113="", "", $BH$3+SUMIF($O$8:$O112, $O113, $CP$8:$CP112)-SUMIF($E$8:$E112, $O113, $H$8:$H112))</f>
        <v/>
      </c>
      <c r="BP113" s="26"/>
      <c r="BQ113" s="69" t="str">
        <f>IF($AG113="", "", IF($R113="", $BQ$5, IFERROR(INDEX('Game Setup'!$JE$8:$JE$176, MATCH($R113, 'Game Setup'!$JE$8:$JE$176, 1)), "")))</f>
        <v/>
      </c>
      <c r="BR113" s="26"/>
      <c r="BS113" s="73" t="str">
        <f>IF(OR($E113="", $BQ113=""), "", IFERROR(INDEX('Game Setup'!$ML$8:$NE$176, MATCH($BQ113, 'Game Setup'!$JE$8:$JE$176, 0), MATCH($E113, 'Game Setup'!$ML$7:$NE$7, 0)), ""))</f>
        <v/>
      </c>
      <c r="BT113" s="74" t="str">
        <f>IF(OR($O113="", $BQ113=""), "", IFERROR(INDEX('Game Setup'!$ML$8:$NE$176, MATCH($BQ113, 'Game Setup'!$JE$8:$JE$176, 0), MATCH($O113, 'Game Setup'!$ML$7:$NE$7, 0)), ""))</f>
        <v/>
      </c>
      <c r="BU113" s="74" t="str">
        <f>IF(OR($O113="", $BQ113=""), "", IFERROR(INDEX('Game Setup'!$NG$8:$NG$176, MATCH($BQ113, 'Game Setup'!$JE$8:$JE$176, 0)), ""))</f>
        <v/>
      </c>
      <c r="BV113" s="26"/>
      <c r="BW113" s="179" t="str">
        <f t="shared" si="56"/>
        <v/>
      </c>
      <c r="BX113" s="180" t="str">
        <f t="shared" si="57"/>
        <v/>
      </c>
      <c r="BY113" s="26"/>
      <c r="BZ113" s="40" t="str">
        <f t="shared" si="40"/>
        <v/>
      </c>
      <c r="CB113" s="40" t="str">
        <f t="shared" si="41"/>
        <v/>
      </c>
      <c r="CD113" s="28" t="str">
        <f t="shared" si="42"/>
        <v/>
      </c>
      <c r="CF113" s="28" t="str">
        <f t="shared" si="58"/>
        <v/>
      </c>
      <c r="CH113" s="28" t="str">
        <f t="shared" si="43"/>
        <v/>
      </c>
      <c r="CJ113" s="28" t="str">
        <f t="shared" si="59"/>
        <v/>
      </c>
      <c r="CL113" s="28">
        <f t="shared" si="60"/>
        <v>0</v>
      </c>
      <c r="CN113" s="28" t="str">
        <f t="shared" si="61"/>
        <v/>
      </c>
      <c r="CO113" s="26"/>
      <c r="CP113" s="28" t="str">
        <f t="shared" si="44"/>
        <v/>
      </c>
      <c r="CS113" s="17" t="str">
        <f t="shared" si="62"/>
        <v/>
      </c>
      <c r="CT113" s="19" t="str">
        <f t="shared" si="63"/>
        <v/>
      </c>
      <c r="CV113" s="179" t="str">
        <f t="shared" si="64"/>
        <v/>
      </c>
      <c r="CW113" s="180" t="str">
        <f t="shared" si="65"/>
        <v/>
      </c>
      <c r="CY113" s="28" t="str">
        <f t="shared" si="66"/>
        <v/>
      </c>
      <c r="CZ113" s="28" t="str">
        <f t="shared" si="67"/>
        <v/>
      </c>
      <c r="DU113" s="121" t="str">
        <f t="shared" si="45"/>
        <v/>
      </c>
      <c r="DW113" s="17" t="str">
        <f t="shared" si="46"/>
        <v/>
      </c>
    </row>
    <row r="114" spans="1:127" ht="30" customHeight="1" x14ac:dyDescent="0.25">
      <c r="A114" s="34"/>
      <c r="B114" s="266" t="str">
        <f t="shared" si="68"/>
        <v/>
      </c>
      <c r="C114" s="267"/>
      <c r="D114" s="268"/>
      <c r="E114" s="269"/>
      <c r="F114" s="269"/>
      <c r="G114" s="269"/>
      <c r="H114" s="270"/>
      <c r="I114" s="270"/>
      <c r="J114" s="270"/>
      <c r="K114" s="270"/>
      <c r="L114" s="270"/>
      <c r="M114" s="270"/>
      <c r="N114" s="270"/>
      <c r="O114" s="269"/>
      <c r="P114" s="269"/>
      <c r="Q114" s="269"/>
      <c r="R114" s="271"/>
      <c r="S114" s="272"/>
      <c r="T114" s="254" t="str">
        <f t="shared" si="39"/>
        <v/>
      </c>
      <c r="U114" s="255"/>
      <c r="V114" s="34"/>
      <c r="AG114" s="17" t="str">
        <f t="shared" si="47"/>
        <v/>
      </c>
      <c r="AI114" s="263">
        <v>107</v>
      </c>
      <c r="AJ114" s="264"/>
      <c r="AK114" s="265"/>
      <c r="AL114" s="263" t="str">
        <f t="shared" si="48"/>
        <v/>
      </c>
      <c r="AM114" s="264"/>
      <c r="AN114" s="264"/>
      <c r="AO114" s="263" t="str">
        <f t="shared" si="49"/>
        <v/>
      </c>
      <c r="AP114" s="264"/>
      <c r="AQ114" s="264"/>
      <c r="AR114" s="264"/>
      <c r="AS114" s="264"/>
      <c r="AT114" s="264"/>
      <c r="AU114" s="265"/>
      <c r="AV114" s="263" t="str">
        <f t="shared" si="50"/>
        <v/>
      </c>
      <c r="AW114" s="264"/>
      <c r="AX114" s="264"/>
      <c r="AY114" s="263" t="str">
        <f t="shared" si="51"/>
        <v/>
      </c>
      <c r="AZ114" s="265"/>
      <c r="BB114" s="24" t="str">
        <f>IF($AG114="", "", IF(AND($AL114="", $AO114="", $AV114="", $AY114=""), $BB$3, IF(COUNTIF($BB$8:$BB113, $BB$4)&gt;0, $BB$5, $BB$4)))</f>
        <v/>
      </c>
      <c r="BD114" s="31" t="str">
        <f t="shared" si="52"/>
        <v/>
      </c>
      <c r="BF114" s="28" t="str">
        <f t="shared" si="53"/>
        <v/>
      </c>
      <c r="BH114" s="28" t="str">
        <f>IF($E114="", "", $BH$3+SUMIF($O$8:$O113, $E114, $CJ$8:$CJ113)-SUMIF($E$8:$E113, $E114, $H$8:$H113))</f>
        <v/>
      </c>
      <c r="BJ114" s="17" t="str">
        <f t="shared" si="54"/>
        <v/>
      </c>
      <c r="BM114" s="28" t="str">
        <f t="shared" si="55"/>
        <v/>
      </c>
      <c r="BN114" s="26"/>
      <c r="BO114" s="28" t="str">
        <f>IF($O114="", "", $BH$3+SUMIF($O$8:$O113, $O114, $CP$8:$CP113)-SUMIF($E$8:$E113, $O114, $H$8:$H113))</f>
        <v/>
      </c>
      <c r="BP114" s="26"/>
      <c r="BQ114" s="69" t="str">
        <f>IF($AG114="", "", IF($R114="", $BQ$5, IFERROR(INDEX('Game Setup'!$JE$8:$JE$176, MATCH($R114, 'Game Setup'!$JE$8:$JE$176, 1)), "")))</f>
        <v/>
      </c>
      <c r="BR114" s="26"/>
      <c r="BS114" s="73" t="str">
        <f>IF(OR($E114="", $BQ114=""), "", IFERROR(INDEX('Game Setup'!$ML$8:$NE$176, MATCH($BQ114, 'Game Setup'!$JE$8:$JE$176, 0), MATCH($E114, 'Game Setup'!$ML$7:$NE$7, 0)), ""))</f>
        <v/>
      </c>
      <c r="BT114" s="74" t="str">
        <f>IF(OR($O114="", $BQ114=""), "", IFERROR(INDEX('Game Setup'!$ML$8:$NE$176, MATCH($BQ114, 'Game Setup'!$JE$8:$JE$176, 0), MATCH($O114, 'Game Setup'!$ML$7:$NE$7, 0)), ""))</f>
        <v/>
      </c>
      <c r="BU114" s="74" t="str">
        <f>IF(OR($O114="", $BQ114=""), "", IFERROR(INDEX('Game Setup'!$NG$8:$NG$176, MATCH($BQ114, 'Game Setup'!$JE$8:$JE$176, 0)), ""))</f>
        <v/>
      </c>
      <c r="BV114" s="26"/>
      <c r="BW114" s="179" t="str">
        <f t="shared" si="56"/>
        <v/>
      </c>
      <c r="BX114" s="180" t="str">
        <f t="shared" si="57"/>
        <v/>
      </c>
      <c r="BY114" s="26"/>
      <c r="BZ114" s="40" t="str">
        <f t="shared" si="40"/>
        <v/>
      </c>
      <c r="CB114" s="40" t="str">
        <f t="shared" si="41"/>
        <v/>
      </c>
      <c r="CD114" s="28" t="str">
        <f t="shared" si="42"/>
        <v/>
      </c>
      <c r="CF114" s="28" t="str">
        <f t="shared" si="58"/>
        <v/>
      </c>
      <c r="CH114" s="28" t="str">
        <f t="shared" si="43"/>
        <v/>
      </c>
      <c r="CJ114" s="28" t="str">
        <f t="shared" si="59"/>
        <v/>
      </c>
      <c r="CL114" s="28">
        <f t="shared" si="60"/>
        <v>0</v>
      </c>
      <c r="CN114" s="28" t="str">
        <f t="shared" si="61"/>
        <v/>
      </c>
      <c r="CO114" s="26"/>
      <c r="CP114" s="28" t="str">
        <f t="shared" si="44"/>
        <v/>
      </c>
      <c r="CS114" s="17" t="str">
        <f t="shared" si="62"/>
        <v/>
      </c>
      <c r="CT114" s="19" t="str">
        <f t="shared" si="63"/>
        <v/>
      </c>
      <c r="CV114" s="179" t="str">
        <f t="shared" si="64"/>
        <v/>
      </c>
      <c r="CW114" s="180" t="str">
        <f t="shared" si="65"/>
        <v/>
      </c>
      <c r="CY114" s="28" t="str">
        <f t="shared" si="66"/>
        <v/>
      </c>
      <c r="CZ114" s="28" t="str">
        <f t="shared" si="67"/>
        <v/>
      </c>
      <c r="DU114" s="121" t="str">
        <f t="shared" si="45"/>
        <v/>
      </c>
      <c r="DW114" s="17" t="str">
        <f t="shared" si="46"/>
        <v/>
      </c>
    </row>
    <row r="115" spans="1:127" ht="30" customHeight="1" x14ac:dyDescent="0.25">
      <c r="A115" s="34"/>
      <c r="B115" s="266" t="str">
        <f t="shared" si="68"/>
        <v/>
      </c>
      <c r="C115" s="267"/>
      <c r="D115" s="268"/>
      <c r="E115" s="269"/>
      <c r="F115" s="269"/>
      <c r="G115" s="269"/>
      <c r="H115" s="270"/>
      <c r="I115" s="270"/>
      <c r="J115" s="270"/>
      <c r="K115" s="270"/>
      <c r="L115" s="270"/>
      <c r="M115" s="270"/>
      <c r="N115" s="270"/>
      <c r="O115" s="269"/>
      <c r="P115" s="269"/>
      <c r="Q115" s="269"/>
      <c r="R115" s="271"/>
      <c r="S115" s="272"/>
      <c r="T115" s="254" t="str">
        <f t="shared" si="39"/>
        <v/>
      </c>
      <c r="U115" s="255"/>
      <c r="V115" s="34"/>
      <c r="AG115" s="17" t="str">
        <f t="shared" si="47"/>
        <v/>
      </c>
      <c r="AI115" s="263">
        <v>108</v>
      </c>
      <c r="AJ115" s="264"/>
      <c r="AK115" s="265"/>
      <c r="AL115" s="263" t="str">
        <f t="shared" si="48"/>
        <v/>
      </c>
      <c r="AM115" s="264"/>
      <c r="AN115" s="264"/>
      <c r="AO115" s="263" t="str">
        <f t="shared" si="49"/>
        <v/>
      </c>
      <c r="AP115" s="264"/>
      <c r="AQ115" s="264"/>
      <c r="AR115" s="264"/>
      <c r="AS115" s="264"/>
      <c r="AT115" s="264"/>
      <c r="AU115" s="265"/>
      <c r="AV115" s="263" t="str">
        <f t="shared" si="50"/>
        <v/>
      </c>
      <c r="AW115" s="264"/>
      <c r="AX115" s="264"/>
      <c r="AY115" s="263" t="str">
        <f t="shared" si="51"/>
        <v/>
      </c>
      <c r="AZ115" s="265"/>
      <c r="BB115" s="24" t="str">
        <f>IF($AG115="", "", IF(AND($AL115="", $AO115="", $AV115="", $AY115=""), $BB$3, IF(COUNTIF($BB$8:$BB114, $BB$4)&gt;0, $BB$5, $BB$4)))</f>
        <v/>
      </c>
      <c r="BD115" s="31" t="str">
        <f t="shared" si="52"/>
        <v/>
      </c>
      <c r="BF115" s="28" t="str">
        <f t="shared" si="53"/>
        <v/>
      </c>
      <c r="BH115" s="28" t="str">
        <f>IF($E115="", "", $BH$3+SUMIF($O$8:$O114, $E115, $CJ$8:$CJ114)-SUMIF($E$8:$E114, $E115, $H$8:$H114))</f>
        <v/>
      </c>
      <c r="BJ115" s="17" t="str">
        <f t="shared" si="54"/>
        <v/>
      </c>
      <c r="BM115" s="28" t="str">
        <f t="shared" si="55"/>
        <v/>
      </c>
      <c r="BN115" s="26"/>
      <c r="BO115" s="28" t="str">
        <f>IF($O115="", "", $BH$3+SUMIF($O$8:$O114, $O115, $CP$8:$CP114)-SUMIF($E$8:$E114, $O115, $H$8:$H114))</f>
        <v/>
      </c>
      <c r="BP115" s="26"/>
      <c r="BQ115" s="69" t="str">
        <f>IF($AG115="", "", IF($R115="", $BQ$5, IFERROR(INDEX('Game Setup'!$JE$8:$JE$176, MATCH($R115, 'Game Setup'!$JE$8:$JE$176, 1)), "")))</f>
        <v/>
      </c>
      <c r="BR115" s="26"/>
      <c r="BS115" s="73" t="str">
        <f>IF(OR($E115="", $BQ115=""), "", IFERROR(INDEX('Game Setup'!$ML$8:$NE$176, MATCH($BQ115, 'Game Setup'!$JE$8:$JE$176, 0), MATCH($E115, 'Game Setup'!$ML$7:$NE$7, 0)), ""))</f>
        <v/>
      </c>
      <c r="BT115" s="74" t="str">
        <f>IF(OR($O115="", $BQ115=""), "", IFERROR(INDEX('Game Setup'!$ML$8:$NE$176, MATCH($BQ115, 'Game Setup'!$JE$8:$JE$176, 0), MATCH($O115, 'Game Setup'!$ML$7:$NE$7, 0)), ""))</f>
        <v/>
      </c>
      <c r="BU115" s="74" t="str">
        <f>IF(OR($O115="", $BQ115=""), "", IFERROR(INDEX('Game Setup'!$NG$8:$NG$176, MATCH($BQ115, 'Game Setup'!$JE$8:$JE$176, 0)), ""))</f>
        <v/>
      </c>
      <c r="BV115" s="26"/>
      <c r="BW115" s="179" t="str">
        <f t="shared" si="56"/>
        <v/>
      </c>
      <c r="BX115" s="180" t="str">
        <f t="shared" si="57"/>
        <v/>
      </c>
      <c r="BY115" s="26"/>
      <c r="BZ115" s="40" t="str">
        <f t="shared" si="40"/>
        <v/>
      </c>
      <c r="CB115" s="40" t="str">
        <f t="shared" si="41"/>
        <v/>
      </c>
      <c r="CD115" s="28" t="str">
        <f t="shared" si="42"/>
        <v/>
      </c>
      <c r="CF115" s="28" t="str">
        <f t="shared" si="58"/>
        <v/>
      </c>
      <c r="CH115" s="28" t="str">
        <f t="shared" si="43"/>
        <v/>
      </c>
      <c r="CJ115" s="28" t="str">
        <f t="shared" si="59"/>
        <v/>
      </c>
      <c r="CL115" s="28">
        <f t="shared" si="60"/>
        <v>0</v>
      </c>
      <c r="CN115" s="28" t="str">
        <f t="shared" si="61"/>
        <v/>
      </c>
      <c r="CO115" s="26"/>
      <c r="CP115" s="28" t="str">
        <f t="shared" si="44"/>
        <v/>
      </c>
      <c r="CS115" s="17" t="str">
        <f t="shared" si="62"/>
        <v/>
      </c>
      <c r="CT115" s="19" t="str">
        <f t="shared" si="63"/>
        <v/>
      </c>
      <c r="CV115" s="179" t="str">
        <f t="shared" si="64"/>
        <v/>
      </c>
      <c r="CW115" s="180" t="str">
        <f t="shared" si="65"/>
        <v/>
      </c>
      <c r="CY115" s="28" t="str">
        <f t="shared" si="66"/>
        <v/>
      </c>
      <c r="CZ115" s="28" t="str">
        <f t="shared" si="67"/>
        <v/>
      </c>
      <c r="DU115" s="121" t="str">
        <f t="shared" si="45"/>
        <v/>
      </c>
      <c r="DW115" s="17" t="str">
        <f t="shared" si="46"/>
        <v/>
      </c>
    </row>
    <row r="116" spans="1:127" ht="30" customHeight="1" x14ac:dyDescent="0.25">
      <c r="A116" s="34"/>
      <c r="B116" s="266" t="str">
        <f t="shared" si="68"/>
        <v/>
      </c>
      <c r="C116" s="267"/>
      <c r="D116" s="268"/>
      <c r="E116" s="269"/>
      <c r="F116" s="269"/>
      <c r="G116" s="269"/>
      <c r="H116" s="270"/>
      <c r="I116" s="270"/>
      <c r="J116" s="270"/>
      <c r="K116" s="270"/>
      <c r="L116" s="270"/>
      <c r="M116" s="270"/>
      <c r="N116" s="270"/>
      <c r="O116" s="269"/>
      <c r="P116" s="269"/>
      <c r="Q116" s="269"/>
      <c r="R116" s="271"/>
      <c r="S116" s="272"/>
      <c r="T116" s="254" t="str">
        <f t="shared" si="39"/>
        <v/>
      </c>
      <c r="U116" s="255"/>
      <c r="V116" s="34"/>
      <c r="AG116" s="17" t="str">
        <f t="shared" si="47"/>
        <v/>
      </c>
      <c r="AI116" s="263">
        <v>109</v>
      </c>
      <c r="AJ116" s="264"/>
      <c r="AK116" s="265"/>
      <c r="AL116" s="263" t="str">
        <f t="shared" si="48"/>
        <v/>
      </c>
      <c r="AM116" s="264"/>
      <c r="AN116" s="264"/>
      <c r="AO116" s="263" t="str">
        <f t="shared" si="49"/>
        <v/>
      </c>
      <c r="AP116" s="264"/>
      <c r="AQ116" s="264"/>
      <c r="AR116" s="264"/>
      <c r="AS116" s="264"/>
      <c r="AT116" s="264"/>
      <c r="AU116" s="265"/>
      <c r="AV116" s="263" t="str">
        <f t="shared" si="50"/>
        <v/>
      </c>
      <c r="AW116" s="264"/>
      <c r="AX116" s="264"/>
      <c r="AY116" s="263" t="str">
        <f t="shared" si="51"/>
        <v/>
      </c>
      <c r="AZ116" s="265"/>
      <c r="BB116" s="24" t="str">
        <f>IF($AG116="", "", IF(AND($AL116="", $AO116="", $AV116="", $AY116=""), $BB$3, IF(COUNTIF($BB$8:$BB115, $BB$4)&gt;0, $BB$5, $BB$4)))</f>
        <v/>
      </c>
      <c r="BD116" s="31" t="str">
        <f t="shared" si="52"/>
        <v/>
      </c>
      <c r="BF116" s="28" t="str">
        <f t="shared" si="53"/>
        <v/>
      </c>
      <c r="BH116" s="28" t="str">
        <f>IF($E116="", "", $BH$3+SUMIF($O$8:$O115, $E116, $CJ$8:$CJ115)-SUMIF($E$8:$E115, $E116, $H$8:$H115))</f>
        <v/>
      </c>
      <c r="BJ116" s="17" t="str">
        <f t="shared" si="54"/>
        <v/>
      </c>
      <c r="BM116" s="28" t="str">
        <f t="shared" si="55"/>
        <v/>
      </c>
      <c r="BN116" s="26"/>
      <c r="BO116" s="28" t="str">
        <f>IF($O116="", "", $BH$3+SUMIF($O$8:$O115, $O116, $CP$8:$CP115)-SUMIF($E$8:$E115, $O116, $H$8:$H115))</f>
        <v/>
      </c>
      <c r="BP116" s="26"/>
      <c r="BQ116" s="69" t="str">
        <f>IF($AG116="", "", IF($R116="", $BQ$5, IFERROR(INDEX('Game Setup'!$JE$8:$JE$176, MATCH($R116, 'Game Setup'!$JE$8:$JE$176, 1)), "")))</f>
        <v/>
      </c>
      <c r="BR116" s="26"/>
      <c r="BS116" s="73" t="str">
        <f>IF(OR($E116="", $BQ116=""), "", IFERROR(INDEX('Game Setup'!$ML$8:$NE$176, MATCH($BQ116, 'Game Setup'!$JE$8:$JE$176, 0), MATCH($E116, 'Game Setup'!$ML$7:$NE$7, 0)), ""))</f>
        <v/>
      </c>
      <c r="BT116" s="74" t="str">
        <f>IF(OR($O116="", $BQ116=""), "", IFERROR(INDEX('Game Setup'!$ML$8:$NE$176, MATCH($BQ116, 'Game Setup'!$JE$8:$JE$176, 0), MATCH($O116, 'Game Setup'!$ML$7:$NE$7, 0)), ""))</f>
        <v/>
      </c>
      <c r="BU116" s="74" t="str">
        <f>IF(OR($O116="", $BQ116=""), "", IFERROR(INDEX('Game Setup'!$NG$8:$NG$176, MATCH($BQ116, 'Game Setup'!$JE$8:$JE$176, 0)), ""))</f>
        <v/>
      </c>
      <c r="BV116" s="26"/>
      <c r="BW116" s="179" t="str">
        <f t="shared" si="56"/>
        <v/>
      </c>
      <c r="BX116" s="180" t="str">
        <f t="shared" si="57"/>
        <v/>
      </c>
      <c r="BY116" s="26"/>
      <c r="BZ116" s="40" t="str">
        <f t="shared" si="40"/>
        <v/>
      </c>
      <c r="CB116" s="40" t="str">
        <f t="shared" si="41"/>
        <v/>
      </c>
      <c r="CD116" s="28" t="str">
        <f t="shared" si="42"/>
        <v/>
      </c>
      <c r="CF116" s="28" t="str">
        <f t="shared" si="58"/>
        <v/>
      </c>
      <c r="CH116" s="28" t="str">
        <f t="shared" si="43"/>
        <v/>
      </c>
      <c r="CJ116" s="28" t="str">
        <f t="shared" si="59"/>
        <v/>
      </c>
      <c r="CL116" s="28">
        <f t="shared" si="60"/>
        <v>0</v>
      </c>
      <c r="CN116" s="28" t="str">
        <f t="shared" si="61"/>
        <v/>
      </c>
      <c r="CO116" s="26"/>
      <c r="CP116" s="28" t="str">
        <f t="shared" si="44"/>
        <v/>
      </c>
      <c r="CS116" s="17" t="str">
        <f t="shared" si="62"/>
        <v/>
      </c>
      <c r="CT116" s="19" t="str">
        <f t="shared" si="63"/>
        <v/>
      </c>
      <c r="CV116" s="179" t="str">
        <f t="shared" si="64"/>
        <v/>
      </c>
      <c r="CW116" s="180" t="str">
        <f t="shared" si="65"/>
        <v/>
      </c>
      <c r="CY116" s="28" t="str">
        <f t="shared" si="66"/>
        <v/>
      </c>
      <c r="CZ116" s="28" t="str">
        <f t="shared" si="67"/>
        <v/>
      </c>
      <c r="DU116" s="121" t="str">
        <f t="shared" si="45"/>
        <v/>
      </c>
      <c r="DW116" s="17" t="str">
        <f t="shared" si="46"/>
        <v/>
      </c>
    </row>
    <row r="117" spans="1:127" ht="30" customHeight="1" x14ac:dyDescent="0.25">
      <c r="A117" s="34"/>
      <c r="B117" s="266" t="str">
        <f t="shared" si="68"/>
        <v/>
      </c>
      <c r="C117" s="267"/>
      <c r="D117" s="268"/>
      <c r="E117" s="269"/>
      <c r="F117" s="269"/>
      <c r="G117" s="269"/>
      <c r="H117" s="270"/>
      <c r="I117" s="270"/>
      <c r="J117" s="270"/>
      <c r="K117" s="270"/>
      <c r="L117" s="270"/>
      <c r="M117" s="270"/>
      <c r="N117" s="270"/>
      <c r="O117" s="269"/>
      <c r="P117" s="269"/>
      <c r="Q117" s="269"/>
      <c r="R117" s="271"/>
      <c r="S117" s="272"/>
      <c r="T117" s="254" t="str">
        <f t="shared" si="39"/>
        <v/>
      </c>
      <c r="U117" s="255"/>
      <c r="V117" s="34"/>
      <c r="AG117" s="17" t="str">
        <f t="shared" si="47"/>
        <v/>
      </c>
      <c r="AI117" s="263">
        <v>110</v>
      </c>
      <c r="AJ117" s="264"/>
      <c r="AK117" s="265"/>
      <c r="AL117" s="263" t="str">
        <f t="shared" si="48"/>
        <v/>
      </c>
      <c r="AM117" s="264"/>
      <c r="AN117" s="264"/>
      <c r="AO117" s="263" t="str">
        <f t="shared" si="49"/>
        <v/>
      </c>
      <c r="AP117" s="264"/>
      <c r="AQ117" s="264"/>
      <c r="AR117" s="264"/>
      <c r="AS117" s="264"/>
      <c r="AT117" s="264"/>
      <c r="AU117" s="265"/>
      <c r="AV117" s="263" t="str">
        <f t="shared" si="50"/>
        <v/>
      </c>
      <c r="AW117" s="264"/>
      <c r="AX117" s="264"/>
      <c r="AY117" s="263" t="str">
        <f t="shared" si="51"/>
        <v/>
      </c>
      <c r="AZ117" s="265"/>
      <c r="BB117" s="24" t="str">
        <f>IF($AG117="", "", IF(AND($AL117="", $AO117="", $AV117="", $AY117=""), $BB$3, IF(COUNTIF($BB$8:$BB116, $BB$4)&gt;0, $BB$5, $BB$4)))</f>
        <v/>
      </c>
      <c r="BD117" s="31" t="str">
        <f t="shared" si="52"/>
        <v/>
      </c>
      <c r="BF117" s="28" t="str">
        <f t="shared" si="53"/>
        <v/>
      </c>
      <c r="BH117" s="28" t="str">
        <f>IF($E117="", "", $BH$3+SUMIF($O$8:$O116, $E117, $CJ$8:$CJ116)-SUMIF($E$8:$E116, $E117, $H$8:$H116))</f>
        <v/>
      </c>
      <c r="BJ117" s="17" t="str">
        <f t="shared" si="54"/>
        <v/>
      </c>
      <c r="BM117" s="28" t="str">
        <f t="shared" si="55"/>
        <v/>
      </c>
      <c r="BN117" s="26"/>
      <c r="BO117" s="28" t="str">
        <f>IF($O117="", "", $BH$3+SUMIF($O$8:$O116, $O117, $CP$8:$CP116)-SUMIF($E$8:$E116, $O117, $H$8:$H116))</f>
        <v/>
      </c>
      <c r="BP117" s="26"/>
      <c r="BQ117" s="69" t="str">
        <f>IF($AG117="", "", IF($R117="", $BQ$5, IFERROR(INDEX('Game Setup'!$JE$8:$JE$176, MATCH($R117, 'Game Setup'!$JE$8:$JE$176, 1)), "")))</f>
        <v/>
      </c>
      <c r="BR117" s="26"/>
      <c r="BS117" s="73" t="str">
        <f>IF(OR($E117="", $BQ117=""), "", IFERROR(INDEX('Game Setup'!$ML$8:$NE$176, MATCH($BQ117, 'Game Setup'!$JE$8:$JE$176, 0), MATCH($E117, 'Game Setup'!$ML$7:$NE$7, 0)), ""))</f>
        <v/>
      </c>
      <c r="BT117" s="74" t="str">
        <f>IF(OR($O117="", $BQ117=""), "", IFERROR(INDEX('Game Setup'!$ML$8:$NE$176, MATCH($BQ117, 'Game Setup'!$JE$8:$JE$176, 0), MATCH($O117, 'Game Setup'!$ML$7:$NE$7, 0)), ""))</f>
        <v/>
      </c>
      <c r="BU117" s="74" t="str">
        <f>IF(OR($O117="", $BQ117=""), "", IFERROR(INDEX('Game Setup'!$NG$8:$NG$176, MATCH($BQ117, 'Game Setup'!$JE$8:$JE$176, 0)), ""))</f>
        <v/>
      </c>
      <c r="BV117" s="26"/>
      <c r="BW117" s="179" t="str">
        <f t="shared" si="56"/>
        <v/>
      </c>
      <c r="BX117" s="180" t="str">
        <f t="shared" si="57"/>
        <v/>
      </c>
      <c r="BY117" s="26"/>
      <c r="BZ117" s="40" t="str">
        <f t="shared" si="40"/>
        <v/>
      </c>
      <c r="CB117" s="40" t="str">
        <f t="shared" si="41"/>
        <v/>
      </c>
      <c r="CD117" s="28" t="str">
        <f t="shared" si="42"/>
        <v/>
      </c>
      <c r="CF117" s="28" t="str">
        <f t="shared" si="58"/>
        <v/>
      </c>
      <c r="CH117" s="28" t="str">
        <f t="shared" si="43"/>
        <v/>
      </c>
      <c r="CJ117" s="28" t="str">
        <f t="shared" si="59"/>
        <v/>
      </c>
      <c r="CL117" s="28">
        <f t="shared" si="60"/>
        <v>0</v>
      </c>
      <c r="CN117" s="28" t="str">
        <f t="shared" si="61"/>
        <v/>
      </c>
      <c r="CO117" s="26"/>
      <c r="CP117" s="28" t="str">
        <f t="shared" si="44"/>
        <v/>
      </c>
      <c r="CS117" s="17" t="str">
        <f t="shared" si="62"/>
        <v/>
      </c>
      <c r="CT117" s="19" t="str">
        <f t="shared" si="63"/>
        <v/>
      </c>
      <c r="CV117" s="179" t="str">
        <f t="shared" si="64"/>
        <v/>
      </c>
      <c r="CW117" s="180" t="str">
        <f t="shared" si="65"/>
        <v/>
      </c>
      <c r="CY117" s="28" t="str">
        <f t="shared" si="66"/>
        <v/>
      </c>
      <c r="CZ117" s="28" t="str">
        <f t="shared" si="67"/>
        <v/>
      </c>
      <c r="DU117" s="121" t="str">
        <f t="shared" si="45"/>
        <v/>
      </c>
      <c r="DW117" s="17" t="str">
        <f t="shared" si="46"/>
        <v/>
      </c>
    </row>
    <row r="118" spans="1:127" ht="30" customHeight="1" x14ac:dyDescent="0.25">
      <c r="A118" s="34"/>
      <c r="B118" s="266" t="str">
        <f t="shared" si="68"/>
        <v/>
      </c>
      <c r="C118" s="267"/>
      <c r="D118" s="268"/>
      <c r="E118" s="269"/>
      <c r="F118" s="269"/>
      <c r="G118" s="269"/>
      <c r="H118" s="270"/>
      <c r="I118" s="270"/>
      <c r="J118" s="270"/>
      <c r="K118" s="270"/>
      <c r="L118" s="270"/>
      <c r="M118" s="270"/>
      <c r="N118" s="270"/>
      <c r="O118" s="269"/>
      <c r="P118" s="269"/>
      <c r="Q118" s="269"/>
      <c r="R118" s="271"/>
      <c r="S118" s="272"/>
      <c r="T118" s="254" t="str">
        <f t="shared" si="39"/>
        <v/>
      </c>
      <c r="U118" s="255"/>
      <c r="V118" s="34"/>
      <c r="AG118" s="17" t="str">
        <f t="shared" si="47"/>
        <v/>
      </c>
      <c r="AI118" s="263">
        <v>111</v>
      </c>
      <c r="AJ118" s="264"/>
      <c r="AK118" s="265"/>
      <c r="AL118" s="263" t="str">
        <f t="shared" si="48"/>
        <v/>
      </c>
      <c r="AM118" s="264"/>
      <c r="AN118" s="264"/>
      <c r="AO118" s="263" t="str">
        <f t="shared" si="49"/>
        <v/>
      </c>
      <c r="AP118" s="264"/>
      <c r="AQ118" s="264"/>
      <c r="AR118" s="264"/>
      <c r="AS118" s="264"/>
      <c r="AT118" s="264"/>
      <c r="AU118" s="265"/>
      <c r="AV118" s="263" t="str">
        <f t="shared" si="50"/>
        <v/>
      </c>
      <c r="AW118" s="264"/>
      <c r="AX118" s="264"/>
      <c r="AY118" s="263" t="str">
        <f t="shared" si="51"/>
        <v/>
      </c>
      <c r="AZ118" s="265"/>
      <c r="BB118" s="24" t="str">
        <f>IF($AG118="", "", IF(AND($AL118="", $AO118="", $AV118="", $AY118=""), $BB$3, IF(COUNTIF($BB$8:$BB117, $BB$4)&gt;0, $BB$5, $BB$4)))</f>
        <v/>
      </c>
      <c r="BD118" s="31" t="str">
        <f t="shared" si="52"/>
        <v/>
      </c>
      <c r="BF118" s="28" t="str">
        <f t="shared" si="53"/>
        <v/>
      </c>
      <c r="BH118" s="28" t="str">
        <f>IF($E118="", "", $BH$3+SUMIF($O$8:$O117, $E118, $CJ$8:$CJ117)-SUMIF($E$8:$E117, $E118, $H$8:$H117))</f>
        <v/>
      </c>
      <c r="BJ118" s="17" t="str">
        <f t="shared" si="54"/>
        <v/>
      </c>
      <c r="BM118" s="28" t="str">
        <f t="shared" si="55"/>
        <v/>
      </c>
      <c r="BN118" s="26"/>
      <c r="BO118" s="28" t="str">
        <f>IF($O118="", "", $BH$3+SUMIF($O$8:$O117, $O118, $CP$8:$CP117)-SUMIF($E$8:$E117, $O118, $H$8:$H117))</f>
        <v/>
      </c>
      <c r="BP118" s="26"/>
      <c r="BQ118" s="69" t="str">
        <f>IF($AG118="", "", IF($R118="", $BQ$5, IFERROR(INDEX('Game Setup'!$JE$8:$JE$176, MATCH($R118, 'Game Setup'!$JE$8:$JE$176, 1)), "")))</f>
        <v/>
      </c>
      <c r="BR118" s="26"/>
      <c r="BS118" s="73" t="str">
        <f>IF(OR($E118="", $BQ118=""), "", IFERROR(INDEX('Game Setup'!$ML$8:$NE$176, MATCH($BQ118, 'Game Setup'!$JE$8:$JE$176, 0), MATCH($E118, 'Game Setup'!$ML$7:$NE$7, 0)), ""))</f>
        <v/>
      </c>
      <c r="BT118" s="74" t="str">
        <f>IF(OR($O118="", $BQ118=""), "", IFERROR(INDEX('Game Setup'!$ML$8:$NE$176, MATCH($BQ118, 'Game Setup'!$JE$8:$JE$176, 0), MATCH($O118, 'Game Setup'!$ML$7:$NE$7, 0)), ""))</f>
        <v/>
      </c>
      <c r="BU118" s="74" t="str">
        <f>IF(OR($O118="", $BQ118=""), "", IFERROR(INDEX('Game Setup'!$NG$8:$NG$176, MATCH($BQ118, 'Game Setup'!$JE$8:$JE$176, 0)), ""))</f>
        <v/>
      </c>
      <c r="BV118" s="26"/>
      <c r="BW118" s="179" t="str">
        <f t="shared" si="56"/>
        <v/>
      </c>
      <c r="BX118" s="180" t="str">
        <f t="shared" si="57"/>
        <v/>
      </c>
      <c r="BY118" s="26"/>
      <c r="BZ118" s="40" t="str">
        <f t="shared" si="40"/>
        <v/>
      </c>
      <c r="CB118" s="40" t="str">
        <f t="shared" si="41"/>
        <v/>
      </c>
      <c r="CD118" s="28" t="str">
        <f t="shared" si="42"/>
        <v/>
      </c>
      <c r="CF118" s="28" t="str">
        <f t="shared" si="58"/>
        <v/>
      </c>
      <c r="CH118" s="28" t="str">
        <f t="shared" si="43"/>
        <v/>
      </c>
      <c r="CJ118" s="28" t="str">
        <f t="shared" si="59"/>
        <v/>
      </c>
      <c r="CL118" s="28">
        <f t="shared" si="60"/>
        <v>0</v>
      </c>
      <c r="CN118" s="28" t="str">
        <f t="shared" si="61"/>
        <v/>
      </c>
      <c r="CO118" s="26"/>
      <c r="CP118" s="28" t="str">
        <f t="shared" si="44"/>
        <v/>
      </c>
      <c r="CS118" s="17" t="str">
        <f t="shared" si="62"/>
        <v/>
      </c>
      <c r="CT118" s="19" t="str">
        <f t="shared" si="63"/>
        <v/>
      </c>
      <c r="CV118" s="179" t="str">
        <f t="shared" si="64"/>
        <v/>
      </c>
      <c r="CW118" s="180" t="str">
        <f t="shared" si="65"/>
        <v/>
      </c>
      <c r="CY118" s="28" t="str">
        <f t="shared" si="66"/>
        <v/>
      </c>
      <c r="CZ118" s="28" t="str">
        <f t="shared" si="67"/>
        <v/>
      </c>
      <c r="DU118" s="121" t="str">
        <f t="shared" si="45"/>
        <v/>
      </c>
      <c r="DW118" s="17" t="str">
        <f t="shared" si="46"/>
        <v/>
      </c>
    </row>
    <row r="119" spans="1:127" ht="30" customHeight="1" x14ac:dyDescent="0.25">
      <c r="A119" s="34"/>
      <c r="B119" s="266" t="str">
        <f t="shared" si="68"/>
        <v/>
      </c>
      <c r="C119" s="267"/>
      <c r="D119" s="268"/>
      <c r="E119" s="269"/>
      <c r="F119" s="269"/>
      <c r="G119" s="269"/>
      <c r="H119" s="270"/>
      <c r="I119" s="270"/>
      <c r="J119" s="270"/>
      <c r="K119" s="270"/>
      <c r="L119" s="270"/>
      <c r="M119" s="270"/>
      <c r="N119" s="270"/>
      <c r="O119" s="269"/>
      <c r="P119" s="269"/>
      <c r="Q119" s="269"/>
      <c r="R119" s="271"/>
      <c r="S119" s="272"/>
      <c r="T119" s="254" t="str">
        <f t="shared" si="39"/>
        <v/>
      </c>
      <c r="U119" s="255"/>
      <c r="V119" s="34"/>
      <c r="AG119" s="17" t="str">
        <f t="shared" si="47"/>
        <v/>
      </c>
      <c r="AI119" s="263">
        <v>112</v>
      </c>
      <c r="AJ119" s="264"/>
      <c r="AK119" s="265"/>
      <c r="AL119" s="263" t="str">
        <f t="shared" si="48"/>
        <v/>
      </c>
      <c r="AM119" s="264"/>
      <c r="AN119" s="264"/>
      <c r="AO119" s="263" t="str">
        <f t="shared" si="49"/>
        <v/>
      </c>
      <c r="AP119" s="264"/>
      <c r="AQ119" s="264"/>
      <c r="AR119" s="264"/>
      <c r="AS119" s="264"/>
      <c r="AT119" s="264"/>
      <c r="AU119" s="265"/>
      <c r="AV119" s="263" t="str">
        <f t="shared" si="50"/>
        <v/>
      </c>
      <c r="AW119" s="264"/>
      <c r="AX119" s="264"/>
      <c r="AY119" s="263" t="str">
        <f t="shared" si="51"/>
        <v/>
      </c>
      <c r="AZ119" s="265"/>
      <c r="BB119" s="24" t="str">
        <f>IF($AG119="", "", IF(AND($AL119="", $AO119="", $AV119="", $AY119=""), $BB$3, IF(COUNTIF($BB$8:$BB118, $BB$4)&gt;0, $BB$5, $BB$4)))</f>
        <v/>
      </c>
      <c r="BD119" s="31" t="str">
        <f t="shared" si="52"/>
        <v/>
      </c>
      <c r="BF119" s="28" t="str">
        <f t="shared" si="53"/>
        <v/>
      </c>
      <c r="BH119" s="28" t="str">
        <f>IF($E119="", "", $BH$3+SUMIF($O$8:$O118, $E119, $CJ$8:$CJ118)-SUMIF($E$8:$E118, $E119, $H$8:$H118))</f>
        <v/>
      </c>
      <c r="BJ119" s="17" t="str">
        <f t="shared" si="54"/>
        <v/>
      </c>
      <c r="BM119" s="28" t="str">
        <f t="shared" si="55"/>
        <v/>
      </c>
      <c r="BN119" s="26"/>
      <c r="BO119" s="28" t="str">
        <f>IF($O119="", "", $BH$3+SUMIF($O$8:$O118, $O119, $CP$8:$CP118)-SUMIF($E$8:$E118, $O119, $H$8:$H118))</f>
        <v/>
      </c>
      <c r="BP119" s="26"/>
      <c r="BQ119" s="69" t="str">
        <f>IF($AG119="", "", IF($R119="", $BQ$5, IFERROR(INDEX('Game Setup'!$JE$8:$JE$176, MATCH($R119, 'Game Setup'!$JE$8:$JE$176, 1)), "")))</f>
        <v/>
      </c>
      <c r="BR119" s="26"/>
      <c r="BS119" s="73" t="str">
        <f>IF(OR($E119="", $BQ119=""), "", IFERROR(INDEX('Game Setup'!$ML$8:$NE$176, MATCH($BQ119, 'Game Setup'!$JE$8:$JE$176, 0), MATCH($E119, 'Game Setup'!$ML$7:$NE$7, 0)), ""))</f>
        <v/>
      </c>
      <c r="BT119" s="74" t="str">
        <f>IF(OR($O119="", $BQ119=""), "", IFERROR(INDEX('Game Setup'!$ML$8:$NE$176, MATCH($BQ119, 'Game Setup'!$JE$8:$JE$176, 0), MATCH($O119, 'Game Setup'!$ML$7:$NE$7, 0)), ""))</f>
        <v/>
      </c>
      <c r="BU119" s="74" t="str">
        <f>IF(OR($O119="", $BQ119=""), "", IFERROR(INDEX('Game Setup'!$NG$8:$NG$176, MATCH($BQ119, 'Game Setup'!$JE$8:$JE$176, 0)), ""))</f>
        <v/>
      </c>
      <c r="BV119" s="26"/>
      <c r="BW119" s="179" t="str">
        <f t="shared" si="56"/>
        <v/>
      </c>
      <c r="BX119" s="180" t="str">
        <f t="shared" si="57"/>
        <v/>
      </c>
      <c r="BY119" s="26"/>
      <c r="BZ119" s="40" t="str">
        <f t="shared" si="40"/>
        <v/>
      </c>
      <c r="CB119" s="40" t="str">
        <f t="shared" si="41"/>
        <v/>
      </c>
      <c r="CD119" s="28" t="str">
        <f t="shared" si="42"/>
        <v/>
      </c>
      <c r="CF119" s="28" t="str">
        <f t="shared" si="58"/>
        <v/>
      </c>
      <c r="CH119" s="28" t="str">
        <f t="shared" si="43"/>
        <v/>
      </c>
      <c r="CJ119" s="28" t="str">
        <f t="shared" si="59"/>
        <v/>
      </c>
      <c r="CL119" s="28">
        <f t="shared" si="60"/>
        <v>0</v>
      </c>
      <c r="CN119" s="28" t="str">
        <f t="shared" si="61"/>
        <v/>
      </c>
      <c r="CO119" s="26"/>
      <c r="CP119" s="28" t="str">
        <f t="shared" si="44"/>
        <v/>
      </c>
      <c r="CS119" s="17" t="str">
        <f t="shared" si="62"/>
        <v/>
      </c>
      <c r="CT119" s="19" t="str">
        <f t="shared" si="63"/>
        <v/>
      </c>
      <c r="CV119" s="179" t="str">
        <f t="shared" si="64"/>
        <v/>
      </c>
      <c r="CW119" s="180" t="str">
        <f t="shared" si="65"/>
        <v/>
      </c>
      <c r="CY119" s="28" t="str">
        <f t="shared" si="66"/>
        <v/>
      </c>
      <c r="CZ119" s="28" t="str">
        <f t="shared" si="67"/>
        <v/>
      </c>
      <c r="DU119" s="121" t="str">
        <f t="shared" si="45"/>
        <v/>
      </c>
      <c r="DW119" s="17" t="str">
        <f t="shared" si="46"/>
        <v/>
      </c>
    </row>
    <row r="120" spans="1:127" ht="30" customHeight="1" x14ac:dyDescent="0.25">
      <c r="A120" s="34"/>
      <c r="B120" s="266" t="str">
        <f t="shared" si="68"/>
        <v/>
      </c>
      <c r="C120" s="267"/>
      <c r="D120" s="268"/>
      <c r="E120" s="269"/>
      <c r="F120" s="269"/>
      <c r="G120" s="269"/>
      <c r="H120" s="270"/>
      <c r="I120" s="270"/>
      <c r="J120" s="270"/>
      <c r="K120" s="270"/>
      <c r="L120" s="270"/>
      <c r="M120" s="270"/>
      <c r="N120" s="270"/>
      <c r="O120" s="269"/>
      <c r="P120" s="269"/>
      <c r="Q120" s="269"/>
      <c r="R120" s="271"/>
      <c r="S120" s="272"/>
      <c r="T120" s="254" t="str">
        <f t="shared" si="39"/>
        <v/>
      </c>
      <c r="U120" s="255"/>
      <c r="V120" s="34"/>
      <c r="AG120" s="17" t="str">
        <f t="shared" si="47"/>
        <v/>
      </c>
      <c r="AI120" s="263">
        <v>113</v>
      </c>
      <c r="AJ120" s="264"/>
      <c r="AK120" s="265"/>
      <c r="AL120" s="263" t="str">
        <f t="shared" si="48"/>
        <v/>
      </c>
      <c r="AM120" s="264"/>
      <c r="AN120" s="264"/>
      <c r="AO120" s="263" t="str">
        <f t="shared" si="49"/>
        <v/>
      </c>
      <c r="AP120" s="264"/>
      <c r="AQ120" s="264"/>
      <c r="AR120" s="264"/>
      <c r="AS120" s="264"/>
      <c r="AT120" s="264"/>
      <c r="AU120" s="265"/>
      <c r="AV120" s="263" t="str">
        <f t="shared" si="50"/>
        <v/>
      </c>
      <c r="AW120" s="264"/>
      <c r="AX120" s="264"/>
      <c r="AY120" s="263" t="str">
        <f t="shared" si="51"/>
        <v/>
      </c>
      <c r="AZ120" s="265"/>
      <c r="BB120" s="24" t="str">
        <f>IF($AG120="", "", IF(AND($AL120="", $AO120="", $AV120="", $AY120=""), $BB$3, IF(COUNTIF($BB$8:$BB119, $BB$4)&gt;0, $BB$5, $BB$4)))</f>
        <v/>
      </c>
      <c r="BD120" s="31" t="str">
        <f t="shared" si="52"/>
        <v/>
      </c>
      <c r="BF120" s="28" t="str">
        <f t="shared" si="53"/>
        <v/>
      </c>
      <c r="BH120" s="28" t="str">
        <f>IF($E120="", "", $BH$3+SUMIF($O$8:$O119, $E120, $CJ$8:$CJ119)-SUMIF($E$8:$E119, $E120, $H$8:$H119))</f>
        <v/>
      </c>
      <c r="BJ120" s="17" t="str">
        <f t="shared" si="54"/>
        <v/>
      </c>
      <c r="BM120" s="28" t="str">
        <f t="shared" si="55"/>
        <v/>
      </c>
      <c r="BN120" s="26"/>
      <c r="BO120" s="28" t="str">
        <f>IF($O120="", "", $BH$3+SUMIF($O$8:$O119, $O120, $CP$8:$CP119)-SUMIF($E$8:$E119, $O120, $H$8:$H119))</f>
        <v/>
      </c>
      <c r="BP120" s="26"/>
      <c r="BQ120" s="69" t="str">
        <f>IF($AG120="", "", IF($R120="", $BQ$5, IFERROR(INDEX('Game Setup'!$JE$8:$JE$176, MATCH($R120, 'Game Setup'!$JE$8:$JE$176, 1)), "")))</f>
        <v/>
      </c>
      <c r="BR120" s="26"/>
      <c r="BS120" s="73" t="str">
        <f>IF(OR($E120="", $BQ120=""), "", IFERROR(INDEX('Game Setup'!$ML$8:$NE$176, MATCH($BQ120, 'Game Setup'!$JE$8:$JE$176, 0), MATCH($E120, 'Game Setup'!$ML$7:$NE$7, 0)), ""))</f>
        <v/>
      </c>
      <c r="BT120" s="74" t="str">
        <f>IF(OR($O120="", $BQ120=""), "", IFERROR(INDEX('Game Setup'!$ML$8:$NE$176, MATCH($BQ120, 'Game Setup'!$JE$8:$JE$176, 0), MATCH($O120, 'Game Setup'!$ML$7:$NE$7, 0)), ""))</f>
        <v/>
      </c>
      <c r="BU120" s="74" t="str">
        <f>IF(OR($O120="", $BQ120=""), "", IFERROR(INDEX('Game Setup'!$NG$8:$NG$176, MATCH($BQ120, 'Game Setup'!$JE$8:$JE$176, 0)), ""))</f>
        <v/>
      </c>
      <c r="BV120" s="26"/>
      <c r="BW120" s="179" t="str">
        <f t="shared" si="56"/>
        <v/>
      </c>
      <c r="BX120" s="180" t="str">
        <f t="shared" si="57"/>
        <v/>
      </c>
      <c r="BY120" s="26"/>
      <c r="BZ120" s="40" t="str">
        <f t="shared" si="40"/>
        <v/>
      </c>
      <c r="CB120" s="40" t="str">
        <f t="shared" si="41"/>
        <v/>
      </c>
      <c r="CD120" s="28" t="str">
        <f t="shared" si="42"/>
        <v/>
      </c>
      <c r="CF120" s="28" t="str">
        <f t="shared" si="58"/>
        <v/>
      </c>
      <c r="CH120" s="28" t="str">
        <f t="shared" si="43"/>
        <v/>
      </c>
      <c r="CJ120" s="28" t="str">
        <f t="shared" si="59"/>
        <v/>
      </c>
      <c r="CL120" s="28">
        <f t="shared" si="60"/>
        <v>0</v>
      </c>
      <c r="CN120" s="28" t="str">
        <f t="shared" si="61"/>
        <v/>
      </c>
      <c r="CO120" s="26"/>
      <c r="CP120" s="28" t="str">
        <f t="shared" si="44"/>
        <v/>
      </c>
      <c r="CS120" s="17" t="str">
        <f t="shared" si="62"/>
        <v/>
      </c>
      <c r="CT120" s="19" t="str">
        <f t="shared" si="63"/>
        <v/>
      </c>
      <c r="CV120" s="179" t="str">
        <f t="shared" si="64"/>
        <v/>
      </c>
      <c r="CW120" s="180" t="str">
        <f t="shared" si="65"/>
        <v/>
      </c>
      <c r="CY120" s="28" t="str">
        <f t="shared" si="66"/>
        <v/>
      </c>
      <c r="CZ120" s="28" t="str">
        <f t="shared" si="67"/>
        <v/>
      </c>
      <c r="DU120" s="121" t="str">
        <f t="shared" si="45"/>
        <v/>
      </c>
      <c r="DW120" s="17" t="str">
        <f t="shared" si="46"/>
        <v/>
      </c>
    </row>
    <row r="121" spans="1:127" ht="30" customHeight="1" x14ac:dyDescent="0.25">
      <c r="A121" s="34"/>
      <c r="B121" s="266" t="str">
        <f t="shared" si="68"/>
        <v/>
      </c>
      <c r="C121" s="267"/>
      <c r="D121" s="268"/>
      <c r="E121" s="269"/>
      <c r="F121" s="269"/>
      <c r="G121" s="269"/>
      <c r="H121" s="270"/>
      <c r="I121" s="270"/>
      <c r="J121" s="270"/>
      <c r="K121" s="270"/>
      <c r="L121" s="270"/>
      <c r="M121" s="270"/>
      <c r="N121" s="270"/>
      <c r="O121" s="269"/>
      <c r="P121" s="269"/>
      <c r="Q121" s="269"/>
      <c r="R121" s="271"/>
      <c r="S121" s="272"/>
      <c r="T121" s="254" t="str">
        <f t="shared" si="39"/>
        <v/>
      </c>
      <c r="U121" s="255"/>
      <c r="V121" s="34"/>
      <c r="AG121" s="17" t="str">
        <f t="shared" si="47"/>
        <v/>
      </c>
      <c r="AI121" s="263">
        <v>114</v>
      </c>
      <c r="AJ121" s="264"/>
      <c r="AK121" s="265"/>
      <c r="AL121" s="263" t="str">
        <f t="shared" si="48"/>
        <v/>
      </c>
      <c r="AM121" s="264"/>
      <c r="AN121" s="264"/>
      <c r="AO121" s="263" t="str">
        <f t="shared" si="49"/>
        <v/>
      </c>
      <c r="AP121" s="264"/>
      <c r="AQ121" s="264"/>
      <c r="AR121" s="264"/>
      <c r="AS121" s="264"/>
      <c r="AT121" s="264"/>
      <c r="AU121" s="265"/>
      <c r="AV121" s="263" t="str">
        <f t="shared" si="50"/>
        <v/>
      </c>
      <c r="AW121" s="264"/>
      <c r="AX121" s="264"/>
      <c r="AY121" s="263" t="str">
        <f t="shared" si="51"/>
        <v/>
      </c>
      <c r="AZ121" s="265"/>
      <c r="BB121" s="24" t="str">
        <f>IF($AG121="", "", IF(AND($AL121="", $AO121="", $AV121="", $AY121=""), $BB$3, IF(COUNTIF($BB$8:$BB120, $BB$4)&gt;0, $BB$5, $BB$4)))</f>
        <v/>
      </c>
      <c r="BD121" s="31" t="str">
        <f t="shared" si="52"/>
        <v/>
      </c>
      <c r="BF121" s="28" t="str">
        <f t="shared" si="53"/>
        <v/>
      </c>
      <c r="BH121" s="28" t="str">
        <f>IF($E121="", "", $BH$3+SUMIF($O$8:$O120, $E121, $CJ$8:$CJ120)-SUMIF($E$8:$E120, $E121, $H$8:$H120))</f>
        <v/>
      </c>
      <c r="BJ121" s="17" t="str">
        <f t="shared" si="54"/>
        <v/>
      </c>
      <c r="BM121" s="28" t="str">
        <f t="shared" si="55"/>
        <v/>
      </c>
      <c r="BN121" s="26"/>
      <c r="BO121" s="28" t="str">
        <f>IF($O121="", "", $BH$3+SUMIF($O$8:$O120, $O121, $CP$8:$CP120)-SUMIF($E$8:$E120, $O121, $H$8:$H120))</f>
        <v/>
      </c>
      <c r="BP121" s="26"/>
      <c r="BQ121" s="69" t="str">
        <f>IF($AG121="", "", IF($R121="", $BQ$5, IFERROR(INDEX('Game Setup'!$JE$8:$JE$176, MATCH($R121, 'Game Setup'!$JE$8:$JE$176, 1)), "")))</f>
        <v/>
      </c>
      <c r="BR121" s="26"/>
      <c r="BS121" s="73" t="str">
        <f>IF(OR($E121="", $BQ121=""), "", IFERROR(INDEX('Game Setup'!$ML$8:$NE$176, MATCH($BQ121, 'Game Setup'!$JE$8:$JE$176, 0), MATCH($E121, 'Game Setup'!$ML$7:$NE$7, 0)), ""))</f>
        <v/>
      </c>
      <c r="BT121" s="74" t="str">
        <f>IF(OR($O121="", $BQ121=""), "", IFERROR(INDEX('Game Setup'!$ML$8:$NE$176, MATCH($BQ121, 'Game Setup'!$JE$8:$JE$176, 0), MATCH($O121, 'Game Setup'!$ML$7:$NE$7, 0)), ""))</f>
        <v/>
      </c>
      <c r="BU121" s="74" t="str">
        <f>IF(OR($O121="", $BQ121=""), "", IFERROR(INDEX('Game Setup'!$NG$8:$NG$176, MATCH($BQ121, 'Game Setup'!$JE$8:$JE$176, 0)), ""))</f>
        <v/>
      </c>
      <c r="BV121" s="26"/>
      <c r="BW121" s="179" t="str">
        <f t="shared" si="56"/>
        <v/>
      </c>
      <c r="BX121" s="180" t="str">
        <f t="shared" si="57"/>
        <v/>
      </c>
      <c r="BY121" s="26"/>
      <c r="BZ121" s="40" t="str">
        <f t="shared" si="40"/>
        <v/>
      </c>
      <c r="CB121" s="40" t="str">
        <f t="shared" si="41"/>
        <v/>
      </c>
      <c r="CD121" s="28" t="str">
        <f t="shared" si="42"/>
        <v/>
      </c>
      <c r="CF121" s="28" t="str">
        <f t="shared" si="58"/>
        <v/>
      </c>
      <c r="CH121" s="28" t="str">
        <f t="shared" si="43"/>
        <v/>
      </c>
      <c r="CJ121" s="28" t="str">
        <f t="shared" si="59"/>
        <v/>
      </c>
      <c r="CL121" s="28">
        <f t="shared" si="60"/>
        <v>0</v>
      </c>
      <c r="CN121" s="28" t="str">
        <f t="shared" si="61"/>
        <v/>
      </c>
      <c r="CO121" s="26"/>
      <c r="CP121" s="28" t="str">
        <f t="shared" si="44"/>
        <v/>
      </c>
      <c r="CS121" s="17" t="str">
        <f t="shared" si="62"/>
        <v/>
      </c>
      <c r="CT121" s="19" t="str">
        <f t="shared" si="63"/>
        <v/>
      </c>
      <c r="CV121" s="179" t="str">
        <f t="shared" si="64"/>
        <v/>
      </c>
      <c r="CW121" s="180" t="str">
        <f t="shared" si="65"/>
        <v/>
      </c>
      <c r="CY121" s="28" t="str">
        <f t="shared" si="66"/>
        <v/>
      </c>
      <c r="CZ121" s="28" t="str">
        <f t="shared" si="67"/>
        <v/>
      </c>
      <c r="DU121" s="121" t="str">
        <f t="shared" si="45"/>
        <v/>
      </c>
      <c r="DW121" s="17" t="str">
        <f t="shared" si="46"/>
        <v/>
      </c>
    </row>
    <row r="122" spans="1:127" ht="30" customHeight="1" x14ac:dyDescent="0.25">
      <c r="A122" s="34"/>
      <c r="B122" s="266" t="str">
        <f t="shared" si="68"/>
        <v/>
      </c>
      <c r="C122" s="267"/>
      <c r="D122" s="268"/>
      <c r="E122" s="269"/>
      <c r="F122" s="269"/>
      <c r="G122" s="269"/>
      <c r="H122" s="270"/>
      <c r="I122" s="270"/>
      <c r="J122" s="270"/>
      <c r="K122" s="270"/>
      <c r="L122" s="270"/>
      <c r="M122" s="270"/>
      <c r="N122" s="270"/>
      <c r="O122" s="269"/>
      <c r="P122" s="269"/>
      <c r="Q122" s="269"/>
      <c r="R122" s="271"/>
      <c r="S122" s="272"/>
      <c r="T122" s="254" t="str">
        <f t="shared" si="39"/>
        <v/>
      </c>
      <c r="U122" s="255"/>
      <c r="V122" s="34"/>
      <c r="AG122" s="17" t="str">
        <f t="shared" si="47"/>
        <v/>
      </c>
      <c r="AI122" s="263">
        <v>115</v>
      </c>
      <c r="AJ122" s="264"/>
      <c r="AK122" s="265"/>
      <c r="AL122" s="263" t="str">
        <f t="shared" si="48"/>
        <v/>
      </c>
      <c r="AM122" s="264"/>
      <c r="AN122" s="264"/>
      <c r="AO122" s="263" t="str">
        <f t="shared" si="49"/>
        <v/>
      </c>
      <c r="AP122" s="264"/>
      <c r="AQ122" s="264"/>
      <c r="AR122" s="264"/>
      <c r="AS122" s="264"/>
      <c r="AT122" s="264"/>
      <c r="AU122" s="265"/>
      <c r="AV122" s="263" t="str">
        <f t="shared" si="50"/>
        <v/>
      </c>
      <c r="AW122" s="264"/>
      <c r="AX122" s="264"/>
      <c r="AY122" s="263" t="str">
        <f t="shared" si="51"/>
        <v/>
      </c>
      <c r="AZ122" s="265"/>
      <c r="BB122" s="24" t="str">
        <f>IF($AG122="", "", IF(AND($AL122="", $AO122="", $AV122="", $AY122=""), $BB$3, IF(COUNTIF($BB$8:$BB121, $BB$4)&gt;0, $BB$5, $BB$4)))</f>
        <v/>
      </c>
      <c r="BD122" s="31" t="str">
        <f t="shared" si="52"/>
        <v/>
      </c>
      <c r="BF122" s="28" t="str">
        <f t="shared" si="53"/>
        <v/>
      </c>
      <c r="BH122" s="28" t="str">
        <f>IF($E122="", "", $BH$3+SUMIF($O$8:$O121, $E122, $CJ$8:$CJ121)-SUMIF($E$8:$E121, $E122, $H$8:$H121))</f>
        <v/>
      </c>
      <c r="BJ122" s="17" t="str">
        <f t="shared" si="54"/>
        <v/>
      </c>
      <c r="BM122" s="28" t="str">
        <f t="shared" si="55"/>
        <v/>
      </c>
      <c r="BN122" s="26"/>
      <c r="BO122" s="28" t="str">
        <f>IF($O122="", "", $BH$3+SUMIF($O$8:$O121, $O122, $CP$8:$CP121)-SUMIF($E$8:$E121, $O122, $H$8:$H121))</f>
        <v/>
      </c>
      <c r="BP122" s="26"/>
      <c r="BQ122" s="69" t="str">
        <f>IF($AG122="", "", IF($R122="", $BQ$5, IFERROR(INDEX('Game Setup'!$JE$8:$JE$176, MATCH($R122, 'Game Setup'!$JE$8:$JE$176, 1)), "")))</f>
        <v/>
      </c>
      <c r="BR122" s="26"/>
      <c r="BS122" s="73" t="str">
        <f>IF(OR($E122="", $BQ122=""), "", IFERROR(INDEX('Game Setup'!$ML$8:$NE$176, MATCH($BQ122, 'Game Setup'!$JE$8:$JE$176, 0), MATCH($E122, 'Game Setup'!$ML$7:$NE$7, 0)), ""))</f>
        <v/>
      </c>
      <c r="BT122" s="74" t="str">
        <f>IF(OR($O122="", $BQ122=""), "", IFERROR(INDEX('Game Setup'!$ML$8:$NE$176, MATCH($BQ122, 'Game Setup'!$JE$8:$JE$176, 0), MATCH($O122, 'Game Setup'!$ML$7:$NE$7, 0)), ""))</f>
        <v/>
      </c>
      <c r="BU122" s="74" t="str">
        <f>IF(OR($O122="", $BQ122=""), "", IFERROR(INDEX('Game Setup'!$NG$8:$NG$176, MATCH($BQ122, 'Game Setup'!$JE$8:$JE$176, 0)), ""))</f>
        <v/>
      </c>
      <c r="BV122" s="26"/>
      <c r="BW122" s="179" t="str">
        <f t="shared" si="56"/>
        <v/>
      </c>
      <c r="BX122" s="180" t="str">
        <f t="shared" si="57"/>
        <v/>
      </c>
      <c r="BY122" s="26"/>
      <c r="BZ122" s="40" t="str">
        <f t="shared" si="40"/>
        <v/>
      </c>
      <c r="CB122" s="40" t="str">
        <f t="shared" si="41"/>
        <v/>
      </c>
      <c r="CD122" s="28" t="str">
        <f t="shared" si="42"/>
        <v/>
      </c>
      <c r="CF122" s="28" t="str">
        <f t="shared" si="58"/>
        <v/>
      </c>
      <c r="CH122" s="28" t="str">
        <f t="shared" si="43"/>
        <v/>
      </c>
      <c r="CJ122" s="28" t="str">
        <f t="shared" si="59"/>
        <v/>
      </c>
      <c r="CL122" s="28">
        <f t="shared" si="60"/>
        <v>0</v>
      </c>
      <c r="CN122" s="28" t="str">
        <f t="shared" si="61"/>
        <v/>
      </c>
      <c r="CO122" s="26"/>
      <c r="CP122" s="28" t="str">
        <f t="shared" si="44"/>
        <v/>
      </c>
      <c r="CS122" s="17" t="str">
        <f t="shared" si="62"/>
        <v/>
      </c>
      <c r="CT122" s="19" t="str">
        <f t="shared" si="63"/>
        <v/>
      </c>
      <c r="CV122" s="179" t="str">
        <f t="shared" si="64"/>
        <v/>
      </c>
      <c r="CW122" s="180" t="str">
        <f t="shared" si="65"/>
        <v/>
      </c>
      <c r="CY122" s="28" t="str">
        <f t="shared" si="66"/>
        <v/>
      </c>
      <c r="CZ122" s="28" t="str">
        <f t="shared" si="67"/>
        <v/>
      </c>
      <c r="DU122" s="121" t="str">
        <f t="shared" si="45"/>
        <v/>
      </c>
      <c r="DW122" s="17" t="str">
        <f t="shared" si="46"/>
        <v/>
      </c>
    </row>
    <row r="123" spans="1:127" ht="30" customHeight="1" x14ac:dyDescent="0.25">
      <c r="A123" s="34"/>
      <c r="B123" s="266" t="str">
        <f t="shared" si="68"/>
        <v/>
      </c>
      <c r="C123" s="267"/>
      <c r="D123" s="268"/>
      <c r="E123" s="269"/>
      <c r="F123" s="269"/>
      <c r="G123" s="269"/>
      <c r="H123" s="270"/>
      <c r="I123" s="270"/>
      <c r="J123" s="270"/>
      <c r="K123" s="270"/>
      <c r="L123" s="270"/>
      <c r="M123" s="270"/>
      <c r="N123" s="270"/>
      <c r="O123" s="269"/>
      <c r="P123" s="269"/>
      <c r="Q123" s="269"/>
      <c r="R123" s="271"/>
      <c r="S123" s="272"/>
      <c r="T123" s="254" t="str">
        <f t="shared" si="39"/>
        <v/>
      </c>
      <c r="U123" s="255"/>
      <c r="V123" s="34"/>
      <c r="AG123" s="17" t="str">
        <f t="shared" si="47"/>
        <v/>
      </c>
      <c r="AI123" s="263">
        <v>116</v>
      </c>
      <c r="AJ123" s="264"/>
      <c r="AK123" s="265"/>
      <c r="AL123" s="263" t="str">
        <f t="shared" si="48"/>
        <v/>
      </c>
      <c r="AM123" s="264"/>
      <c r="AN123" s="264"/>
      <c r="AO123" s="263" t="str">
        <f t="shared" si="49"/>
        <v/>
      </c>
      <c r="AP123" s="264"/>
      <c r="AQ123" s="264"/>
      <c r="AR123" s="264"/>
      <c r="AS123" s="264"/>
      <c r="AT123" s="264"/>
      <c r="AU123" s="265"/>
      <c r="AV123" s="263" t="str">
        <f t="shared" si="50"/>
        <v/>
      </c>
      <c r="AW123" s="264"/>
      <c r="AX123" s="264"/>
      <c r="AY123" s="263" t="str">
        <f t="shared" si="51"/>
        <v/>
      </c>
      <c r="AZ123" s="265"/>
      <c r="BB123" s="24" t="str">
        <f>IF($AG123="", "", IF(AND($AL123="", $AO123="", $AV123="", $AY123=""), $BB$3, IF(COUNTIF($BB$8:$BB122, $BB$4)&gt;0, $BB$5, $BB$4)))</f>
        <v/>
      </c>
      <c r="BD123" s="31" t="str">
        <f t="shared" si="52"/>
        <v/>
      </c>
      <c r="BF123" s="28" t="str">
        <f t="shared" si="53"/>
        <v/>
      </c>
      <c r="BH123" s="28" t="str">
        <f>IF($E123="", "", $BH$3+SUMIF($O$8:$O122, $E123, $CJ$8:$CJ122)-SUMIF($E$8:$E122, $E123, $H$8:$H122))</f>
        <v/>
      </c>
      <c r="BJ123" s="17" t="str">
        <f t="shared" si="54"/>
        <v/>
      </c>
      <c r="BM123" s="28" t="str">
        <f t="shared" si="55"/>
        <v/>
      </c>
      <c r="BN123" s="26"/>
      <c r="BO123" s="28" t="str">
        <f>IF($O123="", "", $BH$3+SUMIF($O$8:$O122, $O123, $CP$8:$CP122)-SUMIF($E$8:$E122, $O123, $H$8:$H122))</f>
        <v/>
      </c>
      <c r="BP123" s="26"/>
      <c r="BQ123" s="69" t="str">
        <f>IF($AG123="", "", IF($R123="", $BQ$5, IFERROR(INDEX('Game Setup'!$JE$8:$JE$176, MATCH($R123, 'Game Setup'!$JE$8:$JE$176, 1)), "")))</f>
        <v/>
      </c>
      <c r="BR123" s="26"/>
      <c r="BS123" s="73" t="str">
        <f>IF(OR($E123="", $BQ123=""), "", IFERROR(INDEX('Game Setup'!$ML$8:$NE$176, MATCH($BQ123, 'Game Setup'!$JE$8:$JE$176, 0), MATCH($E123, 'Game Setup'!$ML$7:$NE$7, 0)), ""))</f>
        <v/>
      </c>
      <c r="BT123" s="74" t="str">
        <f>IF(OR($O123="", $BQ123=""), "", IFERROR(INDEX('Game Setup'!$ML$8:$NE$176, MATCH($BQ123, 'Game Setup'!$JE$8:$JE$176, 0), MATCH($O123, 'Game Setup'!$ML$7:$NE$7, 0)), ""))</f>
        <v/>
      </c>
      <c r="BU123" s="74" t="str">
        <f>IF(OR($O123="", $BQ123=""), "", IFERROR(INDEX('Game Setup'!$NG$8:$NG$176, MATCH($BQ123, 'Game Setup'!$JE$8:$JE$176, 0)), ""))</f>
        <v/>
      </c>
      <c r="BV123" s="26"/>
      <c r="BW123" s="179" t="str">
        <f t="shared" si="56"/>
        <v/>
      </c>
      <c r="BX123" s="180" t="str">
        <f t="shared" si="57"/>
        <v/>
      </c>
      <c r="BY123" s="26"/>
      <c r="BZ123" s="40" t="str">
        <f t="shared" si="40"/>
        <v/>
      </c>
      <c r="CB123" s="40" t="str">
        <f t="shared" si="41"/>
        <v/>
      </c>
      <c r="CD123" s="28" t="str">
        <f t="shared" si="42"/>
        <v/>
      </c>
      <c r="CF123" s="28" t="str">
        <f t="shared" si="58"/>
        <v/>
      </c>
      <c r="CH123" s="28" t="str">
        <f t="shared" si="43"/>
        <v/>
      </c>
      <c r="CJ123" s="28" t="str">
        <f t="shared" si="59"/>
        <v/>
      </c>
      <c r="CL123" s="28">
        <f t="shared" si="60"/>
        <v>0</v>
      </c>
      <c r="CN123" s="28" t="str">
        <f t="shared" si="61"/>
        <v/>
      </c>
      <c r="CO123" s="26"/>
      <c r="CP123" s="28" t="str">
        <f t="shared" si="44"/>
        <v/>
      </c>
      <c r="CS123" s="17" t="str">
        <f t="shared" si="62"/>
        <v/>
      </c>
      <c r="CT123" s="19" t="str">
        <f t="shared" si="63"/>
        <v/>
      </c>
      <c r="CV123" s="179" t="str">
        <f t="shared" si="64"/>
        <v/>
      </c>
      <c r="CW123" s="180" t="str">
        <f t="shared" si="65"/>
        <v/>
      </c>
      <c r="CY123" s="28" t="str">
        <f t="shared" si="66"/>
        <v/>
      </c>
      <c r="CZ123" s="28" t="str">
        <f t="shared" si="67"/>
        <v/>
      </c>
      <c r="DU123" s="121" t="str">
        <f t="shared" si="45"/>
        <v/>
      </c>
      <c r="DW123" s="17" t="str">
        <f t="shared" si="46"/>
        <v/>
      </c>
    </row>
    <row r="124" spans="1:127" ht="30" customHeight="1" x14ac:dyDescent="0.25">
      <c r="A124" s="34"/>
      <c r="B124" s="266" t="str">
        <f t="shared" si="68"/>
        <v/>
      </c>
      <c r="C124" s="267"/>
      <c r="D124" s="268"/>
      <c r="E124" s="269"/>
      <c r="F124" s="269"/>
      <c r="G124" s="269"/>
      <c r="H124" s="270"/>
      <c r="I124" s="270"/>
      <c r="J124" s="270"/>
      <c r="K124" s="270"/>
      <c r="L124" s="270"/>
      <c r="M124" s="270"/>
      <c r="N124" s="270"/>
      <c r="O124" s="269"/>
      <c r="P124" s="269"/>
      <c r="Q124" s="269"/>
      <c r="R124" s="271"/>
      <c r="S124" s="272"/>
      <c r="T124" s="254" t="str">
        <f t="shared" si="39"/>
        <v/>
      </c>
      <c r="U124" s="255"/>
      <c r="V124" s="34"/>
      <c r="AG124" s="17" t="str">
        <f t="shared" si="47"/>
        <v/>
      </c>
      <c r="AI124" s="263">
        <v>117</v>
      </c>
      <c r="AJ124" s="264"/>
      <c r="AK124" s="265"/>
      <c r="AL124" s="263" t="str">
        <f t="shared" si="48"/>
        <v/>
      </c>
      <c r="AM124" s="264"/>
      <c r="AN124" s="264"/>
      <c r="AO124" s="263" t="str">
        <f t="shared" si="49"/>
        <v/>
      </c>
      <c r="AP124" s="264"/>
      <c r="AQ124" s="264"/>
      <c r="AR124" s="264"/>
      <c r="AS124" s="264"/>
      <c r="AT124" s="264"/>
      <c r="AU124" s="265"/>
      <c r="AV124" s="263" t="str">
        <f t="shared" si="50"/>
        <v/>
      </c>
      <c r="AW124" s="264"/>
      <c r="AX124" s="264"/>
      <c r="AY124" s="263" t="str">
        <f t="shared" si="51"/>
        <v/>
      </c>
      <c r="AZ124" s="265"/>
      <c r="BB124" s="24" t="str">
        <f>IF($AG124="", "", IF(AND($AL124="", $AO124="", $AV124="", $AY124=""), $BB$3, IF(COUNTIF($BB$8:$BB123, $BB$4)&gt;0, $BB$5, $BB$4)))</f>
        <v/>
      </c>
      <c r="BD124" s="31" t="str">
        <f t="shared" si="52"/>
        <v/>
      </c>
      <c r="BF124" s="28" t="str">
        <f t="shared" si="53"/>
        <v/>
      </c>
      <c r="BH124" s="28" t="str">
        <f>IF($E124="", "", $BH$3+SUMIF($O$8:$O123, $E124, $CJ$8:$CJ123)-SUMIF($E$8:$E123, $E124, $H$8:$H123))</f>
        <v/>
      </c>
      <c r="BJ124" s="17" t="str">
        <f t="shared" si="54"/>
        <v/>
      </c>
      <c r="BM124" s="28" t="str">
        <f t="shared" si="55"/>
        <v/>
      </c>
      <c r="BN124" s="26"/>
      <c r="BO124" s="28" t="str">
        <f>IF($O124="", "", $BH$3+SUMIF($O$8:$O123, $O124, $CP$8:$CP123)-SUMIF($E$8:$E123, $O124, $H$8:$H123))</f>
        <v/>
      </c>
      <c r="BP124" s="26"/>
      <c r="BQ124" s="69" t="str">
        <f>IF($AG124="", "", IF($R124="", $BQ$5, IFERROR(INDEX('Game Setup'!$JE$8:$JE$176, MATCH($R124, 'Game Setup'!$JE$8:$JE$176, 1)), "")))</f>
        <v/>
      </c>
      <c r="BR124" s="26"/>
      <c r="BS124" s="73" t="str">
        <f>IF(OR($E124="", $BQ124=""), "", IFERROR(INDEX('Game Setup'!$ML$8:$NE$176, MATCH($BQ124, 'Game Setup'!$JE$8:$JE$176, 0), MATCH($E124, 'Game Setup'!$ML$7:$NE$7, 0)), ""))</f>
        <v/>
      </c>
      <c r="BT124" s="74" t="str">
        <f>IF(OR($O124="", $BQ124=""), "", IFERROR(INDEX('Game Setup'!$ML$8:$NE$176, MATCH($BQ124, 'Game Setup'!$JE$8:$JE$176, 0), MATCH($O124, 'Game Setup'!$ML$7:$NE$7, 0)), ""))</f>
        <v/>
      </c>
      <c r="BU124" s="74" t="str">
        <f>IF(OR($O124="", $BQ124=""), "", IFERROR(INDEX('Game Setup'!$NG$8:$NG$176, MATCH($BQ124, 'Game Setup'!$JE$8:$JE$176, 0)), ""))</f>
        <v/>
      </c>
      <c r="BV124" s="26"/>
      <c r="BW124" s="179" t="str">
        <f t="shared" si="56"/>
        <v/>
      </c>
      <c r="BX124" s="180" t="str">
        <f t="shared" si="57"/>
        <v/>
      </c>
      <c r="BY124" s="26"/>
      <c r="BZ124" s="40" t="str">
        <f t="shared" si="40"/>
        <v/>
      </c>
      <c r="CB124" s="40" t="str">
        <f t="shared" si="41"/>
        <v/>
      </c>
      <c r="CD124" s="28" t="str">
        <f t="shared" si="42"/>
        <v/>
      </c>
      <c r="CF124" s="28" t="str">
        <f t="shared" si="58"/>
        <v/>
      </c>
      <c r="CH124" s="28" t="str">
        <f t="shared" si="43"/>
        <v/>
      </c>
      <c r="CJ124" s="28" t="str">
        <f t="shared" si="59"/>
        <v/>
      </c>
      <c r="CL124" s="28">
        <f t="shared" si="60"/>
        <v>0</v>
      </c>
      <c r="CN124" s="28" t="str">
        <f t="shared" si="61"/>
        <v/>
      </c>
      <c r="CO124" s="26"/>
      <c r="CP124" s="28" t="str">
        <f t="shared" si="44"/>
        <v/>
      </c>
      <c r="CS124" s="17" t="str">
        <f t="shared" si="62"/>
        <v/>
      </c>
      <c r="CT124" s="19" t="str">
        <f t="shared" si="63"/>
        <v/>
      </c>
      <c r="CV124" s="179" t="str">
        <f t="shared" si="64"/>
        <v/>
      </c>
      <c r="CW124" s="180" t="str">
        <f t="shared" si="65"/>
        <v/>
      </c>
      <c r="CY124" s="28" t="str">
        <f t="shared" si="66"/>
        <v/>
      </c>
      <c r="CZ124" s="28" t="str">
        <f t="shared" si="67"/>
        <v/>
      </c>
      <c r="DU124" s="121" t="str">
        <f t="shared" si="45"/>
        <v/>
      </c>
      <c r="DW124" s="17" t="str">
        <f t="shared" si="46"/>
        <v/>
      </c>
    </row>
    <row r="125" spans="1:127" ht="30" customHeight="1" x14ac:dyDescent="0.25">
      <c r="A125" s="34"/>
      <c r="B125" s="266" t="str">
        <f t="shared" si="68"/>
        <v/>
      </c>
      <c r="C125" s="267"/>
      <c r="D125" s="268"/>
      <c r="E125" s="269"/>
      <c r="F125" s="269"/>
      <c r="G125" s="269"/>
      <c r="H125" s="270"/>
      <c r="I125" s="270"/>
      <c r="J125" s="270"/>
      <c r="K125" s="270"/>
      <c r="L125" s="270"/>
      <c r="M125" s="270"/>
      <c r="N125" s="270"/>
      <c r="O125" s="269"/>
      <c r="P125" s="269"/>
      <c r="Q125" s="269"/>
      <c r="R125" s="271"/>
      <c r="S125" s="272"/>
      <c r="T125" s="254" t="str">
        <f t="shared" si="39"/>
        <v/>
      </c>
      <c r="U125" s="255"/>
      <c r="V125" s="34"/>
      <c r="AG125" s="17" t="str">
        <f t="shared" si="47"/>
        <v/>
      </c>
      <c r="AI125" s="263">
        <v>118</v>
      </c>
      <c r="AJ125" s="264"/>
      <c r="AK125" s="265"/>
      <c r="AL125" s="263" t="str">
        <f t="shared" si="48"/>
        <v/>
      </c>
      <c r="AM125" s="264"/>
      <c r="AN125" s="264"/>
      <c r="AO125" s="263" t="str">
        <f t="shared" si="49"/>
        <v/>
      </c>
      <c r="AP125" s="264"/>
      <c r="AQ125" s="264"/>
      <c r="AR125" s="264"/>
      <c r="AS125" s="264"/>
      <c r="AT125" s="264"/>
      <c r="AU125" s="265"/>
      <c r="AV125" s="263" t="str">
        <f t="shared" si="50"/>
        <v/>
      </c>
      <c r="AW125" s="264"/>
      <c r="AX125" s="264"/>
      <c r="AY125" s="263" t="str">
        <f t="shared" si="51"/>
        <v/>
      </c>
      <c r="AZ125" s="265"/>
      <c r="BB125" s="24" t="str">
        <f>IF($AG125="", "", IF(AND($AL125="", $AO125="", $AV125="", $AY125=""), $BB$3, IF(COUNTIF($BB$8:$BB124, $BB$4)&gt;0, $BB$5, $BB$4)))</f>
        <v/>
      </c>
      <c r="BD125" s="31" t="str">
        <f t="shared" si="52"/>
        <v/>
      </c>
      <c r="BF125" s="28" t="str">
        <f t="shared" si="53"/>
        <v/>
      </c>
      <c r="BH125" s="28" t="str">
        <f>IF($E125="", "", $BH$3+SUMIF($O$8:$O124, $E125, $CJ$8:$CJ124)-SUMIF($E$8:$E124, $E125, $H$8:$H124))</f>
        <v/>
      </c>
      <c r="BJ125" s="17" t="str">
        <f t="shared" si="54"/>
        <v/>
      </c>
      <c r="BM125" s="28" t="str">
        <f t="shared" si="55"/>
        <v/>
      </c>
      <c r="BN125" s="26"/>
      <c r="BO125" s="28" t="str">
        <f>IF($O125="", "", $BH$3+SUMIF($O$8:$O124, $O125, $CP$8:$CP124)-SUMIF($E$8:$E124, $O125, $H$8:$H124))</f>
        <v/>
      </c>
      <c r="BP125" s="26"/>
      <c r="BQ125" s="69" t="str">
        <f>IF($AG125="", "", IF($R125="", $BQ$5, IFERROR(INDEX('Game Setup'!$JE$8:$JE$176, MATCH($R125, 'Game Setup'!$JE$8:$JE$176, 1)), "")))</f>
        <v/>
      </c>
      <c r="BR125" s="26"/>
      <c r="BS125" s="73" t="str">
        <f>IF(OR($E125="", $BQ125=""), "", IFERROR(INDEX('Game Setup'!$ML$8:$NE$176, MATCH($BQ125, 'Game Setup'!$JE$8:$JE$176, 0), MATCH($E125, 'Game Setup'!$ML$7:$NE$7, 0)), ""))</f>
        <v/>
      </c>
      <c r="BT125" s="74" t="str">
        <f>IF(OR($O125="", $BQ125=""), "", IFERROR(INDEX('Game Setup'!$ML$8:$NE$176, MATCH($BQ125, 'Game Setup'!$JE$8:$JE$176, 0), MATCH($O125, 'Game Setup'!$ML$7:$NE$7, 0)), ""))</f>
        <v/>
      </c>
      <c r="BU125" s="74" t="str">
        <f>IF(OR($O125="", $BQ125=""), "", IFERROR(INDEX('Game Setup'!$NG$8:$NG$176, MATCH($BQ125, 'Game Setup'!$JE$8:$JE$176, 0)), ""))</f>
        <v/>
      </c>
      <c r="BV125" s="26"/>
      <c r="BW125" s="179" t="str">
        <f t="shared" si="56"/>
        <v/>
      </c>
      <c r="BX125" s="180" t="str">
        <f t="shared" si="57"/>
        <v/>
      </c>
      <c r="BY125" s="26"/>
      <c r="BZ125" s="40" t="str">
        <f t="shared" si="40"/>
        <v/>
      </c>
      <c r="CB125" s="40" t="str">
        <f t="shared" si="41"/>
        <v/>
      </c>
      <c r="CD125" s="28" t="str">
        <f t="shared" si="42"/>
        <v/>
      </c>
      <c r="CF125" s="28" t="str">
        <f t="shared" si="58"/>
        <v/>
      </c>
      <c r="CH125" s="28" t="str">
        <f t="shared" si="43"/>
        <v/>
      </c>
      <c r="CJ125" s="28" t="str">
        <f t="shared" si="59"/>
        <v/>
      </c>
      <c r="CL125" s="28">
        <f t="shared" si="60"/>
        <v>0</v>
      </c>
      <c r="CN125" s="28" t="str">
        <f t="shared" si="61"/>
        <v/>
      </c>
      <c r="CO125" s="26"/>
      <c r="CP125" s="28" t="str">
        <f t="shared" si="44"/>
        <v/>
      </c>
      <c r="CS125" s="17" t="str">
        <f t="shared" si="62"/>
        <v/>
      </c>
      <c r="CT125" s="19" t="str">
        <f t="shared" si="63"/>
        <v/>
      </c>
      <c r="CV125" s="179" t="str">
        <f t="shared" si="64"/>
        <v/>
      </c>
      <c r="CW125" s="180" t="str">
        <f t="shared" si="65"/>
        <v/>
      </c>
      <c r="CY125" s="28" t="str">
        <f t="shared" si="66"/>
        <v/>
      </c>
      <c r="CZ125" s="28" t="str">
        <f t="shared" si="67"/>
        <v/>
      </c>
      <c r="DU125" s="121" t="str">
        <f t="shared" si="45"/>
        <v/>
      </c>
      <c r="DW125" s="17" t="str">
        <f t="shared" si="46"/>
        <v/>
      </c>
    </row>
    <row r="126" spans="1:127" ht="30" customHeight="1" x14ac:dyDescent="0.25">
      <c r="A126" s="34"/>
      <c r="B126" s="266" t="str">
        <f t="shared" si="68"/>
        <v/>
      </c>
      <c r="C126" s="267"/>
      <c r="D126" s="268"/>
      <c r="E126" s="269"/>
      <c r="F126" s="269"/>
      <c r="G126" s="269"/>
      <c r="H126" s="270"/>
      <c r="I126" s="270"/>
      <c r="J126" s="270"/>
      <c r="K126" s="270"/>
      <c r="L126" s="270"/>
      <c r="M126" s="270"/>
      <c r="N126" s="270"/>
      <c r="O126" s="269"/>
      <c r="P126" s="269"/>
      <c r="Q126" s="269"/>
      <c r="R126" s="271"/>
      <c r="S126" s="272"/>
      <c r="T126" s="254" t="str">
        <f t="shared" si="39"/>
        <v/>
      </c>
      <c r="U126" s="255"/>
      <c r="V126" s="34"/>
      <c r="AG126" s="17" t="str">
        <f t="shared" si="47"/>
        <v/>
      </c>
      <c r="AI126" s="263">
        <v>119</v>
      </c>
      <c r="AJ126" s="264"/>
      <c r="AK126" s="265"/>
      <c r="AL126" s="263" t="str">
        <f t="shared" si="48"/>
        <v/>
      </c>
      <c r="AM126" s="264"/>
      <c r="AN126" s="264"/>
      <c r="AO126" s="263" t="str">
        <f t="shared" si="49"/>
        <v/>
      </c>
      <c r="AP126" s="264"/>
      <c r="AQ126" s="264"/>
      <c r="AR126" s="264"/>
      <c r="AS126" s="264"/>
      <c r="AT126" s="264"/>
      <c r="AU126" s="265"/>
      <c r="AV126" s="263" t="str">
        <f t="shared" si="50"/>
        <v/>
      </c>
      <c r="AW126" s="264"/>
      <c r="AX126" s="264"/>
      <c r="AY126" s="263" t="str">
        <f t="shared" si="51"/>
        <v/>
      </c>
      <c r="AZ126" s="265"/>
      <c r="BB126" s="24" t="str">
        <f>IF($AG126="", "", IF(AND($AL126="", $AO126="", $AV126="", $AY126=""), $BB$3, IF(COUNTIF($BB$8:$BB125, $BB$4)&gt;0, $BB$5, $BB$4)))</f>
        <v/>
      </c>
      <c r="BD126" s="31" t="str">
        <f t="shared" si="52"/>
        <v/>
      </c>
      <c r="BF126" s="28" t="str">
        <f t="shared" si="53"/>
        <v/>
      </c>
      <c r="BH126" s="28" t="str">
        <f>IF($E126="", "", $BH$3+SUMIF($O$8:$O125, $E126, $CJ$8:$CJ125)-SUMIF($E$8:$E125, $E126, $H$8:$H125))</f>
        <v/>
      </c>
      <c r="BJ126" s="17" t="str">
        <f t="shared" si="54"/>
        <v/>
      </c>
      <c r="BM126" s="28" t="str">
        <f t="shared" si="55"/>
        <v/>
      </c>
      <c r="BN126" s="26"/>
      <c r="BO126" s="28" t="str">
        <f>IF($O126="", "", $BH$3+SUMIF($O$8:$O125, $O126, $CP$8:$CP125)-SUMIF($E$8:$E125, $O126, $H$8:$H125))</f>
        <v/>
      </c>
      <c r="BP126" s="26"/>
      <c r="BQ126" s="69" t="str">
        <f>IF($AG126="", "", IF($R126="", $BQ$5, IFERROR(INDEX('Game Setup'!$JE$8:$JE$176, MATCH($R126, 'Game Setup'!$JE$8:$JE$176, 1)), "")))</f>
        <v/>
      </c>
      <c r="BR126" s="26"/>
      <c r="BS126" s="73" t="str">
        <f>IF(OR($E126="", $BQ126=""), "", IFERROR(INDEX('Game Setup'!$ML$8:$NE$176, MATCH($BQ126, 'Game Setup'!$JE$8:$JE$176, 0), MATCH($E126, 'Game Setup'!$ML$7:$NE$7, 0)), ""))</f>
        <v/>
      </c>
      <c r="BT126" s="74" t="str">
        <f>IF(OR($O126="", $BQ126=""), "", IFERROR(INDEX('Game Setup'!$ML$8:$NE$176, MATCH($BQ126, 'Game Setup'!$JE$8:$JE$176, 0), MATCH($O126, 'Game Setup'!$ML$7:$NE$7, 0)), ""))</f>
        <v/>
      </c>
      <c r="BU126" s="74" t="str">
        <f>IF(OR($O126="", $BQ126=""), "", IFERROR(INDEX('Game Setup'!$NG$8:$NG$176, MATCH($BQ126, 'Game Setup'!$JE$8:$JE$176, 0)), ""))</f>
        <v/>
      </c>
      <c r="BV126" s="26"/>
      <c r="BW126" s="179" t="str">
        <f t="shared" si="56"/>
        <v/>
      </c>
      <c r="BX126" s="180" t="str">
        <f t="shared" si="57"/>
        <v/>
      </c>
      <c r="BY126" s="26"/>
      <c r="BZ126" s="40" t="str">
        <f t="shared" si="40"/>
        <v/>
      </c>
      <c r="CB126" s="40" t="str">
        <f t="shared" si="41"/>
        <v/>
      </c>
      <c r="CD126" s="28" t="str">
        <f t="shared" si="42"/>
        <v/>
      </c>
      <c r="CF126" s="28" t="str">
        <f t="shared" si="58"/>
        <v/>
      </c>
      <c r="CH126" s="28" t="str">
        <f t="shared" si="43"/>
        <v/>
      </c>
      <c r="CJ126" s="28" t="str">
        <f t="shared" si="59"/>
        <v/>
      </c>
      <c r="CL126" s="28">
        <f t="shared" si="60"/>
        <v>0</v>
      </c>
      <c r="CN126" s="28" t="str">
        <f t="shared" si="61"/>
        <v/>
      </c>
      <c r="CO126" s="26"/>
      <c r="CP126" s="28" t="str">
        <f t="shared" si="44"/>
        <v/>
      </c>
      <c r="CS126" s="17" t="str">
        <f t="shared" si="62"/>
        <v/>
      </c>
      <c r="CT126" s="19" t="str">
        <f t="shared" si="63"/>
        <v/>
      </c>
      <c r="CV126" s="179" t="str">
        <f t="shared" si="64"/>
        <v/>
      </c>
      <c r="CW126" s="180" t="str">
        <f t="shared" si="65"/>
        <v/>
      </c>
      <c r="CY126" s="28" t="str">
        <f t="shared" si="66"/>
        <v/>
      </c>
      <c r="CZ126" s="28" t="str">
        <f t="shared" si="67"/>
        <v/>
      </c>
      <c r="DU126" s="121" t="str">
        <f t="shared" si="45"/>
        <v/>
      </c>
      <c r="DW126" s="17" t="str">
        <f t="shared" si="46"/>
        <v/>
      </c>
    </row>
    <row r="127" spans="1:127" ht="30" customHeight="1" x14ac:dyDescent="0.25">
      <c r="A127" s="34"/>
      <c r="B127" s="266" t="str">
        <f t="shared" si="68"/>
        <v/>
      </c>
      <c r="C127" s="267"/>
      <c r="D127" s="268"/>
      <c r="E127" s="269"/>
      <c r="F127" s="269"/>
      <c r="G127" s="269"/>
      <c r="H127" s="270"/>
      <c r="I127" s="270"/>
      <c r="J127" s="270"/>
      <c r="K127" s="270"/>
      <c r="L127" s="270"/>
      <c r="M127" s="270"/>
      <c r="N127" s="270"/>
      <c r="O127" s="269"/>
      <c r="P127" s="269"/>
      <c r="Q127" s="269"/>
      <c r="R127" s="271"/>
      <c r="S127" s="272"/>
      <c r="T127" s="254" t="str">
        <f t="shared" si="39"/>
        <v/>
      </c>
      <c r="U127" s="255"/>
      <c r="V127" s="34"/>
      <c r="AG127" s="17" t="str">
        <f t="shared" si="47"/>
        <v/>
      </c>
      <c r="AI127" s="263">
        <v>120</v>
      </c>
      <c r="AJ127" s="264"/>
      <c r="AK127" s="265"/>
      <c r="AL127" s="263" t="str">
        <f t="shared" si="48"/>
        <v/>
      </c>
      <c r="AM127" s="264"/>
      <c r="AN127" s="264"/>
      <c r="AO127" s="263" t="str">
        <f t="shared" si="49"/>
        <v/>
      </c>
      <c r="AP127" s="264"/>
      <c r="AQ127" s="264"/>
      <c r="AR127" s="264"/>
      <c r="AS127" s="264"/>
      <c r="AT127" s="264"/>
      <c r="AU127" s="265"/>
      <c r="AV127" s="263" t="str">
        <f t="shared" si="50"/>
        <v/>
      </c>
      <c r="AW127" s="264"/>
      <c r="AX127" s="264"/>
      <c r="AY127" s="263" t="str">
        <f t="shared" si="51"/>
        <v/>
      </c>
      <c r="AZ127" s="265"/>
      <c r="BB127" s="24" t="str">
        <f>IF($AG127="", "", IF(AND($AL127="", $AO127="", $AV127="", $AY127=""), $BB$3, IF(COUNTIF($BB$8:$BB126, $BB$4)&gt;0, $BB$5, $BB$4)))</f>
        <v/>
      </c>
      <c r="BD127" s="31" t="str">
        <f t="shared" si="52"/>
        <v/>
      </c>
      <c r="BF127" s="28" t="str">
        <f t="shared" si="53"/>
        <v/>
      </c>
      <c r="BH127" s="28" t="str">
        <f>IF($E127="", "", $BH$3+SUMIF($O$8:$O126, $E127, $CJ$8:$CJ126)-SUMIF($E$8:$E126, $E127, $H$8:$H126))</f>
        <v/>
      </c>
      <c r="BJ127" s="17" t="str">
        <f t="shared" si="54"/>
        <v/>
      </c>
      <c r="BM127" s="28" t="str">
        <f t="shared" si="55"/>
        <v/>
      </c>
      <c r="BN127" s="26"/>
      <c r="BO127" s="28" t="str">
        <f>IF($O127="", "", $BH$3+SUMIF($O$8:$O126, $O127, $CP$8:$CP126)-SUMIF($E$8:$E126, $O127, $H$8:$H126))</f>
        <v/>
      </c>
      <c r="BP127" s="26"/>
      <c r="BQ127" s="69" t="str">
        <f>IF($AG127="", "", IF($R127="", $BQ$5, IFERROR(INDEX('Game Setup'!$JE$8:$JE$176, MATCH($R127, 'Game Setup'!$JE$8:$JE$176, 1)), "")))</f>
        <v/>
      </c>
      <c r="BR127" s="26"/>
      <c r="BS127" s="73" t="str">
        <f>IF(OR($E127="", $BQ127=""), "", IFERROR(INDEX('Game Setup'!$ML$8:$NE$176, MATCH($BQ127, 'Game Setup'!$JE$8:$JE$176, 0), MATCH($E127, 'Game Setup'!$ML$7:$NE$7, 0)), ""))</f>
        <v/>
      </c>
      <c r="BT127" s="74" t="str">
        <f>IF(OR($O127="", $BQ127=""), "", IFERROR(INDEX('Game Setup'!$ML$8:$NE$176, MATCH($BQ127, 'Game Setup'!$JE$8:$JE$176, 0), MATCH($O127, 'Game Setup'!$ML$7:$NE$7, 0)), ""))</f>
        <v/>
      </c>
      <c r="BU127" s="74" t="str">
        <f>IF(OR($O127="", $BQ127=""), "", IFERROR(INDEX('Game Setup'!$NG$8:$NG$176, MATCH($BQ127, 'Game Setup'!$JE$8:$JE$176, 0)), ""))</f>
        <v/>
      </c>
      <c r="BV127" s="26"/>
      <c r="BW127" s="179" t="str">
        <f t="shared" si="56"/>
        <v/>
      </c>
      <c r="BX127" s="180" t="str">
        <f t="shared" si="57"/>
        <v/>
      </c>
      <c r="BY127" s="26"/>
      <c r="BZ127" s="40" t="str">
        <f t="shared" si="40"/>
        <v/>
      </c>
      <c r="CB127" s="40" t="str">
        <f t="shared" si="41"/>
        <v/>
      </c>
      <c r="CD127" s="28" t="str">
        <f t="shared" si="42"/>
        <v/>
      </c>
      <c r="CF127" s="28" t="str">
        <f t="shared" si="58"/>
        <v/>
      </c>
      <c r="CH127" s="28" t="str">
        <f t="shared" si="43"/>
        <v/>
      </c>
      <c r="CJ127" s="28" t="str">
        <f t="shared" si="59"/>
        <v/>
      </c>
      <c r="CL127" s="28">
        <f t="shared" si="60"/>
        <v>0</v>
      </c>
      <c r="CN127" s="28" t="str">
        <f t="shared" si="61"/>
        <v/>
      </c>
      <c r="CO127" s="26"/>
      <c r="CP127" s="28" t="str">
        <f t="shared" si="44"/>
        <v/>
      </c>
      <c r="CS127" s="17" t="str">
        <f t="shared" si="62"/>
        <v/>
      </c>
      <c r="CT127" s="19" t="str">
        <f t="shared" si="63"/>
        <v/>
      </c>
      <c r="CV127" s="179" t="str">
        <f t="shared" si="64"/>
        <v/>
      </c>
      <c r="CW127" s="180" t="str">
        <f t="shared" si="65"/>
        <v/>
      </c>
      <c r="CY127" s="28" t="str">
        <f t="shared" si="66"/>
        <v/>
      </c>
      <c r="CZ127" s="28" t="str">
        <f t="shared" si="67"/>
        <v/>
      </c>
      <c r="DU127" s="121" t="str">
        <f t="shared" si="45"/>
        <v/>
      </c>
      <c r="DW127" s="17" t="str">
        <f t="shared" si="46"/>
        <v/>
      </c>
    </row>
    <row r="128" spans="1:127" ht="30" customHeight="1" x14ac:dyDescent="0.25">
      <c r="A128" s="34"/>
      <c r="B128" s="266" t="str">
        <f t="shared" si="68"/>
        <v/>
      </c>
      <c r="C128" s="267"/>
      <c r="D128" s="268"/>
      <c r="E128" s="269"/>
      <c r="F128" s="269"/>
      <c r="G128" s="269"/>
      <c r="H128" s="270"/>
      <c r="I128" s="270"/>
      <c r="J128" s="270"/>
      <c r="K128" s="270"/>
      <c r="L128" s="270"/>
      <c r="M128" s="270"/>
      <c r="N128" s="270"/>
      <c r="O128" s="269"/>
      <c r="P128" s="269"/>
      <c r="Q128" s="269"/>
      <c r="R128" s="271"/>
      <c r="S128" s="272"/>
      <c r="T128" s="254" t="str">
        <f t="shared" si="39"/>
        <v/>
      </c>
      <c r="U128" s="255"/>
      <c r="V128" s="34"/>
      <c r="AG128" s="17" t="str">
        <f t="shared" si="47"/>
        <v/>
      </c>
      <c r="AI128" s="263">
        <v>121</v>
      </c>
      <c r="AJ128" s="264"/>
      <c r="AK128" s="265"/>
      <c r="AL128" s="263" t="str">
        <f t="shared" si="48"/>
        <v/>
      </c>
      <c r="AM128" s="264"/>
      <c r="AN128" s="264"/>
      <c r="AO128" s="263" t="str">
        <f t="shared" si="49"/>
        <v/>
      </c>
      <c r="AP128" s="264"/>
      <c r="AQ128" s="264"/>
      <c r="AR128" s="264"/>
      <c r="AS128" s="264"/>
      <c r="AT128" s="264"/>
      <c r="AU128" s="265"/>
      <c r="AV128" s="263" t="str">
        <f t="shared" si="50"/>
        <v/>
      </c>
      <c r="AW128" s="264"/>
      <c r="AX128" s="264"/>
      <c r="AY128" s="263" t="str">
        <f t="shared" si="51"/>
        <v/>
      </c>
      <c r="AZ128" s="265"/>
      <c r="BB128" s="24" t="str">
        <f>IF($AG128="", "", IF(AND($AL128="", $AO128="", $AV128="", $AY128=""), $BB$3, IF(COUNTIF($BB$8:$BB127, $BB$4)&gt;0, $BB$5, $BB$4)))</f>
        <v/>
      </c>
      <c r="BD128" s="31" t="str">
        <f t="shared" si="52"/>
        <v/>
      </c>
      <c r="BF128" s="28" t="str">
        <f t="shared" si="53"/>
        <v/>
      </c>
      <c r="BH128" s="28" t="str">
        <f>IF($E128="", "", $BH$3+SUMIF($O$8:$O127, $E128, $CJ$8:$CJ127)-SUMIF($E$8:$E127, $E128, $H$8:$H127))</f>
        <v/>
      </c>
      <c r="BJ128" s="17" t="str">
        <f t="shared" si="54"/>
        <v/>
      </c>
      <c r="BM128" s="28" t="str">
        <f t="shared" si="55"/>
        <v/>
      </c>
      <c r="BN128" s="26"/>
      <c r="BO128" s="28" t="str">
        <f>IF($O128="", "", $BH$3+SUMIF($O$8:$O127, $O128, $CP$8:$CP127)-SUMIF($E$8:$E127, $O128, $H$8:$H127))</f>
        <v/>
      </c>
      <c r="BP128" s="26"/>
      <c r="BQ128" s="69" t="str">
        <f>IF($AG128="", "", IF($R128="", $BQ$5, IFERROR(INDEX('Game Setup'!$JE$8:$JE$176, MATCH($R128, 'Game Setup'!$JE$8:$JE$176, 1)), "")))</f>
        <v/>
      </c>
      <c r="BR128" s="26"/>
      <c r="BS128" s="73" t="str">
        <f>IF(OR($E128="", $BQ128=""), "", IFERROR(INDEX('Game Setup'!$ML$8:$NE$176, MATCH($BQ128, 'Game Setup'!$JE$8:$JE$176, 0), MATCH($E128, 'Game Setup'!$ML$7:$NE$7, 0)), ""))</f>
        <v/>
      </c>
      <c r="BT128" s="74" t="str">
        <f>IF(OR($O128="", $BQ128=""), "", IFERROR(INDEX('Game Setup'!$ML$8:$NE$176, MATCH($BQ128, 'Game Setup'!$JE$8:$JE$176, 0), MATCH($O128, 'Game Setup'!$ML$7:$NE$7, 0)), ""))</f>
        <v/>
      </c>
      <c r="BU128" s="74" t="str">
        <f>IF(OR($O128="", $BQ128=""), "", IFERROR(INDEX('Game Setup'!$NG$8:$NG$176, MATCH($BQ128, 'Game Setup'!$JE$8:$JE$176, 0)), ""))</f>
        <v/>
      </c>
      <c r="BV128" s="26"/>
      <c r="BW128" s="179" t="str">
        <f t="shared" si="56"/>
        <v/>
      </c>
      <c r="BX128" s="180" t="str">
        <f t="shared" si="57"/>
        <v/>
      </c>
      <c r="BY128" s="26"/>
      <c r="BZ128" s="40" t="str">
        <f t="shared" si="40"/>
        <v/>
      </c>
      <c r="CB128" s="40" t="str">
        <f t="shared" si="41"/>
        <v/>
      </c>
      <c r="CD128" s="28" t="str">
        <f t="shared" si="42"/>
        <v/>
      </c>
      <c r="CF128" s="28" t="str">
        <f t="shared" si="58"/>
        <v/>
      </c>
      <c r="CH128" s="28" t="str">
        <f t="shared" si="43"/>
        <v/>
      </c>
      <c r="CJ128" s="28" t="str">
        <f t="shared" si="59"/>
        <v/>
      </c>
      <c r="CL128" s="28">
        <f t="shared" si="60"/>
        <v>0</v>
      </c>
      <c r="CN128" s="28" t="str">
        <f t="shared" si="61"/>
        <v/>
      </c>
      <c r="CO128" s="26"/>
      <c r="CP128" s="28" t="str">
        <f t="shared" si="44"/>
        <v/>
      </c>
      <c r="CS128" s="17" t="str">
        <f t="shared" si="62"/>
        <v/>
      </c>
      <c r="CT128" s="19" t="str">
        <f t="shared" si="63"/>
        <v/>
      </c>
      <c r="CV128" s="179" t="str">
        <f t="shared" si="64"/>
        <v/>
      </c>
      <c r="CW128" s="180" t="str">
        <f t="shared" si="65"/>
        <v/>
      </c>
      <c r="CY128" s="28" t="str">
        <f t="shared" si="66"/>
        <v/>
      </c>
      <c r="CZ128" s="28" t="str">
        <f t="shared" si="67"/>
        <v/>
      </c>
      <c r="DU128" s="121" t="str">
        <f t="shared" si="45"/>
        <v/>
      </c>
      <c r="DW128" s="17" t="str">
        <f t="shared" si="46"/>
        <v/>
      </c>
    </row>
    <row r="129" spans="1:127" ht="30" customHeight="1" x14ac:dyDescent="0.25">
      <c r="A129" s="34"/>
      <c r="B129" s="266" t="str">
        <f t="shared" si="68"/>
        <v/>
      </c>
      <c r="C129" s="267"/>
      <c r="D129" s="268"/>
      <c r="E129" s="269"/>
      <c r="F129" s="269"/>
      <c r="G129" s="269"/>
      <c r="H129" s="270"/>
      <c r="I129" s="270"/>
      <c r="J129" s="270"/>
      <c r="K129" s="270"/>
      <c r="L129" s="270"/>
      <c r="M129" s="270"/>
      <c r="N129" s="270"/>
      <c r="O129" s="269"/>
      <c r="P129" s="269"/>
      <c r="Q129" s="269"/>
      <c r="R129" s="271"/>
      <c r="S129" s="272"/>
      <c r="T129" s="254" t="str">
        <f t="shared" si="39"/>
        <v/>
      </c>
      <c r="U129" s="255"/>
      <c r="V129" s="34"/>
      <c r="AG129" s="17" t="str">
        <f t="shared" si="47"/>
        <v/>
      </c>
      <c r="AI129" s="263">
        <v>122</v>
      </c>
      <c r="AJ129" s="264"/>
      <c r="AK129" s="265"/>
      <c r="AL129" s="263" t="str">
        <f t="shared" si="48"/>
        <v/>
      </c>
      <c r="AM129" s="264"/>
      <c r="AN129" s="264"/>
      <c r="AO129" s="263" t="str">
        <f t="shared" si="49"/>
        <v/>
      </c>
      <c r="AP129" s="264"/>
      <c r="AQ129" s="264"/>
      <c r="AR129" s="264"/>
      <c r="AS129" s="264"/>
      <c r="AT129" s="264"/>
      <c r="AU129" s="265"/>
      <c r="AV129" s="263" t="str">
        <f t="shared" si="50"/>
        <v/>
      </c>
      <c r="AW129" s="264"/>
      <c r="AX129" s="264"/>
      <c r="AY129" s="263" t="str">
        <f t="shared" si="51"/>
        <v/>
      </c>
      <c r="AZ129" s="265"/>
      <c r="BB129" s="24" t="str">
        <f>IF($AG129="", "", IF(AND($AL129="", $AO129="", $AV129="", $AY129=""), $BB$3, IF(COUNTIF($BB$8:$BB128, $BB$4)&gt;0, $BB$5, $BB$4)))</f>
        <v/>
      </c>
      <c r="BD129" s="31" t="str">
        <f t="shared" si="52"/>
        <v/>
      </c>
      <c r="BF129" s="28" t="str">
        <f t="shared" si="53"/>
        <v/>
      </c>
      <c r="BH129" s="28" t="str">
        <f>IF($E129="", "", $BH$3+SUMIF($O$8:$O128, $E129, $CJ$8:$CJ128)-SUMIF($E$8:$E128, $E129, $H$8:$H128))</f>
        <v/>
      </c>
      <c r="BJ129" s="17" t="str">
        <f t="shared" si="54"/>
        <v/>
      </c>
      <c r="BM129" s="28" t="str">
        <f t="shared" si="55"/>
        <v/>
      </c>
      <c r="BN129" s="26"/>
      <c r="BO129" s="28" t="str">
        <f>IF($O129="", "", $BH$3+SUMIF($O$8:$O128, $O129, $CP$8:$CP128)-SUMIF($E$8:$E128, $O129, $H$8:$H128))</f>
        <v/>
      </c>
      <c r="BP129" s="26"/>
      <c r="BQ129" s="69" t="str">
        <f>IF($AG129="", "", IF($R129="", $BQ$5, IFERROR(INDEX('Game Setup'!$JE$8:$JE$176, MATCH($R129, 'Game Setup'!$JE$8:$JE$176, 1)), "")))</f>
        <v/>
      </c>
      <c r="BR129" s="26"/>
      <c r="BS129" s="73" t="str">
        <f>IF(OR($E129="", $BQ129=""), "", IFERROR(INDEX('Game Setup'!$ML$8:$NE$176, MATCH($BQ129, 'Game Setup'!$JE$8:$JE$176, 0), MATCH($E129, 'Game Setup'!$ML$7:$NE$7, 0)), ""))</f>
        <v/>
      </c>
      <c r="BT129" s="74" t="str">
        <f>IF(OR($O129="", $BQ129=""), "", IFERROR(INDEX('Game Setup'!$ML$8:$NE$176, MATCH($BQ129, 'Game Setup'!$JE$8:$JE$176, 0), MATCH($O129, 'Game Setup'!$ML$7:$NE$7, 0)), ""))</f>
        <v/>
      </c>
      <c r="BU129" s="74" t="str">
        <f>IF(OR($O129="", $BQ129=""), "", IFERROR(INDEX('Game Setup'!$NG$8:$NG$176, MATCH($BQ129, 'Game Setup'!$JE$8:$JE$176, 0)), ""))</f>
        <v/>
      </c>
      <c r="BV129" s="26"/>
      <c r="BW129" s="179" t="str">
        <f t="shared" si="56"/>
        <v/>
      </c>
      <c r="BX129" s="180" t="str">
        <f t="shared" si="57"/>
        <v/>
      </c>
      <c r="BY129" s="26"/>
      <c r="BZ129" s="40" t="str">
        <f t="shared" si="40"/>
        <v/>
      </c>
      <c r="CB129" s="40" t="str">
        <f t="shared" si="41"/>
        <v/>
      </c>
      <c r="CD129" s="28" t="str">
        <f t="shared" si="42"/>
        <v/>
      </c>
      <c r="CF129" s="28" t="str">
        <f t="shared" si="58"/>
        <v/>
      </c>
      <c r="CH129" s="28" t="str">
        <f t="shared" si="43"/>
        <v/>
      </c>
      <c r="CJ129" s="28" t="str">
        <f t="shared" si="59"/>
        <v/>
      </c>
      <c r="CL129" s="28">
        <f t="shared" si="60"/>
        <v>0</v>
      </c>
      <c r="CN129" s="28" t="str">
        <f t="shared" si="61"/>
        <v/>
      </c>
      <c r="CO129" s="26"/>
      <c r="CP129" s="28" t="str">
        <f t="shared" si="44"/>
        <v/>
      </c>
      <c r="CS129" s="17" t="str">
        <f t="shared" si="62"/>
        <v/>
      </c>
      <c r="CT129" s="19" t="str">
        <f t="shared" si="63"/>
        <v/>
      </c>
      <c r="CV129" s="179" t="str">
        <f t="shared" si="64"/>
        <v/>
      </c>
      <c r="CW129" s="180" t="str">
        <f t="shared" si="65"/>
        <v/>
      </c>
      <c r="CY129" s="28" t="str">
        <f t="shared" si="66"/>
        <v/>
      </c>
      <c r="CZ129" s="28" t="str">
        <f t="shared" si="67"/>
        <v/>
      </c>
      <c r="DU129" s="121" t="str">
        <f t="shared" si="45"/>
        <v/>
      </c>
      <c r="DW129" s="17" t="str">
        <f t="shared" si="46"/>
        <v/>
      </c>
    </row>
    <row r="130" spans="1:127" ht="30" customHeight="1" x14ac:dyDescent="0.25">
      <c r="A130" s="34"/>
      <c r="B130" s="266" t="str">
        <f t="shared" si="68"/>
        <v/>
      </c>
      <c r="C130" s="267"/>
      <c r="D130" s="268"/>
      <c r="E130" s="269"/>
      <c r="F130" s="269"/>
      <c r="G130" s="269"/>
      <c r="H130" s="270"/>
      <c r="I130" s="270"/>
      <c r="J130" s="270"/>
      <c r="K130" s="270"/>
      <c r="L130" s="270"/>
      <c r="M130" s="270"/>
      <c r="N130" s="270"/>
      <c r="O130" s="269"/>
      <c r="P130" s="269"/>
      <c r="Q130" s="269"/>
      <c r="R130" s="271"/>
      <c r="S130" s="272"/>
      <c r="T130" s="254" t="str">
        <f t="shared" si="39"/>
        <v/>
      </c>
      <c r="U130" s="255"/>
      <c r="V130" s="34"/>
      <c r="AG130" s="17" t="str">
        <f t="shared" si="47"/>
        <v/>
      </c>
      <c r="AI130" s="263">
        <v>123</v>
      </c>
      <c r="AJ130" s="264"/>
      <c r="AK130" s="265"/>
      <c r="AL130" s="263" t="str">
        <f t="shared" si="48"/>
        <v/>
      </c>
      <c r="AM130" s="264"/>
      <c r="AN130" s="264"/>
      <c r="AO130" s="263" t="str">
        <f t="shared" si="49"/>
        <v/>
      </c>
      <c r="AP130" s="264"/>
      <c r="AQ130" s="264"/>
      <c r="AR130" s="264"/>
      <c r="AS130" s="264"/>
      <c r="AT130" s="264"/>
      <c r="AU130" s="265"/>
      <c r="AV130" s="263" t="str">
        <f t="shared" si="50"/>
        <v/>
      </c>
      <c r="AW130" s="264"/>
      <c r="AX130" s="264"/>
      <c r="AY130" s="263" t="str">
        <f t="shared" si="51"/>
        <v/>
      </c>
      <c r="AZ130" s="265"/>
      <c r="BB130" s="24" t="str">
        <f>IF($AG130="", "", IF(AND($AL130="", $AO130="", $AV130="", $AY130=""), $BB$3, IF(COUNTIF($BB$8:$BB129, $BB$4)&gt;0, $BB$5, $BB$4)))</f>
        <v/>
      </c>
      <c r="BD130" s="31" t="str">
        <f t="shared" si="52"/>
        <v/>
      </c>
      <c r="BF130" s="28" t="str">
        <f t="shared" si="53"/>
        <v/>
      </c>
      <c r="BH130" s="28" t="str">
        <f>IF($E130="", "", $BH$3+SUMIF($O$8:$O129, $E130, $CJ$8:$CJ129)-SUMIF($E$8:$E129, $E130, $H$8:$H129))</f>
        <v/>
      </c>
      <c r="BJ130" s="17" t="str">
        <f t="shared" si="54"/>
        <v/>
      </c>
      <c r="BM130" s="28" t="str">
        <f t="shared" si="55"/>
        <v/>
      </c>
      <c r="BN130" s="26"/>
      <c r="BO130" s="28" t="str">
        <f>IF($O130="", "", $BH$3+SUMIF($O$8:$O129, $O130, $CP$8:$CP129)-SUMIF($E$8:$E129, $O130, $H$8:$H129))</f>
        <v/>
      </c>
      <c r="BP130" s="26"/>
      <c r="BQ130" s="69" t="str">
        <f>IF($AG130="", "", IF($R130="", $BQ$5, IFERROR(INDEX('Game Setup'!$JE$8:$JE$176, MATCH($R130, 'Game Setup'!$JE$8:$JE$176, 1)), "")))</f>
        <v/>
      </c>
      <c r="BR130" s="26"/>
      <c r="BS130" s="73" t="str">
        <f>IF(OR($E130="", $BQ130=""), "", IFERROR(INDEX('Game Setup'!$ML$8:$NE$176, MATCH($BQ130, 'Game Setup'!$JE$8:$JE$176, 0), MATCH($E130, 'Game Setup'!$ML$7:$NE$7, 0)), ""))</f>
        <v/>
      </c>
      <c r="BT130" s="74" t="str">
        <f>IF(OR($O130="", $BQ130=""), "", IFERROR(INDEX('Game Setup'!$ML$8:$NE$176, MATCH($BQ130, 'Game Setup'!$JE$8:$JE$176, 0), MATCH($O130, 'Game Setup'!$ML$7:$NE$7, 0)), ""))</f>
        <v/>
      </c>
      <c r="BU130" s="74" t="str">
        <f>IF(OR($O130="", $BQ130=""), "", IFERROR(INDEX('Game Setup'!$NG$8:$NG$176, MATCH($BQ130, 'Game Setup'!$JE$8:$JE$176, 0)), ""))</f>
        <v/>
      </c>
      <c r="BV130" s="26"/>
      <c r="BW130" s="179" t="str">
        <f t="shared" si="56"/>
        <v/>
      </c>
      <c r="BX130" s="180" t="str">
        <f t="shared" si="57"/>
        <v/>
      </c>
      <c r="BY130" s="26"/>
      <c r="BZ130" s="40" t="str">
        <f t="shared" si="40"/>
        <v/>
      </c>
      <c r="CB130" s="40" t="str">
        <f t="shared" si="41"/>
        <v/>
      </c>
      <c r="CD130" s="28" t="str">
        <f t="shared" si="42"/>
        <v/>
      </c>
      <c r="CF130" s="28" t="str">
        <f t="shared" si="58"/>
        <v/>
      </c>
      <c r="CH130" s="28" t="str">
        <f t="shared" si="43"/>
        <v/>
      </c>
      <c r="CJ130" s="28" t="str">
        <f t="shared" si="59"/>
        <v/>
      </c>
      <c r="CL130" s="28">
        <f t="shared" si="60"/>
        <v>0</v>
      </c>
      <c r="CN130" s="28" t="str">
        <f t="shared" si="61"/>
        <v/>
      </c>
      <c r="CO130" s="26"/>
      <c r="CP130" s="28" t="str">
        <f t="shared" si="44"/>
        <v/>
      </c>
      <c r="CS130" s="17" t="str">
        <f t="shared" si="62"/>
        <v/>
      </c>
      <c r="CT130" s="19" t="str">
        <f t="shared" si="63"/>
        <v/>
      </c>
      <c r="CV130" s="179" t="str">
        <f t="shared" si="64"/>
        <v/>
      </c>
      <c r="CW130" s="180" t="str">
        <f t="shared" si="65"/>
        <v/>
      </c>
      <c r="CY130" s="28" t="str">
        <f t="shared" si="66"/>
        <v/>
      </c>
      <c r="CZ130" s="28" t="str">
        <f t="shared" si="67"/>
        <v/>
      </c>
      <c r="DU130" s="121" t="str">
        <f t="shared" si="45"/>
        <v/>
      </c>
      <c r="DW130" s="17" t="str">
        <f t="shared" si="46"/>
        <v/>
      </c>
    </row>
    <row r="131" spans="1:127" ht="30" customHeight="1" x14ac:dyDescent="0.25">
      <c r="A131" s="34"/>
      <c r="B131" s="266" t="str">
        <f t="shared" si="68"/>
        <v/>
      </c>
      <c r="C131" s="267"/>
      <c r="D131" s="268"/>
      <c r="E131" s="269"/>
      <c r="F131" s="269"/>
      <c r="G131" s="269"/>
      <c r="H131" s="270"/>
      <c r="I131" s="270"/>
      <c r="J131" s="270"/>
      <c r="K131" s="270"/>
      <c r="L131" s="270"/>
      <c r="M131" s="270"/>
      <c r="N131" s="270"/>
      <c r="O131" s="269"/>
      <c r="P131" s="269"/>
      <c r="Q131" s="269"/>
      <c r="R131" s="271"/>
      <c r="S131" s="272"/>
      <c r="T131" s="254" t="str">
        <f t="shared" si="39"/>
        <v/>
      </c>
      <c r="U131" s="255"/>
      <c r="V131" s="34"/>
      <c r="AG131" s="17" t="str">
        <f t="shared" si="47"/>
        <v/>
      </c>
      <c r="AI131" s="263">
        <v>124</v>
      </c>
      <c r="AJ131" s="264"/>
      <c r="AK131" s="265"/>
      <c r="AL131" s="263" t="str">
        <f t="shared" si="48"/>
        <v/>
      </c>
      <c r="AM131" s="264"/>
      <c r="AN131" s="264"/>
      <c r="AO131" s="263" t="str">
        <f t="shared" si="49"/>
        <v/>
      </c>
      <c r="AP131" s="264"/>
      <c r="AQ131" s="264"/>
      <c r="AR131" s="264"/>
      <c r="AS131" s="264"/>
      <c r="AT131" s="264"/>
      <c r="AU131" s="265"/>
      <c r="AV131" s="263" t="str">
        <f t="shared" si="50"/>
        <v/>
      </c>
      <c r="AW131" s="264"/>
      <c r="AX131" s="264"/>
      <c r="AY131" s="263" t="str">
        <f t="shared" si="51"/>
        <v/>
      </c>
      <c r="AZ131" s="265"/>
      <c r="BB131" s="24" t="str">
        <f>IF($AG131="", "", IF(AND($AL131="", $AO131="", $AV131="", $AY131=""), $BB$3, IF(COUNTIF($BB$8:$BB130, $BB$4)&gt;0, $BB$5, $BB$4)))</f>
        <v/>
      </c>
      <c r="BD131" s="31" t="str">
        <f t="shared" si="52"/>
        <v/>
      </c>
      <c r="BF131" s="28" t="str">
        <f t="shared" si="53"/>
        <v/>
      </c>
      <c r="BH131" s="28" t="str">
        <f>IF($E131="", "", $BH$3+SUMIF($O$8:$O130, $E131, $CJ$8:$CJ130)-SUMIF($E$8:$E130, $E131, $H$8:$H130))</f>
        <v/>
      </c>
      <c r="BJ131" s="17" t="str">
        <f t="shared" si="54"/>
        <v/>
      </c>
      <c r="BM131" s="28" t="str">
        <f t="shared" si="55"/>
        <v/>
      </c>
      <c r="BN131" s="26"/>
      <c r="BO131" s="28" t="str">
        <f>IF($O131="", "", $BH$3+SUMIF($O$8:$O130, $O131, $CP$8:$CP130)-SUMIF($E$8:$E130, $O131, $H$8:$H130))</f>
        <v/>
      </c>
      <c r="BP131" s="26"/>
      <c r="BQ131" s="69" t="str">
        <f>IF($AG131="", "", IF($R131="", $BQ$5, IFERROR(INDEX('Game Setup'!$JE$8:$JE$176, MATCH($R131, 'Game Setup'!$JE$8:$JE$176, 1)), "")))</f>
        <v/>
      </c>
      <c r="BR131" s="26"/>
      <c r="BS131" s="73" t="str">
        <f>IF(OR($E131="", $BQ131=""), "", IFERROR(INDEX('Game Setup'!$ML$8:$NE$176, MATCH($BQ131, 'Game Setup'!$JE$8:$JE$176, 0), MATCH($E131, 'Game Setup'!$ML$7:$NE$7, 0)), ""))</f>
        <v/>
      </c>
      <c r="BT131" s="74" t="str">
        <f>IF(OR($O131="", $BQ131=""), "", IFERROR(INDEX('Game Setup'!$ML$8:$NE$176, MATCH($BQ131, 'Game Setup'!$JE$8:$JE$176, 0), MATCH($O131, 'Game Setup'!$ML$7:$NE$7, 0)), ""))</f>
        <v/>
      </c>
      <c r="BU131" s="74" t="str">
        <f>IF(OR($O131="", $BQ131=""), "", IFERROR(INDEX('Game Setup'!$NG$8:$NG$176, MATCH($BQ131, 'Game Setup'!$JE$8:$JE$176, 0)), ""))</f>
        <v/>
      </c>
      <c r="BV131" s="26"/>
      <c r="BW131" s="179" t="str">
        <f t="shared" si="56"/>
        <v/>
      </c>
      <c r="BX131" s="180" t="str">
        <f t="shared" si="57"/>
        <v/>
      </c>
      <c r="BY131" s="26"/>
      <c r="BZ131" s="40" t="str">
        <f t="shared" si="40"/>
        <v/>
      </c>
      <c r="CB131" s="40" t="str">
        <f t="shared" si="41"/>
        <v/>
      </c>
      <c r="CD131" s="28" t="str">
        <f t="shared" si="42"/>
        <v/>
      </c>
      <c r="CF131" s="28" t="str">
        <f t="shared" si="58"/>
        <v/>
      </c>
      <c r="CH131" s="28" t="str">
        <f t="shared" si="43"/>
        <v/>
      </c>
      <c r="CJ131" s="28" t="str">
        <f t="shared" si="59"/>
        <v/>
      </c>
      <c r="CL131" s="28">
        <f t="shared" si="60"/>
        <v>0</v>
      </c>
      <c r="CN131" s="28" t="str">
        <f t="shared" si="61"/>
        <v/>
      </c>
      <c r="CO131" s="26"/>
      <c r="CP131" s="28" t="str">
        <f t="shared" si="44"/>
        <v/>
      </c>
      <c r="CS131" s="17" t="str">
        <f t="shared" si="62"/>
        <v/>
      </c>
      <c r="CT131" s="19" t="str">
        <f t="shared" si="63"/>
        <v/>
      </c>
      <c r="CV131" s="179" t="str">
        <f t="shared" si="64"/>
        <v/>
      </c>
      <c r="CW131" s="180" t="str">
        <f t="shared" si="65"/>
        <v/>
      </c>
      <c r="CY131" s="28" t="str">
        <f t="shared" si="66"/>
        <v/>
      </c>
      <c r="CZ131" s="28" t="str">
        <f t="shared" si="67"/>
        <v/>
      </c>
      <c r="DU131" s="121" t="str">
        <f t="shared" si="45"/>
        <v/>
      </c>
      <c r="DW131" s="17" t="str">
        <f t="shared" si="46"/>
        <v/>
      </c>
    </row>
    <row r="132" spans="1:127" ht="30" customHeight="1" x14ac:dyDescent="0.25">
      <c r="A132" s="34"/>
      <c r="B132" s="266" t="str">
        <f t="shared" si="68"/>
        <v/>
      </c>
      <c r="C132" s="267"/>
      <c r="D132" s="268"/>
      <c r="E132" s="269"/>
      <c r="F132" s="269"/>
      <c r="G132" s="269"/>
      <c r="H132" s="270"/>
      <c r="I132" s="270"/>
      <c r="J132" s="270"/>
      <c r="K132" s="270"/>
      <c r="L132" s="270"/>
      <c r="M132" s="270"/>
      <c r="N132" s="270"/>
      <c r="O132" s="269"/>
      <c r="P132" s="269"/>
      <c r="Q132" s="269"/>
      <c r="R132" s="271"/>
      <c r="S132" s="272"/>
      <c r="T132" s="254" t="str">
        <f t="shared" si="39"/>
        <v/>
      </c>
      <c r="U132" s="255"/>
      <c r="V132" s="34"/>
      <c r="AG132" s="17" t="str">
        <f t="shared" si="47"/>
        <v/>
      </c>
      <c r="AI132" s="263">
        <v>125</v>
      </c>
      <c r="AJ132" s="264"/>
      <c r="AK132" s="265"/>
      <c r="AL132" s="263" t="str">
        <f t="shared" si="48"/>
        <v/>
      </c>
      <c r="AM132" s="264"/>
      <c r="AN132" s="264"/>
      <c r="AO132" s="263" t="str">
        <f t="shared" si="49"/>
        <v/>
      </c>
      <c r="AP132" s="264"/>
      <c r="AQ132" s="264"/>
      <c r="AR132" s="264"/>
      <c r="AS132" s="264"/>
      <c r="AT132" s="264"/>
      <c r="AU132" s="265"/>
      <c r="AV132" s="263" t="str">
        <f t="shared" si="50"/>
        <v/>
      </c>
      <c r="AW132" s="264"/>
      <c r="AX132" s="264"/>
      <c r="AY132" s="263" t="str">
        <f t="shared" si="51"/>
        <v/>
      </c>
      <c r="AZ132" s="265"/>
      <c r="BB132" s="24" t="str">
        <f>IF($AG132="", "", IF(AND($AL132="", $AO132="", $AV132="", $AY132=""), $BB$3, IF(COUNTIF($BB$8:$BB131, $BB$4)&gt;0, $BB$5, $BB$4)))</f>
        <v/>
      </c>
      <c r="BD132" s="31" t="str">
        <f t="shared" si="52"/>
        <v/>
      </c>
      <c r="BF132" s="28" t="str">
        <f t="shared" si="53"/>
        <v/>
      </c>
      <c r="BH132" s="28" t="str">
        <f>IF($E132="", "", $BH$3+SUMIF($O$8:$O131, $E132, $CJ$8:$CJ131)-SUMIF($E$8:$E131, $E132, $H$8:$H131))</f>
        <v/>
      </c>
      <c r="BJ132" s="17" t="str">
        <f t="shared" si="54"/>
        <v/>
      </c>
      <c r="BM132" s="28" t="str">
        <f t="shared" si="55"/>
        <v/>
      </c>
      <c r="BN132" s="26"/>
      <c r="BO132" s="28" t="str">
        <f>IF($O132="", "", $BH$3+SUMIF($O$8:$O131, $O132, $CP$8:$CP131)-SUMIF($E$8:$E131, $O132, $H$8:$H131))</f>
        <v/>
      </c>
      <c r="BP132" s="26"/>
      <c r="BQ132" s="69" t="str">
        <f>IF($AG132="", "", IF($R132="", $BQ$5, IFERROR(INDEX('Game Setup'!$JE$8:$JE$176, MATCH($R132, 'Game Setup'!$JE$8:$JE$176, 1)), "")))</f>
        <v/>
      </c>
      <c r="BR132" s="26"/>
      <c r="BS132" s="73" t="str">
        <f>IF(OR($E132="", $BQ132=""), "", IFERROR(INDEX('Game Setup'!$ML$8:$NE$176, MATCH($BQ132, 'Game Setup'!$JE$8:$JE$176, 0), MATCH($E132, 'Game Setup'!$ML$7:$NE$7, 0)), ""))</f>
        <v/>
      </c>
      <c r="BT132" s="74" t="str">
        <f>IF(OR($O132="", $BQ132=""), "", IFERROR(INDEX('Game Setup'!$ML$8:$NE$176, MATCH($BQ132, 'Game Setup'!$JE$8:$JE$176, 0), MATCH($O132, 'Game Setup'!$ML$7:$NE$7, 0)), ""))</f>
        <v/>
      </c>
      <c r="BU132" s="74" t="str">
        <f>IF(OR($O132="", $BQ132=""), "", IFERROR(INDEX('Game Setup'!$NG$8:$NG$176, MATCH($BQ132, 'Game Setup'!$JE$8:$JE$176, 0)), ""))</f>
        <v/>
      </c>
      <c r="BV132" s="26"/>
      <c r="BW132" s="179" t="str">
        <f t="shared" si="56"/>
        <v/>
      </c>
      <c r="BX132" s="180" t="str">
        <f t="shared" si="57"/>
        <v/>
      </c>
      <c r="BY132" s="26"/>
      <c r="BZ132" s="40" t="str">
        <f t="shared" si="40"/>
        <v/>
      </c>
      <c r="CB132" s="40" t="str">
        <f t="shared" si="41"/>
        <v/>
      </c>
      <c r="CD132" s="28" t="str">
        <f t="shared" si="42"/>
        <v/>
      </c>
      <c r="CF132" s="28" t="str">
        <f t="shared" si="58"/>
        <v/>
      </c>
      <c r="CH132" s="28" t="str">
        <f t="shared" si="43"/>
        <v/>
      </c>
      <c r="CJ132" s="28" t="str">
        <f t="shared" si="59"/>
        <v/>
      </c>
      <c r="CL132" s="28">
        <f t="shared" si="60"/>
        <v>0</v>
      </c>
      <c r="CN132" s="28" t="str">
        <f t="shared" si="61"/>
        <v/>
      </c>
      <c r="CO132" s="26"/>
      <c r="CP132" s="28" t="str">
        <f t="shared" si="44"/>
        <v/>
      </c>
      <c r="CS132" s="17" t="str">
        <f t="shared" si="62"/>
        <v/>
      </c>
      <c r="CT132" s="19" t="str">
        <f t="shared" si="63"/>
        <v/>
      </c>
      <c r="CV132" s="179" t="str">
        <f t="shared" si="64"/>
        <v/>
      </c>
      <c r="CW132" s="180" t="str">
        <f t="shared" si="65"/>
        <v/>
      </c>
      <c r="CY132" s="28" t="str">
        <f t="shared" si="66"/>
        <v/>
      </c>
      <c r="CZ132" s="28" t="str">
        <f t="shared" si="67"/>
        <v/>
      </c>
      <c r="DU132" s="121" t="str">
        <f t="shared" si="45"/>
        <v/>
      </c>
      <c r="DW132" s="17" t="str">
        <f t="shared" si="46"/>
        <v/>
      </c>
    </row>
    <row r="133" spans="1:127" ht="30" customHeight="1" x14ac:dyDescent="0.25">
      <c r="A133" s="34"/>
      <c r="B133" s="266" t="str">
        <f t="shared" si="68"/>
        <v/>
      </c>
      <c r="C133" s="267"/>
      <c r="D133" s="268"/>
      <c r="E133" s="269"/>
      <c r="F133" s="269"/>
      <c r="G133" s="269"/>
      <c r="H133" s="270"/>
      <c r="I133" s="270"/>
      <c r="J133" s="270"/>
      <c r="K133" s="270"/>
      <c r="L133" s="270"/>
      <c r="M133" s="270"/>
      <c r="N133" s="270"/>
      <c r="O133" s="269"/>
      <c r="P133" s="269"/>
      <c r="Q133" s="269"/>
      <c r="R133" s="271"/>
      <c r="S133" s="272"/>
      <c r="T133" s="254" t="str">
        <f t="shared" si="39"/>
        <v/>
      </c>
      <c r="U133" s="255"/>
      <c r="V133" s="34"/>
      <c r="AG133" s="17" t="str">
        <f t="shared" si="47"/>
        <v/>
      </c>
      <c r="AI133" s="263">
        <v>126</v>
      </c>
      <c r="AJ133" s="264"/>
      <c r="AK133" s="265"/>
      <c r="AL133" s="263" t="str">
        <f t="shared" si="48"/>
        <v/>
      </c>
      <c r="AM133" s="264"/>
      <c r="AN133" s="264"/>
      <c r="AO133" s="263" t="str">
        <f t="shared" si="49"/>
        <v/>
      </c>
      <c r="AP133" s="264"/>
      <c r="AQ133" s="264"/>
      <c r="AR133" s="264"/>
      <c r="AS133" s="264"/>
      <c r="AT133" s="264"/>
      <c r="AU133" s="265"/>
      <c r="AV133" s="263" t="str">
        <f t="shared" si="50"/>
        <v/>
      </c>
      <c r="AW133" s="264"/>
      <c r="AX133" s="264"/>
      <c r="AY133" s="263" t="str">
        <f t="shared" si="51"/>
        <v/>
      </c>
      <c r="AZ133" s="265"/>
      <c r="BB133" s="24" t="str">
        <f>IF($AG133="", "", IF(AND($AL133="", $AO133="", $AV133="", $AY133=""), $BB$3, IF(COUNTIF($BB$8:$BB132, $BB$4)&gt;0, $BB$5, $BB$4)))</f>
        <v/>
      </c>
      <c r="BD133" s="31" t="str">
        <f t="shared" si="52"/>
        <v/>
      </c>
      <c r="BF133" s="28" t="str">
        <f t="shared" si="53"/>
        <v/>
      </c>
      <c r="BH133" s="28" t="str">
        <f>IF($E133="", "", $BH$3+SUMIF($O$8:$O132, $E133, $CJ$8:$CJ132)-SUMIF($E$8:$E132, $E133, $H$8:$H132))</f>
        <v/>
      </c>
      <c r="BJ133" s="17" t="str">
        <f t="shared" si="54"/>
        <v/>
      </c>
      <c r="BM133" s="28" t="str">
        <f t="shared" si="55"/>
        <v/>
      </c>
      <c r="BN133" s="26"/>
      <c r="BO133" s="28" t="str">
        <f>IF($O133="", "", $BH$3+SUMIF($O$8:$O132, $O133, $CP$8:$CP132)-SUMIF($E$8:$E132, $O133, $H$8:$H132))</f>
        <v/>
      </c>
      <c r="BP133" s="26"/>
      <c r="BQ133" s="69" t="str">
        <f>IF($AG133="", "", IF($R133="", $BQ$5, IFERROR(INDEX('Game Setup'!$JE$8:$JE$176, MATCH($R133, 'Game Setup'!$JE$8:$JE$176, 1)), "")))</f>
        <v/>
      </c>
      <c r="BR133" s="26"/>
      <c r="BS133" s="73" t="str">
        <f>IF(OR($E133="", $BQ133=""), "", IFERROR(INDEX('Game Setup'!$ML$8:$NE$176, MATCH($BQ133, 'Game Setup'!$JE$8:$JE$176, 0), MATCH($E133, 'Game Setup'!$ML$7:$NE$7, 0)), ""))</f>
        <v/>
      </c>
      <c r="BT133" s="74" t="str">
        <f>IF(OR($O133="", $BQ133=""), "", IFERROR(INDEX('Game Setup'!$ML$8:$NE$176, MATCH($BQ133, 'Game Setup'!$JE$8:$JE$176, 0), MATCH($O133, 'Game Setup'!$ML$7:$NE$7, 0)), ""))</f>
        <v/>
      </c>
      <c r="BU133" s="74" t="str">
        <f>IF(OR($O133="", $BQ133=""), "", IFERROR(INDEX('Game Setup'!$NG$8:$NG$176, MATCH($BQ133, 'Game Setup'!$JE$8:$JE$176, 0)), ""))</f>
        <v/>
      </c>
      <c r="BV133" s="26"/>
      <c r="BW133" s="179" t="str">
        <f t="shared" si="56"/>
        <v/>
      </c>
      <c r="BX133" s="180" t="str">
        <f t="shared" si="57"/>
        <v/>
      </c>
      <c r="BY133" s="26"/>
      <c r="BZ133" s="40" t="str">
        <f t="shared" si="40"/>
        <v/>
      </c>
      <c r="CB133" s="40" t="str">
        <f t="shared" si="41"/>
        <v/>
      </c>
      <c r="CD133" s="28" t="str">
        <f t="shared" si="42"/>
        <v/>
      </c>
      <c r="CF133" s="28" t="str">
        <f t="shared" si="58"/>
        <v/>
      </c>
      <c r="CH133" s="28" t="str">
        <f t="shared" si="43"/>
        <v/>
      </c>
      <c r="CJ133" s="28" t="str">
        <f t="shared" si="59"/>
        <v/>
      </c>
      <c r="CL133" s="28">
        <f t="shared" si="60"/>
        <v>0</v>
      </c>
      <c r="CN133" s="28" t="str">
        <f t="shared" si="61"/>
        <v/>
      </c>
      <c r="CO133" s="26"/>
      <c r="CP133" s="28" t="str">
        <f t="shared" si="44"/>
        <v/>
      </c>
      <c r="CS133" s="17" t="str">
        <f t="shared" si="62"/>
        <v/>
      </c>
      <c r="CT133" s="19" t="str">
        <f t="shared" si="63"/>
        <v/>
      </c>
      <c r="CV133" s="179" t="str">
        <f t="shared" si="64"/>
        <v/>
      </c>
      <c r="CW133" s="180" t="str">
        <f t="shared" si="65"/>
        <v/>
      </c>
      <c r="CY133" s="28" t="str">
        <f t="shared" si="66"/>
        <v/>
      </c>
      <c r="CZ133" s="28" t="str">
        <f t="shared" si="67"/>
        <v/>
      </c>
      <c r="DU133" s="121" t="str">
        <f t="shared" si="45"/>
        <v/>
      </c>
      <c r="DW133" s="17" t="str">
        <f t="shared" si="46"/>
        <v/>
      </c>
    </row>
    <row r="134" spans="1:127" ht="30" customHeight="1" x14ac:dyDescent="0.25">
      <c r="A134" s="34"/>
      <c r="B134" s="266" t="str">
        <f t="shared" si="68"/>
        <v/>
      </c>
      <c r="C134" s="267"/>
      <c r="D134" s="268"/>
      <c r="E134" s="269"/>
      <c r="F134" s="269"/>
      <c r="G134" s="269"/>
      <c r="H134" s="270"/>
      <c r="I134" s="270"/>
      <c r="J134" s="270"/>
      <c r="K134" s="270"/>
      <c r="L134" s="270"/>
      <c r="M134" s="270"/>
      <c r="N134" s="270"/>
      <c r="O134" s="269"/>
      <c r="P134" s="269"/>
      <c r="Q134" s="269"/>
      <c r="R134" s="271"/>
      <c r="S134" s="272"/>
      <c r="T134" s="254" t="str">
        <f t="shared" si="39"/>
        <v/>
      </c>
      <c r="U134" s="255"/>
      <c r="V134" s="34"/>
      <c r="AG134" s="17" t="str">
        <f t="shared" si="47"/>
        <v/>
      </c>
      <c r="AI134" s="263">
        <v>127</v>
      </c>
      <c r="AJ134" s="264"/>
      <c r="AK134" s="265"/>
      <c r="AL134" s="263" t="str">
        <f t="shared" si="48"/>
        <v/>
      </c>
      <c r="AM134" s="264"/>
      <c r="AN134" s="264"/>
      <c r="AO134" s="263" t="str">
        <f t="shared" si="49"/>
        <v/>
      </c>
      <c r="AP134" s="264"/>
      <c r="AQ134" s="264"/>
      <c r="AR134" s="264"/>
      <c r="AS134" s="264"/>
      <c r="AT134" s="264"/>
      <c r="AU134" s="265"/>
      <c r="AV134" s="263" t="str">
        <f t="shared" si="50"/>
        <v/>
      </c>
      <c r="AW134" s="264"/>
      <c r="AX134" s="264"/>
      <c r="AY134" s="263" t="str">
        <f t="shared" si="51"/>
        <v/>
      </c>
      <c r="AZ134" s="265"/>
      <c r="BB134" s="24" t="str">
        <f>IF($AG134="", "", IF(AND($AL134="", $AO134="", $AV134="", $AY134=""), $BB$3, IF(COUNTIF($BB$8:$BB133, $BB$4)&gt;0, $BB$5, $BB$4)))</f>
        <v/>
      </c>
      <c r="BD134" s="31" t="str">
        <f t="shared" si="52"/>
        <v/>
      </c>
      <c r="BF134" s="28" t="str">
        <f t="shared" si="53"/>
        <v/>
      </c>
      <c r="BH134" s="28" t="str">
        <f>IF($E134="", "", $BH$3+SUMIF($O$8:$O133, $E134, $CJ$8:$CJ133)-SUMIF($E$8:$E133, $E134, $H$8:$H133))</f>
        <v/>
      </c>
      <c r="BJ134" s="17" t="str">
        <f t="shared" si="54"/>
        <v/>
      </c>
      <c r="BM134" s="28" t="str">
        <f t="shared" si="55"/>
        <v/>
      </c>
      <c r="BN134" s="26"/>
      <c r="BO134" s="28" t="str">
        <f>IF($O134="", "", $BH$3+SUMIF($O$8:$O133, $O134, $CP$8:$CP133)-SUMIF($E$8:$E133, $O134, $H$8:$H133))</f>
        <v/>
      </c>
      <c r="BP134" s="26"/>
      <c r="BQ134" s="69" t="str">
        <f>IF($AG134="", "", IF($R134="", $BQ$5, IFERROR(INDEX('Game Setup'!$JE$8:$JE$176, MATCH($R134, 'Game Setup'!$JE$8:$JE$176, 1)), "")))</f>
        <v/>
      </c>
      <c r="BR134" s="26"/>
      <c r="BS134" s="73" t="str">
        <f>IF(OR($E134="", $BQ134=""), "", IFERROR(INDEX('Game Setup'!$ML$8:$NE$176, MATCH($BQ134, 'Game Setup'!$JE$8:$JE$176, 0), MATCH($E134, 'Game Setup'!$ML$7:$NE$7, 0)), ""))</f>
        <v/>
      </c>
      <c r="BT134" s="74" t="str">
        <f>IF(OR($O134="", $BQ134=""), "", IFERROR(INDEX('Game Setup'!$ML$8:$NE$176, MATCH($BQ134, 'Game Setup'!$JE$8:$JE$176, 0), MATCH($O134, 'Game Setup'!$ML$7:$NE$7, 0)), ""))</f>
        <v/>
      </c>
      <c r="BU134" s="74" t="str">
        <f>IF(OR($O134="", $BQ134=""), "", IFERROR(INDEX('Game Setup'!$NG$8:$NG$176, MATCH($BQ134, 'Game Setup'!$JE$8:$JE$176, 0)), ""))</f>
        <v/>
      </c>
      <c r="BV134" s="26"/>
      <c r="BW134" s="179" t="str">
        <f t="shared" si="56"/>
        <v/>
      </c>
      <c r="BX134" s="180" t="str">
        <f t="shared" si="57"/>
        <v/>
      </c>
      <c r="BY134" s="26"/>
      <c r="BZ134" s="40" t="str">
        <f t="shared" si="40"/>
        <v/>
      </c>
      <c r="CB134" s="40" t="str">
        <f t="shared" si="41"/>
        <v/>
      </c>
      <c r="CD134" s="28" t="str">
        <f t="shared" si="42"/>
        <v/>
      </c>
      <c r="CF134" s="28" t="str">
        <f t="shared" si="58"/>
        <v/>
      </c>
      <c r="CH134" s="28" t="str">
        <f t="shared" si="43"/>
        <v/>
      </c>
      <c r="CJ134" s="28" t="str">
        <f t="shared" si="59"/>
        <v/>
      </c>
      <c r="CL134" s="28">
        <f t="shared" si="60"/>
        <v>0</v>
      </c>
      <c r="CN134" s="28" t="str">
        <f t="shared" si="61"/>
        <v/>
      </c>
      <c r="CO134" s="26"/>
      <c r="CP134" s="28" t="str">
        <f t="shared" si="44"/>
        <v/>
      </c>
      <c r="CS134" s="17" t="str">
        <f t="shared" si="62"/>
        <v/>
      </c>
      <c r="CT134" s="19" t="str">
        <f t="shared" si="63"/>
        <v/>
      </c>
      <c r="CV134" s="179" t="str">
        <f t="shared" si="64"/>
        <v/>
      </c>
      <c r="CW134" s="180" t="str">
        <f t="shared" si="65"/>
        <v/>
      </c>
      <c r="CY134" s="28" t="str">
        <f t="shared" si="66"/>
        <v/>
      </c>
      <c r="CZ134" s="28" t="str">
        <f t="shared" si="67"/>
        <v/>
      </c>
      <c r="DU134" s="121" t="str">
        <f t="shared" si="45"/>
        <v/>
      </c>
      <c r="DW134" s="17" t="str">
        <f t="shared" si="46"/>
        <v/>
      </c>
    </row>
    <row r="135" spans="1:127" ht="30" customHeight="1" x14ac:dyDescent="0.25">
      <c r="A135" s="34"/>
      <c r="B135" s="266" t="str">
        <f t="shared" si="68"/>
        <v/>
      </c>
      <c r="C135" s="267"/>
      <c r="D135" s="268"/>
      <c r="E135" s="269"/>
      <c r="F135" s="269"/>
      <c r="G135" s="269"/>
      <c r="H135" s="270"/>
      <c r="I135" s="270"/>
      <c r="J135" s="270"/>
      <c r="K135" s="270"/>
      <c r="L135" s="270"/>
      <c r="M135" s="270"/>
      <c r="N135" s="270"/>
      <c r="O135" s="269"/>
      <c r="P135" s="269"/>
      <c r="Q135" s="269"/>
      <c r="R135" s="271"/>
      <c r="S135" s="272"/>
      <c r="T135" s="254" t="str">
        <f t="shared" si="39"/>
        <v/>
      </c>
      <c r="U135" s="255"/>
      <c r="V135" s="34"/>
      <c r="AG135" s="17" t="str">
        <f t="shared" si="47"/>
        <v/>
      </c>
      <c r="AI135" s="263">
        <v>128</v>
      </c>
      <c r="AJ135" s="264"/>
      <c r="AK135" s="265"/>
      <c r="AL135" s="263" t="str">
        <f t="shared" si="48"/>
        <v/>
      </c>
      <c r="AM135" s="264"/>
      <c r="AN135" s="264"/>
      <c r="AO135" s="263" t="str">
        <f t="shared" si="49"/>
        <v/>
      </c>
      <c r="AP135" s="264"/>
      <c r="AQ135" s="264"/>
      <c r="AR135" s="264"/>
      <c r="AS135" s="264"/>
      <c r="AT135" s="264"/>
      <c r="AU135" s="265"/>
      <c r="AV135" s="263" t="str">
        <f t="shared" si="50"/>
        <v/>
      </c>
      <c r="AW135" s="264"/>
      <c r="AX135" s="264"/>
      <c r="AY135" s="263" t="str">
        <f t="shared" si="51"/>
        <v/>
      </c>
      <c r="AZ135" s="265"/>
      <c r="BB135" s="24" t="str">
        <f>IF($AG135="", "", IF(AND($AL135="", $AO135="", $AV135="", $AY135=""), $BB$3, IF(COUNTIF($BB$8:$BB134, $BB$4)&gt;0, $BB$5, $BB$4)))</f>
        <v/>
      </c>
      <c r="BD135" s="31" t="str">
        <f t="shared" si="52"/>
        <v/>
      </c>
      <c r="BF135" s="28" t="str">
        <f t="shared" si="53"/>
        <v/>
      </c>
      <c r="BH135" s="28" t="str">
        <f>IF($E135="", "", $BH$3+SUMIF($O$8:$O134, $E135, $CJ$8:$CJ134)-SUMIF($E$8:$E134, $E135, $H$8:$H134))</f>
        <v/>
      </c>
      <c r="BJ135" s="17" t="str">
        <f t="shared" si="54"/>
        <v/>
      </c>
      <c r="BM135" s="28" t="str">
        <f t="shared" si="55"/>
        <v/>
      </c>
      <c r="BN135" s="26"/>
      <c r="BO135" s="28" t="str">
        <f>IF($O135="", "", $BH$3+SUMIF($O$8:$O134, $O135, $CP$8:$CP134)-SUMIF($E$8:$E134, $O135, $H$8:$H134))</f>
        <v/>
      </c>
      <c r="BP135" s="26"/>
      <c r="BQ135" s="69" t="str">
        <f>IF($AG135="", "", IF($R135="", $BQ$5, IFERROR(INDEX('Game Setup'!$JE$8:$JE$176, MATCH($R135, 'Game Setup'!$JE$8:$JE$176, 1)), "")))</f>
        <v/>
      </c>
      <c r="BR135" s="26"/>
      <c r="BS135" s="73" t="str">
        <f>IF(OR($E135="", $BQ135=""), "", IFERROR(INDEX('Game Setup'!$ML$8:$NE$176, MATCH($BQ135, 'Game Setup'!$JE$8:$JE$176, 0), MATCH($E135, 'Game Setup'!$ML$7:$NE$7, 0)), ""))</f>
        <v/>
      </c>
      <c r="BT135" s="74" t="str">
        <f>IF(OR($O135="", $BQ135=""), "", IFERROR(INDEX('Game Setup'!$ML$8:$NE$176, MATCH($BQ135, 'Game Setup'!$JE$8:$JE$176, 0), MATCH($O135, 'Game Setup'!$ML$7:$NE$7, 0)), ""))</f>
        <v/>
      </c>
      <c r="BU135" s="74" t="str">
        <f>IF(OR($O135="", $BQ135=""), "", IFERROR(INDEX('Game Setup'!$NG$8:$NG$176, MATCH($BQ135, 'Game Setup'!$JE$8:$JE$176, 0)), ""))</f>
        <v/>
      </c>
      <c r="BV135" s="26"/>
      <c r="BW135" s="179" t="str">
        <f t="shared" si="56"/>
        <v/>
      </c>
      <c r="BX135" s="180" t="str">
        <f t="shared" si="57"/>
        <v/>
      </c>
      <c r="BY135" s="26"/>
      <c r="BZ135" s="40" t="str">
        <f t="shared" si="40"/>
        <v/>
      </c>
      <c r="CB135" s="40" t="str">
        <f t="shared" si="41"/>
        <v/>
      </c>
      <c r="CD135" s="28" t="str">
        <f t="shared" si="42"/>
        <v/>
      </c>
      <c r="CF135" s="28" t="str">
        <f t="shared" si="58"/>
        <v/>
      </c>
      <c r="CH135" s="28" t="str">
        <f t="shared" si="43"/>
        <v/>
      </c>
      <c r="CJ135" s="28" t="str">
        <f t="shared" si="59"/>
        <v/>
      </c>
      <c r="CL135" s="28">
        <f t="shared" si="60"/>
        <v>0</v>
      </c>
      <c r="CN135" s="28" t="str">
        <f t="shared" si="61"/>
        <v/>
      </c>
      <c r="CO135" s="26"/>
      <c r="CP135" s="28" t="str">
        <f t="shared" si="44"/>
        <v/>
      </c>
      <c r="CS135" s="17" t="str">
        <f t="shared" si="62"/>
        <v/>
      </c>
      <c r="CT135" s="19" t="str">
        <f t="shared" si="63"/>
        <v/>
      </c>
      <c r="CV135" s="179" t="str">
        <f t="shared" si="64"/>
        <v/>
      </c>
      <c r="CW135" s="180" t="str">
        <f t="shared" si="65"/>
        <v/>
      </c>
      <c r="CY135" s="28" t="str">
        <f t="shared" si="66"/>
        <v/>
      </c>
      <c r="CZ135" s="28" t="str">
        <f t="shared" si="67"/>
        <v/>
      </c>
      <c r="DU135" s="121" t="str">
        <f t="shared" si="45"/>
        <v/>
      </c>
      <c r="DW135" s="17" t="str">
        <f t="shared" si="46"/>
        <v/>
      </c>
    </row>
    <row r="136" spans="1:127" ht="30" customHeight="1" x14ac:dyDescent="0.25">
      <c r="A136" s="34"/>
      <c r="B136" s="266" t="str">
        <f t="shared" si="68"/>
        <v/>
      </c>
      <c r="C136" s="267"/>
      <c r="D136" s="268"/>
      <c r="E136" s="269"/>
      <c r="F136" s="269"/>
      <c r="G136" s="269"/>
      <c r="H136" s="270"/>
      <c r="I136" s="270"/>
      <c r="J136" s="270"/>
      <c r="K136" s="270"/>
      <c r="L136" s="270"/>
      <c r="M136" s="270"/>
      <c r="N136" s="270"/>
      <c r="O136" s="269"/>
      <c r="P136" s="269"/>
      <c r="Q136" s="269"/>
      <c r="R136" s="271"/>
      <c r="S136" s="272"/>
      <c r="T136" s="254" t="str">
        <f t="shared" ref="T136:T199" si="69">IF($AG136="", "", $AG$6)</f>
        <v/>
      </c>
      <c r="U136" s="255"/>
      <c r="V136" s="34"/>
      <c r="AG136" s="17" t="str">
        <f t="shared" si="47"/>
        <v/>
      </c>
      <c r="AI136" s="263">
        <v>129</v>
      </c>
      <c r="AJ136" s="264"/>
      <c r="AK136" s="265"/>
      <c r="AL136" s="263" t="str">
        <f t="shared" si="48"/>
        <v/>
      </c>
      <c r="AM136" s="264"/>
      <c r="AN136" s="264"/>
      <c r="AO136" s="263" t="str">
        <f t="shared" si="49"/>
        <v/>
      </c>
      <c r="AP136" s="264"/>
      <c r="AQ136" s="264"/>
      <c r="AR136" s="264"/>
      <c r="AS136" s="264"/>
      <c r="AT136" s="264"/>
      <c r="AU136" s="265"/>
      <c r="AV136" s="263" t="str">
        <f t="shared" si="50"/>
        <v/>
      </c>
      <c r="AW136" s="264"/>
      <c r="AX136" s="264"/>
      <c r="AY136" s="263" t="str">
        <f t="shared" si="51"/>
        <v/>
      </c>
      <c r="AZ136" s="265"/>
      <c r="BB136" s="24" t="str">
        <f>IF($AG136="", "", IF(AND($AL136="", $AO136="", $AV136="", $AY136=""), $BB$3, IF(COUNTIF($BB$8:$BB135, $BB$4)&gt;0, $BB$5, $BB$4)))</f>
        <v/>
      </c>
      <c r="BD136" s="31" t="str">
        <f t="shared" si="52"/>
        <v/>
      </c>
      <c r="BF136" s="28" t="str">
        <f t="shared" si="53"/>
        <v/>
      </c>
      <c r="BH136" s="28" t="str">
        <f>IF($E136="", "", $BH$3+SUMIF($O$8:$O135, $E136, $CJ$8:$CJ135)-SUMIF($E$8:$E135, $E136, $H$8:$H135))</f>
        <v/>
      </c>
      <c r="BJ136" s="17" t="str">
        <f t="shared" si="54"/>
        <v/>
      </c>
      <c r="BM136" s="28" t="str">
        <f t="shared" si="55"/>
        <v/>
      </c>
      <c r="BN136" s="26"/>
      <c r="BO136" s="28" t="str">
        <f>IF($O136="", "", $BH$3+SUMIF($O$8:$O135, $O136, $CP$8:$CP135)-SUMIF($E$8:$E135, $O136, $H$8:$H135))</f>
        <v/>
      </c>
      <c r="BP136" s="26"/>
      <c r="BQ136" s="69" t="str">
        <f>IF($AG136="", "", IF($R136="", $BQ$5, IFERROR(INDEX('Game Setup'!$JE$8:$JE$176, MATCH($R136, 'Game Setup'!$JE$8:$JE$176, 1)), "")))</f>
        <v/>
      </c>
      <c r="BR136" s="26"/>
      <c r="BS136" s="73" t="str">
        <f>IF(OR($E136="", $BQ136=""), "", IFERROR(INDEX('Game Setup'!$ML$8:$NE$176, MATCH($BQ136, 'Game Setup'!$JE$8:$JE$176, 0), MATCH($E136, 'Game Setup'!$ML$7:$NE$7, 0)), ""))</f>
        <v/>
      </c>
      <c r="BT136" s="74" t="str">
        <f>IF(OR($O136="", $BQ136=""), "", IFERROR(INDEX('Game Setup'!$ML$8:$NE$176, MATCH($BQ136, 'Game Setup'!$JE$8:$JE$176, 0), MATCH($O136, 'Game Setup'!$ML$7:$NE$7, 0)), ""))</f>
        <v/>
      </c>
      <c r="BU136" s="74" t="str">
        <f>IF(OR($O136="", $BQ136=""), "", IFERROR(INDEX('Game Setup'!$NG$8:$NG$176, MATCH($BQ136, 'Game Setup'!$JE$8:$JE$176, 0)), ""))</f>
        <v/>
      </c>
      <c r="BV136" s="26"/>
      <c r="BW136" s="179" t="str">
        <f t="shared" si="56"/>
        <v/>
      </c>
      <c r="BX136" s="180" t="str">
        <f t="shared" si="57"/>
        <v/>
      </c>
      <c r="BY136" s="26"/>
      <c r="BZ136" s="40" t="str">
        <f t="shared" ref="BZ136:BZ199" si="70">IFERROR(BS136/BT136, "")</f>
        <v/>
      </c>
      <c r="CB136" s="40" t="str">
        <f t="shared" ref="CB136:CB199" si="71">IFERROR(BT136/BS136, "")</f>
        <v/>
      </c>
      <c r="CD136" s="28" t="str">
        <f t="shared" ref="CD136:CD199" si="72">IFERROR(ROUND($H136*$BZ136, 0), "")</f>
        <v/>
      </c>
      <c r="CF136" s="28" t="str">
        <f t="shared" si="58"/>
        <v/>
      </c>
      <c r="CH136" s="28" t="str">
        <f t="shared" ref="CH136:CH199" si="73">IF($CT136="", "", IFERROR(ROUND($CD136/$BU136*$BT136*$CF$5, 0), ""))</f>
        <v/>
      </c>
      <c r="CJ136" s="28" t="str">
        <f t="shared" si="59"/>
        <v/>
      </c>
      <c r="CL136" s="28">
        <f t="shared" si="60"/>
        <v>0</v>
      </c>
      <c r="CN136" s="28" t="str">
        <f t="shared" si="61"/>
        <v/>
      </c>
      <c r="CO136" s="26"/>
      <c r="CP136" s="28" t="str">
        <f t="shared" ref="CP136:CP199" si="74">IF(OR($E136="", $H136="", $O136=""), "", IFERROR($BO136+$CJ136, ""))</f>
        <v/>
      </c>
      <c r="CS136" s="17" t="str">
        <f t="shared" si="62"/>
        <v/>
      </c>
      <c r="CT136" s="19" t="str">
        <f t="shared" si="63"/>
        <v/>
      </c>
      <c r="CV136" s="179" t="str">
        <f t="shared" si="64"/>
        <v/>
      </c>
      <c r="CW136" s="180" t="str">
        <f t="shared" si="65"/>
        <v/>
      </c>
      <c r="CY136" s="28" t="str">
        <f t="shared" si="66"/>
        <v/>
      </c>
      <c r="CZ136" s="28" t="str">
        <f t="shared" si="67"/>
        <v/>
      </c>
      <c r="DU136" s="121" t="str">
        <f t="shared" ref="DU136:DU199" si="75">IF($B136="", "", COUNTIF($B$8:$B$307, "&gt;"&amp;$B136)+1)</f>
        <v/>
      </c>
      <c r="DW136" s="17" t="str">
        <f t="shared" ref="DW136:DW199" si="76">IFERROR(INDEX($B$8:$B$307, MATCH($AI136, $DU$8:$DU$307, 0)), "")</f>
        <v/>
      </c>
    </row>
    <row r="137" spans="1:127" ht="30" customHeight="1" x14ac:dyDescent="0.25">
      <c r="A137" s="34"/>
      <c r="B137" s="266" t="str">
        <f t="shared" si="68"/>
        <v/>
      </c>
      <c r="C137" s="267"/>
      <c r="D137" s="268"/>
      <c r="E137" s="269"/>
      <c r="F137" s="269"/>
      <c r="G137" s="269"/>
      <c r="H137" s="270"/>
      <c r="I137" s="270"/>
      <c r="J137" s="270"/>
      <c r="K137" s="270"/>
      <c r="L137" s="270"/>
      <c r="M137" s="270"/>
      <c r="N137" s="270"/>
      <c r="O137" s="269"/>
      <c r="P137" s="269"/>
      <c r="Q137" s="269"/>
      <c r="R137" s="271"/>
      <c r="S137" s="272"/>
      <c r="T137" s="254" t="str">
        <f t="shared" si="69"/>
        <v/>
      </c>
      <c r="U137" s="255"/>
      <c r="V137" s="34"/>
      <c r="AG137" s="17" t="str">
        <f t="shared" ref="AG137:AG200" si="77">IF(AND($E137="", $H137="", $O137="", $R137=""), "", "X")</f>
        <v/>
      </c>
      <c r="AI137" s="263">
        <v>130</v>
      </c>
      <c r="AJ137" s="264"/>
      <c r="AK137" s="265"/>
      <c r="AL137" s="263" t="str">
        <f t="shared" ref="AL137:AL200" si="78">IF($AG137="", "", IF($E137="", $AG$3, IF(COUNTIF($AE$8:$AE$27, $E137)=0, $AG$4, "")))</f>
        <v/>
      </c>
      <c r="AM137" s="264"/>
      <c r="AN137" s="264"/>
      <c r="AO137" s="263" t="str">
        <f t="shared" ref="AO137:AO200" si="79">IF($AG137="", "", IF($H137="", $AG$3, IF(OR(ISNUMBER($H137)=FALSE, $H137&gt;$BH137), $AG$4, "")))</f>
        <v/>
      </c>
      <c r="AP137" s="264"/>
      <c r="AQ137" s="264"/>
      <c r="AR137" s="264"/>
      <c r="AS137" s="264"/>
      <c r="AT137" s="264"/>
      <c r="AU137" s="265"/>
      <c r="AV137" s="263" t="str">
        <f t="shared" ref="AV137:AV200" si="80">IF($AG137="", "", IF($O137="", $AG$3, IF(OR(COUNTIF($AE$8:$AE$27, $O137)=0, $E137=$O137), $AG$4, "")))</f>
        <v/>
      </c>
      <c r="AW137" s="264"/>
      <c r="AX137" s="264"/>
      <c r="AY137" s="263" t="str">
        <f t="shared" ref="AY137:AY200" si="81">IF($AG137="", "", IF(OR($E137="", $H137="", $O137="", NOT($AL137=""), NOT($AO137=""), NOT($AV137="")), "", IF($R137="", $AG$3, IF(ISNUMBER($R137)=FALSE, $AG$4, ""))))</f>
        <v/>
      </c>
      <c r="AZ137" s="265"/>
      <c r="BB137" s="24" t="str">
        <f>IF($AG137="", "", IF(AND($AL137="", $AO137="", $AV137="", $AY137=""), $BB$3, IF(COUNTIF($BB$8:$BB136, $BB$4)&gt;0, $BB$5, $BB$4)))</f>
        <v/>
      </c>
      <c r="BD137" s="31" t="str">
        <f t="shared" ref="BD137:BD200" si="82">IF(NOT($R137=""), $R137, IF(AND($BB137=$BB$4, $AL137="", $AO137="", $AV137=""), $AE$30, ""))</f>
        <v/>
      </c>
      <c r="BF137" s="28" t="str">
        <f t="shared" ref="BF137:BF200" si="83">IF(NOT($H137=""), $H137, $BH137)</f>
        <v/>
      </c>
      <c r="BH137" s="28" t="str">
        <f>IF($E137="", "", $BH$3+SUMIF($O$8:$O136, $E137, $CJ$8:$CJ136)-SUMIF($E$8:$E136, $E137, $H$8:$H136))</f>
        <v/>
      </c>
      <c r="BJ137" s="17" t="str">
        <f t="shared" ref="BJ137:BJ200" si="84">IF($BB137="", "", IF($R137="", "", "X"))</f>
        <v/>
      </c>
      <c r="BM137" s="28" t="str">
        <f t="shared" ref="BM137:BM200" si="85">$BH137</f>
        <v/>
      </c>
      <c r="BN137" s="26"/>
      <c r="BO137" s="28" t="str">
        <f>IF($O137="", "", $BH$3+SUMIF($O$8:$O136, $O137, $CP$8:$CP136)-SUMIF($E$8:$E136, $O137, $H$8:$H136))</f>
        <v/>
      </c>
      <c r="BP137" s="26"/>
      <c r="BQ137" s="69" t="str">
        <f>IF($AG137="", "", IF($R137="", $BQ$5, IFERROR(INDEX('Game Setup'!$JE$8:$JE$176, MATCH($R137, 'Game Setup'!$JE$8:$JE$176, 1)), "")))</f>
        <v/>
      </c>
      <c r="BR137" s="26"/>
      <c r="BS137" s="73" t="str">
        <f>IF(OR($E137="", $BQ137=""), "", IFERROR(INDEX('Game Setup'!$ML$8:$NE$176, MATCH($BQ137, 'Game Setup'!$JE$8:$JE$176, 0), MATCH($E137, 'Game Setup'!$ML$7:$NE$7, 0)), ""))</f>
        <v/>
      </c>
      <c r="BT137" s="74" t="str">
        <f>IF(OR($O137="", $BQ137=""), "", IFERROR(INDEX('Game Setup'!$ML$8:$NE$176, MATCH($BQ137, 'Game Setup'!$JE$8:$JE$176, 0), MATCH($O137, 'Game Setup'!$ML$7:$NE$7, 0)), ""))</f>
        <v/>
      </c>
      <c r="BU137" s="74" t="str">
        <f>IF(OR($O137="", $BQ137=""), "", IFERROR(INDEX('Game Setup'!$NG$8:$NG$176, MATCH($BQ137, 'Game Setup'!$JE$8:$JE$176, 0)), ""))</f>
        <v/>
      </c>
      <c r="BV137" s="26"/>
      <c r="BW137" s="179" t="str">
        <f t="shared" ref="BW137:BW200" si="86">IFERROR(BS137/BU137, "")</f>
        <v/>
      </c>
      <c r="BX137" s="180" t="str">
        <f t="shared" ref="BX137:BX200" si="87">IFERROR(BT137/BU137, "")</f>
        <v/>
      </c>
      <c r="BY137" s="26"/>
      <c r="BZ137" s="40" t="str">
        <f t="shared" si="70"/>
        <v/>
      </c>
      <c r="CB137" s="40" t="str">
        <f t="shared" si="71"/>
        <v/>
      </c>
      <c r="CD137" s="28" t="str">
        <f t="shared" si="72"/>
        <v/>
      </c>
      <c r="CF137" s="28" t="str">
        <f t="shared" ref="CF137:CF200" si="88">IFERROR(ROUND($CD137*$CF$5, 0), "")</f>
        <v/>
      </c>
      <c r="CH137" s="28" t="str">
        <f t="shared" si="73"/>
        <v/>
      </c>
      <c r="CJ137" s="28" t="str">
        <f t="shared" ref="CJ137:CJ200" si="89">IFERROR($CD137-$CF137, "")</f>
        <v/>
      </c>
      <c r="CL137" s="28">
        <f t="shared" ref="CL137:CL200" si="90">IF(CJ137="", 0, CJ137)</f>
        <v>0</v>
      </c>
      <c r="CN137" s="28" t="str">
        <f t="shared" ref="CN137:CN200" si="91">IF(OR($E137="", $H137=""), "", IFERROR($BH137-$H137, ""))</f>
        <v/>
      </c>
      <c r="CO137" s="26"/>
      <c r="CP137" s="28" t="str">
        <f t="shared" si="74"/>
        <v/>
      </c>
      <c r="CS137" s="17" t="str">
        <f t="shared" ref="CS137:CS200" si="92">IF($BB137=$BB$3, $E137, "")</f>
        <v/>
      </c>
      <c r="CT137" s="19" t="str">
        <f t="shared" ref="CT137:CT200" si="93">IF($BB137=$BB$3, $O137, "")</f>
        <v/>
      </c>
      <c r="CV137" s="179" t="str">
        <f t="shared" ref="CV137:CV200" si="94">IF(CS137="", "", BW137)</f>
        <v/>
      </c>
      <c r="CW137" s="180" t="str">
        <f t="shared" ref="CW137:CW200" si="95">IF(CT137="", "", BX137)</f>
        <v/>
      </c>
      <c r="CY137" s="28" t="str">
        <f t="shared" ref="CY137:CY200" si="96">IF(CS137="", "", $H137)</f>
        <v/>
      </c>
      <c r="CZ137" s="28" t="str">
        <f t="shared" ref="CZ137:CZ200" si="97">IF(CT137="", "", $CJ137)</f>
        <v/>
      </c>
      <c r="DU137" s="121" t="str">
        <f t="shared" si="75"/>
        <v/>
      </c>
      <c r="DW137" s="17" t="str">
        <f t="shared" si="76"/>
        <v/>
      </c>
    </row>
    <row r="138" spans="1:127" ht="30" customHeight="1" x14ac:dyDescent="0.25">
      <c r="A138" s="34"/>
      <c r="B138" s="266" t="str">
        <f t="shared" ref="B138:B201" si="98">IF($AG138="", "", $AI138)</f>
        <v/>
      </c>
      <c r="C138" s="267"/>
      <c r="D138" s="268"/>
      <c r="E138" s="269"/>
      <c r="F138" s="269"/>
      <c r="G138" s="269"/>
      <c r="H138" s="270"/>
      <c r="I138" s="270"/>
      <c r="J138" s="270"/>
      <c r="K138" s="270"/>
      <c r="L138" s="270"/>
      <c r="M138" s="270"/>
      <c r="N138" s="270"/>
      <c r="O138" s="269"/>
      <c r="P138" s="269"/>
      <c r="Q138" s="269"/>
      <c r="R138" s="271"/>
      <c r="S138" s="272"/>
      <c r="T138" s="254" t="str">
        <f t="shared" si="69"/>
        <v/>
      </c>
      <c r="U138" s="255"/>
      <c r="V138" s="34"/>
      <c r="AG138" s="17" t="str">
        <f t="shared" si="77"/>
        <v/>
      </c>
      <c r="AI138" s="263">
        <v>131</v>
      </c>
      <c r="AJ138" s="264"/>
      <c r="AK138" s="265"/>
      <c r="AL138" s="263" t="str">
        <f t="shared" si="78"/>
        <v/>
      </c>
      <c r="AM138" s="264"/>
      <c r="AN138" s="264"/>
      <c r="AO138" s="263" t="str">
        <f t="shared" si="79"/>
        <v/>
      </c>
      <c r="AP138" s="264"/>
      <c r="AQ138" s="264"/>
      <c r="AR138" s="264"/>
      <c r="AS138" s="264"/>
      <c r="AT138" s="264"/>
      <c r="AU138" s="265"/>
      <c r="AV138" s="263" t="str">
        <f t="shared" si="80"/>
        <v/>
      </c>
      <c r="AW138" s="264"/>
      <c r="AX138" s="264"/>
      <c r="AY138" s="263" t="str">
        <f t="shared" si="81"/>
        <v/>
      </c>
      <c r="AZ138" s="265"/>
      <c r="BB138" s="24" t="str">
        <f>IF($AG138="", "", IF(AND($AL138="", $AO138="", $AV138="", $AY138=""), $BB$3, IF(COUNTIF($BB$8:$BB137, $BB$4)&gt;0, $BB$5, $BB$4)))</f>
        <v/>
      </c>
      <c r="BD138" s="31" t="str">
        <f t="shared" si="82"/>
        <v/>
      </c>
      <c r="BF138" s="28" t="str">
        <f t="shared" si="83"/>
        <v/>
      </c>
      <c r="BH138" s="28" t="str">
        <f>IF($E138="", "", $BH$3+SUMIF($O$8:$O137, $E138, $CJ$8:$CJ137)-SUMIF($E$8:$E137, $E138, $H$8:$H137))</f>
        <v/>
      </c>
      <c r="BJ138" s="17" t="str">
        <f t="shared" si="84"/>
        <v/>
      </c>
      <c r="BM138" s="28" t="str">
        <f t="shared" si="85"/>
        <v/>
      </c>
      <c r="BN138" s="26"/>
      <c r="BO138" s="28" t="str">
        <f>IF($O138="", "", $BH$3+SUMIF($O$8:$O137, $O138, $CP$8:$CP137)-SUMIF($E$8:$E137, $O138, $H$8:$H137))</f>
        <v/>
      </c>
      <c r="BP138" s="26"/>
      <c r="BQ138" s="69" t="str">
        <f>IF($AG138="", "", IF($R138="", $BQ$5, IFERROR(INDEX('Game Setup'!$JE$8:$JE$176, MATCH($R138, 'Game Setup'!$JE$8:$JE$176, 1)), "")))</f>
        <v/>
      </c>
      <c r="BR138" s="26"/>
      <c r="BS138" s="73" t="str">
        <f>IF(OR($E138="", $BQ138=""), "", IFERROR(INDEX('Game Setup'!$ML$8:$NE$176, MATCH($BQ138, 'Game Setup'!$JE$8:$JE$176, 0), MATCH($E138, 'Game Setup'!$ML$7:$NE$7, 0)), ""))</f>
        <v/>
      </c>
      <c r="BT138" s="74" t="str">
        <f>IF(OR($O138="", $BQ138=""), "", IFERROR(INDEX('Game Setup'!$ML$8:$NE$176, MATCH($BQ138, 'Game Setup'!$JE$8:$JE$176, 0), MATCH($O138, 'Game Setup'!$ML$7:$NE$7, 0)), ""))</f>
        <v/>
      </c>
      <c r="BU138" s="74" t="str">
        <f>IF(OR($O138="", $BQ138=""), "", IFERROR(INDEX('Game Setup'!$NG$8:$NG$176, MATCH($BQ138, 'Game Setup'!$JE$8:$JE$176, 0)), ""))</f>
        <v/>
      </c>
      <c r="BV138" s="26"/>
      <c r="BW138" s="179" t="str">
        <f t="shared" si="86"/>
        <v/>
      </c>
      <c r="BX138" s="180" t="str">
        <f t="shared" si="87"/>
        <v/>
      </c>
      <c r="BY138" s="26"/>
      <c r="BZ138" s="40" t="str">
        <f t="shared" si="70"/>
        <v/>
      </c>
      <c r="CB138" s="40" t="str">
        <f t="shared" si="71"/>
        <v/>
      </c>
      <c r="CD138" s="28" t="str">
        <f t="shared" si="72"/>
        <v/>
      </c>
      <c r="CF138" s="28" t="str">
        <f t="shared" si="88"/>
        <v/>
      </c>
      <c r="CH138" s="28" t="str">
        <f t="shared" si="73"/>
        <v/>
      </c>
      <c r="CJ138" s="28" t="str">
        <f t="shared" si="89"/>
        <v/>
      </c>
      <c r="CL138" s="28">
        <f t="shared" si="90"/>
        <v>0</v>
      </c>
      <c r="CN138" s="28" t="str">
        <f t="shared" si="91"/>
        <v/>
      </c>
      <c r="CO138" s="26"/>
      <c r="CP138" s="28" t="str">
        <f t="shared" si="74"/>
        <v/>
      </c>
      <c r="CS138" s="17" t="str">
        <f t="shared" si="92"/>
        <v/>
      </c>
      <c r="CT138" s="19" t="str">
        <f t="shared" si="93"/>
        <v/>
      </c>
      <c r="CV138" s="179" t="str">
        <f t="shared" si="94"/>
        <v/>
      </c>
      <c r="CW138" s="180" t="str">
        <f t="shared" si="95"/>
        <v/>
      </c>
      <c r="CY138" s="28" t="str">
        <f t="shared" si="96"/>
        <v/>
      </c>
      <c r="CZ138" s="28" t="str">
        <f t="shared" si="97"/>
        <v/>
      </c>
      <c r="DU138" s="121" t="str">
        <f t="shared" si="75"/>
        <v/>
      </c>
      <c r="DW138" s="17" t="str">
        <f t="shared" si="76"/>
        <v/>
      </c>
    </row>
    <row r="139" spans="1:127" ht="30" customHeight="1" x14ac:dyDescent="0.25">
      <c r="A139" s="34"/>
      <c r="B139" s="266" t="str">
        <f t="shared" si="98"/>
        <v/>
      </c>
      <c r="C139" s="267"/>
      <c r="D139" s="268"/>
      <c r="E139" s="269"/>
      <c r="F139" s="269"/>
      <c r="G139" s="269"/>
      <c r="H139" s="270"/>
      <c r="I139" s="270"/>
      <c r="J139" s="270"/>
      <c r="K139" s="270"/>
      <c r="L139" s="270"/>
      <c r="M139" s="270"/>
      <c r="N139" s="270"/>
      <c r="O139" s="269"/>
      <c r="P139" s="269"/>
      <c r="Q139" s="269"/>
      <c r="R139" s="271"/>
      <c r="S139" s="272"/>
      <c r="T139" s="254" t="str">
        <f t="shared" si="69"/>
        <v/>
      </c>
      <c r="U139" s="255"/>
      <c r="V139" s="34"/>
      <c r="AG139" s="17" t="str">
        <f t="shared" si="77"/>
        <v/>
      </c>
      <c r="AI139" s="263">
        <v>132</v>
      </c>
      <c r="AJ139" s="264"/>
      <c r="AK139" s="265"/>
      <c r="AL139" s="263" t="str">
        <f t="shared" si="78"/>
        <v/>
      </c>
      <c r="AM139" s="264"/>
      <c r="AN139" s="264"/>
      <c r="AO139" s="263" t="str">
        <f t="shared" si="79"/>
        <v/>
      </c>
      <c r="AP139" s="264"/>
      <c r="AQ139" s="264"/>
      <c r="AR139" s="264"/>
      <c r="AS139" s="264"/>
      <c r="AT139" s="264"/>
      <c r="AU139" s="265"/>
      <c r="AV139" s="263" t="str">
        <f t="shared" si="80"/>
        <v/>
      </c>
      <c r="AW139" s="264"/>
      <c r="AX139" s="264"/>
      <c r="AY139" s="263" t="str">
        <f t="shared" si="81"/>
        <v/>
      </c>
      <c r="AZ139" s="265"/>
      <c r="BB139" s="24" t="str">
        <f>IF($AG139="", "", IF(AND($AL139="", $AO139="", $AV139="", $AY139=""), $BB$3, IF(COUNTIF($BB$8:$BB138, $BB$4)&gt;0, $BB$5, $BB$4)))</f>
        <v/>
      </c>
      <c r="BD139" s="31" t="str">
        <f t="shared" si="82"/>
        <v/>
      </c>
      <c r="BF139" s="28" t="str">
        <f t="shared" si="83"/>
        <v/>
      </c>
      <c r="BH139" s="28" t="str">
        <f>IF($E139="", "", $BH$3+SUMIF($O$8:$O138, $E139, $CJ$8:$CJ138)-SUMIF($E$8:$E138, $E139, $H$8:$H138))</f>
        <v/>
      </c>
      <c r="BJ139" s="17" t="str">
        <f t="shared" si="84"/>
        <v/>
      </c>
      <c r="BM139" s="28" t="str">
        <f t="shared" si="85"/>
        <v/>
      </c>
      <c r="BN139" s="26"/>
      <c r="BO139" s="28" t="str">
        <f>IF($O139="", "", $BH$3+SUMIF($O$8:$O138, $O139, $CP$8:$CP138)-SUMIF($E$8:$E138, $O139, $H$8:$H138))</f>
        <v/>
      </c>
      <c r="BP139" s="26"/>
      <c r="BQ139" s="69" t="str">
        <f>IF($AG139="", "", IF($R139="", $BQ$5, IFERROR(INDEX('Game Setup'!$JE$8:$JE$176, MATCH($R139, 'Game Setup'!$JE$8:$JE$176, 1)), "")))</f>
        <v/>
      </c>
      <c r="BR139" s="26"/>
      <c r="BS139" s="73" t="str">
        <f>IF(OR($E139="", $BQ139=""), "", IFERROR(INDEX('Game Setup'!$ML$8:$NE$176, MATCH($BQ139, 'Game Setup'!$JE$8:$JE$176, 0), MATCH($E139, 'Game Setup'!$ML$7:$NE$7, 0)), ""))</f>
        <v/>
      </c>
      <c r="BT139" s="74" t="str">
        <f>IF(OR($O139="", $BQ139=""), "", IFERROR(INDEX('Game Setup'!$ML$8:$NE$176, MATCH($BQ139, 'Game Setup'!$JE$8:$JE$176, 0), MATCH($O139, 'Game Setup'!$ML$7:$NE$7, 0)), ""))</f>
        <v/>
      </c>
      <c r="BU139" s="74" t="str">
        <f>IF(OR($O139="", $BQ139=""), "", IFERROR(INDEX('Game Setup'!$NG$8:$NG$176, MATCH($BQ139, 'Game Setup'!$JE$8:$JE$176, 0)), ""))</f>
        <v/>
      </c>
      <c r="BV139" s="26"/>
      <c r="BW139" s="179" t="str">
        <f t="shared" si="86"/>
        <v/>
      </c>
      <c r="BX139" s="180" t="str">
        <f t="shared" si="87"/>
        <v/>
      </c>
      <c r="BY139" s="26"/>
      <c r="BZ139" s="40" t="str">
        <f t="shared" si="70"/>
        <v/>
      </c>
      <c r="CB139" s="40" t="str">
        <f t="shared" si="71"/>
        <v/>
      </c>
      <c r="CD139" s="28" t="str">
        <f t="shared" si="72"/>
        <v/>
      </c>
      <c r="CF139" s="28" t="str">
        <f t="shared" si="88"/>
        <v/>
      </c>
      <c r="CH139" s="28" t="str">
        <f t="shared" si="73"/>
        <v/>
      </c>
      <c r="CJ139" s="28" t="str">
        <f t="shared" si="89"/>
        <v/>
      </c>
      <c r="CL139" s="28">
        <f t="shared" si="90"/>
        <v>0</v>
      </c>
      <c r="CN139" s="28" t="str">
        <f t="shared" si="91"/>
        <v/>
      </c>
      <c r="CO139" s="26"/>
      <c r="CP139" s="28" t="str">
        <f t="shared" si="74"/>
        <v/>
      </c>
      <c r="CS139" s="17" t="str">
        <f t="shared" si="92"/>
        <v/>
      </c>
      <c r="CT139" s="19" t="str">
        <f t="shared" si="93"/>
        <v/>
      </c>
      <c r="CV139" s="179" t="str">
        <f t="shared" si="94"/>
        <v/>
      </c>
      <c r="CW139" s="180" t="str">
        <f t="shared" si="95"/>
        <v/>
      </c>
      <c r="CY139" s="28" t="str">
        <f t="shared" si="96"/>
        <v/>
      </c>
      <c r="CZ139" s="28" t="str">
        <f t="shared" si="97"/>
        <v/>
      </c>
      <c r="DU139" s="121" t="str">
        <f t="shared" si="75"/>
        <v/>
      </c>
      <c r="DW139" s="17" t="str">
        <f t="shared" si="76"/>
        <v/>
      </c>
    </row>
    <row r="140" spans="1:127" ht="30" customHeight="1" x14ac:dyDescent="0.25">
      <c r="A140" s="34"/>
      <c r="B140" s="266" t="str">
        <f t="shared" si="98"/>
        <v/>
      </c>
      <c r="C140" s="267"/>
      <c r="D140" s="268"/>
      <c r="E140" s="269"/>
      <c r="F140" s="269"/>
      <c r="G140" s="269"/>
      <c r="H140" s="270"/>
      <c r="I140" s="270"/>
      <c r="J140" s="270"/>
      <c r="K140" s="270"/>
      <c r="L140" s="270"/>
      <c r="M140" s="270"/>
      <c r="N140" s="270"/>
      <c r="O140" s="269"/>
      <c r="P140" s="269"/>
      <c r="Q140" s="269"/>
      <c r="R140" s="271"/>
      <c r="S140" s="272"/>
      <c r="T140" s="254" t="str">
        <f t="shared" si="69"/>
        <v/>
      </c>
      <c r="U140" s="255"/>
      <c r="V140" s="34"/>
      <c r="AG140" s="17" t="str">
        <f t="shared" si="77"/>
        <v/>
      </c>
      <c r="AI140" s="263">
        <v>133</v>
      </c>
      <c r="AJ140" s="264"/>
      <c r="AK140" s="265"/>
      <c r="AL140" s="263" t="str">
        <f t="shared" si="78"/>
        <v/>
      </c>
      <c r="AM140" s="264"/>
      <c r="AN140" s="264"/>
      <c r="AO140" s="263" t="str">
        <f t="shared" si="79"/>
        <v/>
      </c>
      <c r="AP140" s="264"/>
      <c r="AQ140" s="264"/>
      <c r="AR140" s="264"/>
      <c r="AS140" s="264"/>
      <c r="AT140" s="264"/>
      <c r="AU140" s="265"/>
      <c r="AV140" s="263" t="str">
        <f t="shared" si="80"/>
        <v/>
      </c>
      <c r="AW140" s="264"/>
      <c r="AX140" s="264"/>
      <c r="AY140" s="263" t="str">
        <f t="shared" si="81"/>
        <v/>
      </c>
      <c r="AZ140" s="265"/>
      <c r="BB140" s="24" t="str">
        <f>IF($AG140="", "", IF(AND($AL140="", $AO140="", $AV140="", $AY140=""), $BB$3, IF(COUNTIF($BB$8:$BB139, $BB$4)&gt;0, $BB$5, $BB$4)))</f>
        <v/>
      </c>
      <c r="BD140" s="31" t="str">
        <f t="shared" si="82"/>
        <v/>
      </c>
      <c r="BF140" s="28" t="str">
        <f t="shared" si="83"/>
        <v/>
      </c>
      <c r="BH140" s="28" t="str">
        <f>IF($E140="", "", $BH$3+SUMIF($O$8:$O139, $E140, $CJ$8:$CJ139)-SUMIF($E$8:$E139, $E140, $H$8:$H139))</f>
        <v/>
      </c>
      <c r="BJ140" s="17" t="str">
        <f t="shared" si="84"/>
        <v/>
      </c>
      <c r="BM140" s="28" t="str">
        <f t="shared" si="85"/>
        <v/>
      </c>
      <c r="BN140" s="26"/>
      <c r="BO140" s="28" t="str">
        <f>IF($O140="", "", $BH$3+SUMIF($O$8:$O139, $O140, $CP$8:$CP139)-SUMIF($E$8:$E139, $O140, $H$8:$H139))</f>
        <v/>
      </c>
      <c r="BP140" s="26"/>
      <c r="BQ140" s="69" t="str">
        <f>IF($AG140="", "", IF($R140="", $BQ$5, IFERROR(INDEX('Game Setup'!$JE$8:$JE$176, MATCH($R140, 'Game Setup'!$JE$8:$JE$176, 1)), "")))</f>
        <v/>
      </c>
      <c r="BR140" s="26"/>
      <c r="BS140" s="73" t="str">
        <f>IF(OR($E140="", $BQ140=""), "", IFERROR(INDEX('Game Setup'!$ML$8:$NE$176, MATCH($BQ140, 'Game Setup'!$JE$8:$JE$176, 0), MATCH($E140, 'Game Setup'!$ML$7:$NE$7, 0)), ""))</f>
        <v/>
      </c>
      <c r="BT140" s="74" t="str">
        <f>IF(OR($O140="", $BQ140=""), "", IFERROR(INDEX('Game Setup'!$ML$8:$NE$176, MATCH($BQ140, 'Game Setup'!$JE$8:$JE$176, 0), MATCH($O140, 'Game Setup'!$ML$7:$NE$7, 0)), ""))</f>
        <v/>
      </c>
      <c r="BU140" s="74" t="str">
        <f>IF(OR($O140="", $BQ140=""), "", IFERROR(INDEX('Game Setup'!$NG$8:$NG$176, MATCH($BQ140, 'Game Setup'!$JE$8:$JE$176, 0)), ""))</f>
        <v/>
      </c>
      <c r="BV140" s="26"/>
      <c r="BW140" s="179" t="str">
        <f t="shared" si="86"/>
        <v/>
      </c>
      <c r="BX140" s="180" t="str">
        <f t="shared" si="87"/>
        <v/>
      </c>
      <c r="BY140" s="26"/>
      <c r="BZ140" s="40" t="str">
        <f t="shared" si="70"/>
        <v/>
      </c>
      <c r="CB140" s="40" t="str">
        <f t="shared" si="71"/>
        <v/>
      </c>
      <c r="CD140" s="28" t="str">
        <f t="shared" si="72"/>
        <v/>
      </c>
      <c r="CF140" s="28" t="str">
        <f t="shared" si="88"/>
        <v/>
      </c>
      <c r="CH140" s="28" t="str">
        <f t="shared" si="73"/>
        <v/>
      </c>
      <c r="CJ140" s="28" t="str">
        <f t="shared" si="89"/>
        <v/>
      </c>
      <c r="CL140" s="28">
        <f t="shared" si="90"/>
        <v>0</v>
      </c>
      <c r="CN140" s="28" t="str">
        <f t="shared" si="91"/>
        <v/>
      </c>
      <c r="CO140" s="26"/>
      <c r="CP140" s="28" t="str">
        <f t="shared" si="74"/>
        <v/>
      </c>
      <c r="CS140" s="17" t="str">
        <f t="shared" si="92"/>
        <v/>
      </c>
      <c r="CT140" s="19" t="str">
        <f t="shared" si="93"/>
        <v/>
      </c>
      <c r="CV140" s="179" t="str">
        <f t="shared" si="94"/>
        <v/>
      </c>
      <c r="CW140" s="180" t="str">
        <f t="shared" si="95"/>
        <v/>
      </c>
      <c r="CY140" s="28" t="str">
        <f t="shared" si="96"/>
        <v/>
      </c>
      <c r="CZ140" s="28" t="str">
        <f t="shared" si="97"/>
        <v/>
      </c>
      <c r="DU140" s="121" t="str">
        <f t="shared" si="75"/>
        <v/>
      </c>
      <c r="DW140" s="17" t="str">
        <f t="shared" si="76"/>
        <v/>
      </c>
    </row>
    <row r="141" spans="1:127" ht="30" customHeight="1" x14ac:dyDescent="0.25">
      <c r="A141" s="34"/>
      <c r="B141" s="266" t="str">
        <f t="shared" si="98"/>
        <v/>
      </c>
      <c r="C141" s="267"/>
      <c r="D141" s="268"/>
      <c r="E141" s="269"/>
      <c r="F141" s="269"/>
      <c r="G141" s="269"/>
      <c r="H141" s="270"/>
      <c r="I141" s="270"/>
      <c r="J141" s="270"/>
      <c r="K141" s="270"/>
      <c r="L141" s="270"/>
      <c r="M141" s="270"/>
      <c r="N141" s="270"/>
      <c r="O141" s="269"/>
      <c r="P141" s="269"/>
      <c r="Q141" s="269"/>
      <c r="R141" s="271"/>
      <c r="S141" s="272"/>
      <c r="T141" s="254" t="str">
        <f t="shared" si="69"/>
        <v/>
      </c>
      <c r="U141" s="255"/>
      <c r="V141" s="34"/>
      <c r="AG141" s="17" t="str">
        <f t="shared" si="77"/>
        <v/>
      </c>
      <c r="AI141" s="263">
        <v>134</v>
      </c>
      <c r="AJ141" s="264"/>
      <c r="AK141" s="265"/>
      <c r="AL141" s="263" t="str">
        <f t="shared" si="78"/>
        <v/>
      </c>
      <c r="AM141" s="264"/>
      <c r="AN141" s="264"/>
      <c r="AO141" s="263" t="str">
        <f t="shared" si="79"/>
        <v/>
      </c>
      <c r="AP141" s="264"/>
      <c r="AQ141" s="264"/>
      <c r="AR141" s="264"/>
      <c r="AS141" s="264"/>
      <c r="AT141" s="264"/>
      <c r="AU141" s="265"/>
      <c r="AV141" s="263" t="str">
        <f t="shared" si="80"/>
        <v/>
      </c>
      <c r="AW141" s="264"/>
      <c r="AX141" s="264"/>
      <c r="AY141" s="263" t="str">
        <f t="shared" si="81"/>
        <v/>
      </c>
      <c r="AZ141" s="265"/>
      <c r="BB141" s="24" t="str">
        <f>IF($AG141="", "", IF(AND($AL141="", $AO141="", $AV141="", $AY141=""), $BB$3, IF(COUNTIF($BB$8:$BB140, $BB$4)&gt;0, $BB$5, $BB$4)))</f>
        <v/>
      </c>
      <c r="BD141" s="31" t="str">
        <f t="shared" si="82"/>
        <v/>
      </c>
      <c r="BF141" s="28" t="str">
        <f t="shared" si="83"/>
        <v/>
      </c>
      <c r="BH141" s="28" t="str">
        <f>IF($E141="", "", $BH$3+SUMIF($O$8:$O140, $E141, $CJ$8:$CJ140)-SUMIF($E$8:$E140, $E141, $H$8:$H140))</f>
        <v/>
      </c>
      <c r="BJ141" s="17" t="str">
        <f t="shared" si="84"/>
        <v/>
      </c>
      <c r="BM141" s="28" t="str">
        <f t="shared" si="85"/>
        <v/>
      </c>
      <c r="BN141" s="26"/>
      <c r="BO141" s="28" t="str">
        <f>IF($O141="", "", $BH$3+SUMIF($O$8:$O140, $O141, $CP$8:$CP140)-SUMIF($E$8:$E140, $O141, $H$8:$H140))</f>
        <v/>
      </c>
      <c r="BP141" s="26"/>
      <c r="BQ141" s="69" t="str">
        <f>IF($AG141="", "", IF($R141="", $BQ$5, IFERROR(INDEX('Game Setup'!$JE$8:$JE$176, MATCH($R141, 'Game Setup'!$JE$8:$JE$176, 1)), "")))</f>
        <v/>
      </c>
      <c r="BR141" s="26"/>
      <c r="BS141" s="73" t="str">
        <f>IF(OR($E141="", $BQ141=""), "", IFERROR(INDEX('Game Setup'!$ML$8:$NE$176, MATCH($BQ141, 'Game Setup'!$JE$8:$JE$176, 0), MATCH($E141, 'Game Setup'!$ML$7:$NE$7, 0)), ""))</f>
        <v/>
      </c>
      <c r="BT141" s="74" t="str">
        <f>IF(OR($O141="", $BQ141=""), "", IFERROR(INDEX('Game Setup'!$ML$8:$NE$176, MATCH($BQ141, 'Game Setup'!$JE$8:$JE$176, 0), MATCH($O141, 'Game Setup'!$ML$7:$NE$7, 0)), ""))</f>
        <v/>
      </c>
      <c r="BU141" s="74" t="str">
        <f>IF(OR($O141="", $BQ141=""), "", IFERROR(INDEX('Game Setup'!$NG$8:$NG$176, MATCH($BQ141, 'Game Setup'!$JE$8:$JE$176, 0)), ""))</f>
        <v/>
      </c>
      <c r="BV141" s="26"/>
      <c r="BW141" s="179" t="str">
        <f t="shared" si="86"/>
        <v/>
      </c>
      <c r="BX141" s="180" t="str">
        <f t="shared" si="87"/>
        <v/>
      </c>
      <c r="BY141" s="26"/>
      <c r="BZ141" s="40" t="str">
        <f t="shared" si="70"/>
        <v/>
      </c>
      <c r="CB141" s="40" t="str">
        <f t="shared" si="71"/>
        <v/>
      </c>
      <c r="CD141" s="28" t="str">
        <f t="shared" si="72"/>
        <v/>
      </c>
      <c r="CF141" s="28" t="str">
        <f t="shared" si="88"/>
        <v/>
      </c>
      <c r="CH141" s="28" t="str">
        <f t="shared" si="73"/>
        <v/>
      </c>
      <c r="CJ141" s="28" t="str">
        <f t="shared" si="89"/>
        <v/>
      </c>
      <c r="CL141" s="28">
        <f t="shared" si="90"/>
        <v>0</v>
      </c>
      <c r="CN141" s="28" t="str">
        <f t="shared" si="91"/>
        <v/>
      </c>
      <c r="CO141" s="26"/>
      <c r="CP141" s="28" t="str">
        <f t="shared" si="74"/>
        <v/>
      </c>
      <c r="CS141" s="17" t="str">
        <f t="shared" si="92"/>
        <v/>
      </c>
      <c r="CT141" s="19" t="str">
        <f t="shared" si="93"/>
        <v/>
      </c>
      <c r="CV141" s="179" t="str">
        <f t="shared" si="94"/>
        <v/>
      </c>
      <c r="CW141" s="180" t="str">
        <f t="shared" si="95"/>
        <v/>
      </c>
      <c r="CY141" s="28" t="str">
        <f t="shared" si="96"/>
        <v/>
      </c>
      <c r="CZ141" s="28" t="str">
        <f t="shared" si="97"/>
        <v/>
      </c>
      <c r="DU141" s="121" t="str">
        <f t="shared" si="75"/>
        <v/>
      </c>
      <c r="DW141" s="17" t="str">
        <f t="shared" si="76"/>
        <v/>
      </c>
    </row>
    <row r="142" spans="1:127" ht="30" customHeight="1" x14ac:dyDescent="0.25">
      <c r="A142" s="34"/>
      <c r="B142" s="266" t="str">
        <f t="shared" si="98"/>
        <v/>
      </c>
      <c r="C142" s="267"/>
      <c r="D142" s="268"/>
      <c r="E142" s="269"/>
      <c r="F142" s="269"/>
      <c r="G142" s="269"/>
      <c r="H142" s="270"/>
      <c r="I142" s="270"/>
      <c r="J142" s="270"/>
      <c r="K142" s="270"/>
      <c r="L142" s="270"/>
      <c r="M142" s="270"/>
      <c r="N142" s="270"/>
      <c r="O142" s="269"/>
      <c r="P142" s="269"/>
      <c r="Q142" s="269"/>
      <c r="R142" s="271"/>
      <c r="S142" s="272"/>
      <c r="T142" s="254" t="str">
        <f t="shared" si="69"/>
        <v/>
      </c>
      <c r="U142" s="255"/>
      <c r="V142" s="34"/>
      <c r="AG142" s="17" t="str">
        <f t="shared" si="77"/>
        <v/>
      </c>
      <c r="AI142" s="263">
        <v>135</v>
      </c>
      <c r="AJ142" s="264"/>
      <c r="AK142" s="265"/>
      <c r="AL142" s="263" t="str">
        <f t="shared" si="78"/>
        <v/>
      </c>
      <c r="AM142" s="264"/>
      <c r="AN142" s="264"/>
      <c r="AO142" s="263" t="str">
        <f t="shared" si="79"/>
        <v/>
      </c>
      <c r="AP142" s="264"/>
      <c r="AQ142" s="264"/>
      <c r="AR142" s="264"/>
      <c r="AS142" s="264"/>
      <c r="AT142" s="264"/>
      <c r="AU142" s="265"/>
      <c r="AV142" s="263" t="str">
        <f t="shared" si="80"/>
        <v/>
      </c>
      <c r="AW142" s="264"/>
      <c r="AX142" s="264"/>
      <c r="AY142" s="263" t="str">
        <f t="shared" si="81"/>
        <v/>
      </c>
      <c r="AZ142" s="265"/>
      <c r="BB142" s="24" t="str">
        <f>IF($AG142="", "", IF(AND($AL142="", $AO142="", $AV142="", $AY142=""), $BB$3, IF(COUNTIF($BB$8:$BB141, $BB$4)&gt;0, $BB$5, $BB$4)))</f>
        <v/>
      </c>
      <c r="BD142" s="31" t="str">
        <f t="shared" si="82"/>
        <v/>
      </c>
      <c r="BF142" s="28" t="str">
        <f t="shared" si="83"/>
        <v/>
      </c>
      <c r="BH142" s="28" t="str">
        <f>IF($E142="", "", $BH$3+SUMIF($O$8:$O141, $E142, $CJ$8:$CJ141)-SUMIF($E$8:$E141, $E142, $H$8:$H141))</f>
        <v/>
      </c>
      <c r="BJ142" s="17" t="str">
        <f t="shared" si="84"/>
        <v/>
      </c>
      <c r="BM142" s="28" t="str">
        <f t="shared" si="85"/>
        <v/>
      </c>
      <c r="BN142" s="26"/>
      <c r="BO142" s="28" t="str">
        <f>IF($O142="", "", $BH$3+SUMIF($O$8:$O141, $O142, $CP$8:$CP141)-SUMIF($E$8:$E141, $O142, $H$8:$H141))</f>
        <v/>
      </c>
      <c r="BP142" s="26"/>
      <c r="BQ142" s="69" t="str">
        <f>IF($AG142="", "", IF($R142="", $BQ$5, IFERROR(INDEX('Game Setup'!$JE$8:$JE$176, MATCH($R142, 'Game Setup'!$JE$8:$JE$176, 1)), "")))</f>
        <v/>
      </c>
      <c r="BR142" s="26"/>
      <c r="BS142" s="73" t="str">
        <f>IF(OR($E142="", $BQ142=""), "", IFERROR(INDEX('Game Setup'!$ML$8:$NE$176, MATCH($BQ142, 'Game Setup'!$JE$8:$JE$176, 0), MATCH($E142, 'Game Setup'!$ML$7:$NE$7, 0)), ""))</f>
        <v/>
      </c>
      <c r="BT142" s="74" t="str">
        <f>IF(OR($O142="", $BQ142=""), "", IFERROR(INDEX('Game Setup'!$ML$8:$NE$176, MATCH($BQ142, 'Game Setup'!$JE$8:$JE$176, 0), MATCH($O142, 'Game Setup'!$ML$7:$NE$7, 0)), ""))</f>
        <v/>
      </c>
      <c r="BU142" s="74" t="str">
        <f>IF(OR($O142="", $BQ142=""), "", IFERROR(INDEX('Game Setup'!$NG$8:$NG$176, MATCH($BQ142, 'Game Setup'!$JE$8:$JE$176, 0)), ""))</f>
        <v/>
      </c>
      <c r="BV142" s="26"/>
      <c r="BW142" s="179" t="str">
        <f t="shared" si="86"/>
        <v/>
      </c>
      <c r="BX142" s="180" t="str">
        <f t="shared" si="87"/>
        <v/>
      </c>
      <c r="BY142" s="26"/>
      <c r="BZ142" s="40" t="str">
        <f t="shared" si="70"/>
        <v/>
      </c>
      <c r="CB142" s="40" t="str">
        <f t="shared" si="71"/>
        <v/>
      </c>
      <c r="CD142" s="28" t="str">
        <f t="shared" si="72"/>
        <v/>
      </c>
      <c r="CF142" s="28" t="str">
        <f t="shared" si="88"/>
        <v/>
      </c>
      <c r="CH142" s="28" t="str">
        <f t="shared" si="73"/>
        <v/>
      </c>
      <c r="CJ142" s="28" t="str">
        <f t="shared" si="89"/>
        <v/>
      </c>
      <c r="CL142" s="28">
        <f t="shared" si="90"/>
        <v>0</v>
      </c>
      <c r="CN142" s="28" t="str">
        <f t="shared" si="91"/>
        <v/>
      </c>
      <c r="CO142" s="26"/>
      <c r="CP142" s="28" t="str">
        <f t="shared" si="74"/>
        <v/>
      </c>
      <c r="CS142" s="17" t="str">
        <f t="shared" si="92"/>
        <v/>
      </c>
      <c r="CT142" s="19" t="str">
        <f t="shared" si="93"/>
        <v/>
      </c>
      <c r="CV142" s="179" t="str">
        <f t="shared" si="94"/>
        <v/>
      </c>
      <c r="CW142" s="180" t="str">
        <f t="shared" si="95"/>
        <v/>
      </c>
      <c r="CY142" s="28" t="str">
        <f t="shared" si="96"/>
        <v/>
      </c>
      <c r="CZ142" s="28" t="str">
        <f t="shared" si="97"/>
        <v/>
      </c>
      <c r="DU142" s="121" t="str">
        <f t="shared" si="75"/>
        <v/>
      </c>
      <c r="DW142" s="17" t="str">
        <f t="shared" si="76"/>
        <v/>
      </c>
    </row>
    <row r="143" spans="1:127" ht="30" customHeight="1" x14ac:dyDescent="0.25">
      <c r="A143" s="34"/>
      <c r="B143" s="266" t="str">
        <f t="shared" si="98"/>
        <v/>
      </c>
      <c r="C143" s="267"/>
      <c r="D143" s="268"/>
      <c r="E143" s="269"/>
      <c r="F143" s="269"/>
      <c r="G143" s="269"/>
      <c r="H143" s="270"/>
      <c r="I143" s="270"/>
      <c r="J143" s="270"/>
      <c r="K143" s="270"/>
      <c r="L143" s="270"/>
      <c r="M143" s="270"/>
      <c r="N143" s="270"/>
      <c r="O143" s="269"/>
      <c r="P143" s="269"/>
      <c r="Q143" s="269"/>
      <c r="R143" s="271"/>
      <c r="S143" s="272"/>
      <c r="T143" s="254" t="str">
        <f t="shared" si="69"/>
        <v/>
      </c>
      <c r="U143" s="255"/>
      <c r="V143" s="34"/>
      <c r="AG143" s="17" t="str">
        <f t="shared" si="77"/>
        <v/>
      </c>
      <c r="AI143" s="263">
        <v>136</v>
      </c>
      <c r="AJ143" s="264"/>
      <c r="AK143" s="265"/>
      <c r="AL143" s="263" t="str">
        <f t="shared" si="78"/>
        <v/>
      </c>
      <c r="AM143" s="264"/>
      <c r="AN143" s="264"/>
      <c r="AO143" s="263" t="str">
        <f t="shared" si="79"/>
        <v/>
      </c>
      <c r="AP143" s="264"/>
      <c r="AQ143" s="264"/>
      <c r="AR143" s="264"/>
      <c r="AS143" s="264"/>
      <c r="AT143" s="264"/>
      <c r="AU143" s="265"/>
      <c r="AV143" s="263" t="str">
        <f t="shared" si="80"/>
        <v/>
      </c>
      <c r="AW143" s="264"/>
      <c r="AX143" s="264"/>
      <c r="AY143" s="263" t="str">
        <f t="shared" si="81"/>
        <v/>
      </c>
      <c r="AZ143" s="265"/>
      <c r="BB143" s="24" t="str">
        <f>IF($AG143="", "", IF(AND($AL143="", $AO143="", $AV143="", $AY143=""), $BB$3, IF(COUNTIF($BB$8:$BB142, $BB$4)&gt;0, $BB$5, $BB$4)))</f>
        <v/>
      </c>
      <c r="BD143" s="31" t="str">
        <f t="shared" si="82"/>
        <v/>
      </c>
      <c r="BF143" s="28" t="str">
        <f t="shared" si="83"/>
        <v/>
      </c>
      <c r="BH143" s="28" t="str">
        <f>IF($E143="", "", $BH$3+SUMIF($O$8:$O142, $E143, $CJ$8:$CJ142)-SUMIF($E$8:$E142, $E143, $H$8:$H142))</f>
        <v/>
      </c>
      <c r="BJ143" s="17" t="str">
        <f t="shared" si="84"/>
        <v/>
      </c>
      <c r="BM143" s="28" t="str">
        <f t="shared" si="85"/>
        <v/>
      </c>
      <c r="BN143" s="26"/>
      <c r="BO143" s="28" t="str">
        <f>IF($O143="", "", $BH$3+SUMIF($O$8:$O142, $O143, $CP$8:$CP142)-SUMIF($E$8:$E142, $O143, $H$8:$H142))</f>
        <v/>
      </c>
      <c r="BP143" s="26"/>
      <c r="BQ143" s="69" t="str">
        <f>IF($AG143="", "", IF($R143="", $BQ$5, IFERROR(INDEX('Game Setup'!$JE$8:$JE$176, MATCH($R143, 'Game Setup'!$JE$8:$JE$176, 1)), "")))</f>
        <v/>
      </c>
      <c r="BR143" s="26"/>
      <c r="BS143" s="73" t="str">
        <f>IF(OR($E143="", $BQ143=""), "", IFERROR(INDEX('Game Setup'!$ML$8:$NE$176, MATCH($BQ143, 'Game Setup'!$JE$8:$JE$176, 0), MATCH($E143, 'Game Setup'!$ML$7:$NE$7, 0)), ""))</f>
        <v/>
      </c>
      <c r="BT143" s="74" t="str">
        <f>IF(OR($O143="", $BQ143=""), "", IFERROR(INDEX('Game Setup'!$ML$8:$NE$176, MATCH($BQ143, 'Game Setup'!$JE$8:$JE$176, 0), MATCH($O143, 'Game Setup'!$ML$7:$NE$7, 0)), ""))</f>
        <v/>
      </c>
      <c r="BU143" s="74" t="str">
        <f>IF(OR($O143="", $BQ143=""), "", IFERROR(INDEX('Game Setup'!$NG$8:$NG$176, MATCH($BQ143, 'Game Setup'!$JE$8:$JE$176, 0)), ""))</f>
        <v/>
      </c>
      <c r="BV143" s="26"/>
      <c r="BW143" s="179" t="str">
        <f t="shared" si="86"/>
        <v/>
      </c>
      <c r="BX143" s="180" t="str">
        <f t="shared" si="87"/>
        <v/>
      </c>
      <c r="BY143" s="26"/>
      <c r="BZ143" s="40" t="str">
        <f t="shared" si="70"/>
        <v/>
      </c>
      <c r="CB143" s="40" t="str">
        <f t="shared" si="71"/>
        <v/>
      </c>
      <c r="CD143" s="28" t="str">
        <f t="shared" si="72"/>
        <v/>
      </c>
      <c r="CF143" s="28" t="str">
        <f t="shared" si="88"/>
        <v/>
      </c>
      <c r="CH143" s="28" t="str">
        <f t="shared" si="73"/>
        <v/>
      </c>
      <c r="CJ143" s="28" t="str">
        <f t="shared" si="89"/>
        <v/>
      </c>
      <c r="CL143" s="28">
        <f t="shared" si="90"/>
        <v>0</v>
      </c>
      <c r="CN143" s="28" t="str">
        <f t="shared" si="91"/>
        <v/>
      </c>
      <c r="CO143" s="26"/>
      <c r="CP143" s="28" t="str">
        <f t="shared" si="74"/>
        <v/>
      </c>
      <c r="CS143" s="17" t="str">
        <f t="shared" si="92"/>
        <v/>
      </c>
      <c r="CT143" s="19" t="str">
        <f t="shared" si="93"/>
        <v/>
      </c>
      <c r="CV143" s="179" t="str">
        <f t="shared" si="94"/>
        <v/>
      </c>
      <c r="CW143" s="180" t="str">
        <f t="shared" si="95"/>
        <v/>
      </c>
      <c r="CY143" s="28" t="str">
        <f t="shared" si="96"/>
        <v/>
      </c>
      <c r="CZ143" s="28" t="str">
        <f t="shared" si="97"/>
        <v/>
      </c>
      <c r="DU143" s="121" t="str">
        <f t="shared" si="75"/>
        <v/>
      </c>
      <c r="DW143" s="17" t="str">
        <f t="shared" si="76"/>
        <v/>
      </c>
    </row>
    <row r="144" spans="1:127" ht="30" customHeight="1" x14ac:dyDescent="0.25">
      <c r="A144" s="34"/>
      <c r="B144" s="266" t="str">
        <f t="shared" si="98"/>
        <v/>
      </c>
      <c r="C144" s="267"/>
      <c r="D144" s="268"/>
      <c r="E144" s="269"/>
      <c r="F144" s="269"/>
      <c r="G144" s="269"/>
      <c r="H144" s="270"/>
      <c r="I144" s="270"/>
      <c r="J144" s="270"/>
      <c r="K144" s="270"/>
      <c r="L144" s="270"/>
      <c r="M144" s="270"/>
      <c r="N144" s="270"/>
      <c r="O144" s="269"/>
      <c r="P144" s="269"/>
      <c r="Q144" s="269"/>
      <c r="R144" s="271"/>
      <c r="S144" s="272"/>
      <c r="T144" s="254" t="str">
        <f t="shared" si="69"/>
        <v/>
      </c>
      <c r="U144" s="255"/>
      <c r="V144" s="34"/>
      <c r="AG144" s="17" t="str">
        <f t="shared" si="77"/>
        <v/>
      </c>
      <c r="AI144" s="263">
        <v>137</v>
      </c>
      <c r="AJ144" s="264"/>
      <c r="AK144" s="265"/>
      <c r="AL144" s="263" t="str">
        <f t="shared" si="78"/>
        <v/>
      </c>
      <c r="AM144" s="264"/>
      <c r="AN144" s="264"/>
      <c r="AO144" s="263" t="str">
        <f t="shared" si="79"/>
        <v/>
      </c>
      <c r="AP144" s="264"/>
      <c r="AQ144" s="264"/>
      <c r="AR144" s="264"/>
      <c r="AS144" s="264"/>
      <c r="AT144" s="264"/>
      <c r="AU144" s="265"/>
      <c r="AV144" s="263" t="str">
        <f t="shared" si="80"/>
        <v/>
      </c>
      <c r="AW144" s="264"/>
      <c r="AX144" s="264"/>
      <c r="AY144" s="263" t="str">
        <f t="shared" si="81"/>
        <v/>
      </c>
      <c r="AZ144" s="265"/>
      <c r="BB144" s="24" t="str">
        <f>IF($AG144="", "", IF(AND($AL144="", $AO144="", $AV144="", $AY144=""), $BB$3, IF(COUNTIF($BB$8:$BB143, $BB$4)&gt;0, $BB$5, $BB$4)))</f>
        <v/>
      </c>
      <c r="BD144" s="31" t="str">
        <f t="shared" si="82"/>
        <v/>
      </c>
      <c r="BF144" s="28" t="str">
        <f t="shared" si="83"/>
        <v/>
      </c>
      <c r="BH144" s="28" t="str">
        <f>IF($E144="", "", $BH$3+SUMIF($O$8:$O143, $E144, $CJ$8:$CJ143)-SUMIF($E$8:$E143, $E144, $H$8:$H143))</f>
        <v/>
      </c>
      <c r="BJ144" s="17" t="str">
        <f t="shared" si="84"/>
        <v/>
      </c>
      <c r="BM144" s="28" t="str">
        <f t="shared" si="85"/>
        <v/>
      </c>
      <c r="BN144" s="26"/>
      <c r="BO144" s="28" t="str">
        <f>IF($O144="", "", $BH$3+SUMIF($O$8:$O143, $O144, $CP$8:$CP143)-SUMIF($E$8:$E143, $O144, $H$8:$H143))</f>
        <v/>
      </c>
      <c r="BP144" s="26"/>
      <c r="BQ144" s="69" t="str">
        <f>IF($AG144="", "", IF($R144="", $BQ$5, IFERROR(INDEX('Game Setup'!$JE$8:$JE$176, MATCH($R144, 'Game Setup'!$JE$8:$JE$176, 1)), "")))</f>
        <v/>
      </c>
      <c r="BR144" s="26"/>
      <c r="BS144" s="73" t="str">
        <f>IF(OR($E144="", $BQ144=""), "", IFERROR(INDEX('Game Setup'!$ML$8:$NE$176, MATCH($BQ144, 'Game Setup'!$JE$8:$JE$176, 0), MATCH($E144, 'Game Setup'!$ML$7:$NE$7, 0)), ""))</f>
        <v/>
      </c>
      <c r="BT144" s="74" t="str">
        <f>IF(OR($O144="", $BQ144=""), "", IFERROR(INDEX('Game Setup'!$ML$8:$NE$176, MATCH($BQ144, 'Game Setup'!$JE$8:$JE$176, 0), MATCH($O144, 'Game Setup'!$ML$7:$NE$7, 0)), ""))</f>
        <v/>
      </c>
      <c r="BU144" s="74" t="str">
        <f>IF(OR($O144="", $BQ144=""), "", IFERROR(INDEX('Game Setup'!$NG$8:$NG$176, MATCH($BQ144, 'Game Setup'!$JE$8:$JE$176, 0)), ""))</f>
        <v/>
      </c>
      <c r="BV144" s="26"/>
      <c r="BW144" s="179" t="str">
        <f t="shared" si="86"/>
        <v/>
      </c>
      <c r="BX144" s="180" t="str">
        <f t="shared" si="87"/>
        <v/>
      </c>
      <c r="BY144" s="26"/>
      <c r="BZ144" s="40" t="str">
        <f t="shared" si="70"/>
        <v/>
      </c>
      <c r="CB144" s="40" t="str">
        <f t="shared" si="71"/>
        <v/>
      </c>
      <c r="CD144" s="28" t="str">
        <f t="shared" si="72"/>
        <v/>
      </c>
      <c r="CF144" s="28" t="str">
        <f t="shared" si="88"/>
        <v/>
      </c>
      <c r="CH144" s="28" t="str">
        <f t="shared" si="73"/>
        <v/>
      </c>
      <c r="CJ144" s="28" t="str">
        <f t="shared" si="89"/>
        <v/>
      </c>
      <c r="CL144" s="28">
        <f t="shared" si="90"/>
        <v>0</v>
      </c>
      <c r="CN144" s="28" t="str">
        <f t="shared" si="91"/>
        <v/>
      </c>
      <c r="CO144" s="26"/>
      <c r="CP144" s="28" t="str">
        <f t="shared" si="74"/>
        <v/>
      </c>
      <c r="CS144" s="17" t="str">
        <f t="shared" si="92"/>
        <v/>
      </c>
      <c r="CT144" s="19" t="str">
        <f t="shared" si="93"/>
        <v/>
      </c>
      <c r="CV144" s="179" t="str">
        <f t="shared" si="94"/>
        <v/>
      </c>
      <c r="CW144" s="180" t="str">
        <f t="shared" si="95"/>
        <v/>
      </c>
      <c r="CY144" s="28" t="str">
        <f t="shared" si="96"/>
        <v/>
      </c>
      <c r="CZ144" s="28" t="str">
        <f t="shared" si="97"/>
        <v/>
      </c>
      <c r="DU144" s="121" t="str">
        <f t="shared" si="75"/>
        <v/>
      </c>
      <c r="DW144" s="17" t="str">
        <f t="shared" si="76"/>
        <v/>
      </c>
    </row>
    <row r="145" spans="1:127" ht="30" customHeight="1" x14ac:dyDescent="0.25">
      <c r="A145" s="34"/>
      <c r="B145" s="266" t="str">
        <f t="shared" si="98"/>
        <v/>
      </c>
      <c r="C145" s="267"/>
      <c r="D145" s="268"/>
      <c r="E145" s="269"/>
      <c r="F145" s="269"/>
      <c r="G145" s="269"/>
      <c r="H145" s="270"/>
      <c r="I145" s="270"/>
      <c r="J145" s="270"/>
      <c r="K145" s="270"/>
      <c r="L145" s="270"/>
      <c r="M145" s="270"/>
      <c r="N145" s="270"/>
      <c r="O145" s="269"/>
      <c r="P145" s="269"/>
      <c r="Q145" s="269"/>
      <c r="R145" s="271"/>
      <c r="S145" s="272"/>
      <c r="T145" s="254" t="str">
        <f t="shared" si="69"/>
        <v/>
      </c>
      <c r="U145" s="255"/>
      <c r="V145" s="34"/>
      <c r="AG145" s="17" t="str">
        <f t="shared" si="77"/>
        <v/>
      </c>
      <c r="AI145" s="263">
        <v>138</v>
      </c>
      <c r="AJ145" s="264"/>
      <c r="AK145" s="265"/>
      <c r="AL145" s="263" t="str">
        <f t="shared" si="78"/>
        <v/>
      </c>
      <c r="AM145" s="264"/>
      <c r="AN145" s="264"/>
      <c r="AO145" s="263" t="str">
        <f t="shared" si="79"/>
        <v/>
      </c>
      <c r="AP145" s="264"/>
      <c r="AQ145" s="264"/>
      <c r="AR145" s="264"/>
      <c r="AS145" s="264"/>
      <c r="AT145" s="264"/>
      <c r="AU145" s="265"/>
      <c r="AV145" s="263" t="str">
        <f t="shared" si="80"/>
        <v/>
      </c>
      <c r="AW145" s="264"/>
      <c r="AX145" s="264"/>
      <c r="AY145" s="263" t="str">
        <f t="shared" si="81"/>
        <v/>
      </c>
      <c r="AZ145" s="265"/>
      <c r="BB145" s="24" t="str">
        <f>IF($AG145="", "", IF(AND($AL145="", $AO145="", $AV145="", $AY145=""), $BB$3, IF(COUNTIF($BB$8:$BB144, $BB$4)&gt;0, $BB$5, $BB$4)))</f>
        <v/>
      </c>
      <c r="BD145" s="31" t="str">
        <f t="shared" si="82"/>
        <v/>
      </c>
      <c r="BF145" s="28" t="str">
        <f t="shared" si="83"/>
        <v/>
      </c>
      <c r="BH145" s="28" t="str">
        <f>IF($E145="", "", $BH$3+SUMIF($O$8:$O144, $E145, $CJ$8:$CJ144)-SUMIF($E$8:$E144, $E145, $H$8:$H144))</f>
        <v/>
      </c>
      <c r="BJ145" s="17" t="str">
        <f t="shared" si="84"/>
        <v/>
      </c>
      <c r="BM145" s="28" t="str">
        <f t="shared" si="85"/>
        <v/>
      </c>
      <c r="BN145" s="26"/>
      <c r="BO145" s="28" t="str">
        <f>IF($O145="", "", $BH$3+SUMIF($O$8:$O144, $O145, $CP$8:$CP144)-SUMIF($E$8:$E144, $O145, $H$8:$H144))</f>
        <v/>
      </c>
      <c r="BP145" s="26"/>
      <c r="BQ145" s="69" t="str">
        <f>IF($AG145="", "", IF($R145="", $BQ$5, IFERROR(INDEX('Game Setup'!$JE$8:$JE$176, MATCH($R145, 'Game Setup'!$JE$8:$JE$176, 1)), "")))</f>
        <v/>
      </c>
      <c r="BR145" s="26"/>
      <c r="BS145" s="73" t="str">
        <f>IF(OR($E145="", $BQ145=""), "", IFERROR(INDEX('Game Setup'!$ML$8:$NE$176, MATCH($BQ145, 'Game Setup'!$JE$8:$JE$176, 0), MATCH($E145, 'Game Setup'!$ML$7:$NE$7, 0)), ""))</f>
        <v/>
      </c>
      <c r="BT145" s="74" t="str">
        <f>IF(OR($O145="", $BQ145=""), "", IFERROR(INDEX('Game Setup'!$ML$8:$NE$176, MATCH($BQ145, 'Game Setup'!$JE$8:$JE$176, 0), MATCH($O145, 'Game Setup'!$ML$7:$NE$7, 0)), ""))</f>
        <v/>
      </c>
      <c r="BU145" s="74" t="str">
        <f>IF(OR($O145="", $BQ145=""), "", IFERROR(INDEX('Game Setup'!$NG$8:$NG$176, MATCH($BQ145, 'Game Setup'!$JE$8:$JE$176, 0)), ""))</f>
        <v/>
      </c>
      <c r="BV145" s="26"/>
      <c r="BW145" s="179" t="str">
        <f t="shared" si="86"/>
        <v/>
      </c>
      <c r="BX145" s="180" t="str">
        <f t="shared" si="87"/>
        <v/>
      </c>
      <c r="BY145" s="26"/>
      <c r="BZ145" s="40" t="str">
        <f t="shared" si="70"/>
        <v/>
      </c>
      <c r="CB145" s="40" t="str">
        <f t="shared" si="71"/>
        <v/>
      </c>
      <c r="CD145" s="28" t="str">
        <f t="shared" si="72"/>
        <v/>
      </c>
      <c r="CF145" s="28" t="str">
        <f t="shared" si="88"/>
        <v/>
      </c>
      <c r="CH145" s="28" t="str">
        <f t="shared" si="73"/>
        <v/>
      </c>
      <c r="CJ145" s="28" t="str">
        <f t="shared" si="89"/>
        <v/>
      </c>
      <c r="CL145" s="28">
        <f t="shared" si="90"/>
        <v>0</v>
      </c>
      <c r="CN145" s="28" t="str">
        <f t="shared" si="91"/>
        <v/>
      </c>
      <c r="CO145" s="26"/>
      <c r="CP145" s="28" t="str">
        <f t="shared" si="74"/>
        <v/>
      </c>
      <c r="CS145" s="17" t="str">
        <f t="shared" si="92"/>
        <v/>
      </c>
      <c r="CT145" s="19" t="str">
        <f t="shared" si="93"/>
        <v/>
      </c>
      <c r="CV145" s="179" t="str">
        <f t="shared" si="94"/>
        <v/>
      </c>
      <c r="CW145" s="180" t="str">
        <f t="shared" si="95"/>
        <v/>
      </c>
      <c r="CY145" s="28" t="str">
        <f t="shared" si="96"/>
        <v/>
      </c>
      <c r="CZ145" s="28" t="str">
        <f t="shared" si="97"/>
        <v/>
      </c>
      <c r="DU145" s="121" t="str">
        <f t="shared" si="75"/>
        <v/>
      </c>
      <c r="DW145" s="17" t="str">
        <f t="shared" si="76"/>
        <v/>
      </c>
    </row>
    <row r="146" spans="1:127" ht="30" customHeight="1" x14ac:dyDescent="0.25">
      <c r="A146" s="34"/>
      <c r="B146" s="266" t="str">
        <f t="shared" si="98"/>
        <v/>
      </c>
      <c r="C146" s="267"/>
      <c r="D146" s="268"/>
      <c r="E146" s="269"/>
      <c r="F146" s="269"/>
      <c r="G146" s="269"/>
      <c r="H146" s="270"/>
      <c r="I146" s="270"/>
      <c r="J146" s="270"/>
      <c r="K146" s="270"/>
      <c r="L146" s="270"/>
      <c r="M146" s="270"/>
      <c r="N146" s="270"/>
      <c r="O146" s="269"/>
      <c r="P146" s="269"/>
      <c r="Q146" s="269"/>
      <c r="R146" s="271"/>
      <c r="S146" s="272"/>
      <c r="T146" s="254" t="str">
        <f t="shared" si="69"/>
        <v/>
      </c>
      <c r="U146" s="255"/>
      <c r="V146" s="34"/>
      <c r="AG146" s="17" t="str">
        <f t="shared" si="77"/>
        <v/>
      </c>
      <c r="AI146" s="263">
        <v>139</v>
      </c>
      <c r="AJ146" s="264"/>
      <c r="AK146" s="265"/>
      <c r="AL146" s="263" t="str">
        <f t="shared" si="78"/>
        <v/>
      </c>
      <c r="AM146" s="264"/>
      <c r="AN146" s="264"/>
      <c r="AO146" s="263" t="str">
        <f t="shared" si="79"/>
        <v/>
      </c>
      <c r="AP146" s="264"/>
      <c r="AQ146" s="264"/>
      <c r="AR146" s="264"/>
      <c r="AS146" s="264"/>
      <c r="AT146" s="264"/>
      <c r="AU146" s="265"/>
      <c r="AV146" s="263" t="str">
        <f t="shared" si="80"/>
        <v/>
      </c>
      <c r="AW146" s="264"/>
      <c r="AX146" s="264"/>
      <c r="AY146" s="263" t="str">
        <f t="shared" si="81"/>
        <v/>
      </c>
      <c r="AZ146" s="265"/>
      <c r="BB146" s="24" t="str">
        <f>IF($AG146="", "", IF(AND($AL146="", $AO146="", $AV146="", $AY146=""), $BB$3, IF(COUNTIF($BB$8:$BB145, $BB$4)&gt;0, $BB$5, $BB$4)))</f>
        <v/>
      </c>
      <c r="BD146" s="31" t="str">
        <f t="shared" si="82"/>
        <v/>
      </c>
      <c r="BF146" s="28" t="str">
        <f t="shared" si="83"/>
        <v/>
      </c>
      <c r="BH146" s="28" t="str">
        <f>IF($E146="", "", $BH$3+SUMIF($O$8:$O145, $E146, $CJ$8:$CJ145)-SUMIF($E$8:$E145, $E146, $H$8:$H145))</f>
        <v/>
      </c>
      <c r="BJ146" s="17" t="str">
        <f t="shared" si="84"/>
        <v/>
      </c>
      <c r="BM146" s="28" t="str">
        <f t="shared" si="85"/>
        <v/>
      </c>
      <c r="BN146" s="26"/>
      <c r="BO146" s="28" t="str">
        <f>IF($O146="", "", $BH$3+SUMIF($O$8:$O145, $O146, $CP$8:$CP145)-SUMIF($E$8:$E145, $O146, $H$8:$H145))</f>
        <v/>
      </c>
      <c r="BP146" s="26"/>
      <c r="BQ146" s="69" t="str">
        <f>IF($AG146="", "", IF($R146="", $BQ$5, IFERROR(INDEX('Game Setup'!$JE$8:$JE$176, MATCH($R146, 'Game Setup'!$JE$8:$JE$176, 1)), "")))</f>
        <v/>
      </c>
      <c r="BR146" s="26"/>
      <c r="BS146" s="73" t="str">
        <f>IF(OR($E146="", $BQ146=""), "", IFERROR(INDEX('Game Setup'!$ML$8:$NE$176, MATCH($BQ146, 'Game Setup'!$JE$8:$JE$176, 0), MATCH($E146, 'Game Setup'!$ML$7:$NE$7, 0)), ""))</f>
        <v/>
      </c>
      <c r="BT146" s="74" t="str">
        <f>IF(OR($O146="", $BQ146=""), "", IFERROR(INDEX('Game Setup'!$ML$8:$NE$176, MATCH($BQ146, 'Game Setup'!$JE$8:$JE$176, 0), MATCH($O146, 'Game Setup'!$ML$7:$NE$7, 0)), ""))</f>
        <v/>
      </c>
      <c r="BU146" s="74" t="str">
        <f>IF(OR($O146="", $BQ146=""), "", IFERROR(INDEX('Game Setup'!$NG$8:$NG$176, MATCH($BQ146, 'Game Setup'!$JE$8:$JE$176, 0)), ""))</f>
        <v/>
      </c>
      <c r="BV146" s="26"/>
      <c r="BW146" s="179" t="str">
        <f t="shared" si="86"/>
        <v/>
      </c>
      <c r="BX146" s="180" t="str">
        <f t="shared" si="87"/>
        <v/>
      </c>
      <c r="BY146" s="26"/>
      <c r="BZ146" s="40" t="str">
        <f t="shared" si="70"/>
        <v/>
      </c>
      <c r="CB146" s="40" t="str">
        <f t="shared" si="71"/>
        <v/>
      </c>
      <c r="CD146" s="28" t="str">
        <f t="shared" si="72"/>
        <v/>
      </c>
      <c r="CF146" s="28" t="str">
        <f t="shared" si="88"/>
        <v/>
      </c>
      <c r="CH146" s="28" t="str">
        <f t="shared" si="73"/>
        <v/>
      </c>
      <c r="CJ146" s="28" t="str">
        <f t="shared" si="89"/>
        <v/>
      </c>
      <c r="CL146" s="28">
        <f t="shared" si="90"/>
        <v>0</v>
      </c>
      <c r="CN146" s="28" t="str">
        <f t="shared" si="91"/>
        <v/>
      </c>
      <c r="CO146" s="26"/>
      <c r="CP146" s="28" t="str">
        <f t="shared" si="74"/>
        <v/>
      </c>
      <c r="CS146" s="17" t="str">
        <f t="shared" si="92"/>
        <v/>
      </c>
      <c r="CT146" s="19" t="str">
        <f t="shared" si="93"/>
        <v/>
      </c>
      <c r="CV146" s="179" t="str">
        <f t="shared" si="94"/>
        <v/>
      </c>
      <c r="CW146" s="180" t="str">
        <f t="shared" si="95"/>
        <v/>
      </c>
      <c r="CY146" s="28" t="str">
        <f t="shared" si="96"/>
        <v/>
      </c>
      <c r="CZ146" s="28" t="str">
        <f t="shared" si="97"/>
        <v/>
      </c>
      <c r="DU146" s="121" t="str">
        <f t="shared" si="75"/>
        <v/>
      </c>
      <c r="DW146" s="17" t="str">
        <f t="shared" si="76"/>
        <v/>
      </c>
    </row>
    <row r="147" spans="1:127" ht="30" customHeight="1" x14ac:dyDescent="0.25">
      <c r="A147" s="34"/>
      <c r="B147" s="266" t="str">
        <f t="shared" si="98"/>
        <v/>
      </c>
      <c r="C147" s="267"/>
      <c r="D147" s="268"/>
      <c r="E147" s="269"/>
      <c r="F147" s="269"/>
      <c r="G147" s="269"/>
      <c r="H147" s="270"/>
      <c r="I147" s="270"/>
      <c r="J147" s="270"/>
      <c r="K147" s="270"/>
      <c r="L147" s="270"/>
      <c r="M147" s="270"/>
      <c r="N147" s="270"/>
      <c r="O147" s="269"/>
      <c r="P147" s="269"/>
      <c r="Q147" s="269"/>
      <c r="R147" s="271"/>
      <c r="S147" s="272"/>
      <c r="T147" s="254" t="str">
        <f t="shared" si="69"/>
        <v/>
      </c>
      <c r="U147" s="255"/>
      <c r="V147" s="34"/>
      <c r="AG147" s="17" t="str">
        <f t="shared" si="77"/>
        <v/>
      </c>
      <c r="AI147" s="263">
        <v>140</v>
      </c>
      <c r="AJ147" s="264"/>
      <c r="AK147" s="265"/>
      <c r="AL147" s="263" t="str">
        <f t="shared" si="78"/>
        <v/>
      </c>
      <c r="AM147" s="264"/>
      <c r="AN147" s="264"/>
      <c r="AO147" s="263" t="str">
        <f t="shared" si="79"/>
        <v/>
      </c>
      <c r="AP147" s="264"/>
      <c r="AQ147" s="264"/>
      <c r="AR147" s="264"/>
      <c r="AS147" s="264"/>
      <c r="AT147" s="264"/>
      <c r="AU147" s="265"/>
      <c r="AV147" s="263" t="str">
        <f t="shared" si="80"/>
        <v/>
      </c>
      <c r="AW147" s="264"/>
      <c r="AX147" s="264"/>
      <c r="AY147" s="263" t="str">
        <f t="shared" si="81"/>
        <v/>
      </c>
      <c r="AZ147" s="265"/>
      <c r="BB147" s="24" t="str">
        <f>IF($AG147="", "", IF(AND($AL147="", $AO147="", $AV147="", $AY147=""), $BB$3, IF(COUNTIF($BB$8:$BB146, $BB$4)&gt;0, $BB$5, $BB$4)))</f>
        <v/>
      </c>
      <c r="BD147" s="31" t="str">
        <f t="shared" si="82"/>
        <v/>
      </c>
      <c r="BF147" s="28" t="str">
        <f t="shared" si="83"/>
        <v/>
      </c>
      <c r="BH147" s="28" t="str">
        <f>IF($E147="", "", $BH$3+SUMIF($O$8:$O146, $E147, $CJ$8:$CJ146)-SUMIF($E$8:$E146, $E147, $H$8:$H146))</f>
        <v/>
      </c>
      <c r="BJ147" s="17" t="str">
        <f t="shared" si="84"/>
        <v/>
      </c>
      <c r="BM147" s="28" t="str">
        <f t="shared" si="85"/>
        <v/>
      </c>
      <c r="BN147" s="26"/>
      <c r="BO147" s="28" t="str">
        <f>IF($O147="", "", $BH$3+SUMIF($O$8:$O146, $O147, $CP$8:$CP146)-SUMIF($E$8:$E146, $O147, $H$8:$H146))</f>
        <v/>
      </c>
      <c r="BP147" s="26"/>
      <c r="BQ147" s="69" t="str">
        <f>IF($AG147="", "", IF($R147="", $BQ$5, IFERROR(INDEX('Game Setup'!$JE$8:$JE$176, MATCH($R147, 'Game Setup'!$JE$8:$JE$176, 1)), "")))</f>
        <v/>
      </c>
      <c r="BR147" s="26"/>
      <c r="BS147" s="73" t="str">
        <f>IF(OR($E147="", $BQ147=""), "", IFERROR(INDEX('Game Setup'!$ML$8:$NE$176, MATCH($BQ147, 'Game Setup'!$JE$8:$JE$176, 0), MATCH($E147, 'Game Setup'!$ML$7:$NE$7, 0)), ""))</f>
        <v/>
      </c>
      <c r="BT147" s="74" t="str">
        <f>IF(OR($O147="", $BQ147=""), "", IFERROR(INDEX('Game Setup'!$ML$8:$NE$176, MATCH($BQ147, 'Game Setup'!$JE$8:$JE$176, 0), MATCH($O147, 'Game Setup'!$ML$7:$NE$7, 0)), ""))</f>
        <v/>
      </c>
      <c r="BU147" s="74" t="str">
        <f>IF(OR($O147="", $BQ147=""), "", IFERROR(INDEX('Game Setup'!$NG$8:$NG$176, MATCH($BQ147, 'Game Setup'!$JE$8:$JE$176, 0)), ""))</f>
        <v/>
      </c>
      <c r="BV147" s="26"/>
      <c r="BW147" s="179" t="str">
        <f t="shared" si="86"/>
        <v/>
      </c>
      <c r="BX147" s="180" t="str">
        <f t="shared" si="87"/>
        <v/>
      </c>
      <c r="BY147" s="26"/>
      <c r="BZ147" s="40" t="str">
        <f t="shared" si="70"/>
        <v/>
      </c>
      <c r="CB147" s="40" t="str">
        <f t="shared" si="71"/>
        <v/>
      </c>
      <c r="CD147" s="28" t="str">
        <f t="shared" si="72"/>
        <v/>
      </c>
      <c r="CF147" s="28" t="str">
        <f t="shared" si="88"/>
        <v/>
      </c>
      <c r="CH147" s="28" t="str">
        <f t="shared" si="73"/>
        <v/>
      </c>
      <c r="CJ147" s="28" t="str">
        <f t="shared" si="89"/>
        <v/>
      </c>
      <c r="CL147" s="28">
        <f t="shared" si="90"/>
        <v>0</v>
      </c>
      <c r="CN147" s="28" t="str">
        <f t="shared" si="91"/>
        <v/>
      </c>
      <c r="CO147" s="26"/>
      <c r="CP147" s="28" t="str">
        <f t="shared" si="74"/>
        <v/>
      </c>
      <c r="CS147" s="17" t="str">
        <f t="shared" si="92"/>
        <v/>
      </c>
      <c r="CT147" s="19" t="str">
        <f t="shared" si="93"/>
        <v/>
      </c>
      <c r="CV147" s="179" t="str">
        <f t="shared" si="94"/>
        <v/>
      </c>
      <c r="CW147" s="180" t="str">
        <f t="shared" si="95"/>
        <v/>
      </c>
      <c r="CY147" s="28" t="str">
        <f t="shared" si="96"/>
        <v/>
      </c>
      <c r="CZ147" s="28" t="str">
        <f t="shared" si="97"/>
        <v/>
      </c>
      <c r="DU147" s="121" t="str">
        <f t="shared" si="75"/>
        <v/>
      </c>
      <c r="DW147" s="17" t="str">
        <f t="shared" si="76"/>
        <v/>
      </c>
    </row>
    <row r="148" spans="1:127" ht="30" customHeight="1" x14ac:dyDescent="0.25">
      <c r="A148" s="34"/>
      <c r="B148" s="266" t="str">
        <f t="shared" si="98"/>
        <v/>
      </c>
      <c r="C148" s="267"/>
      <c r="D148" s="268"/>
      <c r="E148" s="269"/>
      <c r="F148" s="269"/>
      <c r="G148" s="269"/>
      <c r="H148" s="270"/>
      <c r="I148" s="270"/>
      <c r="J148" s="270"/>
      <c r="K148" s="270"/>
      <c r="L148" s="270"/>
      <c r="M148" s="270"/>
      <c r="N148" s="270"/>
      <c r="O148" s="269"/>
      <c r="P148" s="269"/>
      <c r="Q148" s="269"/>
      <c r="R148" s="271"/>
      <c r="S148" s="272"/>
      <c r="T148" s="254" t="str">
        <f t="shared" si="69"/>
        <v/>
      </c>
      <c r="U148" s="255"/>
      <c r="V148" s="34"/>
      <c r="AG148" s="17" t="str">
        <f t="shared" si="77"/>
        <v/>
      </c>
      <c r="AI148" s="263">
        <v>141</v>
      </c>
      <c r="AJ148" s="264"/>
      <c r="AK148" s="265"/>
      <c r="AL148" s="263" t="str">
        <f t="shared" si="78"/>
        <v/>
      </c>
      <c r="AM148" s="264"/>
      <c r="AN148" s="264"/>
      <c r="AO148" s="263" t="str">
        <f t="shared" si="79"/>
        <v/>
      </c>
      <c r="AP148" s="264"/>
      <c r="AQ148" s="264"/>
      <c r="AR148" s="264"/>
      <c r="AS148" s="264"/>
      <c r="AT148" s="264"/>
      <c r="AU148" s="265"/>
      <c r="AV148" s="263" t="str">
        <f t="shared" si="80"/>
        <v/>
      </c>
      <c r="AW148" s="264"/>
      <c r="AX148" s="264"/>
      <c r="AY148" s="263" t="str">
        <f t="shared" si="81"/>
        <v/>
      </c>
      <c r="AZ148" s="265"/>
      <c r="BB148" s="24" t="str">
        <f>IF($AG148="", "", IF(AND($AL148="", $AO148="", $AV148="", $AY148=""), $BB$3, IF(COUNTIF($BB$8:$BB147, $BB$4)&gt;0, $BB$5, $BB$4)))</f>
        <v/>
      </c>
      <c r="BD148" s="31" t="str">
        <f t="shared" si="82"/>
        <v/>
      </c>
      <c r="BF148" s="28" t="str">
        <f t="shared" si="83"/>
        <v/>
      </c>
      <c r="BH148" s="28" t="str">
        <f>IF($E148="", "", $BH$3+SUMIF($O$8:$O147, $E148, $CJ$8:$CJ147)-SUMIF($E$8:$E147, $E148, $H$8:$H147))</f>
        <v/>
      </c>
      <c r="BJ148" s="17" t="str">
        <f t="shared" si="84"/>
        <v/>
      </c>
      <c r="BM148" s="28" t="str">
        <f t="shared" si="85"/>
        <v/>
      </c>
      <c r="BN148" s="26"/>
      <c r="BO148" s="28" t="str">
        <f>IF($O148="", "", $BH$3+SUMIF($O$8:$O147, $O148, $CP$8:$CP147)-SUMIF($E$8:$E147, $O148, $H$8:$H147))</f>
        <v/>
      </c>
      <c r="BP148" s="26"/>
      <c r="BQ148" s="69" t="str">
        <f>IF($AG148="", "", IF($R148="", $BQ$5, IFERROR(INDEX('Game Setup'!$JE$8:$JE$176, MATCH($R148, 'Game Setup'!$JE$8:$JE$176, 1)), "")))</f>
        <v/>
      </c>
      <c r="BR148" s="26"/>
      <c r="BS148" s="73" t="str">
        <f>IF(OR($E148="", $BQ148=""), "", IFERROR(INDEX('Game Setup'!$ML$8:$NE$176, MATCH($BQ148, 'Game Setup'!$JE$8:$JE$176, 0), MATCH($E148, 'Game Setup'!$ML$7:$NE$7, 0)), ""))</f>
        <v/>
      </c>
      <c r="BT148" s="74" t="str">
        <f>IF(OR($O148="", $BQ148=""), "", IFERROR(INDEX('Game Setup'!$ML$8:$NE$176, MATCH($BQ148, 'Game Setup'!$JE$8:$JE$176, 0), MATCH($O148, 'Game Setup'!$ML$7:$NE$7, 0)), ""))</f>
        <v/>
      </c>
      <c r="BU148" s="74" t="str">
        <f>IF(OR($O148="", $BQ148=""), "", IFERROR(INDEX('Game Setup'!$NG$8:$NG$176, MATCH($BQ148, 'Game Setup'!$JE$8:$JE$176, 0)), ""))</f>
        <v/>
      </c>
      <c r="BV148" s="26"/>
      <c r="BW148" s="179" t="str">
        <f t="shared" si="86"/>
        <v/>
      </c>
      <c r="BX148" s="180" t="str">
        <f t="shared" si="87"/>
        <v/>
      </c>
      <c r="BY148" s="26"/>
      <c r="BZ148" s="40" t="str">
        <f t="shared" si="70"/>
        <v/>
      </c>
      <c r="CB148" s="40" t="str">
        <f t="shared" si="71"/>
        <v/>
      </c>
      <c r="CD148" s="28" t="str">
        <f t="shared" si="72"/>
        <v/>
      </c>
      <c r="CF148" s="28" t="str">
        <f t="shared" si="88"/>
        <v/>
      </c>
      <c r="CH148" s="28" t="str">
        <f t="shared" si="73"/>
        <v/>
      </c>
      <c r="CJ148" s="28" t="str">
        <f t="shared" si="89"/>
        <v/>
      </c>
      <c r="CL148" s="28">
        <f t="shared" si="90"/>
        <v>0</v>
      </c>
      <c r="CN148" s="28" t="str">
        <f t="shared" si="91"/>
        <v/>
      </c>
      <c r="CO148" s="26"/>
      <c r="CP148" s="28" t="str">
        <f t="shared" si="74"/>
        <v/>
      </c>
      <c r="CS148" s="17" t="str">
        <f t="shared" si="92"/>
        <v/>
      </c>
      <c r="CT148" s="19" t="str">
        <f t="shared" si="93"/>
        <v/>
      </c>
      <c r="CV148" s="179" t="str">
        <f t="shared" si="94"/>
        <v/>
      </c>
      <c r="CW148" s="180" t="str">
        <f t="shared" si="95"/>
        <v/>
      </c>
      <c r="CY148" s="28" t="str">
        <f t="shared" si="96"/>
        <v/>
      </c>
      <c r="CZ148" s="28" t="str">
        <f t="shared" si="97"/>
        <v/>
      </c>
      <c r="DU148" s="121" t="str">
        <f t="shared" si="75"/>
        <v/>
      </c>
      <c r="DW148" s="17" t="str">
        <f t="shared" si="76"/>
        <v/>
      </c>
    </row>
    <row r="149" spans="1:127" ht="30" customHeight="1" x14ac:dyDescent="0.25">
      <c r="A149" s="34"/>
      <c r="B149" s="266" t="str">
        <f t="shared" si="98"/>
        <v/>
      </c>
      <c r="C149" s="267"/>
      <c r="D149" s="268"/>
      <c r="E149" s="269"/>
      <c r="F149" s="269"/>
      <c r="G149" s="269"/>
      <c r="H149" s="270"/>
      <c r="I149" s="270"/>
      <c r="J149" s="270"/>
      <c r="K149" s="270"/>
      <c r="L149" s="270"/>
      <c r="M149" s="270"/>
      <c r="N149" s="270"/>
      <c r="O149" s="269"/>
      <c r="P149" s="269"/>
      <c r="Q149" s="269"/>
      <c r="R149" s="271"/>
      <c r="S149" s="272"/>
      <c r="T149" s="254" t="str">
        <f t="shared" si="69"/>
        <v/>
      </c>
      <c r="U149" s="255"/>
      <c r="V149" s="34"/>
      <c r="AG149" s="17" t="str">
        <f t="shared" si="77"/>
        <v/>
      </c>
      <c r="AI149" s="263">
        <v>142</v>
      </c>
      <c r="AJ149" s="264"/>
      <c r="AK149" s="265"/>
      <c r="AL149" s="263" t="str">
        <f t="shared" si="78"/>
        <v/>
      </c>
      <c r="AM149" s="264"/>
      <c r="AN149" s="264"/>
      <c r="AO149" s="263" t="str">
        <f t="shared" si="79"/>
        <v/>
      </c>
      <c r="AP149" s="264"/>
      <c r="AQ149" s="264"/>
      <c r="AR149" s="264"/>
      <c r="AS149" s="264"/>
      <c r="AT149" s="264"/>
      <c r="AU149" s="265"/>
      <c r="AV149" s="263" t="str">
        <f t="shared" si="80"/>
        <v/>
      </c>
      <c r="AW149" s="264"/>
      <c r="AX149" s="264"/>
      <c r="AY149" s="263" t="str">
        <f t="shared" si="81"/>
        <v/>
      </c>
      <c r="AZ149" s="265"/>
      <c r="BB149" s="24" t="str">
        <f>IF($AG149="", "", IF(AND($AL149="", $AO149="", $AV149="", $AY149=""), $BB$3, IF(COUNTIF($BB$8:$BB148, $BB$4)&gt;0, $BB$5, $BB$4)))</f>
        <v/>
      </c>
      <c r="BD149" s="31" t="str">
        <f t="shared" si="82"/>
        <v/>
      </c>
      <c r="BF149" s="28" t="str">
        <f t="shared" si="83"/>
        <v/>
      </c>
      <c r="BH149" s="28" t="str">
        <f>IF($E149="", "", $BH$3+SUMIF($O$8:$O148, $E149, $CJ$8:$CJ148)-SUMIF($E$8:$E148, $E149, $H$8:$H148))</f>
        <v/>
      </c>
      <c r="BJ149" s="17" t="str">
        <f t="shared" si="84"/>
        <v/>
      </c>
      <c r="BM149" s="28" t="str">
        <f t="shared" si="85"/>
        <v/>
      </c>
      <c r="BN149" s="26"/>
      <c r="BO149" s="28" t="str">
        <f>IF($O149="", "", $BH$3+SUMIF($O$8:$O148, $O149, $CP$8:$CP148)-SUMIF($E$8:$E148, $O149, $H$8:$H148))</f>
        <v/>
      </c>
      <c r="BP149" s="26"/>
      <c r="BQ149" s="69" t="str">
        <f>IF($AG149="", "", IF($R149="", $BQ$5, IFERROR(INDEX('Game Setup'!$JE$8:$JE$176, MATCH($R149, 'Game Setup'!$JE$8:$JE$176, 1)), "")))</f>
        <v/>
      </c>
      <c r="BR149" s="26"/>
      <c r="BS149" s="73" t="str">
        <f>IF(OR($E149="", $BQ149=""), "", IFERROR(INDEX('Game Setup'!$ML$8:$NE$176, MATCH($BQ149, 'Game Setup'!$JE$8:$JE$176, 0), MATCH($E149, 'Game Setup'!$ML$7:$NE$7, 0)), ""))</f>
        <v/>
      </c>
      <c r="BT149" s="74" t="str">
        <f>IF(OR($O149="", $BQ149=""), "", IFERROR(INDEX('Game Setup'!$ML$8:$NE$176, MATCH($BQ149, 'Game Setup'!$JE$8:$JE$176, 0), MATCH($O149, 'Game Setup'!$ML$7:$NE$7, 0)), ""))</f>
        <v/>
      </c>
      <c r="BU149" s="74" t="str">
        <f>IF(OR($O149="", $BQ149=""), "", IFERROR(INDEX('Game Setup'!$NG$8:$NG$176, MATCH($BQ149, 'Game Setup'!$JE$8:$JE$176, 0)), ""))</f>
        <v/>
      </c>
      <c r="BV149" s="26"/>
      <c r="BW149" s="179" t="str">
        <f t="shared" si="86"/>
        <v/>
      </c>
      <c r="BX149" s="180" t="str">
        <f t="shared" si="87"/>
        <v/>
      </c>
      <c r="BY149" s="26"/>
      <c r="BZ149" s="40" t="str">
        <f t="shared" si="70"/>
        <v/>
      </c>
      <c r="CB149" s="40" t="str">
        <f t="shared" si="71"/>
        <v/>
      </c>
      <c r="CD149" s="28" t="str">
        <f t="shared" si="72"/>
        <v/>
      </c>
      <c r="CF149" s="28" t="str">
        <f t="shared" si="88"/>
        <v/>
      </c>
      <c r="CH149" s="28" t="str">
        <f t="shared" si="73"/>
        <v/>
      </c>
      <c r="CJ149" s="28" t="str">
        <f t="shared" si="89"/>
        <v/>
      </c>
      <c r="CL149" s="28">
        <f t="shared" si="90"/>
        <v>0</v>
      </c>
      <c r="CN149" s="28" t="str">
        <f t="shared" si="91"/>
        <v/>
      </c>
      <c r="CO149" s="26"/>
      <c r="CP149" s="28" t="str">
        <f t="shared" si="74"/>
        <v/>
      </c>
      <c r="CS149" s="17" t="str">
        <f t="shared" si="92"/>
        <v/>
      </c>
      <c r="CT149" s="19" t="str">
        <f t="shared" si="93"/>
        <v/>
      </c>
      <c r="CV149" s="179" t="str">
        <f t="shared" si="94"/>
        <v/>
      </c>
      <c r="CW149" s="180" t="str">
        <f t="shared" si="95"/>
        <v/>
      </c>
      <c r="CY149" s="28" t="str">
        <f t="shared" si="96"/>
        <v/>
      </c>
      <c r="CZ149" s="28" t="str">
        <f t="shared" si="97"/>
        <v/>
      </c>
      <c r="DU149" s="121" t="str">
        <f t="shared" si="75"/>
        <v/>
      </c>
      <c r="DW149" s="17" t="str">
        <f t="shared" si="76"/>
        <v/>
      </c>
    </row>
    <row r="150" spans="1:127" ht="30" customHeight="1" x14ac:dyDescent="0.25">
      <c r="A150" s="34"/>
      <c r="B150" s="266" t="str">
        <f t="shared" si="98"/>
        <v/>
      </c>
      <c r="C150" s="267"/>
      <c r="D150" s="268"/>
      <c r="E150" s="269"/>
      <c r="F150" s="269"/>
      <c r="G150" s="269"/>
      <c r="H150" s="270"/>
      <c r="I150" s="270"/>
      <c r="J150" s="270"/>
      <c r="K150" s="270"/>
      <c r="L150" s="270"/>
      <c r="M150" s="270"/>
      <c r="N150" s="270"/>
      <c r="O150" s="269"/>
      <c r="P150" s="269"/>
      <c r="Q150" s="269"/>
      <c r="R150" s="271"/>
      <c r="S150" s="272"/>
      <c r="T150" s="254" t="str">
        <f t="shared" si="69"/>
        <v/>
      </c>
      <c r="U150" s="255"/>
      <c r="V150" s="34"/>
      <c r="AG150" s="17" t="str">
        <f t="shared" si="77"/>
        <v/>
      </c>
      <c r="AI150" s="263">
        <v>143</v>
      </c>
      <c r="AJ150" s="264"/>
      <c r="AK150" s="265"/>
      <c r="AL150" s="263" t="str">
        <f t="shared" si="78"/>
        <v/>
      </c>
      <c r="AM150" s="264"/>
      <c r="AN150" s="264"/>
      <c r="AO150" s="263" t="str">
        <f t="shared" si="79"/>
        <v/>
      </c>
      <c r="AP150" s="264"/>
      <c r="AQ150" s="264"/>
      <c r="AR150" s="264"/>
      <c r="AS150" s="264"/>
      <c r="AT150" s="264"/>
      <c r="AU150" s="265"/>
      <c r="AV150" s="263" t="str">
        <f t="shared" si="80"/>
        <v/>
      </c>
      <c r="AW150" s="264"/>
      <c r="AX150" s="264"/>
      <c r="AY150" s="263" t="str">
        <f t="shared" si="81"/>
        <v/>
      </c>
      <c r="AZ150" s="265"/>
      <c r="BB150" s="24" t="str">
        <f>IF($AG150="", "", IF(AND($AL150="", $AO150="", $AV150="", $AY150=""), $BB$3, IF(COUNTIF($BB$8:$BB149, $BB$4)&gt;0, $BB$5, $BB$4)))</f>
        <v/>
      </c>
      <c r="BD150" s="31" t="str">
        <f t="shared" si="82"/>
        <v/>
      </c>
      <c r="BF150" s="28" t="str">
        <f t="shared" si="83"/>
        <v/>
      </c>
      <c r="BH150" s="28" t="str">
        <f>IF($E150="", "", $BH$3+SUMIF($O$8:$O149, $E150, $CJ$8:$CJ149)-SUMIF($E$8:$E149, $E150, $H$8:$H149))</f>
        <v/>
      </c>
      <c r="BJ150" s="17" t="str">
        <f t="shared" si="84"/>
        <v/>
      </c>
      <c r="BM150" s="28" t="str">
        <f t="shared" si="85"/>
        <v/>
      </c>
      <c r="BN150" s="26"/>
      <c r="BO150" s="28" t="str">
        <f>IF($O150="", "", $BH$3+SUMIF($O$8:$O149, $O150, $CP$8:$CP149)-SUMIF($E$8:$E149, $O150, $H$8:$H149))</f>
        <v/>
      </c>
      <c r="BP150" s="26"/>
      <c r="BQ150" s="69" t="str">
        <f>IF($AG150="", "", IF($R150="", $BQ$5, IFERROR(INDEX('Game Setup'!$JE$8:$JE$176, MATCH($R150, 'Game Setup'!$JE$8:$JE$176, 1)), "")))</f>
        <v/>
      </c>
      <c r="BR150" s="26"/>
      <c r="BS150" s="73" t="str">
        <f>IF(OR($E150="", $BQ150=""), "", IFERROR(INDEX('Game Setup'!$ML$8:$NE$176, MATCH($BQ150, 'Game Setup'!$JE$8:$JE$176, 0), MATCH($E150, 'Game Setup'!$ML$7:$NE$7, 0)), ""))</f>
        <v/>
      </c>
      <c r="BT150" s="74" t="str">
        <f>IF(OR($O150="", $BQ150=""), "", IFERROR(INDEX('Game Setup'!$ML$8:$NE$176, MATCH($BQ150, 'Game Setup'!$JE$8:$JE$176, 0), MATCH($O150, 'Game Setup'!$ML$7:$NE$7, 0)), ""))</f>
        <v/>
      </c>
      <c r="BU150" s="74" t="str">
        <f>IF(OR($O150="", $BQ150=""), "", IFERROR(INDEX('Game Setup'!$NG$8:$NG$176, MATCH($BQ150, 'Game Setup'!$JE$8:$JE$176, 0)), ""))</f>
        <v/>
      </c>
      <c r="BV150" s="26"/>
      <c r="BW150" s="179" t="str">
        <f t="shared" si="86"/>
        <v/>
      </c>
      <c r="BX150" s="180" t="str">
        <f t="shared" si="87"/>
        <v/>
      </c>
      <c r="BY150" s="26"/>
      <c r="BZ150" s="40" t="str">
        <f t="shared" si="70"/>
        <v/>
      </c>
      <c r="CB150" s="40" t="str">
        <f t="shared" si="71"/>
        <v/>
      </c>
      <c r="CD150" s="28" t="str">
        <f t="shared" si="72"/>
        <v/>
      </c>
      <c r="CF150" s="28" t="str">
        <f t="shared" si="88"/>
        <v/>
      </c>
      <c r="CH150" s="28" t="str">
        <f t="shared" si="73"/>
        <v/>
      </c>
      <c r="CJ150" s="28" t="str">
        <f t="shared" si="89"/>
        <v/>
      </c>
      <c r="CL150" s="28">
        <f t="shared" si="90"/>
        <v>0</v>
      </c>
      <c r="CN150" s="28" t="str">
        <f t="shared" si="91"/>
        <v/>
      </c>
      <c r="CO150" s="26"/>
      <c r="CP150" s="28" t="str">
        <f t="shared" si="74"/>
        <v/>
      </c>
      <c r="CS150" s="17" t="str">
        <f t="shared" si="92"/>
        <v/>
      </c>
      <c r="CT150" s="19" t="str">
        <f t="shared" si="93"/>
        <v/>
      </c>
      <c r="CV150" s="179" t="str">
        <f t="shared" si="94"/>
        <v/>
      </c>
      <c r="CW150" s="180" t="str">
        <f t="shared" si="95"/>
        <v/>
      </c>
      <c r="CY150" s="28" t="str">
        <f t="shared" si="96"/>
        <v/>
      </c>
      <c r="CZ150" s="28" t="str">
        <f t="shared" si="97"/>
        <v/>
      </c>
      <c r="DU150" s="121" t="str">
        <f t="shared" si="75"/>
        <v/>
      </c>
      <c r="DW150" s="17" t="str">
        <f t="shared" si="76"/>
        <v/>
      </c>
    </row>
    <row r="151" spans="1:127" ht="30" customHeight="1" x14ac:dyDescent="0.25">
      <c r="A151" s="34"/>
      <c r="B151" s="266" t="str">
        <f t="shared" si="98"/>
        <v/>
      </c>
      <c r="C151" s="267"/>
      <c r="D151" s="268"/>
      <c r="E151" s="269"/>
      <c r="F151" s="269"/>
      <c r="G151" s="269"/>
      <c r="H151" s="270"/>
      <c r="I151" s="270"/>
      <c r="J151" s="270"/>
      <c r="K151" s="270"/>
      <c r="L151" s="270"/>
      <c r="M151" s="270"/>
      <c r="N151" s="270"/>
      <c r="O151" s="269"/>
      <c r="P151" s="269"/>
      <c r="Q151" s="269"/>
      <c r="R151" s="271"/>
      <c r="S151" s="272"/>
      <c r="T151" s="254" t="str">
        <f t="shared" si="69"/>
        <v/>
      </c>
      <c r="U151" s="255"/>
      <c r="V151" s="34"/>
      <c r="AG151" s="17" t="str">
        <f t="shared" si="77"/>
        <v/>
      </c>
      <c r="AI151" s="263">
        <v>144</v>
      </c>
      <c r="AJ151" s="264"/>
      <c r="AK151" s="265"/>
      <c r="AL151" s="263" t="str">
        <f t="shared" si="78"/>
        <v/>
      </c>
      <c r="AM151" s="264"/>
      <c r="AN151" s="264"/>
      <c r="AO151" s="263" t="str">
        <f t="shared" si="79"/>
        <v/>
      </c>
      <c r="AP151" s="264"/>
      <c r="AQ151" s="264"/>
      <c r="AR151" s="264"/>
      <c r="AS151" s="264"/>
      <c r="AT151" s="264"/>
      <c r="AU151" s="265"/>
      <c r="AV151" s="263" t="str">
        <f t="shared" si="80"/>
        <v/>
      </c>
      <c r="AW151" s="264"/>
      <c r="AX151" s="264"/>
      <c r="AY151" s="263" t="str">
        <f t="shared" si="81"/>
        <v/>
      </c>
      <c r="AZ151" s="265"/>
      <c r="BB151" s="24" t="str">
        <f>IF($AG151="", "", IF(AND($AL151="", $AO151="", $AV151="", $AY151=""), $BB$3, IF(COUNTIF($BB$8:$BB150, $BB$4)&gt;0, $BB$5, $BB$4)))</f>
        <v/>
      </c>
      <c r="BD151" s="31" t="str">
        <f t="shared" si="82"/>
        <v/>
      </c>
      <c r="BF151" s="28" t="str">
        <f t="shared" si="83"/>
        <v/>
      </c>
      <c r="BH151" s="28" t="str">
        <f>IF($E151="", "", $BH$3+SUMIF($O$8:$O150, $E151, $CJ$8:$CJ150)-SUMIF($E$8:$E150, $E151, $H$8:$H150))</f>
        <v/>
      </c>
      <c r="BJ151" s="17" t="str">
        <f t="shared" si="84"/>
        <v/>
      </c>
      <c r="BM151" s="28" t="str">
        <f t="shared" si="85"/>
        <v/>
      </c>
      <c r="BN151" s="26"/>
      <c r="BO151" s="28" t="str">
        <f>IF($O151="", "", $BH$3+SUMIF($O$8:$O150, $O151, $CP$8:$CP150)-SUMIF($E$8:$E150, $O151, $H$8:$H150))</f>
        <v/>
      </c>
      <c r="BP151" s="26"/>
      <c r="BQ151" s="69" t="str">
        <f>IF($AG151="", "", IF($R151="", $BQ$5, IFERROR(INDEX('Game Setup'!$JE$8:$JE$176, MATCH($R151, 'Game Setup'!$JE$8:$JE$176, 1)), "")))</f>
        <v/>
      </c>
      <c r="BR151" s="26"/>
      <c r="BS151" s="73" t="str">
        <f>IF(OR($E151="", $BQ151=""), "", IFERROR(INDEX('Game Setup'!$ML$8:$NE$176, MATCH($BQ151, 'Game Setup'!$JE$8:$JE$176, 0), MATCH($E151, 'Game Setup'!$ML$7:$NE$7, 0)), ""))</f>
        <v/>
      </c>
      <c r="BT151" s="74" t="str">
        <f>IF(OR($O151="", $BQ151=""), "", IFERROR(INDEX('Game Setup'!$ML$8:$NE$176, MATCH($BQ151, 'Game Setup'!$JE$8:$JE$176, 0), MATCH($O151, 'Game Setup'!$ML$7:$NE$7, 0)), ""))</f>
        <v/>
      </c>
      <c r="BU151" s="74" t="str">
        <f>IF(OR($O151="", $BQ151=""), "", IFERROR(INDEX('Game Setup'!$NG$8:$NG$176, MATCH($BQ151, 'Game Setup'!$JE$8:$JE$176, 0)), ""))</f>
        <v/>
      </c>
      <c r="BV151" s="26"/>
      <c r="BW151" s="179" t="str">
        <f t="shared" si="86"/>
        <v/>
      </c>
      <c r="BX151" s="180" t="str">
        <f t="shared" si="87"/>
        <v/>
      </c>
      <c r="BY151" s="26"/>
      <c r="BZ151" s="40" t="str">
        <f t="shared" si="70"/>
        <v/>
      </c>
      <c r="CB151" s="40" t="str">
        <f t="shared" si="71"/>
        <v/>
      </c>
      <c r="CD151" s="28" t="str">
        <f t="shared" si="72"/>
        <v/>
      </c>
      <c r="CF151" s="28" t="str">
        <f t="shared" si="88"/>
        <v/>
      </c>
      <c r="CH151" s="28" t="str">
        <f t="shared" si="73"/>
        <v/>
      </c>
      <c r="CJ151" s="28" t="str">
        <f t="shared" si="89"/>
        <v/>
      </c>
      <c r="CL151" s="28">
        <f t="shared" si="90"/>
        <v>0</v>
      </c>
      <c r="CN151" s="28" t="str">
        <f t="shared" si="91"/>
        <v/>
      </c>
      <c r="CO151" s="26"/>
      <c r="CP151" s="28" t="str">
        <f t="shared" si="74"/>
        <v/>
      </c>
      <c r="CS151" s="17" t="str">
        <f t="shared" si="92"/>
        <v/>
      </c>
      <c r="CT151" s="19" t="str">
        <f t="shared" si="93"/>
        <v/>
      </c>
      <c r="CV151" s="179" t="str">
        <f t="shared" si="94"/>
        <v/>
      </c>
      <c r="CW151" s="180" t="str">
        <f t="shared" si="95"/>
        <v/>
      </c>
      <c r="CY151" s="28" t="str">
        <f t="shared" si="96"/>
        <v/>
      </c>
      <c r="CZ151" s="28" t="str">
        <f t="shared" si="97"/>
        <v/>
      </c>
      <c r="DU151" s="121" t="str">
        <f t="shared" si="75"/>
        <v/>
      </c>
      <c r="DW151" s="17" t="str">
        <f t="shared" si="76"/>
        <v/>
      </c>
    </row>
    <row r="152" spans="1:127" ht="30" customHeight="1" x14ac:dyDescent="0.25">
      <c r="A152" s="34"/>
      <c r="B152" s="266" t="str">
        <f t="shared" si="98"/>
        <v/>
      </c>
      <c r="C152" s="267"/>
      <c r="D152" s="268"/>
      <c r="E152" s="269"/>
      <c r="F152" s="269"/>
      <c r="G152" s="269"/>
      <c r="H152" s="270"/>
      <c r="I152" s="270"/>
      <c r="J152" s="270"/>
      <c r="K152" s="270"/>
      <c r="L152" s="270"/>
      <c r="M152" s="270"/>
      <c r="N152" s="270"/>
      <c r="O152" s="269"/>
      <c r="P152" s="269"/>
      <c r="Q152" s="269"/>
      <c r="R152" s="271"/>
      <c r="S152" s="272"/>
      <c r="T152" s="254" t="str">
        <f t="shared" si="69"/>
        <v/>
      </c>
      <c r="U152" s="255"/>
      <c r="V152" s="34"/>
      <c r="AG152" s="17" t="str">
        <f t="shared" si="77"/>
        <v/>
      </c>
      <c r="AI152" s="263">
        <v>145</v>
      </c>
      <c r="AJ152" s="264"/>
      <c r="AK152" s="265"/>
      <c r="AL152" s="263" t="str">
        <f t="shared" si="78"/>
        <v/>
      </c>
      <c r="AM152" s="264"/>
      <c r="AN152" s="264"/>
      <c r="AO152" s="263" t="str">
        <f t="shared" si="79"/>
        <v/>
      </c>
      <c r="AP152" s="264"/>
      <c r="AQ152" s="264"/>
      <c r="AR152" s="264"/>
      <c r="AS152" s="264"/>
      <c r="AT152" s="264"/>
      <c r="AU152" s="265"/>
      <c r="AV152" s="263" t="str">
        <f t="shared" si="80"/>
        <v/>
      </c>
      <c r="AW152" s="264"/>
      <c r="AX152" s="264"/>
      <c r="AY152" s="263" t="str">
        <f t="shared" si="81"/>
        <v/>
      </c>
      <c r="AZ152" s="265"/>
      <c r="BB152" s="24" t="str">
        <f>IF($AG152="", "", IF(AND($AL152="", $AO152="", $AV152="", $AY152=""), $BB$3, IF(COUNTIF($BB$8:$BB151, $BB$4)&gt;0, $BB$5, $BB$4)))</f>
        <v/>
      </c>
      <c r="BD152" s="31" t="str">
        <f t="shared" si="82"/>
        <v/>
      </c>
      <c r="BF152" s="28" t="str">
        <f t="shared" si="83"/>
        <v/>
      </c>
      <c r="BH152" s="28" t="str">
        <f>IF($E152="", "", $BH$3+SUMIF($O$8:$O151, $E152, $CJ$8:$CJ151)-SUMIF($E$8:$E151, $E152, $H$8:$H151))</f>
        <v/>
      </c>
      <c r="BJ152" s="17" t="str">
        <f t="shared" si="84"/>
        <v/>
      </c>
      <c r="BM152" s="28" t="str">
        <f t="shared" si="85"/>
        <v/>
      </c>
      <c r="BN152" s="26"/>
      <c r="BO152" s="28" t="str">
        <f>IF($O152="", "", $BH$3+SUMIF($O$8:$O151, $O152, $CP$8:$CP151)-SUMIF($E$8:$E151, $O152, $H$8:$H151))</f>
        <v/>
      </c>
      <c r="BP152" s="26"/>
      <c r="BQ152" s="69" t="str">
        <f>IF($AG152="", "", IF($R152="", $BQ$5, IFERROR(INDEX('Game Setup'!$JE$8:$JE$176, MATCH($R152, 'Game Setup'!$JE$8:$JE$176, 1)), "")))</f>
        <v/>
      </c>
      <c r="BR152" s="26"/>
      <c r="BS152" s="73" t="str">
        <f>IF(OR($E152="", $BQ152=""), "", IFERROR(INDEX('Game Setup'!$ML$8:$NE$176, MATCH($BQ152, 'Game Setup'!$JE$8:$JE$176, 0), MATCH($E152, 'Game Setup'!$ML$7:$NE$7, 0)), ""))</f>
        <v/>
      </c>
      <c r="BT152" s="74" t="str">
        <f>IF(OR($O152="", $BQ152=""), "", IFERROR(INDEX('Game Setup'!$ML$8:$NE$176, MATCH($BQ152, 'Game Setup'!$JE$8:$JE$176, 0), MATCH($O152, 'Game Setup'!$ML$7:$NE$7, 0)), ""))</f>
        <v/>
      </c>
      <c r="BU152" s="74" t="str">
        <f>IF(OR($O152="", $BQ152=""), "", IFERROR(INDEX('Game Setup'!$NG$8:$NG$176, MATCH($BQ152, 'Game Setup'!$JE$8:$JE$176, 0)), ""))</f>
        <v/>
      </c>
      <c r="BV152" s="26"/>
      <c r="BW152" s="179" t="str">
        <f t="shared" si="86"/>
        <v/>
      </c>
      <c r="BX152" s="180" t="str">
        <f t="shared" si="87"/>
        <v/>
      </c>
      <c r="BY152" s="26"/>
      <c r="BZ152" s="40" t="str">
        <f t="shared" si="70"/>
        <v/>
      </c>
      <c r="CB152" s="40" t="str">
        <f t="shared" si="71"/>
        <v/>
      </c>
      <c r="CD152" s="28" t="str">
        <f t="shared" si="72"/>
        <v/>
      </c>
      <c r="CF152" s="28" t="str">
        <f t="shared" si="88"/>
        <v/>
      </c>
      <c r="CH152" s="28" t="str">
        <f t="shared" si="73"/>
        <v/>
      </c>
      <c r="CJ152" s="28" t="str">
        <f t="shared" si="89"/>
        <v/>
      </c>
      <c r="CL152" s="28">
        <f t="shared" si="90"/>
        <v>0</v>
      </c>
      <c r="CN152" s="28" t="str">
        <f t="shared" si="91"/>
        <v/>
      </c>
      <c r="CO152" s="26"/>
      <c r="CP152" s="28" t="str">
        <f t="shared" si="74"/>
        <v/>
      </c>
      <c r="CS152" s="17" t="str">
        <f t="shared" si="92"/>
        <v/>
      </c>
      <c r="CT152" s="19" t="str">
        <f t="shared" si="93"/>
        <v/>
      </c>
      <c r="CV152" s="179" t="str">
        <f t="shared" si="94"/>
        <v/>
      </c>
      <c r="CW152" s="180" t="str">
        <f t="shared" si="95"/>
        <v/>
      </c>
      <c r="CY152" s="28" t="str">
        <f t="shared" si="96"/>
        <v/>
      </c>
      <c r="CZ152" s="28" t="str">
        <f t="shared" si="97"/>
        <v/>
      </c>
      <c r="DU152" s="121" t="str">
        <f t="shared" si="75"/>
        <v/>
      </c>
      <c r="DW152" s="17" t="str">
        <f t="shared" si="76"/>
        <v/>
      </c>
    </row>
    <row r="153" spans="1:127" ht="30" customHeight="1" x14ac:dyDescent="0.25">
      <c r="A153" s="34"/>
      <c r="B153" s="266" t="str">
        <f t="shared" si="98"/>
        <v/>
      </c>
      <c r="C153" s="267"/>
      <c r="D153" s="268"/>
      <c r="E153" s="269"/>
      <c r="F153" s="269"/>
      <c r="G153" s="269"/>
      <c r="H153" s="270"/>
      <c r="I153" s="270"/>
      <c r="J153" s="270"/>
      <c r="K153" s="270"/>
      <c r="L153" s="270"/>
      <c r="M153" s="270"/>
      <c r="N153" s="270"/>
      <c r="O153" s="269"/>
      <c r="P153" s="269"/>
      <c r="Q153" s="269"/>
      <c r="R153" s="271"/>
      <c r="S153" s="272"/>
      <c r="T153" s="254" t="str">
        <f t="shared" si="69"/>
        <v/>
      </c>
      <c r="U153" s="255"/>
      <c r="V153" s="34"/>
      <c r="AG153" s="17" t="str">
        <f t="shared" si="77"/>
        <v/>
      </c>
      <c r="AI153" s="263">
        <v>146</v>
      </c>
      <c r="AJ153" s="264"/>
      <c r="AK153" s="265"/>
      <c r="AL153" s="263" t="str">
        <f t="shared" si="78"/>
        <v/>
      </c>
      <c r="AM153" s="264"/>
      <c r="AN153" s="264"/>
      <c r="AO153" s="263" t="str">
        <f t="shared" si="79"/>
        <v/>
      </c>
      <c r="AP153" s="264"/>
      <c r="AQ153" s="264"/>
      <c r="AR153" s="264"/>
      <c r="AS153" s="264"/>
      <c r="AT153" s="264"/>
      <c r="AU153" s="265"/>
      <c r="AV153" s="263" t="str">
        <f t="shared" si="80"/>
        <v/>
      </c>
      <c r="AW153" s="264"/>
      <c r="AX153" s="264"/>
      <c r="AY153" s="263" t="str">
        <f t="shared" si="81"/>
        <v/>
      </c>
      <c r="AZ153" s="265"/>
      <c r="BB153" s="24" t="str">
        <f>IF($AG153="", "", IF(AND($AL153="", $AO153="", $AV153="", $AY153=""), $BB$3, IF(COUNTIF($BB$8:$BB152, $BB$4)&gt;0, $BB$5, $BB$4)))</f>
        <v/>
      </c>
      <c r="BD153" s="31" t="str">
        <f t="shared" si="82"/>
        <v/>
      </c>
      <c r="BF153" s="28" t="str">
        <f t="shared" si="83"/>
        <v/>
      </c>
      <c r="BH153" s="28" t="str">
        <f>IF($E153="", "", $BH$3+SUMIF($O$8:$O152, $E153, $CJ$8:$CJ152)-SUMIF($E$8:$E152, $E153, $H$8:$H152))</f>
        <v/>
      </c>
      <c r="BJ153" s="17" t="str">
        <f t="shared" si="84"/>
        <v/>
      </c>
      <c r="BM153" s="28" t="str">
        <f t="shared" si="85"/>
        <v/>
      </c>
      <c r="BN153" s="26"/>
      <c r="BO153" s="28" t="str">
        <f>IF($O153="", "", $BH$3+SUMIF($O$8:$O152, $O153, $CP$8:$CP152)-SUMIF($E$8:$E152, $O153, $H$8:$H152))</f>
        <v/>
      </c>
      <c r="BP153" s="26"/>
      <c r="BQ153" s="69" t="str">
        <f>IF($AG153="", "", IF($R153="", $BQ$5, IFERROR(INDEX('Game Setup'!$JE$8:$JE$176, MATCH($R153, 'Game Setup'!$JE$8:$JE$176, 1)), "")))</f>
        <v/>
      </c>
      <c r="BR153" s="26"/>
      <c r="BS153" s="73" t="str">
        <f>IF(OR($E153="", $BQ153=""), "", IFERROR(INDEX('Game Setup'!$ML$8:$NE$176, MATCH($BQ153, 'Game Setup'!$JE$8:$JE$176, 0), MATCH($E153, 'Game Setup'!$ML$7:$NE$7, 0)), ""))</f>
        <v/>
      </c>
      <c r="BT153" s="74" t="str">
        <f>IF(OR($O153="", $BQ153=""), "", IFERROR(INDEX('Game Setup'!$ML$8:$NE$176, MATCH($BQ153, 'Game Setup'!$JE$8:$JE$176, 0), MATCH($O153, 'Game Setup'!$ML$7:$NE$7, 0)), ""))</f>
        <v/>
      </c>
      <c r="BU153" s="74" t="str">
        <f>IF(OR($O153="", $BQ153=""), "", IFERROR(INDEX('Game Setup'!$NG$8:$NG$176, MATCH($BQ153, 'Game Setup'!$JE$8:$JE$176, 0)), ""))</f>
        <v/>
      </c>
      <c r="BV153" s="26"/>
      <c r="BW153" s="179" t="str">
        <f t="shared" si="86"/>
        <v/>
      </c>
      <c r="BX153" s="180" t="str">
        <f t="shared" si="87"/>
        <v/>
      </c>
      <c r="BY153" s="26"/>
      <c r="BZ153" s="40" t="str">
        <f t="shared" si="70"/>
        <v/>
      </c>
      <c r="CB153" s="40" t="str">
        <f t="shared" si="71"/>
        <v/>
      </c>
      <c r="CD153" s="28" t="str">
        <f t="shared" si="72"/>
        <v/>
      </c>
      <c r="CF153" s="28" t="str">
        <f t="shared" si="88"/>
        <v/>
      </c>
      <c r="CH153" s="28" t="str">
        <f t="shared" si="73"/>
        <v/>
      </c>
      <c r="CJ153" s="28" t="str">
        <f t="shared" si="89"/>
        <v/>
      </c>
      <c r="CL153" s="28">
        <f t="shared" si="90"/>
        <v>0</v>
      </c>
      <c r="CN153" s="28" t="str">
        <f t="shared" si="91"/>
        <v/>
      </c>
      <c r="CO153" s="26"/>
      <c r="CP153" s="28" t="str">
        <f t="shared" si="74"/>
        <v/>
      </c>
      <c r="CS153" s="17" t="str">
        <f t="shared" si="92"/>
        <v/>
      </c>
      <c r="CT153" s="19" t="str">
        <f t="shared" si="93"/>
        <v/>
      </c>
      <c r="CV153" s="179" t="str">
        <f t="shared" si="94"/>
        <v/>
      </c>
      <c r="CW153" s="180" t="str">
        <f t="shared" si="95"/>
        <v/>
      </c>
      <c r="CY153" s="28" t="str">
        <f t="shared" si="96"/>
        <v/>
      </c>
      <c r="CZ153" s="28" t="str">
        <f t="shared" si="97"/>
        <v/>
      </c>
      <c r="DU153" s="121" t="str">
        <f t="shared" si="75"/>
        <v/>
      </c>
      <c r="DW153" s="17" t="str">
        <f t="shared" si="76"/>
        <v/>
      </c>
    </row>
    <row r="154" spans="1:127" ht="30" customHeight="1" x14ac:dyDescent="0.25">
      <c r="A154" s="34"/>
      <c r="B154" s="266" t="str">
        <f t="shared" si="98"/>
        <v/>
      </c>
      <c r="C154" s="267"/>
      <c r="D154" s="268"/>
      <c r="E154" s="269"/>
      <c r="F154" s="269"/>
      <c r="G154" s="269"/>
      <c r="H154" s="270"/>
      <c r="I154" s="270"/>
      <c r="J154" s="270"/>
      <c r="K154" s="270"/>
      <c r="L154" s="270"/>
      <c r="M154" s="270"/>
      <c r="N154" s="270"/>
      <c r="O154" s="269"/>
      <c r="P154" s="269"/>
      <c r="Q154" s="269"/>
      <c r="R154" s="271"/>
      <c r="S154" s="272"/>
      <c r="T154" s="254" t="str">
        <f t="shared" si="69"/>
        <v/>
      </c>
      <c r="U154" s="255"/>
      <c r="V154" s="34"/>
      <c r="AG154" s="17" t="str">
        <f t="shared" si="77"/>
        <v/>
      </c>
      <c r="AI154" s="263">
        <v>147</v>
      </c>
      <c r="AJ154" s="264"/>
      <c r="AK154" s="265"/>
      <c r="AL154" s="263" t="str">
        <f t="shared" si="78"/>
        <v/>
      </c>
      <c r="AM154" s="264"/>
      <c r="AN154" s="264"/>
      <c r="AO154" s="263" t="str">
        <f t="shared" si="79"/>
        <v/>
      </c>
      <c r="AP154" s="264"/>
      <c r="AQ154" s="264"/>
      <c r="AR154" s="264"/>
      <c r="AS154" s="264"/>
      <c r="AT154" s="264"/>
      <c r="AU154" s="265"/>
      <c r="AV154" s="263" t="str">
        <f t="shared" si="80"/>
        <v/>
      </c>
      <c r="AW154" s="264"/>
      <c r="AX154" s="264"/>
      <c r="AY154" s="263" t="str">
        <f t="shared" si="81"/>
        <v/>
      </c>
      <c r="AZ154" s="265"/>
      <c r="BB154" s="24" t="str">
        <f>IF($AG154="", "", IF(AND($AL154="", $AO154="", $AV154="", $AY154=""), $BB$3, IF(COUNTIF($BB$8:$BB153, $BB$4)&gt;0, $BB$5, $BB$4)))</f>
        <v/>
      </c>
      <c r="BD154" s="31" t="str">
        <f t="shared" si="82"/>
        <v/>
      </c>
      <c r="BF154" s="28" t="str">
        <f t="shared" si="83"/>
        <v/>
      </c>
      <c r="BH154" s="28" t="str">
        <f>IF($E154="", "", $BH$3+SUMIF($O$8:$O153, $E154, $CJ$8:$CJ153)-SUMIF($E$8:$E153, $E154, $H$8:$H153))</f>
        <v/>
      </c>
      <c r="BJ154" s="17" t="str">
        <f t="shared" si="84"/>
        <v/>
      </c>
      <c r="BM154" s="28" t="str">
        <f t="shared" si="85"/>
        <v/>
      </c>
      <c r="BN154" s="26"/>
      <c r="BO154" s="28" t="str">
        <f>IF($O154="", "", $BH$3+SUMIF($O$8:$O153, $O154, $CP$8:$CP153)-SUMIF($E$8:$E153, $O154, $H$8:$H153))</f>
        <v/>
      </c>
      <c r="BP154" s="26"/>
      <c r="BQ154" s="69" t="str">
        <f>IF($AG154="", "", IF($R154="", $BQ$5, IFERROR(INDEX('Game Setup'!$JE$8:$JE$176, MATCH($R154, 'Game Setup'!$JE$8:$JE$176, 1)), "")))</f>
        <v/>
      </c>
      <c r="BR154" s="26"/>
      <c r="BS154" s="73" t="str">
        <f>IF(OR($E154="", $BQ154=""), "", IFERROR(INDEX('Game Setup'!$ML$8:$NE$176, MATCH($BQ154, 'Game Setup'!$JE$8:$JE$176, 0), MATCH($E154, 'Game Setup'!$ML$7:$NE$7, 0)), ""))</f>
        <v/>
      </c>
      <c r="BT154" s="74" t="str">
        <f>IF(OR($O154="", $BQ154=""), "", IFERROR(INDEX('Game Setup'!$ML$8:$NE$176, MATCH($BQ154, 'Game Setup'!$JE$8:$JE$176, 0), MATCH($O154, 'Game Setup'!$ML$7:$NE$7, 0)), ""))</f>
        <v/>
      </c>
      <c r="BU154" s="74" t="str">
        <f>IF(OR($O154="", $BQ154=""), "", IFERROR(INDEX('Game Setup'!$NG$8:$NG$176, MATCH($BQ154, 'Game Setup'!$JE$8:$JE$176, 0)), ""))</f>
        <v/>
      </c>
      <c r="BV154" s="26"/>
      <c r="BW154" s="179" t="str">
        <f t="shared" si="86"/>
        <v/>
      </c>
      <c r="BX154" s="180" t="str">
        <f t="shared" si="87"/>
        <v/>
      </c>
      <c r="BY154" s="26"/>
      <c r="BZ154" s="40" t="str">
        <f t="shared" si="70"/>
        <v/>
      </c>
      <c r="CB154" s="40" t="str">
        <f t="shared" si="71"/>
        <v/>
      </c>
      <c r="CD154" s="28" t="str">
        <f t="shared" si="72"/>
        <v/>
      </c>
      <c r="CF154" s="28" t="str">
        <f t="shared" si="88"/>
        <v/>
      </c>
      <c r="CH154" s="28" t="str">
        <f t="shared" si="73"/>
        <v/>
      </c>
      <c r="CJ154" s="28" t="str">
        <f t="shared" si="89"/>
        <v/>
      </c>
      <c r="CL154" s="28">
        <f t="shared" si="90"/>
        <v>0</v>
      </c>
      <c r="CN154" s="28" t="str">
        <f t="shared" si="91"/>
        <v/>
      </c>
      <c r="CO154" s="26"/>
      <c r="CP154" s="28" t="str">
        <f t="shared" si="74"/>
        <v/>
      </c>
      <c r="CS154" s="17" t="str">
        <f t="shared" si="92"/>
        <v/>
      </c>
      <c r="CT154" s="19" t="str">
        <f t="shared" si="93"/>
        <v/>
      </c>
      <c r="CV154" s="179" t="str">
        <f t="shared" si="94"/>
        <v/>
      </c>
      <c r="CW154" s="180" t="str">
        <f t="shared" si="95"/>
        <v/>
      </c>
      <c r="CY154" s="28" t="str">
        <f t="shared" si="96"/>
        <v/>
      </c>
      <c r="CZ154" s="28" t="str">
        <f t="shared" si="97"/>
        <v/>
      </c>
      <c r="DU154" s="121" t="str">
        <f t="shared" si="75"/>
        <v/>
      </c>
      <c r="DW154" s="17" t="str">
        <f t="shared" si="76"/>
        <v/>
      </c>
    </row>
    <row r="155" spans="1:127" ht="30" customHeight="1" x14ac:dyDescent="0.25">
      <c r="A155" s="34"/>
      <c r="B155" s="266" t="str">
        <f t="shared" si="98"/>
        <v/>
      </c>
      <c r="C155" s="267"/>
      <c r="D155" s="268"/>
      <c r="E155" s="269"/>
      <c r="F155" s="269"/>
      <c r="G155" s="269"/>
      <c r="H155" s="270"/>
      <c r="I155" s="270"/>
      <c r="J155" s="270"/>
      <c r="K155" s="270"/>
      <c r="L155" s="270"/>
      <c r="M155" s="270"/>
      <c r="N155" s="270"/>
      <c r="O155" s="269"/>
      <c r="P155" s="269"/>
      <c r="Q155" s="269"/>
      <c r="R155" s="271"/>
      <c r="S155" s="272"/>
      <c r="T155" s="254" t="str">
        <f t="shared" si="69"/>
        <v/>
      </c>
      <c r="U155" s="255"/>
      <c r="V155" s="34"/>
      <c r="AG155" s="17" t="str">
        <f t="shared" si="77"/>
        <v/>
      </c>
      <c r="AI155" s="263">
        <v>148</v>
      </c>
      <c r="AJ155" s="264"/>
      <c r="AK155" s="265"/>
      <c r="AL155" s="263" t="str">
        <f t="shared" si="78"/>
        <v/>
      </c>
      <c r="AM155" s="264"/>
      <c r="AN155" s="264"/>
      <c r="AO155" s="263" t="str">
        <f t="shared" si="79"/>
        <v/>
      </c>
      <c r="AP155" s="264"/>
      <c r="AQ155" s="264"/>
      <c r="AR155" s="264"/>
      <c r="AS155" s="264"/>
      <c r="AT155" s="264"/>
      <c r="AU155" s="265"/>
      <c r="AV155" s="263" t="str">
        <f t="shared" si="80"/>
        <v/>
      </c>
      <c r="AW155" s="264"/>
      <c r="AX155" s="264"/>
      <c r="AY155" s="263" t="str">
        <f t="shared" si="81"/>
        <v/>
      </c>
      <c r="AZ155" s="265"/>
      <c r="BB155" s="24" t="str">
        <f>IF($AG155="", "", IF(AND($AL155="", $AO155="", $AV155="", $AY155=""), $BB$3, IF(COUNTIF($BB$8:$BB154, $BB$4)&gt;0, $BB$5, $BB$4)))</f>
        <v/>
      </c>
      <c r="BD155" s="31" t="str">
        <f t="shared" si="82"/>
        <v/>
      </c>
      <c r="BF155" s="28" t="str">
        <f t="shared" si="83"/>
        <v/>
      </c>
      <c r="BH155" s="28" t="str">
        <f>IF($E155="", "", $BH$3+SUMIF($O$8:$O154, $E155, $CJ$8:$CJ154)-SUMIF($E$8:$E154, $E155, $H$8:$H154))</f>
        <v/>
      </c>
      <c r="BJ155" s="17" t="str">
        <f t="shared" si="84"/>
        <v/>
      </c>
      <c r="BM155" s="28" t="str">
        <f t="shared" si="85"/>
        <v/>
      </c>
      <c r="BN155" s="26"/>
      <c r="BO155" s="28" t="str">
        <f>IF($O155="", "", $BH$3+SUMIF($O$8:$O154, $O155, $CP$8:$CP154)-SUMIF($E$8:$E154, $O155, $H$8:$H154))</f>
        <v/>
      </c>
      <c r="BP155" s="26"/>
      <c r="BQ155" s="69" t="str">
        <f>IF($AG155="", "", IF($R155="", $BQ$5, IFERROR(INDEX('Game Setup'!$JE$8:$JE$176, MATCH($R155, 'Game Setup'!$JE$8:$JE$176, 1)), "")))</f>
        <v/>
      </c>
      <c r="BR155" s="26"/>
      <c r="BS155" s="73" t="str">
        <f>IF(OR($E155="", $BQ155=""), "", IFERROR(INDEX('Game Setup'!$ML$8:$NE$176, MATCH($BQ155, 'Game Setup'!$JE$8:$JE$176, 0), MATCH($E155, 'Game Setup'!$ML$7:$NE$7, 0)), ""))</f>
        <v/>
      </c>
      <c r="BT155" s="74" t="str">
        <f>IF(OR($O155="", $BQ155=""), "", IFERROR(INDEX('Game Setup'!$ML$8:$NE$176, MATCH($BQ155, 'Game Setup'!$JE$8:$JE$176, 0), MATCH($O155, 'Game Setup'!$ML$7:$NE$7, 0)), ""))</f>
        <v/>
      </c>
      <c r="BU155" s="74" t="str">
        <f>IF(OR($O155="", $BQ155=""), "", IFERROR(INDEX('Game Setup'!$NG$8:$NG$176, MATCH($BQ155, 'Game Setup'!$JE$8:$JE$176, 0)), ""))</f>
        <v/>
      </c>
      <c r="BV155" s="26"/>
      <c r="BW155" s="179" t="str">
        <f t="shared" si="86"/>
        <v/>
      </c>
      <c r="BX155" s="180" t="str">
        <f t="shared" si="87"/>
        <v/>
      </c>
      <c r="BY155" s="26"/>
      <c r="BZ155" s="40" t="str">
        <f t="shared" si="70"/>
        <v/>
      </c>
      <c r="CB155" s="40" t="str">
        <f t="shared" si="71"/>
        <v/>
      </c>
      <c r="CD155" s="28" t="str">
        <f t="shared" si="72"/>
        <v/>
      </c>
      <c r="CF155" s="28" t="str">
        <f t="shared" si="88"/>
        <v/>
      </c>
      <c r="CH155" s="28" t="str">
        <f t="shared" si="73"/>
        <v/>
      </c>
      <c r="CJ155" s="28" t="str">
        <f t="shared" si="89"/>
        <v/>
      </c>
      <c r="CL155" s="28">
        <f t="shared" si="90"/>
        <v>0</v>
      </c>
      <c r="CN155" s="28" t="str">
        <f t="shared" si="91"/>
        <v/>
      </c>
      <c r="CO155" s="26"/>
      <c r="CP155" s="28" t="str">
        <f t="shared" si="74"/>
        <v/>
      </c>
      <c r="CS155" s="17" t="str">
        <f t="shared" si="92"/>
        <v/>
      </c>
      <c r="CT155" s="19" t="str">
        <f t="shared" si="93"/>
        <v/>
      </c>
      <c r="CV155" s="179" t="str">
        <f t="shared" si="94"/>
        <v/>
      </c>
      <c r="CW155" s="180" t="str">
        <f t="shared" si="95"/>
        <v/>
      </c>
      <c r="CY155" s="28" t="str">
        <f t="shared" si="96"/>
        <v/>
      </c>
      <c r="CZ155" s="28" t="str">
        <f t="shared" si="97"/>
        <v/>
      </c>
      <c r="DU155" s="121" t="str">
        <f t="shared" si="75"/>
        <v/>
      </c>
      <c r="DW155" s="17" t="str">
        <f t="shared" si="76"/>
        <v/>
      </c>
    </row>
    <row r="156" spans="1:127" ht="30" customHeight="1" x14ac:dyDescent="0.25">
      <c r="A156" s="34"/>
      <c r="B156" s="266" t="str">
        <f t="shared" si="98"/>
        <v/>
      </c>
      <c r="C156" s="267"/>
      <c r="D156" s="268"/>
      <c r="E156" s="269"/>
      <c r="F156" s="269"/>
      <c r="G156" s="269"/>
      <c r="H156" s="270"/>
      <c r="I156" s="270"/>
      <c r="J156" s="270"/>
      <c r="K156" s="270"/>
      <c r="L156" s="270"/>
      <c r="M156" s="270"/>
      <c r="N156" s="270"/>
      <c r="O156" s="269"/>
      <c r="P156" s="269"/>
      <c r="Q156" s="269"/>
      <c r="R156" s="271"/>
      <c r="S156" s="272"/>
      <c r="T156" s="254" t="str">
        <f t="shared" si="69"/>
        <v/>
      </c>
      <c r="U156" s="255"/>
      <c r="V156" s="34"/>
      <c r="AG156" s="17" t="str">
        <f t="shared" si="77"/>
        <v/>
      </c>
      <c r="AI156" s="263">
        <v>149</v>
      </c>
      <c r="AJ156" s="264"/>
      <c r="AK156" s="265"/>
      <c r="AL156" s="263" t="str">
        <f t="shared" si="78"/>
        <v/>
      </c>
      <c r="AM156" s="264"/>
      <c r="AN156" s="264"/>
      <c r="AO156" s="263" t="str">
        <f t="shared" si="79"/>
        <v/>
      </c>
      <c r="AP156" s="264"/>
      <c r="AQ156" s="264"/>
      <c r="AR156" s="264"/>
      <c r="AS156" s="264"/>
      <c r="AT156" s="264"/>
      <c r="AU156" s="265"/>
      <c r="AV156" s="263" t="str">
        <f t="shared" si="80"/>
        <v/>
      </c>
      <c r="AW156" s="264"/>
      <c r="AX156" s="264"/>
      <c r="AY156" s="263" t="str">
        <f t="shared" si="81"/>
        <v/>
      </c>
      <c r="AZ156" s="265"/>
      <c r="BB156" s="24" t="str">
        <f>IF($AG156="", "", IF(AND($AL156="", $AO156="", $AV156="", $AY156=""), $BB$3, IF(COUNTIF($BB$8:$BB155, $BB$4)&gt;0, $BB$5, $BB$4)))</f>
        <v/>
      </c>
      <c r="BD156" s="31" t="str">
        <f t="shared" si="82"/>
        <v/>
      </c>
      <c r="BF156" s="28" t="str">
        <f t="shared" si="83"/>
        <v/>
      </c>
      <c r="BH156" s="28" t="str">
        <f>IF($E156="", "", $BH$3+SUMIF($O$8:$O155, $E156, $CJ$8:$CJ155)-SUMIF($E$8:$E155, $E156, $H$8:$H155))</f>
        <v/>
      </c>
      <c r="BJ156" s="17" t="str">
        <f t="shared" si="84"/>
        <v/>
      </c>
      <c r="BM156" s="28" t="str">
        <f t="shared" si="85"/>
        <v/>
      </c>
      <c r="BN156" s="26"/>
      <c r="BO156" s="28" t="str">
        <f>IF($O156="", "", $BH$3+SUMIF($O$8:$O155, $O156, $CP$8:$CP155)-SUMIF($E$8:$E155, $O156, $H$8:$H155))</f>
        <v/>
      </c>
      <c r="BP156" s="26"/>
      <c r="BQ156" s="69" t="str">
        <f>IF($AG156="", "", IF($R156="", $BQ$5, IFERROR(INDEX('Game Setup'!$JE$8:$JE$176, MATCH($R156, 'Game Setup'!$JE$8:$JE$176, 1)), "")))</f>
        <v/>
      </c>
      <c r="BR156" s="26"/>
      <c r="BS156" s="73" t="str">
        <f>IF(OR($E156="", $BQ156=""), "", IFERROR(INDEX('Game Setup'!$ML$8:$NE$176, MATCH($BQ156, 'Game Setup'!$JE$8:$JE$176, 0), MATCH($E156, 'Game Setup'!$ML$7:$NE$7, 0)), ""))</f>
        <v/>
      </c>
      <c r="BT156" s="74" t="str">
        <f>IF(OR($O156="", $BQ156=""), "", IFERROR(INDEX('Game Setup'!$ML$8:$NE$176, MATCH($BQ156, 'Game Setup'!$JE$8:$JE$176, 0), MATCH($O156, 'Game Setup'!$ML$7:$NE$7, 0)), ""))</f>
        <v/>
      </c>
      <c r="BU156" s="74" t="str">
        <f>IF(OR($O156="", $BQ156=""), "", IFERROR(INDEX('Game Setup'!$NG$8:$NG$176, MATCH($BQ156, 'Game Setup'!$JE$8:$JE$176, 0)), ""))</f>
        <v/>
      </c>
      <c r="BV156" s="26"/>
      <c r="BW156" s="179" t="str">
        <f t="shared" si="86"/>
        <v/>
      </c>
      <c r="BX156" s="180" t="str">
        <f t="shared" si="87"/>
        <v/>
      </c>
      <c r="BY156" s="26"/>
      <c r="BZ156" s="40" t="str">
        <f t="shared" si="70"/>
        <v/>
      </c>
      <c r="CB156" s="40" t="str">
        <f t="shared" si="71"/>
        <v/>
      </c>
      <c r="CD156" s="28" t="str">
        <f t="shared" si="72"/>
        <v/>
      </c>
      <c r="CF156" s="28" t="str">
        <f t="shared" si="88"/>
        <v/>
      </c>
      <c r="CH156" s="28" t="str">
        <f t="shared" si="73"/>
        <v/>
      </c>
      <c r="CJ156" s="28" t="str">
        <f t="shared" si="89"/>
        <v/>
      </c>
      <c r="CL156" s="28">
        <f t="shared" si="90"/>
        <v>0</v>
      </c>
      <c r="CN156" s="28" t="str">
        <f t="shared" si="91"/>
        <v/>
      </c>
      <c r="CO156" s="26"/>
      <c r="CP156" s="28" t="str">
        <f t="shared" si="74"/>
        <v/>
      </c>
      <c r="CS156" s="17" t="str">
        <f t="shared" si="92"/>
        <v/>
      </c>
      <c r="CT156" s="19" t="str">
        <f t="shared" si="93"/>
        <v/>
      </c>
      <c r="CV156" s="179" t="str">
        <f t="shared" si="94"/>
        <v/>
      </c>
      <c r="CW156" s="180" t="str">
        <f t="shared" si="95"/>
        <v/>
      </c>
      <c r="CY156" s="28" t="str">
        <f t="shared" si="96"/>
        <v/>
      </c>
      <c r="CZ156" s="28" t="str">
        <f t="shared" si="97"/>
        <v/>
      </c>
      <c r="DU156" s="121" t="str">
        <f t="shared" si="75"/>
        <v/>
      </c>
      <c r="DW156" s="17" t="str">
        <f t="shared" si="76"/>
        <v/>
      </c>
    </row>
    <row r="157" spans="1:127" ht="30" customHeight="1" x14ac:dyDescent="0.25">
      <c r="A157" s="34"/>
      <c r="B157" s="266" t="str">
        <f t="shared" si="98"/>
        <v/>
      </c>
      <c r="C157" s="267"/>
      <c r="D157" s="268"/>
      <c r="E157" s="269"/>
      <c r="F157" s="269"/>
      <c r="G157" s="269"/>
      <c r="H157" s="270"/>
      <c r="I157" s="270"/>
      <c r="J157" s="270"/>
      <c r="K157" s="270"/>
      <c r="L157" s="270"/>
      <c r="M157" s="270"/>
      <c r="N157" s="270"/>
      <c r="O157" s="269"/>
      <c r="P157" s="269"/>
      <c r="Q157" s="269"/>
      <c r="R157" s="271"/>
      <c r="S157" s="272"/>
      <c r="T157" s="254" t="str">
        <f t="shared" si="69"/>
        <v/>
      </c>
      <c r="U157" s="255"/>
      <c r="V157" s="34"/>
      <c r="AG157" s="17" t="str">
        <f t="shared" si="77"/>
        <v/>
      </c>
      <c r="AI157" s="263">
        <v>150</v>
      </c>
      <c r="AJ157" s="264"/>
      <c r="AK157" s="265"/>
      <c r="AL157" s="263" t="str">
        <f t="shared" si="78"/>
        <v/>
      </c>
      <c r="AM157" s="264"/>
      <c r="AN157" s="264"/>
      <c r="AO157" s="263" t="str">
        <f t="shared" si="79"/>
        <v/>
      </c>
      <c r="AP157" s="264"/>
      <c r="AQ157" s="264"/>
      <c r="AR157" s="264"/>
      <c r="AS157" s="264"/>
      <c r="AT157" s="264"/>
      <c r="AU157" s="265"/>
      <c r="AV157" s="263" t="str">
        <f t="shared" si="80"/>
        <v/>
      </c>
      <c r="AW157" s="264"/>
      <c r="AX157" s="264"/>
      <c r="AY157" s="263" t="str">
        <f t="shared" si="81"/>
        <v/>
      </c>
      <c r="AZ157" s="265"/>
      <c r="BB157" s="24" t="str">
        <f>IF($AG157="", "", IF(AND($AL157="", $AO157="", $AV157="", $AY157=""), $BB$3, IF(COUNTIF($BB$8:$BB156, $BB$4)&gt;0, $BB$5, $BB$4)))</f>
        <v/>
      </c>
      <c r="BD157" s="31" t="str">
        <f t="shared" si="82"/>
        <v/>
      </c>
      <c r="BF157" s="28" t="str">
        <f t="shared" si="83"/>
        <v/>
      </c>
      <c r="BH157" s="28" t="str">
        <f>IF($E157="", "", $BH$3+SUMIF($O$8:$O156, $E157, $CJ$8:$CJ156)-SUMIF($E$8:$E156, $E157, $H$8:$H156))</f>
        <v/>
      </c>
      <c r="BJ157" s="17" t="str">
        <f t="shared" si="84"/>
        <v/>
      </c>
      <c r="BM157" s="28" t="str">
        <f t="shared" si="85"/>
        <v/>
      </c>
      <c r="BN157" s="26"/>
      <c r="BO157" s="28" t="str">
        <f>IF($O157="", "", $BH$3+SUMIF($O$8:$O156, $O157, $CP$8:$CP156)-SUMIF($E$8:$E156, $O157, $H$8:$H156))</f>
        <v/>
      </c>
      <c r="BP157" s="26"/>
      <c r="BQ157" s="69" t="str">
        <f>IF($AG157="", "", IF($R157="", $BQ$5, IFERROR(INDEX('Game Setup'!$JE$8:$JE$176, MATCH($R157, 'Game Setup'!$JE$8:$JE$176, 1)), "")))</f>
        <v/>
      </c>
      <c r="BR157" s="26"/>
      <c r="BS157" s="73" t="str">
        <f>IF(OR($E157="", $BQ157=""), "", IFERROR(INDEX('Game Setup'!$ML$8:$NE$176, MATCH($BQ157, 'Game Setup'!$JE$8:$JE$176, 0), MATCH($E157, 'Game Setup'!$ML$7:$NE$7, 0)), ""))</f>
        <v/>
      </c>
      <c r="BT157" s="74" t="str">
        <f>IF(OR($O157="", $BQ157=""), "", IFERROR(INDEX('Game Setup'!$ML$8:$NE$176, MATCH($BQ157, 'Game Setup'!$JE$8:$JE$176, 0), MATCH($O157, 'Game Setup'!$ML$7:$NE$7, 0)), ""))</f>
        <v/>
      </c>
      <c r="BU157" s="74" t="str">
        <f>IF(OR($O157="", $BQ157=""), "", IFERROR(INDEX('Game Setup'!$NG$8:$NG$176, MATCH($BQ157, 'Game Setup'!$JE$8:$JE$176, 0)), ""))</f>
        <v/>
      </c>
      <c r="BV157" s="26"/>
      <c r="BW157" s="179" t="str">
        <f t="shared" si="86"/>
        <v/>
      </c>
      <c r="BX157" s="180" t="str">
        <f t="shared" si="87"/>
        <v/>
      </c>
      <c r="BY157" s="26"/>
      <c r="BZ157" s="40" t="str">
        <f t="shared" si="70"/>
        <v/>
      </c>
      <c r="CB157" s="40" t="str">
        <f t="shared" si="71"/>
        <v/>
      </c>
      <c r="CD157" s="28" t="str">
        <f t="shared" si="72"/>
        <v/>
      </c>
      <c r="CF157" s="28" t="str">
        <f t="shared" si="88"/>
        <v/>
      </c>
      <c r="CH157" s="28" t="str">
        <f t="shared" si="73"/>
        <v/>
      </c>
      <c r="CJ157" s="28" t="str">
        <f t="shared" si="89"/>
        <v/>
      </c>
      <c r="CL157" s="28">
        <f t="shared" si="90"/>
        <v>0</v>
      </c>
      <c r="CN157" s="28" t="str">
        <f t="shared" si="91"/>
        <v/>
      </c>
      <c r="CO157" s="26"/>
      <c r="CP157" s="28" t="str">
        <f t="shared" si="74"/>
        <v/>
      </c>
      <c r="CS157" s="17" t="str">
        <f t="shared" si="92"/>
        <v/>
      </c>
      <c r="CT157" s="19" t="str">
        <f t="shared" si="93"/>
        <v/>
      </c>
      <c r="CV157" s="179" t="str">
        <f t="shared" si="94"/>
        <v/>
      </c>
      <c r="CW157" s="180" t="str">
        <f t="shared" si="95"/>
        <v/>
      </c>
      <c r="CY157" s="28" t="str">
        <f t="shared" si="96"/>
        <v/>
      </c>
      <c r="CZ157" s="28" t="str">
        <f t="shared" si="97"/>
        <v/>
      </c>
      <c r="DU157" s="121" t="str">
        <f t="shared" si="75"/>
        <v/>
      </c>
      <c r="DW157" s="17" t="str">
        <f t="shared" si="76"/>
        <v/>
      </c>
    </row>
    <row r="158" spans="1:127" ht="30" customHeight="1" x14ac:dyDescent="0.25">
      <c r="A158" s="34"/>
      <c r="B158" s="266" t="str">
        <f t="shared" si="98"/>
        <v/>
      </c>
      <c r="C158" s="267"/>
      <c r="D158" s="268"/>
      <c r="E158" s="269"/>
      <c r="F158" s="269"/>
      <c r="G158" s="269"/>
      <c r="H158" s="270"/>
      <c r="I158" s="270"/>
      <c r="J158" s="270"/>
      <c r="K158" s="270"/>
      <c r="L158" s="270"/>
      <c r="M158" s="270"/>
      <c r="N158" s="270"/>
      <c r="O158" s="269"/>
      <c r="P158" s="269"/>
      <c r="Q158" s="269"/>
      <c r="R158" s="271"/>
      <c r="S158" s="272"/>
      <c r="T158" s="254" t="str">
        <f t="shared" si="69"/>
        <v/>
      </c>
      <c r="U158" s="255"/>
      <c r="V158" s="34"/>
      <c r="AG158" s="17" t="str">
        <f t="shared" si="77"/>
        <v/>
      </c>
      <c r="AI158" s="263">
        <v>151</v>
      </c>
      <c r="AJ158" s="264"/>
      <c r="AK158" s="265"/>
      <c r="AL158" s="263" t="str">
        <f t="shared" si="78"/>
        <v/>
      </c>
      <c r="AM158" s="264"/>
      <c r="AN158" s="264"/>
      <c r="AO158" s="263" t="str">
        <f t="shared" si="79"/>
        <v/>
      </c>
      <c r="AP158" s="264"/>
      <c r="AQ158" s="264"/>
      <c r="AR158" s="264"/>
      <c r="AS158" s="264"/>
      <c r="AT158" s="264"/>
      <c r="AU158" s="265"/>
      <c r="AV158" s="263" t="str">
        <f t="shared" si="80"/>
        <v/>
      </c>
      <c r="AW158" s="264"/>
      <c r="AX158" s="264"/>
      <c r="AY158" s="263" t="str">
        <f t="shared" si="81"/>
        <v/>
      </c>
      <c r="AZ158" s="265"/>
      <c r="BB158" s="24" t="str">
        <f>IF($AG158="", "", IF(AND($AL158="", $AO158="", $AV158="", $AY158=""), $BB$3, IF(COUNTIF($BB$8:$BB157, $BB$4)&gt;0, $BB$5, $BB$4)))</f>
        <v/>
      </c>
      <c r="BD158" s="31" t="str">
        <f t="shared" si="82"/>
        <v/>
      </c>
      <c r="BF158" s="28" t="str">
        <f t="shared" si="83"/>
        <v/>
      </c>
      <c r="BH158" s="28" t="str">
        <f>IF($E158="", "", $BH$3+SUMIF($O$8:$O157, $E158, $CJ$8:$CJ157)-SUMIF($E$8:$E157, $E158, $H$8:$H157))</f>
        <v/>
      </c>
      <c r="BJ158" s="17" t="str">
        <f t="shared" si="84"/>
        <v/>
      </c>
      <c r="BM158" s="28" t="str">
        <f t="shared" si="85"/>
        <v/>
      </c>
      <c r="BN158" s="26"/>
      <c r="BO158" s="28" t="str">
        <f>IF($O158="", "", $BH$3+SUMIF($O$8:$O157, $O158, $CP$8:$CP157)-SUMIF($E$8:$E157, $O158, $H$8:$H157))</f>
        <v/>
      </c>
      <c r="BP158" s="26"/>
      <c r="BQ158" s="69" t="str">
        <f>IF($AG158="", "", IF($R158="", $BQ$5, IFERROR(INDEX('Game Setup'!$JE$8:$JE$176, MATCH($R158, 'Game Setup'!$JE$8:$JE$176, 1)), "")))</f>
        <v/>
      </c>
      <c r="BR158" s="26"/>
      <c r="BS158" s="73" t="str">
        <f>IF(OR($E158="", $BQ158=""), "", IFERROR(INDEX('Game Setup'!$ML$8:$NE$176, MATCH($BQ158, 'Game Setup'!$JE$8:$JE$176, 0), MATCH($E158, 'Game Setup'!$ML$7:$NE$7, 0)), ""))</f>
        <v/>
      </c>
      <c r="BT158" s="74" t="str">
        <f>IF(OR($O158="", $BQ158=""), "", IFERROR(INDEX('Game Setup'!$ML$8:$NE$176, MATCH($BQ158, 'Game Setup'!$JE$8:$JE$176, 0), MATCH($O158, 'Game Setup'!$ML$7:$NE$7, 0)), ""))</f>
        <v/>
      </c>
      <c r="BU158" s="74" t="str">
        <f>IF(OR($O158="", $BQ158=""), "", IFERROR(INDEX('Game Setup'!$NG$8:$NG$176, MATCH($BQ158, 'Game Setup'!$JE$8:$JE$176, 0)), ""))</f>
        <v/>
      </c>
      <c r="BV158" s="26"/>
      <c r="BW158" s="179" t="str">
        <f t="shared" si="86"/>
        <v/>
      </c>
      <c r="BX158" s="180" t="str">
        <f t="shared" si="87"/>
        <v/>
      </c>
      <c r="BY158" s="26"/>
      <c r="BZ158" s="40" t="str">
        <f t="shared" si="70"/>
        <v/>
      </c>
      <c r="CB158" s="40" t="str">
        <f t="shared" si="71"/>
        <v/>
      </c>
      <c r="CD158" s="28" t="str">
        <f t="shared" si="72"/>
        <v/>
      </c>
      <c r="CF158" s="28" t="str">
        <f t="shared" si="88"/>
        <v/>
      </c>
      <c r="CH158" s="28" t="str">
        <f t="shared" si="73"/>
        <v/>
      </c>
      <c r="CJ158" s="28" t="str">
        <f t="shared" si="89"/>
        <v/>
      </c>
      <c r="CL158" s="28">
        <f t="shared" si="90"/>
        <v>0</v>
      </c>
      <c r="CN158" s="28" t="str">
        <f t="shared" si="91"/>
        <v/>
      </c>
      <c r="CO158" s="26"/>
      <c r="CP158" s="28" t="str">
        <f t="shared" si="74"/>
        <v/>
      </c>
      <c r="CS158" s="17" t="str">
        <f t="shared" si="92"/>
        <v/>
      </c>
      <c r="CT158" s="19" t="str">
        <f t="shared" si="93"/>
        <v/>
      </c>
      <c r="CV158" s="179" t="str">
        <f t="shared" si="94"/>
        <v/>
      </c>
      <c r="CW158" s="180" t="str">
        <f t="shared" si="95"/>
        <v/>
      </c>
      <c r="CY158" s="28" t="str">
        <f t="shared" si="96"/>
        <v/>
      </c>
      <c r="CZ158" s="28" t="str">
        <f t="shared" si="97"/>
        <v/>
      </c>
      <c r="DU158" s="121" t="str">
        <f t="shared" si="75"/>
        <v/>
      </c>
      <c r="DW158" s="17" t="str">
        <f t="shared" si="76"/>
        <v/>
      </c>
    </row>
    <row r="159" spans="1:127" ht="30" customHeight="1" x14ac:dyDescent="0.25">
      <c r="A159" s="34"/>
      <c r="B159" s="266" t="str">
        <f t="shared" si="98"/>
        <v/>
      </c>
      <c r="C159" s="267"/>
      <c r="D159" s="268"/>
      <c r="E159" s="269"/>
      <c r="F159" s="269"/>
      <c r="G159" s="269"/>
      <c r="H159" s="270"/>
      <c r="I159" s="270"/>
      <c r="J159" s="270"/>
      <c r="K159" s="270"/>
      <c r="L159" s="270"/>
      <c r="M159" s="270"/>
      <c r="N159" s="270"/>
      <c r="O159" s="269"/>
      <c r="P159" s="269"/>
      <c r="Q159" s="269"/>
      <c r="R159" s="271"/>
      <c r="S159" s="272"/>
      <c r="T159" s="254" t="str">
        <f t="shared" si="69"/>
        <v/>
      </c>
      <c r="U159" s="255"/>
      <c r="V159" s="34"/>
      <c r="AG159" s="17" t="str">
        <f t="shared" si="77"/>
        <v/>
      </c>
      <c r="AI159" s="263">
        <v>152</v>
      </c>
      <c r="AJ159" s="264"/>
      <c r="AK159" s="265"/>
      <c r="AL159" s="263" t="str">
        <f t="shared" si="78"/>
        <v/>
      </c>
      <c r="AM159" s="264"/>
      <c r="AN159" s="264"/>
      <c r="AO159" s="263" t="str">
        <f t="shared" si="79"/>
        <v/>
      </c>
      <c r="AP159" s="264"/>
      <c r="AQ159" s="264"/>
      <c r="AR159" s="264"/>
      <c r="AS159" s="264"/>
      <c r="AT159" s="264"/>
      <c r="AU159" s="265"/>
      <c r="AV159" s="263" t="str">
        <f t="shared" si="80"/>
        <v/>
      </c>
      <c r="AW159" s="264"/>
      <c r="AX159" s="264"/>
      <c r="AY159" s="263" t="str">
        <f t="shared" si="81"/>
        <v/>
      </c>
      <c r="AZ159" s="265"/>
      <c r="BB159" s="24" t="str">
        <f>IF($AG159="", "", IF(AND($AL159="", $AO159="", $AV159="", $AY159=""), $BB$3, IF(COUNTIF($BB$8:$BB158, $BB$4)&gt;0, $BB$5, $BB$4)))</f>
        <v/>
      </c>
      <c r="BD159" s="31" t="str">
        <f t="shared" si="82"/>
        <v/>
      </c>
      <c r="BF159" s="28" t="str">
        <f t="shared" si="83"/>
        <v/>
      </c>
      <c r="BH159" s="28" t="str">
        <f>IF($E159="", "", $BH$3+SUMIF($O$8:$O158, $E159, $CJ$8:$CJ158)-SUMIF($E$8:$E158, $E159, $H$8:$H158))</f>
        <v/>
      </c>
      <c r="BJ159" s="17" t="str">
        <f t="shared" si="84"/>
        <v/>
      </c>
      <c r="BM159" s="28" t="str">
        <f t="shared" si="85"/>
        <v/>
      </c>
      <c r="BN159" s="26"/>
      <c r="BO159" s="28" t="str">
        <f>IF($O159="", "", $BH$3+SUMIF($O$8:$O158, $O159, $CP$8:$CP158)-SUMIF($E$8:$E158, $O159, $H$8:$H158))</f>
        <v/>
      </c>
      <c r="BP159" s="26"/>
      <c r="BQ159" s="69" t="str">
        <f>IF($AG159="", "", IF($R159="", $BQ$5, IFERROR(INDEX('Game Setup'!$JE$8:$JE$176, MATCH($R159, 'Game Setup'!$JE$8:$JE$176, 1)), "")))</f>
        <v/>
      </c>
      <c r="BR159" s="26"/>
      <c r="BS159" s="73" t="str">
        <f>IF(OR($E159="", $BQ159=""), "", IFERROR(INDEX('Game Setup'!$ML$8:$NE$176, MATCH($BQ159, 'Game Setup'!$JE$8:$JE$176, 0), MATCH($E159, 'Game Setup'!$ML$7:$NE$7, 0)), ""))</f>
        <v/>
      </c>
      <c r="BT159" s="74" t="str">
        <f>IF(OR($O159="", $BQ159=""), "", IFERROR(INDEX('Game Setup'!$ML$8:$NE$176, MATCH($BQ159, 'Game Setup'!$JE$8:$JE$176, 0), MATCH($O159, 'Game Setup'!$ML$7:$NE$7, 0)), ""))</f>
        <v/>
      </c>
      <c r="BU159" s="74" t="str">
        <f>IF(OR($O159="", $BQ159=""), "", IFERROR(INDEX('Game Setup'!$NG$8:$NG$176, MATCH($BQ159, 'Game Setup'!$JE$8:$JE$176, 0)), ""))</f>
        <v/>
      </c>
      <c r="BV159" s="26"/>
      <c r="BW159" s="179" t="str">
        <f t="shared" si="86"/>
        <v/>
      </c>
      <c r="BX159" s="180" t="str">
        <f t="shared" si="87"/>
        <v/>
      </c>
      <c r="BY159" s="26"/>
      <c r="BZ159" s="40" t="str">
        <f t="shared" si="70"/>
        <v/>
      </c>
      <c r="CB159" s="40" t="str">
        <f t="shared" si="71"/>
        <v/>
      </c>
      <c r="CD159" s="28" t="str">
        <f t="shared" si="72"/>
        <v/>
      </c>
      <c r="CF159" s="28" t="str">
        <f t="shared" si="88"/>
        <v/>
      </c>
      <c r="CH159" s="28" t="str">
        <f t="shared" si="73"/>
        <v/>
      </c>
      <c r="CJ159" s="28" t="str">
        <f t="shared" si="89"/>
        <v/>
      </c>
      <c r="CL159" s="28">
        <f t="shared" si="90"/>
        <v>0</v>
      </c>
      <c r="CN159" s="28" t="str">
        <f t="shared" si="91"/>
        <v/>
      </c>
      <c r="CO159" s="26"/>
      <c r="CP159" s="28" t="str">
        <f t="shared" si="74"/>
        <v/>
      </c>
      <c r="CS159" s="17" t="str">
        <f t="shared" si="92"/>
        <v/>
      </c>
      <c r="CT159" s="19" t="str">
        <f t="shared" si="93"/>
        <v/>
      </c>
      <c r="CV159" s="179" t="str">
        <f t="shared" si="94"/>
        <v/>
      </c>
      <c r="CW159" s="180" t="str">
        <f t="shared" si="95"/>
        <v/>
      </c>
      <c r="CY159" s="28" t="str">
        <f t="shared" si="96"/>
        <v/>
      </c>
      <c r="CZ159" s="28" t="str">
        <f t="shared" si="97"/>
        <v/>
      </c>
      <c r="DU159" s="121" t="str">
        <f t="shared" si="75"/>
        <v/>
      </c>
      <c r="DW159" s="17" t="str">
        <f t="shared" si="76"/>
        <v/>
      </c>
    </row>
    <row r="160" spans="1:127" ht="30" customHeight="1" x14ac:dyDescent="0.25">
      <c r="A160" s="34"/>
      <c r="B160" s="266" t="str">
        <f t="shared" si="98"/>
        <v/>
      </c>
      <c r="C160" s="267"/>
      <c r="D160" s="268"/>
      <c r="E160" s="269"/>
      <c r="F160" s="269"/>
      <c r="G160" s="269"/>
      <c r="H160" s="270"/>
      <c r="I160" s="270"/>
      <c r="J160" s="270"/>
      <c r="K160" s="270"/>
      <c r="L160" s="270"/>
      <c r="M160" s="270"/>
      <c r="N160" s="270"/>
      <c r="O160" s="269"/>
      <c r="P160" s="269"/>
      <c r="Q160" s="269"/>
      <c r="R160" s="271"/>
      <c r="S160" s="272"/>
      <c r="T160" s="254" t="str">
        <f t="shared" si="69"/>
        <v/>
      </c>
      <c r="U160" s="255"/>
      <c r="V160" s="34"/>
      <c r="AG160" s="17" t="str">
        <f t="shared" si="77"/>
        <v/>
      </c>
      <c r="AI160" s="263">
        <v>153</v>
      </c>
      <c r="AJ160" s="264"/>
      <c r="AK160" s="265"/>
      <c r="AL160" s="263" t="str">
        <f t="shared" si="78"/>
        <v/>
      </c>
      <c r="AM160" s="264"/>
      <c r="AN160" s="264"/>
      <c r="AO160" s="263" t="str">
        <f t="shared" si="79"/>
        <v/>
      </c>
      <c r="AP160" s="264"/>
      <c r="AQ160" s="264"/>
      <c r="AR160" s="264"/>
      <c r="AS160" s="264"/>
      <c r="AT160" s="264"/>
      <c r="AU160" s="265"/>
      <c r="AV160" s="263" t="str">
        <f t="shared" si="80"/>
        <v/>
      </c>
      <c r="AW160" s="264"/>
      <c r="AX160" s="264"/>
      <c r="AY160" s="263" t="str">
        <f t="shared" si="81"/>
        <v/>
      </c>
      <c r="AZ160" s="265"/>
      <c r="BB160" s="24" t="str">
        <f>IF($AG160="", "", IF(AND($AL160="", $AO160="", $AV160="", $AY160=""), $BB$3, IF(COUNTIF($BB$8:$BB159, $BB$4)&gt;0, $BB$5, $BB$4)))</f>
        <v/>
      </c>
      <c r="BD160" s="31" t="str">
        <f t="shared" si="82"/>
        <v/>
      </c>
      <c r="BF160" s="28" t="str">
        <f t="shared" si="83"/>
        <v/>
      </c>
      <c r="BH160" s="28" t="str">
        <f>IF($E160="", "", $BH$3+SUMIF($O$8:$O159, $E160, $CJ$8:$CJ159)-SUMIF($E$8:$E159, $E160, $H$8:$H159))</f>
        <v/>
      </c>
      <c r="BJ160" s="17" t="str">
        <f t="shared" si="84"/>
        <v/>
      </c>
      <c r="BM160" s="28" t="str">
        <f t="shared" si="85"/>
        <v/>
      </c>
      <c r="BN160" s="26"/>
      <c r="BO160" s="28" t="str">
        <f>IF($O160="", "", $BH$3+SUMIF($O$8:$O159, $O160, $CP$8:$CP159)-SUMIF($E$8:$E159, $O160, $H$8:$H159))</f>
        <v/>
      </c>
      <c r="BP160" s="26"/>
      <c r="BQ160" s="69" t="str">
        <f>IF($AG160="", "", IF($R160="", $BQ$5, IFERROR(INDEX('Game Setup'!$JE$8:$JE$176, MATCH($R160, 'Game Setup'!$JE$8:$JE$176, 1)), "")))</f>
        <v/>
      </c>
      <c r="BR160" s="26"/>
      <c r="BS160" s="73" t="str">
        <f>IF(OR($E160="", $BQ160=""), "", IFERROR(INDEX('Game Setup'!$ML$8:$NE$176, MATCH($BQ160, 'Game Setup'!$JE$8:$JE$176, 0), MATCH($E160, 'Game Setup'!$ML$7:$NE$7, 0)), ""))</f>
        <v/>
      </c>
      <c r="BT160" s="74" t="str">
        <f>IF(OR($O160="", $BQ160=""), "", IFERROR(INDEX('Game Setup'!$ML$8:$NE$176, MATCH($BQ160, 'Game Setup'!$JE$8:$JE$176, 0), MATCH($O160, 'Game Setup'!$ML$7:$NE$7, 0)), ""))</f>
        <v/>
      </c>
      <c r="BU160" s="74" t="str">
        <f>IF(OR($O160="", $BQ160=""), "", IFERROR(INDEX('Game Setup'!$NG$8:$NG$176, MATCH($BQ160, 'Game Setup'!$JE$8:$JE$176, 0)), ""))</f>
        <v/>
      </c>
      <c r="BV160" s="26"/>
      <c r="BW160" s="179" t="str">
        <f t="shared" si="86"/>
        <v/>
      </c>
      <c r="BX160" s="180" t="str">
        <f t="shared" si="87"/>
        <v/>
      </c>
      <c r="BY160" s="26"/>
      <c r="BZ160" s="40" t="str">
        <f t="shared" si="70"/>
        <v/>
      </c>
      <c r="CB160" s="40" t="str">
        <f t="shared" si="71"/>
        <v/>
      </c>
      <c r="CD160" s="28" t="str">
        <f t="shared" si="72"/>
        <v/>
      </c>
      <c r="CF160" s="28" t="str">
        <f t="shared" si="88"/>
        <v/>
      </c>
      <c r="CH160" s="28" t="str">
        <f t="shared" si="73"/>
        <v/>
      </c>
      <c r="CJ160" s="28" t="str">
        <f t="shared" si="89"/>
        <v/>
      </c>
      <c r="CL160" s="28">
        <f t="shared" si="90"/>
        <v>0</v>
      </c>
      <c r="CN160" s="28" t="str">
        <f t="shared" si="91"/>
        <v/>
      </c>
      <c r="CO160" s="26"/>
      <c r="CP160" s="28" t="str">
        <f t="shared" si="74"/>
        <v/>
      </c>
      <c r="CS160" s="17" t="str">
        <f t="shared" si="92"/>
        <v/>
      </c>
      <c r="CT160" s="19" t="str">
        <f t="shared" si="93"/>
        <v/>
      </c>
      <c r="CV160" s="179" t="str">
        <f t="shared" si="94"/>
        <v/>
      </c>
      <c r="CW160" s="180" t="str">
        <f t="shared" si="95"/>
        <v/>
      </c>
      <c r="CY160" s="28" t="str">
        <f t="shared" si="96"/>
        <v/>
      </c>
      <c r="CZ160" s="28" t="str">
        <f t="shared" si="97"/>
        <v/>
      </c>
      <c r="DU160" s="121" t="str">
        <f t="shared" si="75"/>
        <v/>
      </c>
      <c r="DW160" s="17" t="str">
        <f t="shared" si="76"/>
        <v/>
      </c>
    </row>
    <row r="161" spans="1:127" ht="30" customHeight="1" x14ac:dyDescent="0.25">
      <c r="A161" s="34"/>
      <c r="B161" s="266" t="str">
        <f t="shared" si="98"/>
        <v/>
      </c>
      <c r="C161" s="267"/>
      <c r="D161" s="268"/>
      <c r="E161" s="269"/>
      <c r="F161" s="269"/>
      <c r="G161" s="269"/>
      <c r="H161" s="270"/>
      <c r="I161" s="270"/>
      <c r="J161" s="270"/>
      <c r="K161" s="270"/>
      <c r="L161" s="270"/>
      <c r="M161" s="270"/>
      <c r="N161" s="270"/>
      <c r="O161" s="269"/>
      <c r="P161" s="269"/>
      <c r="Q161" s="269"/>
      <c r="R161" s="271"/>
      <c r="S161" s="272"/>
      <c r="T161" s="254" t="str">
        <f t="shared" si="69"/>
        <v/>
      </c>
      <c r="U161" s="255"/>
      <c r="V161" s="34"/>
      <c r="AG161" s="17" t="str">
        <f t="shared" si="77"/>
        <v/>
      </c>
      <c r="AI161" s="263">
        <v>154</v>
      </c>
      <c r="AJ161" s="264"/>
      <c r="AK161" s="265"/>
      <c r="AL161" s="263" t="str">
        <f t="shared" si="78"/>
        <v/>
      </c>
      <c r="AM161" s="264"/>
      <c r="AN161" s="264"/>
      <c r="AO161" s="263" t="str">
        <f t="shared" si="79"/>
        <v/>
      </c>
      <c r="AP161" s="264"/>
      <c r="AQ161" s="264"/>
      <c r="AR161" s="264"/>
      <c r="AS161" s="264"/>
      <c r="AT161" s="264"/>
      <c r="AU161" s="265"/>
      <c r="AV161" s="263" t="str">
        <f t="shared" si="80"/>
        <v/>
      </c>
      <c r="AW161" s="264"/>
      <c r="AX161" s="264"/>
      <c r="AY161" s="263" t="str">
        <f t="shared" si="81"/>
        <v/>
      </c>
      <c r="AZ161" s="265"/>
      <c r="BB161" s="24" t="str">
        <f>IF($AG161="", "", IF(AND($AL161="", $AO161="", $AV161="", $AY161=""), $BB$3, IF(COUNTIF($BB$8:$BB160, $BB$4)&gt;0, $BB$5, $BB$4)))</f>
        <v/>
      </c>
      <c r="BD161" s="31" t="str">
        <f t="shared" si="82"/>
        <v/>
      </c>
      <c r="BF161" s="28" t="str">
        <f t="shared" si="83"/>
        <v/>
      </c>
      <c r="BH161" s="28" t="str">
        <f>IF($E161="", "", $BH$3+SUMIF($O$8:$O160, $E161, $CJ$8:$CJ160)-SUMIF($E$8:$E160, $E161, $H$8:$H160))</f>
        <v/>
      </c>
      <c r="BJ161" s="17" t="str">
        <f t="shared" si="84"/>
        <v/>
      </c>
      <c r="BM161" s="28" t="str">
        <f t="shared" si="85"/>
        <v/>
      </c>
      <c r="BN161" s="26"/>
      <c r="BO161" s="28" t="str">
        <f>IF($O161="", "", $BH$3+SUMIF($O$8:$O160, $O161, $CP$8:$CP160)-SUMIF($E$8:$E160, $O161, $H$8:$H160))</f>
        <v/>
      </c>
      <c r="BP161" s="26"/>
      <c r="BQ161" s="69" t="str">
        <f>IF($AG161="", "", IF($R161="", $BQ$5, IFERROR(INDEX('Game Setup'!$JE$8:$JE$176, MATCH($R161, 'Game Setup'!$JE$8:$JE$176, 1)), "")))</f>
        <v/>
      </c>
      <c r="BR161" s="26"/>
      <c r="BS161" s="73" t="str">
        <f>IF(OR($E161="", $BQ161=""), "", IFERROR(INDEX('Game Setup'!$ML$8:$NE$176, MATCH($BQ161, 'Game Setup'!$JE$8:$JE$176, 0), MATCH($E161, 'Game Setup'!$ML$7:$NE$7, 0)), ""))</f>
        <v/>
      </c>
      <c r="BT161" s="74" t="str">
        <f>IF(OR($O161="", $BQ161=""), "", IFERROR(INDEX('Game Setup'!$ML$8:$NE$176, MATCH($BQ161, 'Game Setup'!$JE$8:$JE$176, 0), MATCH($O161, 'Game Setup'!$ML$7:$NE$7, 0)), ""))</f>
        <v/>
      </c>
      <c r="BU161" s="74" t="str">
        <f>IF(OR($O161="", $BQ161=""), "", IFERROR(INDEX('Game Setup'!$NG$8:$NG$176, MATCH($BQ161, 'Game Setup'!$JE$8:$JE$176, 0)), ""))</f>
        <v/>
      </c>
      <c r="BV161" s="26"/>
      <c r="BW161" s="179" t="str">
        <f t="shared" si="86"/>
        <v/>
      </c>
      <c r="BX161" s="180" t="str">
        <f t="shared" si="87"/>
        <v/>
      </c>
      <c r="BY161" s="26"/>
      <c r="BZ161" s="40" t="str">
        <f t="shared" si="70"/>
        <v/>
      </c>
      <c r="CB161" s="40" t="str">
        <f t="shared" si="71"/>
        <v/>
      </c>
      <c r="CD161" s="28" t="str">
        <f t="shared" si="72"/>
        <v/>
      </c>
      <c r="CF161" s="28" t="str">
        <f t="shared" si="88"/>
        <v/>
      </c>
      <c r="CH161" s="28" t="str">
        <f t="shared" si="73"/>
        <v/>
      </c>
      <c r="CJ161" s="28" t="str">
        <f t="shared" si="89"/>
        <v/>
      </c>
      <c r="CL161" s="28">
        <f t="shared" si="90"/>
        <v>0</v>
      </c>
      <c r="CN161" s="28" t="str">
        <f t="shared" si="91"/>
        <v/>
      </c>
      <c r="CO161" s="26"/>
      <c r="CP161" s="28" t="str">
        <f t="shared" si="74"/>
        <v/>
      </c>
      <c r="CS161" s="17" t="str">
        <f t="shared" si="92"/>
        <v/>
      </c>
      <c r="CT161" s="19" t="str">
        <f t="shared" si="93"/>
        <v/>
      </c>
      <c r="CV161" s="179" t="str">
        <f t="shared" si="94"/>
        <v/>
      </c>
      <c r="CW161" s="180" t="str">
        <f t="shared" si="95"/>
        <v/>
      </c>
      <c r="CY161" s="28" t="str">
        <f t="shared" si="96"/>
        <v/>
      </c>
      <c r="CZ161" s="28" t="str">
        <f t="shared" si="97"/>
        <v/>
      </c>
      <c r="DU161" s="121" t="str">
        <f t="shared" si="75"/>
        <v/>
      </c>
      <c r="DW161" s="17" t="str">
        <f t="shared" si="76"/>
        <v/>
      </c>
    </row>
    <row r="162" spans="1:127" ht="30" customHeight="1" x14ac:dyDescent="0.25">
      <c r="A162" s="34"/>
      <c r="B162" s="266" t="str">
        <f t="shared" si="98"/>
        <v/>
      </c>
      <c r="C162" s="267"/>
      <c r="D162" s="268"/>
      <c r="E162" s="269"/>
      <c r="F162" s="269"/>
      <c r="G162" s="269"/>
      <c r="H162" s="270"/>
      <c r="I162" s="270"/>
      <c r="J162" s="270"/>
      <c r="K162" s="270"/>
      <c r="L162" s="270"/>
      <c r="M162" s="270"/>
      <c r="N162" s="270"/>
      <c r="O162" s="269"/>
      <c r="P162" s="269"/>
      <c r="Q162" s="269"/>
      <c r="R162" s="271"/>
      <c r="S162" s="272"/>
      <c r="T162" s="254" t="str">
        <f t="shared" si="69"/>
        <v/>
      </c>
      <c r="U162" s="255"/>
      <c r="V162" s="34"/>
      <c r="AG162" s="17" t="str">
        <f t="shared" si="77"/>
        <v/>
      </c>
      <c r="AI162" s="263">
        <v>155</v>
      </c>
      <c r="AJ162" s="264"/>
      <c r="AK162" s="265"/>
      <c r="AL162" s="263" t="str">
        <f t="shared" si="78"/>
        <v/>
      </c>
      <c r="AM162" s="264"/>
      <c r="AN162" s="264"/>
      <c r="AO162" s="263" t="str">
        <f t="shared" si="79"/>
        <v/>
      </c>
      <c r="AP162" s="264"/>
      <c r="AQ162" s="264"/>
      <c r="AR162" s="264"/>
      <c r="AS162" s="264"/>
      <c r="AT162" s="264"/>
      <c r="AU162" s="265"/>
      <c r="AV162" s="263" t="str">
        <f t="shared" si="80"/>
        <v/>
      </c>
      <c r="AW162" s="264"/>
      <c r="AX162" s="264"/>
      <c r="AY162" s="263" t="str">
        <f t="shared" si="81"/>
        <v/>
      </c>
      <c r="AZ162" s="265"/>
      <c r="BB162" s="24" t="str">
        <f>IF($AG162="", "", IF(AND($AL162="", $AO162="", $AV162="", $AY162=""), $BB$3, IF(COUNTIF($BB$8:$BB161, $BB$4)&gt;0, $BB$5, $BB$4)))</f>
        <v/>
      </c>
      <c r="BD162" s="31" t="str">
        <f t="shared" si="82"/>
        <v/>
      </c>
      <c r="BF162" s="28" t="str">
        <f t="shared" si="83"/>
        <v/>
      </c>
      <c r="BH162" s="28" t="str">
        <f>IF($E162="", "", $BH$3+SUMIF($O$8:$O161, $E162, $CJ$8:$CJ161)-SUMIF($E$8:$E161, $E162, $H$8:$H161))</f>
        <v/>
      </c>
      <c r="BJ162" s="17" t="str">
        <f t="shared" si="84"/>
        <v/>
      </c>
      <c r="BM162" s="28" t="str">
        <f t="shared" si="85"/>
        <v/>
      </c>
      <c r="BN162" s="26"/>
      <c r="BO162" s="28" t="str">
        <f>IF($O162="", "", $BH$3+SUMIF($O$8:$O161, $O162, $CP$8:$CP161)-SUMIF($E$8:$E161, $O162, $H$8:$H161))</f>
        <v/>
      </c>
      <c r="BP162" s="26"/>
      <c r="BQ162" s="69" t="str">
        <f>IF($AG162="", "", IF($R162="", $BQ$5, IFERROR(INDEX('Game Setup'!$JE$8:$JE$176, MATCH($R162, 'Game Setup'!$JE$8:$JE$176, 1)), "")))</f>
        <v/>
      </c>
      <c r="BR162" s="26"/>
      <c r="BS162" s="73" t="str">
        <f>IF(OR($E162="", $BQ162=""), "", IFERROR(INDEX('Game Setup'!$ML$8:$NE$176, MATCH($BQ162, 'Game Setup'!$JE$8:$JE$176, 0), MATCH($E162, 'Game Setup'!$ML$7:$NE$7, 0)), ""))</f>
        <v/>
      </c>
      <c r="BT162" s="74" t="str">
        <f>IF(OR($O162="", $BQ162=""), "", IFERROR(INDEX('Game Setup'!$ML$8:$NE$176, MATCH($BQ162, 'Game Setup'!$JE$8:$JE$176, 0), MATCH($O162, 'Game Setup'!$ML$7:$NE$7, 0)), ""))</f>
        <v/>
      </c>
      <c r="BU162" s="74" t="str">
        <f>IF(OR($O162="", $BQ162=""), "", IFERROR(INDEX('Game Setup'!$NG$8:$NG$176, MATCH($BQ162, 'Game Setup'!$JE$8:$JE$176, 0)), ""))</f>
        <v/>
      </c>
      <c r="BV162" s="26"/>
      <c r="BW162" s="179" t="str">
        <f t="shared" si="86"/>
        <v/>
      </c>
      <c r="BX162" s="180" t="str">
        <f t="shared" si="87"/>
        <v/>
      </c>
      <c r="BY162" s="26"/>
      <c r="BZ162" s="40" t="str">
        <f t="shared" si="70"/>
        <v/>
      </c>
      <c r="CB162" s="40" t="str">
        <f t="shared" si="71"/>
        <v/>
      </c>
      <c r="CD162" s="28" t="str">
        <f t="shared" si="72"/>
        <v/>
      </c>
      <c r="CF162" s="28" t="str">
        <f t="shared" si="88"/>
        <v/>
      </c>
      <c r="CH162" s="28" t="str">
        <f t="shared" si="73"/>
        <v/>
      </c>
      <c r="CJ162" s="28" t="str">
        <f t="shared" si="89"/>
        <v/>
      </c>
      <c r="CL162" s="28">
        <f t="shared" si="90"/>
        <v>0</v>
      </c>
      <c r="CN162" s="28" t="str">
        <f t="shared" si="91"/>
        <v/>
      </c>
      <c r="CO162" s="26"/>
      <c r="CP162" s="28" t="str">
        <f t="shared" si="74"/>
        <v/>
      </c>
      <c r="CS162" s="17" t="str">
        <f t="shared" si="92"/>
        <v/>
      </c>
      <c r="CT162" s="19" t="str">
        <f t="shared" si="93"/>
        <v/>
      </c>
      <c r="CV162" s="179" t="str">
        <f t="shared" si="94"/>
        <v/>
      </c>
      <c r="CW162" s="180" t="str">
        <f t="shared" si="95"/>
        <v/>
      </c>
      <c r="CY162" s="28" t="str">
        <f t="shared" si="96"/>
        <v/>
      </c>
      <c r="CZ162" s="28" t="str">
        <f t="shared" si="97"/>
        <v/>
      </c>
      <c r="DU162" s="121" t="str">
        <f t="shared" si="75"/>
        <v/>
      </c>
      <c r="DW162" s="17" t="str">
        <f t="shared" si="76"/>
        <v/>
      </c>
    </row>
    <row r="163" spans="1:127" ht="30" customHeight="1" x14ac:dyDescent="0.25">
      <c r="A163" s="34"/>
      <c r="B163" s="266" t="str">
        <f t="shared" si="98"/>
        <v/>
      </c>
      <c r="C163" s="267"/>
      <c r="D163" s="268"/>
      <c r="E163" s="269"/>
      <c r="F163" s="269"/>
      <c r="G163" s="269"/>
      <c r="H163" s="270"/>
      <c r="I163" s="270"/>
      <c r="J163" s="270"/>
      <c r="K163" s="270"/>
      <c r="L163" s="270"/>
      <c r="M163" s="270"/>
      <c r="N163" s="270"/>
      <c r="O163" s="269"/>
      <c r="P163" s="269"/>
      <c r="Q163" s="269"/>
      <c r="R163" s="271"/>
      <c r="S163" s="272"/>
      <c r="T163" s="254" t="str">
        <f t="shared" si="69"/>
        <v/>
      </c>
      <c r="U163" s="255"/>
      <c r="V163" s="34"/>
      <c r="AG163" s="17" t="str">
        <f t="shared" si="77"/>
        <v/>
      </c>
      <c r="AI163" s="263">
        <v>156</v>
      </c>
      <c r="AJ163" s="264"/>
      <c r="AK163" s="265"/>
      <c r="AL163" s="263" t="str">
        <f t="shared" si="78"/>
        <v/>
      </c>
      <c r="AM163" s="264"/>
      <c r="AN163" s="264"/>
      <c r="AO163" s="263" t="str">
        <f t="shared" si="79"/>
        <v/>
      </c>
      <c r="AP163" s="264"/>
      <c r="AQ163" s="264"/>
      <c r="AR163" s="264"/>
      <c r="AS163" s="264"/>
      <c r="AT163" s="264"/>
      <c r="AU163" s="265"/>
      <c r="AV163" s="263" t="str">
        <f t="shared" si="80"/>
        <v/>
      </c>
      <c r="AW163" s="264"/>
      <c r="AX163" s="264"/>
      <c r="AY163" s="263" t="str">
        <f t="shared" si="81"/>
        <v/>
      </c>
      <c r="AZ163" s="265"/>
      <c r="BB163" s="24" t="str">
        <f>IF($AG163="", "", IF(AND($AL163="", $AO163="", $AV163="", $AY163=""), $BB$3, IF(COUNTIF($BB$8:$BB162, $BB$4)&gt;0, $BB$5, $BB$4)))</f>
        <v/>
      </c>
      <c r="BD163" s="31" t="str">
        <f t="shared" si="82"/>
        <v/>
      </c>
      <c r="BF163" s="28" t="str">
        <f t="shared" si="83"/>
        <v/>
      </c>
      <c r="BH163" s="28" t="str">
        <f>IF($E163="", "", $BH$3+SUMIF($O$8:$O162, $E163, $CJ$8:$CJ162)-SUMIF($E$8:$E162, $E163, $H$8:$H162))</f>
        <v/>
      </c>
      <c r="BJ163" s="17" t="str">
        <f t="shared" si="84"/>
        <v/>
      </c>
      <c r="BM163" s="28" t="str">
        <f t="shared" si="85"/>
        <v/>
      </c>
      <c r="BN163" s="26"/>
      <c r="BO163" s="28" t="str">
        <f>IF($O163="", "", $BH$3+SUMIF($O$8:$O162, $O163, $CP$8:$CP162)-SUMIF($E$8:$E162, $O163, $H$8:$H162))</f>
        <v/>
      </c>
      <c r="BP163" s="26"/>
      <c r="BQ163" s="69" t="str">
        <f>IF($AG163="", "", IF($R163="", $BQ$5, IFERROR(INDEX('Game Setup'!$JE$8:$JE$176, MATCH($R163, 'Game Setup'!$JE$8:$JE$176, 1)), "")))</f>
        <v/>
      </c>
      <c r="BR163" s="26"/>
      <c r="BS163" s="73" t="str">
        <f>IF(OR($E163="", $BQ163=""), "", IFERROR(INDEX('Game Setup'!$ML$8:$NE$176, MATCH($BQ163, 'Game Setup'!$JE$8:$JE$176, 0), MATCH($E163, 'Game Setup'!$ML$7:$NE$7, 0)), ""))</f>
        <v/>
      </c>
      <c r="BT163" s="74" t="str">
        <f>IF(OR($O163="", $BQ163=""), "", IFERROR(INDEX('Game Setup'!$ML$8:$NE$176, MATCH($BQ163, 'Game Setup'!$JE$8:$JE$176, 0), MATCH($O163, 'Game Setup'!$ML$7:$NE$7, 0)), ""))</f>
        <v/>
      </c>
      <c r="BU163" s="74" t="str">
        <f>IF(OR($O163="", $BQ163=""), "", IFERROR(INDEX('Game Setup'!$NG$8:$NG$176, MATCH($BQ163, 'Game Setup'!$JE$8:$JE$176, 0)), ""))</f>
        <v/>
      </c>
      <c r="BV163" s="26"/>
      <c r="BW163" s="179" t="str">
        <f t="shared" si="86"/>
        <v/>
      </c>
      <c r="BX163" s="180" t="str">
        <f t="shared" si="87"/>
        <v/>
      </c>
      <c r="BY163" s="26"/>
      <c r="BZ163" s="40" t="str">
        <f t="shared" si="70"/>
        <v/>
      </c>
      <c r="CB163" s="40" t="str">
        <f t="shared" si="71"/>
        <v/>
      </c>
      <c r="CD163" s="28" t="str">
        <f t="shared" si="72"/>
        <v/>
      </c>
      <c r="CF163" s="28" t="str">
        <f t="shared" si="88"/>
        <v/>
      </c>
      <c r="CH163" s="28" t="str">
        <f t="shared" si="73"/>
        <v/>
      </c>
      <c r="CJ163" s="28" t="str">
        <f t="shared" si="89"/>
        <v/>
      </c>
      <c r="CL163" s="28">
        <f t="shared" si="90"/>
        <v>0</v>
      </c>
      <c r="CN163" s="28" t="str">
        <f t="shared" si="91"/>
        <v/>
      </c>
      <c r="CO163" s="26"/>
      <c r="CP163" s="28" t="str">
        <f t="shared" si="74"/>
        <v/>
      </c>
      <c r="CS163" s="17" t="str">
        <f t="shared" si="92"/>
        <v/>
      </c>
      <c r="CT163" s="19" t="str">
        <f t="shared" si="93"/>
        <v/>
      </c>
      <c r="CV163" s="179" t="str">
        <f t="shared" si="94"/>
        <v/>
      </c>
      <c r="CW163" s="180" t="str">
        <f t="shared" si="95"/>
        <v/>
      </c>
      <c r="CY163" s="28" t="str">
        <f t="shared" si="96"/>
        <v/>
      </c>
      <c r="CZ163" s="28" t="str">
        <f t="shared" si="97"/>
        <v/>
      </c>
      <c r="DU163" s="121" t="str">
        <f t="shared" si="75"/>
        <v/>
      </c>
      <c r="DW163" s="17" t="str">
        <f t="shared" si="76"/>
        <v/>
      </c>
    </row>
    <row r="164" spans="1:127" ht="30" customHeight="1" x14ac:dyDescent="0.25">
      <c r="A164" s="34"/>
      <c r="B164" s="266" t="str">
        <f t="shared" si="98"/>
        <v/>
      </c>
      <c r="C164" s="267"/>
      <c r="D164" s="268"/>
      <c r="E164" s="269"/>
      <c r="F164" s="269"/>
      <c r="G164" s="269"/>
      <c r="H164" s="270"/>
      <c r="I164" s="270"/>
      <c r="J164" s="270"/>
      <c r="K164" s="270"/>
      <c r="L164" s="270"/>
      <c r="M164" s="270"/>
      <c r="N164" s="270"/>
      <c r="O164" s="269"/>
      <c r="P164" s="269"/>
      <c r="Q164" s="269"/>
      <c r="R164" s="271"/>
      <c r="S164" s="272"/>
      <c r="T164" s="254" t="str">
        <f t="shared" si="69"/>
        <v/>
      </c>
      <c r="U164" s="255"/>
      <c r="V164" s="34"/>
      <c r="AG164" s="17" t="str">
        <f t="shared" si="77"/>
        <v/>
      </c>
      <c r="AI164" s="263">
        <v>157</v>
      </c>
      <c r="AJ164" s="264"/>
      <c r="AK164" s="265"/>
      <c r="AL164" s="263" t="str">
        <f t="shared" si="78"/>
        <v/>
      </c>
      <c r="AM164" s="264"/>
      <c r="AN164" s="264"/>
      <c r="AO164" s="263" t="str">
        <f t="shared" si="79"/>
        <v/>
      </c>
      <c r="AP164" s="264"/>
      <c r="AQ164" s="264"/>
      <c r="AR164" s="264"/>
      <c r="AS164" s="264"/>
      <c r="AT164" s="264"/>
      <c r="AU164" s="265"/>
      <c r="AV164" s="263" t="str">
        <f t="shared" si="80"/>
        <v/>
      </c>
      <c r="AW164" s="264"/>
      <c r="AX164" s="264"/>
      <c r="AY164" s="263" t="str">
        <f t="shared" si="81"/>
        <v/>
      </c>
      <c r="AZ164" s="265"/>
      <c r="BB164" s="24" t="str">
        <f>IF($AG164="", "", IF(AND($AL164="", $AO164="", $AV164="", $AY164=""), $BB$3, IF(COUNTIF($BB$8:$BB163, $BB$4)&gt;0, $BB$5, $BB$4)))</f>
        <v/>
      </c>
      <c r="BD164" s="31" t="str">
        <f t="shared" si="82"/>
        <v/>
      </c>
      <c r="BF164" s="28" t="str">
        <f t="shared" si="83"/>
        <v/>
      </c>
      <c r="BH164" s="28" t="str">
        <f>IF($E164="", "", $BH$3+SUMIF($O$8:$O163, $E164, $CJ$8:$CJ163)-SUMIF($E$8:$E163, $E164, $H$8:$H163))</f>
        <v/>
      </c>
      <c r="BJ164" s="17" t="str">
        <f t="shared" si="84"/>
        <v/>
      </c>
      <c r="BM164" s="28" t="str">
        <f t="shared" si="85"/>
        <v/>
      </c>
      <c r="BN164" s="26"/>
      <c r="BO164" s="28" t="str">
        <f>IF($O164="", "", $BH$3+SUMIF($O$8:$O163, $O164, $CP$8:$CP163)-SUMIF($E$8:$E163, $O164, $H$8:$H163))</f>
        <v/>
      </c>
      <c r="BP164" s="26"/>
      <c r="BQ164" s="69" t="str">
        <f>IF($AG164="", "", IF($R164="", $BQ$5, IFERROR(INDEX('Game Setup'!$JE$8:$JE$176, MATCH($R164, 'Game Setup'!$JE$8:$JE$176, 1)), "")))</f>
        <v/>
      </c>
      <c r="BR164" s="26"/>
      <c r="BS164" s="73" t="str">
        <f>IF(OR($E164="", $BQ164=""), "", IFERROR(INDEX('Game Setup'!$ML$8:$NE$176, MATCH($BQ164, 'Game Setup'!$JE$8:$JE$176, 0), MATCH($E164, 'Game Setup'!$ML$7:$NE$7, 0)), ""))</f>
        <v/>
      </c>
      <c r="BT164" s="74" t="str">
        <f>IF(OR($O164="", $BQ164=""), "", IFERROR(INDEX('Game Setup'!$ML$8:$NE$176, MATCH($BQ164, 'Game Setup'!$JE$8:$JE$176, 0), MATCH($O164, 'Game Setup'!$ML$7:$NE$7, 0)), ""))</f>
        <v/>
      </c>
      <c r="BU164" s="74" t="str">
        <f>IF(OR($O164="", $BQ164=""), "", IFERROR(INDEX('Game Setup'!$NG$8:$NG$176, MATCH($BQ164, 'Game Setup'!$JE$8:$JE$176, 0)), ""))</f>
        <v/>
      </c>
      <c r="BV164" s="26"/>
      <c r="BW164" s="179" t="str">
        <f t="shared" si="86"/>
        <v/>
      </c>
      <c r="BX164" s="180" t="str">
        <f t="shared" si="87"/>
        <v/>
      </c>
      <c r="BY164" s="26"/>
      <c r="BZ164" s="40" t="str">
        <f t="shared" si="70"/>
        <v/>
      </c>
      <c r="CB164" s="40" t="str">
        <f t="shared" si="71"/>
        <v/>
      </c>
      <c r="CD164" s="28" t="str">
        <f t="shared" si="72"/>
        <v/>
      </c>
      <c r="CF164" s="28" t="str">
        <f t="shared" si="88"/>
        <v/>
      </c>
      <c r="CH164" s="28" t="str">
        <f t="shared" si="73"/>
        <v/>
      </c>
      <c r="CJ164" s="28" t="str">
        <f t="shared" si="89"/>
        <v/>
      </c>
      <c r="CL164" s="28">
        <f t="shared" si="90"/>
        <v>0</v>
      </c>
      <c r="CN164" s="28" t="str">
        <f t="shared" si="91"/>
        <v/>
      </c>
      <c r="CO164" s="26"/>
      <c r="CP164" s="28" t="str">
        <f t="shared" si="74"/>
        <v/>
      </c>
      <c r="CS164" s="17" t="str">
        <f t="shared" si="92"/>
        <v/>
      </c>
      <c r="CT164" s="19" t="str">
        <f t="shared" si="93"/>
        <v/>
      </c>
      <c r="CV164" s="179" t="str">
        <f t="shared" si="94"/>
        <v/>
      </c>
      <c r="CW164" s="180" t="str">
        <f t="shared" si="95"/>
        <v/>
      </c>
      <c r="CY164" s="28" t="str">
        <f t="shared" si="96"/>
        <v/>
      </c>
      <c r="CZ164" s="28" t="str">
        <f t="shared" si="97"/>
        <v/>
      </c>
      <c r="DU164" s="121" t="str">
        <f t="shared" si="75"/>
        <v/>
      </c>
      <c r="DW164" s="17" t="str">
        <f t="shared" si="76"/>
        <v/>
      </c>
    </row>
    <row r="165" spans="1:127" ht="30" customHeight="1" x14ac:dyDescent="0.25">
      <c r="A165" s="34"/>
      <c r="B165" s="266" t="str">
        <f t="shared" si="98"/>
        <v/>
      </c>
      <c r="C165" s="267"/>
      <c r="D165" s="268"/>
      <c r="E165" s="269"/>
      <c r="F165" s="269"/>
      <c r="G165" s="269"/>
      <c r="H165" s="270"/>
      <c r="I165" s="270"/>
      <c r="J165" s="270"/>
      <c r="K165" s="270"/>
      <c r="L165" s="270"/>
      <c r="M165" s="270"/>
      <c r="N165" s="270"/>
      <c r="O165" s="269"/>
      <c r="P165" s="269"/>
      <c r="Q165" s="269"/>
      <c r="R165" s="271"/>
      <c r="S165" s="272"/>
      <c r="T165" s="254" t="str">
        <f t="shared" si="69"/>
        <v/>
      </c>
      <c r="U165" s="255"/>
      <c r="V165" s="34"/>
      <c r="AG165" s="17" t="str">
        <f t="shared" si="77"/>
        <v/>
      </c>
      <c r="AI165" s="263">
        <v>158</v>
      </c>
      <c r="AJ165" s="264"/>
      <c r="AK165" s="265"/>
      <c r="AL165" s="263" t="str">
        <f t="shared" si="78"/>
        <v/>
      </c>
      <c r="AM165" s="264"/>
      <c r="AN165" s="264"/>
      <c r="AO165" s="263" t="str">
        <f t="shared" si="79"/>
        <v/>
      </c>
      <c r="AP165" s="264"/>
      <c r="AQ165" s="264"/>
      <c r="AR165" s="264"/>
      <c r="AS165" s="264"/>
      <c r="AT165" s="264"/>
      <c r="AU165" s="265"/>
      <c r="AV165" s="263" t="str">
        <f t="shared" si="80"/>
        <v/>
      </c>
      <c r="AW165" s="264"/>
      <c r="AX165" s="264"/>
      <c r="AY165" s="263" t="str">
        <f t="shared" si="81"/>
        <v/>
      </c>
      <c r="AZ165" s="265"/>
      <c r="BB165" s="24" t="str">
        <f>IF($AG165="", "", IF(AND($AL165="", $AO165="", $AV165="", $AY165=""), $BB$3, IF(COUNTIF($BB$8:$BB164, $BB$4)&gt;0, $BB$5, $BB$4)))</f>
        <v/>
      </c>
      <c r="BD165" s="31" t="str">
        <f t="shared" si="82"/>
        <v/>
      </c>
      <c r="BF165" s="28" t="str">
        <f t="shared" si="83"/>
        <v/>
      </c>
      <c r="BH165" s="28" t="str">
        <f>IF($E165="", "", $BH$3+SUMIF($O$8:$O164, $E165, $CJ$8:$CJ164)-SUMIF($E$8:$E164, $E165, $H$8:$H164))</f>
        <v/>
      </c>
      <c r="BJ165" s="17" t="str">
        <f t="shared" si="84"/>
        <v/>
      </c>
      <c r="BM165" s="28" t="str">
        <f t="shared" si="85"/>
        <v/>
      </c>
      <c r="BN165" s="26"/>
      <c r="BO165" s="28" t="str">
        <f>IF($O165="", "", $BH$3+SUMIF($O$8:$O164, $O165, $CP$8:$CP164)-SUMIF($E$8:$E164, $O165, $H$8:$H164))</f>
        <v/>
      </c>
      <c r="BP165" s="26"/>
      <c r="BQ165" s="69" t="str">
        <f>IF($AG165="", "", IF($R165="", $BQ$5, IFERROR(INDEX('Game Setup'!$JE$8:$JE$176, MATCH($R165, 'Game Setup'!$JE$8:$JE$176, 1)), "")))</f>
        <v/>
      </c>
      <c r="BR165" s="26"/>
      <c r="BS165" s="73" t="str">
        <f>IF(OR($E165="", $BQ165=""), "", IFERROR(INDEX('Game Setup'!$ML$8:$NE$176, MATCH($BQ165, 'Game Setup'!$JE$8:$JE$176, 0), MATCH($E165, 'Game Setup'!$ML$7:$NE$7, 0)), ""))</f>
        <v/>
      </c>
      <c r="BT165" s="74" t="str">
        <f>IF(OR($O165="", $BQ165=""), "", IFERROR(INDEX('Game Setup'!$ML$8:$NE$176, MATCH($BQ165, 'Game Setup'!$JE$8:$JE$176, 0), MATCH($O165, 'Game Setup'!$ML$7:$NE$7, 0)), ""))</f>
        <v/>
      </c>
      <c r="BU165" s="74" t="str">
        <f>IF(OR($O165="", $BQ165=""), "", IFERROR(INDEX('Game Setup'!$NG$8:$NG$176, MATCH($BQ165, 'Game Setup'!$JE$8:$JE$176, 0)), ""))</f>
        <v/>
      </c>
      <c r="BV165" s="26"/>
      <c r="BW165" s="179" t="str">
        <f t="shared" si="86"/>
        <v/>
      </c>
      <c r="BX165" s="180" t="str">
        <f t="shared" si="87"/>
        <v/>
      </c>
      <c r="BY165" s="26"/>
      <c r="BZ165" s="40" t="str">
        <f t="shared" si="70"/>
        <v/>
      </c>
      <c r="CB165" s="40" t="str">
        <f t="shared" si="71"/>
        <v/>
      </c>
      <c r="CD165" s="28" t="str">
        <f t="shared" si="72"/>
        <v/>
      </c>
      <c r="CF165" s="28" t="str">
        <f t="shared" si="88"/>
        <v/>
      </c>
      <c r="CH165" s="28" t="str">
        <f t="shared" si="73"/>
        <v/>
      </c>
      <c r="CJ165" s="28" t="str">
        <f t="shared" si="89"/>
        <v/>
      </c>
      <c r="CL165" s="28">
        <f t="shared" si="90"/>
        <v>0</v>
      </c>
      <c r="CN165" s="28" t="str">
        <f t="shared" si="91"/>
        <v/>
      </c>
      <c r="CO165" s="26"/>
      <c r="CP165" s="28" t="str">
        <f t="shared" si="74"/>
        <v/>
      </c>
      <c r="CS165" s="17" t="str">
        <f t="shared" si="92"/>
        <v/>
      </c>
      <c r="CT165" s="19" t="str">
        <f t="shared" si="93"/>
        <v/>
      </c>
      <c r="CV165" s="179" t="str">
        <f t="shared" si="94"/>
        <v/>
      </c>
      <c r="CW165" s="180" t="str">
        <f t="shared" si="95"/>
        <v/>
      </c>
      <c r="CY165" s="28" t="str">
        <f t="shared" si="96"/>
        <v/>
      </c>
      <c r="CZ165" s="28" t="str">
        <f t="shared" si="97"/>
        <v/>
      </c>
      <c r="DU165" s="121" t="str">
        <f t="shared" si="75"/>
        <v/>
      </c>
      <c r="DW165" s="17" t="str">
        <f t="shared" si="76"/>
        <v/>
      </c>
    </row>
    <row r="166" spans="1:127" ht="30" customHeight="1" x14ac:dyDescent="0.25">
      <c r="A166" s="34"/>
      <c r="B166" s="266" t="str">
        <f t="shared" si="98"/>
        <v/>
      </c>
      <c r="C166" s="267"/>
      <c r="D166" s="268"/>
      <c r="E166" s="269"/>
      <c r="F166" s="269"/>
      <c r="G166" s="269"/>
      <c r="H166" s="270"/>
      <c r="I166" s="270"/>
      <c r="J166" s="270"/>
      <c r="K166" s="270"/>
      <c r="L166" s="270"/>
      <c r="M166" s="270"/>
      <c r="N166" s="270"/>
      <c r="O166" s="269"/>
      <c r="P166" s="269"/>
      <c r="Q166" s="269"/>
      <c r="R166" s="271"/>
      <c r="S166" s="272"/>
      <c r="T166" s="254" t="str">
        <f t="shared" si="69"/>
        <v/>
      </c>
      <c r="U166" s="255"/>
      <c r="V166" s="34"/>
      <c r="AG166" s="17" t="str">
        <f t="shared" si="77"/>
        <v/>
      </c>
      <c r="AI166" s="263">
        <v>159</v>
      </c>
      <c r="AJ166" s="264"/>
      <c r="AK166" s="265"/>
      <c r="AL166" s="263" t="str">
        <f t="shared" si="78"/>
        <v/>
      </c>
      <c r="AM166" s="264"/>
      <c r="AN166" s="264"/>
      <c r="AO166" s="263" t="str">
        <f t="shared" si="79"/>
        <v/>
      </c>
      <c r="AP166" s="264"/>
      <c r="AQ166" s="264"/>
      <c r="AR166" s="264"/>
      <c r="AS166" s="264"/>
      <c r="AT166" s="264"/>
      <c r="AU166" s="265"/>
      <c r="AV166" s="263" t="str">
        <f t="shared" si="80"/>
        <v/>
      </c>
      <c r="AW166" s="264"/>
      <c r="AX166" s="264"/>
      <c r="AY166" s="263" t="str">
        <f t="shared" si="81"/>
        <v/>
      </c>
      <c r="AZ166" s="265"/>
      <c r="BB166" s="24" t="str">
        <f>IF($AG166="", "", IF(AND($AL166="", $AO166="", $AV166="", $AY166=""), $BB$3, IF(COUNTIF($BB$8:$BB165, $BB$4)&gt;0, $BB$5, $BB$4)))</f>
        <v/>
      </c>
      <c r="BD166" s="31" t="str">
        <f t="shared" si="82"/>
        <v/>
      </c>
      <c r="BF166" s="28" t="str">
        <f t="shared" si="83"/>
        <v/>
      </c>
      <c r="BH166" s="28" t="str">
        <f>IF($E166="", "", $BH$3+SUMIF($O$8:$O165, $E166, $CJ$8:$CJ165)-SUMIF($E$8:$E165, $E166, $H$8:$H165))</f>
        <v/>
      </c>
      <c r="BJ166" s="17" t="str">
        <f t="shared" si="84"/>
        <v/>
      </c>
      <c r="BM166" s="28" t="str">
        <f t="shared" si="85"/>
        <v/>
      </c>
      <c r="BN166" s="26"/>
      <c r="BO166" s="28" t="str">
        <f>IF($O166="", "", $BH$3+SUMIF($O$8:$O165, $O166, $CP$8:$CP165)-SUMIF($E$8:$E165, $O166, $H$8:$H165))</f>
        <v/>
      </c>
      <c r="BP166" s="26"/>
      <c r="BQ166" s="69" t="str">
        <f>IF($AG166="", "", IF($R166="", $BQ$5, IFERROR(INDEX('Game Setup'!$JE$8:$JE$176, MATCH($R166, 'Game Setup'!$JE$8:$JE$176, 1)), "")))</f>
        <v/>
      </c>
      <c r="BR166" s="26"/>
      <c r="BS166" s="73" t="str">
        <f>IF(OR($E166="", $BQ166=""), "", IFERROR(INDEX('Game Setup'!$ML$8:$NE$176, MATCH($BQ166, 'Game Setup'!$JE$8:$JE$176, 0), MATCH($E166, 'Game Setup'!$ML$7:$NE$7, 0)), ""))</f>
        <v/>
      </c>
      <c r="BT166" s="74" t="str">
        <f>IF(OR($O166="", $BQ166=""), "", IFERROR(INDEX('Game Setup'!$ML$8:$NE$176, MATCH($BQ166, 'Game Setup'!$JE$8:$JE$176, 0), MATCH($O166, 'Game Setup'!$ML$7:$NE$7, 0)), ""))</f>
        <v/>
      </c>
      <c r="BU166" s="74" t="str">
        <f>IF(OR($O166="", $BQ166=""), "", IFERROR(INDEX('Game Setup'!$NG$8:$NG$176, MATCH($BQ166, 'Game Setup'!$JE$8:$JE$176, 0)), ""))</f>
        <v/>
      </c>
      <c r="BV166" s="26"/>
      <c r="BW166" s="179" t="str">
        <f t="shared" si="86"/>
        <v/>
      </c>
      <c r="BX166" s="180" t="str">
        <f t="shared" si="87"/>
        <v/>
      </c>
      <c r="BY166" s="26"/>
      <c r="BZ166" s="40" t="str">
        <f t="shared" si="70"/>
        <v/>
      </c>
      <c r="CB166" s="40" t="str">
        <f t="shared" si="71"/>
        <v/>
      </c>
      <c r="CD166" s="28" t="str">
        <f t="shared" si="72"/>
        <v/>
      </c>
      <c r="CF166" s="28" t="str">
        <f t="shared" si="88"/>
        <v/>
      </c>
      <c r="CH166" s="28" t="str">
        <f t="shared" si="73"/>
        <v/>
      </c>
      <c r="CJ166" s="28" t="str">
        <f t="shared" si="89"/>
        <v/>
      </c>
      <c r="CL166" s="28">
        <f t="shared" si="90"/>
        <v>0</v>
      </c>
      <c r="CN166" s="28" t="str">
        <f t="shared" si="91"/>
        <v/>
      </c>
      <c r="CO166" s="26"/>
      <c r="CP166" s="28" t="str">
        <f t="shared" si="74"/>
        <v/>
      </c>
      <c r="CS166" s="17" t="str">
        <f t="shared" si="92"/>
        <v/>
      </c>
      <c r="CT166" s="19" t="str">
        <f t="shared" si="93"/>
        <v/>
      </c>
      <c r="CV166" s="179" t="str">
        <f t="shared" si="94"/>
        <v/>
      </c>
      <c r="CW166" s="180" t="str">
        <f t="shared" si="95"/>
        <v/>
      </c>
      <c r="CY166" s="28" t="str">
        <f t="shared" si="96"/>
        <v/>
      </c>
      <c r="CZ166" s="28" t="str">
        <f t="shared" si="97"/>
        <v/>
      </c>
      <c r="DU166" s="121" t="str">
        <f t="shared" si="75"/>
        <v/>
      </c>
      <c r="DW166" s="17" t="str">
        <f t="shared" si="76"/>
        <v/>
      </c>
    </row>
    <row r="167" spans="1:127" ht="30" customHeight="1" x14ac:dyDescent="0.25">
      <c r="A167" s="34"/>
      <c r="B167" s="266" t="str">
        <f t="shared" si="98"/>
        <v/>
      </c>
      <c r="C167" s="267"/>
      <c r="D167" s="268"/>
      <c r="E167" s="269"/>
      <c r="F167" s="269"/>
      <c r="G167" s="269"/>
      <c r="H167" s="270"/>
      <c r="I167" s="270"/>
      <c r="J167" s="270"/>
      <c r="K167" s="270"/>
      <c r="L167" s="270"/>
      <c r="M167" s="270"/>
      <c r="N167" s="270"/>
      <c r="O167" s="269"/>
      <c r="P167" s="269"/>
      <c r="Q167" s="269"/>
      <c r="R167" s="271"/>
      <c r="S167" s="272"/>
      <c r="T167" s="254" t="str">
        <f t="shared" si="69"/>
        <v/>
      </c>
      <c r="U167" s="255"/>
      <c r="V167" s="34"/>
      <c r="AG167" s="17" t="str">
        <f t="shared" si="77"/>
        <v/>
      </c>
      <c r="AI167" s="263">
        <v>160</v>
      </c>
      <c r="AJ167" s="264"/>
      <c r="AK167" s="265"/>
      <c r="AL167" s="263" t="str">
        <f t="shared" si="78"/>
        <v/>
      </c>
      <c r="AM167" s="264"/>
      <c r="AN167" s="264"/>
      <c r="AO167" s="263" t="str">
        <f t="shared" si="79"/>
        <v/>
      </c>
      <c r="AP167" s="264"/>
      <c r="AQ167" s="264"/>
      <c r="AR167" s="264"/>
      <c r="AS167" s="264"/>
      <c r="AT167" s="264"/>
      <c r="AU167" s="265"/>
      <c r="AV167" s="263" t="str">
        <f t="shared" si="80"/>
        <v/>
      </c>
      <c r="AW167" s="264"/>
      <c r="AX167" s="264"/>
      <c r="AY167" s="263" t="str">
        <f t="shared" si="81"/>
        <v/>
      </c>
      <c r="AZ167" s="265"/>
      <c r="BB167" s="24" t="str">
        <f>IF($AG167="", "", IF(AND($AL167="", $AO167="", $AV167="", $AY167=""), $BB$3, IF(COUNTIF($BB$8:$BB166, $BB$4)&gt;0, $BB$5, $BB$4)))</f>
        <v/>
      </c>
      <c r="BD167" s="31" t="str">
        <f t="shared" si="82"/>
        <v/>
      </c>
      <c r="BF167" s="28" t="str">
        <f t="shared" si="83"/>
        <v/>
      </c>
      <c r="BH167" s="28" t="str">
        <f>IF($E167="", "", $BH$3+SUMIF($O$8:$O166, $E167, $CJ$8:$CJ166)-SUMIF($E$8:$E166, $E167, $H$8:$H166))</f>
        <v/>
      </c>
      <c r="BJ167" s="17" t="str">
        <f t="shared" si="84"/>
        <v/>
      </c>
      <c r="BM167" s="28" t="str">
        <f t="shared" si="85"/>
        <v/>
      </c>
      <c r="BN167" s="26"/>
      <c r="BO167" s="28" t="str">
        <f>IF($O167="", "", $BH$3+SUMIF($O$8:$O166, $O167, $CP$8:$CP166)-SUMIF($E$8:$E166, $O167, $H$8:$H166))</f>
        <v/>
      </c>
      <c r="BP167" s="26"/>
      <c r="BQ167" s="69" t="str">
        <f>IF($AG167="", "", IF($R167="", $BQ$5, IFERROR(INDEX('Game Setup'!$JE$8:$JE$176, MATCH($R167, 'Game Setup'!$JE$8:$JE$176, 1)), "")))</f>
        <v/>
      </c>
      <c r="BR167" s="26"/>
      <c r="BS167" s="73" t="str">
        <f>IF(OR($E167="", $BQ167=""), "", IFERROR(INDEX('Game Setup'!$ML$8:$NE$176, MATCH($BQ167, 'Game Setup'!$JE$8:$JE$176, 0), MATCH($E167, 'Game Setup'!$ML$7:$NE$7, 0)), ""))</f>
        <v/>
      </c>
      <c r="BT167" s="74" t="str">
        <f>IF(OR($O167="", $BQ167=""), "", IFERROR(INDEX('Game Setup'!$ML$8:$NE$176, MATCH($BQ167, 'Game Setup'!$JE$8:$JE$176, 0), MATCH($O167, 'Game Setup'!$ML$7:$NE$7, 0)), ""))</f>
        <v/>
      </c>
      <c r="BU167" s="74" t="str">
        <f>IF(OR($O167="", $BQ167=""), "", IFERROR(INDEX('Game Setup'!$NG$8:$NG$176, MATCH($BQ167, 'Game Setup'!$JE$8:$JE$176, 0)), ""))</f>
        <v/>
      </c>
      <c r="BV167" s="26"/>
      <c r="BW167" s="179" t="str">
        <f t="shared" si="86"/>
        <v/>
      </c>
      <c r="BX167" s="180" t="str">
        <f t="shared" si="87"/>
        <v/>
      </c>
      <c r="BY167" s="26"/>
      <c r="BZ167" s="40" t="str">
        <f t="shared" si="70"/>
        <v/>
      </c>
      <c r="CB167" s="40" t="str">
        <f t="shared" si="71"/>
        <v/>
      </c>
      <c r="CD167" s="28" t="str">
        <f t="shared" si="72"/>
        <v/>
      </c>
      <c r="CF167" s="28" t="str">
        <f t="shared" si="88"/>
        <v/>
      </c>
      <c r="CH167" s="28" t="str">
        <f t="shared" si="73"/>
        <v/>
      </c>
      <c r="CJ167" s="28" t="str">
        <f t="shared" si="89"/>
        <v/>
      </c>
      <c r="CL167" s="28">
        <f t="shared" si="90"/>
        <v>0</v>
      </c>
      <c r="CN167" s="28" t="str">
        <f t="shared" si="91"/>
        <v/>
      </c>
      <c r="CO167" s="26"/>
      <c r="CP167" s="28" t="str">
        <f t="shared" si="74"/>
        <v/>
      </c>
      <c r="CS167" s="17" t="str">
        <f t="shared" si="92"/>
        <v/>
      </c>
      <c r="CT167" s="19" t="str">
        <f t="shared" si="93"/>
        <v/>
      </c>
      <c r="CV167" s="179" t="str">
        <f t="shared" si="94"/>
        <v/>
      </c>
      <c r="CW167" s="180" t="str">
        <f t="shared" si="95"/>
        <v/>
      </c>
      <c r="CY167" s="28" t="str">
        <f t="shared" si="96"/>
        <v/>
      </c>
      <c r="CZ167" s="28" t="str">
        <f t="shared" si="97"/>
        <v/>
      </c>
      <c r="DU167" s="121" t="str">
        <f t="shared" si="75"/>
        <v/>
      </c>
      <c r="DW167" s="17" t="str">
        <f t="shared" si="76"/>
        <v/>
      </c>
    </row>
    <row r="168" spans="1:127" ht="30" customHeight="1" x14ac:dyDescent="0.25">
      <c r="A168" s="34"/>
      <c r="B168" s="266" t="str">
        <f t="shared" si="98"/>
        <v/>
      </c>
      <c r="C168" s="267"/>
      <c r="D168" s="268"/>
      <c r="E168" s="269"/>
      <c r="F168" s="269"/>
      <c r="G168" s="269"/>
      <c r="H168" s="270"/>
      <c r="I168" s="270"/>
      <c r="J168" s="270"/>
      <c r="K168" s="270"/>
      <c r="L168" s="270"/>
      <c r="M168" s="270"/>
      <c r="N168" s="270"/>
      <c r="O168" s="269"/>
      <c r="P168" s="269"/>
      <c r="Q168" s="269"/>
      <c r="R168" s="271"/>
      <c r="S168" s="272"/>
      <c r="T168" s="254" t="str">
        <f t="shared" si="69"/>
        <v/>
      </c>
      <c r="U168" s="255"/>
      <c r="V168" s="34"/>
      <c r="AG168" s="17" t="str">
        <f t="shared" si="77"/>
        <v/>
      </c>
      <c r="AI168" s="263">
        <v>161</v>
      </c>
      <c r="AJ168" s="264"/>
      <c r="AK168" s="265"/>
      <c r="AL168" s="263" t="str">
        <f t="shared" si="78"/>
        <v/>
      </c>
      <c r="AM168" s="264"/>
      <c r="AN168" s="264"/>
      <c r="AO168" s="263" t="str">
        <f t="shared" si="79"/>
        <v/>
      </c>
      <c r="AP168" s="264"/>
      <c r="AQ168" s="264"/>
      <c r="AR168" s="264"/>
      <c r="AS168" s="264"/>
      <c r="AT168" s="264"/>
      <c r="AU168" s="265"/>
      <c r="AV168" s="263" t="str">
        <f t="shared" si="80"/>
        <v/>
      </c>
      <c r="AW168" s="264"/>
      <c r="AX168" s="264"/>
      <c r="AY168" s="263" t="str">
        <f t="shared" si="81"/>
        <v/>
      </c>
      <c r="AZ168" s="265"/>
      <c r="BB168" s="24" t="str">
        <f>IF($AG168="", "", IF(AND($AL168="", $AO168="", $AV168="", $AY168=""), $BB$3, IF(COUNTIF($BB$8:$BB167, $BB$4)&gt;0, $BB$5, $BB$4)))</f>
        <v/>
      </c>
      <c r="BD168" s="31" t="str">
        <f t="shared" si="82"/>
        <v/>
      </c>
      <c r="BF168" s="28" t="str">
        <f t="shared" si="83"/>
        <v/>
      </c>
      <c r="BH168" s="28" t="str">
        <f>IF($E168="", "", $BH$3+SUMIF($O$8:$O167, $E168, $CJ$8:$CJ167)-SUMIF($E$8:$E167, $E168, $H$8:$H167))</f>
        <v/>
      </c>
      <c r="BJ168" s="17" t="str">
        <f t="shared" si="84"/>
        <v/>
      </c>
      <c r="BM168" s="28" t="str">
        <f t="shared" si="85"/>
        <v/>
      </c>
      <c r="BN168" s="26"/>
      <c r="BO168" s="28" t="str">
        <f>IF($O168="", "", $BH$3+SUMIF($O$8:$O167, $O168, $CP$8:$CP167)-SUMIF($E$8:$E167, $O168, $H$8:$H167))</f>
        <v/>
      </c>
      <c r="BP168" s="26"/>
      <c r="BQ168" s="69" t="str">
        <f>IF($AG168="", "", IF($R168="", $BQ$5, IFERROR(INDEX('Game Setup'!$JE$8:$JE$176, MATCH($R168, 'Game Setup'!$JE$8:$JE$176, 1)), "")))</f>
        <v/>
      </c>
      <c r="BR168" s="26"/>
      <c r="BS168" s="73" t="str">
        <f>IF(OR($E168="", $BQ168=""), "", IFERROR(INDEX('Game Setup'!$ML$8:$NE$176, MATCH($BQ168, 'Game Setup'!$JE$8:$JE$176, 0), MATCH($E168, 'Game Setup'!$ML$7:$NE$7, 0)), ""))</f>
        <v/>
      </c>
      <c r="BT168" s="74" t="str">
        <f>IF(OR($O168="", $BQ168=""), "", IFERROR(INDEX('Game Setup'!$ML$8:$NE$176, MATCH($BQ168, 'Game Setup'!$JE$8:$JE$176, 0), MATCH($O168, 'Game Setup'!$ML$7:$NE$7, 0)), ""))</f>
        <v/>
      </c>
      <c r="BU168" s="74" t="str">
        <f>IF(OR($O168="", $BQ168=""), "", IFERROR(INDEX('Game Setup'!$NG$8:$NG$176, MATCH($BQ168, 'Game Setup'!$JE$8:$JE$176, 0)), ""))</f>
        <v/>
      </c>
      <c r="BV168" s="26"/>
      <c r="BW168" s="179" t="str">
        <f t="shared" si="86"/>
        <v/>
      </c>
      <c r="BX168" s="180" t="str">
        <f t="shared" si="87"/>
        <v/>
      </c>
      <c r="BY168" s="26"/>
      <c r="BZ168" s="40" t="str">
        <f t="shared" si="70"/>
        <v/>
      </c>
      <c r="CB168" s="40" t="str">
        <f t="shared" si="71"/>
        <v/>
      </c>
      <c r="CD168" s="28" t="str">
        <f t="shared" si="72"/>
        <v/>
      </c>
      <c r="CF168" s="28" t="str">
        <f t="shared" si="88"/>
        <v/>
      </c>
      <c r="CH168" s="28" t="str">
        <f t="shared" si="73"/>
        <v/>
      </c>
      <c r="CJ168" s="28" t="str">
        <f t="shared" si="89"/>
        <v/>
      </c>
      <c r="CL168" s="28">
        <f t="shared" si="90"/>
        <v>0</v>
      </c>
      <c r="CN168" s="28" t="str">
        <f t="shared" si="91"/>
        <v/>
      </c>
      <c r="CO168" s="26"/>
      <c r="CP168" s="28" t="str">
        <f t="shared" si="74"/>
        <v/>
      </c>
      <c r="CS168" s="17" t="str">
        <f t="shared" si="92"/>
        <v/>
      </c>
      <c r="CT168" s="19" t="str">
        <f t="shared" si="93"/>
        <v/>
      </c>
      <c r="CV168" s="179" t="str">
        <f t="shared" si="94"/>
        <v/>
      </c>
      <c r="CW168" s="180" t="str">
        <f t="shared" si="95"/>
        <v/>
      </c>
      <c r="CY168" s="28" t="str">
        <f t="shared" si="96"/>
        <v/>
      </c>
      <c r="CZ168" s="28" t="str">
        <f t="shared" si="97"/>
        <v/>
      </c>
      <c r="DU168" s="121" t="str">
        <f t="shared" si="75"/>
        <v/>
      </c>
      <c r="DW168" s="17" t="str">
        <f t="shared" si="76"/>
        <v/>
      </c>
    </row>
    <row r="169" spans="1:127" ht="30" customHeight="1" x14ac:dyDescent="0.25">
      <c r="A169" s="34"/>
      <c r="B169" s="266" t="str">
        <f t="shared" si="98"/>
        <v/>
      </c>
      <c r="C169" s="267"/>
      <c r="D169" s="268"/>
      <c r="E169" s="269"/>
      <c r="F169" s="269"/>
      <c r="G169" s="269"/>
      <c r="H169" s="270"/>
      <c r="I169" s="270"/>
      <c r="J169" s="270"/>
      <c r="K169" s="270"/>
      <c r="L169" s="270"/>
      <c r="M169" s="270"/>
      <c r="N169" s="270"/>
      <c r="O169" s="269"/>
      <c r="P169" s="269"/>
      <c r="Q169" s="269"/>
      <c r="R169" s="271"/>
      <c r="S169" s="272"/>
      <c r="T169" s="254" t="str">
        <f t="shared" si="69"/>
        <v/>
      </c>
      <c r="U169" s="255"/>
      <c r="V169" s="34"/>
      <c r="AG169" s="17" t="str">
        <f t="shared" si="77"/>
        <v/>
      </c>
      <c r="AI169" s="263">
        <v>162</v>
      </c>
      <c r="AJ169" s="264"/>
      <c r="AK169" s="265"/>
      <c r="AL169" s="263" t="str">
        <f t="shared" si="78"/>
        <v/>
      </c>
      <c r="AM169" s="264"/>
      <c r="AN169" s="264"/>
      <c r="AO169" s="263" t="str">
        <f t="shared" si="79"/>
        <v/>
      </c>
      <c r="AP169" s="264"/>
      <c r="AQ169" s="264"/>
      <c r="AR169" s="264"/>
      <c r="AS169" s="264"/>
      <c r="AT169" s="264"/>
      <c r="AU169" s="265"/>
      <c r="AV169" s="263" t="str">
        <f t="shared" si="80"/>
        <v/>
      </c>
      <c r="AW169" s="264"/>
      <c r="AX169" s="264"/>
      <c r="AY169" s="263" t="str">
        <f t="shared" si="81"/>
        <v/>
      </c>
      <c r="AZ169" s="265"/>
      <c r="BB169" s="24" t="str">
        <f>IF($AG169="", "", IF(AND($AL169="", $AO169="", $AV169="", $AY169=""), $BB$3, IF(COUNTIF($BB$8:$BB168, $BB$4)&gt;0, $BB$5, $BB$4)))</f>
        <v/>
      </c>
      <c r="BD169" s="31" t="str">
        <f t="shared" si="82"/>
        <v/>
      </c>
      <c r="BF169" s="28" t="str">
        <f t="shared" si="83"/>
        <v/>
      </c>
      <c r="BH169" s="28" t="str">
        <f>IF($E169="", "", $BH$3+SUMIF($O$8:$O168, $E169, $CJ$8:$CJ168)-SUMIF($E$8:$E168, $E169, $H$8:$H168))</f>
        <v/>
      </c>
      <c r="BJ169" s="17" t="str">
        <f t="shared" si="84"/>
        <v/>
      </c>
      <c r="BM169" s="28" t="str">
        <f t="shared" si="85"/>
        <v/>
      </c>
      <c r="BN169" s="26"/>
      <c r="BO169" s="28" t="str">
        <f>IF($O169="", "", $BH$3+SUMIF($O$8:$O168, $O169, $CP$8:$CP168)-SUMIF($E$8:$E168, $O169, $H$8:$H168))</f>
        <v/>
      </c>
      <c r="BP169" s="26"/>
      <c r="BQ169" s="69" t="str">
        <f>IF($AG169="", "", IF($R169="", $BQ$5, IFERROR(INDEX('Game Setup'!$JE$8:$JE$176, MATCH($R169, 'Game Setup'!$JE$8:$JE$176, 1)), "")))</f>
        <v/>
      </c>
      <c r="BR169" s="26"/>
      <c r="BS169" s="73" t="str">
        <f>IF(OR($E169="", $BQ169=""), "", IFERROR(INDEX('Game Setup'!$ML$8:$NE$176, MATCH($BQ169, 'Game Setup'!$JE$8:$JE$176, 0), MATCH($E169, 'Game Setup'!$ML$7:$NE$7, 0)), ""))</f>
        <v/>
      </c>
      <c r="BT169" s="74" t="str">
        <f>IF(OR($O169="", $BQ169=""), "", IFERROR(INDEX('Game Setup'!$ML$8:$NE$176, MATCH($BQ169, 'Game Setup'!$JE$8:$JE$176, 0), MATCH($O169, 'Game Setup'!$ML$7:$NE$7, 0)), ""))</f>
        <v/>
      </c>
      <c r="BU169" s="74" t="str">
        <f>IF(OR($O169="", $BQ169=""), "", IFERROR(INDEX('Game Setup'!$NG$8:$NG$176, MATCH($BQ169, 'Game Setup'!$JE$8:$JE$176, 0)), ""))</f>
        <v/>
      </c>
      <c r="BV169" s="26"/>
      <c r="BW169" s="179" t="str">
        <f t="shared" si="86"/>
        <v/>
      </c>
      <c r="BX169" s="180" t="str">
        <f t="shared" si="87"/>
        <v/>
      </c>
      <c r="BY169" s="26"/>
      <c r="BZ169" s="40" t="str">
        <f t="shared" si="70"/>
        <v/>
      </c>
      <c r="CB169" s="40" t="str">
        <f t="shared" si="71"/>
        <v/>
      </c>
      <c r="CD169" s="28" t="str">
        <f t="shared" si="72"/>
        <v/>
      </c>
      <c r="CF169" s="28" t="str">
        <f t="shared" si="88"/>
        <v/>
      </c>
      <c r="CH169" s="28" t="str">
        <f t="shared" si="73"/>
        <v/>
      </c>
      <c r="CJ169" s="28" t="str">
        <f t="shared" si="89"/>
        <v/>
      </c>
      <c r="CL169" s="28">
        <f t="shared" si="90"/>
        <v>0</v>
      </c>
      <c r="CN169" s="28" t="str">
        <f t="shared" si="91"/>
        <v/>
      </c>
      <c r="CO169" s="26"/>
      <c r="CP169" s="28" t="str">
        <f t="shared" si="74"/>
        <v/>
      </c>
      <c r="CS169" s="17" t="str">
        <f t="shared" si="92"/>
        <v/>
      </c>
      <c r="CT169" s="19" t="str">
        <f t="shared" si="93"/>
        <v/>
      </c>
      <c r="CV169" s="179" t="str">
        <f t="shared" si="94"/>
        <v/>
      </c>
      <c r="CW169" s="180" t="str">
        <f t="shared" si="95"/>
        <v/>
      </c>
      <c r="CY169" s="28" t="str">
        <f t="shared" si="96"/>
        <v/>
      </c>
      <c r="CZ169" s="28" t="str">
        <f t="shared" si="97"/>
        <v/>
      </c>
      <c r="DU169" s="121" t="str">
        <f t="shared" si="75"/>
        <v/>
      </c>
      <c r="DW169" s="17" t="str">
        <f t="shared" si="76"/>
        <v/>
      </c>
    </row>
    <row r="170" spans="1:127" ht="30" customHeight="1" x14ac:dyDescent="0.25">
      <c r="A170" s="34"/>
      <c r="B170" s="266" t="str">
        <f t="shared" si="98"/>
        <v/>
      </c>
      <c r="C170" s="267"/>
      <c r="D170" s="268"/>
      <c r="E170" s="269"/>
      <c r="F170" s="269"/>
      <c r="G170" s="269"/>
      <c r="H170" s="270"/>
      <c r="I170" s="270"/>
      <c r="J170" s="270"/>
      <c r="K170" s="270"/>
      <c r="L170" s="270"/>
      <c r="M170" s="270"/>
      <c r="N170" s="270"/>
      <c r="O170" s="269"/>
      <c r="P170" s="269"/>
      <c r="Q170" s="269"/>
      <c r="R170" s="271"/>
      <c r="S170" s="272"/>
      <c r="T170" s="254" t="str">
        <f t="shared" si="69"/>
        <v/>
      </c>
      <c r="U170" s="255"/>
      <c r="V170" s="34"/>
      <c r="AG170" s="17" t="str">
        <f t="shared" si="77"/>
        <v/>
      </c>
      <c r="AI170" s="263">
        <v>163</v>
      </c>
      <c r="AJ170" s="264"/>
      <c r="AK170" s="265"/>
      <c r="AL170" s="263" t="str">
        <f t="shared" si="78"/>
        <v/>
      </c>
      <c r="AM170" s="264"/>
      <c r="AN170" s="264"/>
      <c r="AO170" s="263" t="str">
        <f t="shared" si="79"/>
        <v/>
      </c>
      <c r="AP170" s="264"/>
      <c r="AQ170" s="264"/>
      <c r="AR170" s="264"/>
      <c r="AS170" s="264"/>
      <c r="AT170" s="264"/>
      <c r="AU170" s="265"/>
      <c r="AV170" s="263" t="str">
        <f t="shared" si="80"/>
        <v/>
      </c>
      <c r="AW170" s="264"/>
      <c r="AX170" s="264"/>
      <c r="AY170" s="263" t="str">
        <f t="shared" si="81"/>
        <v/>
      </c>
      <c r="AZ170" s="265"/>
      <c r="BB170" s="24" t="str">
        <f>IF($AG170="", "", IF(AND($AL170="", $AO170="", $AV170="", $AY170=""), $BB$3, IF(COUNTIF($BB$8:$BB169, $BB$4)&gt;0, $BB$5, $BB$4)))</f>
        <v/>
      </c>
      <c r="BD170" s="31" t="str">
        <f t="shared" si="82"/>
        <v/>
      </c>
      <c r="BF170" s="28" t="str">
        <f t="shared" si="83"/>
        <v/>
      </c>
      <c r="BH170" s="28" t="str">
        <f>IF($E170="", "", $BH$3+SUMIF($O$8:$O169, $E170, $CJ$8:$CJ169)-SUMIF($E$8:$E169, $E170, $H$8:$H169))</f>
        <v/>
      </c>
      <c r="BJ170" s="17" t="str">
        <f t="shared" si="84"/>
        <v/>
      </c>
      <c r="BM170" s="28" t="str">
        <f t="shared" si="85"/>
        <v/>
      </c>
      <c r="BN170" s="26"/>
      <c r="BO170" s="28" t="str">
        <f>IF($O170="", "", $BH$3+SUMIF($O$8:$O169, $O170, $CP$8:$CP169)-SUMIF($E$8:$E169, $O170, $H$8:$H169))</f>
        <v/>
      </c>
      <c r="BP170" s="26"/>
      <c r="BQ170" s="69" t="str">
        <f>IF($AG170="", "", IF($R170="", $BQ$5, IFERROR(INDEX('Game Setup'!$JE$8:$JE$176, MATCH($R170, 'Game Setup'!$JE$8:$JE$176, 1)), "")))</f>
        <v/>
      </c>
      <c r="BR170" s="26"/>
      <c r="BS170" s="73" t="str">
        <f>IF(OR($E170="", $BQ170=""), "", IFERROR(INDEX('Game Setup'!$ML$8:$NE$176, MATCH($BQ170, 'Game Setup'!$JE$8:$JE$176, 0), MATCH($E170, 'Game Setup'!$ML$7:$NE$7, 0)), ""))</f>
        <v/>
      </c>
      <c r="BT170" s="74" t="str">
        <f>IF(OR($O170="", $BQ170=""), "", IFERROR(INDEX('Game Setup'!$ML$8:$NE$176, MATCH($BQ170, 'Game Setup'!$JE$8:$JE$176, 0), MATCH($O170, 'Game Setup'!$ML$7:$NE$7, 0)), ""))</f>
        <v/>
      </c>
      <c r="BU170" s="74" t="str">
        <f>IF(OR($O170="", $BQ170=""), "", IFERROR(INDEX('Game Setup'!$NG$8:$NG$176, MATCH($BQ170, 'Game Setup'!$JE$8:$JE$176, 0)), ""))</f>
        <v/>
      </c>
      <c r="BV170" s="26"/>
      <c r="BW170" s="179" t="str">
        <f t="shared" si="86"/>
        <v/>
      </c>
      <c r="BX170" s="180" t="str">
        <f t="shared" si="87"/>
        <v/>
      </c>
      <c r="BY170" s="26"/>
      <c r="BZ170" s="40" t="str">
        <f t="shared" si="70"/>
        <v/>
      </c>
      <c r="CB170" s="40" t="str">
        <f t="shared" si="71"/>
        <v/>
      </c>
      <c r="CD170" s="28" t="str">
        <f t="shared" si="72"/>
        <v/>
      </c>
      <c r="CF170" s="28" t="str">
        <f t="shared" si="88"/>
        <v/>
      </c>
      <c r="CH170" s="28" t="str">
        <f t="shared" si="73"/>
        <v/>
      </c>
      <c r="CJ170" s="28" t="str">
        <f t="shared" si="89"/>
        <v/>
      </c>
      <c r="CL170" s="28">
        <f t="shared" si="90"/>
        <v>0</v>
      </c>
      <c r="CN170" s="28" t="str">
        <f t="shared" si="91"/>
        <v/>
      </c>
      <c r="CO170" s="26"/>
      <c r="CP170" s="28" t="str">
        <f t="shared" si="74"/>
        <v/>
      </c>
      <c r="CS170" s="17" t="str">
        <f t="shared" si="92"/>
        <v/>
      </c>
      <c r="CT170" s="19" t="str">
        <f t="shared" si="93"/>
        <v/>
      </c>
      <c r="CV170" s="179" t="str">
        <f t="shared" si="94"/>
        <v/>
      </c>
      <c r="CW170" s="180" t="str">
        <f t="shared" si="95"/>
        <v/>
      </c>
      <c r="CY170" s="28" t="str">
        <f t="shared" si="96"/>
        <v/>
      </c>
      <c r="CZ170" s="28" t="str">
        <f t="shared" si="97"/>
        <v/>
      </c>
      <c r="DU170" s="121" t="str">
        <f t="shared" si="75"/>
        <v/>
      </c>
      <c r="DW170" s="17" t="str">
        <f t="shared" si="76"/>
        <v/>
      </c>
    </row>
    <row r="171" spans="1:127" ht="30" customHeight="1" x14ac:dyDescent="0.25">
      <c r="A171" s="34"/>
      <c r="B171" s="266" t="str">
        <f t="shared" si="98"/>
        <v/>
      </c>
      <c r="C171" s="267"/>
      <c r="D171" s="268"/>
      <c r="E171" s="269"/>
      <c r="F171" s="269"/>
      <c r="G171" s="269"/>
      <c r="H171" s="270"/>
      <c r="I171" s="270"/>
      <c r="J171" s="270"/>
      <c r="K171" s="270"/>
      <c r="L171" s="270"/>
      <c r="M171" s="270"/>
      <c r="N171" s="270"/>
      <c r="O171" s="269"/>
      <c r="P171" s="269"/>
      <c r="Q171" s="269"/>
      <c r="R171" s="271"/>
      <c r="S171" s="272"/>
      <c r="T171" s="254" t="str">
        <f t="shared" si="69"/>
        <v/>
      </c>
      <c r="U171" s="255"/>
      <c r="V171" s="34"/>
      <c r="AG171" s="17" t="str">
        <f t="shared" si="77"/>
        <v/>
      </c>
      <c r="AI171" s="263">
        <v>164</v>
      </c>
      <c r="AJ171" s="264"/>
      <c r="AK171" s="265"/>
      <c r="AL171" s="263" t="str">
        <f t="shared" si="78"/>
        <v/>
      </c>
      <c r="AM171" s="264"/>
      <c r="AN171" s="264"/>
      <c r="AO171" s="263" t="str">
        <f t="shared" si="79"/>
        <v/>
      </c>
      <c r="AP171" s="264"/>
      <c r="AQ171" s="264"/>
      <c r="AR171" s="264"/>
      <c r="AS171" s="264"/>
      <c r="AT171" s="264"/>
      <c r="AU171" s="265"/>
      <c r="AV171" s="263" t="str">
        <f t="shared" si="80"/>
        <v/>
      </c>
      <c r="AW171" s="264"/>
      <c r="AX171" s="264"/>
      <c r="AY171" s="263" t="str">
        <f t="shared" si="81"/>
        <v/>
      </c>
      <c r="AZ171" s="265"/>
      <c r="BB171" s="24" t="str">
        <f>IF($AG171="", "", IF(AND($AL171="", $AO171="", $AV171="", $AY171=""), $BB$3, IF(COUNTIF($BB$8:$BB170, $BB$4)&gt;0, $BB$5, $BB$4)))</f>
        <v/>
      </c>
      <c r="BD171" s="31" t="str">
        <f t="shared" si="82"/>
        <v/>
      </c>
      <c r="BF171" s="28" t="str">
        <f t="shared" si="83"/>
        <v/>
      </c>
      <c r="BH171" s="28" t="str">
        <f>IF($E171="", "", $BH$3+SUMIF($O$8:$O170, $E171, $CJ$8:$CJ170)-SUMIF($E$8:$E170, $E171, $H$8:$H170))</f>
        <v/>
      </c>
      <c r="BJ171" s="17" t="str">
        <f t="shared" si="84"/>
        <v/>
      </c>
      <c r="BM171" s="28" t="str">
        <f t="shared" si="85"/>
        <v/>
      </c>
      <c r="BN171" s="26"/>
      <c r="BO171" s="28" t="str">
        <f>IF($O171="", "", $BH$3+SUMIF($O$8:$O170, $O171, $CP$8:$CP170)-SUMIF($E$8:$E170, $O171, $H$8:$H170))</f>
        <v/>
      </c>
      <c r="BP171" s="26"/>
      <c r="BQ171" s="69" t="str">
        <f>IF($AG171="", "", IF($R171="", $BQ$5, IFERROR(INDEX('Game Setup'!$JE$8:$JE$176, MATCH($R171, 'Game Setup'!$JE$8:$JE$176, 1)), "")))</f>
        <v/>
      </c>
      <c r="BR171" s="26"/>
      <c r="BS171" s="73" t="str">
        <f>IF(OR($E171="", $BQ171=""), "", IFERROR(INDEX('Game Setup'!$ML$8:$NE$176, MATCH($BQ171, 'Game Setup'!$JE$8:$JE$176, 0), MATCH($E171, 'Game Setup'!$ML$7:$NE$7, 0)), ""))</f>
        <v/>
      </c>
      <c r="BT171" s="74" t="str">
        <f>IF(OR($O171="", $BQ171=""), "", IFERROR(INDEX('Game Setup'!$ML$8:$NE$176, MATCH($BQ171, 'Game Setup'!$JE$8:$JE$176, 0), MATCH($O171, 'Game Setup'!$ML$7:$NE$7, 0)), ""))</f>
        <v/>
      </c>
      <c r="BU171" s="74" t="str">
        <f>IF(OR($O171="", $BQ171=""), "", IFERROR(INDEX('Game Setup'!$NG$8:$NG$176, MATCH($BQ171, 'Game Setup'!$JE$8:$JE$176, 0)), ""))</f>
        <v/>
      </c>
      <c r="BV171" s="26"/>
      <c r="BW171" s="179" t="str">
        <f t="shared" si="86"/>
        <v/>
      </c>
      <c r="BX171" s="180" t="str">
        <f t="shared" si="87"/>
        <v/>
      </c>
      <c r="BY171" s="26"/>
      <c r="BZ171" s="40" t="str">
        <f t="shared" si="70"/>
        <v/>
      </c>
      <c r="CB171" s="40" t="str">
        <f t="shared" si="71"/>
        <v/>
      </c>
      <c r="CD171" s="28" t="str">
        <f t="shared" si="72"/>
        <v/>
      </c>
      <c r="CF171" s="28" t="str">
        <f t="shared" si="88"/>
        <v/>
      </c>
      <c r="CH171" s="28" t="str">
        <f t="shared" si="73"/>
        <v/>
      </c>
      <c r="CJ171" s="28" t="str">
        <f t="shared" si="89"/>
        <v/>
      </c>
      <c r="CL171" s="28">
        <f t="shared" si="90"/>
        <v>0</v>
      </c>
      <c r="CN171" s="28" t="str">
        <f t="shared" si="91"/>
        <v/>
      </c>
      <c r="CO171" s="26"/>
      <c r="CP171" s="28" t="str">
        <f t="shared" si="74"/>
        <v/>
      </c>
      <c r="CS171" s="17" t="str">
        <f t="shared" si="92"/>
        <v/>
      </c>
      <c r="CT171" s="19" t="str">
        <f t="shared" si="93"/>
        <v/>
      </c>
      <c r="CV171" s="179" t="str">
        <f t="shared" si="94"/>
        <v/>
      </c>
      <c r="CW171" s="180" t="str">
        <f t="shared" si="95"/>
        <v/>
      </c>
      <c r="CY171" s="28" t="str">
        <f t="shared" si="96"/>
        <v/>
      </c>
      <c r="CZ171" s="28" t="str">
        <f t="shared" si="97"/>
        <v/>
      </c>
      <c r="DU171" s="121" t="str">
        <f t="shared" si="75"/>
        <v/>
      </c>
      <c r="DW171" s="17" t="str">
        <f t="shared" si="76"/>
        <v/>
      </c>
    </row>
    <row r="172" spans="1:127" ht="30" customHeight="1" x14ac:dyDescent="0.25">
      <c r="A172" s="34"/>
      <c r="B172" s="266" t="str">
        <f t="shared" si="98"/>
        <v/>
      </c>
      <c r="C172" s="267"/>
      <c r="D172" s="268"/>
      <c r="E172" s="269"/>
      <c r="F172" s="269"/>
      <c r="G172" s="269"/>
      <c r="H172" s="270"/>
      <c r="I172" s="270"/>
      <c r="J172" s="270"/>
      <c r="K172" s="270"/>
      <c r="L172" s="270"/>
      <c r="M172" s="270"/>
      <c r="N172" s="270"/>
      <c r="O172" s="269"/>
      <c r="P172" s="269"/>
      <c r="Q172" s="269"/>
      <c r="R172" s="271"/>
      <c r="S172" s="272"/>
      <c r="T172" s="254" t="str">
        <f t="shared" si="69"/>
        <v/>
      </c>
      <c r="U172" s="255"/>
      <c r="V172" s="34"/>
      <c r="AG172" s="17" t="str">
        <f t="shared" si="77"/>
        <v/>
      </c>
      <c r="AI172" s="263">
        <v>165</v>
      </c>
      <c r="AJ172" s="264"/>
      <c r="AK172" s="265"/>
      <c r="AL172" s="263" t="str">
        <f t="shared" si="78"/>
        <v/>
      </c>
      <c r="AM172" s="264"/>
      <c r="AN172" s="264"/>
      <c r="AO172" s="263" t="str">
        <f t="shared" si="79"/>
        <v/>
      </c>
      <c r="AP172" s="264"/>
      <c r="AQ172" s="264"/>
      <c r="AR172" s="264"/>
      <c r="AS172" s="264"/>
      <c r="AT172" s="264"/>
      <c r="AU172" s="265"/>
      <c r="AV172" s="263" t="str">
        <f t="shared" si="80"/>
        <v/>
      </c>
      <c r="AW172" s="264"/>
      <c r="AX172" s="264"/>
      <c r="AY172" s="263" t="str">
        <f t="shared" si="81"/>
        <v/>
      </c>
      <c r="AZ172" s="265"/>
      <c r="BB172" s="24" t="str">
        <f>IF($AG172="", "", IF(AND($AL172="", $AO172="", $AV172="", $AY172=""), $BB$3, IF(COUNTIF($BB$8:$BB171, $BB$4)&gt;0, $BB$5, $BB$4)))</f>
        <v/>
      </c>
      <c r="BD172" s="31" t="str">
        <f t="shared" si="82"/>
        <v/>
      </c>
      <c r="BF172" s="28" t="str">
        <f t="shared" si="83"/>
        <v/>
      </c>
      <c r="BH172" s="28" t="str">
        <f>IF($E172="", "", $BH$3+SUMIF($O$8:$O171, $E172, $CJ$8:$CJ171)-SUMIF($E$8:$E171, $E172, $H$8:$H171))</f>
        <v/>
      </c>
      <c r="BJ172" s="17" t="str">
        <f t="shared" si="84"/>
        <v/>
      </c>
      <c r="BM172" s="28" t="str">
        <f t="shared" si="85"/>
        <v/>
      </c>
      <c r="BN172" s="26"/>
      <c r="BO172" s="28" t="str">
        <f>IF($O172="", "", $BH$3+SUMIF($O$8:$O171, $O172, $CP$8:$CP171)-SUMIF($E$8:$E171, $O172, $H$8:$H171))</f>
        <v/>
      </c>
      <c r="BP172" s="26"/>
      <c r="BQ172" s="69" t="str">
        <f>IF($AG172="", "", IF($R172="", $BQ$5, IFERROR(INDEX('Game Setup'!$JE$8:$JE$176, MATCH($R172, 'Game Setup'!$JE$8:$JE$176, 1)), "")))</f>
        <v/>
      </c>
      <c r="BR172" s="26"/>
      <c r="BS172" s="73" t="str">
        <f>IF(OR($E172="", $BQ172=""), "", IFERROR(INDEX('Game Setup'!$ML$8:$NE$176, MATCH($BQ172, 'Game Setup'!$JE$8:$JE$176, 0), MATCH($E172, 'Game Setup'!$ML$7:$NE$7, 0)), ""))</f>
        <v/>
      </c>
      <c r="BT172" s="74" t="str">
        <f>IF(OR($O172="", $BQ172=""), "", IFERROR(INDEX('Game Setup'!$ML$8:$NE$176, MATCH($BQ172, 'Game Setup'!$JE$8:$JE$176, 0), MATCH($O172, 'Game Setup'!$ML$7:$NE$7, 0)), ""))</f>
        <v/>
      </c>
      <c r="BU172" s="74" t="str">
        <f>IF(OR($O172="", $BQ172=""), "", IFERROR(INDEX('Game Setup'!$NG$8:$NG$176, MATCH($BQ172, 'Game Setup'!$JE$8:$JE$176, 0)), ""))</f>
        <v/>
      </c>
      <c r="BV172" s="26"/>
      <c r="BW172" s="179" t="str">
        <f t="shared" si="86"/>
        <v/>
      </c>
      <c r="BX172" s="180" t="str">
        <f t="shared" si="87"/>
        <v/>
      </c>
      <c r="BY172" s="26"/>
      <c r="BZ172" s="40" t="str">
        <f t="shared" si="70"/>
        <v/>
      </c>
      <c r="CB172" s="40" t="str">
        <f t="shared" si="71"/>
        <v/>
      </c>
      <c r="CD172" s="28" t="str">
        <f t="shared" si="72"/>
        <v/>
      </c>
      <c r="CF172" s="28" t="str">
        <f t="shared" si="88"/>
        <v/>
      </c>
      <c r="CH172" s="28" t="str">
        <f t="shared" si="73"/>
        <v/>
      </c>
      <c r="CJ172" s="28" t="str">
        <f t="shared" si="89"/>
        <v/>
      </c>
      <c r="CL172" s="28">
        <f t="shared" si="90"/>
        <v>0</v>
      </c>
      <c r="CN172" s="28" t="str">
        <f t="shared" si="91"/>
        <v/>
      </c>
      <c r="CO172" s="26"/>
      <c r="CP172" s="28" t="str">
        <f t="shared" si="74"/>
        <v/>
      </c>
      <c r="CS172" s="17" t="str">
        <f t="shared" si="92"/>
        <v/>
      </c>
      <c r="CT172" s="19" t="str">
        <f t="shared" si="93"/>
        <v/>
      </c>
      <c r="CV172" s="179" t="str">
        <f t="shared" si="94"/>
        <v/>
      </c>
      <c r="CW172" s="180" t="str">
        <f t="shared" si="95"/>
        <v/>
      </c>
      <c r="CY172" s="28" t="str">
        <f t="shared" si="96"/>
        <v/>
      </c>
      <c r="CZ172" s="28" t="str">
        <f t="shared" si="97"/>
        <v/>
      </c>
      <c r="DU172" s="121" t="str">
        <f t="shared" si="75"/>
        <v/>
      </c>
      <c r="DW172" s="17" t="str">
        <f t="shared" si="76"/>
        <v/>
      </c>
    </row>
    <row r="173" spans="1:127" ht="30" customHeight="1" x14ac:dyDescent="0.25">
      <c r="A173" s="34"/>
      <c r="B173" s="266" t="str">
        <f t="shared" si="98"/>
        <v/>
      </c>
      <c r="C173" s="267"/>
      <c r="D173" s="268"/>
      <c r="E173" s="269"/>
      <c r="F173" s="269"/>
      <c r="G173" s="269"/>
      <c r="H173" s="270"/>
      <c r="I173" s="270"/>
      <c r="J173" s="270"/>
      <c r="K173" s="270"/>
      <c r="L173" s="270"/>
      <c r="M173" s="270"/>
      <c r="N173" s="270"/>
      <c r="O173" s="269"/>
      <c r="P173" s="269"/>
      <c r="Q173" s="269"/>
      <c r="R173" s="271"/>
      <c r="S173" s="272"/>
      <c r="T173" s="254" t="str">
        <f t="shared" si="69"/>
        <v/>
      </c>
      <c r="U173" s="255"/>
      <c r="V173" s="34"/>
      <c r="AG173" s="17" t="str">
        <f t="shared" si="77"/>
        <v/>
      </c>
      <c r="AI173" s="263">
        <v>166</v>
      </c>
      <c r="AJ173" s="264"/>
      <c r="AK173" s="265"/>
      <c r="AL173" s="263" t="str">
        <f t="shared" si="78"/>
        <v/>
      </c>
      <c r="AM173" s="264"/>
      <c r="AN173" s="264"/>
      <c r="AO173" s="263" t="str">
        <f t="shared" si="79"/>
        <v/>
      </c>
      <c r="AP173" s="264"/>
      <c r="AQ173" s="264"/>
      <c r="AR173" s="264"/>
      <c r="AS173" s="264"/>
      <c r="AT173" s="264"/>
      <c r="AU173" s="265"/>
      <c r="AV173" s="263" t="str">
        <f t="shared" si="80"/>
        <v/>
      </c>
      <c r="AW173" s="264"/>
      <c r="AX173" s="264"/>
      <c r="AY173" s="263" t="str">
        <f t="shared" si="81"/>
        <v/>
      </c>
      <c r="AZ173" s="265"/>
      <c r="BB173" s="24" t="str">
        <f>IF($AG173="", "", IF(AND($AL173="", $AO173="", $AV173="", $AY173=""), $BB$3, IF(COUNTIF($BB$8:$BB172, $BB$4)&gt;0, $BB$5, $BB$4)))</f>
        <v/>
      </c>
      <c r="BD173" s="31" t="str">
        <f t="shared" si="82"/>
        <v/>
      </c>
      <c r="BF173" s="28" t="str">
        <f t="shared" si="83"/>
        <v/>
      </c>
      <c r="BH173" s="28" t="str">
        <f>IF($E173="", "", $BH$3+SUMIF($O$8:$O172, $E173, $CJ$8:$CJ172)-SUMIF($E$8:$E172, $E173, $H$8:$H172))</f>
        <v/>
      </c>
      <c r="BJ173" s="17" t="str">
        <f t="shared" si="84"/>
        <v/>
      </c>
      <c r="BM173" s="28" t="str">
        <f t="shared" si="85"/>
        <v/>
      </c>
      <c r="BN173" s="26"/>
      <c r="BO173" s="28" t="str">
        <f>IF($O173="", "", $BH$3+SUMIF($O$8:$O172, $O173, $CP$8:$CP172)-SUMIF($E$8:$E172, $O173, $H$8:$H172))</f>
        <v/>
      </c>
      <c r="BP173" s="26"/>
      <c r="BQ173" s="69" t="str">
        <f>IF($AG173="", "", IF($R173="", $BQ$5, IFERROR(INDEX('Game Setup'!$JE$8:$JE$176, MATCH($R173, 'Game Setup'!$JE$8:$JE$176, 1)), "")))</f>
        <v/>
      </c>
      <c r="BR173" s="26"/>
      <c r="BS173" s="73" t="str">
        <f>IF(OR($E173="", $BQ173=""), "", IFERROR(INDEX('Game Setup'!$ML$8:$NE$176, MATCH($BQ173, 'Game Setup'!$JE$8:$JE$176, 0), MATCH($E173, 'Game Setup'!$ML$7:$NE$7, 0)), ""))</f>
        <v/>
      </c>
      <c r="BT173" s="74" t="str">
        <f>IF(OR($O173="", $BQ173=""), "", IFERROR(INDEX('Game Setup'!$ML$8:$NE$176, MATCH($BQ173, 'Game Setup'!$JE$8:$JE$176, 0), MATCH($O173, 'Game Setup'!$ML$7:$NE$7, 0)), ""))</f>
        <v/>
      </c>
      <c r="BU173" s="74" t="str">
        <f>IF(OR($O173="", $BQ173=""), "", IFERROR(INDEX('Game Setup'!$NG$8:$NG$176, MATCH($BQ173, 'Game Setup'!$JE$8:$JE$176, 0)), ""))</f>
        <v/>
      </c>
      <c r="BV173" s="26"/>
      <c r="BW173" s="179" t="str">
        <f t="shared" si="86"/>
        <v/>
      </c>
      <c r="BX173" s="180" t="str">
        <f t="shared" si="87"/>
        <v/>
      </c>
      <c r="BY173" s="26"/>
      <c r="BZ173" s="40" t="str">
        <f t="shared" si="70"/>
        <v/>
      </c>
      <c r="CB173" s="40" t="str">
        <f t="shared" si="71"/>
        <v/>
      </c>
      <c r="CD173" s="28" t="str">
        <f t="shared" si="72"/>
        <v/>
      </c>
      <c r="CF173" s="28" t="str">
        <f t="shared" si="88"/>
        <v/>
      </c>
      <c r="CH173" s="28" t="str">
        <f t="shared" si="73"/>
        <v/>
      </c>
      <c r="CJ173" s="28" t="str">
        <f t="shared" si="89"/>
        <v/>
      </c>
      <c r="CL173" s="28">
        <f t="shared" si="90"/>
        <v>0</v>
      </c>
      <c r="CN173" s="28" t="str">
        <f t="shared" si="91"/>
        <v/>
      </c>
      <c r="CO173" s="26"/>
      <c r="CP173" s="28" t="str">
        <f t="shared" si="74"/>
        <v/>
      </c>
      <c r="CS173" s="17" t="str">
        <f t="shared" si="92"/>
        <v/>
      </c>
      <c r="CT173" s="19" t="str">
        <f t="shared" si="93"/>
        <v/>
      </c>
      <c r="CV173" s="179" t="str">
        <f t="shared" si="94"/>
        <v/>
      </c>
      <c r="CW173" s="180" t="str">
        <f t="shared" si="95"/>
        <v/>
      </c>
      <c r="CY173" s="28" t="str">
        <f t="shared" si="96"/>
        <v/>
      </c>
      <c r="CZ173" s="28" t="str">
        <f t="shared" si="97"/>
        <v/>
      </c>
      <c r="DU173" s="121" t="str">
        <f t="shared" si="75"/>
        <v/>
      </c>
      <c r="DW173" s="17" t="str">
        <f t="shared" si="76"/>
        <v/>
      </c>
    </row>
    <row r="174" spans="1:127" ht="30" customHeight="1" x14ac:dyDescent="0.25">
      <c r="A174" s="34"/>
      <c r="B174" s="266" t="str">
        <f t="shared" si="98"/>
        <v/>
      </c>
      <c r="C174" s="267"/>
      <c r="D174" s="268"/>
      <c r="E174" s="269"/>
      <c r="F174" s="269"/>
      <c r="G174" s="269"/>
      <c r="H174" s="270"/>
      <c r="I174" s="270"/>
      <c r="J174" s="270"/>
      <c r="K174" s="270"/>
      <c r="L174" s="270"/>
      <c r="M174" s="270"/>
      <c r="N174" s="270"/>
      <c r="O174" s="269"/>
      <c r="P174" s="269"/>
      <c r="Q174" s="269"/>
      <c r="R174" s="271"/>
      <c r="S174" s="272"/>
      <c r="T174" s="254" t="str">
        <f t="shared" si="69"/>
        <v/>
      </c>
      <c r="U174" s="255"/>
      <c r="V174" s="34"/>
      <c r="AG174" s="17" t="str">
        <f t="shared" si="77"/>
        <v/>
      </c>
      <c r="AI174" s="263">
        <v>167</v>
      </c>
      <c r="AJ174" s="264"/>
      <c r="AK174" s="265"/>
      <c r="AL174" s="263" t="str">
        <f t="shared" si="78"/>
        <v/>
      </c>
      <c r="AM174" s="264"/>
      <c r="AN174" s="264"/>
      <c r="AO174" s="263" t="str">
        <f t="shared" si="79"/>
        <v/>
      </c>
      <c r="AP174" s="264"/>
      <c r="AQ174" s="264"/>
      <c r="AR174" s="264"/>
      <c r="AS174" s="264"/>
      <c r="AT174" s="264"/>
      <c r="AU174" s="265"/>
      <c r="AV174" s="263" t="str">
        <f t="shared" si="80"/>
        <v/>
      </c>
      <c r="AW174" s="264"/>
      <c r="AX174" s="264"/>
      <c r="AY174" s="263" t="str">
        <f t="shared" si="81"/>
        <v/>
      </c>
      <c r="AZ174" s="265"/>
      <c r="BB174" s="24" t="str">
        <f>IF($AG174="", "", IF(AND($AL174="", $AO174="", $AV174="", $AY174=""), $BB$3, IF(COUNTIF($BB$8:$BB173, $BB$4)&gt;0, $BB$5, $BB$4)))</f>
        <v/>
      </c>
      <c r="BD174" s="31" t="str">
        <f t="shared" si="82"/>
        <v/>
      </c>
      <c r="BF174" s="28" t="str">
        <f t="shared" si="83"/>
        <v/>
      </c>
      <c r="BH174" s="28" t="str">
        <f>IF($E174="", "", $BH$3+SUMIF($O$8:$O173, $E174, $CJ$8:$CJ173)-SUMIF($E$8:$E173, $E174, $H$8:$H173))</f>
        <v/>
      </c>
      <c r="BJ174" s="17" t="str">
        <f t="shared" si="84"/>
        <v/>
      </c>
      <c r="BM174" s="28" t="str">
        <f t="shared" si="85"/>
        <v/>
      </c>
      <c r="BN174" s="26"/>
      <c r="BO174" s="28" t="str">
        <f>IF($O174="", "", $BH$3+SUMIF($O$8:$O173, $O174, $CP$8:$CP173)-SUMIF($E$8:$E173, $O174, $H$8:$H173))</f>
        <v/>
      </c>
      <c r="BP174" s="26"/>
      <c r="BQ174" s="69" t="str">
        <f>IF($AG174="", "", IF($R174="", $BQ$5, IFERROR(INDEX('Game Setup'!$JE$8:$JE$176, MATCH($R174, 'Game Setup'!$JE$8:$JE$176, 1)), "")))</f>
        <v/>
      </c>
      <c r="BR174" s="26"/>
      <c r="BS174" s="73" t="str">
        <f>IF(OR($E174="", $BQ174=""), "", IFERROR(INDEX('Game Setup'!$ML$8:$NE$176, MATCH($BQ174, 'Game Setup'!$JE$8:$JE$176, 0), MATCH($E174, 'Game Setup'!$ML$7:$NE$7, 0)), ""))</f>
        <v/>
      </c>
      <c r="BT174" s="74" t="str">
        <f>IF(OR($O174="", $BQ174=""), "", IFERROR(INDEX('Game Setup'!$ML$8:$NE$176, MATCH($BQ174, 'Game Setup'!$JE$8:$JE$176, 0), MATCH($O174, 'Game Setup'!$ML$7:$NE$7, 0)), ""))</f>
        <v/>
      </c>
      <c r="BU174" s="74" t="str">
        <f>IF(OR($O174="", $BQ174=""), "", IFERROR(INDEX('Game Setup'!$NG$8:$NG$176, MATCH($BQ174, 'Game Setup'!$JE$8:$JE$176, 0)), ""))</f>
        <v/>
      </c>
      <c r="BV174" s="26"/>
      <c r="BW174" s="179" t="str">
        <f t="shared" si="86"/>
        <v/>
      </c>
      <c r="BX174" s="180" t="str">
        <f t="shared" si="87"/>
        <v/>
      </c>
      <c r="BY174" s="26"/>
      <c r="BZ174" s="40" t="str">
        <f t="shared" si="70"/>
        <v/>
      </c>
      <c r="CB174" s="40" t="str">
        <f t="shared" si="71"/>
        <v/>
      </c>
      <c r="CD174" s="28" t="str">
        <f t="shared" si="72"/>
        <v/>
      </c>
      <c r="CF174" s="28" t="str">
        <f t="shared" si="88"/>
        <v/>
      </c>
      <c r="CH174" s="28" t="str">
        <f t="shared" si="73"/>
        <v/>
      </c>
      <c r="CJ174" s="28" t="str">
        <f t="shared" si="89"/>
        <v/>
      </c>
      <c r="CL174" s="28">
        <f t="shared" si="90"/>
        <v>0</v>
      </c>
      <c r="CN174" s="28" t="str">
        <f t="shared" si="91"/>
        <v/>
      </c>
      <c r="CO174" s="26"/>
      <c r="CP174" s="28" t="str">
        <f t="shared" si="74"/>
        <v/>
      </c>
      <c r="CS174" s="17" t="str">
        <f t="shared" si="92"/>
        <v/>
      </c>
      <c r="CT174" s="19" t="str">
        <f t="shared" si="93"/>
        <v/>
      </c>
      <c r="CV174" s="179" t="str">
        <f t="shared" si="94"/>
        <v/>
      </c>
      <c r="CW174" s="180" t="str">
        <f t="shared" si="95"/>
        <v/>
      </c>
      <c r="CY174" s="28" t="str">
        <f t="shared" si="96"/>
        <v/>
      </c>
      <c r="CZ174" s="28" t="str">
        <f t="shared" si="97"/>
        <v/>
      </c>
      <c r="DU174" s="121" t="str">
        <f t="shared" si="75"/>
        <v/>
      </c>
      <c r="DW174" s="17" t="str">
        <f t="shared" si="76"/>
        <v/>
      </c>
    </row>
    <row r="175" spans="1:127" ht="30" customHeight="1" x14ac:dyDescent="0.25">
      <c r="A175" s="34"/>
      <c r="B175" s="266" t="str">
        <f t="shared" si="98"/>
        <v/>
      </c>
      <c r="C175" s="267"/>
      <c r="D175" s="268"/>
      <c r="E175" s="269"/>
      <c r="F175" s="269"/>
      <c r="G175" s="269"/>
      <c r="H175" s="270"/>
      <c r="I175" s="270"/>
      <c r="J175" s="270"/>
      <c r="K175" s="270"/>
      <c r="L175" s="270"/>
      <c r="M175" s="270"/>
      <c r="N175" s="270"/>
      <c r="O175" s="269"/>
      <c r="P175" s="269"/>
      <c r="Q175" s="269"/>
      <c r="R175" s="271"/>
      <c r="S175" s="272"/>
      <c r="T175" s="254" t="str">
        <f t="shared" si="69"/>
        <v/>
      </c>
      <c r="U175" s="255"/>
      <c r="V175" s="34"/>
      <c r="AG175" s="17" t="str">
        <f t="shared" si="77"/>
        <v/>
      </c>
      <c r="AI175" s="263">
        <v>168</v>
      </c>
      <c r="AJ175" s="264"/>
      <c r="AK175" s="265"/>
      <c r="AL175" s="263" t="str">
        <f t="shared" si="78"/>
        <v/>
      </c>
      <c r="AM175" s="264"/>
      <c r="AN175" s="264"/>
      <c r="AO175" s="263" t="str">
        <f t="shared" si="79"/>
        <v/>
      </c>
      <c r="AP175" s="264"/>
      <c r="AQ175" s="264"/>
      <c r="AR175" s="264"/>
      <c r="AS175" s="264"/>
      <c r="AT175" s="264"/>
      <c r="AU175" s="265"/>
      <c r="AV175" s="263" t="str">
        <f t="shared" si="80"/>
        <v/>
      </c>
      <c r="AW175" s="264"/>
      <c r="AX175" s="264"/>
      <c r="AY175" s="263" t="str">
        <f t="shared" si="81"/>
        <v/>
      </c>
      <c r="AZ175" s="265"/>
      <c r="BB175" s="24" t="str">
        <f>IF($AG175="", "", IF(AND($AL175="", $AO175="", $AV175="", $AY175=""), $BB$3, IF(COUNTIF($BB$8:$BB174, $BB$4)&gt;0, $BB$5, $BB$4)))</f>
        <v/>
      </c>
      <c r="BD175" s="31" t="str">
        <f t="shared" si="82"/>
        <v/>
      </c>
      <c r="BF175" s="28" t="str">
        <f t="shared" si="83"/>
        <v/>
      </c>
      <c r="BH175" s="28" t="str">
        <f>IF($E175="", "", $BH$3+SUMIF($O$8:$O174, $E175, $CJ$8:$CJ174)-SUMIF($E$8:$E174, $E175, $H$8:$H174))</f>
        <v/>
      </c>
      <c r="BJ175" s="17" t="str">
        <f t="shared" si="84"/>
        <v/>
      </c>
      <c r="BM175" s="28" t="str">
        <f t="shared" si="85"/>
        <v/>
      </c>
      <c r="BN175" s="26"/>
      <c r="BO175" s="28" t="str">
        <f>IF($O175="", "", $BH$3+SUMIF($O$8:$O174, $O175, $CP$8:$CP174)-SUMIF($E$8:$E174, $O175, $H$8:$H174))</f>
        <v/>
      </c>
      <c r="BP175" s="26"/>
      <c r="BQ175" s="69" t="str">
        <f>IF($AG175="", "", IF($R175="", $BQ$5, IFERROR(INDEX('Game Setup'!$JE$8:$JE$176, MATCH($R175, 'Game Setup'!$JE$8:$JE$176, 1)), "")))</f>
        <v/>
      </c>
      <c r="BR175" s="26"/>
      <c r="BS175" s="73" t="str">
        <f>IF(OR($E175="", $BQ175=""), "", IFERROR(INDEX('Game Setup'!$ML$8:$NE$176, MATCH($BQ175, 'Game Setup'!$JE$8:$JE$176, 0), MATCH($E175, 'Game Setup'!$ML$7:$NE$7, 0)), ""))</f>
        <v/>
      </c>
      <c r="BT175" s="74" t="str">
        <f>IF(OR($O175="", $BQ175=""), "", IFERROR(INDEX('Game Setup'!$ML$8:$NE$176, MATCH($BQ175, 'Game Setup'!$JE$8:$JE$176, 0), MATCH($O175, 'Game Setup'!$ML$7:$NE$7, 0)), ""))</f>
        <v/>
      </c>
      <c r="BU175" s="74" t="str">
        <f>IF(OR($O175="", $BQ175=""), "", IFERROR(INDEX('Game Setup'!$NG$8:$NG$176, MATCH($BQ175, 'Game Setup'!$JE$8:$JE$176, 0)), ""))</f>
        <v/>
      </c>
      <c r="BV175" s="26"/>
      <c r="BW175" s="179" t="str">
        <f t="shared" si="86"/>
        <v/>
      </c>
      <c r="BX175" s="180" t="str">
        <f t="shared" si="87"/>
        <v/>
      </c>
      <c r="BY175" s="26"/>
      <c r="BZ175" s="40" t="str">
        <f t="shared" si="70"/>
        <v/>
      </c>
      <c r="CB175" s="40" t="str">
        <f t="shared" si="71"/>
        <v/>
      </c>
      <c r="CD175" s="28" t="str">
        <f t="shared" si="72"/>
        <v/>
      </c>
      <c r="CF175" s="28" t="str">
        <f t="shared" si="88"/>
        <v/>
      </c>
      <c r="CH175" s="28" t="str">
        <f t="shared" si="73"/>
        <v/>
      </c>
      <c r="CJ175" s="28" t="str">
        <f t="shared" si="89"/>
        <v/>
      </c>
      <c r="CL175" s="28">
        <f t="shared" si="90"/>
        <v>0</v>
      </c>
      <c r="CN175" s="28" t="str">
        <f t="shared" si="91"/>
        <v/>
      </c>
      <c r="CO175" s="26"/>
      <c r="CP175" s="28" t="str">
        <f t="shared" si="74"/>
        <v/>
      </c>
      <c r="CS175" s="17" t="str">
        <f t="shared" si="92"/>
        <v/>
      </c>
      <c r="CT175" s="19" t="str">
        <f t="shared" si="93"/>
        <v/>
      </c>
      <c r="CV175" s="179" t="str">
        <f t="shared" si="94"/>
        <v/>
      </c>
      <c r="CW175" s="180" t="str">
        <f t="shared" si="95"/>
        <v/>
      </c>
      <c r="CY175" s="28" t="str">
        <f t="shared" si="96"/>
        <v/>
      </c>
      <c r="CZ175" s="28" t="str">
        <f t="shared" si="97"/>
        <v/>
      </c>
      <c r="DU175" s="121" t="str">
        <f t="shared" si="75"/>
        <v/>
      </c>
      <c r="DW175" s="17" t="str">
        <f t="shared" si="76"/>
        <v/>
      </c>
    </row>
    <row r="176" spans="1:127" ht="30" customHeight="1" x14ac:dyDescent="0.25">
      <c r="A176" s="34"/>
      <c r="B176" s="266" t="str">
        <f t="shared" si="98"/>
        <v/>
      </c>
      <c r="C176" s="267"/>
      <c r="D176" s="268"/>
      <c r="E176" s="269"/>
      <c r="F176" s="269"/>
      <c r="G176" s="269"/>
      <c r="H176" s="270"/>
      <c r="I176" s="270"/>
      <c r="J176" s="270"/>
      <c r="K176" s="270"/>
      <c r="L176" s="270"/>
      <c r="M176" s="270"/>
      <c r="N176" s="270"/>
      <c r="O176" s="269"/>
      <c r="P176" s="269"/>
      <c r="Q176" s="269"/>
      <c r="R176" s="271"/>
      <c r="S176" s="272"/>
      <c r="T176" s="254" t="str">
        <f t="shared" si="69"/>
        <v/>
      </c>
      <c r="U176" s="255"/>
      <c r="V176" s="34"/>
      <c r="AG176" s="17" t="str">
        <f t="shared" si="77"/>
        <v/>
      </c>
      <c r="AI176" s="263">
        <v>169</v>
      </c>
      <c r="AJ176" s="264"/>
      <c r="AK176" s="265"/>
      <c r="AL176" s="263" t="str">
        <f t="shared" si="78"/>
        <v/>
      </c>
      <c r="AM176" s="264"/>
      <c r="AN176" s="264"/>
      <c r="AO176" s="263" t="str">
        <f t="shared" si="79"/>
        <v/>
      </c>
      <c r="AP176" s="264"/>
      <c r="AQ176" s="264"/>
      <c r="AR176" s="264"/>
      <c r="AS176" s="264"/>
      <c r="AT176" s="264"/>
      <c r="AU176" s="265"/>
      <c r="AV176" s="263" t="str">
        <f t="shared" si="80"/>
        <v/>
      </c>
      <c r="AW176" s="264"/>
      <c r="AX176" s="264"/>
      <c r="AY176" s="263" t="str">
        <f t="shared" si="81"/>
        <v/>
      </c>
      <c r="AZ176" s="265"/>
      <c r="BB176" s="24" t="str">
        <f>IF($AG176="", "", IF(AND($AL176="", $AO176="", $AV176="", $AY176=""), $BB$3, IF(COUNTIF($BB$8:$BB175, $BB$4)&gt;0, $BB$5, $BB$4)))</f>
        <v/>
      </c>
      <c r="BD176" s="31" t="str">
        <f t="shared" si="82"/>
        <v/>
      </c>
      <c r="BF176" s="28" t="str">
        <f t="shared" si="83"/>
        <v/>
      </c>
      <c r="BH176" s="28" t="str">
        <f>IF($E176="", "", $BH$3+SUMIF($O$8:$O175, $E176, $CJ$8:$CJ175)-SUMIF($E$8:$E175, $E176, $H$8:$H175))</f>
        <v/>
      </c>
      <c r="BJ176" s="17" t="str">
        <f t="shared" si="84"/>
        <v/>
      </c>
      <c r="BM176" s="28" t="str">
        <f t="shared" si="85"/>
        <v/>
      </c>
      <c r="BN176" s="26"/>
      <c r="BO176" s="28" t="str">
        <f>IF($O176="", "", $BH$3+SUMIF($O$8:$O175, $O176, $CP$8:$CP175)-SUMIF($E$8:$E175, $O176, $H$8:$H175))</f>
        <v/>
      </c>
      <c r="BP176" s="26"/>
      <c r="BQ176" s="69" t="str">
        <f>IF($AG176="", "", IF($R176="", $BQ$5, IFERROR(INDEX('Game Setup'!$JE$8:$JE$176, MATCH($R176, 'Game Setup'!$JE$8:$JE$176, 1)), "")))</f>
        <v/>
      </c>
      <c r="BR176" s="26"/>
      <c r="BS176" s="73" t="str">
        <f>IF(OR($E176="", $BQ176=""), "", IFERROR(INDEX('Game Setup'!$ML$8:$NE$176, MATCH($BQ176, 'Game Setup'!$JE$8:$JE$176, 0), MATCH($E176, 'Game Setup'!$ML$7:$NE$7, 0)), ""))</f>
        <v/>
      </c>
      <c r="BT176" s="74" t="str">
        <f>IF(OR($O176="", $BQ176=""), "", IFERROR(INDEX('Game Setup'!$ML$8:$NE$176, MATCH($BQ176, 'Game Setup'!$JE$8:$JE$176, 0), MATCH($O176, 'Game Setup'!$ML$7:$NE$7, 0)), ""))</f>
        <v/>
      </c>
      <c r="BU176" s="74" t="str">
        <f>IF(OR($O176="", $BQ176=""), "", IFERROR(INDEX('Game Setup'!$NG$8:$NG$176, MATCH($BQ176, 'Game Setup'!$JE$8:$JE$176, 0)), ""))</f>
        <v/>
      </c>
      <c r="BV176" s="26"/>
      <c r="BW176" s="179" t="str">
        <f t="shared" si="86"/>
        <v/>
      </c>
      <c r="BX176" s="180" t="str">
        <f t="shared" si="87"/>
        <v/>
      </c>
      <c r="BY176" s="26"/>
      <c r="BZ176" s="40" t="str">
        <f t="shared" si="70"/>
        <v/>
      </c>
      <c r="CB176" s="40" t="str">
        <f t="shared" si="71"/>
        <v/>
      </c>
      <c r="CD176" s="28" t="str">
        <f t="shared" si="72"/>
        <v/>
      </c>
      <c r="CF176" s="28" t="str">
        <f t="shared" si="88"/>
        <v/>
      </c>
      <c r="CH176" s="28" t="str">
        <f t="shared" si="73"/>
        <v/>
      </c>
      <c r="CJ176" s="28" t="str">
        <f t="shared" si="89"/>
        <v/>
      </c>
      <c r="CL176" s="28">
        <f t="shared" si="90"/>
        <v>0</v>
      </c>
      <c r="CN176" s="28" t="str">
        <f t="shared" si="91"/>
        <v/>
      </c>
      <c r="CO176" s="26"/>
      <c r="CP176" s="28" t="str">
        <f t="shared" si="74"/>
        <v/>
      </c>
      <c r="CS176" s="17" t="str">
        <f t="shared" si="92"/>
        <v/>
      </c>
      <c r="CT176" s="19" t="str">
        <f t="shared" si="93"/>
        <v/>
      </c>
      <c r="CV176" s="179" t="str">
        <f t="shared" si="94"/>
        <v/>
      </c>
      <c r="CW176" s="180" t="str">
        <f t="shared" si="95"/>
        <v/>
      </c>
      <c r="CY176" s="28" t="str">
        <f t="shared" si="96"/>
        <v/>
      </c>
      <c r="CZ176" s="28" t="str">
        <f t="shared" si="97"/>
        <v/>
      </c>
      <c r="DU176" s="121" t="str">
        <f t="shared" si="75"/>
        <v/>
      </c>
      <c r="DW176" s="17" t="str">
        <f t="shared" si="76"/>
        <v/>
      </c>
    </row>
    <row r="177" spans="1:127" ht="30" customHeight="1" x14ac:dyDescent="0.25">
      <c r="A177" s="34"/>
      <c r="B177" s="266" t="str">
        <f t="shared" si="98"/>
        <v/>
      </c>
      <c r="C177" s="267"/>
      <c r="D177" s="268"/>
      <c r="E177" s="269"/>
      <c r="F177" s="269"/>
      <c r="G177" s="269"/>
      <c r="H177" s="270"/>
      <c r="I177" s="270"/>
      <c r="J177" s="270"/>
      <c r="K177" s="270"/>
      <c r="L177" s="270"/>
      <c r="M177" s="270"/>
      <c r="N177" s="270"/>
      <c r="O177" s="269"/>
      <c r="P177" s="269"/>
      <c r="Q177" s="269"/>
      <c r="R177" s="271"/>
      <c r="S177" s="272"/>
      <c r="T177" s="254" t="str">
        <f t="shared" si="69"/>
        <v/>
      </c>
      <c r="U177" s="255"/>
      <c r="V177" s="34"/>
      <c r="AG177" s="17" t="str">
        <f t="shared" si="77"/>
        <v/>
      </c>
      <c r="AI177" s="263">
        <v>170</v>
      </c>
      <c r="AJ177" s="264"/>
      <c r="AK177" s="265"/>
      <c r="AL177" s="263" t="str">
        <f t="shared" si="78"/>
        <v/>
      </c>
      <c r="AM177" s="264"/>
      <c r="AN177" s="264"/>
      <c r="AO177" s="263" t="str">
        <f t="shared" si="79"/>
        <v/>
      </c>
      <c r="AP177" s="264"/>
      <c r="AQ177" s="264"/>
      <c r="AR177" s="264"/>
      <c r="AS177" s="264"/>
      <c r="AT177" s="264"/>
      <c r="AU177" s="265"/>
      <c r="AV177" s="263" t="str">
        <f t="shared" si="80"/>
        <v/>
      </c>
      <c r="AW177" s="264"/>
      <c r="AX177" s="264"/>
      <c r="AY177" s="263" t="str">
        <f t="shared" si="81"/>
        <v/>
      </c>
      <c r="AZ177" s="265"/>
      <c r="BB177" s="24" t="str">
        <f>IF($AG177="", "", IF(AND($AL177="", $AO177="", $AV177="", $AY177=""), $BB$3, IF(COUNTIF($BB$8:$BB176, $BB$4)&gt;0, $BB$5, $BB$4)))</f>
        <v/>
      </c>
      <c r="BD177" s="31" t="str">
        <f t="shared" si="82"/>
        <v/>
      </c>
      <c r="BF177" s="28" t="str">
        <f t="shared" si="83"/>
        <v/>
      </c>
      <c r="BH177" s="28" t="str">
        <f>IF($E177="", "", $BH$3+SUMIF($O$8:$O176, $E177, $CJ$8:$CJ176)-SUMIF($E$8:$E176, $E177, $H$8:$H176))</f>
        <v/>
      </c>
      <c r="BJ177" s="17" t="str">
        <f t="shared" si="84"/>
        <v/>
      </c>
      <c r="BM177" s="28" t="str">
        <f t="shared" si="85"/>
        <v/>
      </c>
      <c r="BN177" s="26"/>
      <c r="BO177" s="28" t="str">
        <f>IF($O177="", "", $BH$3+SUMIF($O$8:$O176, $O177, $CP$8:$CP176)-SUMIF($E$8:$E176, $O177, $H$8:$H176))</f>
        <v/>
      </c>
      <c r="BP177" s="26"/>
      <c r="BQ177" s="69" t="str">
        <f>IF($AG177="", "", IF($R177="", $BQ$5, IFERROR(INDEX('Game Setup'!$JE$8:$JE$176, MATCH($R177, 'Game Setup'!$JE$8:$JE$176, 1)), "")))</f>
        <v/>
      </c>
      <c r="BR177" s="26"/>
      <c r="BS177" s="73" t="str">
        <f>IF(OR($E177="", $BQ177=""), "", IFERROR(INDEX('Game Setup'!$ML$8:$NE$176, MATCH($BQ177, 'Game Setup'!$JE$8:$JE$176, 0), MATCH($E177, 'Game Setup'!$ML$7:$NE$7, 0)), ""))</f>
        <v/>
      </c>
      <c r="BT177" s="74" t="str">
        <f>IF(OR($O177="", $BQ177=""), "", IFERROR(INDEX('Game Setup'!$ML$8:$NE$176, MATCH($BQ177, 'Game Setup'!$JE$8:$JE$176, 0), MATCH($O177, 'Game Setup'!$ML$7:$NE$7, 0)), ""))</f>
        <v/>
      </c>
      <c r="BU177" s="74" t="str">
        <f>IF(OR($O177="", $BQ177=""), "", IFERROR(INDEX('Game Setup'!$NG$8:$NG$176, MATCH($BQ177, 'Game Setup'!$JE$8:$JE$176, 0)), ""))</f>
        <v/>
      </c>
      <c r="BV177" s="26"/>
      <c r="BW177" s="179" t="str">
        <f t="shared" si="86"/>
        <v/>
      </c>
      <c r="BX177" s="180" t="str">
        <f t="shared" si="87"/>
        <v/>
      </c>
      <c r="BY177" s="26"/>
      <c r="BZ177" s="40" t="str">
        <f t="shared" si="70"/>
        <v/>
      </c>
      <c r="CB177" s="40" t="str">
        <f t="shared" si="71"/>
        <v/>
      </c>
      <c r="CD177" s="28" t="str">
        <f t="shared" si="72"/>
        <v/>
      </c>
      <c r="CF177" s="28" t="str">
        <f t="shared" si="88"/>
        <v/>
      </c>
      <c r="CH177" s="28" t="str">
        <f t="shared" si="73"/>
        <v/>
      </c>
      <c r="CJ177" s="28" t="str">
        <f t="shared" si="89"/>
        <v/>
      </c>
      <c r="CL177" s="28">
        <f t="shared" si="90"/>
        <v>0</v>
      </c>
      <c r="CN177" s="28" t="str">
        <f t="shared" si="91"/>
        <v/>
      </c>
      <c r="CO177" s="26"/>
      <c r="CP177" s="28" t="str">
        <f t="shared" si="74"/>
        <v/>
      </c>
      <c r="CS177" s="17" t="str">
        <f t="shared" si="92"/>
        <v/>
      </c>
      <c r="CT177" s="19" t="str">
        <f t="shared" si="93"/>
        <v/>
      </c>
      <c r="CV177" s="179" t="str">
        <f t="shared" si="94"/>
        <v/>
      </c>
      <c r="CW177" s="180" t="str">
        <f t="shared" si="95"/>
        <v/>
      </c>
      <c r="CY177" s="28" t="str">
        <f t="shared" si="96"/>
        <v/>
      </c>
      <c r="CZ177" s="28" t="str">
        <f t="shared" si="97"/>
        <v/>
      </c>
      <c r="DU177" s="121" t="str">
        <f t="shared" si="75"/>
        <v/>
      </c>
      <c r="DW177" s="17" t="str">
        <f t="shared" si="76"/>
        <v/>
      </c>
    </row>
    <row r="178" spans="1:127" ht="30" customHeight="1" x14ac:dyDescent="0.25">
      <c r="A178" s="34"/>
      <c r="B178" s="266" t="str">
        <f t="shared" si="98"/>
        <v/>
      </c>
      <c r="C178" s="267"/>
      <c r="D178" s="268"/>
      <c r="E178" s="269"/>
      <c r="F178" s="269"/>
      <c r="G178" s="269"/>
      <c r="H178" s="270"/>
      <c r="I178" s="270"/>
      <c r="J178" s="270"/>
      <c r="K178" s="270"/>
      <c r="L178" s="270"/>
      <c r="M178" s="270"/>
      <c r="N178" s="270"/>
      <c r="O178" s="269"/>
      <c r="P178" s="269"/>
      <c r="Q178" s="269"/>
      <c r="R178" s="271"/>
      <c r="S178" s="272"/>
      <c r="T178" s="254" t="str">
        <f t="shared" si="69"/>
        <v/>
      </c>
      <c r="U178" s="255"/>
      <c r="V178" s="34"/>
      <c r="AG178" s="17" t="str">
        <f t="shared" si="77"/>
        <v/>
      </c>
      <c r="AI178" s="263">
        <v>171</v>
      </c>
      <c r="AJ178" s="264"/>
      <c r="AK178" s="265"/>
      <c r="AL178" s="263" t="str">
        <f t="shared" si="78"/>
        <v/>
      </c>
      <c r="AM178" s="264"/>
      <c r="AN178" s="264"/>
      <c r="AO178" s="263" t="str">
        <f t="shared" si="79"/>
        <v/>
      </c>
      <c r="AP178" s="264"/>
      <c r="AQ178" s="264"/>
      <c r="AR178" s="264"/>
      <c r="AS178" s="264"/>
      <c r="AT178" s="264"/>
      <c r="AU178" s="265"/>
      <c r="AV178" s="263" t="str">
        <f t="shared" si="80"/>
        <v/>
      </c>
      <c r="AW178" s="264"/>
      <c r="AX178" s="264"/>
      <c r="AY178" s="263" t="str">
        <f t="shared" si="81"/>
        <v/>
      </c>
      <c r="AZ178" s="265"/>
      <c r="BB178" s="24" t="str">
        <f>IF($AG178="", "", IF(AND($AL178="", $AO178="", $AV178="", $AY178=""), $BB$3, IF(COUNTIF($BB$8:$BB177, $BB$4)&gt;0, $BB$5, $BB$4)))</f>
        <v/>
      </c>
      <c r="BD178" s="31" t="str">
        <f t="shared" si="82"/>
        <v/>
      </c>
      <c r="BF178" s="28" t="str">
        <f t="shared" si="83"/>
        <v/>
      </c>
      <c r="BH178" s="28" t="str">
        <f>IF($E178="", "", $BH$3+SUMIF($O$8:$O177, $E178, $CJ$8:$CJ177)-SUMIF($E$8:$E177, $E178, $H$8:$H177))</f>
        <v/>
      </c>
      <c r="BJ178" s="17" t="str">
        <f t="shared" si="84"/>
        <v/>
      </c>
      <c r="BM178" s="28" t="str">
        <f t="shared" si="85"/>
        <v/>
      </c>
      <c r="BN178" s="26"/>
      <c r="BO178" s="28" t="str">
        <f>IF($O178="", "", $BH$3+SUMIF($O$8:$O177, $O178, $CP$8:$CP177)-SUMIF($E$8:$E177, $O178, $H$8:$H177))</f>
        <v/>
      </c>
      <c r="BP178" s="26"/>
      <c r="BQ178" s="69" t="str">
        <f>IF($AG178="", "", IF($R178="", $BQ$5, IFERROR(INDEX('Game Setup'!$JE$8:$JE$176, MATCH($R178, 'Game Setup'!$JE$8:$JE$176, 1)), "")))</f>
        <v/>
      </c>
      <c r="BR178" s="26"/>
      <c r="BS178" s="73" t="str">
        <f>IF(OR($E178="", $BQ178=""), "", IFERROR(INDEX('Game Setup'!$ML$8:$NE$176, MATCH($BQ178, 'Game Setup'!$JE$8:$JE$176, 0), MATCH($E178, 'Game Setup'!$ML$7:$NE$7, 0)), ""))</f>
        <v/>
      </c>
      <c r="BT178" s="74" t="str">
        <f>IF(OR($O178="", $BQ178=""), "", IFERROR(INDEX('Game Setup'!$ML$8:$NE$176, MATCH($BQ178, 'Game Setup'!$JE$8:$JE$176, 0), MATCH($O178, 'Game Setup'!$ML$7:$NE$7, 0)), ""))</f>
        <v/>
      </c>
      <c r="BU178" s="74" t="str">
        <f>IF(OR($O178="", $BQ178=""), "", IFERROR(INDEX('Game Setup'!$NG$8:$NG$176, MATCH($BQ178, 'Game Setup'!$JE$8:$JE$176, 0)), ""))</f>
        <v/>
      </c>
      <c r="BV178" s="26"/>
      <c r="BW178" s="179" t="str">
        <f t="shared" si="86"/>
        <v/>
      </c>
      <c r="BX178" s="180" t="str">
        <f t="shared" si="87"/>
        <v/>
      </c>
      <c r="BY178" s="26"/>
      <c r="BZ178" s="40" t="str">
        <f t="shared" si="70"/>
        <v/>
      </c>
      <c r="CB178" s="40" t="str">
        <f t="shared" si="71"/>
        <v/>
      </c>
      <c r="CD178" s="28" t="str">
        <f t="shared" si="72"/>
        <v/>
      </c>
      <c r="CF178" s="28" t="str">
        <f t="shared" si="88"/>
        <v/>
      </c>
      <c r="CH178" s="28" t="str">
        <f t="shared" si="73"/>
        <v/>
      </c>
      <c r="CJ178" s="28" t="str">
        <f t="shared" si="89"/>
        <v/>
      </c>
      <c r="CL178" s="28">
        <f t="shared" si="90"/>
        <v>0</v>
      </c>
      <c r="CN178" s="28" t="str">
        <f t="shared" si="91"/>
        <v/>
      </c>
      <c r="CO178" s="26"/>
      <c r="CP178" s="28" t="str">
        <f t="shared" si="74"/>
        <v/>
      </c>
      <c r="CS178" s="17" t="str">
        <f t="shared" si="92"/>
        <v/>
      </c>
      <c r="CT178" s="19" t="str">
        <f t="shared" si="93"/>
        <v/>
      </c>
      <c r="CV178" s="179" t="str">
        <f t="shared" si="94"/>
        <v/>
      </c>
      <c r="CW178" s="180" t="str">
        <f t="shared" si="95"/>
        <v/>
      </c>
      <c r="CY178" s="28" t="str">
        <f t="shared" si="96"/>
        <v/>
      </c>
      <c r="CZ178" s="28" t="str">
        <f t="shared" si="97"/>
        <v/>
      </c>
      <c r="DU178" s="121" t="str">
        <f t="shared" si="75"/>
        <v/>
      </c>
      <c r="DW178" s="17" t="str">
        <f t="shared" si="76"/>
        <v/>
      </c>
    </row>
    <row r="179" spans="1:127" ht="30" customHeight="1" x14ac:dyDescent="0.25">
      <c r="A179" s="34"/>
      <c r="B179" s="266" t="str">
        <f t="shared" si="98"/>
        <v/>
      </c>
      <c r="C179" s="267"/>
      <c r="D179" s="268"/>
      <c r="E179" s="269"/>
      <c r="F179" s="269"/>
      <c r="G179" s="269"/>
      <c r="H179" s="270"/>
      <c r="I179" s="270"/>
      <c r="J179" s="270"/>
      <c r="K179" s="270"/>
      <c r="L179" s="270"/>
      <c r="M179" s="270"/>
      <c r="N179" s="270"/>
      <c r="O179" s="269"/>
      <c r="P179" s="269"/>
      <c r="Q179" s="269"/>
      <c r="R179" s="271"/>
      <c r="S179" s="272"/>
      <c r="T179" s="254" t="str">
        <f t="shared" si="69"/>
        <v/>
      </c>
      <c r="U179" s="255"/>
      <c r="V179" s="34"/>
      <c r="AG179" s="17" t="str">
        <f t="shared" si="77"/>
        <v/>
      </c>
      <c r="AI179" s="263">
        <v>172</v>
      </c>
      <c r="AJ179" s="264"/>
      <c r="AK179" s="265"/>
      <c r="AL179" s="263" t="str">
        <f t="shared" si="78"/>
        <v/>
      </c>
      <c r="AM179" s="264"/>
      <c r="AN179" s="264"/>
      <c r="AO179" s="263" t="str">
        <f t="shared" si="79"/>
        <v/>
      </c>
      <c r="AP179" s="264"/>
      <c r="AQ179" s="264"/>
      <c r="AR179" s="264"/>
      <c r="AS179" s="264"/>
      <c r="AT179" s="264"/>
      <c r="AU179" s="265"/>
      <c r="AV179" s="263" t="str">
        <f t="shared" si="80"/>
        <v/>
      </c>
      <c r="AW179" s="264"/>
      <c r="AX179" s="264"/>
      <c r="AY179" s="263" t="str">
        <f t="shared" si="81"/>
        <v/>
      </c>
      <c r="AZ179" s="265"/>
      <c r="BB179" s="24" t="str">
        <f>IF($AG179="", "", IF(AND($AL179="", $AO179="", $AV179="", $AY179=""), $BB$3, IF(COUNTIF($BB$8:$BB178, $BB$4)&gt;0, $BB$5, $BB$4)))</f>
        <v/>
      </c>
      <c r="BD179" s="31" t="str">
        <f t="shared" si="82"/>
        <v/>
      </c>
      <c r="BF179" s="28" t="str">
        <f t="shared" si="83"/>
        <v/>
      </c>
      <c r="BH179" s="28" t="str">
        <f>IF($E179="", "", $BH$3+SUMIF($O$8:$O178, $E179, $CJ$8:$CJ178)-SUMIF($E$8:$E178, $E179, $H$8:$H178))</f>
        <v/>
      </c>
      <c r="BJ179" s="17" t="str">
        <f t="shared" si="84"/>
        <v/>
      </c>
      <c r="BM179" s="28" t="str">
        <f t="shared" si="85"/>
        <v/>
      </c>
      <c r="BN179" s="26"/>
      <c r="BO179" s="28" t="str">
        <f>IF($O179="", "", $BH$3+SUMIF($O$8:$O178, $O179, $CP$8:$CP178)-SUMIF($E$8:$E178, $O179, $H$8:$H178))</f>
        <v/>
      </c>
      <c r="BP179" s="26"/>
      <c r="BQ179" s="69" t="str">
        <f>IF($AG179="", "", IF($R179="", $BQ$5, IFERROR(INDEX('Game Setup'!$JE$8:$JE$176, MATCH($R179, 'Game Setup'!$JE$8:$JE$176, 1)), "")))</f>
        <v/>
      </c>
      <c r="BR179" s="26"/>
      <c r="BS179" s="73" t="str">
        <f>IF(OR($E179="", $BQ179=""), "", IFERROR(INDEX('Game Setup'!$ML$8:$NE$176, MATCH($BQ179, 'Game Setup'!$JE$8:$JE$176, 0), MATCH($E179, 'Game Setup'!$ML$7:$NE$7, 0)), ""))</f>
        <v/>
      </c>
      <c r="BT179" s="74" t="str">
        <f>IF(OR($O179="", $BQ179=""), "", IFERROR(INDEX('Game Setup'!$ML$8:$NE$176, MATCH($BQ179, 'Game Setup'!$JE$8:$JE$176, 0), MATCH($O179, 'Game Setup'!$ML$7:$NE$7, 0)), ""))</f>
        <v/>
      </c>
      <c r="BU179" s="74" t="str">
        <f>IF(OR($O179="", $BQ179=""), "", IFERROR(INDEX('Game Setup'!$NG$8:$NG$176, MATCH($BQ179, 'Game Setup'!$JE$8:$JE$176, 0)), ""))</f>
        <v/>
      </c>
      <c r="BV179" s="26"/>
      <c r="BW179" s="179" t="str">
        <f t="shared" si="86"/>
        <v/>
      </c>
      <c r="BX179" s="180" t="str">
        <f t="shared" si="87"/>
        <v/>
      </c>
      <c r="BY179" s="26"/>
      <c r="BZ179" s="40" t="str">
        <f t="shared" si="70"/>
        <v/>
      </c>
      <c r="CB179" s="40" t="str">
        <f t="shared" si="71"/>
        <v/>
      </c>
      <c r="CD179" s="28" t="str">
        <f t="shared" si="72"/>
        <v/>
      </c>
      <c r="CF179" s="28" t="str">
        <f t="shared" si="88"/>
        <v/>
      </c>
      <c r="CH179" s="28" t="str">
        <f t="shared" si="73"/>
        <v/>
      </c>
      <c r="CJ179" s="28" t="str">
        <f t="shared" si="89"/>
        <v/>
      </c>
      <c r="CL179" s="28">
        <f t="shared" si="90"/>
        <v>0</v>
      </c>
      <c r="CN179" s="28" t="str">
        <f t="shared" si="91"/>
        <v/>
      </c>
      <c r="CO179" s="26"/>
      <c r="CP179" s="28" t="str">
        <f t="shared" si="74"/>
        <v/>
      </c>
      <c r="CS179" s="17" t="str">
        <f t="shared" si="92"/>
        <v/>
      </c>
      <c r="CT179" s="19" t="str">
        <f t="shared" si="93"/>
        <v/>
      </c>
      <c r="CV179" s="179" t="str">
        <f t="shared" si="94"/>
        <v/>
      </c>
      <c r="CW179" s="180" t="str">
        <f t="shared" si="95"/>
        <v/>
      </c>
      <c r="CY179" s="28" t="str">
        <f t="shared" si="96"/>
        <v/>
      </c>
      <c r="CZ179" s="28" t="str">
        <f t="shared" si="97"/>
        <v/>
      </c>
      <c r="DU179" s="121" t="str">
        <f t="shared" si="75"/>
        <v/>
      </c>
      <c r="DW179" s="17" t="str">
        <f t="shared" si="76"/>
        <v/>
      </c>
    </row>
    <row r="180" spans="1:127" ht="30" customHeight="1" x14ac:dyDescent="0.25">
      <c r="A180" s="34"/>
      <c r="B180" s="266" t="str">
        <f t="shared" si="98"/>
        <v/>
      </c>
      <c r="C180" s="267"/>
      <c r="D180" s="268"/>
      <c r="E180" s="269"/>
      <c r="F180" s="269"/>
      <c r="G180" s="269"/>
      <c r="H180" s="270"/>
      <c r="I180" s="270"/>
      <c r="J180" s="270"/>
      <c r="K180" s="270"/>
      <c r="L180" s="270"/>
      <c r="M180" s="270"/>
      <c r="N180" s="270"/>
      <c r="O180" s="269"/>
      <c r="P180" s="269"/>
      <c r="Q180" s="269"/>
      <c r="R180" s="271"/>
      <c r="S180" s="272"/>
      <c r="T180" s="254" t="str">
        <f t="shared" si="69"/>
        <v/>
      </c>
      <c r="U180" s="255"/>
      <c r="V180" s="34"/>
      <c r="AG180" s="17" t="str">
        <f t="shared" si="77"/>
        <v/>
      </c>
      <c r="AI180" s="263">
        <v>173</v>
      </c>
      <c r="AJ180" s="264"/>
      <c r="AK180" s="265"/>
      <c r="AL180" s="263" t="str">
        <f t="shared" si="78"/>
        <v/>
      </c>
      <c r="AM180" s="264"/>
      <c r="AN180" s="264"/>
      <c r="AO180" s="263" t="str">
        <f t="shared" si="79"/>
        <v/>
      </c>
      <c r="AP180" s="264"/>
      <c r="AQ180" s="264"/>
      <c r="AR180" s="264"/>
      <c r="AS180" s="264"/>
      <c r="AT180" s="264"/>
      <c r="AU180" s="265"/>
      <c r="AV180" s="263" t="str">
        <f t="shared" si="80"/>
        <v/>
      </c>
      <c r="AW180" s="264"/>
      <c r="AX180" s="264"/>
      <c r="AY180" s="263" t="str">
        <f t="shared" si="81"/>
        <v/>
      </c>
      <c r="AZ180" s="265"/>
      <c r="BB180" s="24" t="str">
        <f>IF($AG180="", "", IF(AND($AL180="", $AO180="", $AV180="", $AY180=""), $BB$3, IF(COUNTIF($BB$8:$BB179, $BB$4)&gt;0, $BB$5, $BB$4)))</f>
        <v/>
      </c>
      <c r="BD180" s="31" t="str">
        <f t="shared" si="82"/>
        <v/>
      </c>
      <c r="BF180" s="28" t="str">
        <f t="shared" si="83"/>
        <v/>
      </c>
      <c r="BH180" s="28" t="str">
        <f>IF($E180="", "", $BH$3+SUMIF($O$8:$O179, $E180, $CJ$8:$CJ179)-SUMIF($E$8:$E179, $E180, $H$8:$H179))</f>
        <v/>
      </c>
      <c r="BJ180" s="17" t="str">
        <f t="shared" si="84"/>
        <v/>
      </c>
      <c r="BM180" s="28" t="str">
        <f t="shared" si="85"/>
        <v/>
      </c>
      <c r="BN180" s="26"/>
      <c r="BO180" s="28" t="str">
        <f>IF($O180="", "", $BH$3+SUMIF($O$8:$O179, $O180, $CP$8:$CP179)-SUMIF($E$8:$E179, $O180, $H$8:$H179))</f>
        <v/>
      </c>
      <c r="BP180" s="26"/>
      <c r="BQ180" s="69" t="str">
        <f>IF($AG180="", "", IF($R180="", $BQ$5, IFERROR(INDEX('Game Setup'!$JE$8:$JE$176, MATCH($R180, 'Game Setup'!$JE$8:$JE$176, 1)), "")))</f>
        <v/>
      </c>
      <c r="BR180" s="26"/>
      <c r="BS180" s="73" t="str">
        <f>IF(OR($E180="", $BQ180=""), "", IFERROR(INDEX('Game Setup'!$ML$8:$NE$176, MATCH($BQ180, 'Game Setup'!$JE$8:$JE$176, 0), MATCH($E180, 'Game Setup'!$ML$7:$NE$7, 0)), ""))</f>
        <v/>
      </c>
      <c r="BT180" s="74" t="str">
        <f>IF(OR($O180="", $BQ180=""), "", IFERROR(INDEX('Game Setup'!$ML$8:$NE$176, MATCH($BQ180, 'Game Setup'!$JE$8:$JE$176, 0), MATCH($O180, 'Game Setup'!$ML$7:$NE$7, 0)), ""))</f>
        <v/>
      </c>
      <c r="BU180" s="74" t="str">
        <f>IF(OR($O180="", $BQ180=""), "", IFERROR(INDEX('Game Setup'!$NG$8:$NG$176, MATCH($BQ180, 'Game Setup'!$JE$8:$JE$176, 0)), ""))</f>
        <v/>
      </c>
      <c r="BV180" s="26"/>
      <c r="BW180" s="179" t="str">
        <f t="shared" si="86"/>
        <v/>
      </c>
      <c r="BX180" s="180" t="str">
        <f t="shared" si="87"/>
        <v/>
      </c>
      <c r="BY180" s="26"/>
      <c r="BZ180" s="40" t="str">
        <f t="shared" si="70"/>
        <v/>
      </c>
      <c r="CB180" s="40" t="str">
        <f t="shared" si="71"/>
        <v/>
      </c>
      <c r="CD180" s="28" t="str">
        <f t="shared" si="72"/>
        <v/>
      </c>
      <c r="CF180" s="28" t="str">
        <f t="shared" si="88"/>
        <v/>
      </c>
      <c r="CH180" s="28" t="str">
        <f t="shared" si="73"/>
        <v/>
      </c>
      <c r="CJ180" s="28" t="str">
        <f t="shared" si="89"/>
        <v/>
      </c>
      <c r="CL180" s="28">
        <f t="shared" si="90"/>
        <v>0</v>
      </c>
      <c r="CN180" s="28" t="str">
        <f t="shared" si="91"/>
        <v/>
      </c>
      <c r="CO180" s="26"/>
      <c r="CP180" s="28" t="str">
        <f t="shared" si="74"/>
        <v/>
      </c>
      <c r="CS180" s="17" t="str">
        <f t="shared" si="92"/>
        <v/>
      </c>
      <c r="CT180" s="19" t="str">
        <f t="shared" si="93"/>
        <v/>
      </c>
      <c r="CV180" s="179" t="str">
        <f t="shared" si="94"/>
        <v/>
      </c>
      <c r="CW180" s="180" t="str">
        <f t="shared" si="95"/>
        <v/>
      </c>
      <c r="CY180" s="28" t="str">
        <f t="shared" si="96"/>
        <v/>
      </c>
      <c r="CZ180" s="28" t="str">
        <f t="shared" si="97"/>
        <v/>
      </c>
      <c r="DU180" s="121" t="str">
        <f t="shared" si="75"/>
        <v/>
      </c>
      <c r="DW180" s="17" t="str">
        <f t="shared" si="76"/>
        <v/>
      </c>
    </row>
    <row r="181" spans="1:127" ht="30" customHeight="1" x14ac:dyDescent="0.25">
      <c r="A181" s="34"/>
      <c r="B181" s="266" t="str">
        <f t="shared" si="98"/>
        <v/>
      </c>
      <c r="C181" s="267"/>
      <c r="D181" s="268"/>
      <c r="E181" s="269"/>
      <c r="F181" s="269"/>
      <c r="G181" s="269"/>
      <c r="H181" s="270"/>
      <c r="I181" s="270"/>
      <c r="J181" s="270"/>
      <c r="K181" s="270"/>
      <c r="L181" s="270"/>
      <c r="M181" s="270"/>
      <c r="N181" s="270"/>
      <c r="O181" s="269"/>
      <c r="P181" s="269"/>
      <c r="Q181" s="269"/>
      <c r="R181" s="271"/>
      <c r="S181" s="272"/>
      <c r="T181" s="254" t="str">
        <f t="shared" si="69"/>
        <v/>
      </c>
      <c r="U181" s="255"/>
      <c r="V181" s="34"/>
      <c r="AG181" s="17" t="str">
        <f t="shared" si="77"/>
        <v/>
      </c>
      <c r="AI181" s="263">
        <v>174</v>
      </c>
      <c r="AJ181" s="264"/>
      <c r="AK181" s="265"/>
      <c r="AL181" s="263" t="str">
        <f t="shared" si="78"/>
        <v/>
      </c>
      <c r="AM181" s="264"/>
      <c r="AN181" s="264"/>
      <c r="AO181" s="263" t="str">
        <f t="shared" si="79"/>
        <v/>
      </c>
      <c r="AP181" s="264"/>
      <c r="AQ181" s="264"/>
      <c r="AR181" s="264"/>
      <c r="AS181" s="264"/>
      <c r="AT181" s="264"/>
      <c r="AU181" s="265"/>
      <c r="AV181" s="263" t="str">
        <f t="shared" si="80"/>
        <v/>
      </c>
      <c r="AW181" s="264"/>
      <c r="AX181" s="264"/>
      <c r="AY181" s="263" t="str">
        <f t="shared" si="81"/>
        <v/>
      </c>
      <c r="AZ181" s="265"/>
      <c r="BB181" s="24" t="str">
        <f>IF($AG181="", "", IF(AND($AL181="", $AO181="", $AV181="", $AY181=""), $BB$3, IF(COUNTIF($BB$8:$BB180, $BB$4)&gt;0, $BB$5, $BB$4)))</f>
        <v/>
      </c>
      <c r="BD181" s="31" t="str">
        <f t="shared" si="82"/>
        <v/>
      </c>
      <c r="BF181" s="28" t="str">
        <f t="shared" si="83"/>
        <v/>
      </c>
      <c r="BH181" s="28" t="str">
        <f>IF($E181="", "", $BH$3+SUMIF($O$8:$O180, $E181, $CJ$8:$CJ180)-SUMIF($E$8:$E180, $E181, $H$8:$H180))</f>
        <v/>
      </c>
      <c r="BJ181" s="17" t="str">
        <f t="shared" si="84"/>
        <v/>
      </c>
      <c r="BM181" s="28" t="str">
        <f t="shared" si="85"/>
        <v/>
      </c>
      <c r="BN181" s="26"/>
      <c r="BO181" s="28" t="str">
        <f>IF($O181="", "", $BH$3+SUMIF($O$8:$O180, $O181, $CP$8:$CP180)-SUMIF($E$8:$E180, $O181, $H$8:$H180))</f>
        <v/>
      </c>
      <c r="BP181" s="26"/>
      <c r="BQ181" s="69" t="str">
        <f>IF($AG181="", "", IF($R181="", $BQ$5, IFERROR(INDEX('Game Setup'!$JE$8:$JE$176, MATCH($R181, 'Game Setup'!$JE$8:$JE$176, 1)), "")))</f>
        <v/>
      </c>
      <c r="BR181" s="26"/>
      <c r="BS181" s="73" t="str">
        <f>IF(OR($E181="", $BQ181=""), "", IFERROR(INDEX('Game Setup'!$ML$8:$NE$176, MATCH($BQ181, 'Game Setup'!$JE$8:$JE$176, 0), MATCH($E181, 'Game Setup'!$ML$7:$NE$7, 0)), ""))</f>
        <v/>
      </c>
      <c r="BT181" s="74" t="str">
        <f>IF(OR($O181="", $BQ181=""), "", IFERROR(INDEX('Game Setup'!$ML$8:$NE$176, MATCH($BQ181, 'Game Setup'!$JE$8:$JE$176, 0), MATCH($O181, 'Game Setup'!$ML$7:$NE$7, 0)), ""))</f>
        <v/>
      </c>
      <c r="BU181" s="74" t="str">
        <f>IF(OR($O181="", $BQ181=""), "", IFERROR(INDEX('Game Setup'!$NG$8:$NG$176, MATCH($BQ181, 'Game Setup'!$JE$8:$JE$176, 0)), ""))</f>
        <v/>
      </c>
      <c r="BV181" s="26"/>
      <c r="BW181" s="179" t="str">
        <f t="shared" si="86"/>
        <v/>
      </c>
      <c r="BX181" s="180" t="str">
        <f t="shared" si="87"/>
        <v/>
      </c>
      <c r="BY181" s="26"/>
      <c r="BZ181" s="40" t="str">
        <f t="shared" si="70"/>
        <v/>
      </c>
      <c r="CB181" s="40" t="str">
        <f t="shared" si="71"/>
        <v/>
      </c>
      <c r="CD181" s="28" t="str">
        <f t="shared" si="72"/>
        <v/>
      </c>
      <c r="CF181" s="28" t="str">
        <f t="shared" si="88"/>
        <v/>
      </c>
      <c r="CH181" s="28" t="str">
        <f t="shared" si="73"/>
        <v/>
      </c>
      <c r="CJ181" s="28" t="str">
        <f t="shared" si="89"/>
        <v/>
      </c>
      <c r="CL181" s="28">
        <f t="shared" si="90"/>
        <v>0</v>
      </c>
      <c r="CN181" s="28" t="str">
        <f t="shared" si="91"/>
        <v/>
      </c>
      <c r="CO181" s="26"/>
      <c r="CP181" s="28" t="str">
        <f t="shared" si="74"/>
        <v/>
      </c>
      <c r="CS181" s="17" t="str">
        <f t="shared" si="92"/>
        <v/>
      </c>
      <c r="CT181" s="19" t="str">
        <f t="shared" si="93"/>
        <v/>
      </c>
      <c r="CV181" s="179" t="str">
        <f t="shared" si="94"/>
        <v/>
      </c>
      <c r="CW181" s="180" t="str">
        <f t="shared" si="95"/>
        <v/>
      </c>
      <c r="CY181" s="28" t="str">
        <f t="shared" si="96"/>
        <v/>
      </c>
      <c r="CZ181" s="28" t="str">
        <f t="shared" si="97"/>
        <v/>
      </c>
      <c r="DU181" s="121" t="str">
        <f t="shared" si="75"/>
        <v/>
      </c>
      <c r="DW181" s="17" t="str">
        <f t="shared" si="76"/>
        <v/>
      </c>
    </row>
    <row r="182" spans="1:127" ht="30" customHeight="1" x14ac:dyDescent="0.25">
      <c r="A182" s="34"/>
      <c r="B182" s="266" t="str">
        <f t="shared" si="98"/>
        <v/>
      </c>
      <c r="C182" s="267"/>
      <c r="D182" s="268"/>
      <c r="E182" s="269"/>
      <c r="F182" s="269"/>
      <c r="G182" s="269"/>
      <c r="H182" s="270"/>
      <c r="I182" s="270"/>
      <c r="J182" s="270"/>
      <c r="K182" s="270"/>
      <c r="L182" s="270"/>
      <c r="M182" s="270"/>
      <c r="N182" s="270"/>
      <c r="O182" s="269"/>
      <c r="P182" s="269"/>
      <c r="Q182" s="269"/>
      <c r="R182" s="271"/>
      <c r="S182" s="272"/>
      <c r="T182" s="254" t="str">
        <f t="shared" si="69"/>
        <v/>
      </c>
      <c r="U182" s="255"/>
      <c r="V182" s="34"/>
      <c r="AG182" s="17" t="str">
        <f t="shared" si="77"/>
        <v/>
      </c>
      <c r="AI182" s="263">
        <v>175</v>
      </c>
      <c r="AJ182" s="264"/>
      <c r="AK182" s="265"/>
      <c r="AL182" s="263" t="str">
        <f t="shared" si="78"/>
        <v/>
      </c>
      <c r="AM182" s="264"/>
      <c r="AN182" s="264"/>
      <c r="AO182" s="263" t="str">
        <f t="shared" si="79"/>
        <v/>
      </c>
      <c r="AP182" s="264"/>
      <c r="AQ182" s="264"/>
      <c r="AR182" s="264"/>
      <c r="AS182" s="264"/>
      <c r="AT182" s="264"/>
      <c r="AU182" s="265"/>
      <c r="AV182" s="263" t="str">
        <f t="shared" si="80"/>
        <v/>
      </c>
      <c r="AW182" s="264"/>
      <c r="AX182" s="264"/>
      <c r="AY182" s="263" t="str">
        <f t="shared" si="81"/>
        <v/>
      </c>
      <c r="AZ182" s="265"/>
      <c r="BB182" s="24" t="str">
        <f>IF($AG182="", "", IF(AND($AL182="", $AO182="", $AV182="", $AY182=""), $BB$3, IF(COUNTIF($BB$8:$BB181, $BB$4)&gt;0, $BB$5, $BB$4)))</f>
        <v/>
      </c>
      <c r="BD182" s="31" t="str">
        <f t="shared" si="82"/>
        <v/>
      </c>
      <c r="BF182" s="28" t="str">
        <f t="shared" si="83"/>
        <v/>
      </c>
      <c r="BH182" s="28" t="str">
        <f>IF($E182="", "", $BH$3+SUMIF($O$8:$O181, $E182, $CJ$8:$CJ181)-SUMIF($E$8:$E181, $E182, $H$8:$H181))</f>
        <v/>
      </c>
      <c r="BJ182" s="17" t="str">
        <f t="shared" si="84"/>
        <v/>
      </c>
      <c r="BM182" s="28" t="str">
        <f t="shared" si="85"/>
        <v/>
      </c>
      <c r="BN182" s="26"/>
      <c r="BO182" s="28" t="str">
        <f>IF($O182="", "", $BH$3+SUMIF($O$8:$O181, $O182, $CP$8:$CP181)-SUMIF($E$8:$E181, $O182, $H$8:$H181))</f>
        <v/>
      </c>
      <c r="BP182" s="26"/>
      <c r="BQ182" s="69" t="str">
        <f>IF($AG182="", "", IF($R182="", $BQ$5, IFERROR(INDEX('Game Setup'!$JE$8:$JE$176, MATCH($R182, 'Game Setup'!$JE$8:$JE$176, 1)), "")))</f>
        <v/>
      </c>
      <c r="BR182" s="26"/>
      <c r="BS182" s="73" t="str">
        <f>IF(OR($E182="", $BQ182=""), "", IFERROR(INDEX('Game Setup'!$ML$8:$NE$176, MATCH($BQ182, 'Game Setup'!$JE$8:$JE$176, 0), MATCH($E182, 'Game Setup'!$ML$7:$NE$7, 0)), ""))</f>
        <v/>
      </c>
      <c r="BT182" s="74" t="str">
        <f>IF(OR($O182="", $BQ182=""), "", IFERROR(INDEX('Game Setup'!$ML$8:$NE$176, MATCH($BQ182, 'Game Setup'!$JE$8:$JE$176, 0), MATCH($O182, 'Game Setup'!$ML$7:$NE$7, 0)), ""))</f>
        <v/>
      </c>
      <c r="BU182" s="74" t="str">
        <f>IF(OR($O182="", $BQ182=""), "", IFERROR(INDEX('Game Setup'!$NG$8:$NG$176, MATCH($BQ182, 'Game Setup'!$JE$8:$JE$176, 0)), ""))</f>
        <v/>
      </c>
      <c r="BV182" s="26"/>
      <c r="BW182" s="179" t="str">
        <f t="shared" si="86"/>
        <v/>
      </c>
      <c r="BX182" s="180" t="str">
        <f t="shared" si="87"/>
        <v/>
      </c>
      <c r="BY182" s="26"/>
      <c r="BZ182" s="40" t="str">
        <f t="shared" si="70"/>
        <v/>
      </c>
      <c r="CB182" s="40" t="str">
        <f t="shared" si="71"/>
        <v/>
      </c>
      <c r="CD182" s="28" t="str">
        <f t="shared" si="72"/>
        <v/>
      </c>
      <c r="CF182" s="28" t="str">
        <f t="shared" si="88"/>
        <v/>
      </c>
      <c r="CH182" s="28" t="str">
        <f t="shared" si="73"/>
        <v/>
      </c>
      <c r="CJ182" s="28" t="str">
        <f t="shared" si="89"/>
        <v/>
      </c>
      <c r="CL182" s="28">
        <f t="shared" si="90"/>
        <v>0</v>
      </c>
      <c r="CN182" s="28" t="str">
        <f t="shared" si="91"/>
        <v/>
      </c>
      <c r="CO182" s="26"/>
      <c r="CP182" s="28" t="str">
        <f t="shared" si="74"/>
        <v/>
      </c>
      <c r="CS182" s="17" t="str">
        <f t="shared" si="92"/>
        <v/>
      </c>
      <c r="CT182" s="19" t="str">
        <f t="shared" si="93"/>
        <v/>
      </c>
      <c r="CV182" s="179" t="str">
        <f t="shared" si="94"/>
        <v/>
      </c>
      <c r="CW182" s="180" t="str">
        <f t="shared" si="95"/>
        <v/>
      </c>
      <c r="CY182" s="28" t="str">
        <f t="shared" si="96"/>
        <v/>
      </c>
      <c r="CZ182" s="28" t="str">
        <f t="shared" si="97"/>
        <v/>
      </c>
      <c r="DU182" s="121" t="str">
        <f t="shared" si="75"/>
        <v/>
      </c>
      <c r="DW182" s="17" t="str">
        <f t="shared" si="76"/>
        <v/>
      </c>
    </row>
    <row r="183" spans="1:127" ht="30" customHeight="1" x14ac:dyDescent="0.25">
      <c r="A183" s="34"/>
      <c r="B183" s="266" t="str">
        <f t="shared" si="98"/>
        <v/>
      </c>
      <c r="C183" s="267"/>
      <c r="D183" s="268"/>
      <c r="E183" s="269"/>
      <c r="F183" s="269"/>
      <c r="G183" s="269"/>
      <c r="H183" s="270"/>
      <c r="I183" s="270"/>
      <c r="J183" s="270"/>
      <c r="K183" s="270"/>
      <c r="L183" s="270"/>
      <c r="M183" s="270"/>
      <c r="N183" s="270"/>
      <c r="O183" s="269"/>
      <c r="P183" s="269"/>
      <c r="Q183" s="269"/>
      <c r="R183" s="271"/>
      <c r="S183" s="272"/>
      <c r="T183" s="254" t="str">
        <f t="shared" si="69"/>
        <v/>
      </c>
      <c r="U183" s="255"/>
      <c r="V183" s="34"/>
      <c r="AG183" s="17" t="str">
        <f t="shared" si="77"/>
        <v/>
      </c>
      <c r="AI183" s="263">
        <v>176</v>
      </c>
      <c r="AJ183" s="264"/>
      <c r="AK183" s="265"/>
      <c r="AL183" s="263" t="str">
        <f t="shared" si="78"/>
        <v/>
      </c>
      <c r="AM183" s="264"/>
      <c r="AN183" s="264"/>
      <c r="AO183" s="263" t="str">
        <f t="shared" si="79"/>
        <v/>
      </c>
      <c r="AP183" s="264"/>
      <c r="AQ183" s="264"/>
      <c r="AR183" s="264"/>
      <c r="AS183" s="264"/>
      <c r="AT183" s="264"/>
      <c r="AU183" s="265"/>
      <c r="AV183" s="263" t="str">
        <f t="shared" si="80"/>
        <v/>
      </c>
      <c r="AW183" s="264"/>
      <c r="AX183" s="264"/>
      <c r="AY183" s="263" t="str">
        <f t="shared" si="81"/>
        <v/>
      </c>
      <c r="AZ183" s="265"/>
      <c r="BB183" s="24" t="str">
        <f>IF($AG183="", "", IF(AND($AL183="", $AO183="", $AV183="", $AY183=""), $BB$3, IF(COUNTIF($BB$8:$BB182, $BB$4)&gt;0, $BB$5, $BB$4)))</f>
        <v/>
      </c>
      <c r="BD183" s="31" t="str">
        <f t="shared" si="82"/>
        <v/>
      </c>
      <c r="BF183" s="28" t="str">
        <f t="shared" si="83"/>
        <v/>
      </c>
      <c r="BH183" s="28" t="str">
        <f>IF($E183="", "", $BH$3+SUMIF($O$8:$O182, $E183, $CJ$8:$CJ182)-SUMIF($E$8:$E182, $E183, $H$8:$H182))</f>
        <v/>
      </c>
      <c r="BJ183" s="17" t="str">
        <f t="shared" si="84"/>
        <v/>
      </c>
      <c r="BM183" s="28" t="str">
        <f t="shared" si="85"/>
        <v/>
      </c>
      <c r="BN183" s="26"/>
      <c r="BO183" s="28" t="str">
        <f>IF($O183="", "", $BH$3+SUMIF($O$8:$O182, $O183, $CP$8:$CP182)-SUMIF($E$8:$E182, $O183, $H$8:$H182))</f>
        <v/>
      </c>
      <c r="BP183" s="26"/>
      <c r="BQ183" s="69" t="str">
        <f>IF($AG183="", "", IF($R183="", $BQ$5, IFERROR(INDEX('Game Setup'!$JE$8:$JE$176, MATCH($R183, 'Game Setup'!$JE$8:$JE$176, 1)), "")))</f>
        <v/>
      </c>
      <c r="BR183" s="26"/>
      <c r="BS183" s="73" t="str">
        <f>IF(OR($E183="", $BQ183=""), "", IFERROR(INDEX('Game Setup'!$ML$8:$NE$176, MATCH($BQ183, 'Game Setup'!$JE$8:$JE$176, 0), MATCH($E183, 'Game Setup'!$ML$7:$NE$7, 0)), ""))</f>
        <v/>
      </c>
      <c r="BT183" s="74" t="str">
        <f>IF(OR($O183="", $BQ183=""), "", IFERROR(INDEX('Game Setup'!$ML$8:$NE$176, MATCH($BQ183, 'Game Setup'!$JE$8:$JE$176, 0), MATCH($O183, 'Game Setup'!$ML$7:$NE$7, 0)), ""))</f>
        <v/>
      </c>
      <c r="BU183" s="74" t="str">
        <f>IF(OR($O183="", $BQ183=""), "", IFERROR(INDEX('Game Setup'!$NG$8:$NG$176, MATCH($BQ183, 'Game Setup'!$JE$8:$JE$176, 0)), ""))</f>
        <v/>
      </c>
      <c r="BV183" s="26"/>
      <c r="BW183" s="179" t="str">
        <f t="shared" si="86"/>
        <v/>
      </c>
      <c r="BX183" s="180" t="str">
        <f t="shared" si="87"/>
        <v/>
      </c>
      <c r="BY183" s="26"/>
      <c r="BZ183" s="40" t="str">
        <f t="shared" si="70"/>
        <v/>
      </c>
      <c r="CB183" s="40" t="str">
        <f t="shared" si="71"/>
        <v/>
      </c>
      <c r="CD183" s="28" t="str">
        <f t="shared" si="72"/>
        <v/>
      </c>
      <c r="CF183" s="28" t="str">
        <f t="shared" si="88"/>
        <v/>
      </c>
      <c r="CH183" s="28" t="str">
        <f t="shared" si="73"/>
        <v/>
      </c>
      <c r="CJ183" s="28" t="str">
        <f t="shared" si="89"/>
        <v/>
      </c>
      <c r="CL183" s="28">
        <f t="shared" si="90"/>
        <v>0</v>
      </c>
      <c r="CN183" s="28" t="str">
        <f t="shared" si="91"/>
        <v/>
      </c>
      <c r="CO183" s="26"/>
      <c r="CP183" s="28" t="str">
        <f t="shared" si="74"/>
        <v/>
      </c>
      <c r="CS183" s="17" t="str">
        <f t="shared" si="92"/>
        <v/>
      </c>
      <c r="CT183" s="19" t="str">
        <f t="shared" si="93"/>
        <v/>
      </c>
      <c r="CV183" s="179" t="str">
        <f t="shared" si="94"/>
        <v/>
      </c>
      <c r="CW183" s="180" t="str">
        <f t="shared" si="95"/>
        <v/>
      </c>
      <c r="CY183" s="28" t="str">
        <f t="shared" si="96"/>
        <v/>
      </c>
      <c r="CZ183" s="28" t="str">
        <f t="shared" si="97"/>
        <v/>
      </c>
      <c r="DU183" s="121" t="str">
        <f t="shared" si="75"/>
        <v/>
      </c>
      <c r="DW183" s="17" t="str">
        <f t="shared" si="76"/>
        <v/>
      </c>
    </row>
    <row r="184" spans="1:127" ht="30" customHeight="1" x14ac:dyDescent="0.25">
      <c r="A184" s="34"/>
      <c r="B184" s="266" t="str">
        <f t="shared" si="98"/>
        <v/>
      </c>
      <c r="C184" s="267"/>
      <c r="D184" s="268"/>
      <c r="E184" s="269"/>
      <c r="F184" s="269"/>
      <c r="G184" s="269"/>
      <c r="H184" s="270"/>
      <c r="I184" s="270"/>
      <c r="J184" s="270"/>
      <c r="K184" s="270"/>
      <c r="L184" s="270"/>
      <c r="M184" s="270"/>
      <c r="N184" s="270"/>
      <c r="O184" s="269"/>
      <c r="P184" s="269"/>
      <c r="Q184" s="269"/>
      <c r="R184" s="271"/>
      <c r="S184" s="272"/>
      <c r="T184" s="254" t="str">
        <f t="shared" si="69"/>
        <v/>
      </c>
      <c r="U184" s="255"/>
      <c r="V184" s="34"/>
      <c r="AG184" s="17" t="str">
        <f t="shared" si="77"/>
        <v/>
      </c>
      <c r="AI184" s="263">
        <v>177</v>
      </c>
      <c r="AJ184" s="264"/>
      <c r="AK184" s="265"/>
      <c r="AL184" s="263" t="str">
        <f t="shared" si="78"/>
        <v/>
      </c>
      <c r="AM184" s="264"/>
      <c r="AN184" s="264"/>
      <c r="AO184" s="263" t="str">
        <f t="shared" si="79"/>
        <v/>
      </c>
      <c r="AP184" s="264"/>
      <c r="AQ184" s="264"/>
      <c r="AR184" s="264"/>
      <c r="AS184" s="264"/>
      <c r="AT184" s="264"/>
      <c r="AU184" s="265"/>
      <c r="AV184" s="263" t="str">
        <f t="shared" si="80"/>
        <v/>
      </c>
      <c r="AW184" s="264"/>
      <c r="AX184" s="264"/>
      <c r="AY184" s="263" t="str">
        <f t="shared" si="81"/>
        <v/>
      </c>
      <c r="AZ184" s="265"/>
      <c r="BB184" s="24" t="str">
        <f>IF($AG184="", "", IF(AND($AL184="", $AO184="", $AV184="", $AY184=""), $BB$3, IF(COUNTIF($BB$8:$BB183, $BB$4)&gt;0, $BB$5, $BB$4)))</f>
        <v/>
      </c>
      <c r="BD184" s="31" t="str">
        <f t="shared" si="82"/>
        <v/>
      </c>
      <c r="BF184" s="28" t="str">
        <f t="shared" si="83"/>
        <v/>
      </c>
      <c r="BH184" s="28" t="str">
        <f>IF($E184="", "", $BH$3+SUMIF($O$8:$O183, $E184, $CJ$8:$CJ183)-SUMIF($E$8:$E183, $E184, $H$8:$H183))</f>
        <v/>
      </c>
      <c r="BJ184" s="17" t="str">
        <f t="shared" si="84"/>
        <v/>
      </c>
      <c r="BM184" s="28" t="str">
        <f t="shared" si="85"/>
        <v/>
      </c>
      <c r="BN184" s="26"/>
      <c r="BO184" s="28" t="str">
        <f>IF($O184="", "", $BH$3+SUMIF($O$8:$O183, $O184, $CP$8:$CP183)-SUMIF($E$8:$E183, $O184, $H$8:$H183))</f>
        <v/>
      </c>
      <c r="BP184" s="26"/>
      <c r="BQ184" s="69" t="str">
        <f>IF($AG184="", "", IF($R184="", $BQ$5, IFERROR(INDEX('Game Setup'!$JE$8:$JE$176, MATCH($R184, 'Game Setup'!$JE$8:$JE$176, 1)), "")))</f>
        <v/>
      </c>
      <c r="BR184" s="26"/>
      <c r="BS184" s="73" t="str">
        <f>IF(OR($E184="", $BQ184=""), "", IFERROR(INDEX('Game Setup'!$ML$8:$NE$176, MATCH($BQ184, 'Game Setup'!$JE$8:$JE$176, 0), MATCH($E184, 'Game Setup'!$ML$7:$NE$7, 0)), ""))</f>
        <v/>
      </c>
      <c r="BT184" s="74" t="str">
        <f>IF(OR($O184="", $BQ184=""), "", IFERROR(INDEX('Game Setup'!$ML$8:$NE$176, MATCH($BQ184, 'Game Setup'!$JE$8:$JE$176, 0), MATCH($O184, 'Game Setup'!$ML$7:$NE$7, 0)), ""))</f>
        <v/>
      </c>
      <c r="BU184" s="74" t="str">
        <f>IF(OR($O184="", $BQ184=""), "", IFERROR(INDEX('Game Setup'!$NG$8:$NG$176, MATCH($BQ184, 'Game Setup'!$JE$8:$JE$176, 0)), ""))</f>
        <v/>
      </c>
      <c r="BV184" s="26"/>
      <c r="BW184" s="179" t="str">
        <f t="shared" si="86"/>
        <v/>
      </c>
      <c r="BX184" s="180" t="str">
        <f t="shared" si="87"/>
        <v/>
      </c>
      <c r="BY184" s="26"/>
      <c r="BZ184" s="40" t="str">
        <f t="shared" si="70"/>
        <v/>
      </c>
      <c r="CB184" s="40" t="str">
        <f t="shared" si="71"/>
        <v/>
      </c>
      <c r="CD184" s="28" t="str">
        <f t="shared" si="72"/>
        <v/>
      </c>
      <c r="CF184" s="28" t="str">
        <f t="shared" si="88"/>
        <v/>
      </c>
      <c r="CH184" s="28" t="str">
        <f t="shared" si="73"/>
        <v/>
      </c>
      <c r="CJ184" s="28" t="str">
        <f t="shared" si="89"/>
        <v/>
      </c>
      <c r="CL184" s="28">
        <f t="shared" si="90"/>
        <v>0</v>
      </c>
      <c r="CN184" s="28" t="str">
        <f t="shared" si="91"/>
        <v/>
      </c>
      <c r="CO184" s="26"/>
      <c r="CP184" s="28" t="str">
        <f t="shared" si="74"/>
        <v/>
      </c>
      <c r="CS184" s="17" t="str">
        <f t="shared" si="92"/>
        <v/>
      </c>
      <c r="CT184" s="19" t="str">
        <f t="shared" si="93"/>
        <v/>
      </c>
      <c r="CV184" s="179" t="str">
        <f t="shared" si="94"/>
        <v/>
      </c>
      <c r="CW184" s="180" t="str">
        <f t="shared" si="95"/>
        <v/>
      </c>
      <c r="CY184" s="28" t="str">
        <f t="shared" si="96"/>
        <v/>
      </c>
      <c r="CZ184" s="28" t="str">
        <f t="shared" si="97"/>
        <v/>
      </c>
      <c r="DU184" s="121" t="str">
        <f t="shared" si="75"/>
        <v/>
      </c>
      <c r="DW184" s="17" t="str">
        <f t="shared" si="76"/>
        <v/>
      </c>
    </row>
    <row r="185" spans="1:127" ht="30" customHeight="1" x14ac:dyDescent="0.25">
      <c r="A185" s="34"/>
      <c r="B185" s="266" t="str">
        <f t="shared" si="98"/>
        <v/>
      </c>
      <c r="C185" s="267"/>
      <c r="D185" s="268"/>
      <c r="E185" s="269"/>
      <c r="F185" s="269"/>
      <c r="G185" s="269"/>
      <c r="H185" s="270"/>
      <c r="I185" s="270"/>
      <c r="J185" s="270"/>
      <c r="K185" s="270"/>
      <c r="L185" s="270"/>
      <c r="M185" s="270"/>
      <c r="N185" s="270"/>
      <c r="O185" s="269"/>
      <c r="P185" s="269"/>
      <c r="Q185" s="269"/>
      <c r="R185" s="271"/>
      <c r="S185" s="272"/>
      <c r="T185" s="254" t="str">
        <f t="shared" si="69"/>
        <v/>
      </c>
      <c r="U185" s="255"/>
      <c r="V185" s="34"/>
      <c r="AG185" s="17" t="str">
        <f t="shared" si="77"/>
        <v/>
      </c>
      <c r="AI185" s="263">
        <v>178</v>
      </c>
      <c r="AJ185" s="264"/>
      <c r="AK185" s="265"/>
      <c r="AL185" s="263" t="str">
        <f t="shared" si="78"/>
        <v/>
      </c>
      <c r="AM185" s="264"/>
      <c r="AN185" s="264"/>
      <c r="AO185" s="263" t="str">
        <f t="shared" si="79"/>
        <v/>
      </c>
      <c r="AP185" s="264"/>
      <c r="AQ185" s="264"/>
      <c r="AR185" s="264"/>
      <c r="AS185" s="264"/>
      <c r="AT185" s="264"/>
      <c r="AU185" s="265"/>
      <c r="AV185" s="263" t="str">
        <f t="shared" si="80"/>
        <v/>
      </c>
      <c r="AW185" s="264"/>
      <c r="AX185" s="264"/>
      <c r="AY185" s="263" t="str">
        <f t="shared" si="81"/>
        <v/>
      </c>
      <c r="AZ185" s="265"/>
      <c r="BB185" s="24" t="str">
        <f>IF($AG185="", "", IF(AND($AL185="", $AO185="", $AV185="", $AY185=""), $BB$3, IF(COUNTIF($BB$8:$BB184, $BB$4)&gt;0, $BB$5, $BB$4)))</f>
        <v/>
      </c>
      <c r="BD185" s="31" t="str">
        <f t="shared" si="82"/>
        <v/>
      </c>
      <c r="BF185" s="28" t="str">
        <f t="shared" si="83"/>
        <v/>
      </c>
      <c r="BH185" s="28" t="str">
        <f>IF($E185="", "", $BH$3+SUMIF($O$8:$O184, $E185, $CJ$8:$CJ184)-SUMIF($E$8:$E184, $E185, $H$8:$H184))</f>
        <v/>
      </c>
      <c r="BJ185" s="17" t="str">
        <f t="shared" si="84"/>
        <v/>
      </c>
      <c r="BM185" s="28" t="str">
        <f t="shared" si="85"/>
        <v/>
      </c>
      <c r="BN185" s="26"/>
      <c r="BO185" s="28" t="str">
        <f>IF($O185="", "", $BH$3+SUMIF($O$8:$O184, $O185, $CP$8:$CP184)-SUMIF($E$8:$E184, $O185, $H$8:$H184))</f>
        <v/>
      </c>
      <c r="BP185" s="26"/>
      <c r="BQ185" s="69" t="str">
        <f>IF($AG185="", "", IF($R185="", $BQ$5, IFERROR(INDEX('Game Setup'!$JE$8:$JE$176, MATCH($R185, 'Game Setup'!$JE$8:$JE$176, 1)), "")))</f>
        <v/>
      </c>
      <c r="BR185" s="26"/>
      <c r="BS185" s="73" t="str">
        <f>IF(OR($E185="", $BQ185=""), "", IFERROR(INDEX('Game Setup'!$ML$8:$NE$176, MATCH($BQ185, 'Game Setup'!$JE$8:$JE$176, 0), MATCH($E185, 'Game Setup'!$ML$7:$NE$7, 0)), ""))</f>
        <v/>
      </c>
      <c r="BT185" s="74" t="str">
        <f>IF(OR($O185="", $BQ185=""), "", IFERROR(INDEX('Game Setup'!$ML$8:$NE$176, MATCH($BQ185, 'Game Setup'!$JE$8:$JE$176, 0), MATCH($O185, 'Game Setup'!$ML$7:$NE$7, 0)), ""))</f>
        <v/>
      </c>
      <c r="BU185" s="74" t="str">
        <f>IF(OR($O185="", $BQ185=""), "", IFERROR(INDEX('Game Setup'!$NG$8:$NG$176, MATCH($BQ185, 'Game Setup'!$JE$8:$JE$176, 0)), ""))</f>
        <v/>
      </c>
      <c r="BV185" s="26"/>
      <c r="BW185" s="179" t="str">
        <f t="shared" si="86"/>
        <v/>
      </c>
      <c r="BX185" s="180" t="str">
        <f t="shared" si="87"/>
        <v/>
      </c>
      <c r="BY185" s="26"/>
      <c r="BZ185" s="40" t="str">
        <f t="shared" si="70"/>
        <v/>
      </c>
      <c r="CB185" s="40" t="str">
        <f t="shared" si="71"/>
        <v/>
      </c>
      <c r="CD185" s="28" t="str">
        <f t="shared" si="72"/>
        <v/>
      </c>
      <c r="CF185" s="28" t="str">
        <f t="shared" si="88"/>
        <v/>
      </c>
      <c r="CH185" s="28" t="str">
        <f t="shared" si="73"/>
        <v/>
      </c>
      <c r="CJ185" s="28" t="str">
        <f t="shared" si="89"/>
        <v/>
      </c>
      <c r="CL185" s="28">
        <f t="shared" si="90"/>
        <v>0</v>
      </c>
      <c r="CN185" s="28" t="str">
        <f t="shared" si="91"/>
        <v/>
      </c>
      <c r="CO185" s="26"/>
      <c r="CP185" s="28" t="str">
        <f t="shared" si="74"/>
        <v/>
      </c>
      <c r="CS185" s="17" t="str">
        <f t="shared" si="92"/>
        <v/>
      </c>
      <c r="CT185" s="19" t="str">
        <f t="shared" si="93"/>
        <v/>
      </c>
      <c r="CV185" s="179" t="str">
        <f t="shared" si="94"/>
        <v/>
      </c>
      <c r="CW185" s="180" t="str">
        <f t="shared" si="95"/>
        <v/>
      </c>
      <c r="CY185" s="28" t="str">
        <f t="shared" si="96"/>
        <v/>
      </c>
      <c r="CZ185" s="28" t="str">
        <f t="shared" si="97"/>
        <v/>
      </c>
      <c r="DU185" s="121" t="str">
        <f t="shared" si="75"/>
        <v/>
      </c>
      <c r="DW185" s="17" t="str">
        <f t="shared" si="76"/>
        <v/>
      </c>
    </row>
    <row r="186" spans="1:127" ht="30" customHeight="1" x14ac:dyDescent="0.25">
      <c r="A186" s="34"/>
      <c r="B186" s="266" t="str">
        <f t="shared" si="98"/>
        <v/>
      </c>
      <c r="C186" s="267"/>
      <c r="D186" s="268"/>
      <c r="E186" s="269"/>
      <c r="F186" s="269"/>
      <c r="G186" s="269"/>
      <c r="H186" s="270"/>
      <c r="I186" s="270"/>
      <c r="J186" s="270"/>
      <c r="K186" s="270"/>
      <c r="L186" s="270"/>
      <c r="M186" s="270"/>
      <c r="N186" s="270"/>
      <c r="O186" s="269"/>
      <c r="P186" s="269"/>
      <c r="Q186" s="269"/>
      <c r="R186" s="271"/>
      <c r="S186" s="272"/>
      <c r="T186" s="254" t="str">
        <f t="shared" si="69"/>
        <v/>
      </c>
      <c r="U186" s="255"/>
      <c r="V186" s="34"/>
      <c r="AG186" s="17" t="str">
        <f t="shared" si="77"/>
        <v/>
      </c>
      <c r="AI186" s="263">
        <v>179</v>
      </c>
      <c r="AJ186" s="264"/>
      <c r="AK186" s="265"/>
      <c r="AL186" s="263" t="str">
        <f t="shared" si="78"/>
        <v/>
      </c>
      <c r="AM186" s="264"/>
      <c r="AN186" s="264"/>
      <c r="AO186" s="263" t="str">
        <f t="shared" si="79"/>
        <v/>
      </c>
      <c r="AP186" s="264"/>
      <c r="AQ186" s="264"/>
      <c r="AR186" s="264"/>
      <c r="AS186" s="264"/>
      <c r="AT186" s="264"/>
      <c r="AU186" s="265"/>
      <c r="AV186" s="263" t="str">
        <f t="shared" si="80"/>
        <v/>
      </c>
      <c r="AW186" s="264"/>
      <c r="AX186" s="264"/>
      <c r="AY186" s="263" t="str">
        <f t="shared" si="81"/>
        <v/>
      </c>
      <c r="AZ186" s="265"/>
      <c r="BB186" s="24" t="str">
        <f>IF($AG186="", "", IF(AND($AL186="", $AO186="", $AV186="", $AY186=""), $BB$3, IF(COUNTIF($BB$8:$BB185, $BB$4)&gt;0, $BB$5, $BB$4)))</f>
        <v/>
      </c>
      <c r="BD186" s="31" t="str">
        <f t="shared" si="82"/>
        <v/>
      </c>
      <c r="BF186" s="28" t="str">
        <f t="shared" si="83"/>
        <v/>
      </c>
      <c r="BH186" s="28" t="str">
        <f>IF($E186="", "", $BH$3+SUMIF($O$8:$O185, $E186, $CJ$8:$CJ185)-SUMIF($E$8:$E185, $E186, $H$8:$H185))</f>
        <v/>
      </c>
      <c r="BJ186" s="17" t="str">
        <f t="shared" si="84"/>
        <v/>
      </c>
      <c r="BM186" s="28" t="str">
        <f t="shared" si="85"/>
        <v/>
      </c>
      <c r="BN186" s="26"/>
      <c r="BO186" s="28" t="str">
        <f>IF($O186="", "", $BH$3+SUMIF($O$8:$O185, $O186, $CP$8:$CP185)-SUMIF($E$8:$E185, $O186, $H$8:$H185))</f>
        <v/>
      </c>
      <c r="BP186" s="26"/>
      <c r="BQ186" s="69" t="str">
        <f>IF($AG186="", "", IF($R186="", $BQ$5, IFERROR(INDEX('Game Setup'!$JE$8:$JE$176, MATCH($R186, 'Game Setup'!$JE$8:$JE$176, 1)), "")))</f>
        <v/>
      </c>
      <c r="BR186" s="26"/>
      <c r="BS186" s="73" t="str">
        <f>IF(OR($E186="", $BQ186=""), "", IFERROR(INDEX('Game Setup'!$ML$8:$NE$176, MATCH($BQ186, 'Game Setup'!$JE$8:$JE$176, 0), MATCH($E186, 'Game Setup'!$ML$7:$NE$7, 0)), ""))</f>
        <v/>
      </c>
      <c r="BT186" s="74" t="str">
        <f>IF(OR($O186="", $BQ186=""), "", IFERROR(INDEX('Game Setup'!$ML$8:$NE$176, MATCH($BQ186, 'Game Setup'!$JE$8:$JE$176, 0), MATCH($O186, 'Game Setup'!$ML$7:$NE$7, 0)), ""))</f>
        <v/>
      </c>
      <c r="BU186" s="74" t="str">
        <f>IF(OR($O186="", $BQ186=""), "", IFERROR(INDEX('Game Setup'!$NG$8:$NG$176, MATCH($BQ186, 'Game Setup'!$JE$8:$JE$176, 0)), ""))</f>
        <v/>
      </c>
      <c r="BV186" s="26"/>
      <c r="BW186" s="179" t="str">
        <f t="shared" si="86"/>
        <v/>
      </c>
      <c r="BX186" s="180" t="str">
        <f t="shared" si="87"/>
        <v/>
      </c>
      <c r="BY186" s="26"/>
      <c r="BZ186" s="40" t="str">
        <f t="shared" si="70"/>
        <v/>
      </c>
      <c r="CB186" s="40" t="str">
        <f t="shared" si="71"/>
        <v/>
      </c>
      <c r="CD186" s="28" t="str">
        <f t="shared" si="72"/>
        <v/>
      </c>
      <c r="CF186" s="28" t="str">
        <f t="shared" si="88"/>
        <v/>
      </c>
      <c r="CH186" s="28" t="str">
        <f t="shared" si="73"/>
        <v/>
      </c>
      <c r="CJ186" s="28" t="str">
        <f t="shared" si="89"/>
        <v/>
      </c>
      <c r="CL186" s="28">
        <f t="shared" si="90"/>
        <v>0</v>
      </c>
      <c r="CN186" s="28" t="str">
        <f t="shared" si="91"/>
        <v/>
      </c>
      <c r="CO186" s="26"/>
      <c r="CP186" s="28" t="str">
        <f t="shared" si="74"/>
        <v/>
      </c>
      <c r="CS186" s="17" t="str">
        <f t="shared" si="92"/>
        <v/>
      </c>
      <c r="CT186" s="19" t="str">
        <f t="shared" si="93"/>
        <v/>
      </c>
      <c r="CV186" s="179" t="str">
        <f t="shared" si="94"/>
        <v/>
      </c>
      <c r="CW186" s="180" t="str">
        <f t="shared" si="95"/>
        <v/>
      </c>
      <c r="CY186" s="28" t="str">
        <f t="shared" si="96"/>
        <v/>
      </c>
      <c r="CZ186" s="28" t="str">
        <f t="shared" si="97"/>
        <v/>
      </c>
      <c r="DU186" s="121" t="str">
        <f t="shared" si="75"/>
        <v/>
      </c>
      <c r="DW186" s="17" t="str">
        <f t="shared" si="76"/>
        <v/>
      </c>
    </row>
    <row r="187" spans="1:127" ht="30" customHeight="1" x14ac:dyDescent="0.25">
      <c r="A187" s="34"/>
      <c r="B187" s="266" t="str">
        <f t="shared" si="98"/>
        <v/>
      </c>
      <c r="C187" s="267"/>
      <c r="D187" s="268"/>
      <c r="E187" s="269"/>
      <c r="F187" s="269"/>
      <c r="G187" s="269"/>
      <c r="H187" s="270"/>
      <c r="I187" s="270"/>
      <c r="J187" s="270"/>
      <c r="K187" s="270"/>
      <c r="L187" s="270"/>
      <c r="M187" s="270"/>
      <c r="N187" s="270"/>
      <c r="O187" s="269"/>
      <c r="P187" s="269"/>
      <c r="Q187" s="269"/>
      <c r="R187" s="271"/>
      <c r="S187" s="272"/>
      <c r="T187" s="254" t="str">
        <f t="shared" si="69"/>
        <v/>
      </c>
      <c r="U187" s="255"/>
      <c r="V187" s="34"/>
      <c r="AG187" s="17" t="str">
        <f t="shared" si="77"/>
        <v/>
      </c>
      <c r="AI187" s="263">
        <v>180</v>
      </c>
      <c r="AJ187" s="264"/>
      <c r="AK187" s="265"/>
      <c r="AL187" s="263" t="str">
        <f t="shared" si="78"/>
        <v/>
      </c>
      <c r="AM187" s="264"/>
      <c r="AN187" s="264"/>
      <c r="AO187" s="263" t="str">
        <f t="shared" si="79"/>
        <v/>
      </c>
      <c r="AP187" s="264"/>
      <c r="AQ187" s="264"/>
      <c r="AR187" s="264"/>
      <c r="AS187" s="264"/>
      <c r="AT187" s="264"/>
      <c r="AU187" s="265"/>
      <c r="AV187" s="263" t="str">
        <f t="shared" si="80"/>
        <v/>
      </c>
      <c r="AW187" s="264"/>
      <c r="AX187" s="264"/>
      <c r="AY187" s="263" t="str">
        <f t="shared" si="81"/>
        <v/>
      </c>
      <c r="AZ187" s="265"/>
      <c r="BB187" s="24" t="str">
        <f>IF($AG187="", "", IF(AND($AL187="", $AO187="", $AV187="", $AY187=""), $BB$3, IF(COUNTIF($BB$8:$BB186, $BB$4)&gt;0, $BB$5, $BB$4)))</f>
        <v/>
      </c>
      <c r="BD187" s="31" t="str">
        <f t="shared" si="82"/>
        <v/>
      </c>
      <c r="BF187" s="28" t="str">
        <f t="shared" si="83"/>
        <v/>
      </c>
      <c r="BH187" s="28" t="str">
        <f>IF($E187="", "", $BH$3+SUMIF($O$8:$O186, $E187, $CJ$8:$CJ186)-SUMIF($E$8:$E186, $E187, $H$8:$H186))</f>
        <v/>
      </c>
      <c r="BJ187" s="17" t="str">
        <f t="shared" si="84"/>
        <v/>
      </c>
      <c r="BM187" s="28" t="str">
        <f t="shared" si="85"/>
        <v/>
      </c>
      <c r="BN187" s="26"/>
      <c r="BO187" s="28" t="str">
        <f>IF($O187="", "", $BH$3+SUMIF($O$8:$O186, $O187, $CP$8:$CP186)-SUMIF($E$8:$E186, $O187, $H$8:$H186))</f>
        <v/>
      </c>
      <c r="BP187" s="26"/>
      <c r="BQ187" s="69" t="str">
        <f>IF($AG187="", "", IF($R187="", $BQ$5, IFERROR(INDEX('Game Setup'!$JE$8:$JE$176, MATCH($R187, 'Game Setup'!$JE$8:$JE$176, 1)), "")))</f>
        <v/>
      </c>
      <c r="BR187" s="26"/>
      <c r="BS187" s="73" t="str">
        <f>IF(OR($E187="", $BQ187=""), "", IFERROR(INDEX('Game Setup'!$ML$8:$NE$176, MATCH($BQ187, 'Game Setup'!$JE$8:$JE$176, 0), MATCH($E187, 'Game Setup'!$ML$7:$NE$7, 0)), ""))</f>
        <v/>
      </c>
      <c r="BT187" s="74" t="str">
        <f>IF(OR($O187="", $BQ187=""), "", IFERROR(INDEX('Game Setup'!$ML$8:$NE$176, MATCH($BQ187, 'Game Setup'!$JE$8:$JE$176, 0), MATCH($O187, 'Game Setup'!$ML$7:$NE$7, 0)), ""))</f>
        <v/>
      </c>
      <c r="BU187" s="74" t="str">
        <f>IF(OR($O187="", $BQ187=""), "", IFERROR(INDEX('Game Setup'!$NG$8:$NG$176, MATCH($BQ187, 'Game Setup'!$JE$8:$JE$176, 0)), ""))</f>
        <v/>
      </c>
      <c r="BV187" s="26"/>
      <c r="BW187" s="179" t="str">
        <f t="shared" si="86"/>
        <v/>
      </c>
      <c r="BX187" s="180" t="str">
        <f t="shared" si="87"/>
        <v/>
      </c>
      <c r="BY187" s="26"/>
      <c r="BZ187" s="40" t="str">
        <f t="shared" si="70"/>
        <v/>
      </c>
      <c r="CB187" s="40" t="str">
        <f t="shared" si="71"/>
        <v/>
      </c>
      <c r="CD187" s="28" t="str">
        <f t="shared" si="72"/>
        <v/>
      </c>
      <c r="CF187" s="28" t="str">
        <f t="shared" si="88"/>
        <v/>
      </c>
      <c r="CH187" s="28" t="str">
        <f t="shared" si="73"/>
        <v/>
      </c>
      <c r="CJ187" s="28" t="str">
        <f t="shared" si="89"/>
        <v/>
      </c>
      <c r="CL187" s="28">
        <f t="shared" si="90"/>
        <v>0</v>
      </c>
      <c r="CN187" s="28" t="str">
        <f t="shared" si="91"/>
        <v/>
      </c>
      <c r="CO187" s="26"/>
      <c r="CP187" s="28" t="str">
        <f t="shared" si="74"/>
        <v/>
      </c>
      <c r="CS187" s="17" t="str">
        <f t="shared" si="92"/>
        <v/>
      </c>
      <c r="CT187" s="19" t="str">
        <f t="shared" si="93"/>
        <v/>
      </c>
      <c r="CV187" s="179" t="str">
        <f t="shared" si="94"/>
        <v/>
      </c>
      <c r="CW187" s="180" t="str">
        <f t="shared" si="95"/>
        <v/>
      </c>
      <c r="CY187" s="28" t="str">
        <f t="shared" si="96"/>
        <v/>
      </c>
      <c r="CZ187" s="28" t="str">
        <f t="shared" si="97"/>
        <v/>
      </c>
      <c r="DU187" s="121" t="str">
        <f t="shared" si="75"/>
        <v/>
      </c>
      <c r="DW187" s="17" t="str">
        <f t="shared" si="76"/>
        <v/>
      </c>
    </row>
    <row r="188" spans="1:127" ht="30" customHeight="1" x14ac:dyDescent="0.25">
      <c r="A188" s="34"/>
      <c r="B188" s="266" t="str">
        <f t="shared" si="98"/>
        <v/>
      </c>
      <c r="C188" s="267"/>
      <c r="D188" s="268"/>
      <c r="E188" s="269"/>
      <c r="F188" s="269"/>
      <c r="G188" s="269"/>
      <c r="H188" s="270"/>
      <c r="I188" s="270"/>
      <c r="J188" s="270"/>
      <c r="K188" s="270"/>
      <c r="L188" s="270"/>
      <c r="M188" s="270"/>
      <c r="N188" s="270"/>
      <c r="O188" s="269"/>
      <c r="P188" s="269"/>
      <c r="Q188" s="269"/>
      <c r="R188" s="271"/>
      <c r="S188" s="272"/>
      <c r="T188" s="254" t="str">
        <f t="shared" si="69"/>
        <v/>
      </c>
      <c r="U188" s="255"/>
      <c r="V188" s="34"/>
      <c r="AG188" s="17" t="str">
        <f t="shared" si="77"/>
        <v/>
      </c>
      <c r="AI188" s="263">
        <v>181</v>
      </c>
      <c r="AJ188" s="264"/>
      <c r="AK188" s="265"/>
      <c r="AL188" s="263" t="str">
        <f t="shared" si="78"/>
        <v/>
      </c>
      <c r="AM188" s="264"/>
      <c r="AN188" s="264"/>
      <c r="AO188" s="263" t="str">
        <f t="shared" si="79"/>
        <v/>
      </c>
      <c r="AP188" s="264"/>
      <c r="AQ188" s="264"/>
      <c r="AR188" s="264"/>
      <c r="AS188" s="264"/>
      <c r="AT188" s="264"/>
      <c r="AU188" s="265"/>
      <c r="AV188" s="263" t="str">
        <f t="shared" si="80"/>
        <v/>
      </c>
      <c r="AW188" s="264"/>
      <c r="AX188" s="264"/>
      <c r="AY188" s="263" t="str">
        <f t="shared" si="81"/>
        <v/>
      </c>
      <c r="AZ188" s="265"/>
      <c r="BB188" s="24" t="str">
        <f>IF($AG188="", "", IF(AND($AL188="", $AO188="", $AV188="", $AY188=""), $BB$3, IF(COUNTIF($BB$8:$BB187, $BB$4)&gt;0, $BB$5, $BB$4)))</f>
        <v/>
      </c>
      <c r="BD188" s="31" t="str">
        <f t="shared" si="82"/>
        <v/>
      </c>
      <c r="BF188" s="28" t="str">
        <f t="shared" si="83"/>
        <v/>
      </c>
      <c r="BH188" s="28" t="str">
        <f>IF($E188="", "", $BH$3+SUMIF($O$8:$O187, $E188, $CJ$8:$CJ187)-SUMIF($E$8:$E187, $E188, $H$8:$H187))</f>
        <v/>
      </c>
      <c r="BJ188" s="17" t="str">
        <f t="shared" si="84"/>
        <v/>
      </c>
      <c r="BM188" s="28" t="str">
        <f t="shared" si="85"/>
        <v/>
      </c>
      <c r="BN188" s="26"/>
      <c r="BO188" s="28" t="str">
        <f>IF($O188="", "", $BH$3+SUMIF($O$8:$O187, $O188, $CP$8:$CP187)-SUMIF($E$8:$E187, $O188, $H$8:$H187))</f>
        <v/>
      </c>
      <c r="BP188" s="26"/>
      <c r="BQ188" s="69" t="str">
        <f>IF($AG188="", "", IF($R188="", $BQ$5, IFERROR(INDEX('Game Setup'!$JE$8:$JE$176, MATCH($R188, 'Game Setup'!$JE$8:$JE$176, 1)), "")))</f>
        <v/>
      </c>
      <c r="BR188" s="26"/>
      <c r="BS188" s="73" t="str">
        <f>IF(OR($E188="", $BQ188=""), "", IFERROR(INDEX('Game Setup'!$ML$8:$NE$176, MATCH($BQ188, 'Game Setup'!$JE$8:$JE$176, 0), MATCH($E188, 'Game Setup'!$ML$7:$NE$7, 0)), ""))</f>
        <v/>
      </c>
      <c r="BT188" s="74" t="str">
        <f>IF(OR($O188="", $BQ188=""), "", IFERROR(INDEX('Game Setup'!$ML$8:$NE$176, MATCH($BQ188, 'Game Setup'!$JE$8:$JE$176, 0), MATCH($O188, 'Game Setup'!$ML$7:$NE$7, 0)), ""))</f>
        <v/>
      </c>
      <c r="BU188" s="74" t="str">
        <f>IF(OR($O188="", $BQ188=""), "", IFERROR(INDEX('Game Setup'!$NG$8:$NG$176, MATCH($BQ188, 'Game Setup'!$JE$8:$JE$176, 0)), ""))</f>
        <v/>
      </c>
      <c r="BV188" s="26"/>
      <c r="BW188" s="179" t="str">
        <f t="shared" si="86"/>
        <v/>
      </c>
      <c r="BX188" s="180" t="str">
        <f t="shared" si="87"/>
        <v/>
      </c>
      <c r="BY188" s="26"/>
      <c r="BZ188" s="40" t="str">
        <f t="shared" si="70"/>
        <v/>
      </c>
      <c r="CB188" s="40" t="str">
        <f t="shared" si="71"/>
        <v/>
      </c>
      <c r="CD188" s="28" t="str">
        <f t="shared" si="72"/>
        <v/>
      </c>
      <c r="CF188" s="28" t="str">
        <f t="shared" si="88"/>
        <v/>
      </c>
      <c r="CH188" s="28" t="str">
        <f t="shared" si="73"/>
        <v/>
      </c>
      <c r="CJ188" s="28" t="str">
        <f t="shared" si="89"/>
        <v/>
      </c>
      <c r="CL188" s="28">
        <f t="shared" si="90"/>
        <v>0</v>
      </c>
      <c r="CN188" s="28" t="str">
        <f t="shared" si="91"/>
        <v/>
      </c>
      <c r="CO188" s="26"/>
      <c r="CP188" s="28" t="str">
        <f t="shared" si="74"/>
        <v/>
      </c>
      <c r="CS188" s="17" t="str">
        <f t="shared" si="92"/>
        <v/>
      </c>
      <c r="CT188" s="19" t="str">
        <f t="shared" si="93"/>
        <v/>
      </c>
      <c r="CV188" s="179" t="str">
        <f t="shared" si="94"/>
        <v/>
      </c>
      <c r="CW188" s="180" t="str">
        <f t="shared" si="95"/>
        <v/>
      </c>
      <c r="CY188" s="28" t="str">
        <f t="shared" si="96"/>
        <v/>
      </c>
      <c r="CZ188" s="28" t="str">
        <f t="shared" si="97"/>
        <v/>
      </c>
      <c r="DU188" s="121" t="str">
        <f t="shared" si="75"/>
        <v/>
      </c>
      <c r="DW188" s="17" t="str">
        <f t="shared" si="76"/>
        <v/>
      </c>
    </row>
    <row r="189" spans="1:127" ht="30" customHeight="1" x14ac:dyDescent="0.25">
      <c r="A189" s="34"/>
      <c r="B189" s="266" t="str">
        <f t="shared" si="98"/>
        <v/>
      </c>
      <c r="C189" s="267"/>
      <c r="D189" s="268"/>
      <c r="E189" s="269"/>
      <c r="F189" s="269"/>
      <c r="G189" s="269"/>
      <c r="H189" s="270"/>
      <c r="I189" s="270"/>
      <c r="J189" s="270"/>
      <c r="K189" s="270"/>
      <c r="L189" s="270"/>
      <c r="M189" s="270"/>
      <c r="N189" s="270"/>
      <c r="O189" s="269"/>
      <c r="P189" s="269"/>
      <c r="Q189" s="269"/>
      <c r="R189" s="271"/>
      <c r="S189" s="272"/>
      <c r="T189" s="254" t="str">
        <f t="shared" si="69"/>
        <v/>
      </c>
      <c r="U189" s="255"/>
      <c r="V189" s="34"/>
      <c r="AG189" s="17" t="str">
        <f t="shared" si="77"/>
        <v/>
      </c>
      <c r="AI189" s="263">
        <v>182</v>
      </c>
      <c r="AJ189" s="264"/>
      <c r="AK189" s="265"/>
      <c r="AL189" s="263" t="str">
        <f t="shared" si="78"/>
        <v/>
      </c>
      <c r="AM189" s="264"/>
      <c r="AN189" s="264"/>
      <c r="AO189" s="263" t="str">
        <f t="shared" si="79"/>
        <v/>
      </c>
      <c r="AP189" s="264"/>
      <c r="AQ189" s="264"/>
      <c r="AR189" s="264"/>
      <c r="AS189" s="264"/>
      <c r="AT189" s="264"/>
      <c r="AU189" s="265"/>
      <c r="AV189" s="263" t="str">
        <f t="shared" si="80"/>
        <v/>
      </c>
      <c r="AW189" s="264"/>
      <c r="AX189" s="264"/>
      <c r="AY189" s="263" t="str">
        <f t="shared" si="81"/>
        <v/>
      </c>
      <c r="AZ189" s="265"/>
      <c r="BB189" s="24" t="str">
        <f>IF($AG189="", "", IF(AND($AL189="", $AO189="", $AV189="", $AY189=""), $BB$3, IF(COUNTIF($BB$8:$BB188, $BB$4)&gt;0, $BB$5, $BB$4)))</f>
        <v/>
      </c>
      <c r="BD189" s="31" t="str">
        <f t="shared" si="82"/>
        <v/>
      </c>
      <c r="BF189" s="28" t="str">
        <f t="shared" si="83"/>
        <v/>
      </c>
      <c r="BH189" s="28" t="str">
        <f>IF($E189="", "", $BH$3+SUMIF($O$8:$O188, $E189, $CJ$8:$CJ188)-SUMIF($E$8:$E188, $E189, $H$8:$H188))</f>
        <v/>
      </c>
      <c r="BJ189" s="17" t="str">
        <f t="shared" si="84"/>
        <v/>
      </c>
      <c r="BM189" s="28" t="str">
        <f t="shared" si="85"/>
        <v/>
      </c>
      <c r="BN189" s="26"/>
      <c r="BO189" s="28" t="str">
        <f>IF($O189="", "", $BH$3+SUMIF($O$8:$O188, $O189, $CP$8:$CP188)-SUMIF($E$8:$E188, $O189, $H$8:$H188))</f>
        <v/>
      </c>
      <c r="BP189" s="26"/>
      <c r="BQ189" s="69" t="str">
        <f>IF($AG189="", "", IF($R189="", $BQ$5, IFERROR(INDEX('Game Setup'!$JE$8:$JE$176, MATCH($R189, 'Game Setup'!$JE$8:$JE$176, 1)), "")))</f>
        <v/>
      </c>
      <c r="BR189" s="26"/>
      <c r="BS189" s="73" t="str">
        <f>IF(OR($E189="", $BQ189=""), "", IFERROR(INDEX('Game Setup'!$ML$8:$NE$176, MATCH($BQ189, 'Game Setup'!$JE$8:$JE$176, 0), MATCH($E189, 'Game Setup'!$ML$7:$NE$7, 0)), ""))</f>
        <v/>
      </c>
      <c r="BT189" s="74" t="str">
        <f>IF(OR($O189="", $BQ189=""), "", IFERROR(INDEX('Game Setup'!$ML$8:$NE$176, MATCH($BQ189, 'Game Setup'!$JE$8:$JE$176, 0), MATCH($O189, 'Game Setup'!$ML$7:$NE$7, 0)), ""))</f>
        <v/>
      </c>
      <c r="BU189" s="74" t="str">
        <f>IF(OR($O189="", $BQ189=""), "", IFERROR(INDEX('Game Setup'!$NG$8:$NG$176, MATCH($BQ189, 'Game Setup'!$JE$8:$JE$176, 0)), ""))</f>
        <v/>
      </c>
      <c r="BV189" s="26"/>
      <c r="BW189" s="179" t="str">
        <f t="shared" si="86"/>
        <v/>
      </c>
      <c r="BX189" s="180" t="str">
        <f t="shared" si="87"/>
        <v/>
      </c>
      <c r="BY189" s="26"/>
      <c r="BZ189" s="40" t="str">
        <f t="shared" si="70"/>
        <v/>
      </c>
      <c r="CB189" s="40" t="str">
        <f t="shared" si="71"/>
        <v/>
      </c>
      <c r="CD189" s="28" t="str">
        <f t="shared" si="72"/>
        <v/>
      </c>
      <c r="CF189" s="28" t="str">
        <f t="shared" si="88"/>
        <v/>
      </c>
      <c r="CH189" s="28" t="str">
        <f t="shared" si="73"/>
        <v/>
      </c>
      <c r="CJ189" s="28" t="str">
        <f t="shared" si="89"/>
        <v/>
      </c>
      <c r="CL189" s="28">
        <f t="shared" si="90"/>
        <v>0</v>
      </c>
      <c r="CN189" s="28" t="str">
        <f t="shared" si="91"/>
        <v/>
      </c>
      <c r="CO189" s="26"/>
      <c r="CP189" s="28" t="str">
        <f t="shared" si="74"/>
        <v/>
      </c>
      <c r="CS189" s="17" t="str">
        <f t="shared" si="92"/>
        <v/>
      </c>
      <c r="CT189" s="19" t="str">
        <f t="shared" si="93"/>
        <v/>
      </c>
      <c r="CV189" s="179" t="str">
        <f t="shared" si="94"/>
        <v/>
      </c>
      <c r="CW189" s="180" t="str">
        <f t="shared" si="95"/>
        <v/>
      </c>
      <c r="CY189" s="28" t="str">
        <f t="shared" si="96"/>
        <v/>
      </c>
      <c r="CZ189" s="28" t="str">
        <f t="shared" si="97"/>
        <v/>
      </c>
      <c r="DU189" s="121" t="str">
        <f t="shared" si="75"/>
        <v/>
      </c>
      <c r="DW189" s="17" t="str">
        <f t="shared" si="76"/>
        <v/>
      </c>
    </row>
    <row r="190" spans="1:127" ht="30" customHeight="1" x14ac:dyDescent="0.25">
      <c r="A190" s="34"/>
      <c r="B190" s="266" t="str">
        <f t="shared" si="98"/>
        <v/>
      </c>
      <c r="C190" s="267"/>
      <c r="D190" s="268"/>
      <c r="E190" s="269"/>
      <c r="F190" s="269"/>
      <c r="G190" s="269"/>
      <c r="H190" s="270"/>
      <c r="I190" s="270"/>
      <c r="J190" s="270"/>
      <c r="K190" s="270"/>
      <c r="L190" s="270"/>
      <c r="M190" s="270"/>
      <c r="N190" s="270"/>
      <c r="O190" s="269"/>
      <c r="P190" s="269"/>
      <c r="Q190" s="269"/>
      <c r="R190" s="271"/>
      <c r="S190" s="272"/>
      <c r="T190" s="254" t="str">
        <f t="shared" si="69"/>
        <v/>
      </c>
      <c r="U190" s="255"/>
      <c r="V190" s="34"/>
      <c r="AG190" s="17" t="str">
        <f t="shared" si="77"/>
        <v/>
      </c>
      <c r="AI190" s="263">
        <v>183</v>
      </c>
      <c r="AJ190" s="264"/>
      <c r="AK190" s="265"/>
      <c r="AL190" s="263" t="str">
        <f t="shared" si="78"/>
        <v/>
      </c>
      <c r="AM190" s="264"/>
      <c r="AN190" s="264"/>
      <c r="AO190" s="263" t="str">
        <f t="shared" si="79"/>
        <v/>
      </c>
      <c r="AP190" s="264"/>
      <c r="AQ190" s="264"/>
      <c r="AR190" s="264"/>
      <c r="AS190" s="264"/>
      <c r="AT190" s="264"/>
      <c r="AU190" s="265"/>
      <c r="AV190" s="263" t="str">
        <f t="shared" si="80"/>
        <v/>
      </c>
      <c r="AW190" s="264"/>
      <c r="AX190" s="264"/>
      <c r="AY190" s="263" t="str">
        <f t="shared" si="81"/>
        <v/>
      </c>
      <c r="AZ190" s="265"/>
      <c r="BB190" s="24" t="str">
        <f>IF($AG190="", "", IF(AND($AL190="", $AO190="", $AV190="", $AY190=""), $BB$3, IF(COUNTIF($BB$8:$BB189, $BB$4)&gt;0, $BB$5, $BB$4)))</f>
        <v/>
      </c>
      <c r="BD190" s="31" t="str">
        <f t="shared" si="82"/>
        <v/>
      </c>
      <c r="BF190" s="28" t="str">
        <f t="shared" si="83"/>
        <v/>
      </c>
      <c r="BH190" s="28" t="str">
        <f>IF($E190="", "", $BH$3+SUMIF($O$8:$O189, $E190, $CJ$8:$CJ189)-SUMIF($E$8:$E189, $E190, $H$8:$H189))</f>
        <v/>
      </c>
      <c r="BJ190" s="17" t="str">
        <f t="shared" si="84"/>
        <v/>
      </c>
      <c r="BM190" s="28" t="str">
        <f t="shared" si="85"/>
        <v/>
      </c>
      <c r="BN190" s="26"/>
      <c r="BO190" s="28" t="str">
        <f>IF($O190="", "", $BH$3+SUMIF($O$8:$O189, $O190, $CP$8:$CP189)-SUMIF($E$8:$E189, $O190, $H$8:$H189))</f>
        <v/>
      </c>
      <c r="BP190" s="26"/>
      <c r="BQ190" s="69" t="str">
        <f>IF($AG190="", "", IF($R190="", $BQ$5, IFERROR(INDEX('Game Setup'!$JE$8:$JE$176, MATCH($R190, 'Game Setup'!$JE$8:$JE$176, 1)), "")))</f>
        <v/>
      </c>
      <c r="BR190" s="26"/>
      <c r="BS190" s="73" t="str">
        <f>IF(OR($E190="", $BQ190=""), "", IFERROR(INDEX('Game Setup'!$ML$8:$NE$176, MATCH($BQ190, 'Game Setup'!$JE$8:$JE$176, 0), MATCH($E190, 'Game Setup'!$ML$7:$NE$7, 0)), ""))</f>
        <v/>
      </c>
      <c r="BT190" s="74" t="str">
        <f>IF(OR($O190="", $BQ190=""), "", IFERROR(INDEX('Game Setup'!$ML$8:$NE$176, MATCH($BQ190, 'Game Setup'!$JE$8:$JE$176, 0), MATCH($O190, 'Game Setup'!$ML$7:$NE$7, 0)), ""))</f>
        <v/>
      </c>
      <c r="BU190" s="74" t="str">
        <f>IF(OR($O190="", $BQ190=""), "", IFERROR(INDEX('Game Setup'!$NG$8:$NG$176, MATCH($BQ190, 'Game Setup'!$JE$8:$JE$176, 0)), ""))</f>
        <v/>
      </c>
      <c r="BV190" s="26"/>
      <c r="BW190" s="179" t="str">
        <f t="shared" si="86"/>
        <v/>
      </c>
      <c r="BX190" s="180" t="str">
        <f t="shared" si="87"/>
        <v/>
      </c>
      <c r="BY190" s="26"/>
      <c r="BZ190" s="40" t="str">
        <f t="shared" si="70"/>
        <v/>
      </c>
      <c r="CB190" s="40" t="str">
        <f t="shared" si="71"/>
        <v/>
      </c>
      <c r="CD190" s="28" t="str">
        <f t="shared" si="72"/>
        <v/>
      </c>
      <c r="CF190" s="28" t="str">
        <f t="shared" si="88"/>
        <v/>
      </c>
      <c r="CH190" s="28" t="str">
        <f t="shared" si="73"/>
        <v/>
      </c>
      <c r="CJ190" s="28" t="str">
        <f t="shared" si="89"/>
        <v/>
      </c>
      <c r="CL190" s="28">
        <f t="shared" si="90"/>
        <v>0</v>
      </c>
      <c r="CN190" s="28" t="str">
        <f t="shared" si="91"/>
        <v/>
      </c>
      <c r="CO190" s="26"/>
      <c r="CP190" s="28" t="str">
        <f t="shared" si="74"/>
        <v/>
      </c>
      <c r="CS190" s="17" t="str">
        <f t="shared" si="92"/>
        <v/>
      </c>
      <c r="CT190" s="19" t="str">
        <f t="shared" si="93"/>
        <v/>
      </c>
      <c r="CV190" s="179" t="str">
        <f t="shared" si="94"/>
        <v/>
      </c>
      <c r="CW190" s="180" t="str">
        <f t="shared" si="95"/>
        <v/>
      </c>
      <c r="CY190" s="28" t="str">
        <f t="shared" si="96"/>
        <v/>
      </c>
      <c r="CZ190" s="28" t="str">
        <f t="shared" si="97"/>
        <v/>
      </c>
      <c r="DU190" s="121" t="str">
        <f t="shared" si="75"/>
        <v/>
      </c>
      <c r="DW190" s="17" t="str">
        <f t="shared" si="76"/>
        <v/>
      </c>
    </row>
    <row r="191" spans="1:127" ht="30" customHeight="1" x14ac:dyDescent="0.25">
      <c r="A191" s="34"/>
      <c r="B191" s="266" t="str">
        <f t="shared" si="98"/>
        <v/>
      </c>
      <c r="C191" s="267"/>
      <c r="D191" s="268"/>
      <c r="E191" s="269"/>
      <c r="F191" s="269"/>
      <c r="G191" s="269"/>
      <c r="H191" s="270"/>
      <c r="I191" s="270"/>
      <c r="J191" s="270"/>
      <c r="K191" s="270"/>
      <c r="L191" s="270"/>
      <c r="M191" s="270"/>
      <c r="N191" s="270"/>
      <c r="O191" s="269"/>
      <c r="P191" s="269"/>
      <c r="Q191" s="269"/>
      <c r="R191" s="271"/>
      <c r="S191" s="272"/>
      <c r="T191" s="254" t="str">
        <f t="shared" si="69"/>
        <v/>
      </c>
      <c r="U191" s="255"/>
      <c r="V191" s="34"/>
      <c r="AG191" s="17" t="str">
        <f t="shared" si="77"/>
        <v/>
      </c>
      <c r="AI191" s="263">
        <v>184</v>
      </c>
      <c r="AJ191" s="264"/>
      <c r="AK191" s="265"/>
      <c r="AL191" s="263" t="str">
        <f t="shared" si="78"/>
        <v/>
      </c>
      <c r="AM191" s="264"/>
      <c r="AN191" s="264"/>
      <c r="AO191" s="263" t="str">
        <f t="shared" si="79"/>
        <v/>
      </c>
      <c r="AP191" s="264"/>
      <c r="AQ191" s="264"/>
      <c r="AR191" s="264"/>
      <c r="AS191" s="264"/>
      <c r="AT191" s="264"/>
      <c r="AU191" s="265"/>
      <c r="AV191" s="263" t="str">
        <f t="shared" si="80"/>
        <v/>
      </c>
      <c r="AW191" s="264"/>
      <c r="AX191" s="264"/>
      <c r="AY191" s="263" t="str">
        <f t="shared" si="81"/>
        <v/>
      </c>
      <c r="AZ191" s="265"/>
      <c r="BB191" s="24" t="str">
        <f>IF($AG191="", "", IF(AND($AL191="", $AO191="", $AV191="", $AY191=""), $BB$3, IF(COUNTIF($BB$8:$BB190, $BB$4)&gt;0, $BB$5, $BB$4)))</f>
        <v/>
      </c>
      <c r="BD191" s="31" t="str">
        <f t="shared" si="82"/>
        <v/>
      </c>
      <c r="BF191" s="28" t="str">
        <f t="shared" si="83"/>
        <v/>
      </c>
      <c r="BH191" s="28" t="str">
        <f>IF($E191="", "", $BH$3+SUMIF($O$8:$O190, $E191, $CJ$8:$CJ190)-SUMIF($E$8:$E190, $E191, $H$8:$H190))</f>
        <v/>
      </c>
      <c r="BJ191" s="17" t="str">
        <f t="shared" si="84"/>
        <v/>
      </c>
      <c r="BM191" s="28" t="str">
        <f t="shared" si="85"/>
        <v/>
      </c>
      <c r="BN191" s="26"/>
      <c r="BO191" s="28" t="str">
        <f>IF($O191="", "", $BH$3+SUMIF($O$8:$O190, $O191, $CP$8:$CP190)-SUMIF($E$8:$E190, $O191, $H$8:$H190))</f>
        <v/>
      </c>
      <c r="BP191" s="26"/>
      <c r="BQ191" s="69" t="str">
        <f>IF($AG191="", "", IF($R191="", $BQ$5, IFERROR(INDEX('Game Setup'!$JE$8:$JE$176, MATCH($R191, 'Game Setup'!$JE$8:$JE$176, 1)), "")))</f>
        <v/>
      </c>
      <c r="BR191" s="26"/>
      <c r="BS191" s="73" t="str">
        <f>IF(OR($E191="", $BQ191=""), "", IFERROR(INDEX('Game Setup'!$ML$8:$NE$176, MATCH($BQ191, 'Game Setup'!$JE$8:$JE$176, 0), MATCH($E191, 'Game Setup'!$ML$7:$NE$7, 0)), ""))</f>
        <v/>
      </c>
      <c r="BT191" s="74" t="str">
        <f>IF(OR($O191="", $BQ191=""), "", IFERROR(INDEX('Game Setup'!$ML$8:$NE$176, MATCH($BQ191, 'Game Setup'!$JE$8:$JE$176, 0), MATCH($O191, 'Game Setup'!$ML$7:$NE$7, 0)), ""))</f>
        <v/>
      </c>
      <c r="BU191" s="74" t="str">
        <f>IF(OR($O191="", $BQ191=""), "", IFERROR(INDEX('Game Setup'!$NG$8:$NG$176, MATCH($BQ191, 'Game Setup'!$JE$8:$JE$176, 0)), ""))</f>
        <v/>
      </c>
      <c r="BV191" s="26"/>
      <c r="BW191" s="179" t="str">
        <f t="shared" si="86"/>
        <v/>
      </c>
      <c r="BX191" s="180" t="str">
        <f t="shared" si="87"/>
        <v/>
      </c>
      <c r="BY191" s="26"/>
      <c r="BZ191" s="40" t="str">
        <f t="shared" si="70"/>
        <v/>
      </c>
      <c r="CB191" s="40" t="str">
        <f t="shared" si="71"/>
        <v/>
      </c>
      <c r="CD191" s="28" t="str">
        <f t="shared" si="72"/>
        <v/>
      </c>
      <c r="CF191" s="28" t="str">
        <f t="shared" si="88"/>
        <v/>
      </c>
      <c r="CH191" s="28" t="str">
        <f t="shared" si="73"/>
        <v/>
      </c>
      <c r="CJ191" s="28" t="str">
        <f t="shared" si="89"/>
        <v/>
      </c>
      <c r="CL191" s="28">
        <f t="shared" si="90"/>
        <v>0</v>
      </c>
      <c r="CN191" s="28" t="str">
        <f t="shared" si="91"/>
        <v/>
      </c>
      <c r="CO191" s="26"/>
      <c r="CP191" s="28" t="str">
        <f t="shared" si="74"/>
        <v/>
      </c>
      <c r="CS191" s="17" t="str">
        <f t="shared" si="92"/>
        <v/>
      </c>
      <c r="CT191" s="19" t="str">
        <f t="shared" si="93"/>
        <v/>
      </c>
      <c r="CV191" s="179" t="str">
        <f t="shared" si="94"/>
        <v/>
      </c>
      <c r="CW191" s="180" t="str">
        <f t="shared" si="95"/>
        <v/>
      </c>
      <c r="CY191" s="28" t="str">
        <f t="shared" si="96"/>
        <v/>
      </c>
      <c r="CZ191" s="28" t="str">
        <f t="shared" si="97"/>
        <v/>
      </c>
      <c r="DU191" s="121" t="str">
        <f t="shared" si="75"/>
        <v/>
      </c>
      <c r="DW191" s="17" t="str">
        <f t="shared" si="76"/>
        <v/>
      </c>
    </row>
    <row r="192" spans="1:127" ht="30" customHeight="1" x14ac:dyDescent="0.25">
      <c r="A192" s="34"/>
      <c r="B192" s="266" t="str">
        <f t="shared" si="98"/>
        <v/>
      </c>
      <c r="C192" s="267"/>
      <c r="D192" s="268"/>
      <c r="E192" s="269"/>
      <c r="F192" s="269"/>
      <c r="G192" s="269"/>
      <c r="H192" s="270"/>
      <c r="I192" s="270"/>
      <c r="J192" s="270"/>
      <c r="K192" s="270"/>
      <c r="L192" s="270"/>
      <c r="M192" s="270"/>
      <c r="N192" s="270"/>
      <c r="O192" s="269"/>
      <c r="P192" s="269"/>
      <c r="Q192" s="269"/>
      <c r="R192" s="271"/>
      <c r="S192" s="272"/>
      <c r="T192" s="254" t="str">
        <f t="shared" si="69"/>
        <v/>
      </c>
      <c r="U192" s="255"/>
      <c r="V192" s="34"/>
      <c r="AG192" s="17" t="str">
        <f t="shared" si="77"/>
        <v/>
      </c>
      <c r="AI192" s="263">
        <v>185</v>
      </c>
      <c r="AJ192" s="264"/>
      <c r="AK192" s="265"/>
      <c r="AL192" s="263" t="str">
        <f t="shared" si="78"/>
        <v/>
      </c>
      <c r="AM192" s="264"/>
      <c r="AN192" s="264"/>
      <c r="AO192" s="263" t="str">
        <f t="shared" si="79"/>
        <v/>
      </c>
      <c r="AP192" s="264"/>
      <c r="AQ192" s="264"/>
      <c r="AR192" s="264"/>
      <c r="AS192" s="264"/>
      <c r="AT192" s="264"/>
      <c r="AU192" s="265"/>
      <c r="AV192" s="263" t="str">
        <f t="shared" si="80"/>
        <v/>
      </c>
      <c r="AW192" s="264"/>
      <c r="AX192" s="264"/>
      <c r="AY192" s="263" t="str">
        <f t="shared" si="81"/>
        <v/>
      </c>
      <c r="AZ192" s="265"/>
      <c r="BB192" s="24" t="str">
        <f>IF($AG192="", "", IF(AND($AL192="", $AO192="", $AV192="", $AY192=""), $BB$3, IF(COUNTIF($BB$8:$BB191, $BB$4)&gt;0, $BB$5, $BB$4)))</f>
        <v/>
      </c>
      <c r="BD192" s="31" t="str">
        <f t="shared" si="82"/>
        <v/>
      </c>
      <c r="BF192" s="28" t="str">
        <f t="shared" si="83"/>
        <v/>
      </c>
      <c r="BH192" s="28" t="str">
        <f>IF($E192="", "", $BH$3+SUMIF($O$8:$O191, $E192, $CJ$8:$CJ191)-SUMIF($E$8:$E191, $E192, $H$8:$H191))</f>
        <v/>
      </c>
      <c r="BJ192" s="17" t="str">
        <f t="shared" si="84"/>
        <v/>
      </c>
      <c r="BM192" s="28" t="str">
        <f t="shared" si="85"/>
        <v/>
      </c>
      <c r="BN192" s="26"/>
      <c r="BO192" s="28" t="str">
        <f>IF($O192="", "", $BH$3+SUMIF($O$8:$O191, $O192, $CP$8:$CP191)-SUMIF($E$8:$E191, $O192, $H$8:$H191))</f>
        <v/>
      </c>
      <c r="BP192" s="26"/>
      <c r="BQ192" s="69" t="str">
        <f>IF($AG192="", "", IF($R192="", $BQ$5, IFERROR(INDEX('Game Setup'!$JE$8:$JE$176, MATCH($R192, 'Game Setup'!$JE$8:$JE$176, 1)), "")))</f>
        <v/>
      </c>
      <c r="BR192" s="26"/>
      <c r="BS192" s="73" t="str">
        <f>IF(OR($E192="", $BQ192=""), "", IFERROR(INDEX('Game Setup'!$ML$8:$NE$176, MATCH($BQ192, 'Game Setup'!$JE$8:$JE$176, 0), MATCH($E192, 'Game Setup'!$ML$7:$NE$7, 0)), ""))</f>
        <v/>
      </c>
      <c r="BT192" s="74" t="str">
        <f>IF(OR($O192="", $BQ192=""), "", IFERROR(INDEX('Game Setup'!$ML$8:$NE$176, MATCH($BQ192, 'Game Setup'!$JE$8:$JE$176, 0), MATCH($O192, 'Game Setup'!$ML$7:$NE$7, 0)), ""))</f>
        <v/>
      </c>
      <c r="BU192" s="74" t="str">
        <f>IF(OR($O192="", $BQ192=""), "", IFERROR(INDEX('Game Setup'!$NG$8:$NG$176, MATCH($BQ192, 'Game Setup'!$JE$8:$JE$176, 0)), ""))</f>
        <v/>
      </c>
      <c r="BV192" s="26"/>
      <c r="BW192" s="179" t="str">
        <f t="shared" si="86"/>
        <v/>
      </c>
      <c r="BX192" s="180" t="str">
        <f t="shared" si="87"/>
        <v/>
      </c>
      <c r="BY192" s="26"/>
      <c r="BZ192" s="40" t="str">
        <f t="shared" si="70"/>
        <v/>
      </c>
      <c r="CB192" s="40" t="str">
        <f t="shared" si="71"/>
        <v/>
      </c>
      <c r="CD192" s="28" t="str">
        <f t="shared" si="72"/>
        <v/>
      </c>
      <c r="CF192" s="28" t="str">
        <f t="shared" si="88"/>
        <v/>
      </c>
      <c r="CH192" s="28" t="str">
        <f t="shared" si="73"/>
        <v/>
      </c>
      <c r="CJ192" s="28" t="str">
        <f t="shared" si="89"/>
        <v/>
      </c>
      <c r="CL192" s="28">
        <f t="shared" si="90"/>
        <v>0</v>
      </c>
      <c r="CN192" s="28" t="str">
        <f t="shared" si="91"/>
        <v/>
      </c>
      <c r="CO192" s="26"/>
      <c r="CP192" s="28" t="str">
        <f t="shared" si="74"/>
        <v/>
      </c>
      <c r="CS192" s="17" t="str">
        <f t="shared" si="92"/>
        <v/>
      </c>
      <c r="CT192" s="19" t="str">
        <f t="shared" si="93"/>
        <v/>
      </c>
      <c r="CV192" s="179" t="str">
        <f t="shared" si="94"/>
        <v/>
      </c>
      <c r="CW192" s="180" t="str">
        <f t="shared" si="95"/>
        <v/>
      </c>
      <c r="CY192" s="28" t="str">
        <f t="shared" si="96"/>
        <v/>
      </c>
      <c r="CZ192" s="28" t="str">
        <f t="shared" si="97"/>
        <v/>
      </c>
      <c r="DU192" s="121" t="str">
        <f t="shared" si="75"/>
        <v/>
      </c>
      <c r="DW192" s="17" t="str">
        <f t="shared" si="76"/>
        <v/>
      </c>
    </row>
    <row r="193" spans="1:127" ht="30" customHeight="1" x14ac:dyDescent="0.25">
      <c r="A193" s="34"/>
      <c r="B193" s="266" t="str">
        <f t="shared" si="98"/>
        <v/>
      </c>
      <c r="C193" s="267"/>
      <c r="D193" s="268"/>
      <c r="E193" s="269"/>
      <c r="F193" s="269"/>
      <c r="G193" s="269"/>
      <c r="H193" s="270"/>
      <c r="I193" s="270"/>
      <c r="J193" s="270"/>
      <c r="K193" s="270"/>
      <c r="L193" s="270"/>
      <c r="M193" s="270"/>
      <c r="N193" s="270"/>
      <c r="O193" s="269"/>
      <c r="P193" s="269"/>
      <c r="Q193" s="269"/>
      <c r="R193" s="271"/>
      <c r="S193" s="272"/>
      <c r="T193" s="254" t="str">
        <f t="shared" si="69"/>
        <v/>
      </c>
      <c r="U193" s="255"/>
      <c r="V193" s="34"/>
      <c r="AG193" s="17" t="str">
        <f t="shared" si="77"/>
        <v/>
      </c>
      <c r="AI193" s="263">
        <v>186</v>
      </c>
      <c r="AJ193" s="264"/>
      <c r="AK193" s="265"/>
      <c r="AL193" s="263" t="str">
        <f t="shared" si="78"/>
        <v/>
      </c>
      <c r="AM193" s="264"/>
      <c r="AN193" s="264"/>
      <c r="AO193" s="263" t="str">
        <f t="shared" si="79"/>
        <v/>
      </c>
      <c r="AP193" s="264"/>
      <c r="AQ193" s="264"/>
      <c r="AR193" s="264"/>
      <c r="AS193" s="264"/>
      <c r="AT193" s="264"/>
      <c r="AU193" s="265"/>
      <c r="AV193" s="263" t="str">
        <f t="shared" si="80"/>
        <v/>
      </c>
      <c r="AW193" s="264"/>
      <c r="AX193" s="264"/>
      <c r="AY193" s="263" t="str">
        <f t="shared" si="81"/>
        <v/>
      </c>
      <c r="AZ193" s="265"/>
      <c r="BB193" s="24" t="str">
        <f>IF($AG193="", "", IF(AND($AL193="", $AO193="", $AV193="", $AY193=""), $BB$3, IF(COUNTIF($BB$8:$BB192, $BB$4)&gt;0, $BB$5, $BB$4)))</f>
        <v/>
      </c>
      <c r="BD193" s="31" t="str">
        <f t="shared" si="82"/>
        <v/>
      </c>
      <c r="BF193" s="28" t="str">
        <f t="shared" si="83"/>
        <v/>
      </c>
      <c r="BH193" s="28" t="str">
        <f>IF($E193="", "", $BH$3+SUMIF($O$8:$O192, $E193, $CJ$8:$CJ192)-SUMIF($E$8:$E192, $E193, $H$8:$H192))</f>
        <v/>
      </c>
      <c r="BJ193" s="17" t="str">
        <f t="shared" si="84"/>
        <v/>
      </c>
      <c r="BM193" s="28" t="str">
        <f t="shared" si="85"/>
        <v/>
      </c>
      <c r="BN193" s="26"/>
      <c r="BO193" s="28" t="str">
        <f>IF($O193="", "", $BH$3+SUMIF($O$8:$O192, $O193, $CP$8:$CP192)-SUMIF($E$8:$E192, $O193, $H$8:$H192))</f>
        <v/>
      </c>
      <c r="BP193" s="26"/>
      <c r="BQ193" s="69" t="str">
        <f>IF($AG193="", "", IF($R193="", $BQ$5, IFERROR(INDEX('Game Setup'!$JE$8:$JE$176, MATCH($R193, 'Game Setup'!$JE$8:$JE$176, 1)), "")))</f>
        <v/>
      </c>
      <c r="BR193" s="26"/>
      <c r="BS193" s="73" t="str">
        <f>IF(OR($E193="", $BQ193=""), "", IFERROR(INDEX('Game Setup'!$ML$8:$NE$176, MATCH($BQ193, 'Game Setup'!$JE$8:$JE$176, 0), MATCH($E193, 'Game Setup'!$ML$7:$NE$7, 0)), ""))</f>
        <v/>
      </c>
      <c r="BT193" s="74" t="str">
        <f>IF(OR($O193="", $BQ193=""), "", IFERROR(INDEX('Game Setup'!$ML$8:$NE$176, MATCH($BQ193, 'Game Setup'!$JE$8:$JE$176, 0), MATCH($O193, 'Game Setup'!$ML$7:$NE$7, 0)), ""))</f>
        <v/>
      </c>
      <c r="BU193" s="74" t="str">
        <f>IF(OR($O193="", $BQ193=""), "", IFERROR(INDEX('Game Setup'!$NG$8:$NG$176, MATCH($BQ193, 'Game Setup'!$JE$8:$JE$176, 0)), ""))</f>
        <v/>
      </c>
      <c r="BV193" s="26"/>
      <c r="BW193" s="179" t="str">
        <f t="shared" si="86"/>
        <v/>
      </c>
      <c r="BX193" s="180" t="str">
        <f t="shared" si="87"/>
        <v/>
      </c>
      <c r="BY193" s="26"/>
      <c r="BZ193" s="40" t="str">
        <f t="shared" si="70"/>
        <v/>
      </c>
      <c r="CB193" s="40" t="str">
        <f t="shared" si="71"/>
        <v/>
      </c>
      <c r="CD193" s="28" t="str">
        <f t="shared" si="72"/>
        <v/>
      </c>
      <c r="CF193" s="28" t="str">
        <f t="shared" si="88"/>
        <v/>
      </c>
      <c r="CH193" s="28" t="str">
        <f t="shared" si="73"/>
        <v/>
      </c>
      <c r="CJ193" s="28" t="str">
        <f t="shared" si="89"/>
        <v/>
      </c>
      <c r="CL193" s="28">
        <f t="shared" si="90"/>
        <v>0</v>
      </c>
      <c r="CN193" s="28" t="str">
        <f t="shared" si="91"/>
        <v/>
      </c>
      <c r="CO193" s="26"/>
      <c r="CP193" s="28" t="str">
        <f t="shared" si="74"/>
        <v/>
      </c>
      <c r="CS193" s="17" t="str">
        <f t="shared" si="92"/>
        <v/>
      </c>
      <c r="CT193" s="19" t="str">
        <f t="shared" si="93"/>
        <v/>
      </c>
      <c r="CV193" s="179" t="str">
        <f t="shared" si="94"/>
        <v/>
      </c>
      <c r="CW193" s="180" t="str">
        <f t="shared" si="95"/>
        <v/>
      </c>
      <c r="CY193" s="28" t="str">
        <f t="shared" si="96"/>
        <v/>
      </c>
      <c r="CZ193" s="28" t="str">
        <f t="shared" si="97"/>
        <v/>
      </c>
      <c r="DU193" s="121" t="str">
        <f t="shared" si="75"/>
        <v/>
      </c>
      <c r="DW193" s="17" t="str">
        <f t="shared" si="76"/>
        <v/>
      </c>
    </row>
    <row r="194" spans="1:127" ht="30" customHeight="1" x14ac:dyDescent="0.25">
      <c r="A194" s="34"/>
      <c r="B194" s="266" t="str">
        <f t="shared" si="98"/>
        <v/>
      </c>
      <c r="C194" s="267"/>
      <c r="D194" s="268"/>
      <c r="E194" s="269"/>
      <c r="F194" s="269"/>
      <c r="G194" s="269"/>
      <c r="H194" s="270"/>
      <c r="I194" s="270"/>
      <c r="J194" s="270"/>
      <c r="K194" s="270"/>
      <c r="L194" s="270"/>
      <c r="M194" s="270"/>
      <c r="N194" s="270"/>
      <c r="O194" s="269"/>
      <c r="P194" s="269"/>
      <c r="Q194" s="269"/>
      <c r="R194" s="271"/>
      <c r="S194" s="272"/>
      <c r="T194" s="254" t="str">
        <f t="shared" si="69"/>
        <v/>
      </c>
      <c r="U194" s="255"/>
      <c r="V194" s="34"/>
      <c r="AG194" s="17" t="str">
        <f t="shared" si="77"/>
        <v/>
      </c>
      <c r="AI194" s="263">
        <v>187</v>
      </c>
      <c r="AJ194" s="264"/>
      <c r="AK194" s="265"/>
      <c r="AL194" s="263" t="str">
        <f t="shared" si="78"/>
        <v/>
      </c>
      <c r="AM194" s="264"/>
      <c r="AN194" s="264"/>
      <c r="AO194" s="263" t="str">
        <f t="shared" si="79"/>
        <v/>
      </c>
      <c r="AP194" s="264"/>
      <c r="AQ194" s="264"/>
      <c r="AR194" s="264"/>
      <c r="AS194" s="264"/>
      <c r="AT194" s="264"/>
      <c r="AU194" s="265"/>
      <c r="AV194" s="263" t="str">
        <f t="shared" si="80"/>
        <v/>
      </c>
      <c r="AW194" s="264"/>
      <c r="AX194" s="264"/>
      <c r="AY194" s="263" t="str">
        <f t="shared" si="81"/>
        <v/>
      </c>
      <c r="AZ194" s="265"/>
      <c r="BB194" s="24" t="str">
        <f>IF($AG194="", "", IF(AND($AL194="", $AO194="", $AV194="", $AY194=""), $BB$3, IF(COUNTIF($BB$8:$BB193, $BB$4)&gt;0, $BB$5, $BB$4)))</f>
        <v/>
      </c>
      <c r="BD194" s="31" t="str">
        <f t="shared" si="82"/>
        <v/>
      </c>
      <c r="BF194" s="28" t="str">
        <f t="shared" si="83"/>
        <v/>
      </c>
      <c r="BH194" s="28" t="str">
        <f>IF($E194="", "", $BH$3+SUMIF($O$8:$O193, $E194, $CJ$8:$CJ193)-SUMIF($E$8:$E193, $E194, $H$8:$H193))</f>
        <v/>
      </c>
      <c r="BJ194" s="17" t="str">
        <f t="shared" si="84"/>
        <v/>
      </c>
      <c r="BM194" s="28" t="str">
        <f t="shared" si="85"/>
        <v/>
      </c>
      <c r="BN194" s="26"/>
      <c r="BO194" s="28" t="str">
        <f>IF($O194="", "", $BH$3+SUMIF($O$8:$O193, $O194, $CP$8:$CP193)-SUMIF($E$8:$E193, $O194, $H$8:$H193))</f>
        <v/>
      </c>
      <c r="BP194" s="26"/>
      <c r="BQ194" s="69" t="str">
        <f>IF($AG194="", "", IF($R194="", $BQ$5, IFERROR(INDEX('Game Setup'!$JE$8:$JE$176, MATCH($R194, 'Game Setup'!$JE$8:$JE$176, 1)), "")))</f>
        <v/>
      </c>
      <c r="BR194" s="26"/>
      <c r="BS194" s="73" t="str">
        <f>IF(OR($E194="", $BQ194=""), "", IFERROR(INDEX('Game Setup'!$ML$8:$NE$176, MATCH($BQ194, 'Game Setup'!$JE$8:$JE$176, 0), MATCH($E194, 'Game Setup'!$ML$7:$NE$7, 0)), ""))</f>
        <v/>
      </c>
      <c r="BT194" s="74" t="str">
        <f>IF(OR($O194="", $BQ194=""), "", IFERROR(INDEX('Game Setup'!$ML$8:$NE$176, MATCH($BQ194, 'Game Setup'!$JE$8:$JE$176, 0), MATCH($O194, 'Game Setup'!$ML$7:$NE$7, 0)), ""))</f>
        <v/>
      </c>
      <c r="BU194" s="74" t="str">
        <f>IF(OR($O194="", $BQ194=""), "", IFERROR(INDEX('Game Setup'!$NG$8:$NG$176, MATCH($BQ194, 'Game Setup'!$JE$8:$JE$176, 0)), ""))</f>
        <v/>
      </c>
      <c r="BV194" s="26"/>
      <c r="BW194" s="179" t="str">
        <f t="shared" si="86"/>
        <v/>
      </c>
      <c r="BX194" s="180" t="str">
        <f t="shared" si="87"/>
        <v/>
      </c>
      <c r="BY194" s="26"/>
      <c r="BZ194" s="40" t="str">
        <f t="shared" si="70"/>
        <v/>
      </c>
      <c r="CB194" s="40" t="str">
        <f t="shared" si="71"/>
        <v/>
      </c>
      <c r="CD194" s="28" t="str">
        <f t="shared" si="72"/>
        <v/>
      </c>
      <c r="CF194" s="28" t="str">
        <f t="shared" si="88"/>
        <v/>
      </c>
      <c r="CH194" s="28" t="str">
        <f t="shared" si="73"/>
        <v/>
      </c>
      <c r="CJ194" s="28" t="str">
        <f t="shared" si="89"/>
        <v/>
      </c>
      <c r="CL194" s="28">
        <f t="shared" si="90"/>
        <v>0</v>
      </c>
      <c r="CN194" s="28" t="str">
        <f t="shared" si="91"/>
        <v/>
      </c>
      <c r="CO194" s="26"/>
      <c r="CP194" s="28" t="str">
        <f t="shared" si="74"/>
        <v/>
      </c>
      <c r="CS194" s="17" t="str">
        <f t="shared" si="92"/>
        <v/>
      </c>
      <c r="CT194" s="19" t="str">
        <f t="shared" si="93"/>
        <v/>
      </c>
      <c r="CV194" s="179" t="str">
        <f t="shared" si="94"/>
        <v/>
      </c>
      <c r="CW194" s="180" t="str">
        <f t="shared" si="95"/>
        <v/>
      </c>
      <c r="CY194" s="28" t="str">
        <f t="shared" si="96"/>
        <v/>
      </c>
      <c r="CZ194" s="28" t="str">
        <f t="shared" si="97"/>
        <v/>
      </c>
      <c r="DU194" s="121" t="str">
        <f t="shared" si="75"/>
        <v/>
      </c>
      <c r="DW194" s="17" t="str">
        <f t="shared" si="76"/>
        <v/>
      </c>
    </row>
    <row r="195" spans="1:127" ht="30" customHeight="1" x14ac:dyDescent="0.25">
      <c r="A195" s="34"/>
      <c r="B195" s="266" t="str">
        <f t="shared" si="98"/>
        <v/>
      </c>
      <c r="C195" s="267"/>
      <c r="D195" s="268"/>
      <c r="E195" s="269"/>
      <c r="F195" s="269"/>
      <c r="G195" s="269"/>
      <c r="H195" s="270"/>
      <c r="I195" s="270"/>
      <c r="J195" s="270"/>
      <c r="K195" s="270"/>
      <c r="L195" s="270"/>
      <c r="M195" s="270"/>
      <c r="N195" s="270"/>
      <c r="O195" s="269"/>
      <c r="P195" s="269"/>
      <c r="Q195" s="269"/>
      <c r="R195" s="271"/>
      <c r="S195" s="272"/>
      <c r="T195" s="254" t="str">
        <f t="shared" si="69"/>
        <v/>
      </c>
      <c r="U195" s="255"/>
      <c r="V195" s="34"/>
      <c r="AG195" s="17" t="str">
        <f t="shared" si="77"/>
        <v/>
      </c>
      <c r="AI195" s="263">
        <v>188</v>
      </c>
      <c r="AJ195" s="264"/>
      <c r="AK195" s="265"/>
      <c r="AL195" s="263" t="str">
        <f t="shared" si="78"/>
        <v/>
      </c>
      <c r="AM195" s="264"/>
      <c r="AN195" s="264"/>
      <c r="AO195" s="263" t="str">
        <f t="shared" si="79"/>
        <v/>
      </c>
      <c r="AP195" s="264"/>
      <c r="AQ195" s="264"/>
      <c r="AR195" s="264"/>
      <c r="AS195" s="264"/>
      <c r="AT195" s="264"/>
      <c r="AU195" s="265"/>
      <c r="AV195" s="263" t="str">
        <f t="shared" si="80"/>
        <v/>
      </c>
      <c r="AW195" s="264"/>
      <c r="AX195" s="264"/>
      <c r="AY195" s="263" t="str">
        <f t="shared" si="81"/>
        <v/>
      </c>
      <c r="AZ195" s="265"/>
      <c r="BB195" s="24" t="str">
        <f>IF($AG195="", "", IF(AND($AL195="", $AO195="", $AV195="", $AY195=""), $BB$3, IF(COUNTIF($BB$8:$BB194, $BB$4)&gt;0, $BB$5, $BB$4)))</f>
        <v/>
      </c>
      <c r="BD195" s="31" t="str">
        <f t="shared" si="82"/>
        <v/>
      </c>
      <c r="BF195" s="28" t="str">
        <f t="shared" si="83"/>
        <v/>
      </c>
      <c r="BH195" s="28" t="str">
        <f>IF($E195="", "", $BH$3+SUMIF($O$8:$O194, $E195, $CJ$8:$CJ194)-SUMIF($E$8:$E194, $E195, $H$8:$H194))</f>
        <v/>
      </c>
      <c r="BJ195" s="17" t="str">
        <f t="shared" si="84"/>
        <v/>
      </c>
      <c r="BM195" s="28" t="str">
        <f t="shared" si="85"/>
        <v/>
      </c>
      <c r="BN195" s="26"/>
      <c r="BO195" s="28" t="str">
        <f>IF($O195="", "", $BH$3+SUMIF($O$8:$O194, $O195, $CP$8:$CP194)-SUMIF($E$8:$E194, $O195, $H$8:$H194))</f>
        <v/>
      </c>
      <c r="BP195" s="26"/>
      <c r="BQ195" s="69" t="str">
        <f>IF($AG195="", "", IF($R195="", $BQ$5, IFERROR(INDEX('Game Setup'!$JE$8:$JE$176, MATCH($R195, 'Game Setup'!$JE$8:$JE$176, 1)), "")))</f>
        <v/>
      </c>
      <c r="BR195" s="26"/>
      <c r="BS195" s="73" t="str">
        <f>IF(OR($E195="", $BQ195=""), "", IFERROR(INDEX('Game Setup'!$ML$8:$NE$176, MATCH($BQ195, 'Game Setup'!$JE$8:$JE$176, 0), MATCH($E195, 'Game Setup'!$ML$7:$NE$7, 0)), ""))</f>
        <v/>
      </c>
      <c r="BT195" s="74" t="str">
        <f>IF(OR($O195="", $BQ195=""), "", IFERROR(INDEX('Game Setup'!$ML$8:$NE$176, MATCH($BQ195, 'Game Setup'!$JE$8:$JE$176, 0), MATCH($O195, 'Game Setup'!$ML$7:$NE$7, 0)), ""))</f>
        <v/>
      </c>
      <c r="BU195" s="74" t="str">
        <f>IF(OR($O195="", $BQ195=""), "", IFERROR(INDEX('Game Setup'!$NG$8:$NG$176, MATCH($BQ195, 'Game Setup'!$JE$8:$JE$176, 0)), ""))</f>
        <v/>
      </c>
      <c r="BV195" s="26"/>
      <c r="BW195" s="179" t="str">
        <f t="shared" si="86"/>
        <v/>
      </c>
      <c r="BX195" s="180" t="str">
        <f t="shared" si="87"/>
        <v/>
      </c>
      <c r="BY195" s="26"/>
      <c r="BZ195" s="40" t="str">
        <f t="shared" si="70"/>
        <v/>
      </c>
      <c r="CB195" s="40" t="str">
        <f t="shared" si="71"/>
        <v/>
      </c>
      <c r="CD195" s="28" t="str">
        <f t="shared" si="72"/>
        <v/>
      </c>
      <c r="CF195" s="28" t="str">
        <f t="shared" si="88"/>
        <v/>
      </c>
      <c r="CH195" s="28" t="str">
        <f t="shared" si="73"/>
        <v/>
      </c>
      <c r="CJ195" s="28" t="str">
        <f t="shared" si="89"/>
        <v/>
      </c>
      <c r="CL195" s="28">
        <f t="shared" si="90"/>
        <v>0</v>
      </c>
      <c r="CN195" s="28" t="str">
        <f t="shared" si="91"/>
        <v/>
      </c>
      <c r="CO195" s="26"/>
      <c r="CP195" s="28" t="str">
        <f t="shared" si="74"/>
        <v/>
      </c>
      <c r="CS195" s="17" t="str">
        <f t="shared" si="92"/>
        <v/>
      </c>
      <c r="CT195" s="19" t="str">
        <f t="shared" si="93"/>
        <v/>
      </c>
      <c r="CV195" s="179" t="str">
        <f t="shared" si="94"/>
        <v/>
      </c>
      <c r="CW195" s="180" t="str">
        <f t="shared" si="95"/>
        <v/>
      </c>
      <c r="CY195" s="28" t="str">
        <f t="shared" si="96"/>
        <v/>
      </c>
      <c r="CZ195" s="28" t="str">
        <f t="shared" si="97"/>
        <v/>
      </c>
      <c r="DU195" s="121" t="str">
        <f t="shared" si="75"/>
        <v/>
      </c>
      <c r="DW195" s="17" t="str">
        <f t="shared" si="76"/>
        <v/>
      </c>
    </row>
    <row r="196" spans="1:127" ht="30" customHeight="1" x14ac:dyDescent="0.25">
      <c r="A196" s="34"/>
      <c r="B196" s="266" t="str">
        <f t="shared" si="98"/>
        <v/>
      </c>
      <c r="C196" s="267"/>
      <c r="D196" s="268"/>
      <c r="E196" s="269"/>
      <c r="F196" s="269"/>
      <c r="G196" s="269"/>
      <c r="H196" s="270"/>
      <c r="I196" s="270"/>
      <c r="J196" s="270"/>
      <c r="K196" s="270"/>
      <c r="L196" s="270"/>
      <c r="M196" s="270"/>
      <c r="N196" s="270"/>
      <c r="O196" s="269"/>
      <c r="P196" s="269"/>
      <c r="Q196" s="269"/>
      <c r="R196" s="271"/>
      <c r="S196" s="272"/>
      <c r="T196" s="254" t="str">
        <f t="shared" si="69"/>
        <v/>
      </c>
      <c r="U196" s="255"/>
      <c r="V196" s="34"/>
      <c r="AG196" s="17" t="str">
        <f t="shared" si="77"/>
        <v/>
      </c>
      <c r="AI196" s="263">
        <v>189</v>
      </c>
      <c r="AJ196" s="264"/>
      <c r="AK196" s="265"/>
      <c r="AL196" s="263" t="str">
        <f t="shared" si="78"/>
        <v/>
      </c>
      <c r="AM196" s="264"/>
      <c r="AN196" s="264"/>
      <c r="AO196" s="263" t="str">
        <f t="shared" si="79"/>
        <v/>
      </c>
      <c r="AP196" s="264"/>
      <c r="AQ196" s="264"/>
      <c r="AR196" s="264"/>
      <c r="AS196" s="264"/>
      <c r="AT196" s="264"/>
      <c r="AU196" s="265"/>
      <c r="AV196" s="263" t="str">
        <f t="shared" si="80"/>
        <v/>
      </c>
      <c r="AW196" s="264"/>
      <c r="AX196" s="264"/>
      <c r="AY196" s="263" t="str">
        <f t="shared" si="81"/>
        <v/>
      </c>
      <c r="AZ196" s="265"/>
      <c r="BB196" s="24" t="str">
        <f>IF($AG196="", "", IF(AND($AL196="", $AO196="", $AV196="", $AY196=""), $BB$3, IF(COUNTIF($BB$8:$BB195, $BB$4)&gt;0, $BB$5, $BB$4)))</f>
        <v/>
      </c>
      <c r="BD196" s="31" t="str">
        <f t="shared" si="82"/>
        <v/>
      </c>
      <c r="BF196" s="28" t="str">
        <f t="shared" si="83"/>
        <v/>
      </c>
      <c r="BH196" s="28" t="str">
        <f>IF($E196="", "", $BH$3+SUMIF($O$8:$O195, $E196, $CJ$8:$CJ195)-SUMIF($E$8:$E195, $E196, $H$8:$H195))</f>
        <v/>
      </c>
      <c r="BJ196" s="17" t="str">
        <f t="shared" si="84"/>
        <v/>
      </c>
      <c r="BM196" s="28" t="str">
        <f t="shared" si="85"/>
        <v/>
      </c>
      <c r="BN196" s="26"/>
      <c r="BO196" s="28" t="str">
        <f>IF($O196="", "", $BH$3+SUMIF($O$8:$O195, $O196, $CP$8:$CP195)-SUMIF($E$8:$E195, $O196, $H$8:$H195))</f>
        <v/>
      </c>
      <c r="BP196" s="26"/>
      <c r="BQ196" s="69" t="str">
        <f>IF($AG196="", "", IF($R196="", $BQ$5, IFERROR(INDEX('Game Setup'!$JE$8:$JE$176, MATCH($R196, 'Game Setup'!$JE$8:$JE$176, 1)), "")))</f>
        <v/>
      </c>
      <c r="BR196" s="26"/>
      <c r="BS196" s="73" t="str">
        <f>IF(OR($E196="", $BQ196=""), "", IFERROR(INDEX('Game Setup'!$ML$8:$NE$176, MATCH($BQ196, 'Game Setup'!$JE$8:$JE$176, 0), MATCH($E196, 'Game Setup'!$ML$7:$NE$7, 0)), ""))</f>
        <v/>
      </c>
      <c r="BT196" s="74" t="str">
        <f>IF(OR($O196="", $BQ196=""), "", IFERROR(INDEX('Game Setup'!$ML$8:$NE$176, MATCH($BQ196, 'Game Setup'!$JE$8:$JE$176, 0), MATCH($O196, 'Game Setup'!$ML$7:$NE$7, 0)), ""))</f>
        <v/>
      </c>
      <c r="BU196" s="74" t="str">
        <f>IF(OR($O196="", $BQ196=""), "", IFERROR(INDEX('Game Setup'!$NG$8:$NG$176, MATCH($BQ196, 'Game Setup'!$JE$8:$JE$176, 0)), ""))</f>
        <v/>
      </c>
      <c r="BV196" s="26"/>
      <c r="BW196" s="179" t="str">
        <f t="shared" si="86"/>
        <v/>
      </c>
      <c r="BX196" s="180" t="str">
        <f t="shared" si="87"/>
        <v/>
      </c>
      <c r="BY196" s="26"/>
      <c r="BZ196" s="40" t="str">
        <f t="shared" si="70"/>
        <v/>
      </c>
      <c r="CB196" s="40" t="str">
        <f t="shared" si="71"/>
        <v/>
      </c>
      <c r="CD196" s="28" t="str">
        <f t="shared" si="72"/>
        <v/>
      </c>
      <c r="CF196" s="28" t="str">
        <f t="shared" si="88"/>
        <v/>
      </c>
      <c r="CH196" s="28" t="str">
        <f t="shared" si="73"/>
        <v/>
      </c>
      <c r="CJ196" s="28" t="str">
        <f t="shared" si="89"/>
        <v/>
      </c>
      <c r="CL196" s="28">
        <f t="shared" si="90"/>
        <v>0</v>
      </c>
      <c r="CN196" s="28" t="str">
        <f t="shared" si="91"/>
        <v/>
      </c>
      <c r="CO196" s="26"/>
      <c r="CP196" s="28" t="str">
        <f t="shared" si="74"/>
        <v/>
      </c>
      <c r="CS196" s="17" t="str">
        <f t="shared" si="92"/>
        <v/>
      </c>
      <c r="CT196" s="19" t="str">
        <f t="shared" si="93"/>
        <v/>
      </c>
      <c r="CV196" s="179" t="str">
        <f t="shared" si="94"/>
        <v/>
      </c>
      <c r="CW196" s="180" t="str">
        <f t="shared" si="95"/>
        <v/>
      </c>
      <c r="CY196" s="28" t="str">
        <f t="shared" si="96"/>
        <v/>
      </c>
      <c r="CZ196" s="28" t="str">
        <f t="shared" si="97"/>
        <v/>
      </c>
      <c r="DU196" s="121" t="str">
        <f t="shared" si="75"/>
        <v/>
      </c>
      <c r="DW196" s="17" t="str">
        <f t="shared" si="76"/>
        <v/>
      </c>
    </row>
    <row r="197" spans="1:127" ht="30" customHeight="1" x14ac:dyDescent="0.25">
      <c r="A197" s="34"/>
      <c r="B197" s="266" t="str">
        <f t="shared" si="98"/>
        <v/>
      </c>
      <c r="C197" s="267"/>
      <c r="D197" s="268"/>
      <c r="E197" s="269"/>
      <c r="F197" s="269"/>
      <c r="G197" s="269"/>
      <c r="H197" s="270"/>
      <c r="I197" s="270"/>
      <c r="J197" s="270"/>
      <c r="K197" s="270"/>
      <c r="L197" s="270"/>
      <c r="M197" s="270"/>
      <c r="N197" s="270"/>
      <c r="O197" s="269"/>
      <c r="P197" s="269"/>
      <c r="Q197" s="269"/>
      <c r="R197" s="271"/>
      <c r="S197" s="272"/>
      <c r="T197" s="254" t="str">
        <f t="shared" si="69"/>
        <v/>
      </c>
      <c r="U197" s="255"/>
      <c r="V197" s="34"/>
      <c r="AG197" s="17" t="str">
        <f t="shared" si="77"/>
        <v/>
      </c>
      <c r="AI197" s="263">
        <v>190</v>
      </c>
      <c r="AJ197" s="264"/>
      <c r="AK197" s="265"/>
      <c r="AL197" s="263" t="str">
        <f t="shared" si="78"/>
        <v/>
      </c>
      <c r="AM197" s="264"/>
      <c r="AN197" s="264"/>
      <c r="AO197" s="263" t="str">
        <f t="shared" si="79"/>
        <v/>
      </c>
      <c r="AP197" s="264"/>
      <c r="AQ197" s="264"/>
      <c r="AR197" s="264"/>
      <c r="AS197" s="264"/>
      <c r="AT197" s="264"/>
      <c r="AU197" s="265"/>
      <c r="AV197" s="263" t="str">
        <f t="shared" si="80"/>
        <v/>
      </c>
      <c r="AW197" s="264"/>
      <c r="AX197" s="264"/>
      <c r="AY197" s="263" t="str">
        <f t="shared" si="81"/>
        <v/>
      </c>
      <c r="AZ197" s="265"/>
      <c r="BB197" s="24" t="str">
        <f>IF($AG197="", "", IF(AND($AL197="", $AO197="", $AV197="", $AY197=""), $BB$3, IF(COUNTIF($BB$8:$BB196, $BB$4)&gt;0, $BB$5, $BB$4)))</f>
        <v/>
      </c>
      <c r="BD197" s="31" t="str">
        <f t="shared" si="82"/>
        <v/>
      </c>
      <c r="BF197" s="28" t="str">
        <f t="shared" si="83"/>
        <v/>
      </c>
      <c r="BH197" s="28" t="str">
        <f>IF($E197="", "", $BH$3+SUMIF($O$8:$O196, $E197, $CJ$8:$CJ196)-SUMIF($E$8:$E196, $E197, $H$8:$H196))</f>
        <v/>
      </c>
      <c r="BJ197" s="17" t="str">
        <f t="shared" si="84"/>
        <v/>
      </c>
      <c r="BM197" s="28" t="str">
        <f t="shared" si="85"/>
        <v/>
      </c>
      <c r="BN197" s="26"/>
      <c r="BO197" s="28" t="str">
        <f>IF($O197="", "", $BH$3+SUMIF($O$8:$O196, $O197, $CP$8:$CP196)-SUMIF($E$8:$E196, $O197, $H$8:$H196))</f>
        <v/>
      </c>
      <c r="BP197" s="26"/>
      <c r="BQ197" s="69" t="str">
        <f>IF($AG197="", "", IF($R197="", $BQ$5, IFERROR(INDEX('Game Setup'!$JE$8:$JE$176, MATCH($R197, 'Game Setup'!$JE$8:$JE$176, 1)), "")))</f>
        <v/>
      </c>
      <c r="BR197" s="26"/>
      <c r="BS197" s="73" t="str">
        <f>IF(OR($E197="", $BQ197=""), "", IFERROR(INDEX('Game Setup'!$ML$8:$NE$176, MATCH($BQ197, 'Game Setup'!$JE$8:$JE$176, 0), MATCH($E197, 'Game Setup'!$ML$7:$NE$7, 0)), ""))</f>
        <v/>
      </c>
      <c r="BT197" s="74" t="str">
        <f>IF(OR($O197="", $BQ197=""), "", IFERROR(INDEX('Game Setup'!$ML$8:$NE$176, MATCH($BQ197, 'Game Setup'!$JE$8:$JE$176, 0), MATCH($O197, 'Game Setup'!$ML$7:$NE$7, 0)), ""))</f>
        <v/>
      </c>
      <c r="BU197" s="74" t="str">
        <f>IF(OR($O197="", $BQ197=""), "", IFERROR(INDEX('Game Setup'!$NG$8:$NG$176, MATCH($BQ197, 'Game Setup'!$JE$8:$JE$176, 0)), ""))</f>
        <v/>
      </c>
      <c r="BV197" s="26"/>
      <c r="BW197" s="179" t="str">
        <f t="shared" si="86"/>
        <v/>
      </c>
      <c r="BX197" s="180" t="str">
        <f t="shared" si="87"/>
        <v/>
      </c>
      <c r="BY197" s="26"/>
      <c r="BZ197" s="40" t="str">
        <f t="shared" si="70"/>
        <v/>
      </c>
      <c r="CB197" s="40" t="str">
        <f t="shared" si="71"/>
        <v/>
      </c>
      <c r="CD197" s="28" t="str">
        <f t="shared" si="72"/>
        <v/>
      </c>
      <c r="CF197" s="28" t="str">
        <f t="shared" si="88"/>
        <v/>
      </c>
      <c r="CH197" s="28" t="str">
        <f t="shared" si="73"/>
        <v/>
      </c>
      <c r="CJ197" s="28" t="str">
        <f t="shared" si="89"/>
        <v/>
      </c>
      <c r="CL197" s="28">
        <f t="shared" si="90"/>
        <v>0</v>
      </c>
      <c r="CN197" s="28" t="str">
        <f t="shared" si="91"/>
        <v/>
      </c>
      <c r="CO197" s="26"/>
      <c r="CP197" s="28" t="str">
        <f t="shared" si="74"/>
        <v/>
      </c>
      <c r="CS197" s="17" t="str">
        <f t="shared" si="92"/>
        <v/>
      </c>
      <c r="CT197" s="19" t="str">
        <f t="shared" si="93"/>
        <v/>
      </c>
      <c r="CV197" s="179" t="str">
        <f t="shared" si="94"/>
        <v/>
      </c>
      <c r="CW197" s="180" t="str">
        <f t="shared" si="95"/>
        <v/>
      </c>
      <c r="CY197" s="28" t="str">
        <f t="shared" si="96"/>
        <v/>
      </c>
      <c r="CZ197" s="28" t="str">
        <f t="shared" si="97"/>
        <v/>
      </c>
      <c r="DU197" s="121" t="str">
        <f t="shared" si="75"/>
        <v/>
      </c>
      <c r="DW197" s="17" t="str">
        <f t="shared" si="76"/>
        <v/>
      </c>
    </row>
    <row r="198" spans="1:127" ht="30" customHeight="1" x14ac:dyDescent="0.25">
      <c r="A198" s="34"/>
      <c r="B198" s="266" t="str">
        <f t="shared" si="98"/>
        <v/>
      </c>
      <c r="C198" s="267"/>
      <c r="D198" s="268"/>
      <c r="E198" s="269"/>
      <c r="F198" s="269"/>
      <c r="G198" s="269"/>
      <c r="H198" s="270"/>
      <c r="I198" s="270"/>
      <c r="J198" s="270"/>
      <c r="K198" s="270"/>
      <c r="L198" s="270"/>
      <c r="M198" s="270"/>
      <c r="N198" s="270"/>
      <c r="O198" s="269"/>
      <c r="P198" s="269"/>
      <c r="Q198" s="269"/>
      <c r="R198" s="271"/>
      <c r="S198" s="272"/>
      <c r="T198" s="254" t="str">
        <f t="shared" si="69"/>
        <v/>
      </c>
      <c r="U198" s="255"/>
      <c r="V198" s="34"/>
      <c r="AG198" s="17" t="str">
        <f t="shared" si="77"/>
        <v/>
      </c>
      <c r="AI198" s="263">
        <v>191</v>
      </c>
      <c r="AJ198" s="264"/>
      <c r="AK198" s="265"/>
      <c r="AL198" s="263" t="str">
        <f t="shared" si="78"/>
        <v/>
      </c>
      <c r="AM198" s="264"/>
      <c r="AN198" s="264"/>
      <c r="AO198" s="263" t="str">
        <f t="shared" si="79"/>
        <v/>
      </c>
      <c r="AP198" s="264"/>
      <c r="AQ198" s="264"/>
      <c r="AR198" s="264"/>
      <c r="AS198" s="264"/>
      <c r="AT198" s="264"/>
      <c r="AU198" s="265"/>
      <c r="AV198" s="263" t="str">
        <f t="shared" si="80"/>
        <v/>
      </c>
      <c r="AW198" s="264"/>
      <c r="AX198" s="264"/>
      <c r="AY198" s="263" t="str">
        <f t="shared" si="81"/>
        <v/>
      </c>
      <c r="AZ198" s="265"/>
      <c r="BB198" s="24" t="str">
        <f>IF($AG198="", "", IF(AND($AL198="", $AO198="", $AV198="", $AY198=""), $BB$3, IF(COUNTIF($BB$8:$BB197, $BB$4)&gt;0, $BB$5, $BB$4)))</f>
        <v/>
      </c>
      <c r="BD198" s="31" t="str">
        <f t="shared" si="82"/>
        <v/>
      </c>
      <c r="BF198" s="28" t="str">
        <f t="shared" si="83"/>
        <v/>
      </c>
      <c r="BH198" s="28" t="str">
        <f>IF($E198="", "", $BH$3+SUMIF($O$8:$O197, $E198, $CJ$8:$CJ197)-SUMIF($E$8:$E197, $E198, $H$8:$H197))</f>
        <v/>
      </c>
      <c r="BJ198" s="17" t="str">
        <f t="shared" si="84"/>
        <v/>
      </c>
      <c r="BM198" s="28" t="str">
        <f t="shared" si="85"/>
        <v/>
      </c>
      <c r="BN198" s="26"/>
      <c r="BO198" s="28" t="str">
        <f>IF($O198="", "", $BH$3+SUMIF($O$8:$O197, $O198, $CP$8:$CP197)-SUMIF($E$8:$E197, $O198, $H$8:$H197))</f>
        <v/>
      </c>
      <c r="BP198" s="26"/>
      <c r="BQ198" s="69" t="str">
        <f>IF($AG198="", "", IF($R198="", $BQ$5, IFERROR(INDEX('Game Setup'!$JE$8:$JE$176, MATCH($R198, 'Game Setup'!$JE$8:$JE$176, 1)), "")))</f>
        <v/>
      </c>
      <c r="BR198" s="26"/>
      <c r="BS198" s="73" t="str">
        <f>IF(OR($E198="", $BQ198=""), "", IFERROR(INDEX('Game Setup'!$ML$8:$NE$176, MATCH($BQ198, 'Game Setup'!$JE$8:$JE$176, 0), MATCH($E198, 'Game Setup'!$ML$7:$NE$7, 0)), ""))</f>
        <v/>
      </c>
      <c r="BT198" s="74" t="str">
        <f>IF(OR($O198="", $BQ198=""), "", IFERROR(INDEX('Game Setup'!$ML$8:$NE$176, MATCH($BQ198, 'Game Setup'!$JE$8:$JE$176, 0), MATCH($O198, 'Game Setup'!$ML$7:$NE$7, 0)), ""))</f>
        <v/>
      </c>
      <c r="BU198" s="74" t="str">
        <f>IF(OR($O198="", $BQ198=""), "", IFERROR(INDEX('Game Setup'!$NG$8:$NG$176, MATCH($BQ198, 'Game Setup'!$JE$8:$JE$176, 0)), ""))</f>
        <v/>
      </c>
      <c r="BV198" s="26"/>
      <c r="BW198" s="179" t="str">
        <f t="shared" si="86"/>
        <v/>
      </c>
      <c r="BX198" s="180" t="str">
        <f t="shared" si="87"/>
        <v/>
      </c>
      <c r="BY198" s="26"/>
      <c r="BZ198" s="40" t="str">
        <f t="shared" si="70"/>
        <v/>
      </c>
      <c r="CB198" s="40" t="str">
        <f t="shared" si="71"/>
        <v/>
      </c>
      <c r="CD198" s="28" t="str">
        <f t="shared" si="72"/>
        <v/>
      </c>
      <c r="CF198" s="28" t="str">
        <f t="shared" si="88"/>
        <v/>
      </c>
      <c r="CH198" s="28" t="str">
        <f t="shared" si="73"/>
        <v/>
      </c>
      <c r="CJ198" s="28" t="str">
        <f t="shared" si="89"/>
        <v/>
      </c>
      <c r="CL198" s="28">
        <f t="shared" si="90"/>
        <v>0</v>
      </c>
      <c r="CN198" s="28" t="str">
        <f t="shared" si="91"/>
        <v/>
      </c>
      <c r="CO198" s="26"/>
      <c r="CP198" s="28" t="str">
        <f t="shared" si="74"/>
        <v/>
      </c>
      <c r="CS198" s="17" t="str">
        <f t="shared" si="92"/>
        <v/>
      </c>
      <c r="CT198" s="19" t="str">
        <f t="shared" si="93"/>
        <v/>
      </c>
      <c r="CV198" s="179" t="str">
        <f t="shared" si="94"/>
        <v/>
      </c>
      <c r="CW198" s="180" t="str">
        <f t="shared" si="95"/>
        <v/>
      </c>
      <c r="CY198" s="28" t="str">
        <f t="shared" si="96"/>
        <v/>
      </c>
      <c r="CZ198" s="28" t="str">
        <f t="shared" si="97"/>
        <v/>
      </c>
      <c r="DU198" s="121" t="str">
        <f t="shared" si="75"/>
        <v/>
      </c>
      <c r="DW198" s="17" t="str">
        <f t="shared" si="76"/>
        <v/>
      </c>
    </row>
    <row r="199" spans="1:127" ht="30" customHeight="1" x14ac:dyDescent="0.25">
      <c r="A199" s="34"/>
      <c r="B199" s="266" t="str">
        <f t="shared" si="98"/>
        <v/>
      </c>
      <c r="C199" s="267"/>
      <c r="D199" s="268"/>
      <c r="E199" s="269"/>
      <c r="F199" s="269"/>
      <c r="G199" s="269"/>
      <c r="H199" s="270"/>
      <c r="I199" s="270"/>
      <c r="J199" s="270"/>
      <c r="K199" s="270"/>
      <c r="L199" s="270"/>
      <c r="M199" s="270"/>
      <c r="N199" s="270"/>
      <c r="O199" s="269"/>
      <c r="P199" s="269"/>
      <c r="Q199" s="269"/>
      <c r="R199" s="271"/>
      <c r="S199" s="272"/>
      <c r="T199" s="254" t="str">
        <f t="shared" si="69"/>
        <v/>
      </c>
      <c r="U199" s="255"/>
      <c r="V199" s="34"/>
      <c r="AG199" s="17" t="str">
        <f t="shared" si="77"/>
        <v/>
      </c>
      <c r="AI199" s="263">
        <v>192</v>
      </c>
      <c r="AJ199" s="264"/>
      <c r="AK199" s="265"/>
      <c r="AL199" s="263" t="str">
        <f t="shared" si="78"/>
        <v/>
      </c>
      <c r="AM199" s="264"/>
      <c r="AN199" s="264"/>
      <c r="AO199" s="263" t="str">
        <f t="shared" si="79"/>
        <v/>
      </c>
      <c r="AP199" s="264"/>
      <c r="AQ199" s="264"/>
      <c r="AR199" s="264"/>
      <c r="AS199" s="264"/>
      <c r="AT199" s="264"/>
      <c r="AU199" s="265"/>
      <c r="AV199" s="263" t="str">
        <f t="shared" si="80"/>
        <v/>
      </c>
      <c r="AW199" s="264"/>
      <c r="AX199" s="264"/>
      <c r="AY199" s="263" t="str">
        <f t="shared" si="81"/>
        <v/>
      </c>
      <c r="AZ199" s="265"/>
      <c r="BB199" s="24" t="str">
        <f>IF($AG199="", "", IF(AND($AL199="", $AO199="", $AV199="", $AY199=""), $BB$3, IF(COUNTIF($BB$8:$BB198, $BB$4)&gt;0, $BB$5, $BB$4)))</f>
        <v/>
      </c>
      <c r="BD199" s="31" t="str">
        <f t="shared" si="82"/>
        <v/>
      </c>
      <c r="BF199" s="28" t="str">
        <f t="shared" si="83"/>
        <v/>
      </c>
      <c r="BH199" s="28" t="str">
        <f>IF($E199="", "", $BH$3+SUMIF($O$8:$O198, $E199, $CJ$8:$CJ198)-SUMIF($E$8:$E198, $E199, $H$8:$H198))</f>
        <v/>
      </c>
      <c r="BJ199" s="17" t="str">
        <f t="shared" si="84"/>
        <v/>
      </c>
      <c r="BM199" s="28" t="str">
        <f t="shared" si="85"/>
        <v/>
      </c>
      <c r="BN199" s="26"/>
      <c r="BO199" s="28" t="str">
        <f>IF($O199="", "", $BH$3+SUMIF($O$8:$O198, $O199, $CP$8:$CP198)-SUMIF($E$8:$E198, $O199, $H$8:$H198))</f>
        <v/>
      </c>
      <c r="BP199" s="26"/>
      <c r="BQ199" s="69" t="str">
        <f>IF($AG199="", "", IF($R199="", $BQ$5, IFERROR(INDEX('Game Setup'!$JE$8:$JE$176, MATCH($R199, 'Game Setup'!$JE$8:$JE$176, 1)), "")))</f>
        <v/>
      </c>
      <c r="BR199" s="26"/>
      <c r="BS199" s="73" t="str">
        <f>IF(OR($E199="", $BQ199=""), "", IFERROR(INDEX('Game Setup'!$ML$8:$NE$176, MATCH($BQ199, 'Game Setup'!$JE$8:$JE$176, 0), MATCH($E199, 'Game Setup'!$ML$7:$NE$7, 0)), ""))</f>
        <v/>
      </c>
      <c r="BT199" s="74" t="str">
        <f>IF(OR($O199="", $BQ199=""), "", IFERROR(INDEX('Game Setup'!$ML$8:$NE$176, MATCH($BQ199, 'Game Setup'!$JE$8:$JE$176, 0), MATCH($O199, 'Game Setup'!$ML$7:$NE$7, 0)), ""))</f>
        <v/>
      </c>
      <c r="BU199" s="74" t="str">
        <f>IF(OR($O199="", $BQ199=""), "", IFERROR(INDEX('Game Setup'!$NG$8:$NG$176, MATCH($BQ199, 'Game Setup'!$JE$8:$JE$176, 0)), ""))</f>
        <v/>
      </c>
      <c r="BV199" s="26"/>
      <c r="BW199" s="179" t="str">
        <f t="shared" si="86"/>
        <v/>
      </c>
      <c r="BX199" s="180" t="str">
        <f t="shared" si="87"/>
        <v/>
      </c>
      <c r="BY199" s="26"/>
      <c r="BZ199" s="40" t="str">
        <f t="shared" si="70"/>
        <v/>
      </c>
      <c r="CB199" s="40" t="str">
        <f t="shared" si="71"/>
        <v/>
      </c>
      <c r="CD199" s="28" t="str">
        <f t="shared" si="72"/>
        <v/>
      </c>
      <c r="CF199" s="28" t="str">
        <f t="shared" si="88"/>
        <v/>
      </c>
      <c r="CH199" s="28" t="str">
        <f t="shared" si="73"/>
        <v/>
      </c>
      <c r="CJ199" s="28" t="str">
        <f t="shared" si="89"/>
        <v/>
      </c>
      <c r="CL199" s="28">
        <f t="shared" si="90"/>
        <v>0</v>
      </c>
      <c r="CN199" s="28" t="str">
        <f t="shared" si="91"/>
        <v/>
      </c>
      <c r="CO199" s="26"/>
      <c r="CP199" s="28" t="str">
        <f t="shared" si="74"/>
        <v/>
      </c>
      <c r="CS199" s="17" t="str">
        <f t="shared" si="92"/>
        <v/>
      </c>
      <c r="CT199" s="19" t="str">
        <f t="shared" si="93"/>
        <v/>
      </c>
      <c r="CV199" s="179" t="str">
        <f t="shared" si="94"/>
        <v/>
      </c>
      <c r="CW199" s="180" t="str">
        <f t="shared" si="95"/>
        <v/>
      </c>
      <c r="CY199" s="28" t="str">
        <f t="shared" si="96"/>
        <v/>
      </c>
      <c r="CZ199" s="28" t="str">
        <f t="shared" si="97"/>
        <v/>
      </c>
      <c r="DU199" s="121" t="str">
        <f t="shared" si="75"/>
        <v/>
      </c>
      <c r="DW199" s="17" t="str">
        <f t="shared" si="76"/>
        <v/>
      </c>
    </row>
    <row r="200" spans="1:127" ht="30" customHeight="1" x14ac:dyDescent="0.25">
      <c r="A200" s="34"/>
      <c r="B200" s="266" t="str">
        <f t="shared" si="98"/>
        <v/>
      </c>
      <c r="C200" s="267"/>
      <c r="D200" s="268"/>
      <c r="E200" s="269"/>
      <c r="F200" s="269"/>
      <c r="G200" s="269"/>
      <c r="H200" s="270"/>
      <c r="I200" s="270"/>
      <c r="J200" s="270"/>
      <c r="K200" s="270"/>
      <c r="L200" s="270"/>
      <c r="M200" s="270"/>
      <c r="N200" s="270"/>
      <c r="O200" s="269"/>
      <c r="P200" s="269"/>
      <c r="Q200" s="269"/>
      <c r="R200" s="271"/>
      <c r="S200" s="272"/>
      <c r="T200" s="254" t="str">
        <f t="shared" ref="T200:T263" si="99">IF($AG200="", "", $AG$6)</f>
        <v/>
      </c>
      <c r="U200" s="255"/>
      <c r="V200" s="34"/>
      <c r="AG200" s="17" t="str">
        <f t="shared" si="77"/>
        <v/>
      </c>
      <c r="AI200" s="263">
        <v>193</v>
      </c>
      <c r="AJ200" s="264"/>
      <c r="AK200" s="265"/>
      <c r="AL200" s="263" t="str">
        <f t="shared" si="78"/>
        <v/>
      </c>
      <c r="AM200" s="264"/>
      <c r="AN200" s="264"/>
      <c r="AO200" s="263" t="str">
        <f t="shared" si="79"/>
        <v/>
      </c>
      <c r="AP200" s="264"/>
      <c r="AQ200" s="264"/>
      <c r="AR200" s="264"/>
      <c r="AS200" s="264"/>
      <c r="AT200" s="264"/>
      <c r="AU200" s="265"/>
      <c r="AV200" s="263" t="str">
        <f t="shared" si="80"/>
        <v/>
      </c>
      <c r="AW200" s="264"/>
      <c r="AX200" s="264"/>
      <c r="AY200" s="263" t="str">
        <f t="shared" si="81"/>
        <v/>
      </c>
      <c r="AZ200" s="265"/>
      <c r="BB200" s="24" t="str">
        <f>IF($AG200="", "", IF(AND($AL200="", $AO200="", $AV200="", $AY200=""), $BB$3, IF(COUNTIF($BB$8:$BB199, $BB$4)&gt;0, $BB$5, $BB$4)))</f>
        <v/>
      </c>
      <c r="BD200" s="31" t="str">
        <f t="shared" si="82"/>
        <v/>
      </c>
      <c r="BF200" s="28" t="str">
        <f t="shared" si="83"/>
        <v/>
      </c>
      <c r="BH200" s="28" t="str">
        <f>IF($E200="", "", $BH$3+SUMIF($O$8:$O199, $E200, $CJ$8:$CJ199)-SUMIF($E$8:$E199, $E200, $H$8:$H199))</f>
        <v/>
      </c>
      <c r="BJ200" s="17" t="str">
        <f t="shared" si="84"/>
        <v/>
      </c>
      <c r="BM200" s="28" t="str">
        <f t="shared" si="85"/>
        <v/>
      </c>
      <c r="BN200" s="26"/>
      <c r="BO200" s="28" t="str">
        <f>IF($O200="", "", $BH$3+SUMIF($O$8:$O199, $O200, $CP$8:$CP199)-SUMIF($E$8:$E199, $O200, $H$8:$H199))</f>
        <v/>
      </c>
      <c r="BP200" s="26"/>
      <c r="BQ200" s="69" t="str">
        <f>IF($AG200="", "", IF($R200="", $BQ$5, IFERROR(INDEX('Game Setup'!$JE$8:$JE$176, MATCH($R200, 'Game Setup'!$JE$8:$JE$176, 1)), "")))</f>
        <v/>
      </c>
      <c r="BR200" s="26"/>
      <c r="BS200" s="73" t="str">
        <f>IF(OR($E200="", $BQ200=""), "", IFERROR(INDEX('Game Setup'!$ML$8:$NE$176, MATCH($BQ200, 'Game Setup'!$JE$8:$JE$176, 0), MATCH($E200, 'Game Setup'!$ML$7:$NE$7, 0)), ""))</f>
        <v/>
      </c>
      <c r="BT200" s="74" t="str">
        <f>IF(OR($O200="", $BQ200=""), "", IFERROR(INDEX('Game Setup'!$ML$8:$NE$176, MATCH($BQ200, 'Game Setup'!$JE$8:$JE$176, 0), MATCH($O200, 'Game Setup'!$ML$7:$NE$7, 0)), ""))</f>
        <v/>
      </c>
      <c r="BU200" s="74" t="str">
        <f>IF(OR($O200="", $BQ200=""), "", IFERROR(INDEX('Game Setup'!$NG$8:$NG$176, MATCH($BQ200, 'Game Setup'!$JE$8:$JE$176, 0)), ""))</f>
        <v/>
      </c>
      <c r="BV200" s="26"/>
      <c r="BW200" s="179" t="str">
        <f t="shared" si="86"/>
        <v/>
      </c>
      <c r="BX200" s="180" t="str">
        <f t="shared" si="87"/>
        <v/>
      </c>
      <c r="BY200" s="26"/>
      <c r="BZ200" s="40" t="str">
        <f t="shared" ref="BZ200:BZ263" si="100">IFERROR(BS200/BT200, "")</f>
        <v/>
      </c>
      <c r="CB200" s="40" t="str">
        <f t="shared" ref="CB200:CB263" si="101">IFERROR(BT200/BS200, "")</f>
        <v/>
      </c>
      <c r="CD200" s="28" t="str">
        <f t="shared" ref="CD200:CD263" si="102">IFERROR(ROUND($H200*$BZ200, 0), "")</f>
        <v/>
      </c>
      <c r="CF200" s="28" t="str">
        <f t="shared" si="88"/>
        <v/>
      </c>
      <c r="CH200" s="28" t="str">
        <f t="shared" ref="CH200:CH263" si="103">IF($CT200="", "", IFERROR(ROUND($CD200/$BU200*$BT200*$CF$5, 0), ""))</f>
        <v/>
      </c>
      <c r="CJ200" s="28" t="str">
        <f t="shared" si="89"/>
        <v/>
      </c>
      <c r="CL200" s="28">
        <f t="shared" si="90"/>
        <v>0</v>
      </c>
      <c r="CN200" s="28" t="str">
        <f t="shared" si="91"/>
        <v/>
      </c>
      <c r="CO200" s="26"/>
      <c r="CP200" s="28" t="str">
        <f t="shared" ref="CP200:CP263" si="104">IF(OR($E200="", $H200="", $O200=""), "", IFERROR($BO200+$CJ200, ""))</f>
        <v/>
      </c>
      <c r="CS200" s="17" t="str">
        <f t="shared" si="92"/>
        <v/>
      </c>
      <c r="CT200" s="19" t="str">
        <f t="shared" si="93"/>
        <v/>
      </c>
      <c r="CV200" s="179" t="str">
        <f t="shared" si="94"/>
        <v/>
      </c>
      <c r="CW200" s="180" t="str">
        <f t="shared" si="95"/>
        <v/>
      </c>
      <c r="CY200" s="28" t="str">
        <f t="shared" si="96"/>
        <v/>
      </c>
      <c r="CZ200" s="28" t="str">
        <f t="shared" si="97"/>
        <v/>
      </c>
      <c r="DU200" s="121" t="str">
        <f t="shared" ref="DU200:DU263" si="105">IF($B200="", "", COUNTIF($B$8:$B$307, "&gt;"&amp;$B200)+1)</f>
        <v/>
      </c>
      <c r="DW200" s="17" t="str">
        <f t="shared" ref="DW200:DW263" si="106">IFERROR(INDEX($B$8:$B$307, MATCH($AI200, $DU$8:$DU$307, 0)), "")</f>
        <v/>
      </c>
    </row>
    <row r="201" spans="1:127" ht="30" customHeight="1" x14ac:dyDescent="0.25">
      <c r="A201" s="34"/>
      <c r="B201" s="266" t="str">
        <f t="shared" si="98"/>
        <v/>
      </c>
      <c r="C201" s="267"/>
      <c r="D201" s="268"/>
      <c r="E201" s="269"/>
      <c r="F201" s="269"/>
      <c r="G201" s="269"/>
      <c r="H201" s="270"/>
      <c r="I201" s="270"/>
      <c r="J201" s="270"/>
      <c r="K201" s="270"/>
      <c r="L201" s="270"/>
      <c r="M201" s="270"/>
      <c r="N201" s="270"/>
      <c r="O201" s="269"/>
      <c r="P201" s="269"/>
      <c r="Q201" s="269"/>
      <c r="R201" s="271"/>
      <c r="S201" s="272"/>
      <c r="T201" s="254" t="str">
        <f t="shared" si="99"/>
        <v/>
      </c>
      <c r="U201" s="255"/>
      <c r="V201" s="34"/>
      <c r="AG201" s="17" t="str">
        <f t="shared" ref="AG201:AG264" si="107">IF(AND($E201="", $H201="", $O201="", $R201=""), "", "X")</f>
        <v/>
      </c>
      <c r="AI201" s="263">
        <v>194</v>
      </c>
      <c r="AJ201" s="264"/>
      <c r="AK201" s="265"/>
      <c r="AL201" s="263" t="str">
        <f t="shared" ref="AL201:AL264" si="108">IF($AG201="", "", IF($E201="", $AG$3, IF(COUNTIF($AE$8:$AE$27, $E201)=0, $AG$4, "")))</f>
        <v/>
      </c>
      <c r="AM201" s="264"/>
      <c r="AN201" s="264"/>
      <c r="AO201" s="263" t="str">
        <f t="shared" ref="AO201:AO264" si="109">IF($AG201="", "", IF($H201="", $AG$3, IF(OR(ISNUMBER($H201)=FALSE, $H201&gt;$BH201), $AG$4, "")))</f>
        <v/>
      </c>
      <c r="AP201" s="264"/>
      <c r="AQ201" s="264"/>
      <c r="AR201" s="264"/>
      <c r="AS201" s="264"/>
      <c r="AT201" s="264"/>
      <c r="AU201" s="265"/>
      <c r="AV201" s="263" t="str">
        <f t="shared" ref="AV201:AV264" si="110">IF($AG201="", "", IF($O201="", $AG$3, IF(OR(COUNTIF($AE$8:$AE$27, $O201)=0, $E201=$O201), $AG$4, "")))</f>
        <v/>
      </c>
      <c r="AW201" s="264"/>
      <c r="AX201" s="264"/>
      <c r="AY201" s="263" t="str">
        <f t="shared" ref="AY201:AY264" si="111">IF($AG201="", "", IF(OR($E201="", $H201="", $O201="", NOT($AL201=""), NOT($AO201=""), NOT($AV201="")), "", IF($R201="", $AG$3, IF(ISNUMBER($R201)=FALSE, $AG$4, ""))))</f>
        <v/>
      </c>
      <c r="AZ201" s="265"/>
      <c r="BB201" s="24" t="str">
        <f>IF($AG201="", "", IF(AND($AL201="", $AO201="", $AV201="", $AY201=""), $BB$3, IF(COUNTIF($BB$8:$BB200, $BB$4)&gt;0, $BB$5, $BB$4)))</f>
        <v/>
      </c>
      <c r="BD201" s="31" t="str">
        <f t="shared" ref="BD201:BD264" si="112">IF(NOT($R201=""), $R201, IF(AND($BB201=$BB$4, $AL201="", $AO201="", $AV201=""), $AE$30, ""))</f>
        <v/>
      </c>
      <c r="BF201" s="28" t="str">
        <f t="shared" ref="BF201:BF264" si="113">IF(NOT($H201=""), $H201, $BH201)</f>
        <v/>
      </c>
      <c r="BH201" s="28" t="str">
        <f>IF($E201="", "", $BH$3+SUMIF($O$8:$O200, $E201, $CJ$8:$CJ200)-SUMIF($E$8:$E200, $E201, $H$8:$H200))</f>
        <v/>
      </c>
      <c r="BJ201" s="17" t="str">
        <f t="shared" ref="BJ201:BJ264" si="114">IF($BB201="", "", IF($R201="", "", "X"))</f>
        <v/>
      </c>
      <c r="BM201" s="28" t="str">
        <f t="shared" ref="BM201:BM264" si="115">$BH201</f>
        <v/>
      </c>
      <c r="BN201" s="26"/>
      <c r="BO201" s="28" t="str">
        <f>IF($O201="", "", $BH$3+SUMIF($O$8:$O200, $O201, $CP$8:$CP200)-SUMIF($E$8:$E200, $O201, $H$8:$H200))</f>
        <v/>
      </c>
      <c r="BP201" s="26"/>
      <c r="BQ201" s="69" t="str">
        <f>IF($AG201="", "", IF($R201="", $BQ$5, IFERROR(INDEX('Game Setup'!$JE$8:$JE$176, MATCH($R201, 'Game Setup'!$JE$8:$JE$176, 1)), "")))</f>
        <v/>
      </c>
      <c r="BR201" s="26"/>
      <c r="BS201" s="73" t="str">
        <f>IF(OR($E201="", $BQ201=""), "", IFERROR(INDEX('Game Setup'!$ML$8:$NE$176, MATCH($BQ201, 'Game Setup'!$JE$8:$JE$176, 0), MATCH($E201, 'Game Setup'!$ML$7:$NE$7, 0)), ""))</f>
        <v/>
      </c>
      <c r="BT201" s="74" t="str">
        <f>IF(OR($O201="", $BQ201=""), "", IFERROR(INDEX('Game Setup'!$ML$8:$NE$176, MATCH($BQ201, 'Game Setup'!$JE$8:$JE$176, 0), MATCH($O201, 'Game Setup'!$ML$7:$NE$7, 0)), ""))</f>
        <v/>
      </c>
      <c r="BU201" s="74" t="str">
        <f>IF(OR($O201="", $BQ201=""), "", IFERROR(INDEX('Game Setup'!$NG$8:$NG$176, MATCH($BQ201, 'Game Setup'!$JE$8:$JE$176, 0)), ""))</f>
        <v/>
      </c>
      <c r="BV201" s="26"/>
      <c r="BW201" s="179" t="str">
        <f t="shared" ref="BW201:BW264" si="116">IFERROR(BS201/BU201, "")</f>
        <v/>
      </c>
      <c r="BX201" s="180" t="str">
        <f t="shared" ref="BX201:BX264" si="117">IFERROR(BT201/BU201, "")</f>
        <v/>
      </c>
      <c r="BY201" s="26"/>
      <c r="BZ201" s="40" t="str">
        <f t="shared" si="100"/>
        <v/>
      </c>
      <c r="CB201" s="40" t="str">
        <f t="shared" si="101"/>
        <v/>
      </c>
      <c r="CD201" s="28" t="str">
        <f t="shared" si="102"/>
        <v/>
      </c>
      <c r="CF201" s="28" t="str">
        <f t="shared" ref="CF201:CF264" si="118">IFERROR(ROUND($CD201*$CF$5, 0), "")</f>
        <v/>
      </c>
      <c r="CH201" s="28" t="str">
        <f t="shared" si="103"/>
        <v/>
      </c>
      <c r="CJ201" s="28" t="str">
        <f t="shared" ref="CJ201:CJ264" si="119">IFERROR($CD201-$CF201, "")</f>
        <v/>
      </c>
      <c r="CL201" s="28">
        <f t="shared" ref="CL201:CL264" si="120">IF(CJ201="", 0, CJ201)</f>
        <v>0</v>
      </c>
      <c r="CN201" s="28" t="str">
        <f t="shared" ref="CN201:CN264" si="121">IF(OR($E201="", $H201=""), "", IFERROR($BH201-$H201, ""))</f>
        <v/>
      </c>
      <c r="CO201" s="26"/>
      <c r="CP201" s="28" t="str">
        <f t="shared" si="104"/>
        <v/>
      </c>
      <c r="CS201" s="17" t="str">
        <f t="shared" ref="CS201:CS264" si="122">IF($BB201=$BB$3, $E201, "")</f>
        <v/>
      </c>
      <c r="CT201" s="19" t="str">
        <f t="shared" ref="CT201:CT264" si="123">IF($BB201=$BB$3, $O201, "")</f>
        <v/>
      </c>
      <c r="CV201" s="179" t="str">
        <f t="shared" ref="CV201:CV264" si="124">IF(CS201="", "", BW201)</f>
        <v/>
      </c>
      <c r="CW201" s="180" t="str">
        <f t="shared" ref="CW201:CW264" si="125">IF(CT201="", "", BX201)</f>
        <v/>
      </c>
      <c r="CY201" s="28" t="str">
        <f t="shared" ref="CY201:CY264" si="126">IF(CS201="", "", $H201)</f>
        <v/>
      </c>
      <c r="CZ201" s="28" t="str">
        <f t="shared" ref="CZ201:CZ264" si="127">IF(CT201="", "", $CJ201)</f>
        <v/>
      </c>
      <c r="DU201" s="121" t="str">
        <f t="shared" si="105"/>
        <v/>
      </c>
      <c r="DW201" s="17" t="str">
        <f t="shared" si="106"/>
        <v/>
      </c>
    </row>
    <row r="202" spans="1:127" ht="30" customHeight="1" x14ac:dyDescent="0.25">
      <c r="A202" s="34"/>
      <c r="B202" s="266" t="str">
        <f t="shared" ref="B202:B265" si="128">IF($AG202="", "", $AI202)</f>
        <v/>
      </c>
      <c r="C202" s="267"/>
      <c r="D202" s="268"/>
      <c r="E202" s="269"/>
      <c r="F202" s="269"/>
      <c r="G202" s="269"/>
      <c r="H202" s="270"/>
      <c r="I202" s="270"/>
      <c r="J202" s="270"/>
      <c r="K202" s="270"/>
      <c r="L202" s="270"/>
      <c r="M202" s="270"/>
      <c r="N202" s="270"/>
      <c r="O202" s="269"/>
      <c r="P202" s="269"/>
      <c r="Q202" s="269"/>
      <c r="R202" s="271"/>
      <c r="S202" s="272"/>
      <c r="T202" s="254" t="str">
        <f t="shared" si="99"/>
        <v/>
      </c>
      <c r="U202" s="255"/>
      <c r="V202" s="34"/>
      <c r="AG202" s="17" t="str">
        <f t="shared" si="107"/>
        <v/>
      </c>
      <c r="AI202" s="263">
        <v>195</v>
      </c>
      <c r="AJ202" s="264"/>
      <c r="AK202" s="265"/>
      <c r="AL202" s="263" t="str">
        <f t="shared" si="108"/>
        <v/>
      </c>
      <c r="AM202" s="264"/>
      <c r="AN202" s="264"/>
      <c r="AO202" s="263" t="str">
        <f t="shared" si="109"/>
        <v/>
      </c>
      <c r="AP202" s="264"/>
      <c r="AQ202" s="264"/>
      <c r="AR202" s="264"/>
      <c r="AS202" s="264"/>
      <c r="AT202" s="264"/>
      <c r="AU202" s="265"/>
      <c r="AV202" s="263" t="str">
        <f t="shared" si="110"/>
        <v/>
      </c>
      <c r="AW202" s="264"/>
      <c r="AX202" s="264"/>
      <c r="AY202" s="263" t="str">
        <f t="shared" si="111"/>
        <v/>
      </c>
      <c r="AZ202" s="265"/>
      <c r="BB202" s="24" t="str">
        <f>IF($AG202="", "", IF(AND($AL202="", $AO202="", $AV202="", $AY202=""), $BB$3, IF(COUNTIF($BB$8:$BB201, $BB$4)&gt;0, $BB$5, $BB$4)))</f>
        <v/>
      </c>
      <c r="BD202" s="31" t="str">
        <f t="shared" si="112"/>
        <v/>
      </c>
      <c r="BF202" s="28" t="str">
        <f t="shared" si="113"/>
        <v/>
      </c>
      <c r="BH202" s="28" t="str">
        <f>IF($E202="", "", $BH$3+SUMIF($O$8:$O201, $E202, $CJ$8:$CJ201)-SUMIF($E$8:$E201, $E202, $H$8:$H201))</f>
        <v/>
      </c>
      <c r="BJ202" s="17" t="str">
        <f t="shared" si="114"/>
        <v/>
      </c>
      <c r="BM202" s="28" t="str">
        <f t="shared" si="115"/>
        <v/>
      </c>
      <c r="BN202" s="26"/>
      <c r="BO202" s="28" t="str">
        <f>IF($O202="", "", $BH$3+SUMIF($O$8:$O201, $O202, $CP$8:$CP201)-SUMIF($E$8:$E201, $O202, $H$8:$H201))</f>
        <v/>
      </c>
      <c r="BP202" s="26"/>
      <c r="BQ202" s="69" t="str">
        <f>IF($AG202="", "", IF($R202="", $BQ$5, IFERROR(INDEX('Game Setup'!$JE$8:$JE$176, MATCH($R202, 'Game Setup'!$JE$8:$JE$176, 1)), "")))</f>
        <v/>
      </c>
      <c r="BR202" s="26"/>
      <c r="BS202" s="73" t="str">
        <f>IF(OR($E202="", $BQ202=""), "", IFERROR(INDEX('Game Setup'!$ML$8:$NE$176, MATCH($BQ202, 'Game Setup'!$JE$8:$JE$176, 0), MATCH($E202, 'Game Setup'!$ML$7:$NE$7, 0)), ""))</f>
        <v/>
      </c>
      <c r="BT202" s="74" t="str">
        <f>IF(OR($O202="", $BQ202=""), "", IFERROR(INDEX('Game Setup'!$ML$8:$NE$176, MATCH($BQ202, 'Game Setup'!$JE$8:$JE$176, 0), MATCH($O202, 'Game Setup'!$ML$7:$NE$7, 0)), ""))</f>
        <v/>
      </c>
      <c r="BU202" s="74" t="str">
        <f>IF(OR($O202="", $BQ202=""), "", IFERROR(INDEX('Game Setup'!$NG$8:$NG$176, MATCH($BQ202, 'Game Setup'!$JE$8:$JE$176, 0)), ""))</f>
        <v/>
      </c>
      <c r="BV202" s="26"/>
      <c r="BW202" s="179" t="str">
        <f t="shared" si="116"/>
        <v/>
      </c>
      <c r="BX202" s="180" t="str">
        <f t="shared" si="117"/>
        <v/>
      </c>
      <c r="BY202" s="26"/>
      <c r="BZ202" s="40" t="str">
        <f t="shared" si="100"/>
        <v/>
      </c>
      <c r="CB202" s="40" t="str">
        <f t="shared" si="101"/>
        <v/>
      </c>
      <c r="CD202" s="28" t="str">
        <f t="shared" si="102"/>
        <v/>
      </c>
      <c r="CF202" s="28" t="str">
        <f t="shared" si="118"/>
        <v/>
      </c>
      <c r="CH202" s="28" t="str">
        <f t="shared" si="103"/>
        <v/>
      </c>
      <c r="CJ202" s="28" t="str">
        <f t="shared" si="119"/>
        <v/>
      </c>
      <c r="CL202" s="28">
        <f t="shared" si="120"/>
        <v>0</v>
      </c>
      <c r="CN202" s="28" t="str">
        <f t="shared" si="121"/>
        <v/>
      </c>
      <c r="CO202" s="26"/>
      <c r="CP202" s="28" t="str">
        <f t="shared" si="104"/>
        <v/>
      </c>
      <c r="CS202" s="17" t="str">
        <f t="shared" si="122"/>
        <v/>
      </c>
      <c r="CT202" s="19" t="str">
        <f t="shared" si="123"/>
        <v/>
      </c>
      <c r="CV202" s="179" t="str">
        <f t="shared" si="124"/>
        <v/>
      </c>
      <c r="CW202" s="180" t="str">
        <f t="shared" si="125"/>
        <v/>
      </c>
      <c r="CY202" s="28" t="str">
        <f t="shared" si="126"/>
        <v/>
      </c>
      <c r="CZ202" s="28" t="str">
        <f t="shared" si="127"/>
        <v/>
      </c>
      <c r="DU202" s="121" t="str">
        <f t="shared" si="105"/>
        <v/>
      </c>
      <c r="DW202" s="17" t="str">
        <f t="shared" si="106"/>
        <v/>
      </c>
    </row>
    <row r="203" spans="1:127" ht="30" customHeight="1" x14ac:dyDescent="0.25">
      <c r="A203" s="34"/>
      <c r="B203" s="266" t="str">
        <f t="shared" si="128"/>
        <v/>
      </c>
      <c r="C203" s="267"/>
      <c r="D203" s="268"/>
      <c r="E203" s="269"/>
      <c r="F203" s="269"/>
      <c r="G203" s="269"/>
      <c r="H203" s="270"/>
      <c r="I203" s="270"/>
      <c r="J203" s="270"/>
      <c r="K203" s="270"/>
      <c r="L203" s="270"/>
      <c r="M203" s="270"/>
      <c r="N203" s="270"/>
      <c r="O203" s="269"/>
      <c r="P203" s="269"/>
      <c r="Q203" s="269"/>
      <c r="R203" s="271"/>
      <c r="S203" s="272"/>
      <c r="T203" s="254" t="str">
        <f t="shared" si="99"/>
        <v/>
      </c>
      <c r="U203" s="255"/>
      <c r="V203" s="34"/>
      <c r="AG203" s="17" t="str">
        <f t="shared" si="107"/>
        <v/>
      </c>
      <c r="AI203" s="263">
        <v>196</v>
      </c>
      <c r="AJ203" s="264"/>
      <c r="AK203" s="265"/>
      <c r="AL203" s="263" t="str">
        <f t="shared" si="108"/>
        <v/>
      </c>
      <c r="AM203" s="264"/>
      <c r="AN203" s="264"/>
      <c r="AO203" s="263" t="str">
        <f t="shared" si="109"/>
        <v/>
      </c>
      <c r="AP203" s="264"/>
      <c r="AQ203" s="264"/>
      <c r="AR203" s="264"/>
      <c r="AS203" s="264"/>
      <c r="AT203" s="264"/>
      <c r="AU203" s="265"/>
      <c r="AV203" s="263" t="str">
        <f t="shared" si="110"/>
        <v/>
      </c>
      <c r="AW203" s="264"/>
      <c r="AX203" s="264"/>
      <c r="AY203" s="263" t="str">
        <f t="shared" si="111"/>
        <v/>
      </c>
      <c r="AZ203" s="265"/>
      <c r="BB203" s="24" t="str">
        <f>IF($AG203="", "", IF(AND($AL203="", $AO203="", $AV203="", $AY203=""), $BB$3, IF(COUNTIF($BB$8:$BB202, $BB$4)&gt;0, $BB$5, $BB$4)))</f>
        <v/>
      </c>
      <c r="BD203" s="31" t="str">
        <f t="shared" si="112"/>
        <v/>
      </c>
      <c r="BF203" s="28" t="str">
        <f t="shared" si="113"/>
        <v/>
      </c>
      <c r="BH203" s="28" t="str">
        <f>IF($E203="", "", $BH$3+SUMIF($O$8:$O202, $E203, $CJ$8:$CJ202)-SUMIF($E$8:$E202, $E203, $H$8:$H202))</f>
        <v/>
      </c>
      <c r="BJ203" s="17" t="str">
        <f t="shared" si="114"/>
        <v/>
      </c>
      <c r="BM203" s="28" t="str">
        <f t="shared" si="115"/>
        <v/>
      </c>
      <c r="BN203" s="26"/>
      <c r="BO203" s="28" t="str">
        <f>IF($O203="", "", $BH$3+SUMIF($O$8:$O202, $O203, $CP$8:$CP202)-SUMIF($E$8:$E202, $O203, $H$8:$H202))</f>
        <v/>
      </c>
      <c r="BP203" s="26"/>
      <c r="BQ203" s="69" t="str">
        <f>IF($AG203="", "", IF($R203="", $BQ$5, IFERROR(INDEX('Game Setup'!$JE$8:$JE$176, MATCH($R203, 'Game Setup'!$JE$8:$JE$176, 1)), "")))</f>
        <v/>
      </c>
      <c r="BR203" s="26"/>
      <c r="BS203" s="73" t="str">
        <f>IF(OR($E203="", $BQ203=""), "", IFERROR(INDEX('Game Setup'!$ML$8:$NE$176, MATCH($BQ203, 'Game Setup'!$JE$8:$JE$176, 0), MATCH($E203, 'Game Setup'!$ML$7:$NE$7, 0)), ""))</f>
        <v/>
      </c>
      <c r="BT203" s="74" t="str">
        <f>IF(OR($O203="", $BQ203=""), "", IFERROR(INDEX('Game Setup'!$ML$8:$NE$176, MATCH($BQ203, 'Game Setup'!$JE$8:$JE$176, 0), MATCH($O203, 'Game Setup'!$ML$7:$NE$7, 0)), ""))</f>
        <v/>
      </c>
      <c r="BU203" s="74" t="str">
        <f>IF(OR($O203="", $BQ203=""), "", IFERROR(INDEX('Game Setup'!$NG$8:$NG$176, MATCH($BQ203, 'Game Setup'!$JE$8:$JE$176, 0)), ""))</f>
        <v/>
      </c>
      <c r="BV203" s="26"/>
      <c r="BW203" s="179" t="str">
        <f t="shared" si="116"/>
        <v/>
      </c>
      <c r="BX203" s="180" t="str">
        <f t="shared" si="117"/>
        <v/>
      </c>
      <c r="BY203" s="26"/>
      <c r="BZ203" s="40" t="str">
        <f t="shared" si="100"/>
        <v/>
      </c>
      <c r="CB203" s="40" t="str">
        <f t="shared" si="101"/>
        <v/>
      </c>
      <c r="CD203" s="28" t="str">
        <f t="shared" si="102"/>
        <v/>
      </c>
      <c r="CF203" s="28" t="str">
        <f t="shared" si="118"/>
        <v/>
      </c>
      <c r="CH203" s="28" t="str">
        <f t="shared" si="103"/>
        <v/>
      </c>
      <c r="CJ203" s="28" t="str">
        <f t="shared" si="119"/>
        <v/>
      </c>
      <c r="CL203" s="28">
        <f t="shared" si="120"/>
        <v>0</v>
      </c>
      <c r="CN203" s="28" t="str">
        <f t="shared" si="121"/>
        <v/>
      </c>
      <c r="CO203" s="26"/>
      <c r="CP203" s="28" t="str">
        <f t="shared" si="104"/>
        <v/>
      </c>
      <c r="CS203" s="17" t="str">
        <f t="shared" si="122"/>
        <v/>
      </c>
      <c r="CT203" s="19" t="str">
        <f t="shared" si="123"/>
        <v/>
      </c>
      <c r="CV203" s="179" t="str">
        <f t="shared" si="124"/>
        <v/>
      </c>
      <c r="CW203" s="180" t="str">
        <f t="shared" si="125"/>
        <v/>
      </c>
      <c r="CY203" s="28" t="str">
        <f t="shared" si="126"/>
        <v/>
      </c>
      <c r="CZ203" s="28" t="str">
        <f t="shared" si="127"/>
        <v/>
      </c>
      <c r="DU203" s="121" t="str">
        <f t="shared" si="105"/>
        <v/>
      </c>
      <c r="DW203" s="17" t="str">
        <f t="shared" si="106"/>
        <v/>
      </c>
    </row>
    <row r="204" spans="1:127" ht="30" customHeight="1" x14ac:dyDescent="0.25">
      <c r="A204" s="34"/>
      <c r="B204" s="266" t="str">
        <f t="shared" si="128"/>
        <v/>
      </c>
      <c r="C204" s="267"/>
      <c r="D204" s="268"/>
      <c r="E204" s="269"/>
      <c r="F204" s="269"/>
      <c r="G204" s="269"/>
      <c r="H204" s="270"/>
      <c r="I204" s="270"/>
      <c r="J204" s="270"/>
      <c r="K204" s="270"/>
      <c r="L204" s="270"/>
      <c r="M204" s="270"/>
      <c r="N204" s="270"/>
      <c r="O204" s="269"/>
      <c r="P204" s="269"/>
      <c r="Q204" s="269"/>
      <c r="R204" s="271"/>
      <c r="S204" s="272"/>
      <c r="T204" s="254" t="str">
        <f t="shared" si="99"/>
        <v/>
      </c>
      <c r="U204" s="255"/>
      <c r="V204" s="34"/>
      <c r="AG204" s="17" t="str">
        <f t="shared" si="107"/>
        <v/>
      </c>
      <c r="AI204" s="263">
        <v>197</v>
      </c>
      <c r="AJ204" s="264"/>
      <c r="AK204" s="265"/>
      <c r="AL204" s="263" t="str">
        <f t="shared" si="108"/>
        <v/>
      </c>
      <c r="AM204" s="264"/>
      <c r="AN204" s="264"/>
      <c r="AO204" s="263" t="str">
        <f t="shared" si="109"/>
        <v/>
      </c>
      <c r="AP204" s="264"/>
      <c r="AQ204" s="264"/>
      <c r="AR204" s="264"/>
      <c r="AS204" s="264"/>
      <c r="AT204" s="264"/>
      <c r="AU204" s="265"/>
      <c r="AV204" s="263" t="str">
        <f t="shared" si="110"/>
        <v/>
      </c>
      <c r="AW204" s="264"/>
      <c r="AX204" s="264"/>
      <c r="AY204" s="263" t="str">
        <f t="shared" si="111"/>
        <v/>
      </c>
      <c r="AZ204" s="265"/>
      <c r="BB204" s="24" t="str">
        <f>IF($AG204="", "", IF(AND($AL204="", $AO204="", $AV204="", $AY204=""), $BB$3, IF(COUNTIF($BB$8:$BB203, $BB$4)&gt;0, $BB$5, $BB$4)))</f>
        <v/>
      </c>
      <c r="BD204" s="31" t="str">
        <f t="shared" si="112"/>
        <v/>
      </c>
      <c r="BF204" s="28" t="str">
        <f t="shared" si="113"/>
        <v/>
      </c>
      <c r="BH204" s="28" t="str">
        <f>IF($E204="", "", $BH$3+SUMIF($O$8:$O203, $E204, $CJ$8:$CJ203)-SUMIF($E$8:$E203, $E204, $H$8:$H203))</f>
        <v/>
      </c>
      <c r="BJ204" s="17" t="str">
        <f t="shared" si="114"/>
        <v/>
      </c>
      <c r="BM204" s="28" t="str">
        <f t="shared" si="115"/>
        <v/>
      </c>
      <c r="BN204" s="26"/>
      <c r="BO204" s="28" t="str">
        <f>IF($O204="", "", $BH$3+SUMIF($O$8:$O203, $O204, $CP$8:$CP203)-SUMIF($E$8:$E203, $O204, $H$8:$H203))</f>
        <v/>
      </c>
      <c r="BP204" s="26"/>
      <c r="BQ204" s="69" t="str">
        <f>IF($AG204="", "", IF($R204="", $BQ$5, IFERROR(INDEX('Game Setup'!$JE$8:$JE$176, MATCH($R204, 'Game Setup'!$JE$8:$JE$176, 1)), "")))</f>
        <v/>
      </c>
      <c r="BR204" s="26"/>
      <c r="BS204" s="73" t="str">
        <f>IF(OR($E204="", $BQ204=""), "", IFERROR(INDEX('Game Setup'!$ML$8:$NE$176, MATCH($BQ204, 'Game Setup'!$JE$8:$JE$176, 0), MATCH($E204, 'Game Setup'!$ML$7:$NE$7, 0)), ""))</f>
        <v/>
      </c>
      <c r="BT204" s="74" t="str">
        <f>IF(OR($O204="", $BQ204=""), "", IFERROR(INDEX('Game Setup'!$ML$8:$NE$176, MATCH($BQ204, 'Game Setup'!$JE$8:$JE$176, 0), MATCH($O204, 'Game Setup'!$ML$7:$NE$7, 0)), ""))</f>
        <v/>
      </c>
      <c r="BU204" s="74" t="str">
        <f>IF(OR($O204="", $BQ204=""), "", IFERROR(INDEX('Game Setup'!$NG$8:$NG$176, MATCH($BQ204, 'Game Setup'!$JE$8:$JE$176, 0)), ""))</f>
        <v/>
      </c>
      <c r="BV204" s="26"/>
      <c r="BW204" s="179" t="str">
        <f t="shared" si="116"/>
        <v/>
      </c>
      <c r="BX204" s="180" t="str">
        <f t="shared" si="117"/>
        <v/>
      </c>
      <c r="BY204" s="26"/>
      <c r="BZ204" s="40" t="str">
        <f t="shared" si="100"/>
        <v/>
      </c>
      <c r="CB204" s="40" t="str">
        <f t="shared" si="101"/>
        <v/>
      </c>
      <c r="CD204" s="28" t="str">
        <f t="shared" si="102"/>
        <v/>
      </c>
      <c r="CF204" s="28" t="str">
        <f t="shared" si="118"/>
        <v/>
      </c>
      <c r="CH204" s="28" t="str">
        <f t="shared" si="103"/>
        <v/>
      </c>
      <c r="CJ204" s="28" t="str">
        <f t="shared" si="119"/>
        <v/>
      </c>
      <c r="CL204" s="28">
        <f t="shared" si="120"/>
        <v>0</v>
      </c>
      <c r="CN204" s="28" t="str">
        <f t="shared" si="121"/>
        <v/>
      </c>
      <c r="CO204" s="26"/>
      <c r="CP204" s="28" t="str">
        <f t="shared" si="104"/>
        <v/>
      </c>
      <c r="CS204" s="17" t="str">
        <f t="shared" si="122"/>
        <v/>
      </c>
      <c r="CT204" s="19" t="str">
        <f t="shared" si="123"/>
        <v/>
      </c>
      <c r="CV204" s="179" t="str">
        <f t="shared" si="124"/>
        <v/>
      </c>
      <c r="CW204" s="180" t="str">
        <f t="shared" si="125"/>
        <v/>
      </c>
      <c r="CY204" s="28" t="str">
        <f t="shared" si="126"/>
        <v/>
      </c>
      <c r="CZ204" s="28" t="str">
        <f t="shared" si="127"/>
        <v/>
      </c>
      <c r="DU204" s="121" t="str">
        <f t="shared" si="105"/>
        <v/>
      </c>
      <c r="DW204" s="17" t="str">
        <f t="shared" si="106"/>
        <v/>
      </c>
    </row>
    <row r="205" spans="1:127" ht="30" customHeight="1" x14ac:dyDescent="0.25">
      <c r="A205" s="34"/>
      <c r="B205" s="266" t="str">
        <f t="shared" si="128"/>
        <v/>
      </c>
      <c r="C205" s="267"/>
      <c r="D205" s="268"/>
      <c r="E205" s="269"/>
      <c r="F205" s="269"/>
      <c r="G205" s="269"/>
      <c r="H205" s="270"/>
      <c r="I205" s="270"/>
      <c r="J205" s="270"/>
      <c r="K205" s="270"/>
      <c r="L205" s="270"/>
      <c r="M205" s="270"/>
      <c r="N205" s="270"/>
      <c r="O205" s="269"/>
      <c r="P205" s="269"/>
      <c r="Q205" s="269"/>
      <c r="R205" s="271"/>
      <c r="S205" s="272"/>
      <c r="T205" s="254" t="str">
        <f t="shared" si="99"/>
        <v/>
      </c>
      <c r="U205" s="255"/>
      <c r="V205" s="34"/>
      <c r="AG205" s="17" t="str">
        <f t="shared" si="107"/>
        <v/>
      </c>
      <c r="AI205" s="263">
        <v>198</v>
      </c>
      <c r="AJ205" s="264"/>
      <c r="AK205" s="265"/>
      <c r="AL205" s="263" t="str">
        <f t="shared" si="108"/>
        <v/>
      </c>
      <c r="AM205" s="264"/>
      <c r="AN205" s="264"/>
      <c r="AO205" s="263" t="str">
        <f t="shared" si="109"/>
        <v/>
      </c>
      <c r="AP205" s="264"/>
      <c r="AQ205" s="264"/>
      <c r="AR205" s="264"/>
      <c r="AS205" s="264"/>
      <c r="AT205" s="264"/>
      <c r="AU205" s="265"/>
      <c r="AV205" s="263" t="str">
        <f t="shared" si="110"/>
        <v/>
      </c>
      <c r="AW205" s="264"/>
      <c r="AX205" s="264"/>
      <c r="AY205" s="263" t="str">
        <f t="shared" si="111"/>
        <v/>
      </c>
      <c r="AZ205" s="265"/>
      <c r="BB205" s="24" t="str">
        <f>IF($AG205="", "", IF(AND($AL205="", $AO205="", $AV205="", $AY205=""), $BB$3, IF(COUNTIF($BB$8:$BB204, $BB$4)&gt;0, $BB$5, $BB$4)))</f>
        <v/>
      </c>
      <c r="BD205" s="31" t="str">
        <f t="shared" si="112"/>
        <v/>
      </c>
      <c r="BF205" s="28" t="str">
        <f t="shared" si="113"/>
        <v/>
      </c>
      <c r="BH205" s="28" t="str">
        <f>IF($E205="", "", $BH$3+SUMIF($O$8:$O204, $E205, $CJ$8:$CJ204)-SUMIF($E$8:$E204, $E205, $H$8:$H204))</f>
        <v/>
      </c>
      <c r="BJ205" s="17" t="str">
        <f t="shared" si="114"/>
        <v/>
      </c>
      <c r="BM205" s="28" t="str">
        <f t="shared" si="115"/>
        <v/>
      </c>
      <c r="BN205" s="26"/>
      <c r="BO205" s="28" t="str">
        <f>IF($O205="", "", $BH$3+SUMIF($O$8:$O204, $O205, $CP$8:$CP204)-SUMIF($E$8:$E204, $O205, $H$8:$H204))</f>
        <v/>
      </c>
      <c r="BP205" s="26"/>
      <c r="BQ205" s="69" t="str">
        <f>IF($AG205="", "", IF($R205="", $BQ$5, IFERROR(INDEX('Game Setup'!$JE$8:$JE$176, MATCH($R205, 'Game Setup'!$JE$8:$JE$176, 1)), "")))</f>
        <v/>
      </c>
      <c r="BR205" s="26"/>
      <c r="BS205" s="73" t="str">
        <f>IF(OR($E205="", $BQ205=""), "", IFERROR(INDEX('Game Setup'!$ML$8:$NE$176, MATCH($BQ205, 'Game Setup'!$JE$8:$JE$176, 0), MATCH($E205, 'Game Setup'!$ML$7:$NE$7, 0)), ""))</f>
        <v/>
      </c>
      <c r="BT205" s="74" t="str">
        <f>IF(OR($O205="", $BQ205=""), "", IFERROR(INDEX('Game Setup'!$ML$8:$NE$176, MATCH($BQ205, 'Game Setup'!$JE$8:$JE$176, 0), MATCH($O205, 'Game Setup'!$ML$7:$NE$7, 0)), ""))</f>
        <v/>
      </c>
      <c r="BU205" s="74" t="str">
        <f>IF(OR($O205="", $BQ205=""), "", IFERROR(INDEX('Game Setup'!$NG$8:$NG$176, MATCH($BQ205, 'Game Setup'!$JE$8:$JE$176, 0)), ""))</f>
        <v/>
      </c>
      <c r="BV205" s="26"/>
      <c r="BW205" s="179" t="str">
        <f t="shared" si="116"/>
        <v/>
      </c>
      <c r="BX205" s="180" t="str">
        <f t="shared" si="117"/>
        <v/>
      </c>
      <c r="BY205" s="26"/>
      <c r="BZ205" s="40" t="str">
        <f t="shared" si="100"/>
        <v/>
      </c>
      <c r="CB205" s="40" t="str">
        <f t="shared" si="101"/>
        <v/>
      </c>
      <c r="CD205" s="28" t="str">
        <f t="shared" si="102"/>
        <v/>
      </c>
      <c r="CF205" s="28" t="str">
        <f t="shared" si="118"/>
        <v/>
      </c>
      <c r="CH205" s="28" t="str">
        <f t="shared" si="103"/>
        <v/>
      </c>
      <c r="CJ205" s="28" t="str">
        <f t="shared" si="119"/>
        <v/>
      </c>
      <c r="CL205" s="28">
        <f t="shared" si="120"/>
        <v>0</v>
      </c>
      <c r="CN205" s="28" t="str">
        <f t="shared" si="121"/>
        <v/>
      </c>
      <c r="CO205" s="26"/>
      <c r="CP205" s="28" t="str">
        <f t="shared" si="104"/>
        <v/>
      </c>
      <c r="CS205" s="17" t="str">
        <f t="shared" si="122"/>
        <v/>
      </c>
      <c r="CT205" s="19" t="str">
        <f t="shared" si="123"/>
        <v/>
      </c>
      <c r="CV205" s="179" t="str">
        <f t="shared" si="124"/>
        <v/>
      </c>
      <c r="CW205" s="180" t="str">
        <f t="shared" si="125"/>
        <v/>
      </c>
      <c r="CY205" s="28" t="str">
        <f t="shared" si="126"/>
        <v/>
      </c>
      <c r="CZ205" s="28" t="str">
        <f t="shared" si="127"/>
        <v/>
      </c>
      <c r="DU205" s="121" t="str">
        <f t="shared" si="105"/>
        <v/>
      </c>
      <c r="DW205" s="17" t="str">
        <f t="shared" si="106"/>
        <v/>
      </c>
    </row>
    <row r="206" spans="1:127" ht="30" customHeight="1" x14ac:dyDescent="0.25">
      <c r="A206" s="34"/>
      <c r="B206" s="266" t="str">
        <f t="shared" si="128"/>
        <v/>
      </c>
      <c r="C206" s="267"/>
      <c r="D206" s="268"/>
      <c r="E206" s="269"/>
      <c r="F206" s="269"/>
      <c r="G206" s="269"/>
      <c r="H206" s="270"/>
      <c r="I206" s="270"/>
      <c r="J206" s="270"/>
      <c r="K206" s="270"/>
      <c r="L206" s="270"/>
      <c r="M206" s="270"/>
      <c r="N206" s="270"/>
      <c r="O206" s="269"/>
      <c r="P206" s="269"/>
      <c r="Q206" s="269"/>
      <c r="R206" s="271"/>
      <c r="S206" s="272"/>
      <c r="T206" s="254" t="str">
        <f t="shared" si="99"/>
        <v/>
      </c>
      <c r="U206" s="255"/>
      <c r="V206" s="34"/>
      <c r="AG206" s="17" t="str">
        <f t="shared" si="107"/>
        <v/>
      </c>
      <c r="AI206" s="263">
        <v>199</v>
      </c>
      <c r="AJ206" s="264"/>
      <c r="AK206" s="265"/>
      <c r="AL206" s="263" t="str">
        <f t="shared" si="108"/>
        <v/>
      </c>
      <c r="AM206" s="264"/>
      <c r="AN206" s="264"/>
      <c r="AO206" s="263" t="str">
        <f t="shared" si="109"/>
        <v/>
      </c>
      <c r="AP206" s="264"/>
      <c r="AQ206" s="264"/>
      <c r="AR206" s="264"/>
      <c r="AS206" s="264"/>
      <c r="AT206" s="264"/>
      <c r="AU206" s="265"/>
      <c r="AV206" s="263" t="str">
        <f t="shared" si="110"/>
        <v/>
      </c>
      <c r="AW206" s="264"/>
      <c r="AX206" s="264"/>
      <c r="AY206" s="263" t="str">
        <f t="shared" si="111"/>
        <v/>
      </c>
      <c r="AZ206" s="265"/>
      <c r="BB206" s="24" t="str">
        <f>IF($AG206="", "", IF(AND($AL206="", $AO206="", $AV206="", $AY206=""), $BB$3, IF(COUNTIF($BB$8:$BB205, $BB$4)&gt;0, $BB$5, $BB$4)))</f>
        <v/>
      </c>
      <c r="BD206" s="31" t="str">
        <f t="shared" si="112"/>
        <v/>
      </c>
      <c r="BF206" s="28" t="str">
        <f t="shared" si="113"/>
        <v/>
      </c>
      <c r="BH206" s="28" t="str">
        <f>IF($E206="", "", $BH$3+SUMIF($O$8:$O205, $E206, $CJ$8:$CJ205)-SUMIF($E$8:$E205, $E206, $H$8:$H205))</f>
        <v/>
      </c>
      <c r="BJ206" s="17" t="str">
        <f t="shared" si="114"/>
        <v/>
      </c>
      <c r="BM206" s="28" t="str">
        <f t="shared" si="115"/>
        <v/>
      </c>
      <c r="BN206" s="26"/>
      <c r="BO206" s="28" t="str">
        <f>IF($O206="", "", $BH$3+SUMIF($O$8:$O205, $O206, $CP$8:$CP205)-SUMIF($E$8:$E205, $O206, $H$8:$H205))</f>
        <v/>
      </c>
      <c r="BP206" s="26"/>
      <c r="BQ206" s="69" t="str">
        <f>IF($AG206="", "", IF($R206="", $BQ$5, IFERROR(INDEX('Game Setup'!$JE$8:$JE$176, MATCH($R206, 'Game Setup'!$JE$8:$JE$176, 1)), "")))</f>
        <v/>
      </c>
      <c r="BR206" s="26"/>
      <c r="BS206" s="73" t="str">
        <f>IF(OR($E206="", $BQ206=""), "", IFERROR(INDEX('Game Setup'!$ML$8:$NE$176, MATCH($BQ206, 'Game Setup'!$JE$8:$JE$176, 0), MATCH($E206, 'Game Setup'!$ML$7:$NE$7, 0)), ""))</f>
        <v/>
      </c>
      <c r="BT206" s="74" t="str">
        <f>IF(OR($O206="", $BQ206=""), "", IFERROR(INDEX('Game Setup'!$ML$8:$NE$176, MATCH($BQ206, 'Game Setup'!$JE$8:$JE$176, 0), MATCH($O206, 'Game Setup'!$ML$7:$NE$7, 0)), ""))</f>
        <v/>
      </c>
      <c r="BU206" s="74" t="str">
        <f>IF(OR($O206="", $BQ206=""), "", IFERROR(INDEX('Game Setup'!$NG$8:$NG$176, MATCH($BQ206, 'Game Setup'!$JE$8:$JE$176, 0)), ""))</f>
        <v/>
      </c>
      <c r="BV206" s="26"/>
      <c r="BW206" s="179" t="str">
        <f t="shared" si="116"/>
        <v/>
      </c>
      <c r="BX206" s="180" t="str">
        <f t="shared" si="117"/>
        <v/>
      </c>
      <c r="BY206" s="26"/>
      <c r="BZ206" s="40" t="str">
        <f t="shared" si="100"/>
        <v/>
      </c>
      <c r="CB206" s="40" t="str">
        <f t="shared" si="101"/>
        <v/>
      </c>
      <c r="CD206" s="28" t="str">
        <f t="shared" si="102"/>
        <v/>
      </c>
      <c r="CF206" s="28" t="str">
        <f t="shared" si="118"/>
        <v/>
      </c>
      <c r="CH206" s="28" t="str">
        <f t="shared" si="103"/>
        <v/>
      </c>
      <c r="CJ206" s="28" t="str">
        <f t="shared" si="119"/>
        <v/>
      </c>
      <c r="CL206" s="28">
        <f t="shared" si="120"/>
        <v>0</v>
      </c>
      <c r="CN206" s="28" t="str">
        <f t="shared" si="121"/>
        <v/>
      </c>
      <c r="CO206" s="26"/>
      <c r="CP206" s="28" t="str">
        <f t="shared" si="104"/>
        <v/>
      </c>
      <c r="CS206" s="17" t="str">
        <f t="shared" si="122"/>
        <v/>
      </c>
      <c r="CT206" s="19" t="str">
        <f t="shared" si="123"/>
        <v/>
      </c>
      <c r="CV206" s="179" t="str">
        <f t="shared" si="124"/>
        <v/>
      </c>
      <c r="CW206" s="180" t="str">
        <f t="shared" si="125"/>
        <v/>
      </c>
      <c r="CY206" s="28" t="str">
        <f t="shared" si="126"/>
        <v/>
      </c>
      <c r="CZ206" s="28" t="str">
        <f t="shared" si="127"/>
        <v/>
      </c>
      <c r="DU206" s="121" t="str">
        <f t="shared" si="105"/>
        <v/>
      </c>
      <c r="DW206" s="17" t="str">
        <f t="shared" si="106"/>
        <v/>
      </c>
    </row>
    <row r="207" spans="1:127" ht="30" customHeight="1" x14ac:dyDescent="0.25">
      <c r="A207" s="34"/>
      <c r="B207" s="266" t="str">
        <f t="shared" si="128"/>
        <v/>
      </c>
      <c r="C207" s="267"/>
      <c r="D207" s="268"/>
      <c r="E207" s="269"/>
      <c r="F207" s="269"/>
      <c r="G207" s="269"/>
      <c r="H207" s="270"/>
      <c r="I207" s="270"/>
      <c r="J207" s="270"/>
      <c r="K207" s="270"/>
      <c r="L207" s="270"/>
      <c r="M207" s="270"/>
      <c r="N207" s="270"/>
      <c r="O207" s="269"/>
      <c r="P207" s="269"/>
      <c r="Q207" s="269"/>
      <c r="R207" s="271"/>
      <c r="S207" s="272"/>
      <c r="T207" s="254" t="str">
        <f t="shared" si="99"/>
        <v/>
      </c>
      <c r="U207" s="255"/>
      <c r="V207" s="34"/>
      <c r="AG207" s="17" t="str">
        <f t="shared" si="107"/>
        <v/>
      </c>
      <c r="AI207" s="263">
        <v>200</v>
      </c>
      <c r="AJ207" s="264"/>
      <c r="AK207" s="265"/>
      <c r="AL207" s="263" t="str">
        <f t="shared" si="108"/>
        <v/>
      </c>
      <c r="AM207" s="264"/>
      <c r="AN207" s="264"/>
      <c r="AO207" s="263" t="str">
        <f t="shared" si="109"/>
        <v/>
      </c>
      <c r="AP207" s="264"/>
      <c r="AQ207" s="264"/>
      <c r="AR207" s="264"/>
      <c r="AS207" s="264"/>
      <c r="AT207" s="264"/>
      <c r="AU207" s="265"/>
      <c r="AV207" s="263" t="str">
        <f t="shared" si="110"/>
        <v/>
      </c>
      <c r="AW207" s="264"/>
      <c r="AX207" s="264"/>
      <c r="AY207" s="263" t="str">
        <f t="shared" si="111"/>
        <v/>
      </c>
      <c r="AZ207" s="265"/>
      <c r="BB207" s="24" t="str">
        <f>IF($AG207="", "", IF(AND($AL207="", $AO207="", $AV207="", $AY207=""), $BB$3, IF(COUNTIF($BB$8:$BB206, $BB$4)&gt;0, $BB$5, $BB$4)))</f>
        <v/>
      </c>
      <c r="BD207" s="31" t="str">
        <f t="shared" si="112"/>
        <v/>
      </c>
      <c r="BF207" s="28" t="str">
        <f t="shared" si="113"/>
        <v/>
      </c>
      <c r="BH207" s="28" t="str">
        <f>IF($E207="", "", $BH$3+SUMIF($O$8:$O206, $E207, $CJ$8:$CJ206)-SUMIF($E$8:$E206, $E207, $H$8:$H206))</f>
        <v/>
      </c>
      <c r="BJ207" s="17" t="str">
        <f t="shared" si="114"/>
        <v/>
      </c>
      <c r="BM207" s="28" t="str">
        <f t="shared" si="115"/>
        <v/>
      </c>
      <c r="BN207" s="26"/>
      <c r="BO207" s="28" t="str">
        <f>IF($O207="", "", $BH$3+SUMIF($O$8:$O206, $O207, $CP$8:$CP206)-SUMIF($E$8:$E206, $O207, $H$8:$H206))</f>
        <v/>
      </c>
      <c r="BP207" s="26"/>
      <c r="BQ207" s="69" t="str">
        <f>IF($AG207="", "", IF($R207="", $BQ$5, IFERROR(INDEX('Game Setup'!$JE$8:$JE$176, MATCH($R207, 'Game Setup'!$JE$8:$JE$176, 1)), "")))</f>
        <v/>
      </c>
      <c r="BR207" s="26"/>
      <c r="BS207" s="73" t="str">
        <f>IF(OR($E207="", $BQ207=""), "", IFERROR(INDEX('Game Setup'!$ML$8:$NE$176, MATCH($BQ207, 'Game Setup'!$JE$8:$JE$176, 0), MATCH($E207, 'Game Setup'!$ML$7:$NE$7, 0)), ""))</f>
        <v/>
      </c>
      <c r="BT207" s="74" t="str">
        <f>IF(OR($O207="", $BQ207=""), "", IFERROR(INDEX('Game Setup'!$ML$8:$NE$176, MATCH($BQ207, 'Game Setup'!$JE$8:$JE$176, 0), MATCH($O207, 'Game Setup'!$ML$7:$NE$7, 0)), ""))</f>
        <v/>
      </c>
      <c r="BU207" s="74" t="str">
        <f>IF(OR($O207="", $BQ207=""), "", IFERROR(INDEX('Game Setup'!$NG$8:$NG$176, MATCH($BQ207, 'Game Setup'!$JE$8:$JE$176, 0)), ""))</f>
        <v/>
      </c>
      <c r="BV207" s="26"/>
      <c r="BW207" s="179" t="str">
        <f t="shared" si="116"/>
        <v/>
      </c>
      <c r="BX207" s="180" t="str">
        <f t="shared" si="117"/>
        <v/>
      </c>
      <c r="BY207" s="26"/>
      <c r="BZ207" s="40" t="str">
        <f t="shared" si="100"/>
        <v/>
      </c>
      <c r="CB207" s="40" t="str">
        <f t="shared" si="101"/>
        <v/>
      </c>
      <c r="CD207" s="28" t="str">
        <f t="shared" si="102"/>
        <v/>
      </c>
      <c r="CF207" s="28" t="str">
        <f t="shared" si="118"/>
        <v/>
      </c>
      <c r="CH207" s="28" t="str">
        <f t="shared" si="103"/>
        <v/>
      </c>
      <c r="CJ207" s="28" t="str">
        <f t="shared" si="119"/>
        <v/>
      </c>
      <c r="CL207" s="28">
        <f t="shared" si="120"/>
        <v>0</v>
      </c>
      <c r="CN207" s="28" t="str">
        <f t="shared" si="121"/>
        <v/>
      </c>
      <c r="CO207" s="26"/>
      <c r="CP207" s="28" t="str">
        <f t="shared" si="104"/>
        <v/>
      </c>
      <c r="CS207" s="17" t="str">
        <f t="shared" si="122"/>
        <v/>
      </c>
      <c r="CT207" s="19" t="str">
        <f t="shared" si="123"/>
        <v/>
      </c>
      <c r="CV207" s="179" t="str">
        <f t="shared" si="124"/>
        <v/>
      </c>
      <c r="CW207" s="180" t="str">
        <f t="shared" si="125"/>
        <v/>
      </c>
      <c r="CY207" s="28" t="str">
        <f t="shared" si="126"/>
        <v/>
      </c>
      <c r="CZ207" s="28" t="str">
        <f t="shared" si="127"/>
        <v/>
      </c>
      <c r="DU207" s="121" t="str">
        <f t="shared" si="105"/>
        <v/>
      </c>
      <c r="DW207" s="17" t="str">
        <f t="shared" si="106"/>
        <v/>
      </c>
    </row>
    <row r="208" spans="1:127" ht="30" customHeight="1" x14ac:dyDescent="0.25">
      <c r="A208" s="34"/>
      <c r="B208" s="266" t="str">
        <f t="shared" si="128"/>
        <v/>
      </c>
      <c r="C208" s="267"/>
      <c r="D208" s="268"/>
      <c r="E208" s="269"/>
      <c r="F208" s="269"/>
      <c r="G208" s="269"/>
      <c r="H208" s="270"/>
      <c r="I208" s="270"/>
      <c r="J208" s="270"/>
      <c r="K208" s="270"/>
      <c r="L208" s="270"/>
      <c r="M208" s="270"/>
      <c r="N208" s="270"/>
      <c r="O208" s="269"/>
      <c r="P208" s="269"/>
      <c r="Q208" s="269"/>
      <c r="R208" s="271"/>
      <c r="S208" s="272"/>
      <c r="T208" s="254" t="str">
        <f t="shared" si="99"/>
        <v/>
      </c>
      <c r="U208" s="255"/>
      <c r="V208" s="34"/>
      <c r="AG208" s="17" t="str">
        <f t="shared" si="107"/>
        <v/>
      </c>
      <c r="AI208" s="263">
        <v>201</v>
      </c>
      <c r="AJ208" s="264"/>
      <c r="AK208" s="265"/>
      <c r="AL208" s="263" t="str">
        <f t="shared" si="108"/>
        <v/>
      </c>
      <c r="AM208" s="264"/>
      <c r="AN208" s="264"/>
      <c r="AO208" s="263" t="str">
        <f t="shared" si="109"/>
        <v/>
      </c>
      <c r="AP208" s="264"/>
      <c r="AQ208" s="264"/>
      <c r="AR208" s="264"/>
      <c r="AS208" s="264"/>
      <c r="AT208" s="264"/>
      <c r="AU208" s="265"/>
      <c r="AV208" s="263" t="str">
        <f t="shared" si="110"/>
        <v/>
      </c>
      <c r="AW208" s="264"/>
      <c r="AX208" s="264"/>
      <c r="AY208" s="263" t="str">
        <f t="shared" si="111"/>
        <v/>
      </c>
      <c r="AZ208" s="265"/>
      <c r="BB208" s="24" t="str">
        <f>IF($AG208="", "", IF(AND($AL208="", $AO208="", $AV208="", $AY208=""), $BB$3, IF(COUNTIF($BB$8:$BB207, $BB$4)&gt;0, $BB$5, $BB$4)))</f>
        <v/>
      </c>
      <c r="BD208" s="31" t="str">
        <f t="shared" si="112"/>
        <v/>
      </c>
      <c r="BF208" s="28" t="str">
        <f t="shared" si="113"/>
        <v/>
      </c>
      <c r="BH208" s="28" t="str">
        <f>IF($E208="", "", $BH$3+SUMIF($O$8:$O207, $E208, $CJ$8:$CJ207)-SUMIF($E$8:$E207, $E208, $H$8:$H207))</f>
        <v/>
      </c>
      <c r="BJ208" s="17" t="str">
        <f t="shared" si="114"/>
        <v/>
      </c>
      <c r="BM208" s="28" t="str">
        <f t="shared" si="115"/>
        <v/>
      </c>
      <c r="BN208" s="26"/>
      <c r="BO208" s="28" t="str">
        <f>IF($O208="", "", $BH$3+SUMIF($O$8:$O207, $O208, $CP$8:$CP207)-SUMIF($E$8:$E207, $O208, $H$8:$H207))</f>
        <v/>
      </c>
      <c r="BP208" s="26"/>
      <c r="BQ208" s="69" t="str">
        <f>IF($AG208="", "", IF($R208="", $BQ$5, IFERROR(INDEX('Game Setup'!$JE$8:$JE$176, MATCH($R208, 'Game Setup'!$JE$8:$JE$176, 1)), "")))</f>
        <v/>
      </c>
      <c r="BR208" s="26"/>
      <c r="BS208" s="73" t="str">
        <f>IF(OR($E208="", $BQ208=""), "", IFERROR(INDEX('Game Setup'!$ML$8:$NE$176, MATCH($BQ208, 'Game Setup'!$JE$8:$JE$176, 0), MATCH($E208, 'Game Setup'!$ML$7:$NE$7, 0)), ""))</f>
        <v/>
      </c>
      <c r="BT208" s="74" t="str">
        <f>IF(OR($O208="", $BQ208=""), "", IFERROR(INDEX('Game Setup'!$ML$8:$NE$176, MATCH($BQ208, 'Game Setup'!$JE$8:$JE$176, 0), MATCH($O208, 'Game Setup'!$ML$7:$NE$7, 0)), ""))</f>
        <v/>
      </c>
      <c r="BU208" s="74" t="str">
        <f>IF(OR($O208="", $BQ208=""), "", IFERROR(INDEX('Game Setup'!$NG$8:$NG$176, MATCH($BQ208, 'Game Setup'!$JE$8:$JE$176, 0)), ""))</f>
        <v/>
      </c>
      <c r="BV208" s="26"/>
      <c r="BW208" s="179" t="str">
        <f t="shared" si="116"/>
        <v/>
      </c>
      <c r="BX208" s="180" t="str">
        <f t="shared" si="117"/>
        <v/>
      </c>
      <c r="BY208" s="26"/>
      <c r="BZ208" s="40" t="str">
        <f t="shared" si="100"/>
        <v/>
      </c>
      <c r="CB208" s="40" t="str">
        <f t="shared" si="101"/>
        <v/>
      </c>
      <c r="CD208" s="28" t="str">
        <f t="shared" si="102"/>
        <v/>
      </c>
      <c r="CF208" s="28" t="str">
        <f t="shared" si="118"/>
        <v/>
      </c>
      <c r="CH208" s="28" t="str">
        <f t="shared" si="103"/>
        <v/>
      </c>
      <c r="CJ208" s="28" t="str">
        <f t="shared" si="119"/>
        <v/>
      </c>
      <c r="CL208" s="28">
        <f t="shared" si="120"/>
        <v>0</v>
      </c>
      <c r="CN208" s="28" t="str">
        <f t="shared" si="121"/>
        <v/>
      </c>
      <c r="CO208" s="26"/>
      <c r="CP208" s="28" t="str">
        <f t="shared" si="104"/>
        <v/>
      </c>
      <c r="CS208" s="17" t="str">
        <f t="shared" si="122"/>
        <v/>
      </c>
      <c r="CT208" s="19" t="str">
        <f t="shared" si="123"/>
        <v/>
      </c>
      <c r="CV208" s="179" t="str">
        <f t="shared" si="124"/>
        <v/>
      </c>
      <c r="CW208" s="180" t="str">
        <f t="shared" si="125"/>
        <v/>
      </c>
      <c r="CY208" s="28" t="str">
        <f t="shared" si="126"/>
        <v/>
      </c>
      <c r="CZ208" s="28" t="str">
        <f t="shared" si="127"/>
        <v/>
      </c>
      <c r="DU208" s="121" t="str">
        <f t="shared" si="105"/>
        <v/>
      </c>
      <c r="DW208" s="17" t="str">
        <f t="shared" si="106"/>
        <v/>
      </c>
    </row>
    <row r="209" spans="1:127" ht="30" customHeight="1" x14ac:dyDescent="0.25">
      <c r="A209" s="34"/>
      <c r="B209" s="266" t="str">
        <f t="shared" si="128"/>
        <v/>
      </c>
      <c r="C209" s="267"/>
      <c r="D209" s="268"/>
      <c r="E209" s="269"/>
      <c r="F209" s="269"/>
      <c r="G209" s="269"/>
      <c r="H209" s="270"/>
      <c r="I209" s="270"/>
      <c r="J209" s="270"/>
      <c r="K209" s="270"/>
      <c r="L209" s="270"/>
      <c r="M209" s="270"/>
      <c r="N209" s="270"/>
      <c r="O209" s="269"/>
      <c r="P209" s="269"/>
      <c r="Q209" s="269"/>
      <c r="R209" s="271"/>
      <c r="S209" s="272"/>
      <c r="T209" s="254" t="str">
        <f t="shared" si="99"/>
        <v/>
      </c>
      <c r="U209" s="255"/>
      <c r="V209" s="34"/>
      <c r="AG209" s="17" t="str">
        <f t="shared" si="107"/>
        <v/>
      </c>
      <c r="AI209" s="263">
        <v>202</v>
      </c>
      <c r="AJ209" s="264"/>
      <c r="AK209" s="265"/>
      <c r="AL209" s="263" t="str">
        <f t="shared" si="108"/>
        <v/>
      </c>
      <c r="AM209" s="264"/>
      <c r="AN209" s="264"/>
      <c r="AO209" s="263" t="str">
        <f t="shared" si="109"/>
        <v/>
      </c>
      <c r="AP209" s="264"/>
      <c r="AQ209" s="264"/>
      <c r="AR209" s="264"/>
      <c r="AS209" s="264"/>
      <c r="AT209" s="264"/>
      <c r="AU209" s="265"/>
      <c r="AV209" s="263" t="str">
        <f t="shared" si="110"/>
        <v/>
      </c>
      <c r="AW209" s="264"/>
      <c r="AX209" s="264"/>
      <c r="AY209" s="263" t="str">
        <f t="shared" si="111"/>
        <v/>
      </c>
      <c r="AZ209" s="265"/>
      <c r="BB209" s="24" t="str">
        <f>IF($AG209="", "", IF(AND($AL209="", $AO209="", $AV209="", $AY209=""), $BB$3, IF(COUNTIF($BB$8:$BB208, $BB$4)&gt;0, $BB$5, $BB$4)))</f>
        <v/>
      </c>
      <c r="BD209" s="31" t="str">
        <f t="shared" si="112"/>
        <v/>
      </c>
      <c r="BF209" s="28" t="str">
        <f t="shared" si="113"/>
        <v/>
      </c>
      <c r="BH209" s="28" t="str">
        <f>IF($E209="", "", $BH$3+SUMIF($O$8:$O208, $E209, $CJ$8:$CJ208)-SUMIF($E$8:$E208, $E209, $H$8:$H208))</f>
        <v/>
      </c>
      <c r="BJ209" s="17" t="str">
        <f t="shared" si="114"/>
        <v/>
      </c>
      <c r="BM209" s="28" t="str">
        <f t="shared" si="115"/>
        <v/>
      </c>
      <c r="BN209" s="26"/>
      <c r="BO209" s="28" t="str">
        <f>IF($O209="", "", $BH$3+SUMIF($O$8:$O208, $O209, $CP$8:$CP208)-SUMIF($E$8:$E208, $O209, $H$8:$H208))</f>
        <v/>
      </c>
      <c r="BP209" s="26"/>
      <c r="BQ209" s="69" t="str">
        <f>IF($AG209="", "", IF($R209="", $BQ$5, IFERROR(INDEX('Game Setup'!$JE$8:$JE$176, MATCH($R209, 'Game Setup'!$JE$8:$JE$176, 1)), "")))</f>
        <v/>
      </c>
      <c r="BR209" s="26"/>
      <c r="BS209" s="73" t="str">
        <f>IF(OR($E209="", $BQ209=""), "", IFERROR(INDEX('Game Setup'!$ML$8:$NE$176, MATCH($BQ209, 'Game Setup'!$JE$8:$JE$176, 0), MATCH($E209, 'Game Setup'!$ML$7:$NE$7, 0)), ""))</f>
        <v/>
      </c>
      <c r="BT209" s="74" t="str">
        <f>IF(OR($O209="", $BQ209=""), "", IFERROR(INDEX('Game Setup'!$ML$8:$NE$176, MATCH($BQ209, 'Game Setup'!$JE$8:$JE$176, 0), MATCH($O209, 'Game Setup'!$ML$7:$NE$7, 0)), ""))</f>
        <v/>
      </c>
      <c r="BU209" s="74" t="str">
        <f>IF(OR($O209="", $BQ209=""), "", IFERROR(INDEX('Game Setup'!$NG$8:$NG$176, MATCH($BQ209, 'Game Setup'!$JE$8:$JE$176, 0)), ""))</f>
        <v/>
      </c>
      <c r="BV209" s="26"/>
      <c r="BW209" s="179" t="str">
        <f t="shared" si="116"/>
        <v/>
      </c>
      <c r="BX209" s="180" t="str">
        <f t="shared" si="117"/>
        <v/>
      </c>
      <c r="BY209" s="26"/>
      <c r="BZ209" s="40" t="str">
        <f t="shared" si="100"/>
        <v/>
      </c>
      <c r="CB209" s="40" t="str">
        <f t="shared" si="101"/>
        <v/>
      </c>
      <c r="CD209" s="28" t="str">
        <f t="shared" si="102"/>
        <v/>
      </c>
      <c r="CF209" s="28" t="str">
        <f t="shared" si="118"/>
        <v/>
      </c>
      <c r="CH209" s="28" t="str">
        <f t="shared" si="103"/>
        <v/>
      </c>
      <c r="CJ209" s="28" t="str">
        <f t="shared" si="119"/>
        <v/>
      </c>
      <c r="CL209" s="28">
        <f t="shared" si="120"/>
        <v>0</v>
      </c>
      <c r="CN209" s="28" t="str">
        <f t="shared" si="121"/>
        <v/>
      </c>
      <c r="CO209" s="26"/>
      <c r="CP209" s="28" t="str">
        <f t="shared" si="104"/>
        <v/>
      </c>
      <c r="CS209" s="17" t="str">
        <f t="shared" si="122"/>
        <v/>
      </c>
      <c r="CT209" s="19" t="str">
        <f t="shared" si="123"/>
        <v/>
      </c>
      <c r="CV209" s="179" t="str">
        <f t="shared" si="124"/>
        <v/>
      </c>
      <c r="CW209" s="180" t="str">
        <f t="shared" si="125"/>
        <v/>
      </c>
      <c r="CY209" s="28" t="str">
        <f t="shared" si="126"/>
        <v/>
      </c>
      <c r="CZ209" s="28" t="str">
        <f t="shared" si="127"/>
        <v/>
      </c>
      <c r="DU209" s="121" t="str">
        <f t="shared" si="105"/>
        <v/>
      </c>
      <c r="DW209" s="17" t="str">
        <f t="shared" si="106"/>
        <v/>
      </c>
    </row>
    <row r="210" spans="1:127" ht="30" customHeight="1" x14ac:dyDescent="0.25">
      <c r="A210" s="34"/>
      <c r="B210" s="266" t="str">
        <f t="shared" si="128"/>
        <v/>
      </c>
      <c r="C210" s="267"/>
      <c r="D210" s="268"/>
      <c r="E210" s="269"/>
      <c r="F210" s="269"/>
      <c r="G210" s="269"/>
      <c r="H210" s="270"/>
      <c r="I210" s="270"/>
      <c r="J210" s="270"/>
      <c r="K210" s="270"/>
      <c r="L210" s="270"/>
      <c r="M210" s="270"/>
      <c r="N210" s="270"/>
      <c r="O210" s="269"/>
      <c r="P210" s="269"/>
      <c r="Q210" s="269"/>
      <c r="R210" s="271"/>
      <c r="S210" s="272"/>
      <c r="T210" s="254" t="str">
        <f t="shared" si="99"/>
        <v/>
      </c>
      <c r="U210" s="255"/>
      <c r="V210" s="34"/>
      <c r="AG210" s="17" t="str">
        <f t="shared" si="107"/>
        <v/>
      </c>
      <c r="AI210" s="263">
        <v>203</v>
      </c>
      <c r="AJ210" s="264"/>
      <c r="AK210" s="265"/>
      <c r="AL210" s="263" t="str">
        <f t="shared" si="108"/>
        <v/>
      </c>
      <c r="AM210" s="264"/>
      <c r="AN210" s="264"/>
      <c r="AO210" s="263" t="str">
        <f t="shared" si="109"/>
        <v/>
      </c>
      <c r="AP210" s="264"/>
      <c r="AQ210" s="264"/>
      <c r="AR210" s="264"/>
      <c r="AS210" s="264"/>
      <c r="AT210" s="264"/>
      <c r="AU210" s="265"/>
      <c r="AV210" s="263" t="str">
        <f t="shared" si="110"/>
        <v/>
      </c>
      <c r="AW210" s="264"/>
      <c r="AX210" s="264"/>
      <c r="AY210" s="263" t="str">
        <f t="shared" si="111"/>
        <v/>
      </c>
      <c r="AZ210" s="265"/>
      <c r="BB210" s="24" t="str">
        <f>IF($AG210="", "", IF(AND($AL210="", $AO210="", $AV210="", $AY210=""), $BB$3, IF(COUNTIF($BB$8:$BB209, $BB$4)&gt;0, $BB$5, $BB$4)))</f>
        <v/>
      </c>
      <c r="BD210" s="31" t="str">
        <f t="shared" si="112"/>
        <v/>
      </c>
      <c r="BF210" s="28" t="str">
        <f t="shared" si="113"/>
        <v/>
      </c>
      <c r="BH210" s="28" t="str">
        <f>IF($E210="", "", $BH$3+SUMIF($O$8:$O209, $E210, $CJ$8:$CJ209)-SUMIF($E$8:$E209, $E210, $H$8:$H209))</f>
        <v/>
      </c>
      <c r="BJ210" s="17" t="str">
        <f t="shared" si="114"/>
        <v/>
      </c>
      <c r="BM210" s="28" t="str">
        <f t="shared" si="115"/>
        <v/>
      </c>
      <c r="BN210" s="26"/>
      <c r="BO210" s="28" t="str">
        <f>IF($O210="", "", $BH$3+SUMIF($O$8:$O209, $O210, $CP$8:$CP209)-SUMIF($E$8:$E209, $O210, $H$8:$H209))</f>
        <v/>
      </c>
      <c r="BP210" s="26"/>
      <c r="BQ210" s="69" t="str">
        <f>IF($AG210="", "", IF($R210="", $BQ$5, IFERROR(INDEX('Game Setup'!$JE$8:$JE$176, MATCH($R210, 'Game Setup'!$JE$8:$JE$176, 1)), "")))</f>
        <v/>
      </c>
      <c r="BR210" s="26"/>
      <c r="BS210" s="73" t="str">
        <f>IF(OR($E210="", $BQ210=""), "", IFERROR(INDEX('Game Setup'!$ML$8:$NE$176, MATCH($BQ210, 'Game Setup'!$JE$8:$JE$176, 0), MATCH($E210, 'Game Setup'!$ML$7:$NE$7, 0)), ""))</f>
        <v/>
      </c>
      <c r="BT210" s="74" t="str">
        <f>IF(OR($O210="", $BQ210=""), "", IFERROR(INDEX('Game Setup'!$ML$8:$NE$176, MATCH($BQ210, 'Game Setup'!$JE$8:$JE$176, 0), MATCH($O210, 'Game Setup'!$ML$7:$NE$7, 0)), ""))</f>
        <v/>
      </c>
      <c r="BU210" s="74" t="str">
        <f>IF(OR($O210="", $BQ210=""), "", IFERROR(INDEX('Game Setup'!$NG$8:$NG$176, MATCH($BQ210, 'Game Setup'!$JE$8:$JE$176, 0)), ""))</f>
        <v/>
      </c>
      <c r="BV210" s="26"/>
      <c r="BW210" s="179" t="str">
        <f t="shared" si="116"/>
        <v/>
      </c>
      <c r="BX210" s="180" t="str">
        <f t="shared" si="117"/>
        <v/>
      </c>
      <c r="BY210" s="26"/>
      <c r="BZ210" s="40" t="str">
        <f t="shared" si="100"/>
        <v/>
      </c>
      <c r="CB210" s="40" t="str">
        <f t="shared" si="101"/>
        <v/>
      </c>
      <c r="CD210" s="28" t="str">
        <f t="shared" si="102"/>
        <v/>
      </c>
      <c r="CF210" s="28" t="str">
        <f t="shared" si="118"/>
        <v/>
      </c>
      <c r="CH210" s="28" t="str">
        <f t="shared" si="103"/>
        <v/>
      </c>
      <c r="CJ210" s="28" t="str">
        <f t="shared" si="119"/>
        <v/>
      </c>
      <c r="CL210" s="28">
        <f t="shared" si="120"/>
        <v>0</v>
      </c>
      <c r="CN210" s="28" t="str">
        <f t="shared" si="121"/>
        <v/>
      </c>
      <c r="CO210" s="26"/>
      <c r="CP210" s="28" t="str">
        <f t="shared" si="104"/>
        <v/>
      </c>
      <c r="CS210" s="17" t="str">
        <f t="shared" si="122"/>
        <v/>
      </c>
      <c r="CT210" s="19" t="str">
        <f t="shared" si="123"/>
        <v/>
      </c>
      <c r="CV210" s="179" t="str">
        <f t="shared" si="124"/>
        <v/>
      </c>
      <c r="CW210" s="180" t="str">
        <f t="shared" si="125"/>
        <v/>
      </c>
      <c r="CY210" s="28" t="str">
        <f t="shared" si="126"/>
        <v/>
      </c>
      <c r="CZ210" s="28" t="str">
        <f t="shared" si="127"/>
        <v/>
      </c>
      <c r="DU210" s="121" t="str">
        <f t="shared" si="105"/>
        <v/>
      </c>
      <c r="DW210" s="17" t="str">
        <f t="shared" si="106"/>
        <v/>
      </c>
    </row>
    <row r="211" spans="1:127" ht="30" customHeight="1" x14ac:dyDescent="0.25">
      <c r="A211" s="34"/>
      <c r="B211" s="266" t="str">
        <f t="shared" si="128"/>
        <v/>
      </c>
      <c r="C211" s="267"/>
      <c r="D211" s="268"/>
      <c r="E211" s="269"/>
      <c r="F211" s="269"/>
      <c r="G211" s="269"/>
      <c r="H211" s="270"/>
      <c r="I211" s="270"/>
      <c r="J211" s="270"/>
      <c r="K211" s="270"/>
      <c r="L211" s="270"/>
      <c r="M211" s="270"/>
      <c r="N211" s="270"/>
      <c r="O211" s="269"/>
      <c r="P211" s="269"/>
      <c r="Q211" s="269"/>
      <c r="R211" s="271"/>
      <c r="S211" s="272"/>
      <c r="T211" s="254" t="str">
        <f t="shared" si="99"/>
        <v/>
      </c>
      <c r="U211" s="255"/>
      <c r="V211" s="34"/>
      <c r="AG211" s="17" t="str">
        <f t="shared" si="107"/>
        <v/>
      </c>
      <c r="AI211" s="263">
        <v>204</v>
      </c>
      <c r="AJ211" s="264"/>
      <c r="AK211" s="265"/>
      <c r="AL211" s="263" t="str">
        <f t="shared" si="108"/>
        <v/>
      </c>
      <c r="AM211" s="264"/>
      <c r="AN211" s="264"/>
      <c r="AO211" s="263" t="str">
        <f t="shared" si="109"/>
        <v/>
      </c>
      <c r="AP211" s="264"/>
      <c r="AQ211" s="264"/>
      <c r="AR211" s="264"/>
      <c r="AS211" s="264"/>
      <c r="AT211" s="264"/>
      <c r="AU211" s="265"/>
      <c r="AV211" s="263" t="str">
        <f t="shared" si="110"/>
        <v/>
      </c>
      <c r="AW211" s="264"/>
      <c r="AX211" s="264"/>
      <c r="AY211" s="263" t="str">
        <f t="shared" si="111"/>
        <v/>
      </c>
      <c r="AZ211" s="265"/>
      <c r="BB211" s="24" t="str">
        <f>IF($AG211="", "", IF(AND($AL211="", $AO211="", $AV211="", $AY211=""), $BB$3, IF(COUNTIF($BB$8:$BB210, $BB$4)&gt;0, $BB$5, $BB$4)))</f>
        <v/>
      </c>
      <c r="BD211" s="31" t="str">
        <f t="shared" si="112"/>
        <v/>
      </c>
      <c r="BF211" s="28" t="str">
        <f t="shared" si="113"/>
        <v/>
      </c>
      <c r="BH211" s="28" t="str">
        <f>IF($E211="", "", $BH$3+SUMIF($O$8:$O210, $E211, $CJ$8:$CJ210)-SUMIF($E$8:$E210, $E211, $H$8:$H210))</f>
        <v/>
      </c>
      <c r="BJ211" s="17" t="str">
        <f t="shared" si="114"/>
        <v/>
      </c>
      <c r="BM211" s="28" t="str">
        <f t="shared" si="115"/>
        <v/>
      </c>
      <c r="BN211" s="26"/>
      <c r="BO211" s="28" t="str">
        <f>IF($O211="", "", $BH$3+SUMIF($O$8:$O210, $O211, $CP$8:$CP210)-SUMIF($E$8:$E210, $O211, $H$8:$H210))</f>
        <v/>
      </c>
      <c r="BP211" s="26"/>
      <c r="BQ211" s="69" t="str">
        <f>IF($AG211="", "", IF($R211="", $BQ$5, IFERROR(INDEX('Game Setup'!$JE$8:$JE$176, MATCH($R211, 'Game Setup'!$JE$8:$JE$176, 1)), "")))</f>
        <v/>
      </c>
      <c r="BR211" s="26"/>
      <c r="BS211" s="73" t="str">
        <f>IF(OR($E211="", $BQ211=""), "", IFERROR(INDEX('Game Setup'!$ML$8:$NE$176, MATCH($BQ211, 'Game Setup'!$JE$8:$JE$176, 0), MATCH($E211, 'Game Setup'!$ML$7:$NE$7, 0)), ""))</f>
        <v/>
      </c>
      <c r="BT211" s="74" t="str">
        <f>IF(OR($O211="", $BQ211=""), "", IFERROR(INDEX('Game Setup'!$ML$8:$NE$176, MATCH($BQ211, 'Game Setup'!$JE$8:$JE$176, 0), MATCH($O211, 'Game Setup'!$ML$7:$NE$7, 0)), ""))</f>
        <v/>
      </c>
      <c r="BU211" s="74" t="str">
        <f>IF(OR($O211="", $BQ211=""), "", IFERROR(INDEX('Game Setup'!$NG$8:$NG$176, MATCH($BQ211, 'Game Setup'!$JE$8:$JE$176, 0)), ""))</f>
        <v/>
      </c>
      <c r="BV211" s="26"/>
      <c r="BW211" s="179" t="str">
        <f t="shared" si="116"/>
        <v/>
      </c>
      <c r="BX211" s="180" t="str">
        <f t="shared" si="117"/>
        <v/>
      </c>
      <c r="BY211" s="26"/>
      <c r="BZ211" s="40" t="str">
        <f t="shared" si="100"/>
        <v/>
      </c>
      <c r="CB211" s="40" t="str">
        <f t="shared" si="101"/>
        <v/>
      </c>
      <c r="CD211" s="28" t="str">
        <f t="shared" si="102"/>
        <v/>
      </c>
      <c r="CF211" s="28" t="str">
        <f t="shared" si="118"/>
        <v/>
      </c>
      <c r="CH211" s="28" t="str">
        <f t="shared" si="103"/>
        <v/>
      </c>
      <c r="CJ211" s="28" t="str">
        <f t="shared" si="119"/>
        <v/>
      </c>
      <c r="CL211" s="28">
        <f t="shared" si="120"/>
        <v>0</v>
      </c>
      <c r="CN211" s="28" t="str">
        <f t="shared" si="121"/>
        <v/>
      </c>
      <c r="CO211" s="26"/>
      <c r="CP211" s="28" t="str">
        <f t="shared" si="104"/>
        <v/>
      </c>
      <c r="CS211" s="17" t="str">
        <f t="shared" si="122"/>
        <v/>
      </c>
      <c r="CT211" s="19" t="str">
        <f t="shared" si="123"/>
        <v/>
      </c>
      <c r="CV211" s="179" t="str">
        <f t="shared" si="124"/>
        <v/>
      </c>
      <c r="CW211" s="180" t="str">
        <f t="shared" si="125"/>
        <v/>
      </c>
      <c r="CY211" s="28" t="str">
        <f t="shared" si="126"/>
        <v/>
      </c>
      <c r="CZ211" s="28" t="str">
        <f t="shared" si="127"/>
        <v/>
      </c>
      <c r="DU211" s="121" t="str">
        <f t="shared" si="105"/>
        <v/>
      </c>
      <c r="DW211" s="17" t="str">
        <f t="shared" si="106"/>
        <v/>
      </c>
    </row>
    <row r="212" spans="1:127" ht="30" customHeight="1" x14ac:dyDescent="0.25">
      <c r="A212" s="34"/>
      <c r="B212" s="266" t="str">
        <f t="shared" si="128"/>
        <v/>
      </c>
      <c r="C212" s="267"/>
      <c r="D212" s="268"/>
      <c r="E212" s="269"/>
      <c r="F212" s="269"/>
      <c r="G212" s="269"/>
      <c r="H212" s="270"/>
      <c r="I212" s="270"/>
      <c r="J212" s="270"/>
      <c r="K212" s="270"/>
      <c r="L212" s="270"/>
      <c r="M212" s="270"/>
      <c r="N212" s="270"/>
      <c r="O212" s="269"/>
      <c r="P212" s="269"/>
      <c r="Q212" s="269"/>
      <c r="R212" s="271"/>
      <c r="S212" s="272"/>
      <c r="T212" s="254" t="str">
        <f t="shared" si="99"/>
        <v/>
      </c>
      <c r="U212" s="255"/>
      <c r="V212" s="34"/>
      <c r="AG212" s="17" t="str">
        <f t="shared" si="107"/>
        <v/>
      </c>
      <c r="AI212" s="263">
        <v>205</v>
      </c>
      <c r="AJ212" s="264"/>
      <c r="AK212" s="265"/>
      <c r="AL212" s="263" t="str">
        <f t="shared" si="108"/>
        <v/>
      </c>
      <c r="AM212" s="264"/>
      <c r="AN212" s="264"/>
      <c r="AO212" s="263" t="str">
        <f t="shared" si="109"/>
        <v/>
      </c>
      <c r="AP212" s="264"/>
      <c r="AQ212" s="264"/>
      <c r="AR212" s="264"/>
      <c r="AS212" s="264"/>
      <c r="AT212" s="264"/>
      <c r="AU212" s="265"/>
      <c r="AV212" s="263" t="str">
        <f t="shared" si="110"/>
        <v/>
      </c>
      <c r="AW212" s="264"/>
      <c r="AX212" s="264"/>
      <c r="AY212" s="263" t="str">
        <f t="shared" si="111"/>
        <v/>
      </c>
      <c r="AZ212" s="265"/>
      <c r="BB212" s="24" t="str">
        <f>IF($AG212="", "", IF(AND($AL212="", $AO212="", $AV212="", $AY212=""), $BB$3, IF(COUNTIF($BB$8:$BB211, $BB$4)&gt;0, $BB$5, $BB$4)))</f>
        <v/>
      </c>
      <c r="BD212" s="31" t="str">
        <f t="shared" si="112"/>
        <v/>
      </c>
      <c r="BF212" s="28" t="str">
        <f t="shared" si="113"/>
        <v/>
      </c>
      <c r="BH212" s="28" t="str">
        <f>IF($E212="", "", $BH$3+SUMIF($O$8:$O211, $E212, $CJ$8:$CJ211)-SUMIF($E$8:$E211, $E212, $H$8:$H211))</f>
        <v/>
      </c>
      <c r="BJ212" s="17" t="str">
        <f t="shared" si="114"/>
        <v/>
      </c>
      <c r="BM212" s="28" t="str">
        <f t="shared" si="115"/>
        <v/>
      </c>
      <c r="BN212" s="26"/>
      <c r="BO212" s="28" t="str">
        <f>IF($O212="", "", $BH$3+SUMIF($O$8:$O211, $O212, $CP$8:$CP211)-SUMIF($E$8:$E211, $O212, $H$8:$H211))</f>
        <v/>
      </c>
      <c r="BP212" s="26"/>
      <c r="BQ212" s="69" t="str">
        <f>IF($AG212="", "", IF($R212="", $BQ$5, IFERROR(INDEX('Game Setup'!$JE$8:$JE$176, MATCH($R212, 'Game Setup'!$JE$8:$JE$176, 1)), "")))</f>
        <v/>
      </c>
      <c r="BR212" s="26"/>
      <c r="BS212" s="73" t="str">
        <f>IF(OR($E212="", $BQ212=""), "", IFERROR(INDEX('Game Setup'!$ML$8:$NE$176, MATCH($BQ212, 'Game Setup'!$JE$8:$JE$176, 0), MATCH($E212, 'Game Setup'!$ML$7:$NE$7, 0)), ""))</f>
        <v/>
      </c>
      <c r="BT212" s="74" t="str">
        <f>IF(OR($O212="", $BQ212=""), "", IFERROR(INDEX('Game Setup'!$ML$8:$NE$176, MATCH($BQ212, 'Game Setup'!$JE$8:$JE$176, 0), MATCH($O212, 'Game Setup'!$ML$7:$NE$7, 0)), ""))</f>
        <v/>
      </c>
      <c r="BU212" s="74" t="str">
        <f>IF(OR($O212="", $BQ212=""), "", IFERROR(INDEX('Game Setup'!$NG$8:$NG$176, MATCH($BQ212, 'Game Setup'!$JE$8:$JE$176, 0)), ""))</f>
        <v/>
      </c>
      <c r="BV212" s="26"/>
      <c r="BW212" s="179" t="str">
        <f t="shared" si="116"/>
        <v/>
      </c>
      <c r="BX212" s="180" t="str">
        <f t="shared" si="117"/>
        <v/>
      </c>
      <c r="BY212" s="26"/>
      <c r="BZ212" s="40" t="str">
        <f t="shared" si="100"/>
        <v/>
      </c>
      <c r="CB212" s="40" t="str">
        <f t="shared" si="101"/>
        <v/>
      </c>
      <c r="CD212" s="28" t="str">
        <f t="shared" si="102"/>
        <v/>
      </c>
      <c r="CF212" s="28" t="str">
        <f t="shared" si="118"/>
        <v/>
      </c>
      <c r="CH212" s="28" t="str">
        <f t="shared" si="103"/>
        <v/>
      </c>
      <c r="CJ212" s="28" t="str">
        <f t="shared" si="119"/>
        <v/>
      </c>
      <c r="CL212" s="28">
        <f t="shared" si="120"/>
        <v>0</v>
      </c>
      <c r="CN212" s="28" t="str">
        <f t="shared" si="121"/>
        <v/>
      </c>
      <c r="CO212" s="26"/>
      <c r="CP212" s="28" t="str">
        <f t="shared" si="104"/>
        <v/>
      </c>
      <c r="CS212" s="17" t="str">
        <f t="shared" si="122"/>
        <v/>
      </c>
      <c r="CT212" s="19" t="str">
        <f t="shared" si="123"/>
        <v/>
      </c>
      <c r="CV212" s="179" t="str">
        <f t="shared" si="124"/>
        <v/>
      </c>
      <c r="CW212" s="180" t="str">
        <f t="shared" si="125"/>
        <v/>
      </c>
      <c r="CY212" s="28" t="str">
        <f t="shared" si="126"/>
        <v/>
      </c>
      <c r="CZ212" s="28" t="str">
        <f t="shared" si="127"/>
        <v/>
      </c>
      <c r="DU212" s="121" t="str">
        <f t="shared" si="105"/>
        <v/>
      </c>
      <c r="DW212" s="17" t="str">
        <f t="shared" si="106"/>
        <v/>
      </c>
    </row>
    <row r="213" spans="1:127" ht="30" customHeight="1" x14ac:dyDescent="0.25">
      <c r="A213" s="34"/>
      <c r="B213" s="266" t="str">
        <f t="shared" si="128"/>
        <v/>
      </c>
      <c r="C213" s="267"/>
      <c r="D213" s="268"/>
      <c r="E213" s="269"/>
      <c r="F213" s="269"/>
      <c r="G213" s="269"/>
      <c r="H213" s="270"/>
      <c r="I213" s="270"/>
      <c r="J213" s="270"/>
      <c r="K213" s="270"/>
      <c r="L213" s="270"/>
      <c r="M213" s="270"/>
      <c r="N213" s="270"/>
      <c r="O213" s="269"/>
      <c r="P213" s="269"/>
      <c r="Q213" s="269"/>
      <c r="R213" s="271"/>
      <c r="S213" s="272"/>
      <c r="T213" s="254" t="str">
        <f t="shared" si="99"/>
        <v/>
      </c>
      <c r="U213" s="255"/>
      <c r="V213" s="34"/>
      <c r="AG213" s="17" t="str">
        <f t="shared" si="107"/>
        <v/>
      </c>
      <c r="AI213" s="263">
        <v>206</v>
      </c>
      <c r="AJ213" s="264"/>
      <c r="AK213" s="265"/>
      <c r="AL213" s="263" t="str">
        <f t="shared" si="108"/>
        <v/>
      </c>
      <c r="AM213" s="264"/>
      <c r="AN213" s="264"/>
      <c r="AO213" s="263" t="str">
        <f t="shared" si="109"/>
        <v/>
      </c>
      <c r="AP213" s="264"/>
      <c r="AQ213" s="264"/>
      <c r="AR213" s="264"/>
      <c r="AS213" s="264"/>
      <c r="AT213" s="264"/>
      <c r="AU213" s="265"/>
      <c r="AV213" s="263" t="str">
        <f t="shared" si="110"/>
        <v/>
      </c>
      <c r="AW213" s="264"/>
      <c r="AX213" s="264"/>
      <c r="AY213" s="263" t="str">
        <f t="shared" si="111"/>
        <v/>
      </c>
      <c r="AZ213" s="265"/>
      <c r="BB213" s="24" t="str">
        <f>IF($AG213="", "", IF(AND($AL213="", $AO213="", $AV213="", $AY213=""), $BB$3, IF(COUNTIF($BB$8:$BB212, $BB$4)&gt;0, $BB$5, $BB$4)))</f>
        <v/>
      </c>
      <c r="BD213" s="31" t="str">
        <f t="shared" si="112"/>
        <v/>
      </c>
      <c r="BF213" s="28" t="str">
        <f t="shared" si="113"/>
        <v/>
      </c>
      <c r="BH213" s="28" t="str">
        <f>IF($E213="", "", $BH$3+SUMIF($O$8:$O212, $E213, $CJ$8:$CJ212)-SUMIF($E$8:$E212, $E213, $H$8:$H212))</f>
        <v/>
      </c>
      <c r="BJ213" s="17" t="str">
        <f t="shared" si="114"/>
        <v/>
      </c>
      <c r="BM213" s="28" t="str">
        <f t="shared" si="115"/>
        <v/>
      </c>
      <c r="BN213" s="26"/>
      <c r="BO213" s="28" t="str">
        <f>IF($O213="", "", $BH$3+SUMIF($O$8:$O212, $O213, $CP$8:$CP212)-SUMIF($E$8:$E212, $O213, $H$8:$H212))</f>
        <v/>
      </c>
      <c r="BP213" s="26"/>
      <c r="BQ213" s="69" t="str">
        <f>IF($AG213="", "", IF($R213="", $BQ$5, IFERROR(INDEX('Game Setup'!$JE$8:$JE$176, MATCH($R213, 'Game Setup'!$JE$8:$JE$176, 1)), "")))</f>
        <v/>
      </c>
      <c r="BR213" s="26"/>
      <c r="BS213" s="73" t="str">
        <f>IF(OR($E213="", $BQ213=""), "", IFERROR(INDEX('Game Setup'!$ML$8:$NE$176, MATCH($BQ213, 'Game Setup'!$JE$8:$JE$176, 0), MATCH($E213, 'Game Setup'!$ML$7:$NE$7, 0)), ""))</f>
        <v/>
      </c>
      <c r="BT213" s="74" t="str">
        <f>IF(OR($O213="", $BQ213=""), "", IFERROR(INDEX('Game Setup'!$ML$8:$NE$176, MATCH($BQ213, 'Game Setup'!$JE$8:$JE$176, 0), MATCH($O213, 'Game Setup'!$ML$7:$NE$7, 0)), ""))</f>
        <v/>
      </c>
      <c r="BU213" s="74" t="str">
        <f>IF(OR($O213="", $BQ213=""), "", IFERROR(INDEX('Game Setup'!$NG$8:$NG$176, MATCH($BQ213, 'Game Setup'!$JE$8:$JE$176, 0)), ""))</f>
        <v/>
      </c>
      <c r="BV213" s="26"/>
      <c r="BW213" s="179" t="str">
        <f t="shared" si="116"/>
        <v/>
      </c>
      <c r="BX213" s="180" t="str">
        <f t="shared" si="117"/>
        <v/>
      </c>
      <c r="BY213" s="26"/>
      <c r="BZ213" s="40" t="str">
        <f t="shared" si="100"/>
        <v/>
      </c>
      <c r="CB213" s="40" t="str">
        <f t="shared" si="101"/>
        <v/>
      </c>
      <c r="CD213" s="28" t="str">
        <f t="shared" si="102"/>
        <v/>
      </c>
      <c r="CF213" s="28" t="str">
        <f t="shared" si="118"/>
        <v/>
      </c>
      <c r="CH213" s="28" t="str">
        <f t="shared" si="103"/>
        <v/>
      </c>
      <c r="CJ213" s="28" t="str">
        <f t="shared" si="119"/>
        <v/>
      </c>
      <c r="CL213" s="28">
        <f t="shared" si="120"/>
        <v>0</v>
      </c>
      <c r="CN213" s="28" t="str">
        <f t="shared" si="121"/>
        <v/>
      </c>
      <c r="CO213" s="26"/>
      <c r="CP213" s="28" t="str">
        <f t="shared" si="104"/>
        <v/>
      </c>
      <c r="CS213" s="17" t="str">
        <f t="shared" si="122"/>
        <v/>
      </c>
      <c r="CT213" s="19" t="str">
        <f t="shared" si="123"/>
        <v/>
      </c>
      <c r="CV213" s="179" t="str">
        <f t="shared" si="124"/>
        <v/>
      </c>
      <c r="CW213" s="180" t="str">
        <f t="shared" si="125"/>
        <v/>
      </c>
      <c r="CY213" s="28" t="str">
        <f t="shared" si="126"/>
        <v/>
      </c>
      <c r="CZ213" s="28" t="str">
        <f t="shared" si="127"/>
        <v/>
      </c>
      <c r="DU213" s="121" t="str">
        <f t="shared" si="105"/>
        <v/>
      </c>
      <c r="DW213" s="17" t="str">
        <f t="shared" si="106"/>
        <v/>
      </c>
    </row>
    <row r="214" spans="1:127" ht="30" customHeight="1" x14ac:dyDescent="0.25">
      <c r="A214" s="34"/>
      <c r="B214" s="266" t="str">
        <f t="shared" si="128"/>
        <v/>
      </c>
      <c r="C214" s="267"/>
      <c r="D214" s="268"/>
      <c r="E214" s="269"/>
      <c r="F214" s="269"/>
      <c r="G214" s="269"/>
      <c r="H214" s="270"/>
      <c r="I214" s="270"/>
      <c r="J214" s="270"/>
      <c r="K214" s="270"/>
      <c r="L214" s="270"/>
      <c r="M214" s="270"/>
      <c r="N214" s="270"/>
      <c r="O214" s="269"/>
      <c r="P214" s="269"/>
      <c r="Q214" s="269"/>
      <c r="R214" s="271"/>
      <c r="S214" s="272"/>
      <c r="T214" s="254" t="str">
        <f t="shared" si="99"/>
        <v/>
      </c>
      <c r="U214" s="255"/>
      <c r="V214" s="34"/>
      <c r="AG214" s="17" t="str">
        <f t="shared" si="107"/>
        <v/>
      </c>
      <c r="AI214" s="263">
        <v>207</v>
      </c>
      <c r="AJ214" s="264"/>
      <c r="AK214" s="265"/>
      <c r="AL214" s="263" t="str">
        <f t="shared" si="108"/>
        <v/>
      </c>
      <c r="AM214" s="264"/>
      <c r="AN214" s="264"/>
      <c r="AO214" s="263" t="str">
        <f t="shared" si="109"/>
        <v/>
      </c>
      <c r="AP214" s="264"/>
      <c r="AQ214" s="264"/>
      <c r="AR214" s="264"/>
      <c r="AS214" s="264"/>
      <c r="AT214" s="264"/>
      <c r="AU214" s="265"/>
      <c r="AV214" s="263" t="str">
        <f t="shared" si="110"/>
        <v/>
      </c>
      <c r="AW214" s="264"/>
      <c r="AX214" s="264"/>
      <c r="AY214" s="263" t="str">
        <f t="shared" si="111"/>
        <v/>
      </c>
      <c r="AZ214" s="265"/>
      <c r="BB214" s="24" t="str">
        <f>IF($AG214="", "", IF(AND($AL214="", $AO214="", $AV214="", $AY214=""), $BB$3, IF(COUNTIF($BB$8:$BB213, $BB$4)&gt;0, $BB$5, $BB$4)))</f>
        <v/>
      </c>
      <c r="BD214" s="31" t="str">
        <f t="shared" si="112"/>
        <v/>
      </c>
      <c r="BF214" s="28" t="str">
        <f t="shared" si="113"/>
        <v/>
      </c>
      <c r="BH214" s="28" t="str">
        <f>IF($E214="", "", $BH$3+SUMIF($O$8:$O213, $E214, $CJ$8:$CJ213)-SUMIF($E$8:$E213, $E214, $H$8:$H213))</f>
        <v/>
      </c>
      <c r="BJ214" s="17" t="str">
        <f t="shared" si="114"/>
        <v/>
      </c>
      <c r="BM214" s="28" t="str">
        <f t="shared" si="115"/>
        <v/>
      </c>
      <c r="BN214" s="26"/>
      <c r="BO214" s="28" t="str">
        <f>IF($O214="", "", $BH$3+SUMIF($O$8:$O213, $O214, $CP$8:$CP213)-SUMIF($E$8:$E213, $O214, $H$8:$H213))</f>
        <v/>
      </c>
      <c r="BP214" s="26"/>
      <c r="BQ214" s="69" t="str">
        <f>IF($AG214="", "", IF($R214="", $BQ$5, IFERROR(INDEX('Game Setup'!$JE$8:$JE$176, MATCH($R214, 'Game Setup'!$JE$8:$JE$176, 1)), "")))</f>
        <v/>
      </c>
      <c r="BR214" s="26"/>
      <c r="BS214" s="73" t="str">
        <f>IF(OR($E214="", $BQ214=""), "", IFERROR(INDEX('Game Setup'!$ML$8:$NE$176, MATCH($BQ214, 'Game Setup'!$JE$8:$JE$176, 0), MATCH($E214, 'Game Setup'!$ML$7:$NE$7, 0)), ""))</f>
        <v/>
      </c>
      <c r="BT214" s="74" t="str">
        <f>IF(OR($O214="", $BQ214=""), "", IFERROR(INDEX('Game Setup'!$ML$8:$NE$176, MATCH($BQ214, 'Game Setup'!$JE$8:$JE$176, 0), MATCH($O214, 'Game Setup'!$ML$7:$NE$7, 0)), ""))</f>
        <v/>
      </c>
      <c r="BU214" s="74" t="str">
        <f>IF(OR($O214="", $BQ214=""), "", IFERROR(INDEX('Game Setup'!$NG$8:$NG$176, MATCH($BQ214, 'Game Setup'!$JE$8:$JE$176, 0)), ""))</f>
        <v/>
      </c>
      <c r="BV214" s="26"/>
      <c r="BW214" s="179" t="str">
        <f t="shared" si="116"/>
        <v/>
      </c>
      <c r="BX214" s="180" t="str">
        <f t="shared" si="117"/>
        <v/>
      </c>
      <c r="BY214" s="26"/>
      <c r="BZ214" s="40" t="str">
        <f t="shared" si="100"/>
        <v/>
      </c>
      <c r="CB214" s="40" t="str">
        <f t="shared" si="101"/>
        <v/>
      </c>
      <c r="CD214" s="28" t="str">
        <f t="shared" si="102"/>
        <v/>
      </c>
      <c r="CF214" s="28" t="str">
        <f t="shared" si="118"/>
        <v/>
      </c>
      <c r="CH214" s="28" t="str">
        <f t="shared" si="103"/>
        <v/>
      </c>
      <c r="CJ214" s="28" t="str">
        <f t="shared" si="119"/>
        <v/>
      </c>
      <c r="CL214" s="28">
        <f t="shared" si="120"/>
        <v>0</v>
      </c>
      <c r="CN214" s="28" t="str">
        <f t="shared" si="121"/>
        <v/>
      </c>
      <c r="CO214" s="26"/>
      <c r="CP214" s="28" t="str">
        <f t="shared" si="104"/>
        <v/>
      </c>
      <c r="CS214" s="17" t="str">
        <f t="shared" si="122"/>
        <v/>
      </c>
      <c r="CT214" s="19" t="str">
        <f t="shared" si="123"/>
        <v/>
      </c>
      <c r="CV214" s="179" t="str">
        <f t="shared" si="124"/>
        <v/>
      </c>
      <c r="CW214" s="180" t="str">
        <f t="shared" si="125"/>
        <v/>
      </c>
      <c r="CY214" s="28" t="str">
        <f t="shared" si="126"/>
        <v/>
      </c>
      <c r="CZ214" s="28" t="str">
        <f t="shared" si="127"/>
        <v/>
      </c>
      <c r="DU214" s="121" t="str">
        <f t="shared" si="105"/>
        <v/>
      </c>
      <c r="DW214" s="17" t="str">
        <f t="shared" si="106"/>
        <v/>
      </c>
    </row>
    <row r="215" spans="1:127" ht="30" customHeight="1" x14ac:dyDescent="0.25">
      <c r="A215" s="34"/>
      <c r="B215" s="266" t="str">
        <f t="shared" si="128"/>
        <v/>
      </c>
      <c r="C215" s="267"/>
      <c r="D215" s="268"/>
      <c r="E215" s="269"/>
      <c r="F215" s="269"/>
      <c r="G215" s="269"/>
      <c r="H215" s="270"/>
      <c r="I215" s="270"/>
      <c r="J215" s="270"/>
      <c r="K215" s="270"/>
      <c r="L215" s="270"/>
      <c r="M215" s="270"/>
      <c r="N215" s="270"/>
      <c r="O215" s="269"/>
      <c r="P215" s="269"/>
      <c r="Q215" s="269"/>
      <c r="R215" s="271"/>
      <c r="S215" s="272"/>
      <c r="T215" s="254" t="str">
        <f t="shared" si="99"/>
        <v/>
      </c>
      <c r="U215" s="255"/>
      <c r="V215" s="34"/>
      <c r="AG215" s="17" t="str">
        <f t="shared" si="107"/>
        <v/>
      </c>
      <c r="AI215" s="263">
        <v>208</v>
      </c>
      <c r="AJ215" s="264"/>
      <c r="AK215" s="265"/>
      <c r="AL215" s="263" t="str">
        <f t="shared" si="108"/>
        <v/>
      </c>
      <c r="AM215" s="264"/>
      <c r="AN215" s="264"/>
      <c r="AO215" s="263" t="str">
        <f t="shared" si="109"/>
        <v/>
      </c>
      <c r="AP215" s="264"/>
      <c r="AQ215" s="264"/>
      <c r="AR215" s="264"/>
      <c r="AS215" s="264"/>
      <c r="AT215" s="264"/>
      <c r="AU215" s="265"/>
      <c r="AV215" s="263" t="str">
        <f t="shared" si="110"/>
        <v/>
      </c>
      <c r="AW215" s="264"/>
      <c r="AX215" s="264"/>
      <c r="AY215" s="263" t="str">
        <f t="shared" si="111"/>
        <v/>
      </c>
      <c r="AZ215" s="265"/>
      <c r="BB215" s="24" t="str">
        <f>IF($AG215="", "", IF(AND($AL215="", $AO215="", $AV215="", $AY215=""), $BB$3, IF(COUNTIF($BB$8:$BB214, $BB$4)&gt;0, $BB$5, $BB$4)))</f>
        <v/>
      </c>
      <c r="BD215" s="31" t="str">
        <f t="shared" si="112"/>
        <v/>
      </c>
      <c r="BF215" s="28" t="str">
        <f t="shared" si="113"/>
        <v/>
      </c>
      <c r="BH215" s="28" t="str">
        <f>IF($E215="", "", $BH$3+SUMIF($O$8:$O214, $E215, $CJ$8:$CJ214)-SUMIF($E$8:$E214, $E215, $H$8:$H214))</f>
        <v/>
      </c>
      <c r="BJ215" s="17" t="str">
        <f t="shared" si="114"/>
        <v/>
      </c>
      <c r="BM215" s="28" t="str">
        <f t="shared" si="115"/>
        <v/>
      </c>
      <c r="BN215" s="26"/>
      <c r="BO215" s="28" t="str">
        <f>IF($O215="", "", $BH$3+SUMIF($O$8:$O214, $O215, $CP$8:$CP214)-SUMIF($E$8:$E214, $O215, $H$8:$H214))</f>
        <v/>
      </c>
      <c r="BP215" s="26"/>
      <c r="BQ215" s="69" t="str">
        <f>IF($AG215="", "", IF($R215="", $BQ$5, IFERROR(INDEX('Game Setup'!$JE$8:$JE$176, MATCH($R215, 'Game Setup'!$JE$8:$JE$176, 1)), "")))</f>
        <v/>
      </c>
      <c r="BR215" s="26"/>
      <c r="BS215" s="73" t="str">
        <f>IF(OR($E215="", $BQ215=""), "", IFERROR(INDEX('Game Setup'!$ML$8:$NE$176, MATCH($BQ215, 'Game Setup'!$JE$8:$JE$176, 0), MATCH($E215, 'Game Setup'!$ML$7:$NE$7, 0)), ""))</f>
        <v/>
      </c>
      <c r="BT215" s="74" t="str">
        <f>IF(OR($O215="", $BQ215=""), "", IFERROR(INDEX('Game Setup'!$ML$8:$NE$176, MATCH($BQ215, 'Game Setup'!$JE$8:$JE$176, 0), MATCH($O215, 'Game Setup'!$ML$7:$NE$7, 0)), ""))</f>
        <v/>
      </c>
      <c r="BU215" s="74" t="str">
        <f>IF(OR($O215="", $BQ215=""), "", IFERROR(INDEX('Game Setup'!$NG$8:$NG$176, MATCH($BQ215, 'Game Setup'!$JE$8:$JE$176, 0)), ""))</f>
        <v/>
      </c>
      <c r="BV215" s="26"/>
      <c r="BW215" s="179" t="str">
        <f t="shared" si="116"/>
        <v/>
      </c>
      <c r="BX215" s="180" t="str">
        <f t="shared" si="117"/>
        <v/>
      </c>
      <c r="BY215" s="26"/>
      <c r="BZ215" s="40" t="str">
        <f t="shared" si="100"/>
        <v/>
      </c>
      <c r="CB215" s="40" t="str">
        <f t="shared" si="101"/>
        <v/>
      </c>
      <c r="CD215" s="28" t="str">
        <f t="shared" si="102"/>
        <v/>
      </c>
      <c r="CF215" s="28" t="str">
        <f t="shared" si="118"/>
        <v/>
      </c>
      <c r="CH215" s="28" t="str">
        <f t="shared" si="103"/>
        <v/>
      </c>
      <c r="CJ215" s="28" t="str">
        <f t="shared" si="119"/>
        <v/>
      </c>
      <c r="CL215" s="28">
        <f t="shared" si="120"/>
        <v>0</v>
      </c>
      <c r="CN215" s="28" t="str">
        <f t="shared" si="121"/>
        <v/>
      </c>
      <c r="CO215" s="26"/>
      <c r="CP215" s="28" t="str">
        <f t="shared" si="104"/>
        <v/>
      </c>
      <c r="CS215" s="17" t="str">
        <f t="shared" si="122"/>
        <v/>
      </c>
      <c r="CT215" s="19" t="str">
        <f t="shared" si="123"/>
        <v/>
      </c>
      <c r="CV215" s="179" t="str">
        <f t="shared" si="124"/>
        <v/>
      </c>
      <c r="CW215" s="180" t="str">
        <f t="shared" si="125"/>
        <v/>
      </c>
      <c r="CY215" s="28" t="str">
        <f t="shared" si="126"/>
        <v/>
      </c>
      <c r="CZ215" s="28" t="str">
        <f t="shared" si="127"/>
        <v/>
      </c>
      <c r="DU215" s="121" t="str">
        <f t="shared" si="105"/>
        <v/>
      </c>
      <c r="DW215" s="17" t="str">
        <f t="shared" si="106"/>
        <v/>
      </c>
    </row>
    <row r="216" spans="1:127" ht="30" customHeight="1" x14ac:dyDescent="0.25">
      <c r="A216" s="34"/>
      <c r="B216" s="266" t="str">
        <f t="shared" si="128"/>
        <v/>
      </c>
      <c r="C216" s="267"/>
      <c r="D216" s="268"/>
      <c r="E216" s="269"/>
      <c r="F216" s="269"/>
      <c r="G216" s="269"/>
      <c r="H216" s="270"/>
      <c r="I216" s="270"/>
      <c r="J216" s="270"/>
      <c r="K216" s="270"/>
      <c r="L216" s="270"/>
      <c r="M216" s="270"/>
      <c r="N216" s="270"/>
      <c r="O216" s="269"/>
      <c r="P216" s="269"/>
      <c r="Q216" s="269"/>
      <c r="R216" s="271"/>
      <c r="S216" s="272"/>
      <c r="T216" s="254" t="str">
        <f t="shared" si="99"/>
        <v/>
      </c>
      <c r="U216" s="255"/>
      <c r="V216" s="34"/>
      <c r="AG216" s="17" t="str">
        <f t="shared" si="107"/>
        <v/>
      </c>
      <c r="AI216" s="263">
        <v>209</v>
      </c>
      <c r="AJ216" s="264"/>
      <c r="AK216" s="265"/>
      <c r="AL216" s="263" t="str">
        <f t="shared" si="108"/>
        <v/>
      </c>
      <c r="AM216" s="264"/>
      <c r="AN216" s="264"/>
      <c r="AO216" s="263" t="str">
        <f t="shared" si="109"/>
        <v/>
      </c>
      <c r="AP216" s="264"/>
      <c r="AQ216" s="264"/>
      <c r="AR216" s="264"/>
      <c r="AS216" s="264"/>
      <c r="AT216" s="264"/>
      <c r="AU216" s="265"/>
      <c r="AV216" s="263" t="str">
        <f t="shared" si="110"/>
        <v/>
      </c>
      <c r="AW216" s="264"/>
      <c r="AX216" s="264"/>
      <c r="AY216" s="263" t="str">
        <f t="shared" si="111"/>
        <v/>
      </c>
      <c r="AZ216" s="265"/>
      <c r="BB216" s="24" t="str">
        <f>IF($AG216="", "", IF(AND($AL216="", $AO216="", $AV216="", $AY216=""), $BB$3, IF(COUNTIF($BB$8:$BB215, $BB$4)&gt;0, $BB$5, $BB$4)))</f>
        <v/>
      </c>
      <c r="BD216" s="31" t="str">
        <f t="shared" si="112"/>
        <v/>
      </c>
      <c r="BF216" s="28" t="str">
        <f t="shared" si="113"/>
        <v/>
      </c>
      <c r="BH216" s="28" t="str">
        <f>IF($E216="", "", $BH$3+SUMIF($O$8:$O215, $E216, $CJ$8:$CJ215)-SUMIF($E$8:$E215, $E216, $H$8:$H215))</f>
        <v/>
      </c>
      <c r="BJ216" s="17" t="str">
        <f t="shared" si="114"/>
        <v/>
      </c>
      <c r="BM216" s="28" t="str">
        <f t="shared" si="115"/>
        <v/>
      </c>
      <c r="BN216" s="26"/>
      <c r="BO216" s="28" t="str">
        <f>IF($O216="", "", $BH$3+SUMIF($O$8:$O215, $O216, $CP$8:$CP215)-SUMIF($E$8:$E215, $O216, $H$8:$H215))</f>
        <v/>
      </c>
      <c r="BP216" s="26"/>
      <c r="BQ216" s="69" t="str">
        <f>IF($AG216="", "", IF($R216="", $BQ$5, IFERROR(INDEX('Game Setup'!$JE$8:$JE$176, MATCH($R216, 'Game Setup'!$JE$8:$JE$176, 1)), "")))</f>
        <v/>
      </c>
      <c r="BR216" s="26"/>
      <c r="BS216" s="73" t="str">
        <f>IF(OR($E216="", $BQ216=""), "", IFERROR(INDEX('Game Setup'!$ML$8:$NE$176, MATCH($BQ216, 'Game Setup'!$JE$8:$JE$176, 0), MATCH($E216, 'Game Setup'!$ML$7:$NE$7, 0)), ""))</f>
        <v/>
      </c>
      <c r="BT216" s="74" t="str">
        <f>IF(OR($O216="", $BQ216=""), "", IFERROR(INDEX('Game Setup'!$ML$8:$NE$176, MATCH($BQ216, 'Game Setup'!$JE$8:$JE$176, 0), MATCH($O216, 'Game Setup'!$ML$7:$NE$7, 0)), ""))</f>
        <v/>
      </c>
      <c r="BU216" s="74" t="str">
        <f>IF(OR($O216="", $BQ216=""), "", IFERROR(INDEX('Game Setup'!$NG$8:$NG$176, MATCH($BQ216, 'Game Setup'!$JE$8:$JE$176, 0)), ""))</f>
        <v/>
      </c>
      <c r="BV216" s="26"/>
      <c r="BW216" s="179" t="str">
        <f t="shared" si="116"/>
        <v/>
      </c>
      <c r="BX216" s="180" t="str">
        <f t="shared" si="117"/>
        <v/>
      </c>
      <c r="BY216" s="26"/>
      <c r="BZ216" s="40" t="str">
        <f t="shared" si="100"/>
        <v/>
      </c>
      <c r="CB216" s="40" t="str">
        <f t="shared" si="101"/>
        <v/>
      </c>
      <c r="CD216" s="28" t="str">
        <f t="shared" si="102"/>
        <v/>
      </c>
      <c r="CF216" s="28" t="str">
        <f t="shared" si="118"/>
        <v/>
      </c>
      <c r="CH216" s="28" t="str">
        <f t="shared" si="103"/>
        <v/>
      </c>
      <c r="CJ216" s="28" t="str">
        <f t="shared" si="119"/>
        <v/>
      </c>
      <c r="CL216" s="28">
        <f t="shared" si="120"/>
        <v>0</v>
      </c>
      <c r="CN216" s="28" t="str">
        <f t="shared" si="121"/>
        <v/>
      </c>
      <c r="CO216" s="26"/>
      <c r="CP216" s="28" t="str">
        <f t="shared" si="104"/>
        <v/>
      </c>
      <c r="CS216" s="17" t="str">
        <f t="shared" si="122"/>
        <v/>
      </c>
      <c r="CT216" s="19" t="str">
        <f t="shared" si="123"/>
        <v/>
      </c>
      <c r="CV216" s="179" t="str">
        <f t="shared" si="124"/>
        <v/>
      </c>
      <c r="CW216" s="180" t="str">
        <f t="shared" si="125"/>
        <v/>
      </c>
      <c r="CY216" s="28" t="str">
        <f t="shared" si="126"/>
        <v/>
      </c>
      <c r="CZ216" s="28" t="str">
        <f t="shared" si="127"/>
        <v/>
      </c>
      <c r="DU216" s="121" t="str">
        <f t="shared" si="105"/>
        <v/>
      </c>
      <c r="DW216" s="17" t="str">
        <f t="shared" si="106"/>
        <v/>
      </c>
    </row>
    <row r="217" spans="1:127" ht="30" customHeight="1" x14ac:dyDescent="0.25">
      <c r="A217" s="34"/>
      <c r="B217" s="266" t="str">
        <f t="shared" si="128"/>
        <v/>
      </c>
      <c r="C217" s="267"/>
      <c r="D217" s="268"/>
      <c r="E217" s="269"/>
      <c r="F217" s="269"/>
      <c r="G217" s="269"/>
      <c r="H217" s="270"/>
      <c r="I217" s="270"/>
      <c r="J217" s="270"/>
      <c r="K217" s="270"/>
      <c r="L217" s="270"/>
      <c r="M217" s="270"/>
      <c r="N217" s="270"/>
      <c r="O217" s="269"/>
      <c r="P217" s="269"/>
      <c r="Q217" s="269"/>
      <c r="R217" s="271"/>
      <c r="S217" s="272"/>
      <c r="T217" s="254" t="str">
        <f t="shared" si="99"/>
        <v/>
      </c>
      <c r="U217" s="255"/>
      <c r="V217" s="34"/>
      <c r="AG217" s="17" t="str">
        <f t="shared" si="107"/>
        <v/>
      </c>
      <c r="AI217" s="263">
        <v>210</v>
      </c>
      <c r="AJ217" s="264"/>
      <c r="AK217" s="265"/>
      <c r="AL217" s="263" t="str">
        <f t="shared" si="108"/>
        <v/>
      </c>
      <c r="AM217" s="264"/>
      <c r="AN217" s="264"/>
      <c r="AO217" s="263" t="str">
        <f t="shared" si="109"/>
        <v/>
      </c>
      <c r="AP217" s="264"/>
      <c r="AQ217" s="264"/>
      <c r="AR217" s="264"/>
      <c r="AS217" s="264"/>
      <c r="AT217" s="264"/>
      <c r="AU217" s="265"/>
      <c r="AV217" s="263" t="str">
        <f t="shared" si="110"/>
        <v/>
      </c>
      <c r="AW217" s="264"/>
      <c r="AX217" s="264"/>
      <c r="AY217" s="263" t="str">
        <f t="shared" si="111"/>
        <v/>
      </c>
      <c r="AZ217" s="265"/>
      <c r="BB217" s="24" t="str">
        <f>IF($AG217="", "", IF(AND($AL217="", $AO217="", $AV217="", $AY217=""), $BB$3, IF(COUNTIF($BB$8:$BB216, $BB$4)&gt;0, $BB$5, $BB$4)))</f>
        <v/>
      </c>
      <c r="BD217" s="31" t="str">
        <f t="shared" si="112"/>
        <v/>
      </c>
      <c r="BF217" s="28" t="str">
        <f t="shared" si="113"/>
        <v/>
      </c>
      <c r="BH217" s="28" t="str">
        <f>IF($E217="", "", $BH$3+SUMIF($O$8:$O216, $E217, $CJ$8:$CJ216)-SUMIF($E$8:$E216, $E217, $H$8:$H216))</f>
        <v/>
      </c>
      <c r="BJ217" s="17" t="str">
        <f t="shared" si="114"/>
        <v/>
      </c>
      <c r="BM217" s="28" t="str">
        <f t="shared" si="115"/>
        <v/>
      </c>
      <c r="BN217" s="26"/>
      <c r="BO217" s="28" t="str">
        <f>IF($O217="", "", $BH$3+SUMIF($O$8:$O216, $O217, $CP$8:$CP216)-SUMIF($E$8:$E216, $O217, $H$8:$H216))</f>
        <v/>
      </c>
      <c r="BP217" s="26"/>
      <c r="BQ217" s="69" t="str">
        <f>IF($AG217="", "", IF($R217="", $BQ$5, IFERROR(INDEX('Game Setup'!$JE$8:$JE$176, MATCH($R217, 'Game Setup'!$JE$8:$JE$176, 1)), "")))</f>
        <v/>
      </c>
      <c r="BR217" s="26"/>
      <c r="BS217" s="73" t="str">
        <f>IF(OR($E217="", $BQ217=""), "", IFERROR(INDEX('Game Setup'!$ML$8:$NE$176, MATCH($BQ217, 'Game Setup'!$JE$8:$JE$176, 0), MATCH($E217, 'Game Setup'!$ML$7:$NE$7, 0)), ""))</f>
        <v/>
      </c>
      <c r="BT217" s="74" t="str">
        <f>IF(OR($O217="", $BQ217=""), "", IFERROR(INDEX('Game Setup'!$ML$8:$NE$176, MATCH($BQ217, 'Game Setup'!$JE$8:$JE$176, 0), MATCH($O217, 'Game Setup'!$ML$7:$NE$7, 0)), ""))</f>
        <v/>
      </c>
      <c r="BU217" s="74" t="str">
        <f>IF(OR($O217="", $BQ217=""), "", IFERROR(INDEX('Game Setup'!$NG$8:$NG$176, MATCH($BQ217, 'Game Setup'!$JE$8:$JE$176, 0)), ""))</f>
        <v/>
      </c>
      <c r="BV217" s="26"/>
      <c r="BW217" s="179" t="str">
        <f t="shared" si="116"/>
        <v/>
      </c>
      <c r="BX217" s="180" t="str">
        <f t="shared" si="117"/>
        <v/>
      </c>
      <c r="BY217" s="26"/>
      <c r="BZ217" s="40" t="str">
        <f t="shared" si="100"/>
        <v/>
      </c>
      <c r="CB217" s="40" t="str">
        <f t="shared" si="101"/>
        <v/>
      </c>
      <c r="CD217" s="28" t="str">
        <f t="shared" si="102"/>
        <v/>
      </c>
      <c r="CF217" s="28" t="str">
        <f t="shared" si="118"/>
        <v/>
      </c>
      <c r="CH217" s="28" t="str">
        <f t="shared" si="103"/>
        <v/>
      </c>
      <c r="CJ217" s="28" t="str">
        <f t="shared" si="119"/>
        <v/>
      </c>
      <c r="CL217" s="28">
        <f t="shared" si="120"/>
        <v>0</v>
      </c>
      <c r="CN217" s="28" t="str">
        <f t="shared" si="121"/>
        <v/>
      </c>
      <c r="CO217" s="26"/>
      <c r="CP217" s="28" t="str">
        <f t="shared" si="104"/>
        <v/>
      </c>
      <c r="CS217" s="17" t="str">
        <f t="shared" si="122"/>
        <v/>
      </c>
      <c r="CT217" s="19" t="str">
        <f t="shared" si="123"/>
        <v/>
      </c>
      <c r="CV217" s="179" t="str">
        <f t="shared" si="124"/>
        <v/>
      </c>
      <c r="CW217" s="180" t="str">
        <f t="shared" si="125"/>
        <v/>
      </c>
      <c r="CY217" s="28" t="str">
        <f t="shared" si="126"/>
        <v/>
      </c>
      <c r="CZ217" s="28" t="str">
        <f t="shared" si="127"/>
        <v/>
      </c>
      <c r="DU217" s="121" t="str">
        <f t="shared" si="105"/>
        <v/>
      </c>
      <c r="DW217" s="17" t="str">
        <f t="shared" si="106"/>
        <v/>
      </c>
    </row>
    <row r="218" spans="1:127" ht="30" customHeight="1" x14ac:dyDescent="0.25">
      <c r="A218" s="34"/>
      <c r="B218" s="266" t="str">
        <f t="shared" si="128"/>
        <v/>
      </c>
      <c r="C218" s="267"/>
      <c r="D218" s="268"/>
      <c r="E218" s="269"/>
      <c r="F218" s="269"/>
      <c r="G218" s="269"/>
      <c r="H218" s="270"/>
      <c r="I218" s="270"/>
      <c r="J218" s="270"/>
      <c r="K218" s="270"/>
      <c r="L218" s="270"/>
      <c r="M218" s="270"/>
      <c r="N218" s="270"/>
      <c r="O218" s="269"/>
      <c r="P218" s="269"/>
      <c r="Q218" s="269"/>
      <c r="R218" s="271"/>
      <c r="S218" s="272"/>
      <c r="T218" s="254" t="str">
        <f t="shared" si="99"/>
        <v/>
      </c>
      <c r="U218" s="255"/>
      <c r="V218" s="34"/>
      <c r="AG218" s="17" t="str">
        <f t="shared" si="107"/>
        <v/>
      </c>
      <c r="AI218" s="263">
        <v>211</v>
      </c>
      <c r="AJ218" s="264"/>
      <c r="AK218" s="265"/>
      <c r="AL218" s="263" t="str">
        <f t="shared" si="108"/>
        <v/>
      </c>
      <c r="AM218" s="264"/>
      <c r="AN218" s="264"/>
      <c r="AO218" s="263" t="str">
        <f t="shared" si="109"/>
        <v/>
      </c>
      <c r="AP218" s="264"/>
      <c r="AQ218" s="264"/>
      <c r="AR218" s="264"/>
      <c r="AS218" s="264"/>
      <c r="AT218" s="264"/>
      <c r="AU218" s="265"/>
      <c r="AV218" s="263" t="str">
        <f t="shared" si="110"/>
        <v/>
      </c>
      <c r="AW218" s="264"/>
      <c r="AX218" s="264"/>
      <c r="AY218" s="263" t="str">
        <f t="shared" si="111"/>
        <v/>
      </c>
      <c r="AZ218" s="265"/>
      <c r="BB218" s="24" t="str">
        <f>IF($AG218="", "", IF(AND($AL218="", $AO218="", $AV218="", $AY218=""), $BB$3, IF(COUNTIF($BB$8:$BB217, $BB$4)&gt;0, $BB$5, $BB$4)))</f>
        <v/>
      </c>
      <c r="BD218" s="31" t="str">
        <f t="shared" si="112"/>
        <v/>
      </c>
      <c r="BF218" s="28" t="str">
        <f t="shared" si="113"/>
        <v/>
      </c>
      <c r="BH218" s="28" t="str">
        <f>IF($E218="", "", $BH$3+SUMIF($O$8:$O217, $E218, $CJ$8:$CJ217)-SUMIF($E$8:$E217, $E218, $H$8:$H217))</f>
        <v/>
      </c>
      <c r="BJ218" s="17" t="str">
        <f t="shared" si="114"/>
        <v/>
      </c>
      <c r="BM218" s="28" t="str">
        <f t="shared" si="115"/>
        <v/>
      </c>
      <c r="BN218" s="26"/>
      <c r="BO218" s="28" t="str">
        <f>IF($O218="", "", $BH$3+SUMIF($O$8:$O217, $O218, $CP$8:$CP217)-SUMIF($E$8:$E217, $O218, $H$8:$H217))</f>
        <v/>
      </c>
      <c r="BP218" s="26"/>
      <c r="BQ218" s="69" t="str">
        <f>IF($AG218="", "", IF($R218="", $BQ$5, IFERROR(INDEX('Game Setup'!$JE$8:$JE$176, MATCH($R218, 'Game Setup'!$JE$8:$JE$176, 1)), "")))</f>
        <v/>
      </c>
      <c r="BR218" s="26"/>
      <c r="BS218" s="73" t="str">
        <f>IF(OR($E218="", $BQ218=""), "", IFERROR(INDEX('Game Setup'!$ML$8:$NE$176, MATCH($BQ218, 'Game Setup'!$JE$8:$JE$176, 0), MATCH($E218, 'Game Setup'!$ML$7:$NE$7, 0)), ""))</f>
        <v/>
      </c>
      <c r="BT218" s="74" t="str">
        <f>IF(OR($O218="", $BQ218=""), "", IFERROR(INDEX('Game Setup'!$ML$8:$NE$176, MATCH($BQ218, 'Game Setup'!$JE$8:$JE$176, 0), MATCH($O218, 'Game Setup'!$ML$7:$NE$7, 0)), ""))</f>
        <v/>
      </c>
      <c r="BU218" s="74" t="str">
        <f>IF(OR($O218="", $BQ218=""), "", IFERROR(INDEX('Game Setup'!$NG$8:$NG$176, MATCH($BQ218, 'Game Setup'!$JE$8:$JE$176, 0)), ""))</f>
        <v/>
      </c>
      <c r="BV218" s="26"/>
      <c r="BW218" s="179" t="str">
        <f t="shared" si="116"/>
        <v/>
      </c>
      <c r="BX218" s="180" t="str">
        <f t="shared" si="117"/>
        <v/>
      </c>
      <c r="BY218" s="26"/>
      <c r="BZ218" s="40" t="str">
        <f t="shared" si="100"/>
        <v/>
      </c>
      <c r="CB218" s="40" t="str">
        <f t="shared" si="101"/>
        <v/>
      </c>
      <c r="CD218" s="28" t="str">
        <f t="shared" si="102"/>
        <v/>
      </c>
      <c r="CF218" s="28" t="str">
        <f t="shared" si="118"/>
        <v/>
      </c>
      <c r="CH218" s="28" t="str">
        <f t="shared" si="103"/>
        <v/>
      </c>
      <c r="CJ218" s="28" t="str">
        <f t="shared" si="119"/>
        <v/>
      </c>
      <c r="CL218" s="28">
        <f t="shared" si="120"/>
        <v>0</v>
      </c>
      <c r="CN218" s="28" t="str">
        <f t="shared" si="121"/>
        <v/>
      </c>
      <c r="CO218" s="26"/>
      <c r="CP218" s="28" t="str">
        <f t="shared" si="104"/>
        <v/>
      </c>
      <c r="CS218" s="17" t="str">
        <f t="shared" si="122"/>
        <v/>
      </c>
      <c r="CT218" s="19" t="str">
        <f t="shared" si="123"/>
        <v/>
      </c>
      <c r="CV218" s="179" t="str">
        <f t="shared" si="124"/>
        <v/>
      </c>
      <c r="CW218" s="180" t="str">
        <f t="shared" si="125"/>
        <v/>
      </c>
      <c r="CY218" s="28" t="str">
        <f t="shared" si="126"/>
        <v/>
      </c>
      <c r="CZ218" s="28" t="str">
        <f t="shared" si="127"/>
        <v/>
      </c>
      <c r="DU218" s="121" t="str">
        <f t="shared" si="105"/>
        <v/>
      </c>
      <c r="DW218" s="17" t="str">
        <f t="shared" si="106"/>
        <v/>
      </c>
    </row>
    <row r="219" spans="1:127" ht="30" customHeight="1" x14ac:dyDescent="0.25">
      <c r="A219" s="34"/>
      <c r="B219" s="266" t="str">
        <f t="shared" si="128"/>
        <v/>
      </c>
      <c r="C219" s="267"/>
      <c r="D219" s="268"/>
      <c r="E219" s="269"/>
      <c r="F219" s="269"/>
      <c r="G219" s="269"/>
      <c r="H219" s="270"/>
      <c r="I219" s="270"/>
      <c r="J219" s="270"/>
      <c r="K219" s="270"/>
      <c r="L219" s="270"/>
      <c r="M219" s="270"/>
      <c r="N219" s="270"/>
      <c r="O219" s="269"/>
      <c r="P219" s="269"/>
      <c r="Q219" s="269"/>
      <c r="R219" s="271"/>
      <c r="S219" s="272"/>
      <c r="T219" s="254" t="str">
        <f t="shared" si="99"/>
        <v/>
      </c>
      <c r="U219" s="255"/>
      <c r="V219" s="34"/>
      <c r="AG219" s="17" t="str">
        <f t="shared" si="107"/>
        <v/>
      </c>
      <c r="AI219" s="263">
        <v>212</v>
      </c>
      <c r="AJ219" s="264"/>
      <c r="AK219" s="265"/>
      <c r="AL219" s="263" t="str">
        <f t="shared" si="108"/>
        <v/>
      </c>
      <c r="AM219" s="264"/>
      <c r="AN219" s="264"/>
      <c r="AO219" s="263" t="str">
        <f t="shared" si="109"/>
        <v/>
      </c>
      <c r="AP219" s="264"/>
      <c r="AQ219" s="264"/>
      <c r="AR219" s="264"/>
      <c r="AS219" s="264"/>
      <c r="AT219" s="264"/>
      <c r="AU219" s="265"/>
      <c r="AV219" s="263" t="str">
        <f t="shared" si="110"/>
        <v/>
      </c>
      <c r="AW219" s="264"/>
      <c r="AX219" s="264"/>
      <c r="AY219" s="263" t="str">
        <f t="shared" si="111"/>
        <v/>
      </c>
      <c r="AZ219" s="265"/>
      <c r="BB219" s="24" t="str">
        <f>IF($AG219="", "", IF(AND($AL219="", $AO219="", $AV219="", $AY219=""), $BB$3, IF(COUNTIF($BB$8:$BB218, $BB$4)&gt;0, $BB$5, $BB$4)))</f>
        <v/>
      </c>
      <c r="BD219" s="31" t="str">
        <f t="shared" si="112"/>
        <v/>
      </c>
      <c r="BF219" s="28" t="str">
        <f t="shared" si="113"/>
        <v/>
      </c>
      <c r="BH219" s="28" t="str">
        <f>IF($E219="", "", $BH$3+SUMIF($O$8:$O218, $E219, $CJ$8:$CJ218)-SUMIF($E$8:$E218, $E219, $H$8:$H218))</f>
        <v/>
      </c>
      <c r="BJ219" s="17" t="str">
        <f t="shared" si="114"/>
        <v/>
      </c>
      <c r="BM219" s="28" t="str">
        <f t="shared" si="115"/>
        <v/>
      </c>
      <c r="BN219" s="26"/>
      <c r="BO219" s="28" t="str">
        <f>IF($O219="", "", $BH$3+SUMIF($O$8:$O218, $O219, $CP$8:$CP218)-SUMIF($E$8:$E218, $O219, $H$8:$H218))</f>
        <v/>
      </c>
      <c r="BP219" s="26"/>
      <c r="BQ219" s="69" t="str">
        <f>IF($AG219="", "", IF($R219="", $BQ$5, IFERROR(INDEX('Game Setup'!$JE$8:$JE$176, MATCH($R219, 'Game Setup'!$JE$8:$JE$176, 1)), "")))</f>
        <v/>
      </c>
      <c r="BR219" s="26"/>
      <c r="BS219" s="73" t="str">
        <f>IF(OR($E219="", $BQ219=""), "", IFERROR(INDEX('Game Setup'!$ML$8:$NE$176, MATCH($BQ219, 'Game Setup'!$JE$8:$JE$176, 0), MATCH($E219, 'Game Setup'!$ML$7:$NE$7, 0)), ""))</f>
        <v/>
      </c>
      <c r="BT219" s="74" t="str">
        <f>IF(OR($O219="", $BQ219=""), "", IFERROR(INDEX('Game Setup'!$ML$8:$NE$176, MATCH($BQ219, 'Game Setup'!$JE$8:$JE$176, 0), MATCH($O219, 'Game Setup'!$ML$7:$NE$7, 0)), ""))</f>
        <v/>
      </c>
      <c r="BU219" s="74" t="str">
        <f>IF(OR($O219="", $BQ219=""), "", IFERROR(INDEX('Game Setup'!$NG$8:$NG$176, MATCH($BQ219, 'Game Setup'!$JE$8:$JE$176, 0)), ""))</f>
        <v/>
      </c>
      <c r="BV219" s="26"/>
      <c r="BW219" s="179" t="str">
        <f t="shared" si="116"/>
        <v/>
      </c>
      <c r="BX219" s="180" t="str">
        <f t="shared" si="117"/>
        <v/>
      </c>
      <c r="BY219" s="26"/>
      <c r="BZ219" s="40" t="str">
        <f t="shared" si="100"/>
        <v/>
      </c>
      <c r="CB219" s="40" t="str">
        <f t="shared" si="101"/>
        <v/>
      </c>
      <c r="CD219" s="28" t="str">
        <f t="shared" si="102"/>
        <v/>
      </c>
      <c r="CF219" s="28" t="str">
        <f t="shared" si="118"/>
        <v/>
      </c>
      <c r="CH219" s="28" t="str">
        <f t="shared" si="103"/>
        <v/>
      </c>
      <c r="CJ219" s="28" t="str">
        <f t="shared" si="119"/>
        <v/>
      </c>
      <c r="CL219" s="28">
        <f t="shared" si="120"/>
        <v>0</v>
      </c>
      <c r="CN219" s="28" t="str">
        <f t="shared" si="121"/>
        <v/>
      </c>
      <c r="CO219" s="26"/>
      <c r="CP219" s="28" t="str">
        <f t="shared" si="104"/>
        <v/>
      </c>
      <c r="CS219" s="17" t="str">
        <f t="shared" si="122"/>
        <v/>
      </c>
      <c r="CT219" s="19" t="str">
        <f t="shared" si="123"/>
        <v/>
      </c>
      <c r="CV219" s="179" t="str">
        <f t="shared" si="124"/>
        <v/>
      </c>
      <c r="CW219" s="180" t="str">
        <f t="shared" si="125"/>
        <v/>
      </c>
      <c r="CY219" s="28" t="str">
        <f t="shared" si="126"/>
        <v/>
      </c>
      <c r="CZ219" s="28" t="str">
        <f t="shared" si="127"/>
        <v/>
      </c>
      <c r="DU219" s="121" t="str">
        <f t="shared" si="105"/>
        <v/>
      </c>
      <c r="DW219" s="17" t="str">
        <f t="shared" si="106"/>
        <v/>
      </c>
    </row>
    <row r="220" spans="1:127" ht="30" customHeight="1" x14ac:dyDescent="0.25">
      <c r="A220" s="34"/>
      <c r="B220" s="266" t="str">
        <f t="shared" si="128"/>
        <v/>
      </c>
      <c r="C220" s="267"/>
      <c r="D220" s="268"/>
      <c r="E220" s="269"/>
      <c r="F220" s="269"/>
      <c r="G220" s="269"/>
      <c r="H220" s="270"/>
      <c r="I220" s="270"/>
      <c r="J220" s="270"/>
      <c r="K220" s="270"/>
      <c r="L220" s="270"/>
      <c r="M220" s="270"/>
      <c r="N220" s="270"/>
      <c r="O220" s="269"/>
      <c r="P220" s="269"/>
      <c r="Q220" s="269"/>
      <c r="R220" s="271"/>
      <c r="S220" s="272"/>
      <c r="T220" s="254" t="str">
        <f t="shared" si="99"/>
        <v/>
      </c>
      <c r="U220" s="255"/>
      <c r="V220" s="34"/>
      <c r="AG220" s="17" t="str">
        <f t="shared" si="107"/>
        <v/>
      </c>
      <c r="AI220" s="263">
        <v>213</v>
      </c>
      <c r="AJ220" s="264"/>
      <c r="AK220" s="265"/>
      <c r="AL220" s="263" t="str">
        <f t="shared" si="108"/>
        <v/>
      </c>
      <c r="AM220" s="264"/>
      <c r="AN220" s="264"/>
      <c r="AO220" s="263" t="str">
        <f t="shared" si="109"/>
        <v/>
      </c>
      <c r="AP220" s="264"/>
      <c r="AQ220" s="264"/>
      <c r="AR220" s="264"/>
      <c r="AS220" s="264"/>
      <c r="AT220" s="264"/>
      <c r="AU220" s="265"/>
      <c r="AV220" s="263" t="str">
        <f t="shared" si="110"/>
        <v/>
      </c>
      <c r="AW220" s="264"/>
      <c r="AX220" s="264"/>
      <c r="AY220" s="263" t="str">
        <f t="shared" si="111"/>
        <v/>
      </c>
      <c r="AZ220" s="265"/>
      <c r="BB220" s="24" t="str">
        <f>IF($AG220="", "", IF(AND($AL220="", $AO220="", $AV220="", $AY220=""), $BB$3, IF(COUNTIF($BB$8:$BB219, $BB$4)&gt;0, $BB$5, $BB$4)))</f>
        <v/>
      </c>
      <c r="BD220" s="31" t="str">
        <f t="shared" si="112"/>
        <v/>
      </c>
      <c r="BF220" s="28" t="str">
        <f t="shared" si="113"/>
        <v/>
      </c>
      <c r="BH220" s="28" t="str">
        <f>IF($E220="", "", $BH$3+SUMIF($O$8:$O219, $E220, $CJ$8:$CJ219)-SUMIF($E$8:$E219, $E220, $H$8:$H219))</f>
        <v/>
      </c>
      <c r="BJ220" s="17" t="str">
        <f t="shared" si="114"/>
        <v/>
      </c>
      <c r="BM220" s="28" t="str">
        <f t="shared" si="115"/>
        <v/>
      </c>
      <c r="BN220" s="26"/>
      <c r="BO220" s="28" t="str">
        <f>IF($O220="", "", $BH$3+SUMIF($O$8:$O219, $O220, $CP$8:$CP219)-SUMIF($E$8:$E219, $O220, $H$8:$H219))</f>
        <v/>
      </c>
      <c r="BP220" s="26"/>
      <c r="BQ220" s="69" t="str">
        <f>IF($AG220="", "", IF($R220="", $BQ$5, IFERROR(INDEX('Game Setup'!$JE$8:$JE$176, MATCH($R220, 'Game Setup'!$JE$8:$JE$176, 1)), "")))</f>
        <v/>
      </c>
      <c r="BR220" s="26"/>
      <c r="BS220" s="73" t="str">
        <f>IF(OR($E220="", $BQ220=""), "", IFERROR(INDEX('Game Setup'!$ML$8:$NE$176, MATCH($BQ220, 'Game Setup'!$JE$8:$JE$176, 0), MATCH($E220, 'Game Setup'!$ML$7:$NE$7, 0)), ""))</f>
        <v/>
      </c>
      <c r="BT220" s="74" t="str">
        <f>IF(OR($O220="", $BQ220=""), "", IFERROR(INDEX('Game Setup'!$ML$8:$NE$176, MATCH($BQ220, 'Game Setup'!$JE$8:$JE$176, 0), MATCH($O220, 'Game Setup'!$ML$7:$NE$7, 0)), ""))</f>
        <v/>
      </c>
      <c r="BU220" s="74" t="str">
        <f>IF(OR($O220="", $BQ220=""), "", IFERROR(INDEX('Game Setup'!$NG$8:$NG$176, MATCH($BQ220, 'Game Setup'!$JE$8:$JE$176, 0)), ""))</f>
        <v/>
      </c>
      <c r="BV220" s="26"/>
      <c r="BW220" s="179" t="str">
        <f t="shared" si="116"/>
        <v/>
      </c>
      <c r="BX220" s="180" t="str">
        <f t="shared" si="117"/>
        <v/>
      </c>
      <c r="BY220" s="26"/>
      <c r="BZ220" s="40" t="str">
        <f t="shared" si="100"/>
        <v/>
      </c>
      <c r="CB220" s="40" t="str">
        <f t="shared" si="101"/>
        <v/>
      </c>
      <c r="CD220" s="28" t="str">
        <f t="shared" si="102"/>
        <v/>
      </c>
      <c r="CF220" s="28" t="str">
        <f t="shared" si="118"/>
        <v/>
      </c>
      <c r="CH220" s="28" t="str">
        <f t="shared" si="103"/>
        <v/>
      </c>
      <c r="CJ220" s="28" t="str">
        <f t="shared" si="119"/>
        <v/>
      </c>
      <c r="CL220" s="28">
        <f t="shared" si="120"/>
        <v>0</v>
      </c>
      <c r="CN220" s="28" t="str">
        <f t="shared" si="121"/>
        <v/>
      </c>
      <c r="CO220" s="26"/>
      <c r="CP220" s="28" t="str">
        <f t="shared" si="104"/>
        <v/>
      </c>
      <c r="CS220" s="17" t="str">
        <f t="shared" si="122"/>
        <v/>
      </c>
      <c r="CT220" s="19" t="str">
        <f t="shared" si="123"/>
        <v/>
      </c>
      <c r="CV220" s="179" t="str">
        <f t="shared" si="124"/>
        <v/>
      </c>
      <c r="CW220" s="180" t="str">
        <f t="shared" si="125"/>
        <v/>
      </c>
      <c r="CY220" s="28" t="str">
        <f t="shared" si="126"/>
        <v/>
      </c>
      <c r="CZ220" s="28" t="str">
        <f t="shared" si="127"/>
        <v/>
      </c>
      <c r="DU220" s="121" t="str">
        <f t="shared" si="105"/>
        <v/>
      </c>
      <c r="DW220" s="17" t="str">
        <f t="shared" si="106"/>
        <v/>
      </c>
    </row>
    <row r="221" spans="1:127" ht="30" customHeight="1" x14ac:dyDescent="0.25">
      <c r="A221" s="34"/>
      <c r="B221" s="266" t="str">
        <f t="shared" si="128"/>
        <v/>
      </c>
      <c r="C221" s="267"/>
      <c r="D221" s="268"/>
      <c r="E221" s="269"/>
      <c r="F221" s="269"/>
      <c r="G221" s="269"/>
      <c r="H221" s="270"/>
      <c r="I221" s="270"/>
      <c r="J221" s="270"/>
      <c r="K221" s="270"/>
      <c r="L221" s="270"/>
      <c r="M221" s="270"/>
      <c r="N221" s="270"/>
      <c r="O221" s="269"/>
      <c r="P221" s="269"/>
      <c r="Q221" s="269"/>
      <c r="R221" s="271"/>
      <c r="S221" s="272"/>
      <c r="T221" s="254" t="str">
        <f t="shared" si="99"/>
        <v/>
      </c>
      <c r="U221" s="255"/>
      <c r="V221" s="34"/>
      <c r="AG221" s="17" t="str">
        <f t="shared" si="107"/>
        <v/>
      </c>
      <c r="AI221" s="263">
        <v>214</v>
      </c>
      <c r="AJ221" s="264"/>
      <c r="AK221" s="265"/>
      <c r="AL221" s="263" t="str">
        <f t="shared" si="108"/>
        <v/>
      </c>
      <c r="AM221" s="264"/>
      <c r="AN221" s="264"/>
      <c r="AO221" s="263" t="str">
        <f t="shared" si="109"/>
        <v/>
      </c>
      <c r="AP221" s="264"/>
      <c r="AQ221" s="264"/>
      <c r="AR221" s="264"/>
      <c r="AS221" s="264"/>
      <c r="AT221" s="264"/>
      <c r="AU221" s="265"/>
      <c r="AV221" s="263" t="str">
        <f t="shared" si="110"/>
        <v/>
      </c>
      <c r="AW221" s="264"/>
      <c r="AX221" s="264"/>
      <c r="AY221" s="263" t="str">
        <f t="shared" si="111"/>
        <v/>
      </c>
      <c r="AZ221" s="265"/>
      <c r="BB221" s="24" t="str">
        <f>IF($AG221="", "", IF(AND($AL221="", $AO221="", $AV221="", $AY221=""), $BB$3, IF(COUNTIF($BB$8:$BB220, $BB$4)&gt;0, $BB$5, $BB$4)))</f>
        <v/>
      </c>
      <c r="BD221" s="31" t="str">
        <f t="shared" si="112"/>
        <v/>
      </c>
      <c r="BF221" s="28" t="str">
        <f t="shared" si="113"/>
        <v/>
      </c>
      <c r="BH221" s="28" t="str">
        <f>IF($E221="", "", $BH$3+SUMIF($O$8:$O220, $E221, $CJ$8:$CJ220)-SUMIF($E$8:$E220, $E221, $H$8:$H220))</f>
        <v/>
      </c>
      <c r="BJ221" s="17" t="str">
        <f t="shared" si="114"/>
        <v/>
      </c>
      <c r="BM221" s="28" t="str">
        <f t="shared" si="115"/>
        <v/>
      </c>
      <c r="BN221" s="26"/>
      <c r="BO221" s="28" t="str">
        <f>IF($O221="", "", $BH$3+SUMIF($O$8:$O220, $O221, $CP$8:$CP220)-SUMIF($E$8:$E220, $O221, $H$8:$H220))</f>
        <v/>
      </c>
      <c r="BP221" s="26"/>
      <c r="BQ221" s="69" t="str">
        <f>IF($AG221="", "", IF($R221="", $BQ$5, IFERROR(INDEX('Game Setup'!$JE$8:$JE$176, MATCH($R221, 'Game Setup'!$JE$8:$JE$176, 1)), "")))</f>
        <v/>
      </c>
      <c r="BR221" s="26"/>
      <c r="BS221" s="73" t="str">
        <f>IF(OR($E221="", $BQ221=""), "", IFERROR(INDEX('Game Setup'!$ML$8:$NE$176, MATCH($BQ221, 'Game Setup'!$JE$8:$JE$176, 0), MATCH($E221, 'Game Setup'!$ML$7:$NE$7, 0)), ""))</f>
        <v/>
      </c>
      <c r="BT221" s="74" t="str">
        <f>IF(OR($O221="", $BQ221=""), "", IFERROR(INDEX('Game Setup'!$ML$8:$NE$176, MATCH($BQ221, 'Game Setup'!$JE$8:$JE$176, 0), MATCH($O221, 'Game Setup'!$ML$7:$NE$7, 0)), ""))</f>
        <v/>
      </c>
      <c r="BU221" s="74" t="str">
        <f>IF(OR($O221="", $BQ221=""), "", IFERROR(INDEX('Game Setup'!$NG$8:$NG$176, MATCH($BQ221, 'Game Setup'!$JE$8:$JE$176, 0)), ""))</f>
        <v/>
      </c>
      <c r="BV221" s="26"/>
      <c r="BW221" s="179" t="str">
        <f t="shared" si="116"/>
        <v/>
      </c>
      <c r="BX221" s="180" t="str">
        <f t="shared" si="117"/>
        <v/>
      </c>
      <c r="BY221" s="26"/>
      <c r="BZ221" s="40" t="str">
        <f t="shared" si="100"/>
        <v/>
      </c>
      <c r="CB221" s="40" t="str">
        <f t="shared" si="101"/>
        <v/>
      </c>
      <c r="CD221" s="28" t="str">
        <f t="shared" si="102"/>
        <v/>
      </c>
      <c r="CF221" s="28" t="str">
        <f t="shared" si="118"/>
        <v/>
      </c>
      <c r="CH221" s="28" t="str">
        <f t="shared" si="103"/>
        <v/>
      </c>
      <c r="CJ221" s="28" t="str">
        <f t="shared" si="119"/>
        <v/>
      </c>
      <c r="CL221" s="28">
        <f t="shared" si="120"/>
        <v>0</v>
      </c>
      <c r="CN221" s="28" t="str">
        <f t="shared" si="121"/>
        <v/>
      </c>
      <c r="CO221" s="26"/>
      <c r="CP221" s="28" t="str">
        <f t="shared" si="104"/>
        <v/>
      </c>
      <c r="CS221" s="17" t="str">
        <f t="shared" si="122"/>
        <v/>
      </c>
      <c r="CT221" s="19" t="str">
        <f t="shared" si="123"/>
        <v/>
      </c>
      <c r="CV221" s="179" t="str">
        <f t="shared" si="124"/>
        <v/>
      </c>
      <c r="CW221" s="180" t="str">
        <f t="shared" si="125"/>
        <v/>
      </c>
      <c r="CY221" s="28" t="str">
        <f t="shared" si="126"/>
        <v/>
      </c>
      <c r="CZ221" s="28" t="str">
        <f t="shared" si="127"/>
        <v/>
      </c>
      <c r="DU221" s="121" t="str">
        <f t="shared" si="105"/>
        <v/>
      </c>
      <c r="DW221" s="17" t="str">
        <f t="shared" si="106"/>
        <v/>
      </c>
    </row>
    <row r="222" spans="1:127" ht="30" customHeight="1" x14ac:dyDescent="0.25">
      <c r="A222" s="34"/>
      <c r="B222" s="266" t="str">
        <f t="shared" si="128"/>
        <v/>
      </c>
      <c r="C222" s="267"/>
      <c r="D222" s="268"/>
      <c r="E222" s="269"/>
      <c r="F222" s="269"/>
      <c r="G222" s="269"/>
      <c r="H222" s="270"/>
      <c r="I222" s="270"/>
      <c r="J222" s="270"/>
      <c r="K222" s="270"/>
      <c r="L222" s="270"/>
      <c r="M222" s="270"/>
      <c r="N222" s="270"/>
      <c r="O222" s="269"/>
      <c r="P222" s="269"/>
      <c r="Q222" s="269"/>
      <c r="R222" s="271"/>
      <c r="S222" s="272"/>
      <c r="T222" s="254" t="str">
        <f t="shared" si="99"/>
        <v/>
      </c>
      <c r="U222" s="255"/>
      <c r="V222" s="34"/>
      <c r="AG222" s="17" t="str">
        <f t="shared" si="107"/>
        <v/>
      </c>
      <c r="AI222" s="263">
        <v>215</v>
      </c>
      <c r="AJ222" s="264"/>
      <c r="AK222" s="265"/>
      <c r="AL222" s="263" t="str">
        <f t="shared" si="108"/>
        <v/>
      </c>
      <c r="AM222" s="264"/>
      <c r="AN222" s="264"/>
      <c r="AO222" s="263" t="str">
        <f t="shared" si="109"/>
        <v/>
      </c>
      <c r="AP222" s="264"/>
      <c r="AQ222" s="264"/>
      <c r="AR222" s="264"/>
      <c r="AS222" s="264"/>
      <c r="AT222" s="264"/>
      <c r="AU222" s="265"/>
      <c r="AV222" s="263" t="str">
        <f t="shared" si="110"/>
        <v/>
      </c>
      <c r="AW222" s="264"/>
      <c r="AX222" s="264"/>
      <c r="AY222" s="263" t="str">
        <f t="shared" si="111"/>
        <v/>
      </c>
      <c r="AZ222" s="265"/>
      <c r="BB222" s="24" t="str">
        <f>IF($AG222="", "", IF(AND($AL222="", $AO222="", $AV222="", $AY222=""), $BB$3, IF(COUNTIF($BB$8:$BB221, $BB$4)&gt;0, $BB$5, $BB$4)))</f>
        <v/>
      </c>
      <c r="BD222" s="31" t="str">
        <f t="shared" si="112"/>
        <v/>
      </c>
      <c r="BF222" s="28" t="str">
        <f t="shared" si="113"/>
        <v/>
      </c>
      <c r="BH222" s="28" t="str">
        <f>IF($E222="", "", $BH$3+SUMIF($O$8:$O221, $E222, $CJ$8:$CJ221)-SUMIF($E$8:$E221, $E222, $H$8:$H221))</f>
        <v/>
      </c>
      <c r="BJ222" s="17" t="str">
        <f t="shared" si="114"/>
        <v/>
      </c>
      <c r="BM222" s="28" t="str">
        <f t="shared" si="115"/>
        <v/>
      </c>
      <c r="BN222" s="26"/>
      <c r="BO222" s="28" t="str">
        <f>IF($O222="", "", $BH$3+SUMIF($O$8:$O221, $O222, $CP$8:$CP221)-SUMIF($E$8:$E221, $O222, $H$8:$H221))</f>
        <v/>
      </c>
      <c r="BP222" s="26"/>
      <c r="BQ222" s="69" t="str">
        <f>IF($AG222="", "", IF($R222="", $BQ$5, IFERROR(INDEX('Game Setup'!$JE$8:$JE$176, MATCH($R222, 'Game Setup'!$JE$8:$JE$176, 1)), "")))</f>
        <v/>
      </c>
      <c r="BR222" s="26"/>
      <c r="BS222" s="73" t="str">
        <f>IF(OR($E222="", $BQ222=""), "", IFERROR(INDEX('Game Setup'!$ML$8:$NE$176, MATCH($BQ222, 'Game Setup'!$JE$8:$JE$176, 0), MATCH($E222, 'Game Setup'!$ML$7:$NE$7, 0)), ""))</f>
        <v/>
      </c>
      <c r="BT222" s="74" t="str">
        <f>IF(OR($O222="", $BQ222=""), "", IFERROR(INDEX('Game Setup'!$ML$8:$NE$176, MATCH($BQ222, 'Game Setup'!$JE$8:$JE$176, 0), MATCH($O222, 'Game Setup'!$ML$7:$NE$7, 0)), ""))</f>
        <v/>
      </c>
      <c r="BU222" s="74" t="str">
        <f>IF(OR($O222="", $BQ222=""), "", IFERROR(INDEX('Game Setup'!$NG$8:$NG$176, MATCH($BQ222, 'Game Setup'!$JE$8:$JE$176, 0)), ""))</f>
        <v/>
      </c>
      <c r="BV222" s="26"/>
      <c r="BW222" s="179" t="str">
        <f t="shared" si="116"/>
        <v/>
      </c>
      <c r="BX222" s="180" t="str">
        <f t="shared" si="117"/>
        <v/>
      </c>
      <c r="BY222" s="26"/>
      <c r="BZ222" s="40" t="str">
        <f t="shared" si="100"/>
        <v/>
      </c>
      <c r="CB222" s="40" t="str">
        <f t="shared" si="101"/>
        <v/>
      </c>
      <c r="CD222" s="28" t="str">
        <f t="shared" si="102"/>
        <v/>
      </c>
      <c r="CF222" s="28" t="str">
        <f t="shared" si="118"/>
        <v/>
      </c>
      <c r="CH222" s="28" t="str">
        <f t="shared" si="103"/>
        <v/>
      </c>
      <c r="CJ222" s="28" t="str">
        <f t="shared" si="119"/>
        <v/>
      </c>
      <c r="CL222" s="28">
        <f t="shared" si="120"/>
        <v>0</v>
      </c>
      <c r="CN222" s="28" t="str">
        <f t="shared" si="121"/>
        <v/>
      </c>
      <c r="CO222" s="26"/>
      <c r="CP222" s="28" t="str">
        <f t="shared" si="104"/>
        <v/>
      </c>
      <c r="CS222" s="17" t="str">
        <f t="shared" si="122"/>
        <v/>
      </c>
      <c r="CT222" s="19" t="str">
        <f t="shared" si="123"/>
        <v/>
      </c>
      <c r="CV222" s="179" t="str">
        <f t="shared" si="124"/>
        <v/>
      </c>
      <c r="CW222" s="180" t="str">
        <f t="shared" si="125"/>
        <v/>
      </c>
      <c r="CY222" s="28" t="str">
        <f t="shared" si="126"/>
        <v/>
      </c>
      <c r="CZ222" s="28" t="str">
        <f t="shared" si="127"/>
        <v/>
      </c>
      <c r="DU222" s="121" t="str">
        <f t="shared" si="105"/>
        <v/>
      </c>
      <c r="DW222" s="17" t="str">
        <f t="shared" si="106"/>
        <v/>
      </c>
    </row>
    <row r="223" spans="1:127" ht="30" customHeight="1" x14ac:dyDescent="0.25">
      <c r="A223" s="34"/>
      <c r="B223" s="266" t="str">
        <f t="shared" si="128"/>
        <v/>
      </c>
      <c r="C223" s="267"/>
      <c r="D223" s="268"/>
      <c r="E223" s="269"/>
      <c r="F223" s="269"/>
      <c r="G223" s="269"/>
      <c r="H223" s="270"/>
      <c r="I223" s="270"/>
      <c r="J223" s="270"/>
      <c r="K223" s="270"/>
      <c r="L223" s="270"/>
      <c r="M223" s="270"/>
      <c r="N223" s="270"/>
      <c r="O223" s="269"/>
      <c r="P223" s="269"/>
      <c r="Q223" s="269"/>
      <c r="R223" s="271"/>
      <c r="S223" s="272"/>
      <c r="T223" s="254" t="str">
        <f t="shared" si="99"/>
        <v/>
      </c>
      <c r="U223" s="255"/>
      <c r="V223" s="34"/>
      <c r="AG223" s="17" t="str">
        <f t="shared" si="107"/>
        <v/>
      </c>
      <c r="AI223" s="263">
        <v>216</v>
      </c>
      <c r="AJ223" s="264"/>
      <c r="AK223" s="265"/>
      <c r="AL223" s="263" t="str">
        <f t="shared" si="108"/>
        <v/>
      </c>
      <c r="AM223" s="264"/>
      <c r="AN223" s="264"/>
      <c r="AO223" s="263" t="str">
        <f t="shared" si="109"/>
        <v/>
      </c>
      <c r="AP223" s="264"/>
      <c r="AQ223" s="264"/>
      <c r="AR223" s="264"/>
      <c r="AS223" s="264"/>
      <c r="AT223" s="264"/>
      <c r="AU223" s="265"/>
      <c r="AV223" s="263" t="str">
        <f t="shared" si="110"/>
        <v/>
      </c>
      <c r="AW223" s="264"/>
      <c r="AX223" s="264"/>
      <c r="AY223" s="263" t="str">
        <f t="shared" si="111"/>
        <v/>
      </c>
      <c r="AZ223" s="265"/>
      <c r="BB223" s="24" t="str">
        <f>IF($AG223="", "", IF(AND($AL223="", $AO223="", $AV223="", $AY223=""), $BB$3, IF(COUNTIF($BB$8:$BB222, $BB$4)&gt;0, $BB$5, $BB$4)))</f>
        <v/>
      </c>
      <c r="BD223" s="31" t="str">
        <f t="shared" si="112"/>
        <v/>
      </c>
      <c r="BF223" s="28" t="str">
        <f t="shared" si="113"/>
        <v/>
      </c>
      <c r="BH223" s="28" t="str">
        <f>IF($E223="", "", $BH$3+SUMIF($O$8:$O222, $E223, $CJ$8:$CJ222)-SUMIF($E$8:$E222, $E223, $H$8:$H222))</f>
        <v/>
      </c>
      <c r="BJ223" s="17" t="str">
        <f t="shared" si="114"/>
        <v/>
      </c>
      <c r="BM223" s="28" t="str">
        <f t="shared" si="115"/>
        <v/>
      </c>
      <c r="BN223" s="26"/>
      <c r="BO223" s="28" t="str">
        <f>IF($O223="", "", $BH$3+SUMIF($O$8:$O222, $O223, $CP$8:$CP222)-SUMIF($E$8:$E222, $O223, $H$8:$H222))</f>
        <v/>
      </c>
      <c r="BP223" s="26"/>
      <c r="BQ223" s="69" t="str">
        <f>IF($AG223="", "", IF($R223="", $BQ$5, IFERROR(INDEX('Game Setup'!$JE$8:$JE$176, MATCH($R223, 'Game Setup'!$JE$8:$JE$176, 1)), "")))</f>
        <v/>
      </c>
      <c r="BR223" s="26"/>
      <c r="BS223" s="73" t="str">
        <f>IF(OR($E223="", $BQ223=""), "", IFERROR(INDEX('Game Setup'!$ML$8:$NE$176, MATCH($BQ223, 'Game Setup'!$JE$8:$JE$176, 0), MATCH($E223, 'Game Setup'!$ML$7:$NE$7, 0)), ""))</f>
        <v/>
      </c>
      <c r="BT223" s="74" t="str">
        <f>IF(OR($O223="", $BQ223=""), "", IFERROR(INDEX('Game Setup'!$ML$8:$NE$176, MATCH($BQ223, 'Game Setup'!$JE$8:$JE$176, 0), MATCH($O223, 'Game Setup'!$ML$7:$NE$7, 0)), ""))</f>
        <v/>
      </c>
      <c r="BU223" s="74" t="str">
        <f>IF(OR($O223="", $BQ223=""), "", IFERROR(INDEX('Game Setup'!$NG$8:$NG$176, MATCH($BQ223, 'Game Setup'!$JE$8:$JE$176, 0)), ""))</f>
        <v/>
      </c>
      <c r="BV223" s="26"/>
      <c r="BW223" s="179" t="str">
        <f t="shared" si="116"/>
        <v/>
      </c>
      <c r="BX223" s="180" t="str">
        <f t="shared" si="117"/>
        <v/>
      </c>
      <c r="BY223" s="26"/>
      <c r="BZ223" s="40" t="str">
        <f t="shared" si="100"/>
        <v/>
      </c>
      <c r="CB223" s="40" t="str">
        <f t="shared" si="101"/>
        <v/>
      </c>
      <c r="CD223" s="28" t="str">
        <f t="shared" si="102"/>
        <v/>
      </c>
      <c r="CF223" s="28" t="str">
        <f t="shared" si="118"/>
        <v/>
      </c>
      <c r="CH223" s="28" t="str">
        <f t="shared" si="103"/>
        <v/>
      </c>
      <c r="CJ223" s="28" t="str">
        <f t="shared" si="119"/>
        <v/>
      </c>
      <c r="CL223" s="28">
        <f t="shared" si="120"/>
        <v>0</v>
      </c>
      <c r="CN223" s="28" t="str">
        <f t="shared" si="121"/>
        <v/>
      </c>
      <c r="CO223" s="26"/>
      <c r="CP223" s="28" t="str">
        <f t="shared" si="104"/>
        <v/>
      </c>
      <c r="CS223" s="17" t="str">
        <f t="shared" si="122"/>
        <v/>
      </c>
      <c r="CT223" s="19" t="str">
        <f t="shared" si="123"/>
        <v/>
      </c>
      <c r="CV223" s="179" t="str">
        <f t="shared" si="124"/>
        <v/>
      </c>
      <c r="CW223" s="180" t="str">
        <f t="shared" si="125"/>
        <v/>
      </c>
      <c r="CY223" s="28" t="str">
        <f t="shared" si="126"/>
        <v/>
      </c>
      <c r="CZ223" s="28" t="str">
        <f t="shared" si="127"/>
        <v/>
      </c>
      <c r="DU223" s="121" t="str">
        <f t="shared" si="105"/>
        <v/>
      </c>
      <c r="DW223" s="17" t="str">
        <f t="shared" si="106"/>
        <v/>
      </c>
    </row>
    <row r="224" spans="1:127" ht="30" customHeight="1" x14ac:dyDescent="0.25">
      <c r="A224" s="34"/>
      <c r="B224" s="266" t="str">
        <f t="shared" si="128"/>
        <v/>
      </c>
      <c r="C224" s="267"/>
      <c r="D224" s="268"/>
      <c r="E224" s="269"/>
      <c r="F224" s="269"/>
      <c r="G224" s="269"/>
      <c r="H224" s="270"/>
      <c r="I224" s="270"/>
      <c r="J224" s="270"/>
      <c r="K224" s="270"/>
      <c r="L224" s="270"/>
      <c r="M224" s="270"/>
      <c r="N224" s="270"/>
      <c r="O224" s="269"/>
      <c r="P224" s="269"/>
      <c r="Q224" s="269"/>
      <c r="R224" s="271"/>
      <c r="S224" s="272"/>
      <c r="T224" s="254" t="str">
        <f t="shared" si="99"/>
        <v/>
      </c>
      <c r="U224" s="255"/>
      <c r="V224" s="34"/>
      <c r="AG224" s="17" t="str">
        <f t="shared" si="107"/>
        <v/>
      </c>
      <c r="AI224" s="263">
        <v>217</v>
      </c>
      <c r="AJ224" s="264"/>
      <c r="AK224" s="265"/>
      <c r="AL224" s="263" t="str">
        <f t="shared" si="108"/>
        <v/>
      </c>
      <c r="AM224" s="264"/>
      <c r="AN224" s="264"/>
      <c r="AO224" s="263" t="str">
        <f t="shared" si="109"/>
        <v/>
      </c>
      <c r="AP224" s="264"/>
      <c r="AQ224" s="264"/>
      <c r="AR224" s="264"/>
      <c r="AS224" s="264"/>
      <c r="AT224" s="264"/>
      <c r="AU224" s="265"/>
      <c r="AV224" s="263" t="str">
        <f t="shared" si="110"/>
        <v/>
      </c>
      <c r="AW224" s="264"/>
      <c r="AX224" s="264"/>
      <c r="AY224" s="263" t="str">
        <f t="shared" si="111"/>
        <v/>
      </c>
      <c r="AZ224" s="265"/>
      <c r="BB224" s="24" t="str">
        <f>IF($AG224="", "", IF(AND($AL224="", $AO224="", $AV224="", $AY224=""), $BB$3, IF(COUNTIF($BB$8:$BB223, $BB$4)&gt;0, $BB$5, $BB$4)))</f>
        <v/>
      </c>
      <c r="BD224" s="31" t="str">
        <f t="shared" si="112"/>
        <v/>
      </c>
      <c r="BF224" s="28" t="str">
        <f t="shared" si="113"/>
        <v/>
      </c>
      <c r="BH224" s="28" t="str">
        <f>IF($E224="", "", $BH$3+SUMIF($O$8:$O223, $E224, $CJ$8:$CJ223)-SUMIF($E$8:$E223, $E224, $H$8:$H223))</f>
        <v/>
      </c>
      <c r="BJ224" s="17" t="str">
        <f t="shared" si="114"/>
        <v/>
      </c>
      <c r="BM224" s="28" t="str">
        <f t="shared" si="115"/>
        <v/>
      </c>
      <c r="BN224" s="26"/>
      <c r="BO224" s="28" t="str">
        <f>IF($O224="", "", $BH$3+SUMIF($O$8:$O223, $O224, $CP$8:$CP223)-SUMIF($E$8:$E223, $O224, $H$8:$H223))</f>
        <v/>
      </c>
      <c r="BP224" s="26"/>
      <c r="BQ224" s="69" t="str">
        <f>IF($AG224="", "", IF($R224="", $BQ$5, IFERROR(INDEX('Game Setup'!$JE$8:$JE$176, MATCH($R224, 'Game Setup'!$JE$8:$JE$176, 1)), "")))</f>
        <v/>
      </c>
      <c r="BR224" s="26"/>
      <c r="BS224" s="73" t="str">
        <f>IF(OR($E224="", $BQ224=""), "", IFERROR(INDEX('Game Setup'!$ML$8:$NE$176, MATCH($BQ224, 'Game Setup'!$JE$8:$JE$176, 0), MATCH($E224, 'Game Setup'!$ML$7:$NE$7, 0)), ""))</f>
        <v/>
      </c>
      <c r="BT224" s="74" t="str">
        <f>IF(OR($O224="", $BQ224=""), "", IFERROR(INDEX('Game Setup'!$ML$8:$NE$176, MATCH($BQ224, 'Game Setup'!$JE$8:$JE$176, 0), MATCH($O224, 'Game Setup'!$ML$7:$NE$7, 0)), ""))</f>
        <v/>
      </c>
      <c r="BU224" s="74" t="str">
        <f>IF(OR($O224="", $BQ224=""), "", IFERROR(INDEX('Game Setup'!$NG$8:$NG$176, MATCH($BQ224, 'Game Setup'!$JE$8:$JE$176, 0)), ""))</f>
        <v/>
      </c>
      <c r="BV224" s="26"/>
      <c r="BW224" s="179" t="str">
        <f t="shared" si="116"/>
        <v/>
      </c>
      <c r="BX224" s="180" t="str">
        <f t="shared" si="117"/>
        <v/>
      </c>
      <c r="BY224" s="26"/>
      <c r="BZ224" s="40" t="str">
        <f t="shared" si="100"/>
        <v/>
      </c>
      <c r="CB224" s="40" t="str">
        <f t="shared" si="101"/>
        <v/>
      </c>
      <c r="CD224" s="28" t="str">
        <f t="shared" si="102"/>
        <v/>
      </c>
      <c r="CF224" s="28" t="str">
        <f t="shared" si="118"/>
        <v/>
      </c>
      <c r="CH224" s="28" t="str">
        <f t="shared" si="103"/>
        <v/>
      </c>
      <c r="CJ224" s="28" t="str">
        <f t="shared" si="119"/>
        <v/>
      </c>
      <c r="CL224" s="28">
        <f t="shared" si="120"/>
        <v>0</v>
      </c>
      <c r="CN224" s="28" t="str">
        <f t="shared" si="121"/>
        <v/>
      </c>
      <c r="CO224" s="26"/>
      <c r="CP224" s="28" t="str">
        <f t="shared" si="104"/>
        <v/>
      </c>
      <c r="CS224" s="17" t="str">
        <f t="shared" si="122"/>
        <v/>
      </c>
      <c r="CT224" s="19" t="str">
        <f t="shared" si="123"/>
        <v/>
      </c>
      <c r="CV224" s="179" t="str">
        <f t="shared" si="124"/>
        <v/>
      </c>
      <c r="CW224" s="180" t="str">
        <f t="shared" si="125"/>
        <v/>
      </c>
      <c r="CY224" s="28" t="str">
        <f t="shared" si="126"/>
        <v/>
      </c>
      <c r="CZ224" s="28" t="str">
        <f t="shared" si="127"/>
        <v/>
      </c>
      <c r="DU224" s="121" t="str">
        <f t="shared" si="105"/>
        <v/>
      </c>
      <c r="DW224" s="17" t="str">
        <f t="shared" si="106"/>
        <v/>
      </c>
    </row>
    <row r="225" spans="1:127" ht="30" customHeight="1" x14ac:dyDescent="0.25">
      <c r="A225" s="34"/>
      <c r="B225" s="266" t="str">
        <f t="shared" si="128"/>
        <v/>
      </c>
      <c r="C225" s="267"/>
      <c r="D225" s="268"/>
      <c r="E225" s="269"/>
      <c r="F225" s="269"/>
      <c r="G225" s="269"/>
      <c r="H225" s="270"/>
      <c r="I225" s="270"/>
      <c r="J225" s="270"/>
      <c r="K225" s="270"/>
      <c r="L225" s="270"/>
      <c r="M225" s="270"/>
      <c r="N225" s="270"/>
      <c r="O225" s="269"/>
      <c r="P225" s="269"/>
      <c r="Q225" s="269"/>
      <c r="R225" s="271"/>
      <c r="S225" s="272"/>
      <c r="T225" s="254" t="str">
        <f t="shared" si="99"/>
        <v/>
      </c>
      <c r="U225" s="255"/>
      <c r="V225" s="34"/>
      <c r="AG225" s="17" t="str">
        <f t="shared" si="107"/>
        <v/>
      </c>
      <c r="AI225" s="263">
        <v>218</v>
      </c>
      <c r="AJ225" s="264"/>
      <c r="AK225" s="265"/>
      <c r="AL225" s="263" t="str">
        <f t="shared" si="108"/>
        <v/>
      </c>
      <c r="AM225" s="264"/>
      <c r="AN225" s="264"/>
      <c r="AO225" s="263" t="str">
        <f t="shared" si="109"/>
        <v/>
      </c>
      <c r="AP225" s="264"/>
      <c r="AQ225" s="264"/>
      <c r="AR225" s="264"/>
      <c r="AS225" s="264"/>
      <c r="AT225" s="264"/>
      <c r="AU225" s="265"/>
      <c r="AV225" s="263" t="str">
        <f t="shared" si="110"/>
        <v/>
      </c>
      <c r="AW225" s="264"/>
      <c r="AX225" s="264"/>
      <c r="AY225" s="263" t="str">
        <f t="shared" si="111"/>
        <v/>
      </c>
      <c r="AZ225" s="265"/>
      <c r="BB225" s="24" t="str">
        <f>IF($AG225="", "", IF(AND($AL225="", $AO225="", $AV225="", $AY225=""), $BB$3, IF(COUNTIF($BB$8:$BB224, $BB$4)&gt;0, $BB$5, $BB$4)))</f>
        <v/>
      </c>
      <c r="BD225" s="31" t="str">
        <f t="shared" si="112"/>
        <v/>
      </c>
      <c r="BF225" s="28" t="str">
        <f t="shared" si="113"/>
        <v/>
      </c>
      <c r="BH225" s="28" t="str">
        <f>IF($E225="", "", $BH$3+SUMIF($O$8:$O224, $E225, $CJ$8:$CJ224)-SUMIF($E$8:$E224, $E225, $H$8:$H224))</f>
        <v/>
      </c>
      <c r="BJ225" s="17" t="str">
        <f t="shared" si="114"/>
        <v/>
      </c>
      <c r="BM225" s="28" t="str">
        <f t="shared" si="115"/>
        <v/>
      </c>
      <c r="BN225" s="26"/>
      <c r="BO225" s="28" t="str">
        <f>IF($O225="", "", $BH$3+SUMIF($O$8:$O224, $O225, $CP$8:$CP224)-SUMIF($E$8:$E224, $O225, $H$8:$H224))</f>
        <v/>
      </c>
      <c r="BP225" s="26"/>
      <c r="BQ225" s="69" t="str">
        <f>IF($AG225="", "", IF($R225="", $BQ$5, IFERROR(INDEX('Game Setup'!$JE$8:$JE$176, MATCH($R225, 'Game Setup'!$JE$8:$JE$176, 1)), "")))</f>
        <v/>
      </c>
      <c r="BR225" s="26"/>
      <c r="BS225" s="73" t="str">
        <f>IF(OR($E225="", $BQ225=""), "", IFERROR(INDEX('Game Setup'!$ML$8:$NE$176, MATCH($BQ225, 'Game Setup'!$JE$8:$JE$176, 0), MATCH($E225, 'Game Setup'!$ML$7:$NE$7, 0)), ""))</f>
        <v/>
      </c>
      <c r="BT225" s="74" t="str">
        <f>IF(OR($O225="", $BQ225=""), "", IFERROR(INDEX('Game Setup'!$ML$8:$NE$176, MATCH($BQ225, 'Game Setup'!$JE$8:$JE$176, 0), MATCH($O225, 'Game Setup'!$ML$7:$NE$7, 0)), ""))</f>
        <v/>
      </c>
      <c r="BU225" s="74" t="str">
        <f>IF(OR($O225="", $BQ225=""), "", IFERROR(INDEX('Game Setup'!$NG$8:$NG$176, MATCH($BQ225, 'Game Setup'!$JE$8:$JE$176, 0)), ""))</f>
        <v/>
      </c>
      <c r="BV225" s="26"/>
      <c r="BW225" s="179" t="str">
        <f t="shared" si="116"/>
        <v/>
      </c>
      <c r="BX225" s="180" t="str">
        <f t="shared" si="117"/>
        <v/>
      </c>
      <c r="BY225" s="26"/>
      <c r="BZ225" s="40" t="str">
        <f t="shared" si="100"/>
        <v/>
      </c>
      <c r="CB225" s="40" t="str">
        <f t="shared" si="101"/>
        <v/>
      </c>
      <c r="CD225" s="28" t="str">
        <f t="shared" si="102"/>
        <v/>
      </c>
      <c r="CF225" s="28" t="str">
        <f t="shared" si="118"/>
        <v/>
      </c>
      <c r="CH225" s="28" t="str">
        <f t="shared" si="103"/>
        <v/>
      </c>
      <c r="CJ225" s="28" t="str">
        <f t="shared" si="119"/>
        <v/>
      </c>
      <c r="CL225" s="28">
        <f t="shared" si="120"/>
        <v>0</v>
      </c>
      <c r="CN225" s="28" t="str">
        <f t="shared" si="121"/>
        <v/>
      </c>
      <c r="CO225" s="26"/>
      <c r="CP225" s="28" t="str">
        <f t="shared" si="104"/>
        <v/>
      </c>
      <c r="CS225" s="17" t="str">
        <f t="shared" si="122"/>
        <v/>
      </c>
      <c r="CT225" s="19" t="str">
        <f t="shared" si="123"/>
        <v/>
      </c>
      <c r="CV225" s="179" t="str">
        <f t="shared" si="124"/>
        <v/>
      </c>
      <c r="CW225" s="180" t="str">
        <f t="shared" si="125"/>
        <v/>
      </c>
      <c r="CY225" s="28" t="str">
        <f t="shared" si="126"/>
        <v/>
      </c>
      <c r="CZ225" s="28" t="str">
        <f t="shared" si="127"/>
        <v/>
      </c>
      <c r="DU225" s="121" t="str">
        <f t="shared" si="105"/>
        <v/>
      </c>
      <c r="DW225" s="17" t="str">
        <f t="shared" si="106"/>
        <v/>
      </c>
    </row>
    <row r="226" spans="1:127" ht="30" customHeight="1" x14ac:dyDescent="0.25">
      <c r="A226" s="34"/>
      <c r="B226" s="266" t="str">
        <f t="shared" si="128"/>
        <v/>
      </c>
      <c r="C226" s="267"/>
      <c r="D226" s="268"/>
      <c r="E226" s="269"/>
      <c r="F226" s="269"/>
      <c r="G226" s="269"/>
      <c r="H226" s="270"/>
      <c r="I226" s="270"/>
      <c r="J226" s="270"/>
      <c r="K226" s="270"/>
      <c r="L226" s="270"/>
      <c r="M226" s="270"/>
      <c r="N226" s="270"/>
      <c r="O226" s="269"/>
      <c r="P226" s="269"/>
      <c r="Q226" s="269"/>
      <c r="R226" s="271"/>
      <c r="S226" s="272"/>
      <c r="T226" s="254" t="str">
        <f t="shared" si="99"/>
        <v/>
      </c>
      <c r="U226" s="255"/>
      <c r="V226" s="34"/>
      <c r="AG226" s="17" t="str">
        <f t="shared" si="107"/>
        <v/>
      </c>
      <c r="AI226" s="263">
        <v>219</v>
      </c>
      <c r="AJ226" s="264"/>
      <c r="AK226" s="265"/>
      <c r="AL226" s="263" t="str">
        <f t="shared" si="108"/>
        <v/>
      </c>
      <c r="AM226" s="264"/>
      <c r="AN226" s="264"/>
      <c r="AO226" s="263" t="str">
        <f t="shared" si="109"/>
        <v/>
      </c>
      <c r="AP226" s="264"/>
      <c r="AQ226" s="264"/>
      <c r="AR226" s="264"/>
      <c r="AS226" s="264"/>
      <c r="AT226" s="264"/>
      <c r="AU226" s="265"/>
      <c r="AV226" s="263" t="str">
        <f t="shared" si="110"/>
        <v/>
      </c>
      <c r="AW226" s="264"/>
      <c r="AX226" s="264"/>
      <c r="AY226" s="263" t="str">
        <f t="shared" si="111"/>
        <v/>
      </c>
      <c r="AZ226" s="265"/>
      <c r="BB226" s="24" t="str">
        <f>IF($AG226="", "", IF(AND($AL226="", $AO226="", $AV226="", $AY226=""), $BB$3, IF(COUNTIF($BB$8:$BB225, $BB$4)&gt;0, $BB$5, $BB$4)))</f>
        <v/>
      </c>
      <c r="BD226" s="31" t="str">
        <f t="shared" si="112"/>
        <v/>
      </c>
      <c r="BF226" s="28" t="str">
        <f t="shared" si="113"/>
        <v/>
      </c>
      <c r="BH226" s="28" t="str">
        <f>IF($E226="", "", $BH$3+SUMIF($O$8:$O225, $E226, $CJ$8:$CJ225)-SUMIF($E$8:$E225, $E226, $H$8:$H225))</f>
        <v/>
      </c>
      <c r="BJ226" s="17" t="str">
        <f t="shared" si="114"/>
        <v/>
      </c>
      <c r="BM226" s="28" t="str">
        <f t="shared" si="115"/>
        <v/>
      </c>
      <c r="BN226" s="26"/>
      <c r="BO226" s="28" t="str">
        <f>IF($O226="", "", $BH$3+SUMIF($O$8:$O225, $O226, $CP$8:$CP225)-SUMIF($E$8:$E225, $O226, $H$8:$H225))</f>
        <v/>
      </c>
      <c r="BP226" s="26"/>
      <c r="BQ226" s="69" t="str">
        <f>IF($AG226="", "", IF($R226="", $BQ$5, IFERROR(INDEX('Game Setup'!$JE$8:$JE$176, MATCH($R226, 'Game Setup'!$JE$8:$JE$176, 1)), "")))</f>
        <v/>
      </c>
      <c r="BR226" s="26"/>
      <c r="BS226" s="73" t="str">
        <f>IF(OR($E226="", $BQ226=""), "", IFERROR(INDEX('Game Setup'!$ML$8:$NE$176, MATCH($BQ226, 'Game Setup'!$JE$8:$JE$176, 0), MATCH($E226, 'Game Setup'!$ML$7:$NE$7, 0)), ""))</f>
        <v/>
      </c>
      <c r="BT226" s="74" t="str">
        <f>IF(OR($O226="", $BQ226=""), "", IFERROR(INDEX('Game Setup'!$ML$8:$NE$176, MATCH($BQ226, 'Game Setup'!$JE$8:$JE$176, 0), MATCH($O226, 'Game Setup'!$ML$7:$NE$7, 0)), ""))</f>
        <v/>
      </c>
      <c r="BU226" s="74" t="str">
        <f>IF(OR($O226="", $BQ226=""), "", IFERROR(INDEX('Game Setup'!$NG$8:$NG$176, MATCH($BQ226, 'Game Setup'!$JE$8:$JE$176, 0)), ""))</f>
        <v/>
      </c>
      <c r="BV226" s="26"/>
      <c r="BW226" s="179" t="str">
        <f t="shared" si="116"/>
        <v/>
      </c>
      <c r="BX226" s="180" t="str">
        <f t="shared" si="117"/>
        <v/>
      </c>
      <c r="BY226" s="26"/>
      <c r="BZ226" s="40" t="str">
        <f t="shared" si="100"/>
        <v/>
      </c>
      <c r="CB226" s="40" t="str">
        <f t="shared" si="101"/>
        <v/>
      </c>
      <c r="CD226" s="28" t="str">
        <f t="shared" si="102"/>
        <v/>
      </c>
      <c r="CF226" s="28" t="str">
        <f t="shared" si="118"/>
        <v/>
      </c>
      <c r="CH226" s="28" t="str">
        <f t="shared" si="103"/>
        <v/>
      </c>
      <c r="CJ226" s="28" t="str">
        <f t="shared" si="119"/>
        <v/>
      </c>
      <c r="CL226" s="28">
        <f t="shared" si="120"/>
        <v>0</v>
      </c>
      <c r="CN226" s="28" t="str">
        <f t="shared" si="121"/>
        <v/>
      </c>
      <c r="CO226" s="26"/>
      <c r="CP226" s="28" t="str">
        <f t="shared" si="104"/>
        <v/>
      </c>
      <c r="CS226" s="17" t="str">
        <f t="shared" si="122"/>
        <v/>
      </c>
      <c r="CT226" s="19" t="str">
        <f t="shared" si="123"/>
        <v/>
      </c>
      <c r="CV226" s="179" t="str">
        <f t="shared" si="124"/>
        <v/>
      </c>
      <c r="CW226" s="180" t="str">
        <f t="shared" si="125"/>
        <v/>
      </c>
      <c r="CY226" s="28" t="str">
        <f t="shared" si="126"/>
        <v/>
      </c>
      <c r="CZ226" s="28" t="str">
        <f t="shared" si="127"/>
        <v/>
      </c>
      <c r="DU226" s="121" t="str">
        <f t="shared" si="105"/>
        <v/>
      </c>
      <c r="DW226" s="17" t="str">
        <f t="shared" si="106"/>
        <v/>
      </c>
    </row>
    <row r="227" spans="1:127" ht="30" customHeight="1" x14ac:dyDescent="0.25">
      <c r="A227" s="34"/>
      <c r="B227" s="266" t="str">
        <f t="shared" si="128"/>
        <v/>
      </c>
      <c r="C227" s="267"/>
      <c r="D227" s="268"/>
      <c r="E227" s="269"/>
      <c r="F227" s="269"/>
      <c r="G227" s="269"/>
      <c r="H227" s="270"/>
      <c r="I227" s="270"/>
      <c r="J227" s="270"/>
      <c r="K227" s="270"/>
      <c r="L227" s="270"/>
      <c r="M227" s="270"/>
      <c r="N227" s="270"/>
      <c r="O227" s="269"/>
      <c r="P227" s="269"/>
      <c r="Q227" s="269"/>
      <c r="R227" s="271"/>
      <c r="S227" s="272"/>
      <c r="T227" s="254" t="str">
        <f t="shared" si="99"/>
        <v/>
      </c>
      <c r="U227" s="255"/>
      <c r="V227" s="34"/>
      <c r="AG227" s="17" t="str">
        <f t="shared" si="107"/>
        <v/>
      </c>
      <c r="AI227" s="263">
        <v>220</v>
      </c>
      <c r="AJ227" s="264"/>
      <c r="AK227" s="265"/>
      <c r="AL227" s="263" t="str">
        <f t="shared" si="108"/>
        <v/>
      </c>
      <c r="AM227" s="264"/>
      <c r="AN227" s="264"/>
      <c r="AO227" s="263" t="str">
        <f t="shared" si="109"/>
        <v/>
      </c>
      <c r="AP227" s="264"/>
      <c r="AQ227" s="264"/>
      <c r="AR227" s="264"/>
      <c r="AS227" s="264"/>
      <c r="AT227" s="264"/>
      <c r="AU227" s="265"/>
      <c r="AV227" s="263" t="str">
        <f t="shared" si="110"/>
        <v/>
      </c>
      <c r="AW227" s="264"/>
      <c r="AX227" s="264"/>
      <c r="AY227" s="263" t="str">
        <f t="shared" si="111"/>
        <v/>
      </c>
      <c r="AZ227" s="265"/>
      <c r="BB227" s="24" t="str">
        <f>IF($AG227="", "", IF(AND($AL227="", $AO227="", $AV227="", $AY227=""), $BB$3, IF(COUNTIF($BB$8:$BB226, $BB$4)&gt;0, $BB$5, $BB$4)))</f>
        <v/>
      </c>
      <c r="BD227" s="31" t="str">
        <f t="shared" si="112"/>
        <v/>
      </c>
      <c r="BF227" s="28" t="str">
        <f t="shared" si="113"/>
        <v/>
      </c>
      <c r="BH227" s="28" t="str">
        <f>IF($E227="", "", $BH$3+SUMIF($O$8:$O226, $E227, $CJ$8:$CJ226)-SUMIF($E$8:$E226, $E227, $H$8:$H226))</f>
        <v/>
      </c>
      <c r="BJ227" s="17" t="str">
        <f t="shared" si="114"/>
        <v/>
      </c>
      <c r="BM227" s="28" t="str">
        <f t="shared" si="115"/>
        <v/>
      </c>
      <c r="BN227" s="26"/>
      <c r="BO227" s="28" t="str">
        <f>IF($O227="", "", $BH$3+SUMIF($O$8:$O226, $O227, $CP$8:$CP226)-SUMIF($E$8:$E226, $O227, $H$8:$H226))</f>
        <v/>
      </c>
      <c r="BP227" s="26"/>
      <c r="BQ227" s="69" t="str">
        <f>IF($AG227="", "", IF($R227="", $BQ$5, IFERROR(INDEX('Game Setup'!$JE$8:$JE$176, MATCH($R227, 'Game Setup'!$JE$8:$JE$176, 1)), "")))</f>
        <v/>
      </c>
      <c r="BR227" s="26"/>
      <c r="BS227" s="73" t="str">
        <f>IF(OR($E227="", $BQ227=""), "", IFERROR(INDEX('Game Setup'!$ML$8:$NE$176, MATCH($BQ227, 'Game Setup'!$JE$8:$JE$176, 0), MATCH($E227, 'Game Setup'!$ML$7:$NE$7, 0)), ""))</f>
        <v/>
      </c>
      <c r="BT227" s="74" t="str">
        <f>IF(OR($O227="", $BQ227=""), "", IFERROR(INDEX('Game Setup'!$ML$8:$NE$176, MATCH($BQ227, 'Game Setup'!$JE$8:$JE$176, 0), MATCH($O227, 'Game Setup'!$ML$7:$NE$7, 0)), ""))</f>
        <v/>
      </c>
      <c r="BU227" s="74" t="str">
        <f>IF(OR($O227="", $BQ227=""), "", IFERROR(INDEX('Game Setup'!$NG$8:$NG$176, MATCH($BQ227, 'Game Setup'!$JE$8:$JE$176, 0)), ""))</f>
        <v/>
      </c>
      <c r="BV227" s="26"/>
      <c r="BW227" s="179" t="str">
        <f t="shared" si="116"/>
        <v/>
      </c>
      <c r="BX227" s="180" t="str">
        <f t="shared" si="117"/>
        <v/>
      </c>
      <c r="BY227" s="26"/>
      <c r="BZ227" s="40" t="str">
        <f t="shared" si="100"/>
        <v/>
      </c>
      <c r="CB227" s="40" t="str">
        <f t="shared" si="101"/>
        <v/>
      </c>
      <c r="CD227" s="28" t="str">
        <f t="shared" si="102"/>
        <v/>
      </c>
      <c r="CF227" s="28" t="str">
        <f t="shared" si="118"/>
        <v/>
      </c>
      <c r="CH227" s="28" t="str">
        <f t="shared" si="103"/>
        <v/>
      </c>
      <c r="CJ227" s="28" t="str">
        <f t="shared" si="119"/>
        <v/>
      </c>
      <c r="CL227" s="28">
        <f t="shared" si="120"/>
        <v>0</v>
      </c>
      <c r="CN227" s="28" t="str">
        <f t="shared" si="121"/>
        <v/>
      </c>
      <c r="CO227" s="26"/>
      <c r="CP227" s="28" t="str">
        <f t="shared" si="104"/>
        <v/>
      </c>
      <c r="CS227" s="17" t="str">
        <f t="shared" si="122"/>
        <v/>
      </c>
      <c r="CT227" s="19" t="str">
        <f t="shared" si="123"/>
        <v/>
      </c>
      <c r="CV227" s="179" t="str">
        <f t="shared" si="124"/>
        <v/>
      </c>
      <c r="CW227" s="180" t="str">
        <f t="shared" si="125"/>
        <v/>
      </c>
      <c r="CY227" s="28" t="str">
        <f t="shared" si="126"/>
        <v/>
      </c>
      <c r="CZ227" s="28" t="str">
        <f t="shared" si="127"/>
        <v/>
      </c>
      <c r="DU227" s="121" t="str">
        <f t="shared" si="105"/>
        <v/>
      </c>
      <c r="DW227" s="17" t="str">
        <f t="shared" si="106"/>
        <v/>
      </c>
    </row>
    <row r="228" spans="1:127" ht="30" customHeight="1" x14ac:dyDescent="0.25">
      <c r="A228" s="34"/>
      <c r="B228" s="266" t="str">
        <f t="shared" si="128"/>
        <v/>
      </c>
      <c r="C228" s="267"/>
      <c r="D228" s="268"/>
      <c r="E228" s="269"/>
      <c r="F228" s="269"/>
      <c r="G228" s="269"/>
      <c r="H228" s="270"/>
      <c r="I228" s="270"/>
      <c r="J228" s="270"/>
      <c r="K228" s="270"/>
      <c r="L228" s="270"/>
      <c r="M228" s="270"/>
      <c r="N228" s="270"/>
      <c r="O228" s="269"/>
      <c r="P228" s="269"/>
      <c r="Q228" s="269"/>
      <c r="R228" s="271"/>
      <c r="S228" s="272"/>
      <c r="T228" s="254" t="str">
        <f t="shared" si="99"/>
        <v/>
      </c>
      <c r="U228" s="255"/>
      <c r="V228" s="34"/>
      <c r="AG228" s="17" t="str">
        <f t="shared" si="107"/>
        <v/>
      </c>
      <c r="AI228" s="263">
        <v>221</v>
      </c>
      <c r="AJ228" s="264"/>
      <c r="AK228" s="265"/>
      <c r="AL228" s="263" t="str">
        <f t="shared" si="108"/>
        <v/>
      </c>
      <c r="AM228" s="264"/>
      <c r="AN228" s="264"/>
      <c r="AO228" s="263" t="str">
        <f t="shared" si="109"/>
        <v/>
      </c>
      <c r="AP228" s="264"/>
      <c r="AQ228" s="264"/>
      <c r="AR228" s="264"/>
      <c r="AS228" s="264"/>
      <c r="AT228" s="264"/>
      <c r="AU228" s="265"/>
      <c r="AV228" s="263" t="str">
        <f t="shared" si="110"/>
        <v/>
      </c>
      <c r="AW228" s="264"/>
      <c r="AX228" s="264"/>
      <c r="AY228" s="263" t="str">
        <f t="shared" si="111"/>
        <v/>
      </c>
      <c r="AZ228" s="265"/>
      <c r="BB228" s="24" t="str">
        <f>IF($AG228="", "", IF(AND($AL228="", $AO228="", $AV228="", $AY228=""), $BB$3, IF(COUNTIF($BB$8:$BB227, $BB$4)&gt;0, $BB$5, $BB$4)))</f>
        <v/>
      </c>
      <c r="BD228" s="31" t="str">
        <f t="shared" si="112"/>
        <v/>
      </c>
      <c r="BF228" s="28" t="str">
        <f t="shared" si="113"/>
        <v/>
      </c>
      <c r="BH228" s="28" t="str">
        <f>IF($E228="", "", $BH$3+SUMIF($O$8:$O227, $E228, $CJ$8:$CJ227)-SUMIF($E$8:$E227, $E228, $H$8:$H227))</f>
        <v/>
      </c>
      <c r="BJ228" s="17" t="str">
        <f t="shared" si="114"/>
        <v/>
      </c>
      <c r="BM228" s="28" t="str">
        <f t="shared" si="115"/>
        <v/>
      </c>
      <c r="BN228" s="26"/>
      <c r="BO228" s="28" t="str">
        <f>IF($O228="", "", $BH$3+SUMIF($O$8:$O227, $O228, $CP$8:$CP227)-SUMIF($E$8:$E227, $O228, $H$8:$H227))</f>
        <v/>
      </c>
      <c r="BP228" s="26"/>
      <c r="BQ228" s="69" t="str">
        <f>IF($AG228="", "", IF($R228="", $BQ$5, IFERROR(INDEX('Game Setup'!$JE$8:$JE$176, MATCH($R228, 'Game Setup'!$JE$8:$JE$176, 1)), "")))</f>
        <v/>
      </c>
      <c r="BR228" s="26"/>
      <c r="BS228" s="73" t="str">
        <f>IF(OR($E228="", $BQ228=""), "", IFERROR(INDEX('Game Setup'!$ML$8:$NE$176, MATCH($BQ228, 'Game Setup'!$JE$8:$JE$176, 0), MATCH($E228, 'Game Setup'!$ML$7:$NE$7, 0)), ""))</f>
        <v/>
      </c>
      <c r="BT228" s="74" t="str">
        <f>IF(OR($O228="", $BQ228=""), "", IFERROR(INDEX('Game Setup'!$ML$8:$NE$176, MATCH($BQ228, 'Game Setup'!$JE$8:$JE$176, 0), MATCH($O228, 'Game Setup'!$ML$7:$NE$7, 0)), ""))</f>
        <v/>
      </c>
      <c r="BU228" s="74" t="str">
        <f>IF(OR($O228="", $BQ228=""), "", IFERROR(INDEX('Game Setup'!$NG$8:$NG$176, MATCH($BQ228, 'Game Setup'!$JE$8:$JE$176, 0)), ""))</f>
        <v/>
      </c>
      <c r="BV228" s="26"/>
      <c r="BW228" s="179" t="str">
        <f t="shared" si="116"/>
        <v/>
      </c>
      <c r="BX228" s="180" t="str">
        <f t="shared" si="117"/>
        <v/>
      </c>
      <c r="BY228" s="26"/>
      <c r="BZ228" s="40" t="str">
        <f t="shared" si="100"/>
        <v/>
      </c>
      <c r="CB228" s="40" t="str">
        <f t="shared" si="101"/>
        <v/>
      </c>
      <c r="CD228" s="28" t="str">
        <f t="shared" si="102"/>
        <v/>
      </c>
      <c r="CF228" s="28" t="str">
        <f t="shared" si="118"/>
        <v/>
      </c>
      <c r="CH228" s="28" t="str">
        <f t="shared" si="103"/>
        <v/>
      </c>
      <c r="CJ228" s="28" t="str">
        <f t="shared" si="119"/>
        <v/>
      </c>
      <c r="CL228" s="28">
        <f t="shared" si="120"/>
        <v>0</v>
      </c>
      <c r="CN228" s="28" t="str">
        <f t="shared" si="121"/>
        <v/>
      </c>
      <c r="CO228" s="26"/>
      <c r="CP228" s="28" t="str">
        <f t="shared" si="104"/>
        <v/>
      </c>
      <c r="CS228" s="17" t="str">
        <f t="shared" si="122"/>
        <v/>
      </c>
      <c r="CT228" s="19" t="str">
        <f t="shared" si="123"/>
        <v/>
      </c>
      <c r="CV228" s="179" t="str">
        <f t="shared" si="124"/>
        <v/>
      </c>
      <c r="CW228" s="180" t="str">
        <f t="shared" si="125"/>
        <v/>
      </c>
      <c r="CY228" s="28" t="str">
        <f t="shared" si="126"/>
        <v/>
      </c>
      <c r="CZ228" s="28" t="str">
        <f t="shared" si="127"/>
        <v/>
      </c>
      <c r="DU228" s="121" t="str">
        <f t="shared" si="105"/>
        <v/>
      </c>
      <c r="DW228" s="17" t="str">
        <f t="shared" si="106"/>
        <v/>
      </c>
    </row>
    <row r="229" spans="1:127" ht="30" customHeight="1" x14ac:dyDescent="0.25">
      <c r="A229" s="34"/>
      <c r="B229" s="266" t="str">
        <f t="shared" si="128"/>
        <v/>
      </c>
      <c r="C229" s="267"/>
      <c r="D229" s="268"/>
      <c r="E229" s="269"/>
      <c r="F229" s="269"/>
      <c r="G229" s="269"/>
      <c r="H229" s="270"/>
      <c r="I229" s="270"/>
      <c r="J229" s="270"/>
      <c r="K229" s="270"/>
      <c r="L229" s="270"/>
      <c r="M229" s="270"/>
      <c r="N229" s="270"/>
      <c r="O229" s="269"/>
      <c r="P229" s="269"/>
      <c r="Q229" s="269"/>
      <c r="R229" s="271"/>
      <c r="S229" s="272"/>
      <c r="T229" s="254" t="str">
        <f t="shared" si="99"/>
        <v/>
      </c>
      <c r="U229" s="255"/>
      <c r="V229" s="34"/>
      <c r="AG229" s="17" t="str">
        <f t="shared" si="107"/>
        <v/>
      </c>
      <c r="AI229" s="263">
        <v>222</v>
      </c>
      <c r="AJ229" s="264"/>
      <c r="AK229" s="265"/>
      <c r="AL229" s="263" t="str">
        <f t="shared" si="108"/>
        <v/>
      </c>
      <c r="AM229" s="264"/>
      <c r="AN229" s="264"/>
      <c r="AO229" s="263" t="str">
        <f t="shared" si="109"/>
        <v/>
      </c>
      <c r="AP229" s="264"/>
      <c r="AQ229" s="264"/>
      <c r="AR229" s="264"/>
      <c r="AS229" s="264"/>
      <c r="AT229" s="264"/>
      <c r="AU229" s="265"/>
      <c r="AV229" s="263" t="str">
        <f t="shared" si="110"/>
        <v/>
      </c>
      <c r="AW229" s="264"/>
      <c r="AX229" s="264"/>
      <c r="AY229" s="263" t="str">
        <f t="shared" si="111"/>
        <v/>
      </c>
      <c r="AZ229" s="265"/>
      <c r="BB229" s="24" t="str">
        <f>IF($AG229="", "", IF(AND($AL229="", $AO229="", $AV229="", $AY229=""), $BB$3, IF(COUNTIF($BB$8:$BB228, $BB$4)&gt;0, $BB$5, $BB$4)))</f>
        <v/>
      </c>
      <c r="BD229" s="31" t="str">
        <f t="shared" si="112"/>
        <v/>
      </c>
      <c r="BF229" s="28" t="str">
        <f t="shared" si="113"/>
        <v/>
      </c>
      <c r="BH229" s="28" t="str">
        <f>IF($E229="", "", $BH$3+SUMIF($O$8:$O228, $E229, $CJ$8:$CJ228)-SUMIF($E$8:$E228, $E229, $H$8:$H228))</f>
        <v/>
      </c>
      <c r="BJ229" s="17" t="str">
        <f t="shared" si="114"/>
        <v/>
      </c>
      <c r="BM229" s="28" t="str">
        <f t="shared" si="115"/>
        <v/>
      </c>
      <c r="BN229" s="26"/>
      <c r="BO229" s="28" t="str">
        <f>IF($O229="", "", $BH$3+SUMIF($O$8:$O228, $O229, $CP$8:$CP228)-SUMIF($E$8:$E228, $O229, $H$8:$H228))</f>
        <v/>
      </c>
      <c r="BP229" s="26"/>
      <c r="BQ229" s="69" t="str">
        <f>IF($AG229="", "", IF($R229="", $BQ$5, IFERROR(INDEX('Game Setup'!$JE$8:$JE$176, MATCH($R229, 'Game Setup'!$JE$8:$JE$176, 1)), "")))</f>
        <v/>
      </c>
      <c r="BR229" s="26"/>
      <c r="BS229" s="73" t="str">
        <f>IF(OR($E229="", $BQ229=""), "", IFERROR(INDEX('Game Setup'!$ML$8:$NE$176, MATCH($BQ229, 'Game Setup'!$JE$8:$JE$176, 0), MATCH($E229, 'Game Setup'!$ML$7:$NE$7, 0)), ""))</f>
        <v/>
      </c>
      <c r="BT229" s="74" t="str">
        <f>IF(OR($O229="", $BQ229=""), "", IFERROR(INDEX('Game Setup'!$ML$8:$NE$176, MATCH($BQ229, 'Game Setup'!$JE$8:$JE$176, 0), MATCH($O229, 'Game Setup'!$ML$7:$NE$7, 0)), ""))</f>
        <v/>
      </c>
      <c r="BU229" s="74" t="str">
        <f>IF(OR($O229="", $BQ229=""), "", IFERROR(INDEX('Game Setup'!$NG$8:$NG$176, MATCH($BQ229, 'Game Setup'!$JE$8:$JE$176, 0)), ""))</f>
        <v/>
      </c>
      <c r="BV229" s="26"/>
      <c r="BW229" s="179" t="str">
        <f t="shared" si="116"/>
        <v/>
      </c>
      <c r="BX229" s="180" t="str">
        <f t="shared" si="117"/>
        <v/>
      </c>
      <c r="BY229" s="26"/>
      <c r="BZ229" s="40" t="str">
        <f t="shared" si="100"/>
        <v/>
      </c>
      <c r="CB229" s="40" t="str">
        <f t="shared" si="101"/>
        <v/>
      </c>
      <c r="CD229" s="28" t="str">
        <f t="shared" si="102"/>
        <v/>
      </c>
      <c r="CF229" s="28" t="str">
        <f t="shared" si="118"/>
        <v/>
      </c>
      <c r="CH229" s="28" t="str">
        <f t="shared" si="103"/>
        <v/>
      </c>
      <c r="CJ229" s="28" t="str">
        <f t="shared" si="119"/>
        <v/>
      </c>
      <c r="CL229" s="28">
        <f t="shared" si="120"/>
        <v>0</v>
      </c>
      <c r="CN229" s="28" t="str">
        <f t="shared" si="121"/>
        <v/>
      </c>
      <c r="CO229" s="26"/>
      <c r="CP229" s="28" t="str">
        <f t="shared" si="104"/>
        <v/>
      </c>
      <c r="CS229" s="17" t="str">
        <f t="shared" si="122"/>
        <v/>
      </c>
      <c r="CT229" s="19" t="str">
        <f t="shared" si="123"/>
        <v/>
      </c>
      <c r="CV229" s="179" t="str">
        <f t="shared" si="124"/>
        <v/>
      </c>
      <c r="CW229" s="180" t="str">
        <f t="shared" si="125"/>
        <v/>
      </c>
      <c r="CY229" s="28" t="str">
        <f t="shared" si="126"/>
        <v/>
      </c>
      <c r="CZ229" s="28" t="str">
        <f t="shared" si="127"/>
        <v/>
      </c>
      <c r="DU229" s="121" t="str">
        <f t="shared" si="105"/>
        <v/>
      </c>
      <c r="DW229" s="17" t="str">
        <f t="shared" si="106"/>
        <v/>
      </c>
    </row>
    <row r="230" spans="1:127" ht="30" customHeight="1" x14ac:dyDescent="0.25">
      <c r="A230" s="34"/>
      <c r="B230" s="266" t="str">
        <f t="shared" si="128"/>
        <v/>
      </c>
      <c r="C230" s="267"/>
      <c r="D230" s="268"/>
      <c r="E230" s="269"/>
      <c r="F230" s="269"/>
      <c r="G230" s="269"/>
      <c r="H230" s="270"/>
      <c r="I230" s="270"/>
      <c r="J230" s="270"/>
      <c r="K230" s="270"/>
      <c r="L230" s="270"/>
      <c r="M230" s="270"/>
      <c r="N230" s="270"/>
      <c r="O230" s="269"/>
      <c r="P230" s="269"/>
      <c r="Q230" s="269"/>
      <c r="R230" s="271"/>
      <c r="S230" s="272"/>
      <c r="T230" s="254" t="str">
        <f t="shared" si="99"/>
        <v/>
      </c>
      <c r="U230" s="255"/>
      <c r="V230" s="34"/>
      <c r="AG230" s="17" t="str">
        <f t="shared" si="107"/>
        <v/>
      </c>
      <c r="AI230" s="263">
        <v>223</v>
      </c>
      <c r="AJ230" s="264"/>
      <c r="AK230" s="265"/>
      <c r="AL230" s="263" t="str">
        <f t="shared" si="108"/>
        <v/>
      </c>
      <c r="AM230" s="264"/>
      <c r="AN230" s="264"/>
      <c r="AO230" s="263" t="str">
        <f t="shared" si="109"/>
        <v/>
      </c>
      <c r="AP230" s="264"/>
      <c r="AQ230" s="264"/>
      <c r="AR230" s="264"/>
      <c r="AS230" s="264"/>
      <c r="AT230" s="264"/>
      <c r="AU230" s="265"/>
      <c r="AV230" s="263" t="str">
        <f t="shared" si="110"/>
        <v/>
      </c>
      <c r="AW230" s="264"/>
      <c r="AX230" s="264"/>
      <c r="AY230" s="263" t="str">
        <f t="shared" si="111"/>
        <v/>
      </c>
      <c r="AZ230" s="265"/>
      <c r="BB230" s="24" t="str">
        <f>IF($AG230="", "", IF(AND($AL230="", $AO230="", $AV230="", $AY230=""), $BB$3, IF(COUNTIF($BB$8:$BB229, $BB$4)&gt;0, $BB$5, $BB$4)))</f>
        <v/>
      </c>
      <c r="BD230" s="31" t="str">
        <f t="shared" si="112"/>
        <v/>
      </c>
      <c r="BF230" s="28" t="str">
        <f t="shared" si="113"/>
        <v/>
      </c>
      <c r="BH230" s="28" t="str">
        <f>IF($E230="", "", $BH$3+SUMIF($O$8:$O229, $E230, $CJ$8:$CJ229)-SUMIF($E$8:$E229, $E230, $H$8:$H229))</f>
        <v/>
      </c>
      <c r="BJ230" s="17" t="str">
        <f t="shared" si="114"/>
        <v/>
      </c>
      <c r="BM230" s="28" t="str">
        <f t="shared" si="115"/>
        <v/>
      </c>
      <c r="BN230" s="26"/>
      <c r="BO230" s="28" t="str">
        <f>IF($O230="", "", $BH$3+SUMIF($O$8:$O229, $O230, $CP$8:$CP229)-SUMIF($E$8:$E229, $O230, $H$8:$H229))</f>
        <v/>
      </c>
      <c r="BP230" s="26"/>
      <c r="BQ230" s="69" t="str">
        <f>IF($AG230="", "", IF($R230="", $BQ$5, IFERROR(INDEX('Game Setup'!$JE$8:$JE$176, MATCH($R230, 'Game Setup'!$JE$8:$JE$176, 1)), "")))</f>
        <v/>
      </c>
      <c r="BR230" s="26"/>
      <c r="BS230" s="73" t="str">
        <f>IF(OR($E230="", $BQ230=""), "", IFERROR(INDEX('Game Setup'!$ML$8:$NE$176, MATCH($BQ230, 'Game Setup'!$JE$8:$JE$176, 0), MATCH($E230, 'Game Setup'!$ML$7:$NE$7, 0)), ""))</f>
        <v/>
      </c>
      <c r="BT230" s="74" t="str">
        <f>IF(OR($O230="", $BQ230=""), "", IFERROR(INDEX('Game Setup'!$ML$8:$NE$176, MATCH($BQ230, 'Game Setup'!$JE$8:$JE$176, 0), MATCH($O230, 'Game Setup'!$ML$7:$NE$7, 0)), ""))</f>
        <v/>
      </c>
      <c r="BU230" s="74" t="str">
        <f>IF(OR($O230="", $BQ230=""), "", IFERROR(INDEX('Game Setup'!$NG$8:$NG$176, MATCH($BQ230, 'Game Setup'!$JE$8:$JE$176, 0)), ""))</f>
        <v/>
      </c>
      <c r="BV230" s="26"/>
      <c r="BW230" s="179" t="str">
        <f t="shared" si="116"/>
        <v/>
      </c>
      <c r="BX230" s="180" t="str">
        <f t="shared" si="117"/>
        <v/>
      </c>
      <c r="BY230" s="26"/>
      <c r="BZ230" s="40" t="str">
        <f t="shared" si="100"/>
        <v/>
      </c>
      <c r="CB230" s="40" t="str">
        <f t="shared" si="101"/>
        <v/>
      </c>
      <c r="CD230" s="28" t="str">
        <f t="shared" si="102"/>
        <v/>
      </c>
      <c r="CF230" s="28" t="str">
        <f t="shared" si="118"/>
        <v/>
      </c>
      <c r="CH230" s="28" t="str">
        <f t="shared" si="103"/>
        <v/>
      </c>
      <c r="CJ230" s="28" t="str">
        <f t="shared" si="119"/>
        <v/>
      </c>
      <c r="CL230" s="28">
        <f t="shared" si="120"/>
        <v>0</v>
      </c>
      <c r="CN230" s="28" t="str">
        <f t="shared" si="121"/>
        <v/>
      </c>
      <c r="CO230" s="26"/>
      <c r="CP230" s="28" t="str">
        <f t="shared" si="104"/>
        <v/>
      </c>
      <c r="CS230" s="17" t="str">
        <f t="shared" si="122"/>
        <v/>
      </c>
      <c r="CT230" s="19" t="str">
        <f t="shared" si="123"/>
        <v/>
      </c>
      <c r="CV230" s="179" t="str">
        <f t="shared" si="124"/>
        <v/>
      </c>
      <c r="CW230" s="180" t="str">
        <f t="shared" si="125"/>
        <v/>
      </c>
      <c r="CY230" s="28" t="str">
        <f t="shared" si="126"/>
        <v/>
      </c>
      <c r="CZ230" s="28" t="str">
        <f t="shared" si="127"/>
        <v/>
      </c>
      <c r="DU230" s="121" t="str">
        <f t="shared" si="105"/>
        <v/>
      </c>
      <c r="DW230" s="17" t="str">
        <f t="shared" si="106"/>
        <v/>
      </c>
    </row>
    <row r="231" spans="1:127" ht="30" customHeight="1" x14ac:dyDescent="0.25">
      <c r="A231" s="34"/>
      <c r="B231" s="266" t="str">
        <f t="shared" si="128"/>
        <v/>
      </c>
      <c r="C231" s="267"/>
      <c r="D231" s="268"/>
      <c r="E231" s="269"/>
      <c r="F231" s="269"/>
      <c r="G231" s="269"/>
      <c r="H231" s="270"/>
      <c r="I231" s="270"/>
      <c r="J231" s="270"/>
      <c r="K231" s="270"/>
      <c r="L231" s="270"/>
      <c r="M231" s="270"/>
      <c r="N231" s="270"/>
      <c r="O231" s="269"/>
      <c r="P231" s="269"/>
      <c r="Q231" s="269"/>
      <c r="R231" s="271"/>
      <c r="S231" s="272"/>
      <c r="T231" s="254" t="str">
        <f t="shared" si="99"/>
        <v/>
      </c>
      <c r="U231" s="255"/>
      <c r="V231" s="34"/>
      <c r="AG231" s="17" t="str">
        <f t="shared" si="107"/>
        <v/>
      </c>
      <c r="AI231" s="263">
        <v>224</v>
      </c>
      <c r="AJ231" s="264"/>
      <c r="AK231" s="265"/>
      <c r="AL231" s="263" t="str">
        <f t="shared" si="108"/>
        <v/>
      </c>
      <c r="AM231" s="264"/>
      <c r="AN231" s="264"/>
      <c r="AO231" s="263" t="str">
        <f t="shared" si="109"/>
        <v/>
      </c>
      <c r="AP231" s="264"/>
      <c r="AQ231" s="264"/>
      <c r="AR231" s="264"/>
      <c r="AS231" s="264"/>
      <c r="AT231" s="264"/>
      <c r="AU231" s="265"/>
      <c r="AV231" s="263" t="str">
        <f t="shared" si="110"/>
        <v/>
      </c>
      <c r="AW231" s="264"/>
      <c r="AX231" s="264"/>
      <c r="AY231" s="263" t="str">
        <f t="shared" si="111"/>
        <v/>
      </c>
      <c r="AZ231" s="265"/>
      <c r="BB231" s="24" t="str">
        <f>IF($AG231="", "", IF(AND($AL231="", $AO231="", $AV231="", $AY231=""), $BB$3, IF(COUNTIF($BB$8:$BB230, $BB$4)&gt;0, $BB$5, $BB$4)))</f>
        <v/>
      </c>
      <c r="BD231" s="31" t="str">
        <f t="shared" si="112"/>
        <v/>
      </c>
      <c r="BF231" s="28" t="str">
        <f t="shared" si="113"/>
        <v/>
      </c>
      <c r="BH231" s="28" t="str">
        <f>IF($E231="", "", $BH$3+SUMIF($O$8:$O230, $E231, $CJ$8:$CJ230)-SUMIF($E$8:$E230, $E231, $H$8:$H230))</f>
        <v/>
      </c>
      <c r="BJ231" s="17" t="str">
        <f t="shared" si="114"/>
        <v/>
      </c>
      <c r="BM231" s="28" t="str">
        <f t="shared" si="115"/>
        <v/>
      </c>
      <c r="BN231" s="26"/>
      <c r="BO231" s="28" t="str">
        <f>IF($O231="", "", $BH$3+SUMIF($O$8:$O230, $O231, $CP$8:$CP230)-SUMIF($E$8:$E230, $O231, $H$8:$H230))</f>
        <v/>
      </c>
      <c r="BP231" s="26"/>
      <c r="BQ231" s="69" t="str">
        <f>IF($AG231="", "", IF($R231="", $BQ$5, IFERROR(INDEX('Game Setup'!$JE$8:$JE$176, MATCH($R231, 'Game Setup'!$JE$8:$JE$176, 1)), "")))</f>
        <v/>
      </c>
      <c r="BR231" s="26"/>
      <c r="BS231" s="73" t="str">
        <f>IF(OR($E231="", $BQ231=""), "", IFERROR(INDEX('Game Setup'!$ML$8:$NE$176, MATCH($BQ231, 'Game Setup'!$JE$8:$JE$176, 0), MATCH($E231, 'Game Setup'!$ML$7:$NE$7, 0)), ""))</f>
        <v/>
      </c>
      <c r="BT231" s="74" t="str">
        <f>IF(OR($O231="", $BQ231=""), "", IFERROR(INDEX('Game Setup'!$ML$8:$NE$176, MATCH($BQ231, 'Game Setup'!$JE$8:$JE$176, 0), MATCH($O231, 'Game Setup'!$ML$7:$NE$7, 0)), ""))</f>
        <v/>
      </c>
      <c r="BU231" s="74" t="str">
        <f>IF(OR($O231="", $BQ231=""), "", IFERROR(INDEX('Game Setup'!$NG$8:$NG$176, MATCH($BQ231, 'Game Setup'!$JE$8:$JE$176, 0)), ""))</f>
        <v/>
      </c>
      <c r="BV231" s="26"/>
      <c r="BW231" s="179" t="str">
        <f t="shared" si="116"/>
        <v/>
      </c>
      <c r="BX231" s="180" t="str">
        <f t="shared" si="117"/>
        <v/>
      </c>
      <c r="BY231" s="26"/>
      <c r="BZ231" s="40" t="str">
        <f t="shared" si="100"/>
        <v/>
      </c>
      <c r="CB231" s="40" t="str">
        <f t="shared" si="101"/>
        <v/>
      </c>
      <c r="CD231" s="28" t="str">
        <f t="shared" si="102"/>
        <v/>
      </c>
      <c r="CF231" s="28" t="str">
        <f t="shared" si="118"/>
        <v/>
      </c>
      <c r="CH231" s="28" t="str">
        <f t="shared" si="103"/>
        <v/>
      </c>
      <c r="CJ231" s="28" t="str">
        <f t="shared" si="119"/>
        <v/>
      </c>
      <c r="CL231" s="28">
        <f t="shared" si="120"/>
        <v>0</v>
      </c>
      <c r="CN231" s="28" t="str">
        <f t="shared" si="121"/>
        <v/>
      </c>
      <c r="CO231" s="26"/>
      <c r="CP231" s="28" t="str">
        <f t="shared" si="104"/>
        <v/>
      </c>
      <c r="CS231" s="17" t="str">
        <f t="shared" si="122"/>
        <v/>
      </c>
      <c r="CT231" s="19" t="str">
        <f t="shared" si="123"/>
        <v/>
      </c>
      <c r="CV231" s="179" t="str">
        <f t="shared" si="124"/>
        <v/>
      </c>
      <c r="CW231" s="180" t="str">
        <f t="shared" si="125"/>
        <v/>
      </c>
      <c r="CY231" s="28" t="str">
        <f t="shared" si="126"/>
        <v/>
      </c>
      <c r="CZ231" s="28" t="str">
        <f t="shared" si="127"/>
        <v/>
      </c>
      <c r="DU231" s="121" t="str">
        <f t="shared" si="105"/>
        <v/>
      </c>
      <c r="DW231" s="17" t="str">
        <f t="shared" si="106"/>
        <v/>
      </c>
    </row>
    <row r="232" spans="1:127" ht="30" customHeight="1" x14ac:dyDescent="0.25">
      <c r="A232" s="34"/>
      <c r="B232" s="266" t="str">
        <f t="shared" si="128"/>
        <v/>
      </c>
      <c r="C232" s="267"/>
      <c r="D232" s="268"/>
      <c r="E232" s="269"/>
      <c r="F232" s="269"/>
      <c r="G232" s="269"/>
      <c r="H232" s="270"/>
      <c r="I232" s="270"/>
      <c r="J232" s="270"/>
      <c r="K232" s="270"/>
      <c r="L232" s="270"/>
      <c r="M232" s="270"/>
      <c r="N232" s="270"/>
      <c r="O232" s="269"/>
      <c r="P232" s="269"/>
      <c r="Q232" s="269"/>
      <c r="R232" s="271"/>
      <c r="S232" s="272"/>
      <c r="T232" s="254" t="str">
        <f t="shared" si="99"/>
        <v/>
      </c>
      <c r="U232" s="255"/>
      <c r="V232" s="34"/>
      <c r="AG232" s="17" t="str">
        <f t="shared" si="107"/>
        <v/>
      </c>
      <c r="AI232" s="263">
        <v>225</v>
      </c>
      <c r="AJ232" s="264"/>
      <c r="AK232" s="265"/>
      <c r="AL232" s="263" t="str">
        <f t="shared" si="108"/>
        <v/>
      </c>
      <c r="AM232" s="264"/>
      <c r="AN232" s="264"/>
      <c r="AO232" s="263" t="str">
        <f t="shared" si="109"/>
        <v/>
      </c>
      <c r="AP232" s="264"/>
      <c r="AQ232" s="264"/>
      <c r="AR232" s="264"/>
      <c r="AS232" s="264"/>
      <c r="AT232" s="264"/>
      <c r="AU232" s="265"/>
      <c r="AV232" s="263" t="str">
        <f t="shared" si="110"/>
        <v/>
      </c>
      <c r="AW232" s="264"/>
      <c r="AX232" s="264"/>
      <c r="AY232" s="263" t="str">
        <f t="shared" si="111"/>
        <v/>
      </c>
      <c r="AZ232" s="265"/>
      <c r="BB232" s="24" t="str">
        <f>IF($AG232="", "", IF(AND($AL232="", $AO232="", $AV232="", $AY232=""), $BB$3, IF(COUNTIF($BB$8:$BB231, $BB$4)&gt;0, $BB$5, $BB$4)))</f>
        <v/>
      </c>
      <c r="BD232" s="31" t="str">
        <f t="shared" si="112"/>
        <v/>
      </c>
      <c r="BF232" s="28" t="str">
        <f t="shared" si="113"/>
        <v/>
      </c>
      <c r="BH232" s="28" t="str">
        <f>IF($E232="", "", $BH$3+SUMIF($O$8:$O231, $E232, $CJ$8:$CJ231)-SUMIF($E$8:$E231, $E232, $H$8:$H231))</f>
        <v/>
      </c>
      <c r="BJ232" s="17" t="str">
        <f t="shared" si="114"/>
        <v/>
      </c>
      <c r="BM232" s="28" t="str">
        <f t="shared" si="115"/>
        <v/>
      </c>
      <c r="BN232" s="26"/>
      <c r="BO232" s="28" t="str">
        <f>IF($O232="", "", $BH$3+SUMIF($O$8:$O231, $O232, $CP$8:$CP231)-SUMIF($E$8:$E231, $O232, $H$8:$H231))</f>
        <v/>
      </c>
      <c r="BP232" s="26"/>
      <c r="BQ232" s="69" t="str">
        <f>IF($AG232="", "", IF($R232="", $BQ$5, IFERROR(INDEX('Game Setup'!$JE$8:$JE$176, MATCH($R232, 'Game Setup'!$JE$8:$JE$176, 1)), "")))</f>
        <v/>
      </c>
      <c r="BR232" s="26"/>
      <c r="BS232" s="73" t="str">
        <f>IF(OR($E232="", $BQ232=""), "", IFERROR(INDEX('Game Setup'!$ML$8:$NE$176, MATCH($BQ232, 'Game Setup'!$JE$8:$JE$176, 0), MATCH($E232, 'Game Setup'!$ML$7:$NE$7, 0)), ""))</f>
        <v/>
      </c>
      <c r="BT232" s="74" t="str">
        <f>IF(OR($O232="", $BQ232=""), "", IFERROR(INDEX('Game Setup'!$ML$8:$NE$176, MATCH($BQ232, 'Game Setup'!$JE$8:$JE$176, 0), MATCH($O232, 'Game Setup'!$ML$7:$NE$7, 0)), ""))</f>
        <v/>
      </c>
      <c r="BU232" s="74" t="str">
        <f>IF(OR($O232="", $BQ232=""), "", IFERROR(INDEX('Game Setup'!$NG$8:$NG$176, MATCH($BQ232, 'Game Setup'!$JE$8:$JE$176, 0)), ""))</f>
        <v/>
      </c>
      <c r="BV232" s="26"/>
      <c r="BW232" s="179" t="str">
        <f t="shared" si="116"/>
        <v/>
      </c>
      <c r="BX232" s="180" t="str">
        <f t="shared" si="117"/>
        <v/>
      </c>
      <c r="BY232" s="26"/>
      <c r="BZ232" s="40" t="str">
        <f t="shared" si="100"/>
        <v/>
      </c>
      <c r="CB232" s="40" t="str">
        <f t="shared" si="101"/>
        <v/>
      </c>
      <c r="CD232" s="28" t="str">
        <f t="shared" si="102"/>
        <v/>
      </c>
      <c r="CF232" s="28" t="str">
        <f t="shared" si="118"/>
        <v/>
      </c>
      <c r="CH232" s="28" t="str">
        <f t="shared" si="103"/>
        <v/>
      </c>
      <c r="CJ232" s="28" t="str">
        <f t="shared" si="119"/>
        <v/>
      </c>
      <c r="CL232" s="28">
        <f t="shared" si="120"/>
        <v>0</v>
      </c>
      <c r="CN232" s="28" t="str">
        <f t="shared" si="121"/>
        <v/>
      </c>
      <c r="CO232" s="26"/>
      <c r="CP232" s="28" t="str">
        <f t="shared" si="104"/>
        <v/>
      </c>
      <c r="CS232" s="17" t="str">
        <f t="shared" si="122"/>
        <v/>
      </c>
      <c r="CT232" s="19" t="str">
        <f t="shared" si="123"/>
        <v/>
      </c>
      <c r="CV232" s="179" t="str">
        <f t="shared" si="124"/>
        <v/>
      </c>
      <c r="CW232" s="180" t="str">
        <f t="shared" si="125"/>
        <v/>
      </c>
      <c r="CY232" s="28" t="str">
        <f t="shared" si="126"/>
        <v/>
      </c>
      <c r="CZ232" s="28" t="str">
        <f t="shared" si="127"/>
        <v/>
      </c>
      <c r="DU232" s="121" t="str">
        <f t="shared" si="105"/>
        <v/>
      </c>
      <c r="DW232" s="17" t="str">
        <f t="shared" si="106"/>
        <v/>
      </c>
    </row>
    <row r="233" spans="1:127" ht="30" customHeight="1" x14ac:dyDescent="0.25">
      <c r="A233" s="34"/>
      <c r="B233" s="266" t="str">
        <f t="shared" si="128"/>
        <v/>
      </c>
      <c r="C233" s="267"/>
      <c r="D233" s="268"/>
      <c r="E233" s="269"/>
      <c r="F233" s="269"/>
      <c r="G233" s="269"/>
      <c r="H233" s="270"/>
      <c r="I233" s="270"/>
      <c r="J233" s="270"/>
      <c r="K233" s="270"/>
      <c r="L233" s="270"/>
      <c r="M233" s="270"/>
      <c r="N233" s="270"/>
      <c r="O233" s="269"/>
      <c r="P233" s="269"/>
      <c r="Q233" s="269"/>
      <c r="R233" s="271"/>
      <c r="S233" s="272"/>
      <c r="T233" s="254" t="str">
        <f t="shared" si="99"/>
        <v/>
      </c>
      <c r="U233" s="255"/>
      <c r="V233" s="34"/>
      <c r="AG233" s="17" t="str">
        <f t="shared" si="107"/>
        <v/>
      </c>
      <c r="AI233" s="263">
        <v>226</v>
      </c>
      <c r="AJ233" s="264"/>
      <c r="AK233" s="265"/>
      <c r="AL233" s="263" t="str">
        <f t="shared" si="108"/>
        <v/>
      </c>
      <c r="AM233" s="264"/>
      <c r="AN233" s="264"/>
      <c r="AO233" s="263" t="str">
        <f t="shared" si="109"/>
        <v/>
      </c>
      <c r="AP233" s="264"/>
      <c r="AQ233" s="264"/>
      <c r="AR233" s="264"/>
      <c r="AS233" s="264"/>
      <c r="AT233" s="264"/>
      <c r="AU233" s="265"/>
      <c r="AV233" s="263" t="str">
        <f t="shared" si="110"/>
        <v/>
      </c>
      <c r="AW233" s="264"/>
      <c r="AX233" s="264"/>
      <c r="AY233" s="263" t="str">
        <f t="shared" si="111"/>
        <v/>
      </c>
      <c r="AZ233" s="265"/>
      <c r="BB233" s="24" t="str">
        <f>IF($AG233="", "", IF(AND($AL233="", $AO233="", $AV233="", $AY233=""), $BB$3, IF(COUNTIF($BB$8:$BB232, $BB$4)&gt;0, $BB$5, $BB$4)))</f>
        <v/>
      </c>
      <c r="BD233" s="31" t="str">
        <f t="shared" si="112"/>
        <v/>
      </c>
      <c r="BF233" s="28" t="str">
        <f t="shared" si="113"/>
        <v/>
      </c>
      <c r="BH233" s="28" t="str">
        <f>IF($E233="", "", $BH$3+SUMIF($O$8:$O232, $E233, $CJ$8:$CJ232)-SUMIF($E$8:$E232, $E233, $H$8:$H232))</f>
        <v/>
      </c>
      <c r="BJ233" s="17" t="str">
        <f t="shared" si="114"/>
        <v/>
      </c>
      <c r="BM233" s="28" t="str">
        <f t="shared" si="115"/>
        <v/>
      </c>
      <c r="BN233" s="26"/>
      <c r="BO233" s="28" t="str">
        <f>IF($O233="", "", $BH$3+SUMIF($O$8:$O232, $O233, $CP$8:$CP232)-SUMIF($E$8:$E232, $O233, $H$8:$H232))</f>
        <v/>
      </c>
      <c r="BP233" s="26"/>
      <c r="BQ233" s="69" t="str">
        <f>IF($AG233="", "", IF($R233="", $BQ$5, IFERROR(INDEX('Game Setup'!$JE$8:$JE$176, MATCH($R233, 'Game Setup'!$JE$8:$JE$176, 1)), "")))</f>
        <v/>
      </c>
      <c r="BR233" s="26"/>
      <c r="BS233" s="73" t="str">
        <f>IF(OR($E233="", $BQ233=""), "", IFERROR(INDEX('Game Setup'!$ML$8:$NE$176, MATCH($BQ233, 'Game Setup'!$JE$8:$JE$176, 0), MATCH($E233, 'Game Setup'!$ML$7:$NE$7, 0)), ""))</f>
        <v/>
      </c>
      <c r="BT233" s="74" t="str">
        <f>IF(OR($O233="", $BQ233=""), "", IFERROR(INDEX('Game Setup'!$ML$8:$NE$176, MATCH($BQ233, 'Game Setup'!$JE$8:$JE$176, 0), MATCH($O233, 'Game Setup'!$ML$7:$NE$7, 0)), ""))</f>
        <v/>
      </c>
      <c r="BU233" s="74" t="str">
        <f>IF(OR($O233="", $BQ233=""), "", IFERROR(INDEX('Game Setup'!$NG$8:$NG$176, MATCH($BQ233, 'Game Setup'!$JE$8:$JE$176, 0)), ""))</f>
        <v/>
      </c>
      <c r="BV233" s="26"/>
      <c r="BW233" s="179" t="str">
        <f t="shared" si="116"/>
        <v/>
      </c>
      <c r="BX233" s="180" t="str">
        <f t="shared" si="117"/>
        <v/>
      </c>
      <c r="BY233" s="26"/>
      <c r="BZ233" s="40" t="str">
        <f t="shared" si="100"/>
        <v/>
      </c>
      <c r="CB233" s="40" t="str">
        <f t="shared" si="101"/>
        <v/>
      </c>
      <c r="CD233" s="28" t="str">
        <f t="shared" si="102"/>
        <v/>
      </c>
      <c r="CF233" s="28" t="str">
        <f t="shared" si="118"/>
        <v/>
      </c>
      <c r="CH233" s="28" t="str">
        <f t="shared" si="103"/>
        <v/>
      </c>
      <c r="CJ233" s="28" t="str">
        <f t="shared" si="119"/>
        <v/>
      </c>
      <c r="CL233" s="28">
        <f t="shared" si="120"/>
        <v>0</v>
      </c>
      <c r="CN233" s="28" t="str">
        <f t="shared" si="121"/>
        <v/>
      </c>
      <c r="CO233" s="26"/>
      <c r="CP233" s="28" t="str">
        <f t="shared" si="104"/>
        <v/>
      </c>
      <c r="CS233" s="17" t="str">
        <f t="shared" si="122"/>
        <v/>
      </c>
      <c r="CT233" s="19" t="str">
        <f t="shared" si="123"/>
        <v/>
      </c>
      <c r="CV233" s="179" t="str">
        <f t="shared" si="124"/>
        <v/>
      </c>
      <c r="CW233" s="180" t="str">
        <f t="shared" si="125"/>
        <v/>
      </c>
      <c r="CY233" s="28" t="str">
        <f t="shared" si="126"/>
        <v/>
      </c>
      <c r="CZ233" s="28" t="str">
        <f t="shared" si="127"/>
        <v/>
      </c>
      <c r="DU233" s="121" t="str">
        <f t="shared" si="105"/>
        <v/>
      </c>
      <c r="DW233" s="17" t="str">
        <f t="shared" si="106"/>
        <v/>
      </c>
    </row>
    <row r="234" spans="1:127" ht="30" customHeight="1" x14ac:dyDescent="0.25">
      <c r="A234" s="34"/>
      <c r="B234" s="266" t="str">
        <f t="shared" si="128"/>
        <v/>
      </c>
      <c r="C234" s="267"/>
      <c r="D234" s="268"/>
      <c r="E234" s="269"/>
      <c r="F234" s="269"/>
      <c r="G234" s="269"/>
      <c r="H234" s="270"/>
      <c r="I234" s="270"/>
      <c r="J234" s="270"/>
      <c r="K234" s="270"/>
      <c r="L234" s="270"/>
      <c r="M234" s="270"/>
      <c r="N234" s="270"/>
      <c r="O234" s="269"/>
      <c r="P234" s="269"/>
      <c r="Q234" s="269"/>
      <c r="R234" s="271"/>
      <c r="S234" s="272"/>
      <c r="T234" s="254" t="str">
        <f t="shared" si="99"/>
        <v/>
      </c>
      <c r="U234" s="255"/>
      <c r="V234" s="34"/>
      <c r="AG234" s="17" t="str">
        <f t="shared" si="107"/>
        <v/>
      </c>
      <c r="AI234" s="263">
        <v>227</v>
      </c>
      <c r="AJ234" s="264"/>
      <c r="AK234" s="265"/>
      <c r="AL234" s="263" t="str">
        <f t="shared" si="108"/>
        <v/>
      </c>
      <c r="AM234" s="264"/>
      <c r="AN234" s="264"/>
      <c r="AO234" s="263" t="str">
        <f t="shared" si="109"/>
        <v/>
      </c>
      <c r="AP234" s="264"/>
      <c r="AQ234" s="264"/>
      <c r="AR234" s="264"/>
      <c r="AS234" s="264"/>
      <c r="AT234" s="264"/>
      <c r="AU234" s="265"/>
      <c r="AV234" s="263" t="str">
        <f t="shared" si="110"/>
        <v/>
      </c>
      <c r="AW234" s="264"/>
      <c r="AX234" s="264"/>
      <c r="AY234" s="263" t="str">
        <f t="shared" si="111"/>
        <v/>
      </c>
      <c r="AZ234" s="265"/>
      <c r="BB234" s="24" t="str">
        <f>IF($AG234="", "", IF(AND($AL234="", $AO234="", $AV234="", $AY234=""), $BB$3, IF(COUNTIF($BB$8:$BB233, $BB$4)&gt;0, $BB$5, $BB$4)))</f>
        <v/>
      </c>
      <c r="BD234" s="31" t="str">
        <f t="shared" si="112"/>
        <v/>
      </c>
      <c r="BF234" s="28" t="str">
        <f t="shared" si="113"/>
        <v/>
      </c>
      <c r="BH234" s="28" t="str">
        <f>IF($E234="", "", $BH$3+SUMIF($O$8:$O233, $E234, $CJ$8:$CJ233)-SUMIF($E$8:$E233, $E234, $H$8:$H233))</f>
        <v/>
      </c>
      <c r="BJ234" s="17" t="str">
        <f t="shared" si="114"/>
        <v/>
      </c>
      <c r="BM234" s="28" t="str">
        <f t="shared" si="115"/>
        <v/>
      </c>
      <c r="BN234" s="26"/>
      <c r="BO234" s="28" t="str">
        <f>IF($O234="", "", $BH$3+SUMIF($O$8:$O233, $O234, $CP$8:$CP233)-SUMIF($E$8:$E233, $O234, $H$8:$H233))</f>
        <v/>
      </c>
      <c r="BP234" s="26"/>
      <c r="BQ234" s="69" t="str">
        <f>IF($AG234="", "", IF($R234="", $BQ$5, IFERROR(INDEX('Game Setup'!$JE$8:$JE$176, MATCH($R234, 'Game Setup'!$JE$8:$JE$176, 1)), "")))</f>
        <v/>
      </c>
      <c r="BR234" s="26"/>
      <c r="BS234" s="73" t="str">
        <f>IF(OR($E234="", $BQ234=""), "", IFERROR(INDEX('Game Setup'!$ML$8:$NE$176, MATCH($BQ234, 'Game Setup'!$JE$8:$JE$176, 0), MATCH($E234, 'Game Setup'!$ML$7:$NE$7, 0)), ""))</f>
        <v/>
      </c>
      <c r="BT234" s="74" t="str">
        <f>IF(OR($O234="", $BQ234=""), "", IFERROR(INDEX('Game Setup'!$ML$8:$NE$176, MATCH($BQ234, 'Game Setup'!$JE$8:$JE$176, 0), MATCH($O234, 'Game Setup'!$ML$7:$NE$7, 0)), ""))</f>
        <v/>
      </c>
      <c r="BU234" s="74" t="str">
        <f>IF(OR($O234="", $BQ234=""), "", IFERROR(INDEX('Game Setup'!$NG$8:$NG$176, MATCH($BQ234, 'Game Setup'!$JE$8:$JE$176, 0)), ""))</f>
        <v/>
      </c>
      <c r="BV234" s="26"/>
      <c r="BW234" s="179" t="str">
        <f t="shared" si="116"/>
        <v/>
      </c>
      <c r="BX234" s="180" t="str">
        <f t="shared" si="117"/>
        <v/>
      </c>
      <c r="BY234" s="26"/>
      <c r="BZ234" s="40" t="str">
        <f t="shared" si="100"/>
        <v/>
      </c>
      <c r="CB234" s="40" t="str">
        <f t="shared" si="101"/>
        <v/>
      </c>
      <c r="CD234" s="28" t="str">
        <f t="shared" si="102"/>
        <v/>
      </c>
      <c r="CF234" s="28" t="str">
        <f t="shared" si="118"/>
        <v/>
      </c>
      <c r="CH234" s="28" t="str">
        <f t="shared" si="103"/>
        <v/>
      </c>
      <c r="CJ234" s="28" t="str">
        <f t="shared" si="119"/>
        <v/>
      </c>
      <c r="CL234" s="28">
        <f t="shared" si="120"/>
        <v>0</v>
      </c>
      <c r="CN234" s="28" t="str">
        <f t="shared" si="121"/>
        <v/>
      </c>
      <c r="CO234" s="26"/>
      <c r="CP234" s="28" t="str">
        <f t="shared" si="104"/>
        <v/>
      </c>
      <c r="CS234" s="17" t="str">
        <f t="shared" si="122"/>
        <v/>
      </c>
      <c r="CT234" s="19" t="str">
        <f t="shared" si="123"/>
        <v/>
      </c>
      <c r="CV234" s="179" t="str">
        <f t="shared" si="124"/>
        <v/>
      </c>
      <c r="CW234" s="180" t="str">
        <f t="shared" si="125"/>
        <v/>
      </c>
      <c r="CY234" s="28" t="str">
        <f t="shared" si="126"/>
        <v/>
      </c>
      <c r="CZ234" s="28" t="str">
        <f t="shared" si="127"/>
        <v/>
      </c>
      <c r="DU234" s="121" t="str">
        <f t="shared" si="105"/>
        <v/>
      </c>
      <c r="DW234" s="17" t="str">
        <f t="shared" si="106"/>
        <v/>
      </c>
    </row>
    <row r="235" spans="1:127" ht="30" customHeight="1" x14ac:dyDescent="0.25">
      <c r="A235" s="34"/>
      <c r="B235" s="266" t="str">
        <f t="shared" si="128"/>
        <v/>
      </c>
      <c r="C235" s="267"/>
      <c r="D235" s="268"/>
      <c r="E235" s="269"/>
      <c r="F235" s="269"/>
      <c r="G235" s="269"/>
      <c r="H235" s="270"/>
      <c r="I235" s="270"/>
      <c r="J235" s="270"/>
      <c r="K235" s="270"/>
      <c r="L235" s="270"/>
      <c r="M235" s="270"/>
      <c r="N235" s="270"/>
      <c r="O235" s="269"/>
      <c r="P235" s="269"/>
      <c r="Q235" s="269"/>
      <c r="R235" s="271"/>
      <c r="S235" s="272"/>
      <c r="T235" s="254" t="str">
        <f t="shared" si="99"/>
        <v/>
      </c>
      <c r="U235" s="255"/>
      <c r="V235" s="34"/>
      <c r="AG235" s="17" t="str">
        <f t="shared" si="107"/>
        <v/>
      </c>
      <c r="AI235" s="263">
        <v>228</v>
      </c>
      <c r="AJ235" s="264"/>
      <c r="AK235" s="265"/>
      <c r="AL235" s="263" t="str">
        <f t="shared" si="108"/>
        <v/>
      </c>
      <c r="AM235" s="264"/>
      <c r="AN235" s="264"/>
      <c r="AO235" s="263" t="str">
        <f t="shared" si="109"/>
        <v/>
      </c>
      <c r="AP235" s="264"/>
      <c r="AQ235" s="264"/>
      <c r="AR235" s="264"/>
      <c r="AS235" s="264"/>
      <c r="AT235" s="264"/>
      <c r="AU235" s="265"/>
      <c r="AV235" s="263" t="str">
        <f t="shared" si="110"/>
        <v/>
      </c>
      <c r="AW235" s="264"/>
      <c r="AX235" s="264"/>
      <c r="AY235" s="263" t="str">
        <f t="shared" si="111"/>
        <v/>
      </c>
      <c r="AZ235" s="265"/>
      <c r="BB235" s="24" t="str">
        <f>IF($AG235="", "", IF(AND($AL235="", $AO235="", $AV235="", $AY235=""), $BB$3, IF(COUNTIF($BB$8:$BB234, $BB$4)&gt;0, $BB$5, $BB$4)))</f>
        <v/>
      </c>
      <c r="BD235" s="31" t="str">
        <f t="shared" si="112"/>
        <v/>
      </c>
      <c r="BF235" s="28" t="str">
        <f t="shared" si="113"/>
        <v/>
      </c>
      <c r="BH235" s="28" t="str">
        <f>IF($E235="", "", $BH$3+SUMIF($O$8:$O234, $E235, $CJ$8:$CJ234)-SUMIF($E$8:$E234, $E235, $H$8:$H234))</f>
        <v/>
      </c>
      <c r="BJ235" s="17" t="str">
        <f t="shared" si="114"/>
        <v/>
      </c>
      <c r="BM235" s="28" t="str">
        <f t="shared" si="115"/>
        <v/>
      </c>
      <c r="BN235" s="26"/>
      <c r="BO235" s="28" t="str">
        <f>IF($O235="", "", $BH$3+SUMIF($O$8:$O234, $O235, $CP$8:$CP234)-SUMIF($E$8:$E234, $O235, $H$8:$H234))</f>
        <v/>
      </c>
      <c r="BP235" s="26"/>
      <c r="BQ235" s="69" t="str">
        <f>IF($AG235="", "", IF($R235="", $BQ$5, IFERROR(INDEX('Game Setup'!$JE$8:$JE$176, MATCH($R235, 'Game Setup'!$JE$8:$JE$176, 1)), "")))</f>
        <v/>
      </c>
      <c r="BR235" s="26"/>
      <c r="BS235" s="73" t="str">
        <f>IF(OR($E235="", $BQ235=""), "", IFERROR(INDEX('Game Setup'!$ML$8:$NE$176, MATCH($BQ235, 'Game Setup'!$JE$8:$JE$176, 0), MATCH($E235, 'Game Setup'!$ML$7:$NE$7, 0)), ""))</f>
        <v/>
      </c>
      <c r="BT235" s="74" t="str">
        <f>IF(OR($O235="", $BQ235=""), "", IFERROR(INDEX('Game Setup'!$ML$8:$NE$176, MATCH($BQ235, 'Game Setup'!$JE$8:$JE$176, 0), MATCH($O235, 'Game Setup'!$ML$7:$NE$7, 0)), ""))</f>
        <v/>
      </c>
      <c r="BU235" s="74" t="str">
        <f>IF(OR($O235="", $BQ235=""), "", IFERROR(INDEX('Game Setup'!$NG$8:$NG$176, MATCH($BQ235, 'Game Setup'!$JE$8:$JE$176, 0)), ""))</f>
        <v/>
      </c>
      <c r="BV235" s="26"/>
      <c r="BW235" s="179" t="str">
        <f t="shared" si="116"/>
        <v/>
      </c>
      <c r="BX235" s="180" t="str">
        <f t="shared" si="117"/>
        <v/>
      </c>
      <c r="BY235" s="26"/>
      <c r="BZ235" s="40" t="str">
        <f t="shared" si="100"/>
        <v/>
      </c>
      <c r="CB235" s="40" t="str">
        <f t="shared" si="101"/>
        <v/>
      </c>
      <c r="CD235" s="28" t="str">
        <f t="shared" si="102"/>
        <v/>
      </c>
      <c r="CF235" s="28" t="str">
        <f t="shared" si="118"/>
        <v/>
      </c>
      <c r="CH235" s="28" t="str">
        <f t="shared" si="103"/>
        <v/>
      </c>
      <c r="CJ235" s="28" t="str">
        <f t="shared" si="119"/>
        <v/>
      </c>
      <c r="CL235" s="28">
        <f t="shared" si="120"/>
        <v>0</v>
      </c>
      <c r="CN235" s="28" t="str">
        <f t="shared" si="121"/>
        <v/>
      </c>
      <c r="CO235" s="26"/>
      <c r="CP235" s="28" t="str">
        <f t="shared" si="104"/>
        <v/>
      </c>
      <c r="CS235" s="17" t="str">
        <f t="shared" si="122"/>
        <v/>
      </c>
      <c r="CT235" s="19" t="str">
        <f t="shared" si="123"/>
        <v/>
      </c>
      <c r="CV235" s="179" t="str">
        <f t="shared" si="124"/>
        <v/>
      </c>
      <c r="CW235" s="180" t="str">
        <f t="shared" si="125"/>
        <v/>
      </c>
      <c r="CY235" s="28" t="str">
        <f t="shared" si="126"/>
        <v/>
      </c>
      <c r="CZ235" s="28" t="str">
        <f t="shared" si="127"/>
        <v/>
      </c>
      <c r="DU235" s="121" t="str">
        <f t="shared" si="105"/>
        <v/>
      </c>
      <c r="DW235" s="17" t="str">
        <f t="shared" si="106"/>
        <v/>
      </c>
    </row>
    <row r="236" spans="1:127" ht="30" customHeight="1" x14ac:dyDescent="0.25">
      <c r="A236" s="34"/>
      <c r="B236" s="266" t="str">
        <f t="shared" si="128"/>
        <v/>
      </c>
      <c r="C236" s="267"/>
      <c r="D236" s="268"/>
      <c r="E236" s="269"/>
      <c r="F236" s="269"/>
      <c r="G236" s="269"/>
      <c r="H236" s="270"/>
      <c r="I236" s="270"/>
      <c r="J236" s="270"/>
      <c r="K236" s="270"/>
      <c r="L236" s="270"/>
      <c r="M236" s="270"/>
      <c r="N236" s="270"/>
      <c r="O236" s="269"/>
      <c r="P236" s="269"/>
      <c r="Q236" s="269"/>
      <c r="R236" s="271"/>
      <c r="S236" s="272"/>
      <c r="T236" s="254" t="str">
        <f t="shared" si="99"/>
        <v/>
      </c>
      <c r="U236" s="255"/>
      <c r="V236" s="34"/>
      <c r="AG236" s="17" t="str">
        <f t="shared" si="107"/>
        <v/>
      </c>
      <c r="AI236" s="263">
        <v>229</v>
      </c>
      <c r="AJ236" s="264"/>
      <c r="AK236" s="265"/>
      <c r="AL236" s="263" t="str">
        <f t="shared" si="108"/>
        <v/>
      </c>
      <c r="AM236" s="264"/>
      <c r="AN236" s="264"/>
      <c r="AO236" s="263" t="str">
        <f t="shared" si="109"/>
        <v/>
      </c>
      <c r="AP236" s="264"/>
      <c r="AQ236" s="264"/>
      <c r="AR236" s="264"/>
      <c r="AS236" s="264"/>
      <c r="AT236" s="264"/>
      <c r="AU236" s="265"/>
      <c r="AV236" s="263" t="str">
        <f t="shared" si="110"/>
        <v/>
      </c>
      <c r="AW236" s="264"/>
      <c r="AX236" s="264"/>
      <c r="AY236" s="263" t="str">
        <f t="shared" si="111"/>
        <v/>
      </c>
      <c r="AZ236" s="265"/>
      <c r="BB236" s="24" t="str">
        <f>IF($AG236="", "", IF(AND($AL236="", $AO236="", $AV236="", $AY236=""), $BB$3, IF(COUNTIF($BB$8:$BB235, $BB$4)&gt;0, $BB$5, $BB$4)))</f>
        <v/>
      </c>
      <c r="BD236" s="31" t="str">
        <f t="shared" si="112"/>
        <v/>
      </c>
      <c r="BF236" s="28" t="str">
        <f t="shared" si="113"/>
        <v/>
      </c>
      <c r="BH236" s="28" t="str">
        <f>IF($E236="", "", $BH$3+SUMIF($O$8:$O235, $E236, $CJ$8:$CJ235)-SUMIF($E$8:$E235, $E236, $H$8:$H235))</f>
        <v/>
      </c>
      <c r="BJ236" s="17" t="str">
        <f t="shared" si="114"/>
        <v/>
      </c>
      <c r="BM236" s="28" t="str">
        <f t="shared" si="115"/>
        <v/>
      </c>
      <c r="BN236" s="26"/>
      <c r="BO236" s="28" t="str">
        <f>IF($O236="", "", $BH$3+SUMIF($O$8:$O235, $O236, $CP$8:$CP235)-SUMIF($E$8:$E235, $O236, $H$8:$H235))</f>
        <v/>
      </c>
      <c r="BP236" s="26"/>
      <c r="BQ236" s="69" t="str">
        <f>IF($AG236="", "", IF($R236="", $BQ$5, IFERROR(INDEX('Game Setup'!$JE$8:$JE$176, MATCH($R236, 'Game Setup'!$JE$8:$JE$176, 1)), "")))</f>
        <v/>
      </c>
      <c r="BR236" s="26"/>
      <c r="BS236" s="73" t="str">
        <f>IF(OR($E236="", $BQ236=""), "", IFERROR(INDEX('Game Setup'!$ML$8:$NE$176, MATCH($BQ236, 'Game Setup'!$JE$8:$JE$176, 0), MATCH($E236, 'Game Setup'!$ML$7:$NE$7, 0)), ""))</f>
        <v/>
      </c>
      <c r="BT236" s="74" t="str">
        <f>IF(OR($O236="", $BQ236=""), "", IFERROR(INDEX('Game Setup'!$ML$8:$NE$176, MATCH($BQ236, 'Game Setup'!$JE$8:$JE$176, 0), MATCH($O236, 'Game Setup'!$ML$7:$NE$7, 0)), ""))</f>
        <v/>
      </c>
      <c r="BU236" s="74" t="str">
        <f>IF(OR($O236="", $BQ236=""), "", IFERROR(INDEX('Game Setup'!$NG$8:$NG$176, MATCH($BQ236, 'Game Setup'!$JE$8:$JE$176, 0)), ""))</f>
        <v/>
      </c>
      <c r="BV236" s="26"/>
      <c r="BW236" s="179" t="str">
        <f t="shared" si="116"/>
        <v/>
      </c>
      <c r="BX236" s="180" t="str">
        <f t="shared" si="117"/>
        <v/>
      </c>
      <c r="BY236" s="26"/>
      <c r="BZ236" s="40" t="str">
        <f t="shared" si="100"/>
        <v/>
      </c>
      <c r="CB236" s="40" t="str">
        <f t="shared" si="101"/>
        <v/>
      </c>
      <c r="CD236" s="28" t="str">
        <f t="shared" si="102"/>
        <v/>
      </c>
      <c r="CF236" s="28" t="str">
        <f t="shared" si="118"/>
        <v/>
      </c>
      <c r="CH236" s="28" t="str">
        <f t="shared" si="103"/>
        <v/>
      </c>
      <c r="CJ236" s="28" t="str">
        <f t="shared" si="119"/>
        <v/>
      </c>
      <c r="CL236" s="28">
        <f t="shared" si="120"/>
        <v>0</v>
      </c>
      <c r="CN236" s="28" t="str">
        <f t="shared" si="121"/>
        <v/>
      </c>
      <c r="CO236" s="26"/>
      <c r="CP236" s="28" t="str">
        <f t="shared" si="104"/>
        <v/>
      </c>
      <c r="CS236" s="17" t="str">
        <f t="shared" si="122"/>
        <v/>
      </c>
      <c r="CT236" s="19" t="str">
        <f t="shared" si="123"/>
        <v/>
      </c>
      <c r="CV236" s="179" t="str">
        <f t="shared" si="124"/>
        <v/>
      </c>
      <c r="CW236" s="180" t="str">
        <f t="shared" si="125"/>
        <v/>
      </c>
      <c r="CY236" s="28" t="str">
        <f t="shared" si="126"/>
        <v/>
      </c>
      <c r="CZ236" s="28" t="str">
        <f t="shared" si="127"/>
        <v/>
      </c>
      <c r="DU236" s="121" t="str">
        <f t="shared" si="105"/>
        <v/>
      </c>
      <c r="DW236" s="17" t="str">
        <f t="shared" si="106"/>
        <v/>
      </c>
    </row>
    <row r="237" spans="1:127" ht="30" customHeight="1" x14ac:dyDescent="0.25">
      <c r="A237" s="34"/>
      <c r="B237" s="266" t="str">
        <f t="shared" si="128"/>
        <v/>
      </c>
      <c r="C237" s="267"/>
      <c r="D237" s="268"/>
      <c r="E237" s="269"/>
      <c r="F237" s="269"/>
      <c r="G237" s="269"/>
      <c r="H237" s="270"/>
      <c r="I237" s="270"/>
      <c r="J237" s="270"/>
      <c r="K237" s="270"/>
      <c r="L237" s="270"/>
      <c r="M237" s="270"/>
      <c r="N237" s="270"/>
      <c r="O237" s="269"/>
      <c r="P237" s="269"/>
      <c r="Q237" s="269"/>
      <c r="R237" s="271"/>
      <c r="S237" s="272"/>
      <c r="T237" s="254" t="str">
        <f t="shared" si="99"/>
        <v/>
      </c>
      <c r="U237" s="255"/>
      <c r="V237" s="34"/>
      <c r="AG237" s="17" t="str">
        <f t="shared" si="107"/>
        <v/>
      </c>
      <c r="AI237" s="263">
        <v>230</v>
      </c>
      <c r="AJ237" s="264"/>
      <c r="AK237" s="265"/>
      <c r="AL237" s="263" t="str">
        <f t="shared" si="108"/>
        <v/>
      </c>
      <c r="AM237" s="264"/>
      <c r="AN237" s="264"/>
      <c r="AO237" s="263" t="str">
        <f t="shared" si="109"/>
        <v/>
      </c>
      <c r="AP237" s="264"/>
      <c r="AQ237" s="264"/>
      <c r="AR237" s="264"/>
      <c r="AS237" s="264"/>
      <c r="AT237" s="264"/>
      <c r="AU237" s="265"/>
      <c r="AV237" s="263" t="str">
        <f t="shared" si="110"/>
        <v/>
      </c>
      <c r="AW237" s="264"/>
      <c r="AX237" s="264"/>
      <c r="AY237" s="263" t="str">
        <f t="shared" si="111"/>
        <v/>
      </c>
      <c r="AZ237" s="265"/>
      <c r="BB237" s="24" t="str">
        <f>IF($AG237="", "", IF(AND($AL237="", $AO237="", $AV237="", $AY237=""), $BB$3, IF(COUNTIF($BB$8:$BB236, $BB$4)&gt;0, $BB$5, $BB$4)))</f>
        <v/>
      </c>
      <c r="BD237" s="31" t="str">
        <f t="shared" si="112"/>
        <v/>
      </c>
      <c r="BF237" s="28" t="str">
        <f t="shared" si="113"/>
        <v/>
      </c>
      <c r="BH237" s="28" t="str">
        <f>IF($E237="", "", $BH$3+SUMIF($O$8:$O236, $E237, $CJ$8:$CJ236)-SUMIF($E$8:$E236, $E237, $H$8:$H236))</f>
        <v/>
      </c>
      <c r="BJ237" s="17" t="str">
        <f t="shared" si="114"/>
        <v/>
      </c>
      <c r="BM237" s="28" t="str">
        <f t="shared" si="115"/>
        <v/>
      </c>
      <c r="BN237" s="26"/>
      <c r="BO237" s="28" t="str">
        <f>IF($O237="", "", $BH$3+SUMIF($O$8:$O236, $O237, $CP$8:$CP236)-SUMIF($E$8:$E236, $O237, $H$8:$H236))</f>
        <v/>
      </c>
      <c r="BP237" s="26"/>
      <c r="BQ237" s="69" t="str">
        <f>IF($AG237="", "", IF($R237="", $BQ$5, IFERROR(INDEX('Game Setup'!$JE$8:$JE$176, MATCH($R237, 'Game Setup'!$JE$8:$JE$176, 1)), "")))</f>
        <v/>
      </c>
      <c r="BR237" s="26"/>
      <c r="BS237" s="73" t="str">
        <f>IF(OR($E237="", $BQ237=""), "", IFERROR(INDEX('Game Setup'!$ML$8:$NE$176, MATCH($BQ237, 'Game Setup'!$JE$8:$JE$176, 0), MATCH($E237, 'Game Setup'!$ML$7:$NE$7, 0)), ""))</f>
        <v/>
      </c>
      <c r="BT237" s="74" t="str">
        <f>IF(OR($O237="", $BQ237=""), "", IFERROR(INDEX('Game Setup'!$ML$8:$NE$176, MATCH($BQ237, 'Game Setup'!$JE$8:$JE$176, 0), MATCH($O237, 'Game Setup'!$ML$7:$NE$7, 0)), ""))</f>
        <v/>
      </c>
      <c r="BU237" s="74" t="str">
        <f>IF(OR($O237="", $BQ237=""), "", IFERROR(INDEX('Game Setup'!$NG$8:$NG$176, MATCH($BQ237, 'Game Setup'!$JE$8:$JE$176, 0)), ""))</f>
        <v/>
      </c>
      <c r="BV237" s="26"/>
      <c r="BW237" s="179" t="str">
        <f t="shared" si="116"/>
        <v/>
      </c>
      <c r="BX237" s="180" t="str">
        <f t="shared" si="117"/>
        <v/>
      </c>
      <c r="BY237" s="26"/>
      <c r="BZ237" s="40" t="str">
        <f t="shared" si="100"/>
        <v/>
      </c>
      <c r="CB237" s="40" t="str">
        <f t="shared" si="101"/>
        <v/>
      </c>
      <c r="CD237" s="28" t="str">
        <f t="shared" si="102"/>
        <v/>
      </c>
      <c r="CF237" s="28" t="str">
        <f t="shared" si="118"/>
        <v/>
      </c>
      <c r="CH237" s="28" t="str">
        <f t="shared" si="103"/>
        <v/>
      </c>
      <c r="CJ237" s="28" t="str">
        <f t="shared" si="119"/>
        <v/>
      </c>
      <c r="CL237" s="28">
        <f t="shared" si="120"/>
        <v>0</v>
      </c>
      <c r="CN237" s="28" t="str">
        <f t="shared" si="121"/>
        <v/>
      </c>
      <c r="CO237" s="26"/>
      <c r="CP237" s="28" t="str">
        <f t="shared" si="104"/>
        <v/>
      </c>
      <c r="CS237" s="17" t="str">
        <f t="shared" si="122"/>
        <v/>
      </c>
      <c r="CT237" s="19" t="str">
        <f t="shared" si="123"/>
        <v/>
      </c>
      <c r="CV237" s="179" t="str">
        <f t="shared" si="124"/>
        <v/>
      </c>
      <c r="CW237" s="180" t="str">
        <f t="shared" si="125"/>
        <v/>
      </c>
      <c r="CY237" s="28" t="str">
        <f t="shared" si="126"/>
        <v/>
      </c>
      <c r="CZ237" s="28" t="str">
        <f t="shared" si="127"/>
        <v/>
      </c>
      <c r="DU237" s="121" t="str">
        <f t="shared" si="105"/>
        <v/>
      </c>
      <c r="DW237" s="17" t="str">
        <f t="shared" si="106"/>
        <v/>
      </c>
    </row>
    <row r="238" spans="1:127" ht="30" customHeight="1" x14ac:dyDescent="0.25">
      <c r="A238" s="34"/>
      <c r="B238" s="266" t="str">
        <f t="shared" si="128"/>
        <v/>
      </c>
      <c r="C238" s="267"/>
      <c r="D238" s="268"/>
      <c r="E238" s="269"/>
      <c r="F238" s="269"/>
      <c r="G238" s="269"/>
      <c r="H238" s="270"/>
      <c r="I238" s="270"/>
      <c r="J238" s="270"/>
      <c r="K238" s="270"/>
      <c r="L238" s="270"/>
      <c r="M238" s="270"/>
      <c r="N238" s="270"/>
      <c r="O238" s="269"/>
      <c r="P238" s="269"/>
      <c r="Q238" s="269"/>
      <c r="R238" s="271"/>
      <c r="S238" s="272"/>
      <c r="T238" s="254" t="str">
        <f t="shared" si="99"/>
        <v/>
      </c>
      <c r="U238" s="255"/>
      <c r="V238" s="34"/>
      <c r="AG238" s="17" t="str">
        <f t="shared" si="107"/>
        <v/>
      </c>
      <c r="AI238" s="263">
        <v>231</v>
      </c>
      <c r="AJ238" s="264"/>
      <c r="AK238" s="265"/>
      <c r="AL238" s="263" t="str">
        <f t="shared" si="108"/>
        <v/>
      </c>
      <c r="AM238" s="264"/>
      <c r="AN238" s="264"/>
      <c r="AO238" s="263" t="str">
        <f t="shared" si="109"/>
        <v/>
      </c>
      <c r="AP238" s="264"/>
      <c r="AQ238" s="264"/>
      <c r="AR238" s="264"/>
      <c r="AS238" s="264"/>
      <c r="AT238" s="264"/>
      <c r="AU238" s="265"/>
      <c r="AV238" s="263" t="str">
        <f t="shared" si="110"/>
        <v/>
      </c>
      <c r="AW238" s="264"/>
      <c r="AX238" s="264"/>
      <c r="AY238" s="263" t="str">
        <f t="shared" si="111"/>
        <v/>
      </c>
      <c r="AZ238" s="265"/>
      <c r="BB238" s="24" t="str">
        <f>IF($AG238="", "", IF(AND($AL238="", $AO238="", $AV238="", $AY238=""), $BB$3, IF(COUNTIF($BB$8:$BB237, $BB$4)&gt;0, $BB$5, $BB$4)))</f>
        <v/>
      </c>
      <c r="BD238" s="31" t="str">
        <f t="shared" si="112"/>
        <v/>
      </c>
      <c r="BF238" s="28" t="str">
        <f t="shared" si="113"/>
        <v/>
      </c>
      <c r="BH238" s="28" t="str">
        <f>IF($E238="", "", $BH$3+SUMIF($O$8:$O237, $E238, $CJ$8:$CJ237)-SUMIF($E$8:$E237, $E238, $H$8:$H237))</f>
        <v/>
      </c>
      <c r="BJ238" s="17" t="str">
        <f t="shared" si="114"/>
        <v/>
      </c>
      <c r="BM238" s="28" t="str">
        <f t="shared" si="115"/>
        <v/>
      </c>
      <c r="BN238" s="26"/>
      <c r="BO238" s="28" t="str">
        <f>IF($O238="", "", $BH$3+SUMIF($O$8:$O237, $O238, $CP$8:$CP237)-SUMIF($E$8:$E237, $O238, $H$8:$H237))</f>
        <v/>
      </c>
      <c r="BP238" s="26"/>
      <c r="BQ238" s="69" t="str">
        <f>IF($AG238="", "", IF($R238="", $BQ$5, IFERROR(INDEX('Game Setup'!$JE$8:$JE$176, MATCH($R238, 'Game Setup'!$JE$8:$JE$176, 1)), "")))</f>
        <v/>
      </c>
      <c r="BR238" s="26"/>
      <c r="BS238" s="73" t="str">
        <f>IF(OR($E238="", $BQ238=""), "", IFERROR(INDEX('Game Setup'!$ML$8:$NE$176, MATCH($BQ238, 'Game Setup'!$JE$8:$JE$176, 0), MATCH($E238, 'Game Setup'!$ML$7:$NE$7, 0)), ""))</f>
        <v/>
      </c>
      <c r="BT238" s="74" t="str">
        <f>IF(OR($O238="", $BQ238=""), "", IFERROR(INDEX('Game Setup'!$ML$8:$NE$176, MATCH($BQ238, 'Game Setup'!$JE$8:$JE$176, 0), MATCH($O238, 'Game Setup'!$ML$7:$NE$7, 0)), ""))</f>
        <v/>
      </c>
      <c r="BU238" s="74" t="str">
        <f>IF(OR($O238="", $BQ238=""), "", IFERROR(INDEX('Game Setup'!$NG$8:$NG$176, MATCH($BQ238, 'Game Setup'!$JE$8:$JE$176, 0)), ""))</f>
        <v/>
      </c>
      <c r="BV238" s="26"/>
      <c r="BW238" s="179" t="str">
        <f t="shared" si="116"/>
        <v/>
      </c>
      <c r="BX238" s="180" t="str">
        <f t="shared" si="117"/>
        <v/>
      </c>
      <c r="BY238" s="26"/>
      <c r="BZ238" s="40" t="str">
        <f t="shared" si="100"/>
        <v/>
      </c>
      <c r="CB238" s="40" t="str">
        <f t="shared" si="101"/>
        <v/>
      </c>
      <c r="CD238" s="28" t="str">
        <f t="shared" si="102"/>
        <v/>
      </c>
      <c r="CF238" s="28" t="str">
        <f t="shared" si="118"/>
        <v/>
      </c>
      <c r="CH238" s="28" t="str">
        <f t="shared" si="103"/>
        <v/>
      </c>
      <c r="CJ238" s="28" t="str">
        <f t="shared" si="119"/>
        <v/>
      </c>
      <c r="CL238" s="28">
        <f t="shared" si="120"/>
        <v>0</v>
      </c>
      <c r="CN238" s="28" t="str">
        <f t="shared" si="121"/>
        <v/>
      </c>
      <c r="CO238" s="26"/>
      <c r="CP238" s="28" t="str">
        <f t="shared" si="104"/>
        <v/>
      </c>
      <c r="CS238" s="17" t="str">
        <f t="shared" si="122"/>
        <v/>
      </c>
      <c r="CT238" s="19" t="str">
        <f t="shared" si="123"/>
        <v/>
      </c>
      <c r="CV238" s="179" t="str">
        <f t="shared" si="124"/>
        <v/>
      </c>
      <c r="CW238" s="180" t="str">
        <f t="shared" si="125"/>
        <v/>
      </c>
      <c r="CY238" s="28" t="str">
        <f t="shared" si="126"/>
        <v/>
      </c>
      <c r="CZ238" s="28" t="str">
        <f t="shared" si="127"/>
        <v/>
      </c>
      <c r="DU238" s="121" t="str">
        <f t="shared" si="105"/>
        <v/>
      </c>
      <c r="DW238" s="17" t="str">
        <f t="shared" si="106"/>
        <v/>
      </c>
    </row>
    <row r="239" spans="1:127" ht="30" customHeight="1" x14ac:dyDescent="0.25">
      <c r="A239" s="34"/>
      <c r="B239" s="266" t="str">
        <f t="shared" si="128"/>
        <v/>
      </c>
      <c r="C239" s="267"/>
      <c r="D239" s="268"/>
      <c r="E239" s="269"/>
      <c r="F239" s="269"/>
      <c r="G239" s="269"/>
      <c r="H239" s="270"/>
      <c r="I239" s="270"/>
      <c r="J239" s="270"/>
      <c r="K239" s="270"/>
      <c r="L239" s="270"/>
      <c r="M239" s="270"/>
      <c r="N239" s="270"/>
      <c r="O239" s="269"/>
      <c r="P239" s="269"/>
      <c r="Q239" s="269"/>
      <c r="R239" s="271"/>
      <c r="S239" s="272"/>
      <c r="T239" s="254" t="str">
        <f t="shared" si="99"/>
        <v/>
      </c>
      <c r="U239" s="255"/>
      <c r="V239" s="34"/>
      <c r="AG239" s="17" t="str">
        <f t="shared" si="107"/>
        <v/>
      </c>
      <c r="AI239" s="263">
        <v>232</v>
      </c>
      <c r="AJ239" s="264"/>
      <c r="AK239" s="265"/>
      <c r="AL239" s="263" t="str">
        <f t="shared" si="108"/>
        <v/>
      </c>
      <c r="AM239" s="264"/>
      <c r="AN239" s="264"/>
      <c r="AO239" s="263" t="str">
        <f t="shared" si="109"/>
        <v/>
      </c>
      <c r="AP239" s="264"/>
      <c r="AQ239" s="264"/>
      <c r="AR239" s="264"/>
      <c r="AS239" s="264"/>
      <c r="AT239" s="264"/>
      <c r="AU239" s="265"/>
      <c r="AV239" s="263" t="str">
        <f t="shared" si="110"/>
        <v/>
      </c>
      <c r="AW239" s="264"/>
      <c r="AX239" s="264"/>
      <c r="AY239" s="263" t="str">
        <f t="shared" si="111"/>
        <v/>
      </c>
      <c r="AZ239" s="265"/>
      <c r="BB239" s="24" t="str">
        <f>IF($AG239="", "", IF(AND($AL239="", $AO239="", $AV239="", $AY239=""), $BB$3, IF(COUNTIF($BB$8:$BB238, $BB$4)&gt;0, $BB$5, $BB$4)))</f>
        <v/>
      </c>
      <c r="BD239" s="31" t="str">
        <f t="shared" si="112"/>
        <v/>
      </c>
      <c r="BF239" s="28" t="str">
        <f t="shared" si="113"/>
        <v/>
      </c>
      <c r="BH239" s="28" t="str">
        <f>IF($E239="", "", $BH$3+SUMIF($O$8:$O238, $E239, $CJ$8:$CJ238)-SUMIF($E$8:$E238, $E239, $H$8:$H238))</f>
        <v/>
      </c>
      <c r="BJ239" s="17" t="str">
        <f t="shared" si="114"/>
        <v/>
      </c>
      <c r="BM239" s="28" t="str">
        <f t="shared" si="115"/>
        <v/>
      </c>
      <c r="BN239" s="26"/>
      <c r="BO239" s="28" t="str">
        <f>IF($O239="", "", $BH$3+SUMIF($O$8:$O238, $O239, $CP$8:$CP238)-SUMIF($E$8:$E238, $O239, $H$8:$H238))</f>
        <v/>
      </c>
      <c r="BP239" s="26"/>
      <c r="BQ239" s="69" t="str">
        <f>IF($AG239="", "", IF($R239="", $BQ$5, IFERROR(INDEX('Game Setup'!$JE$8:$JE$176, MATCH($R239, 'Game Setup'!$JE$8:$JE$176, 1)), "")))</f>
        <v/>
      </c>
      <c r="BR239" s="26"/>
      <c r="BS239" s="73" t="str">
        <f>IF(OR($E239="", $BQ239=""), "", IFERROR(INDEX('Game Setup'!$ML$8:$NE$176, MATCH($BQ239, 'Game Setup'!$JE$8:$JE$176, 0), MATCH($E239, 'Game Setup'!$ML$7:$NE$7, 0)), ""))</f>
        <v/>
      </c>
      <c r="BT239" s="74" t="str">
        <f>IF(OR($O239="", $BQ239=""), "", IFERROR(INDEX('Game Setup'!$ML$8:$NE$176, MATCH($BQ239, 'Game Setup'!$JE$8:$JE$176, 0), MATCH($O239, 'Game Setup'!$ML$7:$NE$7, 0)), ""))</f>
        <v/>
      </c>
      <c r="BU239" s="74" t="str">
        <f>IF(OR($O239="", $BQ239=""), "", IFERROR(INDEX('Game Setup'!$NG$8:$NG$176, MATCH($BQ239, 'Game Setup'!$JE$8:$JE$176, 0)), ""))</f>
        <v/>
      </c>
      <c r="BV239" s="26"/>
      <c r="BW239" s="179" t="str">
        <f t="shared" si="116"/>
        <v/>
      </c>
      <c r="BX239" s="180" t="str">
        <f t="shared" si="117"/>
        <v/>
      </c>
      <c r="BY239" s="26"/>
      <c r="BZ239" s="40" t="str">
        <f t="shared" si="100"/>
        <v/>
      </c>
      <c r="CB239" s="40" t="str">
        <f t="shared" si="101"/>
        <v/>
      </c>
      <c r="CD239" s="28" t="str">
        <f t="shared" si="102"/>
        <v/>
      </c>
      <c r="CF239" s="28" t="str">
        <f t="shared" si="118"/>
        <v/>
      </c>
      <c r="CH239" s="28" t="str">
        <f t="shared" si="103"/>
        <v/>
      </c>
      <c r="CJ239" s="28" t="str">
        <f t="shared" si="119"/>
        <v/>
      </c>
      <c r="CL239" s="28">
        <f t="shared" si="120"/>
        <v>0</v>
      </c>
      <c r="CN239" s="28" t="str">
        <f t="shared" si="121"/>
        <v/>
      </c>
      <c r="CO239" s="26"/>
      <c r="CP239" s="28" t="str">
        <f t="shared" si="104"/>
        <v/>
      </c>
      <c r="CS239" s="17" t="str">
        <f t="shared" si="122"/>
        <v/>
      </c>
      <c r="CT239" s="19" t="str">
        <f t="shared" si="123"/>
        <v/>
      </c>
      <c r="CV239" s="179" t="str">
        <f t="shared" si="124"/>
        <v/>
      </c>
      <c r="CW239" s="180" t="str">
        <f t="shared" si="125"/>
        <v/>
      </c>
      <c r="CY239" s="28" t="str">
        <f t="shared" si="126"/>
        <v/>
      </c>
      <c r="CZ239" s="28" t="str">
        <f t="shared" si="127"/>
        <v/>
      </c>
      <c r="DU239" s="121" t="str">
        <f t="shared" si="105"/>
        <v/>
      </c>
      <c r="DW239" s="17" t="str">
        <f t="shared" si="106"/>
        <v/>
      </c>
    </row>
    <row r="240" spans="1:127" ht="30" customHeight="1" x14ac:dyDescent="0.25">
      <c r="A240" s="34"/>
      <c r="B240" s="266" t="str">
        <f t="shared" si="128"/>
        <v/>
      </c>
      <c r="C240" s="267"/>
      <c r="D240" s="268"/>
      <c r="E240" s="269"/>
      <c r="F240" s="269"/>
      <c r="G240" s="269"/>
      <c r="H240" s="270"/>
      <c r="I240" s="270"/>
      <c r="J240" s="270"/>
      <c r="K240" s="270"/>
      <c r="L240" s="270"/>
      <c r="M240" s="270"/>
      <c r="N240" s="270"/>
      <c r="O240" s="269"/>
      <c r="P240" s="269"/>
      <c r="Q240" s="269"/>
      <c r="R240" s="271"/>
      <c r="S240" s="272"/>
      <c r="T240" s="254" t="str">
        <f t="shared" si="99"/>
        <v/>
      </c>
      <c r="U240" s="255"/>
      <c r="V240" s="34"/>
      <c r="AG240" s="17" t="str">
        <f t="shared" si="107"/>
        <v/>
      </c>
      <c r="AI240" s="263">
        <v>233</v>
      </c>
      <c r="AJ240" s="264"/>
      <c r="AK240" s="265"/>
      <c r="AL240" s="263" t="str">
        <f t="shared" si="108"/>
        <v/>
      </c>
      <c r="AM240" s="264"/>
      <c r="AN240" s="264"/>
      <c r="AO240" s="263" t="str">
        <f t="shared" si="109"/>
        <v/>
      </c>
      <c r="AP240" s="264"/>
      <c r="AQ240" s="264"/>
      <c r="AR240" s="264"/>
      <c r="AS240" s="264"/>
      <c r="AT240" s="264"/>
      <c r="AU240" s="265"/>
      <c r="AV240" s="263" t="str">
        <f t="shared" si="110"/>
        <v/>
      </c>
      <c r="AW240" s="264"/>
      <c r="AX240" s="264"/>
      <c r="AY240" s="263" t="str">
        <f t="shared" si="111"/>
        <v/>
      </c>
      <c r="AZ240" s="265"/>
      <c r="BB240" s="24" t="str">
        <f>IF($AG240="", "", IF(AND($AL240="", $AO240="", $AV240="", $AY240=""), $BB$3, IF(COUNTIF($BB$8:$BB239, $BB$4)&gt;0, $BB$5, $BB$4)))</f>
        <v/>
      </c>
      <c r="BD240" s="31" t="str">
        <f t="shared" si="112"/>
        <v/>
      </c>
      <c r="BF240" s="28" t="str">
        <f t="shared" si="113"/>
        <v/>
      </c>
      <c r="BH240" s="28" t="str">
        <f>IF($E240="", "", $BH$3+SUMIF($O$8:$O239, $E240, $CJ$8:$CJ239)-SUMIF($E$8:$E239, $E240, $H$8:$H239))</f>
        <v/>
      </c>
      <c r="BJ240" s="17" t="str">
        <f t="shared" si="114"/>
        <v/>
      </c>
      <c r="BM240" s="28" t="str">
        <f t="shared" si="115"/>
        <v/>
      </c>
      <c r="BN240" s="26"/>
      <c r="BO240" s="28" t="str">
        <f>IF($O240="", "", $BH$3+SUMIF($O$8:$O239, $O240, $CP$8:$CP239)-SUMIF($E$8:$E239, $O240, $H$8:$H239))</f>
        <v/>
      </c>
      <c r="BP240" s="26"/>
      <c r="BQ240" s="69" t="str">
        <f>IF($AG240="", "", IF($R240="", $BQ$5, IFERROR(INDEX('Game Setup'!$JE$8:$JE$176, MATCH($R240, 'Game Setup'!$JE$8:$JE$176, 1)), "")))</f>
        <v/>
      </c>
      <c r="BR240" s="26"/>
      <c r="BS240" s="73" t="str">
        <f>IF(OR($E240="", $BQ240=""), "", IFERROR(INDEX('Game Setup'!$ML$8:$NE$176, MATCH($BQ240, 'Game Setup'!$JE$8:$JE$176, 0), MATCH($E240, 'Game Setup'!$ML$7:$NE$7, 0)), ""))</f>
        <v/>
      </c>
      <c r="BT240" s="74" t="str">
        <f>IF(OR($O240="", $BQ240=""), "", IFERROR(INDEX('Game Setup'!$ML$8:$NE$176, MATCH($BQ240, 'Game Setup'!$JE$8:$JE$176, 0), MATCH($O240, 'Game Setup'!$ML$7:$NE$7, 0)), ""))</f>
        <v/>
      </c>
      <c r="BU240" s="74" t="str">
        <f>IF(OR($O240="", $BQ240=""), "", IFERROR(INDEX('Game Setup'!$NG$8:$NG$176, MATCH($BQ240, 'Game Setup'!$JE$8:$JE$176, 0)), ""))</f>
        <v/>
      </c>
      <c r="BV240" s="26"/>
      <c r="BW240" s="179" t="str">
        <f t="shared" si="116"/>
        <v/>
      </c>
      <c r="BX240" s="180" t="str">
        <f t="shared" si="117"/>
        <v/>
      </c>
      <c r="BY240" s="26"/>
      <c r="BZ240" s="40" t="str">
        <f t="shared" si="100"/>
        <v/>
      </c>
      <c r="CB240" s="40" t="str">
        <f t="shared" si="101"/>
        <v/>
      </c>
      <c r="CD240" s="28" t="str">
        <f t="shared" si="102"/>
        <v/>
      </c>
      <c r="CF240" s="28" t="str">
        <f t="shared" si="118"/>
        <v/>
      </c>
      <c r="CH240" s="28" t="str">
        <f t="shared" si="103"/>
        <v/>
      </c>
      <c r="CJ240" s="28" t="str">
        <f t="shared" si="119"/>
        <v/>
      </c>
      <c r="CL240" s="28">
        <f t="shared" si="120"/>
        <v>0</v>
      </c>
      <c r="CN240" s="28" t="str">
        <f t="shared" si="121"/>
        <v/>
      </c>
      <c r="CO240" s="26"/>
      <c r="CP240" s="28" t="str">
        <f t="shared" si="104"/>
        <v/>
      </c>
      <c r="CS240" s="17" t="str">
        <f t="shared" si="122"/>
        <v/>
      </c>
      <c r="CT240" s="19" t="str">
        <f t="shared" si="123"/>
        <v/>
      </c>
      <c r="CV240" s="179" t="str">
        <f t="shared" si="124"/>
        <v/>
      </c>
      <c r="CW240" s="180" t="str">
        <f t="shared" si="125"/>
        <v/>
      </c>
      <c r="CY240" s="28" t="str">
        <f t="shared" si="126"/>
        <v/>
      </c>
      <c r="CZ240" s="28" t="str">
        <f t="shared" si="127"/>
        <v/>
      </c>
      <c r="DU240" s="121" t="str">
        <f t="shared" si="105"/>
        <v/>
      </c>
      <c r="DW240" s="17" t="str">
        <f t="shared" si="106"/>
        <v/>
      </c>
    </row>
    <row r="241" spans="1:127" ht="30" customHeight="1" x14ac:dyDescent="0.25">
      <c r="A241" s="34"/>
      <c r="B241" s="266" t="str">
        <f t="shared" si="128"/>
        <v/>
      </c>
      <c r="C241" s="267"/>
      <c r="D241" s="268"/>
      <c r="E241" s="269"/>
      <c r="F241" s="269"/>
      <c r="G241" s="269"/>
      <c r="H241" s="270"/>
      <c r="I241" s="270"/>
      <c r="J241" s="270"/>
      <c r="K241" s="270"/>
      <c r="L241" s="270"/>
      <c r="M241" s="270"/>
      <c r="N241" s="270"/>
      <c r="O241" s="269"/>
      <c r="P241" s="269"/>
      <c r="Q241" s="269"/>
      <c r="R241" s="271"/>
      <c r="S241" s="272"/>
      <c r="T241" s="254" t="str">
        <f t="shared" si="99"/>
        <v/>
      </c>
      <c r="U241" s="255"/>
      <c r="V241" s="34"/>
      <c r="AG241" s="17" t="str">
        <f t="shared" si="107"/>
        <v/>
      </c>
      <c r="AI241" s="263">
        <v>234</v>
      </c>
      <c r="AJ241" s="264"/>
      <c r="AK241" s="265"/>
      <c r="AL241" s="263" t="str">
        <f t="shared" si="108"/>
        <v/>
      </c>
      <c r="AM241" s="264"/>
      <c r="AN241" s="264"/>
      <c r="AO241" s="263" t="str">
        <f t="shared" si="109"/>
        <v/>
      </c>
      <c r="AP241" s="264"/>
      <c r="AQ241" s="264"/>
      <c r="AR241" s="264"/>
      <c r="AS241" s="264"/>
      <c r="AT241" s="264"/>
      <c r="AU241" s="265"/>
      <c r="AV241" s="263" t="str">
        <f t="shared" si="110"/>
        <v/>
      </c>
      <c r="AW241" s="264"/>
      <c r="AX241" s="264"/>
      <c r="AY241" s="263" t="str">
        <f t="shared" si="111"/>
        <v/>
      </c>
      <c r="AZ241" s="265"/>
      <c r="BB241" s="24" t="str">
        <f>IF($AG241="", "", IF(AND($AL241="", $AO241="", $AV241="", $AY241=""), $BB$3, IF(COUNTIF($BB$8:$BB240, $BB$4)&gt;0, $BB$5, $BB$4)))</f>
        <v/>
      </c>
      <c r="BD241" s="31" t="str">
        <f t="shared" si="112"/>
        <v/>
      </c>
      <c r="BF241" s="28" t="str">
        <f t="shared" si="113"/>
        <v/>
      </c>
      <c r="BH241" s="28" t="str">
        <f>IF($E241="", "", $BH$3+SUMIF($O$8:$O240, $E241, $CJ$8:$CJ240)-SUMIF($E$8:$E240, $E241, $H$8:$H240))</f>
        <v/>
      </c>
      <c r="BJ241" s="17" t="str">
        <f t="shared" si="114"/>
        <v/>
      </c>
      <c r="BM241" s="28" t="str">
        <f t="shared" si="115"/>
        <v/>
      </c>
      <c r="BN241" s="26"/>
      <c r="BO241" s="28" t="str">
        <f>IF($O241="", "", $BH$3+SUMIF($O$8:$O240, $O241, $CP$8:$CP240)-SUMIF($E$8:$E240, $O241, $H$8:$H240))</f>
        <v/>
      </c>
      <c r="BP241" s="26"/>
      <c r="BQ241" s="69" t="str">
        <f>IF($AG241="", "", IF($R241="", $BQ$5, IFERROR(INDEX('Game Setup'!$JE$8:$JE$176, MATCH($R241, 'Game Setup'!$JE$8:$JE$176, 1)), "")))</f>
        <v/>
      </c>
      <c r="BR241" s="26"/>
      <c r="BS241" s="73" t="str">
        <f>IF(OR($E241="", $BQ241=""), "", IFERROR(INDEX('Game Setup'!$ML$8:$NE$176, MATCH($BQ241, 'Game Setup'!$JE$8:$JE$176, 0), MATCH($E241, 'Game Setup'!$ML$7:$NE$7, 0)), ""))</f>
        <v/>
      </c>
      <c r="BT241" s="74" t="str">
        <f>IF(OR($O241="", $BQ241=""), "", IFERROR(INDEX('Game Setup'!$ML$8:$NE$176, MATCH($BQ241, 'Game Setup'!$JE$8:$JE$176, 0), MATCH($O241, 'Game Setup'!$ML$7:$NE$7, 0)), ""))</f>
        <v/>
      </c>
      <c r="BU241" s="74" t="str">
        <f>IF(OR($O241="", $BQ241=""), "", IFERROR(INDEX('Game Setup'!$NG$8:$NG$176, MATCH($BQ241, 'Game Setup'!$JE$8:$JE$176, 0)), ""))</f>
        <v/>
      </c>
      <c r="BV241" s="26"/>
      <c r="BW241" s="179" t="str">
        <f t="shared" si="116"/>
        <v/>
      </c>
      <c r="BX241" s="180" t="str">
        <f t="shared" si="117"/>
        <v/>
      </c>
      <c r="BY241" s="26"/>
      <c r="BZ241" s="40" t="str">
        <f t="shared" si="100"/>
        <v/>
      </c>
      <c r="CB241" s="40" t="str">
        <f t="shared" si="101"/>
        <v/>
      </c>
      <c r="CD241" s="28" t="str">
        <f t="shared" si="102"/>
        <v/>
      </c>
      <c r="CF241" s="28" t="str">
        <f t="shared" si="118"/>
        <v/>
      </c>
      <c r="CH241" s="28" t="str">
        <f t="shared" si="103"/>
        <v/>
      </c>
      <c r="CJ241" s="28" t="str">
        <f t="shared" si="119"/>
        <v/>
      </c>
      <c r="CL241" s="28">
        <f t="shared" si="120"/>
        <v>0</v>
      </c>
      <c r="CN241" s="28" t="str">
        <f t="shared" si="121"/>
        <v/>
      </c>
      <c r="CO241" s="26"/>
      <c r="CP241" s="28" t="str">
        <f t="shared" si="104"/>
        <v/>
      </c>
      <c r="CS241" s="17" t="str">
        <f t="shared" si="122"/>
        <v/>
      </c>
      <c r="CT241" s="19" t="str">
        <f t="shared" si="123"/>
        <v/>
      </c>
      <c r="CV241" s="179" t="str">
        <f t="shared" si="124"/>
        <v/>
      </c>
      <c r="CW241" s="180" t="str">
        <f t="shared" si="125"/>
        <v/>
      </c>
      <c r="CY241" s="28" t="str">
        <f t="shared" si="126"/>
        <v/>
      </c>
      <c r="CZ241" s="28" t="str">
        <f t="shared" si="127"/>
        <v/>
      </c>
      <c r="DU241" s="121" t="str">
        <f t="shared" si="105"/>
        <v/>
      </c>
      <c r="DW241" s="17" t="str">
        <f t="shared" si="106"/>
        <v/>
      </c>
    </row>
    <row r="242" spans="1:127" ht="30" customHeight="1" x14ac:dyDescent="0.25">
      <c r="A242" s="34"/>
      <c r="B242" s="266" t="str">
        <f t="shared" si="128"/>
        <v/>
      </c>
      <c r="C242" s="267"/>
      <c r="D242" s="268"/>
      <c r="E242" s="269"/>
      <c r="F242" s="269"/>
      <c r="G242" s="269"/>
      <c r="H242" s="270"/>
      <c r="I242" s="270"/>
      <c r="J242" s="270"/>
      <c r="K242" s="270"/>
      <c r="L242" s="270"/>
      <c r="M242" s="270"/>
      <c r="N242" s="270"/>
      <c r="O242" s="269"/>
      <c r="P242" s="269"/>
      <c r="Q242" s="269"/>
      <c r="R242" s="271"/>
      <c r="S242" s="272"/>
      <c r="T242" s="254" t="str">
        <f t="shared" si="99"/>
        <v/>
      </c>
      <c r="U242" s="255"/>
      <c r="V242" s="34"/>
      <c r="AG242" s="17" t="str">
        <f t="shared" si="107"/>
        <v/>
      </c>
      <c r="AI242" s="263">
        <v>235</v>
      </c>
      <c r="AJ242" s="264"/>
      <c r="AK242" s="265"/>
      <c r="AL242" s="263" t="str">
        <f t="shared" si="108"/>
        <v/>
      </c>
      <c r="AM242" s="264"/>
      <c r="AN242" s="264"/>
      <c r="AO242" s="263" t="str">
        <f t="shared" si="109"/>
        <v/>
      </c>
      <c r="AP242" s="264"/>
      <c r="AQ242" s="264"/>
      <c r="AR242" s="264"/>
      <c r="AS242" s="264"/>
      <c r="AT242" s="264"/>
      <c r="AU242" s="265"/>
      <c r="AV242" s="263" t="str">
        <f t="shared" si="110"/>
        <v/>
      </c>
      <c r="AW242" s="264"/>
      <c r="AX242" s="264"/>
      <c r="AY242" s="263" t="str">
        <f t="shared" si="111"/>
        <v/>
      </c>
      <c r="AZ242" s="265"/>
      <c r="BB242" s="24" t="str">
        <f>IF($AG242="", "", IF(AND($AL242="", $AO242="", $AV242="", $AY242=""), $BB$3, IF(COUNTIF($BB$8:$BB241, $BB$4)&gt;0, $BB$5, $BB$4)))</f>
        <v/>
      </c>
      <c r="BD242" s="31" t="str">
        <f t="shared" si="112"/>
        <v/>
      </c>
      <c r="BF242" s="28" t="str">
        <f t="shared" si="113"/>
        <v/>
      </c>
      <c r="BH242" s="28" t="str">
        <f>IF($E242="", "", $BH$3+SUMIF($O$8:$O241, $E242, $CJ$8:$CJ241)-SUMIF($E$8:$E241, $E242, $H$8:$H241))</f>
        <v/>
      </c>
      <c r="BJ242" s="17" t="str">
        <f t="shared" si="114"/>
        <v/>
      </c>
      <c r="BM242" s="28" t="str">
        <f t="shared" si="115"/>
        <v/>
      </c>
      <c r="BN242" s="26"/>
      <c r="BO242" s="28" t="str">
        <f>IF($O242="", "", $BH$3+SUMIF($O$8:$O241, $O242, $CP$8:$CP241)-SUMIF($E$8:$E241, $O242, $H$8:$H241))</f>
        <v/>
      </c>
      <c r="BP242" s="26"/>
      <c r="BQ242" s="69" t="str">
        <f>IF($AG242="", "", IF($R242="", $BQ$5, IFERROR(INDEX('Game Setup'!$JE$8:$JE$176, MATCH($R242, 'Game Setup'!$JE$8:$JE$176, 1)), "")))</f>
        <v/>
      </c>
      <c r="BR242" s="26"/>
      <c r="BS242" s="73" t="str">
        <f>IF(OR($E242="", $BQ242=""), "", IFERROR(INDEX('Game Setup'!$ML$8:$NE$176, MATCH($BQ242, 'Game Setup'!$JE$8:$JE$176, 0), MATCH($E242, 'Game Setup'!$ML$7:$NE$7, 0)), ""))</f>
        <v/>
      </c>
      <c r="BT242" s="74" t="str">
        <f>IF(OR($O242="", $BQ242=""), "", IFERROR(INDEX('Game Setup'!$ML$8:$NE$176, MATCH($BQ242, 'Game Setup'!$JE$8:$JE$176, 0), MATCH($O242, 'Game Setup'!$ML$7:$NE$7, 0)), ""))</f>
        <v/>
      </c>
      <c r="BU242" s="74" t="str">
        <f>IF(OR($O242="", $BQ242=""), "", IFERROR(INDEX('Game Setup'!$NG$8:$NG$176, MATCH($BQ242, 'Game Setup'!$JE$8:$JE$176, 0)), ""))</f>
        <v/>
      </c>
      <c r="BV242" s="26"/>
      <c r="BW242" s="179" t="str">
        <f t="shared" si="116"/>
        <v/>
      </c>
      <c r="BX242" s="180" t="str">
        <f t="shared" si="117"/>
        <v/>
      </c>
      <c r="BY242" s="26"/>
      <c r="BZ242" s="40" t="str">
        <f t="shared" si="100"/>
        <v/>
      </c>
      <c r="CB242" s="40" t="str">
        <f t="shared" si="101"/>
        <v/>
      </c>
      <c r="CD242" s="28" t="str">
        <f t="shared" si="102"/>
        <v/>
      </c>
      <c r="CF242" s="28" t="str">
        <f t="shared" si="118"/>
        <v/>
      </c>
      <c r="CH242" s="28" t="str">
        <f t="shared" si="103"/>
        <v/>
      </c>
      <c r="CJ242" s="28" t="str">
        <f t="shared" si="119"/>
        <v/>
      </c>
      <c r="CL242" s="28">
        <f t="shared" si="120"/>
        <v>0</v>
      </c>
      <c r="CN242" s="28" t="str">
        <f t="shared" si="121"/>
        <v/>
      </c>
      <c r="CO242" s="26"/>
      <c r="CP242" s="28" t="str">
        <f t="shared" si="104"/>
        <v/>
      </c>
      <c r="CS242" s="17" t="str">
        <f t="shared" si="122"/>
        <v/>
      </c>
      <c r="CT242" s="19" t="str">
        <f t="shared" si="123"/>
        <v/>
      </c>
      <c r="CV242" s="179" t="str">
        <f t="shared" si="124"/>
        <v/>
      </c>
      <c r="CW242" s="180" t="str">
        <f t="shared" si="125"/>
        <v/>
      </c>
      <c r="CY242" s="28" t="str">
        <f t="shared" si="126"/>
        <v/>
      </c>
      <c r="CZ242" s="28" t="str">
        <f t="shared" si="127"/>
        <v/>
      </c>
      <c r="DU242" s="121" t="str">
        <f t="shared" si="105"/>
        <v/>
      </c>
      <c r="DW242" s="17" t="str">
        <f t="shared" si="106"/>
        <v/>
      </c>
    </row>
    <row r="243" spans="1:127" ht="30" customHeight="1" x14ac:dyDescent="0.25">
      <c r="A243" s="34"/>
      <c r="B243" s="266" t="str">
        <f t="shared" si="128"/>
        <v/>
      </c>
      <c r="C243" s="267"/>
      <c r="D243" s="268"/>
      <c r="E243" s="269"/>
      <c r="F243" s="269"/>
      <c r="G243" s="269"/>
      <c r="H243" s="270"/>
      <c r="I243" s="270"/>
      <c r="J243" s="270"/>
      <c r="K243" s="270"/>
      <c r="L243" s="270"/>
      <c r="M243" s="270"/>
      <c r="N243" s="270"/>
      <c r="O243" s="269"/>
      <c r="P243" s="269"/>
      <c r="Q243" s="269"/>
      <c r="R243" s="271"/>
      <c r="S243" s="272"/>
      <c r="T243" s="254" t="str">
        <f t="shared" si="99"/>
        <v/>
      </c>
      <c r="U243" s="255"/>
      <c r="V243" s="34"/>
      <c r="AG243" s="17" t="str">
        <f t="shared" si="107"/>
        <v/>
      </c>
      <c r="AI243" s="263">
        <v>236</v>
      </c>
      <c r="AJ243" s="264"/>
      <c r="AK243" s="265"/>
      <c r="AL243" s="263" t="str">
        <f t="shared" si="108"/>
        <v/>
      </c>
      <c r="AM243" s="264"/>
      <c r="AN243" s="264"/>
      <c r="AO243" s="263" t="str">
        <f t="shared" si="109"/>
        <v/>
      </c>
      <c r="AP243" s="264"/>
      <c r="AQ243" s="264"/>
      <c r="AR243" s="264"/>
      <c r="AS243" s="264"/>
      <c r="AT243" s="264"/>
      <c r="AU243" s="265"/>
      <c r="AV243" s="263" t="str">
        <f t="shared" si="110"/>
        <v/>
      </c>
      <c r="AW243" s="264"/>
      <c r="AX243" s="264"/>
      <c r="AY243" s="263" t="str">
        <f t="shared" si="111"/>
        <v/>
      </c>
      <c r="AZ243" s="265"/>
      <c r="BB243" s="24" t="str">
        <f>IF($AG243="", "", IF(AND($AL243="", $AO243="", $AV243="", $AY243=""), $BB$3, IF(COUNTIF($BB$8:$BB242, $BB$4)&gt;0, $BB$5, $BB$4)))</f>
        <v/>
      </c>
      <c r="BD243" s="31" t="str">
        <f t="shared" si="112"/>
        <v/>
      </c>
      <c r="BF243" s="28" t="str">
        <f t="shared" si="113"/>
        <v/>
      </c>
      <c r="BH243" s="28" t="str">
        <f>IF($E243="", "", $BH$3+SUMIF($O$8:$O242, $E243, $CJ$8:$CJ242)-SUMIF($E$8:$E242, $E243, $H$8:$H242))</f>
        <v/>
      </c>
      <c r="BJ243" s="17" t="str">
        <f t="shared" si="114"/>
        <v/>
      </c>
      <c r="BM243" s="28" t="str">
        <f t="shared" si="115"/>
        <v/>
      </c>
      <c r="BN243" s="26"/>
      <c r="BO243" s="28" t="str">
        <f>IF($O243="", "", $BH$3+SUMIF($O$8:$O242, $O243, $CP$8:$CP242)-SUMIF($E$8:$E242, $O243, $H$8:$H242))</f>
        <v/>
      </c>
      <c r="BP243" s="26"/>
      <c r="BQ243" s="69" t="str">
        <f>IF($AG243="", "", IF($R243="", $BQ$5, IFERROR(INDEX('Game Setup'!$JE$8:$JE$176, MATCH($R243, 'Game Setup'!$JE$8:$JE$176, 1)), "")))</f>
        <v/>
      </c>
      <c r="BR243" s="26"/>
      <c r="BS243" s="73" t="str">
        <f>IF(OR($E243="", $BQ243=""), "", IFERROR(INDEX('Game Setup'!$ML$8:$NE$176, MATCH($BQ243, 'Game Setup'!$JE$8:$JE$176, 0), MATCH($E243, 'Game Setup'!$ML$7:$NE$7, 0)), ""))</f>
        <v/>
      </c>
      <c r="BT243" s="74" t="str">
        <f>IF(OR($O243="", $BQ243=""), "", IFERROR(INDEX('Game Setup'!$ML$8:$NE$176, MATCH($BQ243, 'Game Setup'!$JE$8:$JE$176, 0), MATCH($O243, 'Game Setup'!$ML$7:$NE$7, 0)), ""))</f>
        <v/>
      </c>
      <c r="BU243" s="74" t="str">
        <f>IF(OR($O243="", $BQ243=""), "", IFERROR(INDEX('Game Setup'!$NG$8:$NG$176, MATCH($BQ243, 'Game Setup'!$JE$8:$JE$176, 0)), ""))</f>
        <v/>
      </c>
      <c r="BV243" s="26"/>
      <c r="BW243" s="179" t="str">
        <f t="shared" si="116"/>
        <v/>
      </c>
      <c r="BX243" s="180" t="str">
        <f t="shared" si="117"/>
        <v/>
      </c>
      <c r="BY243" s="26"/>
      <c r="BZ243" s="40" t="str">
        <f t="shared" si="100"/>
        <v/>
      </c>
      <c r="CB243" s="40" t="str">
        <f t="shared" si="101"/>
        <v/>
      </c>
      <c r="CD243" s="28" t="str">
        <f t="shared" si="102"/>
        <v/>
      </c>
      <c r="CF243" s="28" t="str">
        <f t="shared" si="118"/>
        <v/>
      </c>
      <c r="CH243" s="28" t="str">
        <f t="shared" si="103"/>
        <v/>
      </c>
      <c r="CJ243" s="28" t="str">
        <f t="shared" si="119"/>
        <v/>
      </c>
      <c r="CL243" s="28">
        <f t="shared" si="120"/>
        <v>0</v>
      </c>
      <c r="CN243" s="28" t="str">
        <f t="shared" si="121"/>
        <v/>
      </c>
      <c r="CO243" s="26"/>
      <c r="CP243" s="28" t="str">
        <f t="shared" si="104"/>
        <v/>
      </c>
      <c r="CS243" s="17" t="str">
        <f t="shared" si="122"/>
        <v/>
      </c>
      <c r="CT243" s="19" t="str">
        <f t="shared" si="123"/>
        <v/>
      </c>
      <c r="CV243" s="179" t="str">
        <f t="shared" si="124"/>
        <v/>
      </c>
      <c r="CW243" s="180" t="str">
        <f t="shared" si="125"/>
        <v/>
      </c>
      <c r="CY243" s="28" t="str">
        <f t="shared" si="126"/>
        <v/>
      </c>
      <c r="CZ243" s="28" t="str">
        <f t="shared" si="127"/>
        <v/>
      </c>
      <c r="DU243" s="121" t="str">
        <f t="shared" si="105"/>
        <v/>
      </c>
      <c r="DW243" s="17" t="str">
        <f t="shared" si="106"/>
        <v/>
      </c>
    </row>
    <row r="244" spans="1:127" ht="30" customHeight="1" x14ac:dyDescent="0.25">
      <c r="A244" s="34"/>
      <c r="B244" s="266" t="str">
        <f t="shared" si="128"/>
        <v/>
      </c>
      <c r="C244" s="267"/>
      <c r="D244" s="268"/>
      <c r="E244" s="269"/>
      <c r="F244" s="269"/>
      <c r="G244" s="269"/>
      <c r="H244" s="270"/>
      <c r="I244" s="270"/>
      <c r="J244" s="270"/>
      <c r="K244" s="270"/>
      <c r="L244" s="270"/>
      <c r="M244" s="270"/>
      <c r="N244" s="270"/>
      <c r="O244" s="269"/>
      <c r="P244" s="269"/>
      <c r="Q244" s="269"/>
      <c r="R244" s="271"/>
      <c r="S244" s="272"/>
      <c r="T244" s="254" t="str">
        <f t="shared" si="99"/>
        <v/>
      </c>
      <c r="U244" s="255"/>
      <c r="V244" s="34"/>
      <c r="AG244" s="17" t="str">
        <f t="shared" si="107"/>
        <v/>
      </c>
      <c r="AI244" s="263">
        <v>237</v>
      </c>
      <c r="AJ244" s="264"/>
      <c r="AK244" s="265"/>
      <c r="AL244" s="263" t="str">
        <f t="shared" si="108"/>
        <v/>
      </c>
      <c r="AM244" s="264"/>
      <c r="AN244" s="264"/>
      <c r="AO244" s="263" t="str">
        <f t="shared" si="109"/>
        <v/>
      </c>
      <c r="AP244" s="264"/>
      <c r="AQ244" s="264"/>
      <c r="AR244" s="264"/>
      <c r="AS244" s="264"/>
      <c r="AT244" s="264"/>
      <c r="AU244" s="265"/>
      <c r="AV244" s="263" t="str">
        <f t="shared" si="110"/>
        <v/>
      </c>
      <c r="AW244" s="264"/>
      <c r="AX244" s="264"/>
      <c r="AY244" s="263" t="str">
        <f t="shared" si="111"/>
        <v/>
      </c>
      <c r="AZ244" s="265"/>
      <c r="BB244" s="24" t="str">
        <f>IF($AG244="", "", IF(AND($AL244="", $AO244="", $AV244="", $AY244=""), $BB$3, IF(COUNTIF($BB$8:$BB243, $BB$4)&gt;0, $BB$5, $BB$4)))</f>
        <v/>
      </c>
      <c r="BD244" s="31" t="str">
        <f t="shared" si="112"/>
        <v/>
      </c>
      <c r="BF244" s="28" t="str">
        <f t="shared" si="113"/>
        <v/>
      </c>
      <c r="BH244" s="28" t="str">
        <f>IF($E244="", "", $BH$3+SUMIF($O$8:$O243, $E244, $CJ$8:$CJ243)-SUMIF($E$8:$E243, $E244, $H$8:$H243))</f>
        <v/>
      </c>
      <c r="BJ244" s="17" t="str">
        <f t="shared" si="114"/>
        <v/>
      </c>
      <c r="BM244" s="28" t="str">
        <f t="shared" si="115"/>
        <v/>
      </c>
      <c r="BN244" s="26"/>
      <c r="BO244" s="28" t="str">
        <f>IF($O244="", "", $BH$3+SUMIF($O$8:$O243, $O244, $CP$8:$CP243)-SUMIF($E$8:$E243, $O244, $H$8:$H243))</f>
        <v/>
      </c>
      <c r="BP244" s="26"/>
      <c r="BQ244" s="69" t="str">
        <f>IF($AG244="", "", IF($R244="", $BQ$5, IFERROR(INDEX('Game Setup'!$JE$8:$JE$176, MATCH($R244, 'Game Setup'!$JE$8:$JE$176, 1)), "")))</f>
        <v/>
      </c>
      <c r="BR244" s="26"/>
      <c r="BS244" s="73" t="str">
        <f>IF(OR($E244="", $BQ244=""), "", IFERROR(INDEX('Game Setup'!$ML$8:$NE$176, MATCH($BQ244, 'Game Setup'!$JE$8:$JE$176, 0), MATCH($E244, 'Game Setup'!$ML$7:$NE$7, 0)), ""))</f>
        <v/>
      </c>
      <c r="BT244" s="74" t="str">
        <f>IF(OR($O244="", $BQ244=""), "", IFERROR(INDEX('Game Setup'!$ML$8:$NE$176, MATCH($BQ244, 'Game Setup'!$JE$8:$JE$176, 0), MATCH($O244, 'Game Setup'!$ML$7:$NE$7, 0)), ""))</f>
        <v/>
      </c>
      <c r="BU244" s="74" t="str">
        <f>IF(OR($O244="", $BQ244=""), "", IFERROR(INDEX('Game Setup'!$NG$8:$NG$176, MATCH($BQ244, 'Game Setup'!$JE$8:$JE$176, 0)), ""))</f>
        <v/>
      </c>
      <c r="BV244" s="26"/>
      <c r="BW244" s="179" t="str">
        <f t="shared" si="116"/>
        <v/>
      </c>
      <c r="BX244" s="180" t="str">
        <f t="shared" si="117"/>
        <v/>
      </c>
      <c r="BY244" s="26"/>
      <c r="BZ244" s="40" t="str">
        <f t="shared" si="100"/>
        <v/>
      </c>
      <c r="CB244" s="40" t="str">
        <f t="shared" si="101"/>
        <v/>
      </c>
      <c r="CD244" s="28" t="str">
        <f t="shared" si="102"/>
        <v/>
      </c>
      <c r="CF244" s="28" t="str">
        <f t="shared" si="118"/>
        <v/>
      </c>
      <c r="CH244" s="28" t="str">
        <f t="shared" si="103"/>
        <v/>
      </c>
      <c r="CJ244" s="28" t="str">
        <f t="shared" si="119"/>
        <v/>
      </c>
      <c r="CL244" s="28">
        <f t="shared" si="120"/>
        <v>0</v>
      </c>
      <c r="CN244" s="28" t="str">
        <f t="shared" si="121"/>
        <v/>
      </c>
      <c r="CO244" s="26"/>
      <c r="CP244" s="28" t="str">
        <f t="shared" si="104"/>
        <v/>
      </c>
      <c r="CS244" s="17" t="str">
        <f t="shared" si="122"/>
        <v/>
      </c>
      <c r="CT244" s="19" t="str">
        <f t="shared" si="123"/>
        <v/>
      </c>
      <c r="CV244" s="179" t="str">
        <f t="shared" si="124"/>
        <v/>
      </c>
      <c r="CW244" s="180" t="str">
        <f t="shared" si="125"/>
        <v/>
      </c>
      <c r="CY244" s="28" t="str">
        <f t="shared" si="126"/>
        <v/>
      </c>
      <c r="CZ244" s="28" t="str">
        <f t="shared" si="127"/>
        <v/>
      </c>
      <c r="DU244" s="121" t="str">
        <f t="shared" si="105"/>
        <v/>
      </c>
      <c r="DW244" s="17" t="str">
        <f t="shared" si="106"/>
        <v/>
      </c>
    </row>
    <row r="245" spans="1:127" ht="30" customHeight="1" x14ac:dyDescent="0.25">
      <c r="A245" s="34"/>
      <c r="B245" s="266" t="str">
        <f t="shared" si="128"/>
        <v/>
      </c>
      <c r="C245" s="267"/>
      <c r="D245" s="268"/>
      <c r="E245" s="269"/>
      <c r="F245" s="269"/>
      <c r="G245" s="269"/>
      <c r="H245" s="270"/>
      <c r="I245" s="270"/>
      <c r="J245" s="270"/>
      <c r="K245" s="270"/>
      <c r="L245" s="270"/>
      <c r="M245" s="270"/>
      <c r="N245" s="270"/>
      <c r="O245" s="269"/>
      <c r="P245" s="269"/>
      <c r="Q245" s="269"/>
      <c r="R245" s="271"/>
      <c r="S245" s="272"/>
      <c r="T245" s="254" t="str">
        <f t="shared" si="99"/>
        <v/>
      </c>
      <c r="U245" s="255"/>
      <c r="V245" s="34"/>
      <c r="AG245" s="17" t="str">
        <f t="shared" si="107"/>
        <v/>
      </c>
      <c r="AI245" s="263">
        <v>238</v>
      </c>
      <c r="AJ245" s="264"/>
      <c r="AK245" s="265"/>
      <c r="AL245" s="263" t="str">
        <f t="shared" si="108"/>
        <v/>
      </c>
      <c r="AM245" s="264"/>
      <c r="AN245" s="264"/>
      <c r="AO245" s="263" t="str">
        <f t="shared" si="109"/>
        <v/>
      </c>
      <c r="AP245" s="264"/>
      <c r="AQ245" s="264"/>
      <c r="AR245" s="264"/>
      <c r="AS245" s="264"/>
      <c r="AT245" s="264"/>
      <c r="AU245" s="265"/>
      <c r="AV245" s="263" t="str">
        <f t="shared" si="110"/>
        <v/>
      </c>
      <c r="AW245" s="264"/>
      <c r="AX245" s="264"/>
      <c r="AY245" s="263" t="str">
        <f t="shared" si="111"/>
        <v/>
      </c>
      <c r="AZ245" s="265"/>
      <c r="BB245" s="24" t="str">
        <f>IF($AG245="", "", IF(AND($AL245="", $AO245="", $AV245="", $AY245=""), $BB$3, IF(COUNTIF($BB$8:$BB244, $BB$4)&gt;0, $BB$5, $BB$4)))</f>
        <v/>
      </c>
      <c r="BD245" s="31" t="str">
        <f t="shared" si="112"/>
        <v/>
      </c>
      <c r="BF245" s="28" t="str">
        <f t="shared" si="113"/>
        <v/>
      </c>
      <c r="BH245" s="28" t="str">
        <f>IF($E245="", "", $BH$3+SUMIF($O$8:$O244, $E245, $CJ$8:$CJ244)-SUMIF($E$8:$E244, $E245, $H$8:$H244))</f>
        <v/>
      </c>
      <c r="BJ245" s="17" t="str">
        <f t="shared" si="114"/>
        <v/>
      </c>
      <c r="BM245" s="28" t="str">
        <f t="shared" si="115"/>
        <v/>
      </c>
      <c r="BN245" s="26"/>
      <c r="BO245" s="28" t="str">
        <f>IF($O245="", "", $BH$3+SUMIF($O$8:$O244, $O245, $CP$8:$CP244)-SUMIF($E$8:$E244, $O245, $H$8:$H244))</f>
        <v/>
      </c>
      <c r="BP245" s="26"/>
      <c r="BQ245" s="69" t="str">
        <f>IF($AG245="", "", IF($R245="", $BQ$5, IFERROR(INDEX('Game Setup'!$JE$8:$JE$176, MATCH($R245, 'Game Setup'!$JE$8:$JE$176, 1)), "")))</f>
        <v/>
      </c>
      <c r="BR245" s="26"/>
      <c r="BS245" s="73" t="str">
        <f>IF(OR($E245="", $BQ245=""), "", IFERROR(INDEX('Game Setup'!$ML$8:$NE$176, MATCH($BQ245, 'Game Setup'!$JE$8:$JE$176, 0), MATCH($E245, 'Game Setup'!$ML$7:$NE$7, 0)), ""))</f>
        <v/>
      </c>
      <c r="BT245" s="74" t="str">
        <f>IF(OR($O245="", $BQ245=""), "", IFERROR(INDEX('Game Setup'!$ML$8:$NE$176, MATCH($BQ245, 'Game Setup'!$JE$8:$JE$176, 0), MATCH($O245, 'Game Setup'!$ML$7:$NE$7, 0)), ""))</f>
        <v/>
      </c>
      <c r="BU245" s="74" t="str">
        <f>IF(OR($O245="", $BQ245=""), "", IFERROR(INDEX('Game Setup'!$NG$8:$NG$176, MATCH($BQ245, 'Game Setup'!$JE$8:$JE$176, 0)), ""))</f>
        <v/>
      </c>
      <c r="BV245" s="26"/>
      <c r="BW245" s="179" t="str">
        <f t="shared" si="116"/>
        <v/>
      </c>
      <c r="BX245" s="180" t="str">
        <f t="shared" si="117"/>
        <v/>
      </c>
      <c r="BY245" s="26"/>
      <c r="BZ245" s="40" t="str">
        <f t="shared" si="100"/>
        <v/>
      </c>
      <c r="CB245" s="40" t="str">
        <f t="shared" si="101"/>
        <v/>
      </c>
      <c r="CD245" s="28" t="str">
        <f t="shared" si="102"/>
        <v/>
      </c>
      <c r="CF245" s="28" t="str">
        <f t="shared" si="118"/>
        <v/>
      </c>
      <c r="CH245" s="28" t="str">
        <f t="shared" si="103"/>
        <v/>
      </c>
      <c r="CJ245" s="28" t="str">
        <f t="shared" si="119"/>
        <v/>
      </c>
      <c r="CL245" s="28">
        <f t="shared" si="120"/>
        <v>0</v>
      </c>
      <c r="CN245" s="28" t="str">
        <f t="shared" si="121"/>
        <v/>
      </c>
      <c r="CO245" s="26"/>
      <c r="CP245" s="28" t="str">
        <f t="shared" si="104"/>
        <v/>
      </c>
      <c r="CS245" s="17" t="str">
        <f t="shared" si="122"/>
        <v/>
      </c>
      <c r="CT245" s="19" t="str">
        <f t="shared" si="123"/>
        <v/>
      </c>
      <c r="CV245" s="179" t="str">
        <f t="shared" si="124"/>
        <v/>
      </c>
      <c r="CW245" s="180" t="str">
        <f t="shared" si="125"/>
        <v/>
      </c>
      <c r="CY245" s="28" t="str">
        <f t="shared" si="126"/>
        <v/>
      </c>
      <c r="CZ245" s="28" t="str">
        <f t="shared" si="127"/>
        <v/>
      </c>
      <c r="DU245" s="121" t="str">
        <f t="shared" si="105"/>
        <v/>
      </c>
      <c r="DW245" s="17" t="str">
        <f t="shared" si="106"/>
        <v/>
      </c>
    </row>
    <row r="246" spans="1:127" ht="30" customHeight="1" x14ac:dyDescent="0.25">
      <c r="A246" s="34"/>
      <c r="B246" s="266" t="str">
        <f t="shared" si="128"/>
        <v/>
      </c>
      <c r="C246" s="267"/>
      <c r="D246" s="268"/>
      <c r="E246" s="269"/>
      <c r="F246" s="269"/>
      <c r="G246" s="269"/>
      <c r="H246" s="270"/>
      <c r="I246" s="270"/>
      <c r="J246" s="270"/>
      <c r="K246" s="270"/>
      <c r="L246" s="270"/>
      <c r="M246" s="270"/>
      <c r="N246" s="270"/>
      <c r="O246" s="269"/>
      <c r="P246" s="269"/>
      <c r="Q246" s="269"/>
      <c r="R246" s="271"/>
      <c r="S246" s="272"/>
      <c r="T246" s="254" t="str">
        <f t="shared" si="99"/>
        <v/>
      </c>
      <c r="U246" s="255"/>
      <c r="V246" s="34"/>
      <c r="AG246" s="17" t="str">
        <f t="shared" si="107"/>
        <v/>
      </c>
      <c r="AI246" s="263">
        <v>239</v>
      </c>
      <c r="AJ246" s="264"/>
      <c r="AK246" s="265"/>
      <c r="AL246" s="263" t="str">
        <f t="shared" si="108"/>
        <v/>
      </c>
      <c r="AM246" s="264"/>
      <c r="AN246" s="264"/>
      <c r="AO246" s="263" t="str">
        <f t="shared" si="109"/>
        <v/>
      </c>
      <c r="AP246" s="264"/>
      <c r="AQ246" s="264"/>
      <c r="AR246" s="264"/>
      <c r="AS246" s="264"/>
      <c r="AT246" s="264"/>
      <c r="AU246" s="265"/>
      <c r="AV246" s="263" t="str">
        <f t="shared" si="110"/>
        <v/>
      </c>
      <c r="AW246" s="264"/>
      <c r="AX246" s="264"/>
      <c r="AY246" s="263" t="str">
        <f t="shared" si="111"/>
        <v/>
      </c>
      <c r="AZ246" s="265"/>
      <c r="BB246" s="24" t="str">
        <f>IF($AG246="", "", IF(AND($AL246="", $AO246="", $AV246="", $AY246=""), $BB$3, IF(COUNTIF($BB$8:$BB245, $BB$4)&gt;0, $BB$5, $BB$4)))</f>
        <v/>
      </c>
      <c r="BD246" s="31" t="str">
        <f t="shared" si="112"/>
        <v/>
      </c>
      <c r="BF246" s="28" t="str">
        <f t="shared" si="113"/>
        <v/>
      </c>
      <c r="BH246" s="28" t="str">
        <f>IF($E246="", "", $BH$3+SUMIF($O$8:$O245, $E246, $CJ$8:$CJ245)-SUMIF($E$8:$E245, $E246, $H$8:$H245))</f>
        <v/>
      </c>
      <c r="BJ246" s="17" t="str">
        <f t="shared" si="114"/>
        <v/>
      </c>
      <c r="BM246" s="28" t="str">
        <f t="shared" si="115"/>
        <v/>
      </c>
      <c r="BN246" s="26"/>
      <c r="BO246" s="28" t="str">
        <f>IF($O246="", "", $BH$3+SUMIF($O$8:$O245, $O246, $CP$8:$CP245)-SUMIF($E$8:$E245, $O246, $H$8:$H245))</f>
        <v/>
      </c>
      <c r="BP246" s="26"/>
      <c r="BQ246" s="69" t="str">
        <f>IF($AG246="", "", IF($R246="", $BQ$5, IFERROR(INDEX('Game Setup'!$JE$8:$JE$176, MATCH($R246, 'Game Setup'!$JE$8:$JE$176, 1)), "")))</f>
        <v/>
      </c>
      <c r="BR246" s="26"/>
      <c r="BS246" s="73" t="str">
        <f>IF(OR($E246="", $BQ246=""), "", IFERROR(INDEX('Game Setup'!$ML$8:$NE$176, MATCH($BQ246, 'Game Setup'!$JE$8:$JE$176, 0), MATCH($E246, 'Game Setup'!$ML$7:$NE$7, 0)), ""))</f>
        <v/>
      </c>
      <c r="BT246" s="74" t="str">
        <f>IF(OR($O246="", $BQ246=""), "", IFERROR(INDEX('Game Setup'!$ML$8:$NE$176, MATCH($BQ246, 'Game Setup'!$JE$8:$JE$176, 0), MATCH($O246, 'Game Setup'!$ML$7:$NE$7, 0)), ""))</f>
        <v/>
      </c>
      <c r="BU246" s="74" t="str">
        <f>IF(OR($O246="", $BQ246=""), "", IFERROR(INDEX('Game Setup'!$NG$8:$NG$176, MATCH($BQ246, 'Game Setup'!$JE$8:$JE$176, 0)), ""))</f>
        <v/>
      </c>
      <c r="BV246" s="26"/>
      <c r="BW246" s="179" t="str">
        <f t="shared" si="116"/>
        <v/>
      </c>
      <c r="BX246" s="180" t="str">
        <f t="shared" si="117"/>
        <v/>
      </c>
      <c r="BY246" s="26"/>
      <c r="BZ246" s="40" t="str">
        <f t="shared" si="100"/>
        <v/>
      </c>
      <c r="CB246" s="40" t="str">
        <f t="shared" si="101"/>
        <v/>
      </c>
      <c r="CD246" s="28" t="str">
        <f t="shared" si="102"/>
        <v/>
      </c>
      <c r="CF246" s="28" t="str">
        <f t="shared" si="118"/>
        <v/>
      </c>
      <c r="CH246" s="28" t="str">
        <f t="shared" si="103"/>
        <v/>
      </c>
      <c r="CJ246" s="28" t="str">
        <f t="shared" si="119"/>
        <v/>
      </c>
      <c r="CL246" s="28">
        <f t="shared" si="120"/>
        <v>0</v>
      </c>
      <c r="CN246" s="28" t="str">
        <f t="shared" si="121"/>
        <v/>
      </c>
      <c r="CO246" s="26"/>
      <c r="CP246" s="28" t="str">
        <f t="shared" si="104"/>
        <v/>
      </c>
      <c r="CS246" s="17" t="str">
        <f t="shared" si="122"/>
        <v/>
      </c>
      <c r="CT246" s="19" t="str">
        <f t="shared" si="123"/>
        <v/>
      </c>
      <c r="CV246" s="179" t="str">
        <f t="shared" si="124"/>
        <v/>
      </c>
      <c r="CW246" s="180" t="str">
        <f t="shared" si="125"/>
        <v/>
      </c>
      <c r="CY246" s="28" t="str">
        <f t="shared" si="126"/>
        <v/>
      </c>
      <c r="CZ246" s="28" t="str">
        <f t="shared" si="127"/>
        <v/>
      </c>
      <c r="DU246" s="121" t="str">
        <f t="shared" si="105"/>
        <v/>
      </c>
      <c r="DW246" s="17" t="str">
        <f t="shared" si="106"/>
        <v/>
      </c>
    </row>
    <row r="247" spans="1:127" ht="30" customHeight="1" x14ac:dyDescent="0.25">
      <c r="A247" s="34"/>
      <c r="B247" s="266" t="str">
        <f t="shared" si="128"/>
        <v/>
      </c>
      <c r="C247" s="267"/>
      <c r="D247" s="268"/>
      <c r="E247" s="269"/>
      <c r="F247" s="269"/>
      <c r="G247" s="269"/>
      <c r="H247" s="270"/>
      <c r="I247" s="270"/>
      <c r="J247" s="270"/>
      <c r="K247" s="270"/>
      <c r="L247" s="270"/>
      <c r="M247" s="270"/>
      <c r="N247" s="270"/>
      <c r="O247" s="269"/>
      <c r="P247" s="269"/>
      <c r="Q247" s="269"/>
      <c r="R247" s="271"/>
      <c r="S247" s="272"/>
      <c r="T247" s="254" t="str">
        <f t="shared" si="99"/>
        <v/>
      </c>
      <c r="U247" s="255"/>
      <c r="V247" s="34"/>
      <c r="AG247" s="17" t="str">
        <f t="shared" si="107"/>
        <v/>
      </c>
      <c r="AI247" s="263">
        <v>240</v>
      </c>
      <c r="AJ247" s="264"/>
      <c r="AK247" s="265"/>
      <c r="AL247" s="263" t="str">
        <f t="shared" si="108"/>
        <v/>
      </c>
      <c r="AM247" s="264"/>
      <c r="AN247" s="264"/>
      <c r="AO247" s="263" t="str">
        <f t="shared" si="109"/>
        <v/>
      </c>
      <c r="AP247" s="264"/>
      <c r="AQ247" s="264"/>
      <c r="AR247" s="264"/>
      <c r="AS247" s="264"/>
      <c r="AT247" s="264"/>
      <c r="AU247" s="265"/>
      <c r="AV247" s="263" t="str">
        <f t="shared" si="110"/>
        <v/>
      </c>
      <c r="AW247" s="264"/>
      <c r="AX247" s="264"/>
      <c r="AY247" s="263" t="str">
        <f t="shared" si="111"/>
        <v/>
      </c>
      <c r="AZ247" s="265"/>
      <c r="BB247" s="24" t="str">
        <f>IF($AG247="", "", IF(AND($AL247="", $AO247="", $AV247="", $AY247=""), $BB$3, IF(COUNTIF($BB$8:$BB246, $BB$4)&gt;0, $BB$5, $BB$4)))</f>
        <v/>
      </c>
      <c r="BD247" s="31" t="str">
        <f t="shared" si="112"/>
        <v/>
      </c>
      <c r="BF247" s="28" t="str">
        <f t="shared" si="113"/>
        <v/>
      </c>
      <c r="BH247" s="28" t="str">
        <f>IF($E247="", "", $BH$3+SUMIF($O$8:$O246, $E247, $CJ$8:$CJ246)-SUMIF($E$8:$E246, $E247, $H$8:$H246))</f>
        <v/>
      </c>
      <c r="BJ247" s="17" t="str">
        <f t="shared" si="114"/>
        <v/>
      </c>
      <c r="BM247" s="28" t="str">
        <f t="shared" si="115"/>
        <v/>
      </c>
      <c r="BN247" s="26"/>
      <c r="BO247" s="28" t="str">
        <f>IF($O247="", "", $BH$3+SUMIF($O$8:$O246, $O247, $CP$8:$CP246)-SUMIF($E$8:$E246, $O247, $H$8:$H246))</f>
        <v/>
      </c>
      <c r="BP247" s="26"/>
      <c r="BQ247" s="69" t="str">
        <f>IF($AG247="", "", IF($R247="", $BQ$5, IFERROR(INDEX('Game Setup'!$JE$8:$JE$176, MATCH($R247, 'Game Setup'!$JE$8:$JE$176, 1)), "")))</f>
        <v/>
      </c>
      <c r="BR247" s="26"/>
      <c r="BS247" s="73" t="str">
        <f>IF(OR($E247="", $BQ247=""), "", IFERROR(INDEX('Game Setup'!$ML$8:$NE$176, MATCH($BQ247, 'Game Setup'!$JE$8:$JE$176, 0), MATCH($E247, 'Game Setup'!$ML$7:$NE$7, 0)), ""))</f>
        <v/>
      </c>
      <c r="BT247" s="74" t="str">
        <f>IF(OR($O247="", $BQ247=""), "", IFERROR(INDEX('Game Setup'!$ML$8:$NE$176, MATCH($BQ247, 'Game Setup'!$JE$8:$JE$176, 0), MATCH($O247, 'Game Setup'!$ML$7:$NE$7, 0)), ""))</f>
        <v/>
      </c>
      <c r="BU247" s="74" t="str">
        <f>IF(OR($O247="", $BQ247=""), "", IFERROR(INDEX('Game Setup'!$NG$8:$NG$176, MATCH($BQ247, 'Game Setup'!$JE$8:$JE$176, 0)), ""))</f>
        <v/>
      </c>
      <c r="BV247" s="26"/>
      <c r="BW247" s="179" t="str">
        <f t="shared" si="116"/>
        <v/>
      </c>
      <c r="BX247" s="180" t="str">
        <f t="shared" si="117"/>
        <v/>
      </c>
      <c r="BY247" s="26"/>
      <c r="BZ247" s="40" t="str">
        <f t="shared" si="100"/>
        <v/>
      </c>
      <c r="CB247" s="40" t="str">
        <f t="shared" si="101"/>
        <v/>
      </c>
      <c r="CD247" s="28" t="str">
        <f t="shared" si="102"/>
        <v/>
      </c>
      <c r="CF247" s="28" t="str">
        <f t="shared" si="118"/>
        <v/>
      </c>
      <c r="CH247" s="28" t="str">
        <f t="shared" si="103"/>
        <v/>
      </c>
      <c r="CJ247" s="28" t="str">
        <f t="shared" si="119"/>
        <v/>
      </c>
      <c r="CL247" s="28">
        <f t="shared" si="120"/>
        <v>0</v>
      </c>
      <c r="CN247" s="28" t="str">
        <f t="shared" si="121"/>
        <v/>
      </c>
      <c r="CO247" s="26"/>
      <c r="CP247" s="28" t="str">
        <f t="shared" si="104"/>
        <v/>
      </c>
      <c r="CS247" s="17" t="str">
        <f t="shared" si="122"/>
        <v/>
      </c>
      <c r="CT247" s="19" t="str">
        <f t="shared" si="123"/>
        <v/>
      </c>
      <c r="CV247" s="179" t="str">
        <f t="shared" si="124"/>
        <v/>
      </c>
      <c r="CW247" s="180" t="str">
        <f t="shared" si="125"/>
        <v/>
      </c>
      <c r="CY247" s="28" t="str">
        <f t="shared" si="126"/>
        <v/>
      </c>
      <c r="CZ247" s="28" t="str">
        <f t="shared" si="127"/>
        <v/>
      </c>
      <c r="DU247" s="121" t="str">
        <f t="shared" si="105"/>
        <v/>
      </c>
      <c r="DW247" s="17" t="str">
        <f t="shared" si="106"/>
        <v/>
      </c>
    </row>
    <row r="248" spans="1:127" ht="30" customHeight="1" x14ac:dyDescent="0.25">
      <c r="A248" s="34"/>
      <c r="B248" s="266" t="str">
        <f t="shared" si="128"/>
        <v/>
      </c>
      <c r="C248" s="267"/>
      <c r="D248" s="268"/>
      <c r="E248" s="269"/>
      <c r="F248" s="269"/>
      <c r="G248" s="269"/>
      <c r="H248" s="270"/>
      <c r="I248" s="270"/>
      <c r="J248" s="270"/>
      <c r="K248" s="270"/>
      <c r="L248" s="270"/>
      <c r="M248" s="270"/>
      <c r="N248" s="270"/>
      <c r="O248" s="269"/>
      <c r="P248" s="269"/>
      <c r="Q248" s="269"/>
      <c r="R248" s="271"/>
      <c r="S248" s="272"/>
      <c r="T248" s="254" t="str">
        <f t="shared" si="99"/>
        <v/>
      </c>
      <c r="U248" s="255"/>
      <c r="V248" s="34"/>
      <c r="AG248" s="17" t="str">
        <f t="shared" si="107"/>
        <v/>
      </c>
      <c r="AI248" s="263">
        <v>241</v>
      </c>
      <c r="AJ248" s="264"/>
      <c r="AK248" s="265"/>
      <c r="AL248" s="263" t="str">
        <f t="shared" si="108"/>
        <v/>
      </c>
      <c r="AM248" s="264"/>
      <c r="AN248" s="264"/>
      <c r="AO248" s="263" t="str">
        <f t="shared" si="109"/>
        <v/>
      </c>
      <c r="AP248" s="264"/>
      <c r="AQ248" s="264"/>
      <c r="AR248" s="264"/>
      <c r="AS248" s="264"/>
      <c r="AT248" s="264"/>
      <c r="AU248" s="265"/>
      <c r="AV248" s="263" t="str">
        <f t="shared" si="110"/>
        <v/>
      </c>
      <c r="AW248" s="264"/>
      <c r="AX248" s="264"/>
      <c r="AY248" s="263" t="str">
        <f t="shared" si="111"/>
        <v/>
      </c>
      <c r="AZ248" s="265"/>
      <c r="BB248" s="24" t="str">
        <f>IF($AG248="", "", IF(AND($AL248="", $AO248="", $AV248="", $AY248=""), $BB$3, IF(COUNTIF($BB$8:$BB247, $BB$4)&gt;0, $BB$5, $BB$4)))</f>
        <v/>
      </c>
      <c r="BD248" s="31" t="str">
        <f t="shared" si="112"/>
        <v/>
      </c>
      <c r="BF248" s="28" t="str">
        <f t="shared" si="113"/>
        <v/>
      </c>
      <c r="BH248" s="28" t="str">
        <f>IF($E248="", "", $BH$3+SUMIF($O$8:$O247, $E248, $CJ$8:$CJ247)-SUMIF($E$8:$E247, $E248, $H$8:$H247))</f>
        <v/>
      </c>
      <c r="BJ248" s="17" t="str">
        <f t="shared" si="114"/>
        <v/>
      </c>
      <c r="BM248" s="28" t="str">
        <f t="shared" si="115"/>
        <v/>
      </c>
      <c r="BN248" s="26"/>
      <c r="BO248" s="28" t="str">
        <f>IF($O248="", "", $BH$3+SUMIF($O$8:$O247, $O248, $CP$8:$CP247)-SUMIF($E$8:$E247, $O248, $H$8:$H247))</f>
        <v/>
      </c>
      <c r="BP248" s="26"/>
      <c r="BQ248" s="69" t="str">
        <f>IF($AG248="", "", IF($R248="", $BQ$5, IFERROR(INDEX('Game Setup'!$JE$8:$JE$176, MATCH($R248, 'Game Setup'!$JE$8:$JE$176, 1)), "")))</f>
        <v/>
      </c>
      <c r="BR248" s="26"/>
      <c r="BS248" s="73" t="str">
        <f>IF(OR($E248="", $BQ248=""), "", IFERROR(INDEX('Game Setup'!$ML$8:$NE$176, MATCH($BQ248, 'Game Setup'!$JE$8:$JE$176, 0), MATCH($E248, 'Game Setup'!$ML$7:$NE$7, 0)), ""))</f>
        <v/>
      </c>
      <c r="BT248" s="74" t="str">
        <f>IF(OR($O248="", $BQ248=""), "", IFERROR(INDEX('Game Setup'!$ML$8:$NE$176, MATCH($BQ248, 'Game Setup'!$JE$8:$JE$176, 0), MATCH($O248, 'Game Setup'!$ML$7:$NE$7, 0)), ""))</f>
        <v/>
      </c>
      <c r="BU248" s="74" t="str">
        <f>IF(OR($O248="", $BQ248=""), "", IFERROR(INDEX('Game Setup'!$NG$8:$NG$176, MATCH($BQ248, 'Game Setup'!$JE$8:$JE$176, 0)), ""))</f>
        <v/>
      </c>
      <c r="BV248" s="26"/>
      <c r="BW248" s="179" t="str">
        <f t="shared" si="116"/>
        <v/>
      </c>
      <c r="BX248" s="180" t="str">
        <f t="shared" si="117"/>
        <v/>
      </c>
      <c r="BY248" s="26"/>
      <c r="BZ248" s="40" t="str">
        <f t="shared" si="100"/>
        <v/>
      </c>
      <c r="CB248" s="40" t="str">
        <f t="shared" si="101"/>
        <v/>
      </c>
      <c r="CD248" s="28" t="str">
        <f t="shared" si="102"/>
        <v/>
      </c>
      <c r="CF248" s="28" t="str">
        <f t="shared" si="118"/>
        <v/>
      </c>
      <c r="CH248" s="28" t="str">
        <f t="shared" si="103"/>
        <v/>
      </c>
      <c r="CJ248" s="28" t="str">
        <f t="shared" si="119"/>
        <v/>
      </c>
      <c r="CL248" s="28">
        <f t="shared" si="120"/>
        <v>0</v>
      </c>
      <c r="CN248" s="28" t="str">
        <f t="shared" si="121"/>
        <v/>
      </c>
      <c r="CO248" s="26"/>
      <c r="CP248" s="28" t="str">
        <f t="shared" si="104"/>
        <v/>
      </c>
      <c r="CS248" s="17" t="str">
        <f t="shared" si="122"/>
        <v/>
      </c>
      <c r="CT248" s="19" t="str">
        <f t="shared" si="123"/>
        <v/>
      </c>
      <c r="CV248" s="179" t="str">
        <f t="shared" si="124"/>
        <v/>
      </c>
      <c r="CW248" s="180" t="str">
        <f t="shared" si="125"/>
        <v/>
      </c>
      <c r="CY248" s="28" t="str">
        <f t="shared" si="126"/>
        <v/>
      </c>
      <c r="CZ248" s="28" t="str">
        <f t="shared" si="127"/>
        <v/>
      </c>
      <c r="DU248" s="121" t="str">
        <f t="shared" si="105"/>
        <v/>
      </c>
      <c r="DW248" s="17" t="str">
        <f t="shared" si="106"/>
        <v/>
      </c>
    </row>
    <row r="249" spans="1:127" ht="30" customHeight="1" x14ac:dyDescent="0.25">
      <c r="A249" s="34"/>
      <c r="B249" s="266" t="str">
        <f t="shared" si="128"/>
        <v/>
      </c>
      <c r="C249" s="267"/>
      <c r="D249" s="268"/>
      <c r="E249" s="269"/>
      <c r="F249" s="269"/>
      <c r="G249" s="269"/>
      <c r="H249" s="270"/>
      <c r="I249" s="270"/>
      <c r="J249" s="270"/>
      <c r="K249" s="270"/>
      <c r="L249" s="270"/>
      <c r="M249" s="270"/>
      <c r="N249" s="270"/>
      <c r="O249" s="269"/>
      <c r="P249" s="269"/>
      <c r="Q249" s="269"/>
      <c r="R249" s="271"/>
      <c r="S249" s="272"/>
      <c r="T249" s="254" t="str">
        <f t="shared" si="99"/>
        <v/>
      </c>
      <c r="U249" s="255"/>
      <c r="V249" s="34"/>
      <c r="AG249" s="17" t="str">
        <f t="shared" si="107"/>
        <v/>
      </c>
      <c r="AI249" s="263">
        <v>242</v>
      </c>
      <c r="AJ249" s="264"/>
      <c r="AK249" s="265"/>
      <c r="AL249" s="263" t="str">
        <f t="shared" si="108"/>
        <v/>
      </c>
      <c r="AM249" s="264"/>
      <c r="AN249" s="264"/>
      <c r="AO249" s="263" t="str">
        <f t="shared" si="109"/>
        <v/>
      </c>
      <c r="AP249" s="264"/>
      <c r="AQ249" s="264"/>
      <c r="AR249" s="264"/>
      <c r="AS249" s="264"/>
      <c r="AT249" s="264"/>
      <c r="AU249" s="265"/>
      <c r="AV249" s="263" t="str">
        <f t="shared" si="110"/>
        <v/>
      </c>
      <c r="AW249" s="264"/>
      <c r="AX249" s="264"/>
      <c r="AY249" s="263" t="str">
        <f t="shared" si="111"/>
        <v/>
      </c>
      <c r="AZ249" s="265"/>
      <c r="BB249" s="24" t="str">
        <f>IF($AG249="", "", IF(AND($AL249="", $AO249="", $AV249="", $AY249=""), $BB$3, IF(COUNTIF($BB$8:$BB248, $BB$4)&gt;0, $BB$5, $BB$4)))</f>
        <v/>
      </c>
      <c r="BD249" s="31" t="str">
        <f t="shared" si="112"/>
        <v/>
      </c>
      <c r="BF249" s="28" t="str">
        <f t="shared" si="113"/>
        <v/>
      </c>
      <c r="BH249" s="28" t="str">
        <f>IF($E249="", "", $BH$3+SUMIF($O$8:$O248, $E249, $CJ$8:$CJ248)-SUMIF($E$8:$E248, $E249, $H$8:$H248))</f>
        <v/>
      </c>
      <c r="BJ249" s="17" t="str">
        <f t="shared" si="114"/>
        <v/>
      </c>
      <c r="BM249" s="28" t="str">
        <f t="shared" si="115"/>
        <v/>
      </c>
      <c r="BN249" s="26"/>
      <c r="BO249" s="28" t="str">
        <f>IF($O249="", "", $BH$3+SUMIF($O$8:$O248, $O249, $CP$8:$CP248)-SUMIF($E$8:$E248, $O249, $H$8:$H248))</f>
        <v/>
      </c>
      <c r="BP249" s="26"/>
      <c r="BQ249" s="69" t="str">
        <f>IF($AG249="", "", IF($R249="", $BQ$5, IFERROR(INDEX('Game Setup'!$JE$8:$JE$176, MATCH($R249, 'Game Setup'!$JE$8:$JE$176, 1)), "")))</f>
        <v/>
      </c>
      <c r="BR249" s="26"/>
      <c r="BS249" s="73" t="str">
        <f>IF(OR($E249="", $BQ249=""), "", IFERROR(INDEX('Game Setup'!$ML$8:$NE$176, MATCH($BQ249, 'Game Setup'!$JE$8:$JE$176, 0), MATCH($E249, 'Game Setup'!$ML$7:$NE$7, 0)), ""))</f>
        <v/>
      </c>
      <c r="BT249" s="74" t="str">
        <f>IF(OR($O249="", $BQ249=""), "", IFERROR(INDEX('Game Setup'!$ML$8:$NE$176, MATCH($BQ249, 'Game Setup'!$JE$8:$JE$176, 0), MATCH($O249, 'Game Setup'!$ML$7:$NE$7, 0)), ""))</f>
        <v/>
      </c>
      <c r="BU249" s="74" t="str">
        <f>IF(OR($O249="", $BQ249=""), "", IFERROR(INDEX('Game Setup'!$NG$8:$NG$176, MATCH($BQ249, 'Game Setup'!$JE$8:$JE$176, 0)), ""))</f>
        <v/>
      </c>
      <c r="BV249" s="26"/>
      <c r="BW249" s="179" t="str">
        <f t="shared" si="116"/>
        <v/>
      </c>
      <c r="BX249" s="180" t="str">
        <f t="shared" si="117"/>
        <v/>
      </c>
      <c r="BY249" s="26"/>
      <c r="BZ249" s="40" t="str">
        <f t="shared" si="100"/>
        <v/>
      </c>
      <c r="CB249" s="40" t="str">
        <f t="shared" si="101"/>
        <v/>
      </c>
      <c r="CD249" s="28" t="str">
        <f t="shared" si="102"/>
        <v/>
      </c>
      <c r="CF249" s="28" t="str">
        <f t="shared" si="118"/>
        <v/>
      </c>
      <c r="CH249" s="28" t="str">
        <f t="shared" si="103"/>
        <v/>
      </c>
      <c r="CJ249" s="28" t="str">
        <f t="shared" si="119"/>
        <v/>
      </c>
      <c r="CL249" s="28">
        <f t="shared" si="120"/>
        <v>0</v>
      </c>
      <c r="CN249" s="28" t="str">
        <f t="shared" si="121"/>
        <v/>
      </c>
      <c r="CO249" s="26"/>
      <c r="CP249" s="28" t="str">
        <f t="shared" si="104"/>
        <v/>
      </c>
      <c r="CS249" s="17" t="str">
        <f t="shared" si="122"/>
        <v/>
      </c>
      <c r="CT249" s="19" t="str">
        <f t="shared" si="123"/>
        <v/>
      </c>
      <c r="CV249" s="179" t="str">
        <f t="shared" si="124"/>
        <v/>
      </c>
      <c r="CW249" s="180" t="str">
        <f t="shared" si="125"/>
        <v/>
      </c>
      <c r="CY249" s="28" t="str">
        <f t="shared" si="126"/>
        <v/>
      </c>
      <c r="CZ249" s="28" t="str">
        <f t="shared" si="127"/>
        <v/>
      </c>
      <c r="DU249" s="121" t="str">
        <f t="shared" si="105"/>
        <v/>
      </c>
      <c r="DW249" s="17" t="str">
        <f t="shared" si="106"/>
        <v/>
      </c>
    </row>
    <row r="250" spans="1:127" ht="30" customHeight="1" x14ac:dyDescent="0.25">
      <c r="A250" s="34"/>
      <c r="B250" s="266" t="str">
        <f t="shared" si="128"/>
        <v/>
      </c>
      <c r="C250" s="267"/>
      <c r="D250" s="268"/>
      <c r="E250" s="269"/>
      <c r="F250" s="269"/>
      <c r="G250" s="269"/>
      <c r="H250" s="270"/>
      <c r="I250" s="270"/>
      <c r="J250" s="270"/>
      <c r="K250" s="270"/>
      <c r="L250" s="270"/>
      <c r="M250" s="270"/>
      <c r="N250" s="270"/>
      <c r="O250" s="269"/>
      <c r="P250" s="269"/>
      <c r="Q250" s="269"/>
      <c r="R250" s="271"/>
      <c r="S250" s="272"/>
      <c r="T250" s="254" t="str">
        <f t="shared" si="99"/>
        <v/>
      </c>
      <c r="U250" s="255"/>
      <c r="V250" s="34"/>
      <c r="AG250" s="17" t="str">
        <f t="shared" si="107"/>
        <v/>
      </c>
      <c r="AI250" s="263">
        <v>243</v>
      </c>
      <c r="AJ250" s="264"/>
      <c r="AK250" s="265"/>
      <c r="AL250" s="263" t="str">
        <f t="shared" si="108"/>
        <v/>
      </c>
      <c r="AM250" s="264"/>
      <c r="AN250" s="264"/>
      <c r="AO250" s="263" t="str">
        <f t="shared" si="109"/>
        <v/>
      </c>
      <c r="AP250" s="264"/>
      <c r="AQ250" s="264"/>
      <c r="AR250" s="264"/>
      <c r="AS250" s="264"/>
      <c r="AT250" s="264"/>
      <c r="AU250" s="265"/>
      <c r="AV250" s="263" t="str">
        <f t="shared" si="110"/>
        <v/>
      </c>
      <c r="AW250" s="264"/>
      <c r="AX250" s="264"/>
      <c r="AY250" s="263" t="str">
        <f t="shared" si="111"/>
        <v/>
      </c>
      <c r="AZ250" s="265"/>
      <c r="BB250" s="24" t="str">
        <f>IF($AG250="", "", IF(AND($AL250="", $AO250="", $AV250="", $AY250=""), $BB$3, IF(COUNTIF($BB$8:$BB249, $BB$4)&gt;0, $BB$5, $BB$4)))</f>
        <v/>
      </c>
      <c r="BD250" s="31" t="str">
        <f t="shared" si="112"/>
        <v/>
      </c>
      <c r="BF250" s="28" t="str">
        <f t="shared" si="113"/>
        <v/>
      </c>
      <c r="BH250" s="28" t="str">
        <f>IF($E250="", "", $BH$3+SUMIF($O$8:$O249, $E250, $CJ$8:$CJ249)-SUMIF($E$8:$E249, $E250, $H$8:$H249))</f>
        <v/>
      </c>
      <c r="BJ250" s="17" t="str">
        <f t="shared" si="114"/>
        <v/>
      </c>
      <c r="BM250" s="28" t="str">
        <f t="shared" si="115"/>
        <v/>
      </c>
      <c r="BN250" s="26"/>
      <c r="BO250" s="28" t="str">
        <f>IF($O250="", "", $BH$3+SUMIF($O$8:$O249, $O250, $CP$8:$CP249)-SUMIF($E$8:$E249, $O250, $H$8:$H249))</f>
        <v/>
      </c>
      <c r="BP250" s="26"/>
      <c r="BQ250" s="69" t="str">
        <f>IF($AG250="", "", IF($R250="", $BQ$5, IFERROR(INDEX('Game Setup'!$JE$8:$JE$176, MATCH($R250, 'Game Setup'!$JE$8:$JE$176, 1)), "")))</f>
        <v/>
      </c>
      <c r="BR250" s="26"/>
      <c r="BS250" s="73" t="str">
        <f>IF(OR($E250="", $BQ250=""), "", IFERROR(INDEX('Game Setup'!$ML$8:$NE$176, MATCH($BQ250, 'Game Setup'!$JE$8:$JE$176, 0), MATCH($E250, 'Game Setup'!$ML$7:$NE$7, 0)), ""))</f>
        <v/>
      </c>
      <c r="BT250" s="74" t="str">
        <f>IF(OR($O250="", $BQ250=""), "", IFERROR(INDEX('Game Setup'!$ML$8:$NE$176, MATCH($BQ250, 'Game Setup'!$JE$8:$JE$176, 0), MATCH($O250, 'Game Setup'!$ML$7:$NE$7, 0)), ""))</f>
        <v/>
      </c>
      <c r="BU250" s="74" t="str">
        <f>IF(OR($O250="", $BQ250=""), "", IFERROR(INDEX('Game Setup'!$NG$8:$NG$176, MATCH($BQ250, 'Game Setup'!$JE$8:$JE$176, 0)), ""))</f>
        <v/>
      </c>
      <c r="BV250" s="26"/>
      <c r="BW250" s="179" t="str">
        <f t="shared" si="116"/>
        <v/>
      </c>
      <c r="BX250" s="180" t="str">
        <f t="shared" si="117"/>
        <v/>
      </c>
      <c r="BY250" s="26"/>
      <c r="BZ250" s="40" t="str">
        <f t="shared" si="100"/>
        <v/>
      </c>
      <c r="CB250" s="40" t="str">
        <f t="shared" si="101"/>
        <v/>
      </c>
      <c r="CD250" s="28" t="str">
        <f t="shared" si="102"/>
        <v/>
      </c>
      <c r="CF250" s="28" t="str">
        <f t="shared" si="118"/>
        <v/>
      </c>
      <c r="CH250" s="28" t="str">
        <f t="shared" si="103"/>
        <v/>
      </c>
      <c r="CJ250" s="28" t="str">
        <f t="shared" si="119"/>
        <v/>
      </c>
      <c r="CL250" s="28">
        <f t="shared" si="120"/>
        <v>0</v>
      </c>
      <c r="CN250" s="28" t="str">
        <f t="shared" si="121"/>
        <v/>
      </c>
      <c r="CO250" s="26"/>
      <c r="CP250" s="28" t="str">
        <f t="shared" si="104"/>
        <v/>
      </c>
      <c r="CS250" s="17" t="str">
        <f t="shared" si="122"/>
        <v/>
      </c>
      <c r="CT250" s="19" t="str">
        <f t="shared" si="123"/>
        <v/>
      </c>
      <c r="CV250" s="179" t="str">
        <f t="shared" si="124"/>
        <v/>
      </c>
      <c r="CW250" s="180" t="str">
        <f t="shared" si="125"/>
        <v/>
      </c>
      <c r="CY250" s="28" t="str">
        <f t="shared" si="126"/>
        <v/>
      </c>
      <c r="CZ250" s="28" t="str">
        <f t="shared" si="127"/>
        <v/>
      </c>
      <c r="DU250" s="121" t="str">
        <f t="shared" si="105"/>
        <v/>
      </c>
      <c r="DW250" s="17" t="str">
        <f t="shared" si="106"/>
        <v/>
      </c>
    </row>
    <row r="251" spans="1:127" ht="30" customHeight="1" x14ac:dyDescent="0.25">
      <c r="A251" s="34"/>
      <c r="B251" s="266" t="str">
        <f t="shared" si="128"/>
        <v/>
      </c>
      <c r="C251" s="267"/>
      <c r="D251" s="268"/>
      <c r="E251" s="269"/>
      <c r="F251" s="269"/>
      <c r="G251" s="269"/>
      <c r="H251" s="270"/>
      <c r="I251" s="270"/>
      <c r="J251" s="270"/>
      <c r="K251" s="270"/>
      <c r="L251" s="270"/>
      <c r="M251" s="270"/>
      <c r="N251" s="270"/>
      <c r="O251" s="269"/>
      <c r="P251" s="269"/>
      <c r="Q251" s="269"/>
      <c r="R251" s="271"/>
      <c r="S251" s="272"/>
      <c r="T251" s="254" t="str">
        <f t="shared" si="99"/>
        <v/>
      </c>
      <c r="U251" s="255"/>
      <c r="V251" s="34"/>
      <c r="AG251" s="17" t="str">
        <f t="shared" si="107"/>
        <v/>
      </c>
      <c r="AI251" s="263">
        <v>244</v>
      </c>
      <c r="AJ251" s="264"/>
      <c r="AK251" s="265"/>
      <c r="AL251" s="263" t="str">
        <f t="shared" si="108"/>
        <v/>
      </c>
      <c r="AM251" s="264"/>
      <c r="AN251" s="264"/>
      <c r="AO251" s="263" t="str">
        <f t="shared" si="109"/>
        <v/>
      </c>
      <c r="AP251" s="264"/>
      <c r="AQ251" s="264"/>
      <c r="AR251" s="264"/>
      <c r="AS251" s="264"/>
      <c r="AT251" s="264"/>
      <c r="AU251" s="265"/>
      <c r="AV251" s="263" t="str">
        <f t="shared" si="110"/>
        <v/>
      </c>
      <c r="AW251" s="264"/>
      <c r="AX251" s="264"/>
      <c r="AY251" s="263" t="str">
        <f t="shared" si="111"/>
        <v/>
      </c>
      <c r="AZ251" s="265"/>
      <c r="BB251" s="24" t="str">
        <f>IF($AG251="", "", IF(AND($AL251="", $AO251="", $AV251="", $AY251=""), $BB$3, IF(COUNTIF($BB$8:$BB250, $BB$4)&gt;0, $BB$5, $BB$4)))</f>
        <v/>
      </c>
      <c r="BD251" s="31" t="str">
        <f t="shared" si="112"/>
        <v/>
      </c>
      <c r="BF251" s="28" t="str">
        <f t="shared" si="113"/>
        <v/>
      </c>
      <c r="BH251" s="28" t="str">
        <f>IF($E251="", "", $BH$3+SUMIF($O$8:$O250, $E251, $CJ$8:$CJ250)-SUMIF($E$8:$E250, $E251, $H$8:$H250))</f>
        <v/>
      </c>
      <c r="BJ251" s="17" t="str">
        <f t="shared" si="114"/>
        <v/>
      </c>
      <c r="BM251" s="28" t="str">
        <f t="shared" si="115"/>
        <v/>
      </c>
      <c r="BN251" s="26"/>
      <c r="BO251" s="28" t="str">
        <f>IF($O251="", "", $BH$3+SUMIF($O$8:$O250, $O251, $CP$8:$CP250)-SUMIF($E$8:$E250, $O251, $H$8:$H250))</f>
        <v/>
      </c>
      <c r="BP251" s="26"/>
      <c r="BQ251" s="69" t="str">
        <f>IF($AG251="", "", IF($R251="", $BQ$5, IFERROR(INDEX('Game Setup'!$JE$8:$JE$176, MATCH($R251, 'Game Setup'!$JE$8:$JE$176, 1)), "")))</f>
        <v/>
      </c>
      <c r="BR251" s="26"/>
      <c r="BS251" s="73" t="str">
        <f>IF(OR($E251="", $BQ251=""), "", IFERROR(INDEX('Game Setup'!$ML$8:$NE$176, MATCH($BQ251, 'Game Setup'!$JE$8:$JE$176, 0), MATCH($E251, 'Game Setup'!$ML$7:$NE$7, 0)), ""))</f>
        <v/>
      </c>
      <c r="BT251" s="74" t="str">
        <f>IF(OR($O251="", $BQ251=""), "", IFERROR(INDEX('Game Setup'!$ML$8:$NE$176, MATCH($BQ251, 'Game Setup'!$JE$8:$JE$176, 0), MATCH($O251, 'Game Setup'!$ML$7:$NE$7, 0)), ""))</f>
        <v/>
      </c>
      <c r="BU251" s="74" t="str">
        <f>IF(OR($O251="", $BQ251=""), "", IFERROR(INDEX('Game Setup'!$NG$8:$NG$176, MATCH($BQ251, 'Game Setup'!$JE$8:$JE$176, 0)), ""))</f>
        <v/>
      </c>
      <c r="BV251" s="26"/>
      <c r="BW251" s="179" t="str">
        <f t="shared" si="116"/>
        <v/>
      </c>
      <c r="BX251" s="180" t="str">
        <f t="shared" si="117"/>
        <v/>
      </c>
      <c r="BY251" s="26"/>
      <c r="BZ251" s="40" t="str">
        <f t="shared" si="100"/>
        <v/>
      </c>
      <c r="CB251" s="40" t="str">
        <f t="shared" si="101"/>
        <v/>
      </c>
      <c r="CD251" s="28" t="str">
        <f t="shared" si="102"/>
        <v/>
      </c>
      <c r="CF251" s="28" t="str">
        <f t="shared" si="118"/>
        <v/>
      </c>
      <c r="CH251" s="28" t="str">
        <f t="shared" si="103"/>
        <v/>
      </c>
      <c r="CJ251" s="28" t="str">
        <f t="shared" si="119"/>
        <v/>
      </c>
      <c r="CL251" s="28">
        <f t="shared" si="120"/>
        <v>0</v>
      </c>
      <c r="CN251" s="28" t="str">
        <f t="shared" si="121"/>
        <v/>
      </c>
      <c r="CO251" s="26"/>
      <c r="CP251" s="28" t="str">
        <f t="shared" si="104"/>
        <v/>
      </c>
      <c r="CS251" s="17" t="str">
        <f t="shared" si="122"/>
        <v/>
      </c>
      <c r="CT251" s="19" t="str">
        <f t="shared" si="123"/>
        <v/>
      </c>
      <c r="CV251" s="179" t="str">
        <f t="shared" si="124"/>
        <v/>
      </c>
      <c r="CW251" s="180" t="str">
        <f t="shared" si="125"/>
        <v/>
      </c>
      <c r="CY251" s="28" t="str">
        <f t="shared" si="126"/>
        <v/>
      </c>
      <c r="CZ251" s="28" t="str">
        <f t="shared" si="127"/>
        <v/>
      </c>
      <c r="DU251" s="121" t="str">
        <f t="shared" si="105"/>
        <v/>
      </c>
      <c r="DW251" s="17" t="str">
        <f t="shared" si="106"/>
        <v/>
      </c>
    </row>
    <row r="252" spans="1:127" ht="30" customHeight="1" x14ac:dyDescent="0.25">
      <c r="A252" s="34"/>
      <c r="B252" s="266" t="str">
        <f t="shared" si="128"/>
        <v/>
      </c>
      <c r="C252" s="267"/>
      <c r="D252" s="268"/>
      <c r="E252" s="269"/>
      <c r="F252" s="269"/>
      <c r="G252" s="269"/>
      <c r="H252" s="270"/>
      <c r="I252" s="270"/>
      <c r="J252" s="270"/>
      <c r="K252" s="270"/>
      <c r="L252" s="270"/>
      <c r="M252" s="270"/>
      <c r="N252" s="270"/>
      <c r="O252" s="269"/>
      <c r="P252" s="269"/>
      <c r="Q252" s="269"/>
      <c r="R252" s="271"/>
      <c r="S252" s="272"/>
      <c r="T252" s="254" t="str">
        <f t="shared" si="99"/>
        <v/>
      </c>
      <c r="U252" s="255"/>
      <c r="V252" s="34"/>
      <c r="AG252" s="17" t="str">
        <f t="shared" si="107"/>
        <v/>
      </c>
      <c r="AI252" s="263">
        <v>245</v>
      </c>
      <c r="AJ252" s="264"/>
      <c r="AK252" s="265"/>
      <c r="AL252" s="263" t="str">
        <f t="shared" si="108"/>
        <v/>
      </c>
      <c r="AM252" s="264"/>
      <c r="AN252" s="264"/>
      <c r="AO252" s="263" t="str">
        <f t="shared" si="109"/>
        <v/>
      </c>
      <c r="AP252" s="264"/>
      <c r="AQ252" s="264"/>
      <c r="AR252" s="264"/>
      <c r="AS252" s="264"/>
      <c r="AT252" s="264"/>
      <c r="AU252" s="265"/>
      <c r="AV252" s="263" t="str">
        <f t="shared" si="110"/>
        <v/>
      </c>
      <c r="AW252" s="264"/>
      <c r="AX252" s="264"/>
      <c r="AY252" s="263" t="str">
        <f t="shared" si="111"/>
        <v/>
      </c>
      <c r="AZ252" s="265"/>
      <c r="BB252" s="24" t="str">
        <f>IF($AG252="", "", IF(AND($AL252="", $AO252="", $AV252="", $AY252=""), $BB$3, IF(COUNTIF($BB$8:$BB251, $BB$4)&gt;0, $BB$5, $BB$4)))</f>
        <v/>
      </c>
      <c r="BD252" s="31" t="str">
        <f t="shared" si="112"/>
        <v/>
      </c>
      <c r="BF252" s="28" t="str">
        <f t="shared" si="113"/>
        <v/>
      </c>
      <c r="BH252" s="28" t="str">
        <f>IF($E252="", "", $BH$3+SUMIF($O$8:$O251, $E252, $CJ$8:$CJ251)-SUMIF($E$8:$E251, $E252, $H$8:$H251))</f>
        <v/>
      </c>
      <c r="BJ252" s="17" t="str">
        <f t="shared" si="114"/>
        <v/>
      </c>
      <c r="BM252" s="28" t="str">
        <f t="shared" si="115"/>
        <v/>
      </c>
      <c r="BN252" s="26"/>
      <c r="BO252" s="28" t="str">
        <f>IF($O252="", "", $BH$3+SUMIF($O$8:$O251, $O252, $CP$8:$CP251)-SUMIF($E$8:$E251, $O252, $H$8:$H251))</f>
        <v/>
      </c>
      <c r="BP252" s="26"/>
      <c r="BQ252" s="69" t="str">
        <f>IF($AG252="", "", IF($R252="", $BQ$5, IFERROR(INDEX('Game Setup'!$JE$8:$JE$176, MATCH($R252, 'Game Setup'!$JE$8:$JE$176, 1)), "")))</f>
        <v/>
      </c>
      <c r="BR252" s="26"/>
      <c r="BS252" s="73" t="str">
        <f>IF(OR($E252="", $BQ252=""), "", IFERROR(INDEX('Game Setup'!$ML$8:$NE$176, MATCH($BQ252, 'Game Setup'!$JE$8:$JE$176, 0), MATCH($E252, 'Game Setup'!$ML$7:$NE$7, 0)), ""))</f>
        <v/>
      </c>
      <c r="BT252" s="74" t="str">
        <f>IF(OR($O252="", $BQ252=""), "", IFERROR(INDEX('Game Setup'!$ML$8:$NE$176, MATCH($BQ252, 'Game Setup'!$JE$8:$JE$176, 0), MATCH($O252, 'Game Setup'!$ML$7:$NE$7, 0)), ""))</f>
        <v/>
      </c>
      <c r="BU252" s="74" t="str">
        <f>IF(OR($O252="", $BQ252=""), "", IFERROR(INDEX('Game Setup'!$NG$8:$NG$176, MATCH($BQ252, 'Game Setup'!$JE$8:$JE$176, 0)), ""))</f>
        <v/>
      </c>
      <c r="BV252" s="26"/>
      <c r="BW252" s="179" t="str">
        <f t="shared" si="116"/>
        <v/>
      </c>
      <c r="BX252" s="180" t="str">
        <f t="shared" si="117"/>
        <v/>
      </c>
      <c r="BY252" s="26"/>
      <c r="BZ252" s="40" t="str">
        <f t="shared" si="100"/>
        <v/>
      </c>
      <c r="CB252" s="40" t="str">
        <f t="shared" si="101"/>
        <v/>
      </c>
      <c r="CD252" s="28" t="str">
        <f t="shared" si="102"/>
        <v/>
      </c>
      <c r="CF252" s="28" t="str">
        <f t="shared" si="118"/>
        <v/>
      </c>
      <c r="CH252" s="28" t="str">
        <f t="shared" si="103"/>
        <v/>
      </c>
      <c r="CJ252" s="28" t="str">
        <f t="shared" si="119"/>
        <v/>
      </c>
      <c r="CL252" s="28">
        <f t="shared" si="120"/>
        <v>0</v>
      </c>
      <c r="CN252" s="28" t="str">
        <f t="shared" si="121"/>
        <v/>
      </c>
      <c r="CO252" s="26"/>
      <c r="CP252" s="28" t="str">
        <f t="shared" si="104"/>
        <v/>
      </c>
      <c r="CS252" s="17" t="str">
        <f t="shared" si="122"/>
        <v/>
      </c>
      <c r="CT252" s="19" t="str">
        <f t="shared" si="123"/>
        <v/>
      </c>
      <c r="CV252" s="179" t="str">
        <f t="shared" si="124"/>
        <v/>
      </c>
      <c r="CW252" s="180" t="str">
        <f t="shared" si="125"/>
        <v/>
      </c>
      <c r="CY252" s="28" t="str">
        <f t="shared" si="126"/>
        <v/>
      </c>
      <c r="CZ252" s="28" t="str">
        <f t="shared" si="127"/>
        <v/>
      </c>
      <c r="DU252" s="121" t="str">
        <f t="shared" si="105"/>
        <v/>
      </c>
      <c r="DW252" s="17" t="str">
        <f t="shared" si="106"/>
        <v/>
      </c>
    </row>
    <row r="253" spans="1:127" ht="30" customHeight="1" x14ac:dyDescent="0.25">
      <c r="A253" s="34"/>
      <c r="B253" s="266" t="str">
        <f t="shared" si="128"/>
        <v/>
      </c>
      <c r="C253" s="267"/>
      <c r="D253" s="268"/>
      <c r="E253" s="269"/>
      <c r="F253" s="269"/>
      <c r="G253" s="269"/>
      <c r="H253" s="270"/>
      <c r="I253" s="270"/>
      <c r="J253" s="270"/>
      <c r="K253" s="270"/>
      <c r="L253" s="270"/>
      <c r="M253" s="270"/>
      <c r="N253" s="270"/>
      <c r="O253" s="269"/>
      <c r="P253" s="269"/>
      <c r="Q253" s="269"/>
      <c r="R253" s="271"/>
      <c r="S253" s="272"/>
      <c r="T253" s="254" t="str">
        <f t="shared" si="99"/>
        <v/>
      </c>
      <c r="U253" s="255"/>
      <c r="V253" s="34"/>
      <c r="AG253" s="17" t="str">
        <f t="shared" si="107"/>
        <v/>
      </c>
      <c r="AI253" s="263">
        <v>246</v>
      </c>
      <c r="AJ253" s="264"/>
      <c r="AK253" s="265"/>
      <c r="AL253" s="263" t="str">
        <f t="shared" si="108"/>
        <v/>
      </c>
      <c r="AM253" s="264"/>
      <c r="AN253" s="264"/>
      <c r="AO253" s="263" t="str">
        <f t="shared" si="109"/>
        <v/>
      </c>
      <c r="AP253" s="264"/>
      <c r="AQ253" s="264"/>
      <c r="AR253" s="264"/>
      <c r="AS253" s="264"/>
      <c r="AT253" s="264"/>
      <c r="AU253" s="265"/>
      <c r="AV253" s="263" t="str">
        <f t="shared" si="110"/>
        <v/>
      </c>
      <c r="AW253" s="264"/>
      <c r="AX253" s="264"/>
      <c r="AY253" s="263" t="str">
        <f t="shared" si="111"/>
        <v/>
      </c>
      <c r="AZ253" s="265"/>
      <c r="BB253" s="24" t="str">
        <f>IF($AG253="", "", IF(AND($AL253="", $AO253="", $AV253="", $AY253=""), $BB$3, IF(COUNTIF($BB$8:$BB252, $BB$4)&gt;0, $BB$5, $BB$4)))</f>
        <v/>
      </c>
      <c r="BD253" s="31" t="str">
        <f t="shared" si="112"/>
        <v/>
      </c>
      <c r="BF253" s="28" t="str">
        <f t="shared" si="113"/>
        <v/>
      </c>
      <c r="BH253" s="28" t="str">
        <f>IF($E253="", "", $BH$3+SUMIF($O$8:$O252, $E253, $CJ$8:$CJ252)-SUMIF($E$8:$E252, $E253, $H$8:$H252))</f>
        <v/>
      </c>
      <c r="BJ253" s="17" t="str">
        <f t="shared" si="114"/>
        <v/>
      </c>
      <c r="BM253" s="28" t="str">
        <f t="shared" si="115"/>
        <v/>
      </c>
      <c r="BN253" s="26"/>
      <c r="BO253" s="28" t="str">
        <f>IF($O253="", "", $BH$3+SUMIF($O$8:$O252, $O253, $CP$8:$CP252)-SUMIF($E$8:$E252, $O253, $H$8:$H252))</f>
        <v/>
      </c>
      <c r="BP253" s="26"/>
      <c r="BQ253" s="69" t="str">
        <f>IF($AG253="", "", IF($R253="", $BQ$5, IFERROR(INDEX('Game Setup'!$JE$8:$JE$176, MATCH($R253, 'Game Setup'!$JE$8:$JE$176, 1)), "")))</f>
        <v/>
      </c>
      <c r="BR253" s="26"/>
      <c r="BS253" s="73" t="str">
        <f>IF(OR($E253="", $BQ253=""), "", IFERROR(INDEX('Game Setup'!$ML$8:$NE$176, MATCH($BQ253, 'Game Setup'!$JE$8:$JE$176, 0), MATCH($E253, 'Game Setup'!$ML$7:$NE$7, 0)), ""))</f>
        <v/>
      </c>
      <c r="BT253" s="74" t="str">
        <f>IF(OR($O253="", $BQ253=""), "", IFERROR(INDEX('Game Setup'!$ML$8:$NE$176, MATCH($BQ253, 'Game Setup'!$JE$8:$JE$176, 0), MATCH($O253, 'Game Setup'!$ML$7:$NE$7, 0)), ""))</f>
        <v/>
      </c>
      <c r="BU253" s="74" t="str">
        <f>IF(OR($O253="", $BQ253=""), "", IFERROR(INDEX('Game Setup'!$NG$8:$NG$176, MATCH($BQ253, 'Game Setup'!$JE$8:$JE$176, 0)), ""))</f>
        <v/>
      </c>
      <c r="BV253" s="26"/>
      <c r="BW253" s="179" t="str">
        <f t="shared" si="116"/>
        <v/>
      </c>
      <c r="BX253" s="180" t="str">
        <f t="shared" si="117"/>
        <v/>
      </c>
      <c r="BY253" s="26"/>
      <c r="BZ253" s="40" t="str">
        <f t="shared" si="100"/>
        <v/>
      </c>
      <c r="CB253" s="40" t="str">
        <f t="shared" si="101"/>
        <v/>
      </c>
      <c r="CD253" s="28" t="str">
        <f t="shared" si="102"/>
        <v/>
      </c>
      <c r="CF253" s="28" t="str">
        <f t="shared" si="118"/>
        <v/>
      </c>
      <c r="CH253" s="28" t="str">
        <f t="shared" si="103"/>
        <v/>
      </c>
      <c r="CJ253" s="28" t="str">
        <f t="shared" si="119"/>
        <v/>
      </c>
      <c r="CL253" s="28">
        <f t="shared" si="120"/>
        <v>0</v>
      </c>
      <c r="CN253" s="28" t="str">
        <f t="shared" si="121"/>
        <v/>
      </c>
      <c r="CO253" s="26"/>
      <c r="CP253" s="28" t="str">
        <f t="shared" si="104"/>
        <v/>
      </c>
      <c r="CS253" s="17" t="str">
        <f t="shared" si="122"/>
        <v/>
      </c>
      <c r="CT253" s="19" t="str">
        <f t="shared" si="123"/>
        <v/>
      </c>
      <c r="CV253" s="179" t="str">
        <f t="shared" si="124"/>
        <v/>
      </c>
      <c r="CW253" s="180" t="str">
        <f t="shared" si="125"/>
        <v/>
      </c>
      <c r="CY253" s="28" t="str">
        <f t="shared" si="126"/>
        <v/>
      </c>
      <c r="CZ253" s="28" t="str">
        <f t="shared" si="127"/>
        <v/>
      </c>
      <c r="DU253" s="121" t="str">
        <f t="shared" si="105"/>
        <v/>
      </c>
      <c r="DW253" s="17" t="str">
        <f t="shared" si="106"/>
        <v/>
      </c>
    </row>
    <row r="254" spans="1:127" ht="30" customHeight="1" x14ac:dyDescent="0.25">
      <c r="A254" s="34"/>
      <c r="B254" s="266" t="str">
        <f t="shared" si="128"/>
        <v/>
      </c>
      <c r="C254" s="267"/>
      <c r="D254" s="268"/>
      <c r="E254" s="269"/>
      <c r="F254" s="269"/>
      <c r="G254" s="269"/>
      <c r="H254" s="270"/>
      <c r="I254" s="270"/>
      <c r="J254" s="270"/>
      <c r="K254" s="270"/>
      <c r="L254" s="270"/>
      <c r="M254" s="270"/>
      <c r="N254" s="270"/>
      <c r="O254" s="269"/>
      <c r="P254" s="269"/>
      <c r="Q254" s="269"/>
      <c r="R254" s="271"/>
      <c r="S254" s="272"/>
      <c r="T254" s="254" t="str">
        <f t="shared" si="99"/>
        <v/>
      </c>
      <c r="U254" s="255"/>
      <c r="V254" s="34"/>
      <c r="AG254" s="17" t="str">
        <f t="shared" si="107"/>
        <v/>
      </c>
      <c r="AI254" s="263">
        <v>247</v>
      </c>
      <c r="AJ254" s="264"/>
      <c r="AK254" s="265"/>
      <c r="AL254" s="263" t="str">
        <f t="shared" si="108"/>
        <v/>
      </c>
      <c r="AM254" s="264"/>
      <c r="AN254" s="264"/>
      <c r="AO254" s="263" t="str">
        <f t="shared" si="109"/>
        <v/>
      </c>
      <c r="AP254" s="264"/>
      <c r="AQ254" s="264"/>
      <c r="AR254" s="264"/>
      <c r="AS254" s="264"/>
      <c r="AT254" s="264"/>
      <c r="AU254" s="265"/>
      <c r="AV254" s="263" t="str">
        <f t="shared" si="110"/>
        <v/>
      </c>
      <c r="AW254" s="264"/>
      <c r="AX254" s="264"/>
      <c r="AY254" s="263" t="str">
        <f t="shared" si="111"/>
        <v/>
      </c>
      <c r="AZ254" s="265"/>
      <c r="BB254" s="24" t="str">
        <f>IF($AG254="", "", IF(AND($AL254="", $AO254="", $AV254="", $AY254=""), $BB$3, IF(COUNTIF($BB$8:$BB253, $BB$4)&gt;0, $BB$5, $BB$4)))</f>
        <v/>
      </c>
      <c r="BD254" s="31" t="str">
        <f t="shared" si="112"/>
        <v/>
      </c>
      <c r="BF254" s="28" t="str">
        <f t="shared" si="113"/>
        <v/>
      </c>
      <c r="BH254" s="28" t="str">
        <f>IF($E254="", "", $BH$3+SUMIF($O$8:$O253, $E254, $CJ$8:$CJ253)-SUMIF($E$8:$E253, $E254, $H$8:$H253))</f>
        <v/>
      </c>
      <c r="BJ254" s="17" t="str">
        <f t="shared" si="114"/>
        <v/>
      </c>
      <c r="BM254" s="28" t="str">
        <f t="shared" si="115"/>
        <v/>
      </c>
      <c r="BN254" s="26"/>
      <c r="BO254" s="28" t="str">
        <f>IF($O254="", "", $BH$3+SUMIF($O$8:$O253, $O254, $CP$8:$CP253)-SUMIF($E$8:$E253, $O254, $H$8:$H253))</f>
        <v/>
      </c>
      <c r="BP254" s="26"/>
      <c r="BQ254" s="69" t="str">
        <f>IF($AG254="", "", IF($R254="", $BQ$5, IFERROR(INDEX('Game Setup'!$JE$8:$JE$176, MATCH($R254, 'Game Setup'!$JE$8:$JE$176, 1)), "")))</f>
        <v/>
      </c>
      <c r="BR254" s="26"/>
      <c r="BS254" s="73" t="str">
        <f>IF(OR($E254="", $BQ254=""), "", IFERROR(INDEX('Game Setup'!$ML$8:$NE$176, MATCH($BQ254, 'Game Setup'!$JE$8:$JE$176, 0), MATCH($E254, 'Game Setup'!$ML$7:$NE$7, 0)), ""))</f>
        <v/>
      </c>
      <c r="BT254" s="74" t="str">
        <f>IF(OR($O254="", $BQ254=""), "", IFERROR(INDEX('Game Setup'!$ML$8:$NE$176, MATCH($BQ254, 'Game Setup'!$JE$8:$JE$176, 0), MATCH($O254, 'Game Setup'!$ML$7:$NE$7, 0)), ""))</f>
        <v/>
      </c>
      <c r="BU254" s="74" t="str">
        <f>IF(OR($O254="", $BQ254=""), "", IFERROR(INDEX('Game Setup'!$NG$8:$NG$176, MATCH($BQ254, 'Game Setup'!$JE$8:$JE$176, 0)), ""))</f>
        <v/>
      </c>
      <c r="BV254" s="26"/>
      <c r="BW254" s="179" t="str">
        <f t="shared" si="116"/>
        <v/>
      </c>
      <c r="BX254" s="180" t="str">
        <f t="shared" si="117"/>
        <v/>
      </c>
      <c r="BY254" s="26"/>
      <c r="BZ254" s="40" t="str">
        <f t="shared" si="100"/>
        <v/>
      </c>
      <c r="CB254" s="40" t="str">
        <f t="shared" si="101"/>
        <v/>
      </c>
      <c r="CD254" s="28" t="str">
        <f t="shared" si="102"/>
        <v/>
      </c>
      <c r="CF254" s="28" t="str">
        <f t="shared" si="118"/>
        <v/>
      </c>
      <c r="CH254" s="28" t="str">
        <f t="shared" si="103"/>
        <v/>
      </c>
      <c r="CJ254" s="28" t="str">
        <f t="shared" si="119"/>
        <v/>
      </c>
      <c r="CL254" s="28">
        <f t="shared" si="120"/>
        <v>0</v>
      </c>
      <c r="CN254" s="28" t="str">
        <f t="shared" si="121"/>
        <v/>
      </c>
      <c r="CO254" s="26"/>
      <c r="CP254" s="28" t="str">
        <f t="shared" si="104"/>
        <v/>
      </c>
      <c r="CS254" s="17" t="str">
        <f t="shared" si="122"/>
        <v/>
      </c>
      <c r="CT254" s="19" t="str">
        <f t="shared" si="123"/>
        <v/>
      </c>
      <c r="CV254" s="179" t="str">
        <f t="shared" si="124"/>
        <v/>
      </c>
      <c r="CW254" s="180" t="str">
        <f t="shared" si="125"/>
        <v/>
      </c>
      <c r="CY254" s="28" t="str">
        <f t="shared" si="126"/>
        <v/>
      </c>
      <c r="CZ254" s="28" t="str">
        <f t="shared" si="127"/>
        <v/>
      </c>
      <c r="DU254" s="121" t="str">
        <f t="shared" si="105"/>
        <v/>
      </c>
      <c r="DW254" s="17" t="str">
        <f t="shared" si="106"/>
        <v/>
      </c>
    </row>
    <row r="255" spans="1:127" ht="30" customHeight="1" x14ac:dyDescent="0.25">
      <c r="A255" s="34"/>
      <c r="B255" s="266" t="str">
        <f t="shared" si="128"/>
        <v/>
      </c>
      <c r="C255" s="267"/>
      <c r="D255" s="268"/>
      <c r="E255" s="269"/>
      <c r="F255" s="269"/>
      <c r="G255" s="269"/>
      <c r="H255" s="270"/>
      <c r="I255" s="270"/>
      <c r="J255" s="270"/>
      <c r="K255" s="270"/>
      <c r="L255" s="270"/>
      <c r="M255" s="270"/>
      <c r="N255" s="270"/>
      <c r="O255" s="269"/>
      <c r="P255" s="269"/>
      <c r="Q255" s="269"/>
      <c r="R255" s="271"/>
      <c r="S255" s="272"/>
      <c r="T255" s="254" t="str">
        <f t="shared" si="99"/>
        <v/>
      </c>
      <c r="U255" s="255"/>
      <c r="V255" s="34"/>
      <c r="AG255" s="17" t="str">
        <f t="shared" si="107"/>
        <v/>
      </c>
      <c r="AI255" s="263">
        <v>248</v>
      </c>
      <c r="AJ255" s="264"/>
      <c r="AK255" s="265"/>
      <c r="AL255" s="263" t="str">
        <f t="shared" si="108"/>
        <v/>
      </c>
      <c r="AM255" s="264"/>
      <c r="AN255" s="264"/>
      <c r="AO255" s="263" t="str">
        <f t="shared" si="109"/>
        <v/>
      </c>
      <c r="AP255" s="264"/>
      <c r="AQ255" s="264"/>
      <c r="AR255" s="264"/>
      <c r="AS255" s="264"/>
      <c r="AT255" s="264"/>
      <c r="AU255" s="265"/>
      <c r="AV255" s="263" t="str">
        <f t="shared" si="110"/>
        <v/>
      </c>
      <c r="AW255" s="264"/>
      <c r="AX255" s="264"/>
      <c r="AY255" s="263" t="str">
        <f t="shared" si="111"/>
        <v/>
      </c>
      <c r="AZ255" s="265"/>
      <c r="BB255" s="24" t="str">
        <f>IF($AG255="", "", IF(AND($AL255="", $AO255="", $AV255="", $AY255=""), $BB$3, IF(COUNTIF($BB$8:$BB254, $BB$4)&gt;0, $BB$5, $BB$4)))</f>
        <v/>
      </c>
      <c r="BD255" s="31" t="str">
        <f t="shared" si="112"/>
        <v/>
      </c>
      <c r="BF255" s="28" t="str">
        <f t="shared" si="113"/>
        <v/>
      </c>
      <c r="BH255" s="28" t="str">
        <f>IF($E255="", "", $BH$3+SUMIF($O$8:$O254, $E255, $CJ$8:$CJ254)-SUMIF($E$8:$E254, $E255, $H$8:$H254))</f>
        <v/>
      </c>
      <c r="BJ255" s="17" t="str">
        <f t="shared" si="114"/>
        <v/>
      </c>
      <c r="BM255" s="28" t="str">
        <f t="shared" si="115"/>
        <v/>
      </c>
      <c r="BN255" s="26"/>
      <c r="BO255" s="28" t="str">
        <f>IF($O255="", "", $BH$3+SUMIF($O$8:$O254, $O255, $CP$8:$CP254)-SUMIF($E$8:$E254, $O255, $H$8:$H254))</f>
        <v/>
      </c>
      <c r="BP255" s="26"/>
      <c r="BQ255" s="69" t="str">
        <f>IF($AG255="", "", IF($R255="", $BQ$5, IFERROR(INDEX('Game Setup'!$JE$8:$JE$176, MATCH($R255, 'Game Setup'!$JE$8:$JE$176, 1)), "")))</f>
        <v/>
      </c>
      <c r="BR255" s="26"/>
      <c r="BS255" s="73" t="str">
        <f>IF(OR($E255="", $BQ255=""), "", IFERROR(INDEX('Game Setup'!$ML$8:$NE$176, MATCH($BQ255, 'Game Setup'!$JE$8:$JE$176, 0), MATCH($E255, 'Game Setup'!$ML$7:$NE$7, 0)), ""))</f>
        <v/>
      </c>
      <c r="BT255" s="74" t="str">
        <f>IF(OR($O255="", $BQ255=""), "", IFERROR(INDEX('Game Setup'!$ML$8:$NE$176, MATCH($BQ255, 'Game Setup'!$JE$8:$JE$176, 0), MATCH($O255, 'Game Setup'!$ML$7:$NE$7, 0)), ""))</f>
        <v/>
      </c>
      <c r="BU255" s="74" t="str">
        <f>IF(OR($O255="", $BQ255=""), "", IFERROR(INDEX('Game Setup'!$NG$8:$NG$176, MATCH($BQ255, 'Game Setup'!$JE$8:$JE$176, 0)), ""))</f>
        <v/>
      </c>
      <c r="BV255" s="26"/>
      <c r="BW255" s="179" t="str">
        <f t="shared" si="116"/>
        <v/>
      </c>
      <c r="BX255" s="180" t="str">
        <f t="shared" si="117"/>
        <v/>
      </c>
      <c r="BY255" s="26"/>
      <c r="BZ255" s="40" t="str">
        <f t="shared" si="100"/>
        <v/>
      </c>
      <c r="CB255" s="40" t="str">
        <f t="shared" si="101"/>
        <v/>
      </c>
      <c r="CD255" s="28" t="str">
        <f t="shared" si="102"/>
        <v/>
      </c>
      <c r="CF255" s="28" t="str">
        <f t="shared" si="118"/>
        <v/>
      </c>
      <c r="CH255" s="28" t="str">
        <f t="shared" si="103"/>
        <v/>
      </c>
      <c r="CJ255" s="28" t="str">
        <f t="shared" si="119"/>
        <v/>
      </c>
      <c r="CL255" s="28">
        <f t="shared" si="120"/>
        <v>0</v>
      </c>
      <c r="CN255" s="28" t="str">
        <f t="shared" si="121"/>
        <v/>
      </c>
      <c r="CO255" s="26"/>
      <c r="CP255" s="28" t="str">
        <f t="shared" si="104"/>
        <v/>
      </c>
      <c r="CS255" s="17" t="str">
        <f t="shared" si="122"/>
        <v/>
      </c>
      <c r="CT255" s="19" t="str">
        <f t="shared" si="123"/>
        <v/>
      </c>
      <c r="CV255" s="179" t="str">
        <f t="shared" si="124"/>
        <v/>
      </c>
      <c r="CW255" s="180" t="str">
        <f t="shared" si="125"/>
        <v/>
      </c>
      <c r="CY255" s="28" t="str">
        <f t="shared" si="126"/>
        <v/>
      </c>
      <c r="CZ255" s="28" t="str">
        <f t="shared" si="127"/>
        <v/>
      </c>
      <c r="DU255" s="121" t="str">
        <f t="shared" si="105"/>
        <v/>
      </c>
      <c r="DW255" s="17" t="str">
        <f t="shared" si="106"/>
        <v/>
      </c>
    </row>
    <row r="256" spans="1:127" ht="30" customHeight="1" x14ac:dyDescent="0.25">
      <c r="A256" s="34"/>
      <c r="B256" s="266" t="str">
        <f t="shared" si="128"/>
        <v/>
      </c>
      <c r="C256" s="267"/>
      <c r="D256" s="268"/>
      <c r="E256" s="269"/>
      <c r="F256" s="269"/>
      <c r="G256" s="269"/>
      <c r="H256" s="270"/>
      <c r="I256" s="270"/>
      <c r="J256" s="270"/>
      <c r="K256" s="270"/>
      <c r="L256" s="270"/>
      <c r="M256" s="270"/>
      <c r="N256" s="270"/>
      <c r="O256" s="269"/>
      <c r="P256" s="269"/>
      <c r="Q256" s="269"/>
      <c r="R256" s="271"/>
      <c r="S256" s="272"/>
      <c r="T256" s="254" t="str">
        <f t="shared" si="99"/>
        <v/>
      </c>
      <c r="U256" s="255"/>
      <c r="V256" s="34"/>
      <c r="AG256" s="17" t="str">
        <f t="shared" si="107"/>
        <v/>
      </c>
      <c r="AI256" s="263">
        <v>249</v>
      </c>
      <c r="AJ256" s="264"/>
      <c r="AK256" s="265"/>
      <c r="AL256" s="263" t="str">
        <f t="shared" si="108"/>
        <v/>
      </c>
      <c r="AM256" s="264"/>
      <c r="AN256" s="264"/>
      <c r="AO256" s="263" t="str">
        <f t="shared" si="109"/>
        <v/>
      </c>
      <c r="AP256" s="264"/>
      <c r="AQ256" s="264"/>
      <c r="AR256" s="264"/>
      <c r="AS256" s="264"/>
      <c r="AT256" s="264"/>
      <c r="AU256" s="265"/>
      <c r="AV256" s="263" t="str">
        <f t="shared" si="110"/>
        <v/>
      </c>
      <c r="AW256" s="264"/>
      <c r="AX256" s="264"/>
      <c r="AY256" s="263" t="str">
        <f t="shared" si="111"/>
        <v/>
      </c>
      <c r="AZ256" s="265"/>
      <c r="BB256" s="24" t="str">
        <f>IF($AG256="", "", IF(AND($AL256="", $AO256="", $AV256="", $AY256=""), $BB$3, IF(COUNTIF($BB$8:$BB255, $BB$4)&gt;0, $BB$5, $BB$4)))</f>
        <v/>
      </c>
      <c r="BD256" s="31" t="str">
        <f t="shared" si="112"/>
        <v/>
      </c>
      <c r="BF256" s="28" t="str">
        <f t="shared" si="113"/>
        <v/>
      </c>
      <c r="BH256" s="28" t="str">
        <f>IF($E256="", "", $BH$3+SUMIF($O$8:$O255, $E256, $CJ$8:$CJ255)-SUMIF($E$8:$E255, $E256, $H$8:$H255))</f>
        <v/>
      </c>
      <c r="BJ256" s="17" t="str">
        <f t="shared" si="114"/>
        <v/>
      </c>
      <c r="BM256" s="28" t="str">
        <f t="shared" si="115"/>
        <v/>
      </c>
      <c r="BN256" s="26"/>
      <c r="BO256" s="28" t="str">
        <f>IF($O256="", "", $BH$3+SUMIF($O$8:$O255, $O256, $CP$8:$CP255)-SUMIF($E$8:$E255, $O256, $H$8:$H255))</f>
        <v/>
      </c>
      <c r="BP256" s="26"/>
      <c r="BQ256" s="69" t="str">
        <f>IF($AG256="", "", IF($R256="", $BQ$5, IFERROR(INDEX('Game Setup'!$JE$8:$JE$176, MATCH($R256, 'Game Setup'!$JE$8:$JE$176, 1)), "")))</f>
        <v/>
      </c>
      <c r="BR256" s="26"/>
      <c r="BS256" s="73" t="str">
        <f>IF(OR($E256="", $BQ256=""), "", IFERROR(INDEX('Game Setup'!$ML$8:$NE$176, MATCH($BQ256, 'Game Setup'!$JE$8:$JE$176, 0), MATCH($E256, 'Game Setup'!$ML$7:$NE$7, 0)), ""))</f>
        <v/>
      </c>
      <c r="BT256" s="74" t="str">
        <f>IF(OR($O256="", $BQ256=""), "", IFERROR(INDEX('Game Setup'!$ML$8:$NE$176, MATCH($BQ256, 'Game Setup'!$JE$8:$JE$176, 0), MATCH($O256, 'Game Setup'!$ML$7:$NE$7, 0)), ""))</f>
        <v/>
      </c>
      <c r="BU256" s="74" t="str">
        <f>IF(OR($O256="", $BQ256=""), "", IFERROR(INDEX('Game Setup'!$NG$8:$NG$176, MATCH($BQ256, 'Game Setup'!$JE$8:$JE$176, 0)), ""))</f>
        <v/>
      </c>
      <c r="BV256" s="26"/>
      <c r="BW256" s="179" t="str">
        <f t="shared" si="116"/>
        <v/>
      </c>
      <c r="BX256" s="180" t="str">
        <f t="shared" si="117"/>
        <v/>
      </c>
      <c r="BY256" s="26"/>
      <c r="BZ256" s="40" t="str">
        <f t="shared" si="100"/>
        <v/>
      </c>
      <c r="CB256" s="40" t="str">
        <f t="shared" si="101"/>
        <v/>
      </c>
      <c r="CD256" s="28" t="str">
        <f t="shared" si="102"/>
        <v/>
      </c>
      <c r="CF256" s="28" t="str">
        <f t="shared" si="118"/>
        <v/>
      </c>
      <c r="CH256" s="28" t="str">
        <f t="shared" si="103"/>
        <v/>
      </c>
      <c r="CJ256" s="28" t="str">
        <f t="shared" si="119"/>
        <v/>
      </c>
      <c r="CL256" s="28">
        <f t="shared" si="120"/>
        <v>0</v>
      </c>
      <c r="CN256" s="28" t="str">
        <f t="shared" si="121"/>
        <v/>
      </c>
      <c r="CO256" s="26"/>
      <c r="CP256" s="28" t="str">
        <f t="shared" si="104"/>
        <v/>
      </c>
      <c r="CS256" s="17" t="str">
        <f t="shared" si="122"/>
        <v/>
      </c>
      <c r="CT256" s="19" t="str">
        <f t="shared" si="123"/>
        <v/>
      </c>
      <c r="CV256" s="179" t="str">
        <f t="shared" si="124"/>
        <v/>
      </c>
      <c r="CW256" s="180" t="str">
        <f t="shared" si="125"/>
        <v/>
      </c>
      <c r="CY256" s="28" t="str">
        <f t="shared" si="126"/>
        <v/>
      </c>
      <c r="CZ256" s="28" t="str">
        <f t="shared" si="127"/>
        <v/>
      </c>
      <c r="DU256" s="121" t="str">
        <f t="shared" si="105"/>
        <v/>
      </c>
      <c r="DW256" s="17" t="str">
        <f t="shared" si="106"/>
        <v/>
      </c>
    </row>
    <row r="257" spans="1:127" ht="30" customHeight="1" x14ac:dyDescent="0.25">
      <c r="A257" s="34"/>
      <c r="B257" s="266" t="str">
        <f t="shared" si="128"/>
        <v/>
      </c>
      <c r="C257" s="267"/>
      <c r="D257" s="268"/>
      <c r="E257" s="269"/>
      <c r="F257" s="269"/>
      <c r="G257" s="269"/>
      <c r="H257" s="270"/>
      <c r="I257" s="270"/>
      <c r="J257" s="270"/>
      <c r="K257" s="270"/>
      <c r="L257" s="270"/>
      <c r="M257" s="270"/>
      <c r="N257" s="270"/>
      <c r="O257" s="269"/>
      <c r="P257" s="269"/>
      <c r="Q257" s="269"/>
      <c r="R257" s="271"/>
      <c r="S257" s="272"/>
      <c r="T257" s="254" t="str">
        <f t="shared" si="99"/>
        <v/>
      </c>
      <c r="U257" s="255"/>
      <c r="V257" s="34"/>
      <c r="AG257" s="17" t="str">
        <f t="shared" si="107"/>
        <v/>
      </c>
      <c r="AI257" s="263">
        <v>250</v>
      </c>
      <c r="AJ257" s="264"/>
      <c r="AK257" s="265"/>
      <c r="AL257" s="263" t="str">
        <f t="shared" si="108"/>
        <v/>
      </c>
      <c r="AM257" s="264"/>
      <c r="AN257" s="264"/>
      <c r="AO257" s="263" t="str">
        <f t="shared" si="109"/>
        <v/>
      </c>
      <c r="AP257" s="264"/>
      <c r="AQ257" s="264"/>
      <c r="AR257" s="264"/>
      <c r="AS257" s="264"/>
      <c r="AT257" s="264"/>
      <c r="AU257" s="265"/>
      <c r="AV257" s="263" t="str">
        <f t="shared" si="110"/>
        <v/>
      </c>
      <c r="AW257" s="264"/>
      <c r="AX257" s="264"/>
      <c r="AY257" s="263" t="str">
        <f t="shared" si="111"/>
        <v/>
      </c>
      <c r="AZ257" s="265"/>
      <c r="BB257" s="24" t="str">
        <f>IF($AG257="", "", IF(AND($AL257="", $AO257="", $AV257="", $AY257=""), $BB$3, IF(COUNTIF($BB$8:$BB256, $BB$4)&gt;0, $BB$5, $BB$4)))</f>
        <v/>
      </c>
      <c r="BD257" s="31" t="str">
        <f t="shared" si="112"/>
        <v/>
      </c>
      <c r="BF257" s="28" t="str">
        <f t="shared" si="113"/>
        <v/>
      </c>
      <c r="BH257" s="28" t="str">
        <f>IF($E257="", "", $BH$3+SUMIF($O$8:$O256, $E257, $CJ$8:$CJ256)-SUMIF($E$8:$E256, $E257, $H$8:$H256))</f>
        <v/>
      </c>
      <c r="BJ257" s="17" t="str">
        <f t="shared" si="114"/>
        <v/>
      </c>
      <c r="BM257" s="28" t="str">
        <f t="shared" si="115"/>
        <v/>
      </c>
      <c r="BN257" s="26"/>
      <c r="BO257" s="28" t="str">
        <f>IF($O257="", "", $BH$3+SUMIF($O$8:$O256, $O257, $CP$8:$CP256)-SUMIF($E$8:$E256, $O257, $H$8:$H256))</f>
        <v/>
      </c>
      <c r="BP257" s="26"/>
      <c r="BQ257" s="69" t="str">
        <f>IF($AG257="", "", IF($R257="", $BQ$5, IFERROR(INDEX('Game Setup'!$JE$8:$JE$176, MATCH($R257, 'Game Setup'!$JE$8:$JE$176, 1)), "")))</f>
        <v/>
      </c>
      <c r="BR257" s="26"/>
      <c r="BS257" s="73" t="str">
        <f>IF(OR($E257="", $BQ257=""), "", IFERROR(INDEX('Game Setup'!$ML$8:$NE$176, MATCH($BQ257, 'Game Setup'!$JE$8:$JE$176, 0), MATCH($E257, 'Game Setup'!$ML$7:$NE$7, 0)), ""))</f>
        <v/>
      </c>
      <c r="BT257" s="74" t="str">
        <f>IF(OR($O257="", $BQ257=""), "", IFERROR(INDEX('Game Setup'!$ML$8:$NE$176, MATCH($BQ257, 'Game Setup'!$JE$8:$JE$176, 0), MATCH($O257, 'Game Setup'!$ML$7:$NE$7, 0)), ""))</f>
        <v/>
      </c>
      <c r="BU257" s="74" t="str">
        <f>IF(OR($O257="", $BQ257=""), "", IFERROR(INDEX('Game Setup'!$NG$8:$NG$176, MATCH($BQ257, 'Game Setup'!$JE$8:$JE$176, 0)), ""))</f>
        <v/>
      </c>
      <c r="BV257" s="26"/>
      <c r="BW257" s="179" t="str">
        <f t="shared" si="116"/>
        <v/>
      </c>
      <c r="BX257" s="180" t="str">
        <f t="shared" si="117"/>
        <v/>
      </c>
      <c r="BY257" s="26"/>
      <c r="BZ257" s="40" t="str">
        <f t="shared" si="100"/>
        <v/>
      </c>
      <c r="CB257" s="40" t="str">
        <f t="shared" si="101"/>
        <v/>
      </c>
      <c r="CD257" s="28" t="str">
        <f t="shared" si="102"/>
        <v/>
      </c>
      <c r="CF257" s="28" t="str">
        <f t="shared" si="118"/>
        <v/>
      </c>
      <c r="CH257" s="28" t="str">
        <f t="shared" si="103"/>
        <v/>
      </c>
      <c r="CJ257" s="28" t="str">
        <f t="shared" si="119"/>
        <v/>
      </c>
      <c r="CL257" s="28">
        <f t="shared" si="120"/>
        <v>0</v>
      </c>
      <c r="CN257" s="28" t="str">
        <f t="shared" si="121"/>
        <v/>
      </c>
      <c r="CO257" s="26"/>
      <c r="CP257" s="28" t="str">
        <f t="shared" si="104"/>
        <v/>
      </c>
      <c r="CS257" s="17" t="str">
        <f t="shared" si="122"/>
        <v/>
      </c>
      <c r="CT257" s="19" t="str">
        <f t="shared" si="123"/>
        <v/>
      </c>
      <c r="CV257" s="179" t="str">
        <f t="shared" si="124"/>
        <v/>
      </c>
      <c r="CW257" s="180" t="str">
        <f t="shared" si="125"/>
        <v/>
      </c>
      <c r="CY257" s="28" t="str">
        <f t="shared" si="126"/>
        <v/>
      </c>
      <c r="CZ257" s="28" t="str">
        <f t="shared" si="127"/>
        <v/>
      </c>
      <c r="DU257" s="121" t="str">
        <f t="shared" si="105"/>
        <v/>
      </c>
      <c r="DW257" s="17" t="str">
        <f t="shared" si="106"/>
        <v/>
      </c>
    </row>
    <row r="258" spans="1:127" ht="30" customHeight="1" x14ac:dyDescent="0.25">
      <c r="A258" s="34"/>
      <c r="B258" s="266" t="str">
        <f t="shared" si="128"/>
        <v/>
      </c>
      <c r="C258" s="267"/>
      <c r="D258" s="268"/>
      <c r="E258" s="269"/>
      <c r="F258" s="269"/>
      <c r="G258" s="269"/>
      <c r="H258" s="270"/>
      <c r="I258" s="270"/>
      <c r="J258" s="270"/>
      <c r="K258" s="270"/>
      <c r="L258" s="270"/>
      <c r="M258" s="270"/>
      <c r="N258" s="270"/>
      <c r="O258" s="269"/>
      <c r="P258" s="269"/>
      <c r="Q258" s="269"/>
      <c r="R258" s="271"/>
      <c r="S258" s="272"/>
      <c r="T258" s="254" t="str">
        <f t="shared" si="99"/>
        <v/>
      </c>
      <c r="U258" s="255"/>
      <c r="V258" s="34"/>
      <c r="AG258" s="17" t="str">
        <f t="shared" si="107"/>
        <v/>
      </c>
      <c r="AI258" s="263">
        <v>251</v>
      </c>
      <c r="AJ258" s="264"/>
      <c r="AK258" s="265"/>
      <c r="AL258" s="263" t="str">
        <f t="shared" si="108"/>
        <v/>
      </c>
      <c r="AM258" s="264"/>
      <c r="AN258" s="264"/>
      <c r="AO258" s="263" t="str">
        <f t="shared" si="109"/>
        <v/>
      </c>
      <c r="AP258" s="264"/>
      <c r="AQ258" s="264"/>
      <c r="AR258" s="264"/>
      <c r="AS258" s="264"/>
      <c r="AT258" s="264"/>
      <c r="AU258" s="265"/>
      <c r="AV258" s="263" t="str">
        <f t="shared" si="110"/>
        <v/>
      </c>
      <c r="AW258" s="264"/>
      <c r="AX258" s="264"/>
      <c r="AY258" s="263" t="str">
        <f t="shared" si="111"/>
        <v/>
      </c>
      <c r="AZ258" s="265"/>
      <c r="BB258" s="24" t="str">
        <f>IF($AG258="", "", IF(AND($AL258="", $AO258="", $AV258="", $AY258=""), $BB$3, IF(COUNTIF($BB$8:$BB257, $BB$4)&gt;0, $BB$5, $BB$4)))</f>
        <v/>
      </c>
      <c r="BD258" s="31" t="str">
        <f t="shared" si="112"/>
        <v/>
      </c>
      <c r="BF258" s="28" t="str">
        <f t="shared" si="113"/>
        <v/>
      </c>
      <c r="BH258" s="28" t="str">
        <f>IF($E258="", "", $BH$3+SUMIF($O$8:$O257, $E258, $CJ$8:$CJ257)-SUMIF($E$8:$E257, $E258, $H$8:$H257))</f>
        <v/>
      </c>
      <c r="BJ258" s="17" t="str">
        <f t="shared" si="114"/>
        <v/>
      </c>
      <c r="BM258" s="28" t="str">
        <f t="shared" si="115"/>
        <v/>
      </c>
      <c r="BN258" s="26"/>
      <c r="BO258" s="28" t="str">
        <f>IF($O258="", "", $BH$3+SUMIF($O$8:$O257, $O258, $CP$8:$CP257)-SUMIF($E$8:$E257, $O258, $H$8:$H257))</f>
        <v/>
      </c>
      <c r="BP258" s="26"/>
      <c r="BQ258" s="69" t="str">
        <f>IF($AG258="", "", IF($R258="", $BQ$5, IFERROR(INDEX('Game Setup'!$JE$8:$JE$176, MATCH($R258, 'Game Setup'!$JE$8:$JE$176, 1)), "")))</f>
        <v/>
      </c>
      <c r="BR258" s="26"/>
      <c r="BS258" s="73" t="str">
        <f>IF(OR($E258="", $BQ258=""), "", IFERROR(INDEX('Game Setup'!$ML$8:$NE$176, MATCH($BQ258, 'Game Setup'!$JE$8:$JE$176, 0), MATCH($E258, 'Game Setup'!$ML$7:$NE$7, 0)), ""))</f>
        <v/>
      </c>
      <c r="BT258" s="74" t="str">
        <f>IF(OR($O258="", $BQ258=""), "", IFERROR(INDEX('Game Setup'!$ML$8:$NE$176, MATCH($BQ258, 'Game Setup'!$JE$8:$JE$176, 0), MATCH($O258, 'Game Setup'!$ML$7:$NE$7, 0)), ""))</f>
        <v/>
      </c>
      <c r="BU258" s="74" t="str">
        <f>IF(OR($O258="", $BQ258=""), "", IFERROR(INDEX('Game Setup'!$NG$8:$NG$176, MATCH($BQ258, 'Game Setup'!$JE$8:$JE$176, 0)), ""))</f>
        <v/>
      </c>
      <c r="BV258" s="26"/>
      <c r="BW258" s="179" t="str">
        <f t="shared" si="116"/>
        <v/>
      </c>
      <c r="BX258" s="180" t="str">
        <f t="shared" si="117"/>
        <v/>
      </c>
      <c r="BY258" s="26"/>
      <c r="BZ258" s="40" t="str">
        <f t="shared" si="100"/>
        <v/>
      </c>
      <c r="CB258" s="40" t="str">
        <f t="shared" si="101"/>
        <v/>
      </c>
      <c r="CD258" s="28" t="str">
        <f t="shared" si="102"/>
        <v/>
      </c>
      <c r="CF258" s="28" t="str">
        <f t="shared" si="118"/>
        <v/>
      </c>
      <c r="CH258" s="28" t="str">
        <f t="shared" si="103"/>
        <v/>
      </c>
      <c r="CJ258" s="28" t="str">
        <f t="shared" si="119"/>
        <v/>
      </c>
      <c r="CL258" s="28">
        <f t="shared" si="120"/>
        <v>0</v>
      </c>
      <c r="CN258" s="28" t="str">
        <f t="shared" si="121"/>
        <v/>
      </c>
      <c r="CO258" s="26"/>
      <c r="CP258" s="28" t="str">
        <f t="shared" si="104"/>
        <v/>
      </c>
      <c r="CS258" s="17" t="str">
        <f t="shared" si="122"/>
        <v/>
      </c>
      <c r="CT258" s="19" t="str">
        <f t="shared" si="123"/>
        <v/>
      </c>
      <c r="CV258" s="179" t="str">
        <f t="shared" si="124"/>
        <v/>
      </c>
      <c r="CW258" s="180" t="str">
        <f t="shared" si="125"/>
        <v/>
      </c>
      <c r="CY258" s="28" t="str">
        <f t="shared" si="126"/>
        <v/>
      </c>
      <c r="CZ258" s="28" t="str">
        <f t="shared" si="127"/>
        <v/>
      </c>
      <c r="DU258" s="121" t="str">
        <f t="shared" si="105"/>
        <v/>
      </c>
      <c r="DW258" s="17" t="str">
        <f t="shared" si="106"/>
        <v/>
      </c>
    </row>
    <row r="259" spans="1:127" ht="30" customHeight="1" x14ac:dyDescent="0.25">
      <c r="A259" s="34"/>
      <c r="B259" s="266" t="str">
        <f t="shared" si="128"/>
        <v/>
      </c>
      <c r="C259" s="267"/>
      <c r="D259" s="268"/>
      <c r="E259" s="269"/>
      <c r="F259" s="269"/>
      <c r="G259" s="269"/>
      <c r="H259" s="270"/>
      <c r="I259" s="270"/>
      <c r="J259" s="270"/>
      <c r="K259" s="270"/>
      <c r="L259" s="270"/>
      <c r="M259" s="270"/>
      <c r="N259" s="270"/>
      <c r="O259" s="269"/>
      <c r="P259" s="269"/>
      <c r="Q259" s="269"/>
      <c r="R259" s="271"/>
      <c r="S259" s="272"/>
      <c r="T259" s="254" t="str">
        <f t="shared" si="99"/>
        <v/>
      </c>
      <c r="U259" s="255"/>
      <c r="V259" s="34"/>
      <c r="AG259" s="17" t="str">
        <f t="shared" si="107"/>
        <v/>
      </c>
      <c r="AI259" s="263">
        <v>252</v>
      </c>
      <c r="AJ259" s="264"/>
      <c r="AK259" s="265"/>
      <c r="AL259" s="263" t="str">
        <f t="shared" si="108"/>
        <v/>
      </c>
      <c r="AM259" s="264"/>
      <c r="AN259" s="264"/>
      <c r="AO259" s="263" t="str">
        <f t="shared" si="109"/>
        <v/>
      </c>
      <c r="AP259" s="264"/>
      <c r="AQ259" s="264"/>
      <c r="AR259" s="264"/>
      <c r="AS259" s="264"/>
      <c r="AT259" s="264"/>
      <c r="AU259" s="265"/>
      <c r="AV259" s="263" t="str">
        <f t="shared" si="110"/>
        <v/>
      </c>
      <c r="AW259" s="264"/>
      <c r="AX259" s="264"/>
      <c r="AY259" s="263" t="str">
        <f t="shared" si="111"/>
        <v/>
      </c>
      <c r="AZ259" s="265"/>
      <c r="BB259" s="24" t="str">
        <f>IF($AG259="", "", IF(AND($AL259="", $AO259="", $AV259="", $AY259=""), $BB$3, IF(COUNTIF($BB$8:$BB258, $BB$4)&gt;0, $BB$5, $BB$4)))</f>
        <v/>
      </c>
      <c r="BD259" s="31" t="str">
        <f t="shared" si="112"/>
        <v/>
      </c>
      <c r="BF259" s="28" t="str">
        <f t="shared" si="113"/>
        <v/>
      </c>
      <c r="BH259" s="28" t="str">
        <f>IF($E259="", "", $BH$3+SUMIF($O$8:$O258, $E259, $CJ$8:$CJ258)-SUMIF($E$8:$E258, $E259, $H$8:$H258))</f>
        <v/>
      </c>
      <c r="BJ259" s="17" t="str">
        <f t="shared" si="114"/>
        <v/>
      </c>
      <c r="BM259" s="28" t="str">
        <f t="shared" si="115"/>
        <v/>
      </c>
      <c r="BN259" s="26"/>
      <c r="BO259" s="28" t="str">
        <f>IF($O259="", "", $BH$3+SUMIF($O$8:$O258, $O259, $CP$8:$CP258)-SUMIF($E$8:$E258, $O259, $H$8:$H258))</f>
        <v/>
      </c>
      <c r="BP259" s="26"/>
      <c r="BQ259" s="69" t="str">
        <f>IF($AG259="", "", IF($R259="", $BQ$5, IFERROR(INDEX('Game Setup'!$JE$8:$JE$176, MATCH($R259, 'Game Setup'!$JE$8:$JE$176, 1)), "")))</f>
        <v/>
      </c>
      <c r="BR259" s="26"/>
      <c r="BS259" s="73" t="str">
        <f>IF(OR($E259="", $BQ259=""), "", IFERROR(INDEX('Game Setup'!$ML$8:$NE$176, MATCH($BQ259, 'Game Setup'!$JE$8:$JE$176, 0), MATCH($E259, 'Game Setup'!$ML$7:$NE$7, 0)), ""))</f>
        <v/>
      </c>
      <c r="BT259" s="74" t="str">
        <f>IF(OR($O259="", $BQ259=""), "", IFERROR(INDEX('Game Setup'!$ML$8:$NE$176, MATCH($BQ259, 'Game Setup'!$JE$8:$JE$176, 0), MATCH($O259, 'Game Setup'!$ML$7:$NE$7, 0)), ""))</f>
        <v/>
      </c>
      <c r="BU259" s="74" t="str">
        <f>IF(OR($O259="", $BQ259=""), "", IFERROR(INDEX('Game Setup'!$NG$8:$NG$176, MATCH($BQ259, 'Game Setup'!$JE$8:$JE$176, 0)), ""))</f>
        <v/>
      </c>
      <c r="BV259" s="26"/>
      <c r="BW259" s="179" t="str">
        <f t="shared" si="116"/>
        <v/>
      </c>
      <c r="BX259" s="180" t="str">
        <f t="shared" si="117"/>
        <v/>
      </c>
      <c r="BY259" s="26"/>
      <c r="BZ259" s="40" t="str">
        <f t="shared" si="100"/>
        <v/>
      </c>
      <c r="CB259" s="40" t="str">
        <f t="shared" si="101"/>
        <v/>
      </c>
      <c r="CD259" s="28" t="str">
        <f t="shared" si="102"/>
        <v/>
      </c>
      <c r="CF259" s="28" t="str">
        <f t="shared" si="118"/>
        <v/>
      </c>
      <c r="CH259" s="28" t="str">
        <f t="shared" si="103"/>
        <v/>
      </c>
      <c r="CJ259" s="28" t="str">
        <f t="shared" si="119"/>
        <v/>
      </c>
      <c r="CL259" s="28">
        <f t="shared" si="120"/>
        <v>0</v>
      </c>
      <c r="CN259" s="28" t="str">
        <f t="shared" si="121"/>
        <v/>
      </c>
      <c r="CO259" s="26"/>
      <c r="CP259" s="28" t="str">
        <f t="shared" si="104"/>
        <v/>
      </c>
      <c r="CS259" s="17" t="str">
        <f t="shared" si="122"/>
        <v/>
      </c>
      <c r="CT259" s="19" t="str">
        <f t="shared" si="123"/>
        <v/>
      </c>
      <c r="CV259" s="179" t="str">
        <f t="shared" si="124"/>
        <v/>
      </c>
      <c r="CW259" s="180" t="str">
        <f t="shared" si="125"/>
        <v/>
      </c>
      <c r="CY259" s="28" t="str">
        <f t="shared" si="126"/>
        <v/>
      </c>
      <c r="CZ259" s="28" t="str">
        <f t="shared" si="127"/>
        <v/>
      </c>
      <c r="DU259" s="121" t="str">
        <f t="shared" si="105"/>
        <v/>
      </c>
      <c r="DW259" s="17" t="str">
        <f t="shared" si="106"/>
        <v/>
      </c>
    </row>
    <row r="260" spans="1:127" ht="30" customHeight="1" x14ac:dyDescent="0.25">
      <c r="A260" s="34"/>
      <c r="B260" s="266" t="str">
        <f t="shared" si="128"/>
        <v/>
      </c>
      <c r="C260" s="267"/>
      <c r="D260" s="268"/>
      <c r="E260" s="269"/>
      <c r="F260" s="269"/>
      <c r="G260" s="269"/>
      <c r="H260" s="270"/>
      <c r="I260" s="270"/>
      <c r="J260" s="270"/>
      <c r="K260" s="270"/>
      <c r="L260" s="270"/>
      <c r="M260" s="270"/>
      <c r="N260" s="270"/>
      <c r="O260" s="269"/>
      <c r="P260" s="269"/>
      <c r="Q260" s="269"/>
      <c r="R260" s="271"/>
      <c r="S260" s="272"/>
      <c r="T260" s="254" t="str">
        <f t="shared" si="99"/>
        <v/>
      </c>
      <c r="U260" s="255"/>
      <c r="V260" s="34"/>
      <c r="AG260" s="17" t="str">
        <f t="shared" si="107"/>
        <v/>
      </c>
      <c r="AI260" s="263">
        <v>253</v>
      </c>
      <c r="AJ260" s="264"/>
      <c r="AK260" s="265"/>
      <c r="AL260" s="263" t="str">
        <f t="shared" si="108"/>
        <v/>
      </c>
      <c r="AM260" s="264"/>
      <c r="AN260" s="264"/>
      <c r="AO260" s="263" t="str">
        <f t="shared" si="109"/>
        <v/>
      </c>
      <c r="AP260" s="264"/>
      <c r="AQ260" s="264"/>
      <c r="AR260" s="264"/>
      <c r="AS260" s="264"/>
      <c r="AT260" s="264"/>
      <c r="AU260" s="265"/>
      <c r="AV260" s="263" t="str">
        <f t="shared" si="110"/>
        <v/>
      </c>
      <c r="AW260" s="264"/>
      <c r="AX260" s="264"/>
      <c r="AY260" s="263" t="str">
        <f t="shared" si="111"/>
        <v/>
      </c>
      <c r="AZ260" s="265"/>
      <c r="BB260" s="24" t="str">
        <f>IF($AG260="", "", IF(AND($AL260="", $AO260="", $AV260="", $AY260=""), $BB$3, IF(COUNTIF($BB$8:$BB259, $BB$4)&gt;0, $BB$5, $BB$4)))</f>
        <v/>
      </c>
      <c r="BD260" s="31" t="str">
        <f t="shared" si="112"/>
        <v/>
      </c>
      <c r="BF260" s="28" t="str">
        <f t="shared" si="113"/>
        <v/>
      </c>
      <c r="BH260" s="28" t="str">
        <f>IF($E260="", "", $BH$3+SUMIF($O$8:$O259, $E260, $CJ$8:$CJ259)-SUMIF($E$8:$E259, $E260, $H$8:$H259))</f>
        <v/>
      </c>
      <c r="BJ260" s="17" t="str">
        <f t="shared" si="114"/>
        <v/>
      </c>
      <c r="BM260" s="28" t="str">
        <f t="shared" si="115"/>
        <v/>
      </c>
      <c r="BN260" s="26"/>
      <c r="BO260" s="28" t="str">
        <f>IF($O260="", "", $BH$3+SUMIF($O$8:$O259, $O260, $CP$8:$CP259)-SUMIF($E$8:$E259, $O260, $H$8:$H259))</f>
        <v/>
      </c>
      <c r="BP260" s="26"/>
      <c r="BQ260" s="69" t="str">
        <f>IF($AG260="", "", IF($R260="", $BQ$5, IFERROR(INDEX('Game Setup'!$JE$8:$JE$176, MATCH($R260, 'Game Setup'!$JE$8:$JE$176, 1)), "")))</f>
        <v/>
      </c>
      <c r="BR260" s="26"/>
      <c r="BS260" s="73" t="str">
        <f>IF(OR($E260="", $BQ260=""), "", IFERROR(INDEX('Game Setup'!$ML$8:$NE$176, MATCH($BQ260, 'Game Setup'!$JE$8:$JE$176, 0), MATCH($E260, 'Game Setup'!$ML$7:$NE$7, 0)), ""))</f>
        <v/>
      </c>
      <c r="BT260" s="74" t="str">
        <f>IF(OR($O260="", $BQ260=""), "", IFERROR(INDEX('Game Setup'!$ML$8:$NE$176, MATCH($BQ260, 'Game Setup'!$JE$8:$JE$176, 0), MATCH($O260, 'Game Setup'!$ML$7:$NE$7, 0)), ""))</f>
        <v/>
      </c>
      <c r="BU260" s="74" t="str">
        <f>IF(OR($O260="", $BQ260=""), "", IFERROR(INDEX('Game Setup'!$NG$8:$NG$176, MATCH($BQ260, 'Game Setup'!$JE$8:$JE$176, 0)), ""))</f>
        <v/>
      </c>
      <c r="BV260" s="26"/>
      <c r="BW260" s="179" t="str">
        <f t="shared" si="116"/>
        <v/>
      </c>
      <c r="BX260" s="180" t="str">
        <f t="shared" si="117"/>
        <v/>
      </c>
      <c r="BY260" s="26"/>
      <c r="BZ260" s="40" t="str">
        <f t="shared" si="100"/>
        <v/>
      </c>
      <c r="CB260" s="40" t="str">
        <f t="shared" si="101"/>
        <v/>
      </c>
      <c r="CD260" s="28" t="str">
        <f t="shared" si="102"/>
        <v/>
      </c>
      <c r="CF260" s="28" t="str">
        <f t="shared" si="118"/>
        <v/>
      </c>
      <c r="CH260" s="28" t="str">
        <f t="shared" si="103"/>
        <v/>
      </c>
      <c r="CJ260" s="28" t="str">
        <f t="shared" si="119"/>
        <v/>
      </c>
      <c r="CL260" s="28">
        <f t="shared" si="120"/>
        <v>0</v>
      </c>
      <c r="CN260" s="28" t="str">
        <f t="shared" si="121"/>
        <v/>
      </c>
      <c r="CO260" s="26"/>
      <c r="CP260" s="28" t="str">
        <f t="shared" si="104"/>
        <v/>
      </c>
      <c r="CS260" s="17" t="str">
        <f t="shared" si="122"/>
        <v/>
      </c>
      <c r="CT260" s="19" t="str">
        <f t="shared" si="123"/>
        <v/>
      </c>
      <c r="CV260" s="179" t="str">
        <f t="shared" si="124"/>
        <v/>
      </c>
      <c r="CW260" s="180" t="str">
        <f t="shared" si="125"/>
        <v/>
      </c>
      <c r="CY260" s="28" t="str">
        <f t="shared" si="126"/>
        <v/>
      </c>
      <c r="CZ260" s="28" t="str">
        <f t="shared" si="127"/>
        <v/>
      </c>
      <c r="DU260" s="121" t="str">
        <f t="shared" si="105"/>
        <v/>
      </c>
      <c r="DW260" s="17" t="str">
        <f t="shared" si="106"/>
        <v/>
      </c>
    </row>
    <row r="261" spans="1:127" ht="30" customHeight="1" x14ac:dyDescent="0.25">
      <c r="A261" s="34"/>
      <c r="B261" s="266" t="str">
        <f t="shared" si="128"/>
        <v/>
      </c>
      <c r="C261" s="267"/>
      <c r="D261" s="268"/>
      <c r="E261" s="269"/>
      <c r="F261" s="269"/>
      <c r="G261" s="269"/>
      <c r="H261" s="270"/>
      <c r="I261" s="270"/>
      <c r="J261" s="270"/>
      <c r="K261" s="270"/>
      <c r="L261" s="270"/>
      <c r="M261" s="270"/>
      <c r="N261" s="270"/>
      <c r="O261" s="269"/>
      <c r="P261" s="269"/>
      <c r="Q261" s="269"/>
      <c r="R261" s="271"/>
      <c r="S261" s="272"/>
      <c r="T261" s="254" t="str">
        <f t="shared" si="99"/>
        <v/>
      </c>
      <c r="U261" s="255"/>
      <c r="V261" s="34"/>
      <c r="AG261" s="17" t="str">
        <f t="shared" si="107"/>
        <v/>
      </c>
      <c r="AI261" s="263">
        <v>254</v>
      </c>
      <c r="AJ261" s="264"/>
      <c r="AK261" s="265"/>
      <c r="AL261" s="263" t="str">
        <f t="shared" si="108"/>
        <v/>
      </c>
      <c r="AM261" s="264"/>
      <c r="AN261" s="264"/>
      <c r="AO261" s="263" t="str">
        <f t="shared" si="109"/>
        <v/>
      </c>
      <c r="AP261" s="264"/>
      <c r="AQ261" s="264"/>
      <c r="AR261" s="264"/>
      <c r="AS261" s="264"/>
      <c r="AT261" s="264"/>
      <c r="AU261" s="265"/>
      <c r="AV261" s="263" t="str">
        <f t="shared" si="110"/>
        <v/>
      </c>
      <c r="AW261" s="264"/>
      <c r="AX261" s="264"/>
      <c r="AY261" s="263" t="str">
        <f t="shared" si="111"/>
        <v/>
      </c>
      <c r="AZ261" s="265"/>
      <c r="BB261" s="24" t="str">
        <f>IF($AG261="", "", IF(AND($AL261="", $AO261="", $AV261="", $AY261=""), $BB$3, IF(COUNTIF($BB$8:$BB260, $BB$4)&gt;0, $BB$5, $BB$4)))</f>
        <v/>
      </c>
      <c r="BD261" s="31" t="str">
        <f t="shared" si="112"/>
        <v/>
      </c>
      <c r="BF261" s="28" t="str">
        <f t="shared" si="113"/>
        <v/>
      </c>
      <c r="BH261" s="28" t="str">
        <f>IF($E261="", "", $BH$3+SUMIF($O$8:$O260, $E261, $CJ$8:$CJ260)-SUMIF($E$8:$E260, $E261, $H$8:$H260))</f>
        <v/>
      </c>
      <c r="BJ261" s="17" t="str">
        <f t="shared" si="114"/>
        <v/>
      </c>
      <c r="BM261" s="28" t="str">
        <f t="shared" si="115"/>
        <v/>
      </c>
      <c r="BN261" s="26"/>
      <c r="BO261" s="28" t="str">
        <f>IF($O261="", "", $BH$3+SUMIF($O$8:$O260, $O261, $CP$8:$CP260)-SUMIF($E$8:$E260, $O261, $H$8:$H260))</f>
        <v/>
      </c>
      <c r="BP261" s="26"/>
      <c r="BQ261" s="69" t="str">
        <f>IF($AG261="", "", IF($R261="", $BQ$5, IFERROR(INDEX('Game Setup'!$JE$8:$JE$176, MATCH($R261, 'Game Setup'!$JE$8:$JE$176, 1)), "")))</f>
        <v/>
      </c>
      <c r="BR261" s="26"/>
      <c r="BS261" s="73" t="str">
        <f>IF(OR($E261="", $BQ261=""), "", IFERROR(INDEX('Game Setup'!$ML$8:$NE$176, MATCH($BQ261, 'Game Setup'!$JE$8:$JE$176, 0), MATCH($E261, 'Game Setup'!$ML$7:$NE$7, 0)), ""))</f>
        <v/>
      </c>
      <c r="BT261" s="74" t="str">
        <f>IF(OR($O261="", $BQ261=""), "", IFERROR(INDEX('Game Setup'!$ML$8:$NE$176, MATCH($BQ261, 'Game Setup'!$JE$8:$JE$176, 0), MATCH($O261, 'Game Setup'!$ML$7:$NE$7, 0)), ""))</f>
        <v/>
      </c>
      <c r="BU261" s="74" t="str">
        <f>IF(OR($O261="", $BQ261=""), "", IFERROR(INDEX('Game Setup'!$NG$8:$NG$176, MATCH($BQ261, 'Game Setup'!$JE$8:$JE$176, 0)), ""))</f>
        <v/>
      </c>
      <c r="BV261" s="26"/>
      <c r="BW261" s="179" t="str">
        <f t="shared" si="116"/>
        <v/>
      </c>
      <c r="BX261" s="180" t="str">
        <f t="shared" si="117"/>
        <v/>
      </c>
      <c r="BY261" s="26"/>
      <c r="BZ261" s="40" t="str">
        <f t="shared" si="100"/>
        <v/>
      </c>
      <c r="CB261" s="40" t="str">
        <f t="shared" si="101"/>
        <v/>
      </c>
      <c r="CD261" s="28" t="str">
        <f t="shared" si="102"/>
        <v/>
      </c>
      <c r="CF261" s="28" t="str">
        <f t="shared" si="118"/>
        <v/>
      </c>
      <c r="CH261" s="28" t="str">
        <f t="shared" si="103"/>
        <v/>
      </c>
      <c r="CJ261" s="28" t="str">
        <f t="shared" si="119"/>
        <v/>
      </c>
      <c r="CL261" s="28">
        <f t="shared" si="120"/>
        <v>0</v>
      </c>
      <c r="CN261" s="28" t="str">
        <f t="shared" si="121"/>
        <v/>
      </c>
      <c r="CO261" s="26"/>
      <c r="CP261" s="28" t="str">
        <f t="shared" si="104"/>
        <v/>
      </c>
      <c r="CS261" s="17" t="str">
        <f t="shared" si="122"/>
        <v/>
      </c>
      <c r="CT261" s="19" t="str">
        <f t="shared" si="123"/>
        <v/>
      </c>
      <c r="CV261" s="179" t="str">
        <f t="shared" si="124"/>
        <v/>
      </c>
      <c r="CW261" s="180" t="str">
        <f t="shared" si="125"/>
        <v/>
      </c>
      <c r="CY261" s="28" t="str">
        <f t="shared" si="126"/>
        <v/>
      </c>
      <c r="CZ261" s="28" t="str">
        <f t="shared" si="127"/>
        <v/>
      </c>
      <c r="DU261" s="121" t="str">
        <f t="shared" si="105"/>
        <v/>
      </c>
      <c r="DW261" s="17" t="str">
        <f t="shared" si="106"/>
        <v/>
      </c>
    </row>
    <row r="262" spans="1:127" ht="30" customHeight="1" x14ac:dyDescent="0.25">
      <c r="A262" s="34"/>
      <c r="B262" s="266" t="str">
        <f t="shared" si="128"/>
        <v/>
      </c>
      <c r="C262" s="267"/>
      <c r="D262" s="268"/>
      <c r="E262" s="269"/>
      <c r="F262" s="269"/>
      <c r="G262" s="269"/>
      <c r="H262" s="270"/>
      <c r="I262" s="270"/>
      <c r="J262" s="270"/>
      <c r="K262" s="270"/>
      <c r="L262" s="270"/>
      <c r="M262" s="270"/>
      <c r="N262" s="270"/>
      <c r="O262" s="269"/>
      <c r="P262" s="269"/>
      <c r="Q262" s="269"/>
      <c r="R262" s="271"/>
      <c r="S262" s="272"/>
      <c r="T262" s="254" t="str">
        <f t="shared" si="99"/>
        <v/>
      </c>
      <c r="U262" s="255"/>
      <c r="V262" s="34"/>
      <c r="AG262" s="17" t="str">
        <f t="shared" si="107"/>
        <v/>
      </c>
      <c r="AI262" s="263">
        <v>255</v>
      </c>
      <c r="AJ262" s="264"/>
      <c r="AK262" s="265"/>
      <c r="AL262" s="263" t="str">
        <f t="shared" si="108"/>
        <v/>
      </c>
      <c r="AM262" s="264"/>
      <c r="AN262" s="264"/>
      <c r="AO262" s="263" t="str">
        <f t="shared" si="109"/>
        <v/>
      </c>
      <c r="AP262" s="264"/>
      <c r="AQ262" s="264"/>
      <c r="AR262" s="264"/>
      <c r="AS262" s="264"/>
      <c r="AT262" s="264"/>
      <c r="AU262" s="265"/>
      <c r="AV262" s="263" t="str">
        <f t="shared" si="110"/>
        <v/>
      </c>
      <c r="AW262" s="264"/>
      <c r="AX262" s="264"/>
      <c r="AY262" s="263" t="str">
        <f t="shared" si="111"/>
        <v/>
      </c>
      <c r="AZ262" s="265"/>
      <c r="BB262" s="24" t="str">
        <f>IF($AG262="", "", IF(AND($AL262="", $AO262="", $AV262="", $AY262=""), $BB$3, IF(COUNTIF($BB$8:$BB261, $BB$4)&gt;0, $BB$5, $BB$4)))</f>
        <v/>
      </c>
      <c r="BD262" s="31" t="str">
        <f t="shared" si="112"/>
        <v/>
      </c>
      <c r="BF262" s="28" t="str">
        <f t="shared" si="113"/>
        <v/>
      </c>
      <c r="BH262" s="28" t="str">
        <f>IF($E262="", "", $BH$3+SUMIF($O$8:$O261, $E262, $CJ$8:$CJ261)-SUMIF($E$8:$E261, $E262, $H$8:$H261))</f>
        <v/>
      </c>
      <c r="BJ262" s="17" t="str">
        <f t="shared" si="114"/>
        <v/>
      </c>
      <c r="BM262" s="28" t="str">
        <f t="shared" si="115"/>
        <v/>
      </c>
      <c r="BN262" s="26"/>
      <c r="BO262" s="28" t="str">
        <f>IF($O262="", "", $BH$3+SUMIF($O$8:$O261, $O262, $CP$8:$CP261)-SUMIF($E$8:$E261, $O262, $H$8:$H261))</f>
        <v/>
      </c>
      <c r="BP262" s="26"/>
      <c r="BQ262" s="69" t="str">
        <f>IF($AG262="", "", IF($R262="", $BQ$5, IFERROR(INDEX('Game Setup'!$JE$8:$JE$176, MATCH($R262, 'Game Setup'!$JE$8:$JE$176, 1)), "")))</f>
        <v/>
      </c>
      <c r="BR262" s="26"/>
      <c r="BS262" s="73" t="str">
        <f>IF(OR($E262="", $BQ262=""), "", IFERROR(INDEX('Game Setup'!$ML$8:$NE$176, MATCH($BQ262, 'Game Setup'!$JE$8:$JE$176, 0), MATCH($E262, 'Game Setup'!$ML$7:$NE$7, 0)), ""))</f>
        <v/>
      </c>
      <c r="BT262" s="74" t="str">
        <f>IF(OR($O262="", $BQ262=""), "", IFERROR(INDEX('Game Setup'!$ML$8:$NE$176, MATCH($BQ262, 'Game Setup'!$JE$8:$JE$176, 0), MATCH($O262, 'Game Setup'!$ML$7:$NE$7, 0)), ""))</f>
        <v/>
      </c>
      <c r="BU262" s="74" t="str">
        <f>IF(OR($O262="", $BQ262=""), "", IFERROR(INDEX('Game Setup'!$NG$8:$NG$176, MATCH($BQ262, 'Game Setup'!$JE$8:$JE$176, 0)), ""))</f>
        <v/>
      </c>
      <c r="BV262" s="26"/>
      <c r="BW262" s="179" t="str">
        <f t="shared" si="116"/>
        <v/>
      </c>
      <c r="BX262" s="180" t="str">
        <f t="shared" si="117"/>
        <v/>
      </c>
      <c r="BY262" s="26"/>
      <c r="BZ262" s="40" t="str">
        <f t="shared" si="100"/>
        <v/>
      </c>
      <c r="CB262" s="40" t="str">
        <f t="shared" si="101"/>
        <v/>
      </c>
      <c r="CD262" s="28" t="str">
        <f t="shared" si="102"/>
        <v/>
      </c>
      <c r="CF262" s="28" t="str">
        <f t="shared" si="118"/>
        <v/>
      </c>
      <c r="CH262" s="28" t="str">
        <f t="shared" si="103"/>
        <v/>
      </c>
      <c r="CJ262" s="28" t="str">
        <f t="shared" si="119"/>
        <v/>
      </c>
      <c r="CL262" s="28">
        <f t="shared" si="120"/>
        <v>0</v>
      </c>
      <c r="CN262" s="28" t="str">
        <f t="shared" si="121"/>
        <v/>
      </c>
      <c r="CO262" s="26"/>
      <c r="CP262" s="28" t="str">
        <f t="shared" si="104"/>
        <v/>
      </c>
      <c r="CS262" s="17" t="str">
        <f t="shared" si="122"/>
        <v/>
      </c>
      <c r="CT262" s="19" t="str">
        <f t="shared" si="123"/>
        <v/>
      </c>
      <c r="CV262" s="179" t="str">
        <f t="shared" si="124"/>
        <v/>
      </c>
      <c r="CW262" s="180" t="str">
        <f t="shared" si="125"/>
        <v/>
      </c>
      <c r="CY262" s="28" t="str">
        <f t="shared" si="126"/>
        <v/>
      </c>
      <c r="CZ262" s="28" t="str">
        <f t="shared" si="127"/>
        <v/>
      </c>
      <c r="DU262" s="121" t="str">
        <f t="shared" si="105"/>
        <v/>
      </c>
      <c r="DW262" s="17" t="str">
        <f t="shared" si="106"/>
        <v/>
      </c>
    </row>
    <row r="263" spans="1:127" ht="30" customHeight="1" x14ac:dyDescent="0.25">
      <c r="A263" s="34"/>
      <c r="B263" s="266" t="str">
        <f t="shared" si="128"/>
        <v/>
      </c>
      <c r="C263" s="267"/>
      <c r="D263" s="268"/>
      <c r="E263" s="269"/>
      <c r="F263" s="269"/>
      <c r="G263" s="269"/>
      <c r="H263" s="270"/>
      <c r="I263" s="270"/>
      <c r="J263" s="270"/>
      <c r="K263" s="270"/>
      <c r="L263" s="270"/>
      <c r="M263" s="270"/>
      <c r="N263" s="270"/>
      <c r="O263" s="269"/>
      <c r="P263" s="269"/>
      <c r="Q263" s="269"/>
      <c r="R263" s="271"/>
      <c r="S263" s="272"/>
      <c r="T263" s="254" t="str">
        <f t="shared" si="99"/>
        <v/>
      </c>
      <c r="U263" s="255"/>
      <c r="V263" s="34"/>
      <c r="AG263" s="17" t="str">
        <f t="shared" si="107"/>
        <v/>
      </c>
      <c r="AI263" s="263">
        <v>256</v>
      </c>
      <c r="AJ263" s="264"/>
      <c r="AK263" s="265"/>
      <c r="AL263" s="263" t="str">
        <f t="shared" si="108"/>
        <v/>
      </c>
      <c r="AM263" s="264"/>
      <c r="AN263" s="264"/>
      <c r="AO263" s="263" t="str">
        <f t="shared" si="109"/>
        <v/>
      </c>
      <c r="AP263" s="264"/>
      <c r="AQ263" s="264"/>
      <c r="AR263" s="264"/>
      <c r="AS263" s="264"/>
      <c r="AT263" s="264"/>
      <c r="AU263" s="265"/>
      <c r="AV263" s="263" t="str">
        <f t="shared" si="110"/>
        <v/>
      </c>
      <c r="AW263" s="264"/>
      <c r="AX263" s="264"/>
      <c r="AY263" s="263" t="str">
        <f t="shared" si="111"/>
        <v/>
      </c>
      <c r="AZ263" s="265"/>
      <c r="BB263" s="24" t="str">
        <f>IF($AG263="", "", IF(AND($AL263="", $AO263="", $AV263="", $AY263=""), $BB$3, IF(COUNTIF($BB$8:$BB262, $BB$4)&gt;0, $BB$5, $BB$4)))</f>
        <v/>
      </c>
      <c r="BD263" s="31" t="str">
        <f t="shared" si="112"/>
        <v/>
      </c>
      <c r="BF263" s="28" t="str">
        <f t="shared" si="113"/>
        <v/>
      </c>
      <c r="BH263" s="28" t="str">
        <f>IF($E263="", "", $BH$3+SUMIF($O$8:$O262, $E263, $CJ$8:$CJ262)-SUMIF($E$8:$E262, $E263, $H$8:$H262))</f>
        <v/>
      </c>
      <c r="BJ263" s="17" t="str">
        <f t="shared" si="114"/>
        <v/>
      </c>
      <c r="BM263" s="28" t="str">
        <f t="shared" si="115"/>
        <v/>
      </c>
      <c r="BN263" s="26"/>
      <c r="BO263" s="28" t="str">
        <f>IF($O263="", "", $BH$3+SUMIF($O$8:$O262, $O263, $CP$8:$CP262)-SUMIF($E$8:$E262, $O263, $H$8:$H262))</f>
        <v/>
      </c>
      <c r="BP263" s="26"/>
      <c r="BQ263" s="69" t="str">
        <f>IF($AG263="", "", IF($R263="", $BQ$5, IFERROR(INDEX('Game Setup'!$JE$8:$JE$176, MATCH($R263, 'Game Setup'!$JE$8:$JE$176, 1)), "")))</f>
        <v/>
      </c>
      <c r="BR263" s="26"/>
      <c r="BS263" s="73" t="str">
        <f>IF(OR($E263="", $BQ263=""), "", IFERROR(INDEX('Game Setup'!$ML$8:$NE$176, MATCH($BQ263, 'Game Setup'!$JE$8:$JE$176, 0), MATCH($E263, 'Game Setup'!$ML$7:$NE$7, 0)), ""))</f>
        <v/>
      </c>
      <c r="BT263" s="74" t="str">
        <f>IF(OR($O263="", $BQ263=""), "", IFERROR(INDEX('Game Setup'!$ML$8:$NE$176, MATCH($BQ263, 'Game Setup'!$JE$8:$JE$176, 0), MATCH($O263, 'Game Setup'!$ML$7:$NE$7, 0)), ""))</f>
        <v/>
      </c>
      <c r="BU263" s="74" t="str">
        <f>IF(OR($O263="", $BQ263=""), "", IFERROR(INDEX('Game Setup'!$NG$8:$NG$176, MATCH($BQ263, 'Game Setup'!$JE$8:$JE$176, 0)), ""))</f>
        <v/>
      </c>
      <c r="BV263" s="26"/>
      <c r="BW263" s="179" t="str">
        <f t="shared" si="116"/>
        <v/>
      </c>
      <c r="BX263" s="180" t="str">
        <f t="shared" si="117"/>
        <v/>
      </c>
      <c r="BY263" s="26"/>
      <c r="BZ263" s="40" t="str">
        <f t="shared" si="100"/>
        <v/>
      </c>
      <c r="CB263" s="40" t="str">
        <f t="shared" si="101"/>
        <v/>
      </c>
      <c r="CD263" s="28" t="str">
        <f t="shared" si="102"/>
        <v/>
      </c>
      <c r="CF263" s="28" t="str">
        <f t="shared" si="118"/>
        <v/>
      </c>
      <c r="CH263" s="28" t="str">
        <f t="shared" si="103"/>
        <v/>
      </c>
      <c r="CJ263" s="28" t="str">
        <f t="shared" si="119"/>
        <v/>
      </c>
      <c r="CL263" s="28">
        <f t="shared" si="120"/>
        <v>0</v>
      </c>
      <c r="CN263" s="28" t="str">
        <f t="shared" si="121"/>
        <v/>
      </c>
      <c r="CO263" s="26"/>
      <c r="CP263" s="28" t="str">
        <f t="shared" si="104"/>
        <v/>
      </c>
      <c r="CS263" s="17" t="str">
        <f t="shared" si="122"/>
        <v/>
      </c>
      <c r="CT263" s="19" t="str">
        <f t="shared" si="123"/>
        <v/>
      </c>
      <c r="CV263" s="179" t="str">
        <f t="shared" si="124"/>
        <v/>
      </c>
      <c r="CW263" s="180" t="str">
        <f t="shared" si="125"/>
        <v/>
      </c>
      <c r="CY263" s="28" t="str">
        <f t="shared" si="126"/>
        <v/>
      </c>
      <c r="CZ263" s="28" t="str">
        <f t="shared" si="127"/>
        <v/>
      </c>
      <c r="DU263" s="121" t="str">
        <f t="shared" si="105"/>
        <v/>
      </c>
      <c r="DW263" s="17" t="str">
        <f t="shared" si="106"/>
        <v/>
      </c>
    </row>
    <row r="264" spans="1:127" ht="30" customHeight="1" x14ac:dyDescent="0.25">
      <c r="A264" s="34"/>
      <c r="B264" s="266" t="str">
        <f t="shared" si="128"/>
        <v/>
      </c>
      <c r="C264" s="267"/>
      <c r="D264" s="268"/>
      <c r="E264" s="269"/>
      <c r="F264" s="269"/>
      <c r="G264" s="269"/>
      <c r="H264" s="270"/>
      <c r="I264" s="270"/>
      <c r="J264" s="270"/>
      <c r="K264" s="270"/>
      <c r="L264" s="270"/>
      <c r="M264" s="270"/>
      <c r="N264" s="270"/>
      <c r="O264" s="269"/>
      <c r="P264" s="269"/>
      <c r="Q264" s="269"/>
      <c r="R264" s="271"/>
      <c r="S264" s="272"/>
      <c r="T264" s="254" t="str">
        <f t="shared" ref="T264:T306" si="129">IF($AG264="", "", $AG$6)</f>
        <v/>
      </c>
      <c r="U264" s="255"/>
      <c r="V264" s="34"/>
      <c r="AG264" s="17" t="str">
        <f t="shared" si="107"/>
        <v/>
      </c>
      <c r="AI264" s="263">
        <v>257</v>
      </c>
      <c r="AJ264" s="264"/>
      <c r="AK264" s="265"/>
      <c r="AL264" s="263" t="str">
        <f t="shared" si="108"/>
        <v/>
      </c>
      <c r="AM264" s="264"/>
      <c r="AN264" s="264"/>
      <c r="AO264" s="263" t="str">
        <f t="shared" si="109"/>
        <v/>
      </c>
      <c r="AP264" s="264"/>
      <c r="AQ264" s="264"/>
      <c r="AR264" s="264"/>
      <c r="AS264" s="264"/>
      <c r="AT264" s="264"/>
      <c r="AU264" s="265"/>
      <c r="AV264" s="263" t="str">
        <f t="shared" si="110"/>
        <v/>
      </c>
      <c r="AW264" s="264"/>
      <c r="AX264" s="264"/>
      <c r="AY264" s="263" t="str">
        <f t="shared" si="111"/>
        <v/>
      </c>
      <c r="AZ264" s="265"/>
      <c r="BB264" s="24" t="str">
        <f>IF($AG264="", "", IF(AND($AL264="", $AO264="", $AV264="", $AY264=""), $BB$3, IF(COUNTIF($BB$8:$BB263, $BB$4)&gt;0, $BB$5, $BB$4)))</f>
        <v/>
      </c>
      <c r="BD264" s="31" t="str">
        <f t="shared" si="112"/>
        <v/>
      </c>
      <c r="BF264" s="28" t="str">
        <f t="shared" si="113"/>
        <v/>
      </c>
      <c r="BH264" s="28" t="str">
        <f>IF($E264="", "", $BH$3+SUMIF($O$8:$O263, $E264, $CJ$8:$CJ263)-SUMIF($E$8:$E263, $E264, $H$8:$H263))</f>
        <v/>
      </c>
      <c r="BJ264" s="17" t="str">
        <f t="shared" si="114"/>
        <v/>
      </c>
      <c r="BM264" s="28" t="str">
        <f t="shared" si="115"/>
        <v/>
      </c>
      <c r="BN264" s="26"/>
      <c r="BO264" s="28" t="str">
        <f>IF($O264="", "", $BH$3+SUMIF($O$8:$O263, $O264, $CP$8:$CP263)-SUMIF($E$8:$E263, $O264, $H$8:$H263))</f>
        <v/>
      </c>
      <c r="BP264" s="26"/>
      <c r="BQ264" s="69" t="str">
        <f>IF($AG264="", "", IF($R264="", $BQ$5, IFERROR(INDEX('Game Setup'!$JE$8:$JE$176, MATCH($R264, 'Game Setup'!$JE$8:$JE$176, 1)), "")))</f>
        <v/>
      </c>
      <c r="BR264" s="26"/>
      <c r="BS264" s="73" t="str">
        <f>IF(OR($E264="", $BQ264=""), "", IFERROR(INDEX('Game Setup'!$ML$8:$NE$176, MATCH($BQ264, 'Game Setup'!$JE$8:$JE$176, 0), MATCH($E264, 'Game Setup'!$ML$7:$NE$7, 0)), ""))</f>
        <v/>
      </c>
      <c r="BT264" s="74" t="str">
        <f>IF(OR($O264="", $BQ264=""), "", IFERROR(INDEX('Game Setup'!$ML$8:$NE$176, MATCH($BQ264, 'Game Setup'!$JE$8:$JE$176, 0), MATCH($O264, 'Game Setup'!$ML$7:$NE$7, 0)), ""))</f>
        <v/>
      </c>
      <c r="BU264" s="74" t="str">
        <f>IF(OR($O264="", $BQ264=""), "", IFERROR(INDEX('Game Setup'!$NG$8:$NG$176, MATCH($BQ264, 'Game Setup'!$JE$8:$JE$176, 0)), ""))</f>
        <v/>
      </c>
      <c r="BV264" s="26"/>
      <c r="BW264" s="179" t="str">
        <f t="shared" si="116"/>
        <v/>
      </c>
      <c r="BX264" s="180" t="str">
        <f t="shared" si="117"/>
        <v/>
      </c>
      <c r="BY264" s="26"/>
      <c r="BZ264" s="40" t="str">
        <f t="shared" ref="BZ264:BZ306" si="130">IFERROR(BS264/BT264, "")</f>
        <v/>
      </c>
      <c r="CB264" s="40" t="str">
        <f t="shared" ref="CB264:CB306" si="131">IFERROR(BT264/BS264, "")</f>
        <v/>
      </c>
      <c r="CD264" s="28" t="str">
        <f t="shared" ref="CD264:CD306" si="132">IFERROR(ROUND($H264*$BZ264, 0), "")</f>
        <v/>
      </c>
      <c r="CF264" s="28" t="str">
        <f t="shared" si="118"/>
        <v/>
      </c>
      <c r="CH264" s="28" t="str">
        <f t="shared" ref="CH264:CH306" si="133">IF($CT264="", "", IFERROR(ROUND($CD264/$BU264*$BT264*$CF$5, 0), ""))</f>
        <v/>
      </c>
      <c r="CJ264" s="28" t="str">
        <f t="shared" si="119"/>
        <v/>
      </c>
      <c r="CL264" s="28">
        <f t="shared" si="120"/>
        <v>0</v>
      </c>
      <c r="CN264" s="28" t="str">
        <f t="shared" si="121"/>
        <v/>
      </c>
      <c r="CO264" s="26"/>
      <c r="CP264" s="28" t="str">
        <f t="shared" ref="CP264:CP306" si="134">IF(OR($E264="", $H264="", $O264=""), "", IFERROR($BO264+$CJ264, ""))</f>
        <v/>
      </c>
      <c r="CS264" s="17" t="str">
        <f t="shared" si="122"/>
        <v/>
      </c>
      <c r="CT264" s="19" t="str">
        <f t="shared" si="123"/>
        <v/>
      </c>
      <c r="CV264" s="179" t="str">
        <f t="shared" si="124"/>
        <v/>
      </c>
      <c r="CW264" s="180" t="str">
        <f t="shared" si="125"/>
        <v/>
      </c>
      <c r="CY264" s="28" t="str">
        <f t="shared" si="126"/>
        <v/>
      </c>
      <c r="CZ264" s="28" t="str">
        <f t="shared" si="127"/>
        <v/>
      </c>
      <c r="DU264" s="121" t="str">
        <f t="shared" ref="DU264:DU307" si="135">IF($B264="", "", COUNTIF($B$8:$B$307, "&gt;"&amp;$B264)+1)</f>
        <v/>
      </c>
      <c r="DW264" s="17" t="str">
        <f t="shared" ref="DW264:DW307" si="136">IFERROR(INDEX($B$8:$B$307, MATCH($AI264, $DU$8:$DU$307, 0)), "")</f>
        <v/>
      </c>
    </row>
    <row r="265" spans="1:127" ht="30" customHeight="1" x14ac:dyDescent="0.25">
      <c r="A265" s="34"/>
      <c r="B265" s="266" t="str">
        <f t="shared" si="128"/>
        <v/>
      </c>
      <c r="C265" s="267"/>
      <c r="D265" s="268"/>
      <c r="E265" s="269"/>
      <c r="F265" s="269"/>
      <c r="G265" s="269"/>
      <c r="H265" s="270"/>
      <c r="I265" s="270"/>
      <c r="J265" s="270"/>
      <c r="K265" s="270"/>
      <c r="L265" s="270"/>
      <c r="M265" s="270"/>
      <c r="N265" s="270"/>
      <c r="O265" s="269"/>
      <c r="P265" s="269"/>
      <c r="Q265" s="269"/>
      <c r="R265" s="271"/>
      <c r="S265" s="272"/>
      <c r="T265" s="254" t="str">
        <f t="shared" si="129"/>
        <v/>
      </c>
      <c r="U265" s="255"/>
      <c r="V265" s="34"/>
      <c r="AG265" s="17" t="str">
        <f t="shared" ref="AG265:AG306" si="137">IF(AND($E265="", $H265="", $O265="", $R265=""), "", "X")</f>
        <v/>
      </c>
      <c r="AI265" s="263">
        <v>258</v>
      </c>
      <c r="AJ265" s="264"/>
      <c r="AK265" s="265"/>
      <c r="AL265" s="263" t="str">
        <f t="shared" ref="AL265:AL306" si="138">IF($AG265="", "", IF($E265="", $AG$3, IF(COUNTIF($AE$8:$AE$27, $E265)=0, $AG$4, "")))</f>
        <v/>
      </c>
      <c r="AM265" s="264"/>
      <c r="AN265" s="264"/>
      <c r="AO265" s="263" t="str">
        <f t="shared" ref="AO265:AO306" si="139">IF($AG265="", "", IF($H265="", $AG$3, IF(OR(ISNUMBER($H265)=FALSE, $H265&gt;$BH265), $AG$4, "")))</f>
        <v/>
      </c>
      <c r="AP265" s="264"/>
      <c r="AQ265" s="264"/>
      <c r="AR265" s="264"/>
      <c r="AS265" s="264"/>
      <c r="AT265" s="264"/>
      <c r="AU265" s="265"/>
      <c r="AV265" s="263" t="str">
        <f t="shared" ref="AV265:AV306" si="140">IF($AG265="", "", IF($O265="", $AG$3, IF(OR(COUNTIF($AE$8:$AE$27, $O265)=0, $E265=$O265), $AG$4, "")))</f>
        <v/>
      </c>
      <c r="AW265" s="264"/>
      <c r="AX265" s="264"/>
      <c r="AY265" s="263" t="str">
        <f t="shared" ref="AY265:AY306" si="141">IF($AG265="", "", IF(OR($E265="", $H265="", $O265="", NOT($AL265=""), NOT($AO265=""), NOT($AV265="")), "", IF($R265="", $AG$3, IF(ISNUMBER($R265)=FALSE, $AG$4, ""))))</f>
        <v/>
      </c>
      <c r="AZ265" s="265"/>
      <c r="BB265" s="24" t="str">
        <f>IF($AG265="", "", IF(AND($AL265="", $AO265="", $AV265="", $AY265=""), $BB$3, IF(COUNTIF($BB$8:$BB264, $BB$4)&gt;0, $BB$5, $BB$4)))</f>
        <v/>
      </c>
      <c r="BD265" s="31" t="str">
        <f t="shared" ref="BD265:BD306" si="142">IF(NOT($R265=""), $R265, IF(AND($BB265=$BB$4, $AL265="", $AO265="", $AV265=""), $AE$30, ""))</f>
        <v/>
      </c>
      <c r="BF265" s="28" t="str">
        <f t="shared" ref="BF265:BF306" si="143">IF(NOT($H265=""), $H265, $BH265)</f>
        <v/>
      </c>
      <c r="BH265" s="28" t="str">
        <f>IF($E265="", "", $BH$3+SUMIF($O$8:$O264, $E265, $CJ$8:$CJ264)-SUMIF($E$8:$E264, $E265, $H$8:$H264))</f>
        <v/>
      </c>
      <c r="BJ265" s="17" t="str">
        <f t="shared" ref="BJ265:BJ306" si="144">IF($BB265="", "", IF($R265="", "", "X"))</f>
        <v/>
      </c>
      <c r="BM265" s="28" t="str">
        <f t="shared" ref="BM265:BM306" si="145">$BH265</f>
        <v/>
      </c>
      <c r="BN265" s="26"/>
      <c r="BO265" s="28" t="str">
        <f>IF($O265="", "", $BH$3+SUMIF($O$8:$O264, $O265, $CP$8:$CP264)-SUMIF($E$8:$E264, $O265, $H$8:$H264))</f>
        <v/>
      </c>
      <c r="BP265" s="26"/>
      <c r="BQ265" s="69" t="str">
        <f>IF($AG265="", "", IF($R265="", $BQ$5, IFERROR(INDEX('Game Setup'!$JE$8:$JE$176, MATCH($R265, 'Game Setup'!$JE$8:$JE$176, 1)), "")))</f>
        <v/>
      </c>
      <c r="BR265" s="26"/>
      <c r="BS265" s="73" t="str">
        <f>IF(OR($E265="", $BQ265=""), "", IFERROR(INDEX('Game Setup'!$ML$8:$NE$176, MATCH($BQ265, 'Game Setup'!$JE$8:$JE$176, 0), MATCH($E265, 'Game Setup'!$ML$7:$NE$7, 0)), ""))</f>
        <v/>
      </c>
      <c r="BT265" s="74" t="str">
        <f>IF(OR($O265="", $BQ265=""), "", IFERROR(INDEX('Game Setup'!$ML$8:$NE$176, MATCH($BQ265, 'Game Setup'!$JE$8:$JE$176, 0), MATCH($O265, 'Game Setup'!$ML$7:$NE$7, 0)), ""))</f>
        <v/>
      </c>
      <c r="BU265" s="74" t="str">
        <f>IF(OR($O265="", $BQ265=""), "", IFERROR(INDEX('Game Setup'!$NG$8:$NG$176, MATCH($BQ265, 'Game Setup'!$JE$8:$JE$176, 0)), ""))</f>
        <v/>
      </c>
      <c r="BV265" s="26"/>
      <c r="BW265" s="179" t="str">
        <f t="shared" ref="BW265:BW306" si="146">IFERROR(BS265/BU265, "")</f>
        <v/>
      </c>
      <c r="BX265" s="180" t="str">
        <f t="shared" ref="BX265:BX306" si="147">IFERROR(BT265/BU265, "")</f>
        <v/>
      </c>
      <c r="BY265" s="26"/>
      <c r="BZ265" s="40" t="str">
        <f t="shared" si="130"/>
        <v/>
      </c>
      <c r="CB265" s="40" t="str">
        <f t="shared" si="131"/>
        <v/>
      </c>
      <c r="CD265" s="28" t="str">
        <f t="shared" si="132"/>
        <v/>
      </c>
      <c r="CF265" s="28" t="str">
        <f t="shared" ref="CF265:CF306" si="148">IFERROR(ROUND($CD265*$CF$5, 0), "")</f>
        <v/>
      </c>
      <c r="CH265" s="28" t="str">
        <f t="shared" si="133"/>
        <v/>
      </c>
      <c r="CJ265" s="28" t="str">
        <f t="shared" ref="CJ265:CJ306" si="149">IFERROR($CD265-$CF265, "")</f>
        <v/>
      </c>
      <c r="CL265" s="28">
        <f t="shared" ref="CL265:CL306" si="150">IF(CJ265="", 0, CJ265)</f>
        <v>0</v>
      </c>
      <c r="CN265" s="28" t="str">
        <f t="shared" ref="CN265:CN306" si="151">IF(OR($E265="", $H265=""), "", IFERROR($BH265-$H265, ""))</f>
        <v/>
      </c>
      <c r="CO265" s="26"/>
      <c r="CP265" s="28" t="str">
        <f t="shared" si="134"/>
        <v/>
      </c>
      <c r="CS265" s="17" t="str">
        <f t="shared" ref="CS265:CS306" si="152">IF($BB265=$BB$3, $E265, "")</f>
        <v/>
      </c>
      <c r="CT265" s="19" t="str">
        <f t="shared" ref="CT265:CT306" si="153">IF($BB265=$BB$3, $O265, "")</f>
        <v/>
      </c>
      <c r="CV265" s="179" t="str">
        <f t="shared" ref="CV265:CV306" si="154">IF(CS265="", "", BW265)</f>
        <v/>
      </c>
      <c r="CW265" s="180" t="str">
        <f t="shared" ref="CW265:CW306" si="155">IF(CT265="", "", BX265)</f>
        <v/>
      </c>
      <c r="CY265" s="28" t="str">
        <f t="shared" ref="CY265:CY306" si="156">IF(CS265="", "", $H265)</f>
        <v/>
      </c>
      <c r="CZ265" s="28" t="str">
        <f t="shared" ref="CZ265:CZ306" si="157">IF(CT265="", "", $CJ265)</f>
        <v/>
      </c>
      <c r="DU265" s="121" t="str">
        <f t="shared" si="135"/>
        <v/>
      </c>
      <c r="DW265" s="17" t="str">
        <f t="shared" si="136"/>
        <v/>
      </c>
    </row>
    <row r="266" spans="1:127" ht="30" customHeight="1" x14ac:dyDescent="0.25">
      <c r="A266" s="34"/>
      <c r="B266" s="266" t="str">
        <f t="shared" ref="B266:B306" si="158">IF($AG266="", "", $AI266)</f>
        <v/>
      </c>
      <c r="C266" s="267"/>
      <c r="D266" s="268"/>
      <c r="E266" s="269"/>
      <c r="F266" s="269"/>
      <c r="G266" s="269"/>
      <c r="H266" s="270"/>
      <c r="I266" s="270"/>
      <c r="J266" s="270"/>
      <c r="K266" s="270"/>
      <c r="L266" s="270"/>
      <c r="M266" s="270"/>
      <c r="N266" s="270"/>
      <c r="O266" s="269"/>
      <c r="P266" s="269"/>
      <c r="Q266" s="269"/>
      <c r="R266" s="271"/>
      <c r="S266" s="272"/>
      <c r="T266" s="254" t="str">
        <f t="shared" si="129"/>
        <v/>
      </c>
      <c r="U266" s="255"/>
      <c r="V266" s="34"/>
      <c r="AG266" s="17" t="str">
        <f t="shared" si="137"/>
        <v/>
      </c>
      <c r="AI266" s="263">
        <v>259</v>
      </c>
      <c r="AJ266" s="264"/>
      <c r="AK266" s="265"/>
      <c r="AL266" s="263" t="str">
        <f t="shared" si="138"/>
        <v/>
      </c>
      <c r="AM266" s="264"/>
      <c r="AN266" s="264"/>
      <c r="AO266" s="263" t="str">
        <f t="shared" si="139"/>
        <v/>
      </c>
      <c r="AP266" s="264"/>
      <c r="AQ266" s="264"/>
      <c r="AR266" s="264"/>
      <c r="AS266" s="264"/>
      <c r="AT266" s="264"/>
      <c r="AU266" s="265"/>
      <c r="AV266" s="263" t="str">
        <f t="shared" si="140"/>
        <v/>
      </c>
      <c r="AW266" s="264"/>
      <c r="AX266" s="264"/>
      <c r="AY266" s="263" t="str">
        <f t="shared" si="141"/>
        <v/>
      </c>
      <c r="AZ266" s="265"/>
      <c r="BB266" s="24" t="str">
        <f>IF($AG266="", "", IF(AND($AL266="", $AO266="", $AV266="", $AY266=""), $BB$3, IF(COUNTIF($BB$8:$BB265, $BB$4)&gt;0, $BB$5, $BB$4)))</f>
        <v/>
      </c>
      <c r="BD266" s="31" t="str">
        <f t="shared" si="142"/>
        <v/>
      </c>
      <c r="BF266" s="28" t="str">
        <f t="shared" si="143"/>
        <v/>
      </c>
      <c r="BH266" s="28" t="str">
        <f>IF($E266="", "", $BH$3+SUMIF($O$8:$O265, $E266, $CJ$8:$CJ265)-SUMIF($E$8:$E265, $E266, $H$8:$H265))</f>
        <v/>
      </c>
      <c r="BJ266" s="17" t="str">
        <f t="shared" si="144"/>
        <v/>
      </c>
      <c r="BM266" s="28" t="str">
        <f t="shared" si="145"/>
        <v/>
      </c>
      <c r="BN266" s="26"/>
      <c r="BO266" s="28" t="str">
        <f>IF($O266="", "", $BH$3+SUMIF($O$8:$O265, $O266, $CP$8:$CP265)-SUMIF($E$8:$E265, $O266, $H$8:$H265))</f>
        <v/>
      </c>
      <c r="BP266" s="26"/>
      <c r="BQ266" s="69" t="str">
        <f>IF($AG266="", "", IF($R266="", $BQ$5, IFERROR(INDEX('Game Setup'!$JE$8:$JE$176, MATCH($R266, 'Game Setup'!$JE$8:$JE$176, 1)), "")))</f>
        <v/>
      </c>
      <c r="BR266" s="26"/>
      <c r="BS266" s="73" t="str">
        <f>IF(OR($E266="", $BQ266=""), "", IFERROR(INDEX('Game Setup'!$ML$8:$NE$176, MATCH($BQ266, 'Game Setup'!$JE$8:$JE$176, 0), MATCH($E266, 'Game Setup'!$ML$7:$NE$7, 0)), ""))</f>
        <v/>
      </c>
      <c r="BT266" s="74" t="str">
        <f>IF(OR($O266="", $BQ266=""), "", IFERROR(INDEX('Game Setup'!$ML$8:$NE$176, MATCH($BQ266, 'Game Setup'!$JE$8:$JE$176, 0), MATCH($O266, 'Game Setup'!$ML$7:$NE$7, 0)), ""))</f>
        <v/>
      </c>
      <c r="BU266" s="74" t="str">
        <f>IF(OR($O266="", $BQ266=""), "", IFERROR(INDEX('Game Setup'!$NG$8:$NG$176, MATCH($BQ266, 'Game Setup'!$JE$8:$JE$176, 0)), ""))</f>
        <v/>
      </c>
      <c r="BV266" s="26"/>
      <c r="BW266" s="179" t="str">
        <f t="shared" si="146"/>
        <v/>
      </c>
      <c r="BX266" s="180" t="str">
        <f t="shared" si="147"/>
        <v/>
      </c>
      <c r="BY266" s="26"/>
      <c r="BZ266" s="40" t="str">
        <f t="shared" si="130"/>
        <v/>
      </c>
      <c r="CB266" s="40" t="str">
        <f t="shared" si="131"/>
        <v/>
      </c>
      <c r="CD266" s="28" t="str">
        <f t="shared" si="132"/>
        <v/>
      </c>
      <c r="CF266" s="28" t="str">
        <f t="shared" si="148"/>
        <v/>
      </c>
      <c r="CH266" s="28" t="str">
        <f t="shared" si="133"/>
        <v/>
      </c>
      <c r="CJ266" s="28" t="str">
        <f t="shared" si="149"/>
        <v/>
      </c>
      <c r="CL266" s="28">
        <f t="shared" si="150"/>
        <v>0</v>
      </c>
      <c r="CN266" s="28" t="str">
        <f t="shared" si="151"/>
        <v/>
      </c>
      <c r="CO266" s="26"/>
      <c r="CP266" s="28" t="str">
        <f t="shared" si="134"/>
        <v/>
      </c>
      <c r="CS266" s="17" t="str">
        <f t="shared" si="152"/>
        <v/>
      </c>
      <c r="CT266" s="19" t="str">
        <f t="shared" si="153"/>
        <v/>
      </c>
      <c r="CV266" s="179" t="str">
        <f t="shared" si="154"/>
        <v/>
      </c>
      <c r="CW266" s="180" t="str">
        <f t="shared" si="155"/>
        <v/>
      </c>
      <c r="CY266" s="28" t="str">
        <f t="shared" si="156"/>
        <v/>
      </c>
      <c r="CZ266" s="28" t="str">
        <f t="shared" si="157"/>
        <v/>
      </c>
      <c r="DU266" s="121" t="str">
        <f t="shared" si="135"/>
        <v/>
      </c>
      <c r="DW266" s="17" t="str">
        <f t="shared" si="136"/>
        <v/>
      </c>
    </row>
    <row r="267" spans="1:127" ht="30" customHeight="1" x14ac:dyDescent="0.25">
      <c r="A267" s="34"/>
      <c r="B267" s="266" t="str">
        <f t="shared" si="158"/>
        <v/>
      </c>
      <c r="C267" s="267"/>
      <c r="D267" s="268"/>
      <c r="E267" s="269"/>
      <c r="F267" s="269"/>
      <c r="G267" s="269"/>
      <c r="H267" s="270"/>
      <c r="I267" s="270"/>
      <c r="J267" s="270"/>
      <c r="K267" s="270"/>
      <c r="L267" s="270"/>
      <c r="M267" s="270"/>
      <c r="N267" s="270"/>
      <c r="O267" s="269"/>
      <c r="P267" s="269"/>
      <c r="Q267" s="269"/>
      <c r="R267" s="271"/>
      <c r="S267" s="272"/>
      <c r="T267" s="254" t="str">
        <f t="shared" si="129"/>
        <v/>
      </c>
      <c r="U267" s="255"/>
      <c r="V267" s="34"/>
      <c r="AG267" s="17" t="str">
        <f t="shared" si="137"/>
        <v/>
      </c>
      <c r="AI267" s="263">
        <v>260</v>
      </c>
      <c r="AJ267" s="264"/>
      <c r="AK267" s="265"/>
      <c r="AL267" s="263" t="str">
        <f t="shared" si="138"/>
        <v/>
      </c>
      <c r="AM267" s="264"/>
      <c r="AN267" s="264"/>
      <c r="AO267" s="263" t="str">
        <f t="shared" si="139"/>
        <v/>
      </c>
      <c r="AP267" s="264"/>
      <c r="AQ267" s="264"/>
      <c r="AR267" s="264"/>
      <c r="AS267" s="264"/>
      <c r="AT267" s="264"/>
      <c r="AU267" s="265"/>
      <c r="AV267" s="263" t="str">
        <f t="shared" si="140"/>
        <v/>
      </c>
      <c r="AW267" s="264"/>
      <c r="AX267" s="264"/>
      <c r="AY267" s="263" t="str">
        <f t="shared" si="141"/>
        <v/>
      </c>
      <c r="AZ267" s="265"/>
      <c r="BB267" s="24" t="str">
        <f>IF($AG267="", "", IF(AND($AL267="", $AO267="", $AV267="", $AY267=""), $BB$3, IF(COUNTIF($BB$8:$BB266, $BB$4)&gt;0, $BB$5, $BB$4)))</f>
        <v/>
      </c>
      <c r="BD267" s="31" t="str">
        <f t="shared" si="142"/>
        <v/>
      </c>
      <c r="BF267" s="28" t="str">
        <f t="shared" si="143"/>
        <v/>
      </c>
      <c r="BH267" s="28" t="str">
        <f>IF($E267="", "", $BH$3+SUMIF($O$8:$O266, $E267, $CJ$8:$CJ266)-SUMIF($E$8:$E266, $E267, $H$8:$H266))</f>
        <v/>
      </c>
      <c r="BJ267" s="17" t="str">
        <f t="shared" si="144"/>
        <v/>
      </c>
      <c r="BM267" s="28" t="str">
        <f t="shared" si="145"/>
        <v/>
      </c>
      <c r="BN267" s="26"/>
      <c r="BO267" s="28" t="str">
        <f>IF($O267="", "", $BH$3+SUMIF($O$8:$O266, $O267, $CP$8:$CP266)-SUMIF($E$8:$E266, $O267, $H$8:$H266))</f>
        <v/>
      </c>
      <c r="BP267" s="26"/>
      <c r="BQ267" s="69" t="str">
        <f>IF($AG267="", "", IF($R267="", $BQ$5, IFERROR(INDEX('Game Setup'!$JE$8:$JE$176, MATCH($R267, 'Game Setup'!$JE$8:$JE$176, 1)), "")))</f>
        <v/>
      </c>
      <c r="BR267" s="26"/>
      <c r="BS267" s="73" t="str">
        <f>IF(OR($E267="", $BQ267=""), "", IFERROR(INDEX('Game Setup'!$ML$8:$NE$176, MATCH($BQ267, 'Game Setup'!$JE$8:$JE$176, 0), MATCH($E267, 'Game Setup'!$ML$7:$NE$7, 0)), ""))</f>
        <v/>
      </c>
      <c r="BT267" s="74" t="str">
        <f>IF(OR($O267="", $BQ267=""), "", IFERROR(INDEX('Game Setup'!$ML$8:$NE$176, MATCH($BQ267, 'Game Setup'!$JE$8:$JE$176, 0), MATCH($O267, 'Game Setup'!$ML$7:$NE$7, 0)), ""))</f>
        <v/>
      </c>
      <c r="BU267" s="74" t="str">
        <f>IF(OR($O267="", $BQ267=""), "", IFERROR(INDEX('Game Setup'!$NG$8:$NG$176, MATCH($BQ267, 'Game Setup'!$JE$8:$JE$176, 0)), ""))</f>
        <v/>
      </c>
      <c r="BV267" s="26"/>
      <c r="BW267" s="179" t="str">
        <f t="shared" si="146"/>
        <v/>
      </c>
      <c r="BX267" s="180" t="str">
        <f t="shared" si="147"/>
        <v/>
      </c>
      <c r="BY267" s="26"/>
      <c r="BZ267" s="40" t="str">
        <f t="shared" si="130"/>
        <v/>
      </c>
      <c r="CB267" s="40" t="str">
        <f t="shared" si="131"/>
        <v/>
      </c>
      <c r="CD267" s="28" t="str">
        <f t="shared" si="132"/>
        <v/>
      </c>
      <c r="CF267" s="28" t="str">
        <f t="shared" si="148"/>
        <v/>
      </c>
      <c r="CH267" s="28" t="str">
        <f t="shared" si="133"/>
        <v/>
      </c>
      <c r="CJ267" s="28" t="str">
        <f t="shared" si="149"/>
        <v/>
      </c>
      <c r="CL267" s="28">
        <f t="shared" si="150"/>
        <v>0</v>
      </c>
      <c r="CN267" s="28" t="str">
        <f t="shared" si="151"/>
        <v/>
      </c>
      <c r="CO267" s="26"/>
      <c r="CP267" s="28" t="str">
        <f t="shared" si="134"/>
        <v/>
      </c>
      <c r="CS267" s="17" t="str">
        <f t="shared" si="152"/>
        <v/>
      </c>
      <c r="CT267" s="19" t="str">
        <f t="shared" si="153"/>
        <v/>
      </c>
      <c r="CV267" s="179" t="str">
        <f t="shared" si="154"/>
        <v/>
      </c>
      <c r="CW267" s="180" t="str">
        <f t="shared" si="155"/>
        <v/>
      </c>
      <c r="CY267" s="28" t="str">
        <f t="shared" si="156"/>
        <v/>
      </c>
      <c r="CZ267" s="28" t="str">
        <f t="shared" si="157"/>
        <v/>
      </c>
      <c r="DU267" s="121" t="str">
        <f t="shared" si="135"/>
        <v/>
      </c>
      <c r="DW267" s="17" t="str">
        <f t="shared" si="136"/>
        <v/>
      </c>
    </row>
    <row r="268" spans="1:127" ht="30" customHeight="1" x14ac:dyDescent="0.25">
      <c r="A268" s="34"/>
      <c r="B268" s="266" t="str">
        <f t="shared" si="158"/>
        <v/>
      </c>
      <c r="C268" s="267"/>
      <c r="D268" s="268"/>
      <c r="E268" s="269"/>
      <c r="F268" s="269"/>
      <c r="G268" s="269"/>
      <c r="H268" s="270"/>
      <c r="I268" s="270"/>
      <c r="J268" s="270"/>
      <c r="K268" s="270"/>
      <c r="L268" s="270"/>
      <c r="M268" s="270"/>
      <c r="N268" s="270"/>
      <c r="O268" s="269"/>
      <c r="P268" s="269"/>
      <c r="Q268" s="269"/>
      <c r="R268" s="271"/>
      <c r="S268" s="272"/>
      <c r="T268" s="254" t="str">
        <f t="shared" si="129"/>
        <v/>
      </c>
      <c r="U268" s="255"/>
      <c r="V268" s="34"/>
      <c r="AG268" s="17" t="str">
        <f t="shared" si="137"/>
        <v/>
      </c>
      <c r="AI268" s="263">
        <v>261</v>
      </c>
      <c r="AJ268" s="264"/>
      <c r="AK268" s="265"/>
      <c r="AL268" s="263" t="str">
        <f t="shared" si="138"/>
        <v/>
      </c>
      <c r="AM268" s="264"/>
      <c r="AN268" s="264"/>
      <c r="AO268" s="263" t="str">
        <f t="shared" si="139"/>
        <v/>
      </c>
      <c r="AP268" s="264"/>
      <c r="AQ268" s="264"/>
      <c r="AR268" s="264"/>
      <c r="AS268" s="264"/>
      <c r="AT268" s="264"/>
      <c r="AU268" s="265"/>
      <c r="AV268" s="263" t="str">
        <f t="shared" si="140"/>
        <v/>
      </c>
      <c r="AW268" s="264"/>
      <c r="AX268" s="264"/>
      <c r="AY268" s="263" t="str">
        <f t="shared" si="141"/>
        <v/>
      </c>
      <c r="AZ268" s="265"/>
      <c r="BB268" s="24" t="str">
        <f>IF($AG268="", "", IF(AND($AL268="", $AO268="", $AV268="", $AY268=""), $BB$3, IF(COUNTIF($BB$8:$BB267, $BB$4)&gt;0, $BB$5, $BB$4)))</f>
        <v/>
      </c>
      <c r="BD268" s="31" t="str">
        <f t="shared" si="142"/>
        <v/>
      </c>
      <c r="BF268" s="28" t="str">
        <f t="shared" si="143"/>
        <v/>
      </c>
      <c r="BH268" s="28" t="str">
        <f>IF($E268="", "", $BH$3+SUMIF($O$8:$O267, $E268, $CJ$8:$CJ267)-SUMIF($E$8:$E267, $E268, $H$8:$H267))</f>
        <v/>
      </c>
      <c r="BJ268" s="17" t="str">
        <f t="shared" si="144"/>
        <v/>
      </c>
      <c r="BM268" s="28" t="str">
        <f t="shared" si="145"/>
        <v/>
      </c>
      <c r="BN268" s="26"/>
      <c r="BO268" s="28" t="str">
        <f>IF($O268="", "", $BH$3+SUMIF($O$8:$O267, $O268, $CP$8:$CP267)-SUMIF($E$8:$E267, $O268, $H$8:$H267))</f>
        <v/>
      </c>
      <c r="BP268" s="26"/>
      <c r="BQ268" s="69" t="str">
        <f>IF($AG268="", "", IF($R268="", $BQ$5, IFERROR(INDEX('Game Setup'!$JE$8:$JE$176, MATCH($R268, 'Game Setup'!$JE$8:$JE$176, 1)), "")))</f>
        <v/>
      </c>
      <c r="BR268" s="26"/>
      <c r="BS268" s="73" t="str">
        <f>IF(OR($E268="", $BQ268=""), "", IFERROR(INDEX('Game Setup'!$ML$8:$NE$176, MATCH($BQ268, 'Game Setup'!$JE$8:$JE$176, 0), MATCH($E268, 'Game Setup'!$ML$7:$NE$7, 0)), ""))</f>
        <v/>
      </c>
      <c r="BT268" s="74" t="str">
        <f>IF(OR($O268="", $BQ268=""), "", IFERROR(INDEX('Game Setup'!$ML$8:$NE$176, MATCH($BQ268, 'Game Setup'!$JE$8:$JE$176, 0), MATCH($O268, 'Game Setup'!$ML$7:$NE$7, 0)), ""))</f>
        <v/>
      </c>
      <c r="BU268" s="74" t="str">
        <f>IF(OR($O268="", $BQ268=""), "", IFERROR(INDEX('Game Setup'!$NG$8:$NG$176, MATCH($BQ268, 'Game Setup'!$JE$8:$JE$176, 0)), ""))</f>
        <v/>
      </c>
      <c r="BV268" s="26"/>
      <c r="BW268" s="179" t="str">
        <f t="shared" si="146"/>
        <v/>
      </c>
      <c r="BX268" s="180" t="str">
        <f t="shared" si="147"/>
        <v/>
      </c>
      <c r="BY268" s="26"/>
      <c r="BZ268" s="40" t="str">
        <f t="shared" si="130"/>
        <v/>
      </c>
      <c r="CB268" s="40" t="str">
        <f t="shared" si="131"/>
        <v/>
      </c>
      <c r="CD268" s="28" t="str">
        <f t="shared" si="132"/>
        <v/>
      </c>
      <c r="CF268" s="28" t="str">
        <f t="shared" si="148"/>
        <v/>
      </c>
      <c r="CH268" s="28" t="str">
        <f t="shared" si="133"/>
        <v/>
      </c>
      <c r="CJ268" s="28" t="str">
        <f t="shared" si="149"/>
        <v/>
      </c>
      <c r="CL268" s="28">
        <f t="shared" si="150"/>
        <v>0</v>
      </c>
      <c r="CN268" s="28" t="str">
        <f t="shared" si="151"/>
        <v/>
      </c>
      <c r="CO268" s="26"/>
      <c r="CP268" s="28" t="str">
        <f t="shared" si="134"/>
        <v/>
      </c>
      <c r="CS268" s="17" t="str">
        <f t="shared" si="152"/>
        <v/>
      </c>
      <c r="CT268" s="19" t="str">
        <f t="shared" si="153"/>
        <v/>
      </c>
      <c r="CV268" s="179" t="str">
        <f t="shared" si="154"/>
        <v/>
      </c>
      <c r="CW268" s="180" t="str">
        <f t="shared" si="155"/>
        <v/>
      </c>
      <c r="CY268" s="28" t="str">
        <f t="shared" si="156"/>
        <v/>
      </c>
      <c r="CZ268" s="28" t="str">
        <f t="shared" si="157"/>
        <v/>
      </c>
      <c r="DU268" s="121" t="str">
        <f t="shared" si="135"/>
        <v/>
      </c>
      <c r="DW268" s="17" t="str">
        <f t="shared" si="136"/>
        <v/>
      </c>
    </row>
    <row r="269" spans="1:127" ht="30" customHeight="1" x14ac:dyDescent="0.25">
      <c r="A269" s="34"/>
      <c r="B269" s="266" t="str">
        <f t="shared" si="158"/>
        <v/>
      </c>
      <c r="C269" s="267"/>
      <c r="D269" s="268"/>
      <c r="E269" s="269"/>
      <c r="F269" s="269"/>
      <c r="G269" s="269"/>
      <c r="H269" s="270"/>
      <c r="I269" s="270"/>
      <c r="J269" s="270"/>
      <c r="K269" s="270"/>
      <c r="L269" s="270"/>
      <c r="M269" s="270"/>
      <c r="N269" s="270"/>
      <c r="O269" s="269"/>
      <c r="P269" s="269"/>
      <c r="Q269" s="269"/>
      <c r="R269" s="271"/>
      <c r="S269" s="272"/>
      <c r="T269" s="254" t="str">
        <f t="shared" si="129"/>
        <v/>
      </c>
      <c r="U269" s="255"/>
      <c r="V269" s="34"/>
      <c r="AG269" s="17" t="str">
        <f t="shared" si="137"/>
        <v/>
      </c>
      <c r="AI269" s="263">
        <v>262</v>
      </c>
      <c r="AJ269" s="264"/>
      <c r="AK269" s="265"/>
      <c r="AL269" s="263" t="str">
        <f t="shared" si="138"/>
        <v/>
      </c>
      <c r="AM269" s="264"/>
      <c r="AN269" s="264"/>
      <c r="AO269" s="263" t="str">
        <f t="shared" si="139"/>
        <v/>
      </c>
      <c r="AP269" s="264"/>
      <c r="AQ269" s="264"/>
      <c r="AR269" s="264"/>
      <c r="AS269" s="264"/>
      <c r="AT269" s="264"/>
      <c r="AU269" s="265"/>
      <c r="AV269" s="263" t="str">
        <f t="shared" si="140"/>
        <v/>
      </c>
      <c r="AW269" s="264"/>
      <c r="AX269" s="264"/>
      <c r="AY269" s="263" t="str">
        <f t="shared" si="141"/>
        <v/>
      </c>
      <c r="AZ269" s="265"/>
      <c r="BB269" s="24" t="str">
        <f>IF($AG269="", "", IF(AND($AL269="", $AO269="", $AV269="", $AY269=""), $BB$3, IF(COUNTIF($BB$8:$BB268, $BB$4)&gt;0, $BB$5, $BB$4)))</f>
        <v/>
      </c>
      <c r="BD269" s="31" t="str">
        <f t="shared" si="142"/>
        <v/>
      </c>
      <c r="BF269" s="28" t="str">
        <f t="shared" si="143"/>
        <v/>
      </c>
      <c r="BH269" s="28" t="str">
        <f>IF($E269="", "", $BH$3+SUMIF($O$8:$O268, $E269, $CJ$8:$CJ268)-SUMIF($E$8:$E268, $E269, $H$8:$H268))</f>
        <v/>
      </c>
      <c r="BJ269" s="17" t="str">
        <f t="shared" si="144"/>
        <v/>
      </c>
      <c r="BM269" s="28" t="str">
        <f t="shared" si="145"/>
        <v/>
      </c>
      <c r="BN269" s="26"/>
      <c r="BO269" s="28" t="str">
        <f>IF($O269="", "", $BH$3+SUMIF($O$8:$O268, $O269, $CP$8:$CP268)-SUMIF($E$8:$E268, $O269, $H$8:$H268))</f>
        <v/>
      </c>
      <c r="BP269" s="26"/>
      <c r="BQ269" s="69" t="str">
        <f>IF($AG269="", "", IF($R269="", $BQ$5, IFERROR(INDEX('Game Setup'!$JE$8:$JE$176, MATCH($R269, 'Game Setup'!$JE$8:$JE$176, 1)), "")))</f>
        <v/>
      </c>
      <c r="BR269" s="26"/>
      <c r="BS269" s="73" t="str">
        <f>IF(OR($E269="", $BQ269=""), "", IFERROR(INDEX('Game Setup'!$ML$8:$NE$176, MATCH($BQ269, 'Game Setup'!$JE$8:$JE$176, 0), MATCH($E269, 'Game Setup'!$ML$7:$NE$7, 0)), ""))</f>
        <v/>
      </c>
      <c r="BT269" s="74" t="str">
        <f>IF(OR($O269="", $BQ269=""), "", IFERROR(INDEX('Game Setup'!$ML$8:$NE$176, MATCH($BQ269, 'Game Setup'!$JE$8:$JE$176, 0), MATCH($O269, 'Game Setup'!$ML$7:$NE$7, 0)), ""))</f>
        <v/>
      </c>
      <c r="BU269" s="74" t="str">
        <f>IF(OR($O269="", $BQ269=""), "", IFERROR(INDEX('Game Setup'!$NG$8:$NG$176, MATCH($BQ269, 'Game Setup'!$JE$8:$JE$176, 0)), ""))</f>
        <v/>
      </c>
      <c r="BV269" s="26"/>
      <c r="BW269" s="179" t="str">
        <f t="shared" si="146"/>
        <v/>
      </c>
      <c r="BX269" s="180" t="str">
        <f t="shared" si="147"/>
        <v/>
      </c>
      <c r="BY269" s="26"/>
      <c r="BZ269" s="40" t="str">
        <f t="shared" si="130"/>
        <v/>
      </c>
      <c r="CB269" s="40" t="str">
        <f t="shared" si="131"/>
        <v/>
      </c>
      <c r="CD269" s="28" t="str">
        <f t="shared" si="132"/>
        <v/>
      </c>
      <c r="CF269" s="28" t="str">
        <f t="shared" si="148"/>
        <v/>
      </c>
      <c r="CH269" s="28" t="str">
        <f t="shared" si="133"/>
        <v/>
      </c>
      <c r="CJ269" s="28" t="str">
        <f t="shared" si="149"/>
        <v/>
      </c>
      <c r="CL269" s="28">
        <f t="shared" si="150"/>
        <v>0</v>
      </c>
      <c r="CN269" s="28" t="str">
        <f t="shared" si="151"/>
        <v/>
      </c>
      <c r="CO269" s="26"/>
      <c r="CP269" s="28" t="str">
        <f t="shared" si="134"/>
        <v/>
      </c>
      <c r="CS269" s="17" t="str">
        <f t="shared" si="152"/>
        <v/>
      </c>
      <c r="CT269" s="19" t="str">
        <f t="shared" si="153"/>
        <v/>
      </c>
      <c r="CV269" s="179" t="str">
        <f t="shared" si="154"/>
        <v/>
      </c>
      <c r="CW269" s="180" t="str">
        <f t="shared" si="155"/>
        <v/>
      </c>
      <c r="CY269" s="28" t="str">
        <f t="shared" si="156"/>
        <v/>
      </c>
      <c r="CZ269" s="28" t="str">
        <f t="shared" si="157"/>
        <v/>
      </c>
      <c r="DU269" s="121" t="str">
        <f t="shared" si="135"/>
        <v/>
      </c>
      <c r="DW269" s="17" t="str">
        <f t="shared" si="136"/>
        <v/>
      </c>
    </row>
    <row r="270" spans="1:127" ht="30" customHeight="1" x14ac:dyDescent="0.25">
      <c r="A270" s="34"/>
      <c r="B270" s="266" t="str">
        <f t="shared" si="158"/>
        <v/>
      </c>
      <c r="C270" s="267"/>
      <c r="D270" s="268"/>
      <c r="E270" s="269"/>
      <c r="F270" s="269"/>
      <c r="G270" s="269"/>
      <c r="H270" s="270"/>
      <c r="I270" s="270"/>
      <c r="J270" s="270"/>
      <c r="K270" s="270"/>
      <c r="L270" s="270"/>
      <c r="M270" s="270"/>
      <c r="N270" s="270"/>
      <c r="O270" s="269"/>
      <c r="P270" s="269"/>
      <c r="Q270" s="269"/>
      <c r="R270" s="271"/>
      <c r="S270" s="272"/>
      <c r="T270" s="254" t="str">
        <f t="shared" si="129"/>
        <v/>
      </c>
      <c r="U270" s="255"/>
      <c r="V270" s="34"/>
      <c r="AG270" s="17" t="str">
        <f t="shared" si="137"/>
        <v/>
      </c>
      <c r="AI270" s="263">
        <v>263</v>
      </c>
      <c r="AJ270" s="264"/>
      <c r="AK270" s="265"/>
      <c r="AL270" s="263" t="str">
        <f t="shared" si="138"/>
        <v/>
      </c>
      <c r="AM270" s="264"/>
      <c r="AN270" s="264"/>
      <c r="AO270" s="263" t="str">
        <f t="shared" si="139"/>
        <v/>
      </c>
      <c r="AP270" s="264"/>
      <c r="AQ270" s="264"/>
      <c r="AR270" s="264"/>
      <c r="AS270" s="264"/>
      <c r="AT270" s="264"/>
      <c r="AU270" s="265"/>
      <c r="AV270" s="263" t="str">
        <f t="shared" si="140"/>
        <v/>
      </c>
      <c r="AW270" s="264"/>
      <c r="AX270" s="264"/>
      <c r="AY270" s="263" t="str">
        <f t="shared" si="141"/>
        <v/>
      </c>
      <c r="AZ270" s="265"/>
      <c r="BB270" s="24" t="str">
        <f>IF($AG270="", "", IF(AND($AL270="", $AO270="", $AV270="", $AY270=""), $BB$3, IF(COUNTIF($BB$8:$BB269, $BB$4)&gt;0, $BB$5, $BB$4)))</f>
        <v/>
      </c>
      <c r="BD270" s="31" t="str">
        <f t="shared" si="142"/>
        <v/>
      </c>
      <c r="BF270" s="28" t="str">
        <f t="shared" si="143"/>
        <v/>
      </c>
      <c r="BH270" s="28" t="str">
        <f>IF($E270="", "", $BH$3+SUMIF($O$8:$O269, $E270, $CJ$8:$CJ269)-SUMIF($E$8:$E269, $E270, $H$8:$H269))</f>
        <v/>
      </c>
      <c r="BJ270" s="17" t="str">
        <f t="shared" si="144"/>
        <v/>
      </c>
      <c r="BM270" s="28" t="str">
        <f t="shared" si="145"/>
        <v/>
      </c>
      <c r="BN270" s="26"/>
      <c r="BO270" s="28" t="str">
        <f>IF($O270="", "", $BH$3+SUMIF($O$8:$O269, $O270, $CP$8:$CP269)-SUMIF($E$8:$E269, $O270, $H$8:$H269))</f>
        <v/>
      </c>
      <c r="BP270" s="26"/>
      <c r="BQ270" s="69" t="str">
        <f>IF($AG270="", "", IF($R270="", $BQ$5, IFERROR(INDEX('Game Setup'!$JE$8:$JE$176, MATCH($R270, 'Game Setup'!$JE$8:$JE$176, 1)), "")))</f>
        <v/>
      </c>
      <c r="BR270" s="26"/>
      <c r="BS270" s="73" t="str">
        <f>IF(OR($E270="", $BQ270=""), "", IFERROR(INDEX('Game Setup'!$ML$8:$NE$176, MATCH($BQ270, 'Game Setup'!$JE$8:$JE$176, 0), MATCH($E270, 'Game Setup'!$ML$7:$NE$7, 0)), ""))</f>
        <v/>
      </c>
      <c r="BT270" s="74" t="str">
        <f>IF(OR($O270="", $BQ270=""), "", IFERROR(INDEX('Game Setup'!$ML$8:$NE$176, MATCH($BQ270, 'Game Setup'!$JE$8:$JE$176, 0), MATCH($O270, 'Game Setup'!$ML$7:$NE$7, 0)), ""))</f>
        <v/>
      </c>
      <c r="BU270" s="74" t="str">
        <f>IF(OR($O270="", $BQ270=""), "", IFERROR(INDEX('Game Setup'!$NG$8:$NG$176, MATCH($BQ270, 'Game Setup'!$JE$8:$JE$176, 0)), ""))</f>
        <v/>
      </c>
      <c r="BV270" s="26"/>
      <c r="BW270" s="179" t="str">
        <f t="shared" si="146"/>
        <v/>
      </c>
      <c r="BX270" s="180" t="str">
        <f t="shared" si="147"/>
        <v/>
      </c>
      <c r="BY270" s="26"/>
      <c r="BZ270" s="40" t="str">
        <f t="shared" si="130"/>
        <v/>
      </c>
      <c r="CB270" s="40" t="str">
        <f t="shared" si="131"/>
        <v/>
      </c>
      <c r="CD270" s="28" t="str">
        <f t="shared" si="132"/>
        <v/>
      </c>
      <c r="CF270" s="28" t="str">
        <f t="shared" si="148"/>
        <v/>
      </c>
      <c r="CH270" s="28" t="str">
        <f t="shared" si="133"/>
        <v/>
      </c>
      <c r="CJ270" s="28" t="str">
        <f t="shared" si="149"/>
        <v/>
      </c>
      <c r="CL270" s="28">
        <f t="shared" si="150"/>
        <v>0</v>
      </c>
      <c r="CN270" s="28" t="str">
        <f t="shared" si="151"/>
        <v/>
      </c>
      <c r="CO270" s="26"/>
      <c r="CP270" s="28" t="str">
        <f t="shared" si="134"/>
        <v/>
      </c>
      <c r="CS270" s="17" t="str">
        <f t="shared" si="152"/>
        <v/>
      </c>
      <c r="CT270" s="19" t="str">
        <f t="shared" si="153"/>
        <v/>
      </c>
      <c r="CV270" s="179" t="str">
        <f t="shared" si="154"/>
        <v/>
      </c>
      <c r="CW270" s="180" t="str">
        <f t="shared" si="155"/>
        <v/>
      </c>
      <c r="CY270" s="28" t="str">
        <f t="shared" si="156"/>
        <v/>
      </c>
      <c r="CZ270" s="28" t="str">
        <f t="shared" si="157"/>
        <v/>
      </c>
      <c r="DU270" s="121" t="str">
        <f t="shared" si="135"/>
        <v/>
      </c>
      <c r="DW270" s="17" t="str">
        <f t="shared" si="136"/>
        <v/>
      </c>
    </row>
    <row r="271" spans="1:127" ht="30" customHeight="1" x14ac:dyDescent="0.25">
      <c r="A271" s="34"/>
      <c r="B271" s="266" t="str">
        <f t="shared" si="158"/>
        <v/>
      </c>
      <c r="C271" s="267"/>
      <c r="D271" s="268"/>
      <c r="E271" s="269"/>
      <c r="F271" s="269"/>
      <c r="G271" s="269"/>
      <c r="H271" s="270"/>
      <c r="I271" s="270"/>
      <c r="J271" s="270"/>
      <c r="K271" s="270"/>
      <c r="L271" s="270"/>
      <c r="M271" s="270"/>
      <c r="N271" s="270"/>
      <c r="O271" s="269"/>
      <c r="P271" s="269"/>
      <c r="Q271" s="269"/>
      <c r="R271" s="271"/>
      <c r="S271" s="272"/>
      <c r="T271" s="254" t="str">
        <f t="shared" si="129"/>
        <v/>
      </c>
      <c r="U271" s="255"/>
      <c r="V271" s="34"/>
      <c r="AG271" s="17" t="str">
        <f t="shared" si="137"/>
        <v/>
      </c>
      <c r="AI271" s="263">
        <v>264</v>
      </c>
      <c r="AJ271" s="264"/>
      <c r="AK271" s="265"/>
      <c r="AL271" s="263" t="str">
        <f t="shared" si="138"/>
        <v/>
      </c>
      <c r="AM271" s="264"/>
      <c r="AN271" s="264"/>
      <c r="AO271" s="263" t="str">
        <f t="shared" si="139"/>
        <v/>
      </c>
      <c r="AP271" s="264"/>
      <c r="AQ271" s="264"/>
      <c r="AR271" s="264"/>
      <c r="AS271" s="264"/>
      <c r="AT271" s="264"/>
      <c r="AU271" s="265"/>
      <c r="AV271" s="263" t="str">
        <f t="shared" si="140"/>
        <v/>
      </c>
      <c r="AW271" s="264"/>
      <c r="AX271" s="264"/>
      <c r="AY271" s="263" t="str">
        <f t="shared" si="141"/>
        <v/>
      </c>
      <c r="AZ271" s="265"/>
      <c r="BB271" s="24" t="str">
        <f>IF($AG271="", "", IF(AND($AL271="", $AO271="", $AV271="", $AY271=""), $BB$3, IF(COUNTIF($BB$8:$BB270, $BB$4)&gt;0, $BB$5, $BB$4)))</f>
        <v/>
      </c>
      <c r="BD271" s="31" t="str">
        <f t="shared" si="142"/>
        <v/>
      </c>
      <c r="BF271" s="28" t="str">
        <f t="shared" si="143"/>
        <v/>
      </c>
      <c r="BH271" s="28" t="str">
        <f>IF($E271="", "", $BH$3+SUMIF($O$8:$O270, $E271, $CJ$8:$CJ270)-SUMIF($E$8:$E270, $E271, $H$8:$H270))</f>
        <v/>
      </c>
      <c r="BJ271" s="17" t="str">
        <f t="shared" si="144"/>
        <v/>
      </c>
      <c r="BM271" s="28" t="str">
        <f t="shared" si="145"/>
        <v/>
      </c>
      <c r="BN271" s="26"/>
      <c r="BO271" s="28" t="str">
        <f>IF($O271="", "", $BH$3+SUMIF($O$8:$O270, $O271, $CP$8:$CP270)-SUMIF($E$8:$E270, $O271, $H$8:$H270))</f>
        <v/>
      </c>
      <c r="BP271" s="26"/>
      <c r="BQ271" s="69" t="str">
        <f>IF($AG271="", "", IF($R271="", $BQ$5, IFERROR(INDEX('Game Setup'!$JE$8:$JE$176, MATCH($R271, 'Game Setup'!$JE$8:$JE$176, 1)), "")))</f>
        <v/>
      </c>
      <c r="BR271" s="26"/>
      <c r="BS271" s="73" t="str">
        <f>IF(OR($E271="", $BQ271=""), "", IFERROR(INDEX('Game Setup'!$ML$8:$NE$176, MATCH($BQ271, 'Game Setup'!$JE$8:$JE$176, 0), MATCH($E271, 'Game Setup'!$ML$7:$NE$7, 0)), ""))</f>
        <v/>
      </c>
      <c r="BT271" s="74" t="str">
        <f>IF(OR($O271="", $BQ271=""), "", IFERROR(INDEX('Game Setup'!$ML$8:$NE$176, MATCH($BQ271, 'Game Setup'!$JE$8:$JE$176, 0), MATCH($O271, 'Game Setup'!$ML$7:$NE$7, 0)), ""))</f>
        <v/>
      </c>
      <c r="BU271" s="74" t="str">
        <f>IF(OR($O271="", $BQ271=""), "", IFERROR(INDEX('Game Setup'!$NG$8:$NG$176, MATCH($BQ271, 'Game Setup'!$JE$8:$JE$176, 0)), ""))</f>
        <v/>
      </c>
      <c r="BV271" s="26"/>
      <c r="BW271" s="179" t="str">
        <f t="shared" si="146"/>
        <v/>
      </c>
      <c r="BX271" s="180" t="str">
        <f t="shared" si="147"/>
        <v/>
      </c>
      <c r="BY271" s="26"/>
      <c r="BZ271" s="40" t="str">
        <f t="shared" si="130"/>
        <v/>
      </c>
      <c r="CB271" s="40" t="str">
        <f t="shared" si="131"/>
        <v/>
      </c>
      <c r="CD271" s="28" t="str">
        <f t="shared" si="132"/>
        <v/>
      </c>
      <c r="CF271" s="28" t="str">
        <f t="shared" si="148"/>
        <v/>
      </c>
      <c r="CH271" s="28" t="str">
        <f t="shared" si="133"/>
        <v/>
      </c>
      <c r="CJ271" s="28" t="str">
        <f t="shared" si="149"/>
        <v/>
      </c>
      <c r="CL271" s="28">
        <f t="shared" si="150"/>
        <v>0</v>
      </c>
      <c r="CN271" s="28" t="str">
        <f t="shared" si="151"/>
        <v/>
      </c>
      <c r="CO271" s="26"/>
      <c r="CP271" s="28" t="str">
        <f t="shared" si="134"/>
        <v/>
      </c>
      <c r="CS271" s="17" t="str">
        <f t="shared" si="152"/>
        <v/>
      </c>
      <c r="CT271" s="19" t="str">
        <f t="shared" si="153"/>
        <v/>
      </c>
      <c r="CV271" s="179" t="str">
        <f t="shared" si="154"/>
        <v/>
      </c>
      <c r="CW271" s="180" t="str">
        <f t="shared" si="155"/>
        <v/>
      </c>
      <c r="CY271" s="28" t="str">
        <f t="shared" si="156"/>
        <v/>
      </c>
      <c r="CZ271" s="28" t="str">
        <f t="shared" si="157"/>
        <v/>
      </c>
      <c r="DU271" s="121" t="str">
        <f t="shared" si="135"/>
        <v/>
      </c>
      <c r="DW271" s="17" t="str">
        <f t="shared" si="136"/>
        <v/>
      </c>
    </row>
    <row r="272" spans="1:127" ht="30" customHeight="1" x14ac:dyDescent="0.25">
      <c r="A272" s="34"/>
      <c r="B272" s="266" t="str">
        <f t="shared" si="158"/>
        <v/>
      </c>
      <c r="C272" s="267"/>
      <c r="D272" s="268"/>
      <c r="E272" s="269"/>
      <c r="F272" s="269"/>
      <c r="G272" s="269"/>
      <c r="H272" s="270"/>
      <c r="I272" s="270"/>
      <c r="J272" s="270"/>
      <c r="K272" s="270"/>
      <c r="L272" s="270"/>
      <c r="M272" s="270"/>
      <c r="N272" s="270"/>
      <c r="O272" s="269"/>
      <c r="P272" s="269"/>
      <c r="Q272" s="269"/>
      <c r="R272" s="271"/>
      <c r="S272" s="272"/>
      <c r="T272" s="254" t="str">
        <f t="shared" si="129"/>
        <v/>
      </c>
      <c r="U272" s="255"/>
      <c r="V272" s="34"/>
      <c r="AG272" s="17" t="str">
        <f t="shared" si="137"/>
        <v/>
      </c>
      <c r="AI272" s="263">
        <v>265</v>
      </c>
      <c r="AJ272" s="264"/>
      <c r="AK272" s="265"/>
      <c r="AL272" s="263" t="str">
        <f t="shared" si="138"/>
        <v/>
      </c>
      <c r="AM272" s="264"/>
      <c r="AN272" s="264"/>
      <c r="AO272" s="263" t="str">
        <f t="shared" si="139"/>
        <v/>
      </c>
      <c r="AP272" s="264"/>
      <c r="AQ272" s="264"/>
      <c r="AR272" s="264"/>
      <c r="AS272" s="264"/>
      <c r="AT272" s="264"/>
      <c r="AU272" s="265"/>
      <c r="AV272" s="263" t="str">
        <f t="shared" si="140"/>
        <v/>
      </c>
      <c r="AW272" s="264"/>
      <c r="AX272" s="264"/>
      <c r="AY272" s="263" t="str">
        <f t="shared" si="141"/>
        <v/>
      </c>
      <c r="AZ272" s="265"/>
      <c r="BB272" s="24" t="str">
        <f>IF($AG272="", "", IF(AND($AL272="", $AO272="", $AV272="", $AY272=""), $BB$3, IF(COUNTIF($BB$8:$BB271, $BB$4)&gt;0, $BB$5, $BB$4)))</f>
        <v/>
      </c>
      <c r="BD272" s="31" t="str">
        <f t="shared" si="142"/>
        <v/>
      </c>
      <c r="BF272" s="28" t="str">
        <f t="shared" si="143"/>
        <v/>
      </c>
      <c r="BH272" s="28" t="str">
        <f>IF($E272="", "", $BH$3+SUMIF($O$8:$O271, $E272, $CJ$8:$CJ271)-SUMIF($E$8:$E271, $E272, $H$8:$H271))</f>
        <v/>
      </c>
      <c r="BJ272" s="17" t="str">
        <f t="shared" si="144"/>
        <v/>
      </c>
      <c r="BM272" s="28" t="str">
        <f t="shared" si="145"/>
        <v/>
      </c>
      <c r="BN272" s="26"/>
      <c r="BO272" s="28" t="str">
        <f>IF($O272="", "", $BH$3+SUMIF($O$8:$O271, $O272, $CP$8:$CP271)-SUMIF($E$8:$E271, $O272, $H$8:$H271))</f>
        <v/>
      </c>
      <c r="BP272" s="26"/>
      <c r="BQ272" s="69" t="str">
        <f>IF($AG272="", "", IF($R272="", $BQ$5, IFERROR(INDEX('Game Setup'!$JE$8:$JE$176, MATCH($R272, 'Game Setup'!$JE$8:$JE$176, 1)), "")))</f>
        <v/>
      </c>
      <c r="BR272" s="26"/>
      <c r="BS272" s="73" t="str">
        <f>IF(OR($E272="", $BQ272=""), "", IFERROR(INDEX('Game Setup'!$ML$8:$NE$176, MATCH($BQ272, 'Game Setup'!$JE$8:$JE$176, 0), MATCH($E272, 'Game Setup'!$ML$7:$NE$7, 0)), ""))</f>
        <v/>
      </c>
      <c r="BT272" s="74" t="str">
        <f>IF(OR($O272="", $BQ272=""), "", IFERROR(INDEX('Game Setup'!$ML$8:$NE$176, MATCH($BQ272, 'Game Setup'!$JE$8:$JE$176, 0), MATCH($O272, 'Game Setup'!$ML$7:$NE$7, 0)), ""))</f>
        <v/>
      </c>
      <c r="BU272" s="74" t="str">
        <f>IF(OR($O272="", $BQ272=""), "", IFERROR(INDEX('Game Setup'!$NG$8:$NG$176, MATCH($BQ272, 'Game Setup'!$JE$8:$JE$176, 0)), ""))</f>
        <v/>
      </c>
      <c r="BV272" s="26"/>
      <c r="BW272" s="179" t="str">
        <f t="shared" si="146"/>
        <v/>
      </c>
      <c r="BX272" s="180" t="str">
        <f t="shared" si="147"/>
        <v/>
      </c>
      <c r="BY272" s="26"/>
      <c r="BZ272" s="40" t="str">
        <f t="shared" si="130"/>
        <v/>
      </c>
      <c r="CB272" s="40" t="str">
        <f t="shared" si="131"/>
        <v/>
      </c>
      <c r="CD272" s="28" t="str">
        <f t="shared" si="132"/>
        <v/>
      </c>
      <c r="CF272" s="28" t="str">
        <f t="shared" si="148"/>
        <v/>
      </c>
      <c r="CH272" s="28" t="str">
        <f t="shared" si="133"/>
        <v/>
      </c>
      <c r="CJ272" s="28" t="str">
        <f t="shared" si="149"/>
        <v/>
      </c>
      <c r="CL272" s="28">
        <f t="shared" si="150"/>
        <v>0</v>
      </c>
      <c r="CN272" s="28" t="str">
        <f t="shared" si="151"/>
        <v/>
      </c>
      <c r="CO272" s="26"/>
      <c r="CP272" s="28" t="str">
        <f t="shared" si="134"/>
        <v/>
      </c>
      <c r="CS272" s="17" t="str">
        <f t="shared" si="152"/>
        <v/>
      </c>
      <c r="CT272" s="19" t="str">
        <f t="shared" si="153"/>
        <v/>
      </c>
      <c r="CV272" s="179" t="str">
        <f t="shared" si="154"/>
        <v/>
      </c>
      <c r="CW272" s="180" t="str">
        <f t="shared" si="155"/>
        <v/>
      </c>
      <c r="CY272" s="28" t="str">
        <f t="shared" si="156"/>
        <v/>
      </c>
      <c r="CZ272" s="28" t="str">
        <f t="shared" si="157"/>
        <v/>
      </c>
      <c r="DU272" s="121" t="str">
        <f t="shared" si="135"/>
        <v/>
      </c>
      <c r="DW272" s="17" t="str">
        <f t="shared" si="136"/>
        <v/>
      </c>
    </row>
    <row r="273" spans="1:127" ht="30" customHeight="1" x14ac:dyDescent="0.25">
      <c r="A273" s="34"/>
      <c r="B273" s="266" t="str">
        <f t="shared" si="158"/>
        <v/>
      </c>
      <c r="C273" s="267"/>
      <c r="D273" s="268"/>
      <c r="E273" s="269"/>
      <c r="F273" s="269"/>
      <c r="G273" s="269"/>
      <c r="H273" s="270"/>
      <c r="I273" s="270"/>
      <c r="J273" s="270"/>
      <c r="K273" s="270"/>
      <c r="L273" s="270"/>
      <c r="M273" s="270"/>
      <c r="N273" s="270"/>
      <c r="O273" s="269"/>
      <c r="P273" s="269"/>
      <c r="Q273" s="269"/>
      <c r="R273" s="271"/>
      <c r="S273" s="272"/>
      <c r="T273" s="254" t="str">
        <f t="shared" si="129"/>
        <v/>
      </c>
      <c r="U273" s="255"/>
      <c r="V273" s="34"/>
      <c r="AG273" s="17" t="str">
        <f t="shared" si="137"/>
        <v/>
      </c>
      <c r="AI273" s="263">
        <v>266</v>
      </c>
      <c r="AJ273" s="264"/>
      <c r="AK273" s="265"/>
      <c r="AL273" s="263" t="str">
        <f t="shared" si="138"/>
        <v/>
      </c>
      <c r="AM273" s="264"/>
      <c r="AN273" s="264"/>
      <c r="AO273" s="263" t="str">
        <f t="shared" si="139"/>
        <v/>
      </c>
      <c r="AP273" s="264"/>
      <c r="AQ273" s="264"/>
      <c r="AR273" s="264"/>
      <c r="AS273" s="264"/>
      <c r="AT273" s="264"/>
      <c r="AU273" s="265"/>
      <c r="AV273" s="263" t="str">
        <f t="shared" si="140"/>
        <v/>
      </c>
      <c r="AW273" s="264"/>
      <c r="AX273" s="264"/>
      <c r="AY273" s="263" t="str">
        <f t="shared" si="141"/>
        <v/>
      </c>
      <c r="AZ273" s="265"/>
      <c r="BB273" s="24" t="str">
        <f>IF($AG273="", "", IF(AND($AL273="", $AO273="", $AV273="", $AY273=""), $BB$3, IF(COUNTIF($BB$8:$BB272, $BB$4)&gt;0, $BB$5, $BB$4)))</f>
        <v/>
      </c>
      <c r="BD273" s="31" t="str">
        <f t="shared" si="142"/>
        <v/>
      </c>
      <c r="BF273" s="28" t="str">
        <f t="shared" si="143"/>
        <v/>
      </c>
      <c r="BH273" s="28" t="str">
        <f>IF($E273="", "", $BH$3+SUMIF($O$8:$O272, $E273, $CJ$8:$CJ272)-SUMIF($E$8:$E272, $E273, $H$8:$H272))</f>
        <v/>
      </c>
      <c r="BJ273" s="17" t="str">
        <f t="shared" si="144"/>
        <v/>
      </c>
      <c r="BM273" s="28" t="str">
        <f t="shared" si="145"/>
        <v/>
      </c>
      <c r="BN273" s="26"/>
      <c r="BO273" s="28" t="str">
        <f>IF($O273="", "", $BH$3+SUMIF($O$8:$O272, $O273, $CP$8:$CP272)-SUMIF($E$8:$E272, $O273, $H$8:$H272))</f>
        <v/>
      </c>
      <c r="BP273" s="26"/>
      <c r="BQ273" s="69" t="str">
        <f>IF($AG273="", "", IF($R273="", $BQ$5, IFERROR(INDEX('Game Setup'!$JE$8:$JE$176, MATCH($R273, 'Game Setup'!$JE$8:$JE$176, 1)), "")))</f>
        <v/>
      </c>
      <c r="BR273" s="26"/>
      <c r="BS273" s="73" t="str">
        <f>IF(OR($E273="", $BQ273=""), "", IFERROR(INDEX('Game Setup'!$ML$8:$NE$176, MATCH($BQ273, 'Game Setup'!$JE$8:$JE$176, 0), MATCH($E273, 'Game Setup'!$ML$7:$NE$7, 0)), ""))</f>
        <v/>
      </c>
      <c r="BT273" s="74" t="str">
        <f>IF(OR($O273="", $BQ273=""), "", IFERROR(INDEX('Game Setup'!$ML$8:$NE$176, MATCH($BQ273, 'Game Setup'!$JE$8:$JE$176, 0), MATCH($O273, 'Game Setup'!$ML$7:$NE$7, 0)), ""))</f>
        <v/>
      </c>
      <c r="BU273" s="74" t="str">
        <f>IF(OR($O273="", $BQ273=""), "", IFERROR(INDEX('Game Setup'!$NG$8:$NG$176, MATCH($BQ273, 'Game Setup'!$JE$8:$JE$176, 0)), ""))</f>
        <v/>
      </c>
      <c r="BV273" s="26"/>
      <c r="BW273" s="179" t="str">
        <f t="shared" si="146"/>
        <v/>
      </c>
      <c r="BX273" s="180" t="str">
        <f t="shared" si="147"/>
        <v/>
      </c>
      <c r="BY273" s="26"/>
      <c r="BZ273" s="40" t="str">
        <f t="shared" si="130"/>
        <v/>
      </c>
      <c r="CB273" s="40" t="str">
        <f t="shared" si="131"/>
        <v/>
      </c>
      <c r="CD273" s="28" t="str">
        <f t="shared" si="132"/>
        <v/>
      </c>
      <c r="CF273" s="28" t="str">
        <f t="shared" si="148"/>
        <v/>
      </c>
      <c r="CH273" s="28" t="str">
        <f t="shared" si="133"/>
        <v/>
      </c>
      <c r="CJ273" s="28" t="str">
        <f t="shared" si="149"/>
        <v/>
      </c>
      <c r="CL273" s="28">
        <f t="shared" si="150"/>
        <v>0</v>
      </c>
      <c r="CN273" s="28" t="str">
        <f t="shared" si="151"/>
        <v/>
      </c>
      <c r="CO273" s="26"/>
      <c r="CP273" s="28" t="str">
        <f t="shared" si="134"/>
        <v/>
      </c>
      <c r="CS273" s="17" t="str">
        <f t="shared" si="152"/>
        <v/>
      </c>
      <c r="CT273" s="19" t="str">
        <f t="shared" si="153"/>
        <v/>
      </c>
      <c r="CV273" s="179" t="str">
        <f t="shared" si="154"/>
        <v/>
      </c>
      <c r="CW273" s="180" t="str">
        <f t="shared" si="155"/>
        <v/>
      </c>
      <c r="CY273" s="28" t="str">
        <f t="shared" si="156"/>
        <v/>
      </c>
      <c r="CZ273" s="28" t="str">
        <f t="shared" si="157"/>
        <v/>
      </c>
      <c r="DU273" s="121" t="str">
        <f t="shared" si="135"/>
        <v/>
      </c>
      <c r="DW273" s="17" t="str">
        <f t="shared" si="136"/>
        <v/>
      </c>
    </row>
    <row r="274" spans="1:127" ht="30" customHeight="1" x14ac:dyDescent="0.25">
      <c r="A274" s="34"/>
      <c r="B274" s="266" t="str">
        <f t="shared" si="158"/>
        <v/>
      </c>
      <c r="C274" s="267"/>
      <c r="D274" s="268"/>
      <c r="E274" s="269"/>
      <c r="F274" s="269"/>
      <c r="G274" s="269"/>
      <c r="H274" s="270"/>
      <c r="I274" s="270"/>
      <c r="J274" s="270"/>
      <c r="K274" s="270"/>
      <c r="L274" s="270"/>
      <c r="M274" s="270"/>
      <c r="N274" s="270"/>
      <c r="O274" s="269"/>
      <c r="P274" s="269"/>
      <c r="Q274" s="269"/>
      <c r="R274" s="271"/>
      <c r="S274" s="272"/>
      <c r="T274" s="254" t="str">
        <f t="shared" si="129"/>
        <v/>
      </c>
      <c r="U274" s="255"/>
      <c r="V274" s="34"/>
      <c r="AG274" s="17" t="str">
        <f t="shared" si="137"/>
        <v/>
      </c>
      <c r="AI274" s="263">
        <v>267</v>
      </c>
      <c r="AJ274" s="264"/>
      <c r="AK274" s="265"/>
      <c r="AL274" s="263" t="str">
        <f t="shared" si="138"/>
        <v/>
      </c>
      <c r="AM274" s="264"/>
      <c r="AN274" s="264"/>
      <c r="AO274" s="263" t="str">
        <f t="shared" si="139"/>
        <v/>
      </c>
      <c r="AP274" s="264"/>
      <c r="AQ274" s="264"/>
      <c r="AR274" s="264"/>
      <c r="AS274" s="264"/>
      <c r="AT274" s="264"/>
      <c r="AU274" s="265"/>
      <c r="AV274" s="263" t="str">
        <f t="shared" si="140"/>
        <v/>
      </c>
      <c r="AW274" s="264"/>
      <c r="AX274" s="264"/>
      <c r="AY274" s="263" t="str">
        <f t="shared" si="141"/>
        <v/>
      </c>
      <c r="AZ274" s="265"/>
      <c r="BB274" s="24" t="str">
        <f>IF($AG274="", "", IF(AND($AL274="", $AO274="", $AV274="", $AY274=""), $BB$3, IF(COUNTIF($BB$8:$BB273, $BB$4)&gt;0, $BB$5, $BB$4)))</f>
        <v/>
      </c>
      <c r="BD274" s="31" t="str">
        <f t="shared" si="142"/>
        <v/>
      </c>
      <c r="BF274" s="28" t="str">
        <f t="shared" si="143"/>
        <v/>
      </c>
      <c r="BH274" s="28" t="str">
        <f>IF($E274="", "", $BH$3+SUMIF($O$8:$O273, $E274, $CJ$8:$CJ273)-SUMIF($E$8:$E273, $E274, $H$8:$H273))</f>
        <v/>
      </c>
      <c r="BJ274" s="17" t="str">
        <f t="shared" si="144"/>
        <v/>
      </c>
      <c r="BM274" s="28" t="str">
        <f t="shared" si="145"/>
        <v/>
      </c>
      <c r="BN274" s="26"/>
      <c r="BO274" s="28" t="str">
        <f>IF($O274="", "", $BH$3+SUMIF($O$8:$O273, $O274, $CP$8:$CP273)-SUMIF($E$8:$E273, $O274, $H$8:$H273))</f>
        <v/>
      </c>
      <c r="BP274" s="26"/>
      <c r="BQ274" s="69" t="str">
        <f>IF($AG274="", "", IF($R274="", $BQ$5, IFERROR(INDEX('Game Setup'!$JE$8:$JE$176, MATCH($R274, 'Game Setup'!$JE$8:$JE$176, 1)), "")))</f>
        <v/>
      </c>
      <c r="BR274" s="26"/>
      <c r="BS274" s="73" t="str">
        <f>IF(OR($E274="", $BQ274=""), "", IFERROR(INDEX('Game Setup'!$ML$8:$NE$176, MATCH($BQ274, 'Game Setup'!$JE$8:$JE$176, 0), MATCH($E274, 'Game Setup'!$ML$7:$NE$7, 0)), ""))</f>
        <v/>
      </c>
      <c r="BT274" s="74" t="str">
        <f>IF(OR($O274="", $BQ274=""), "", IFERROR(INDEX('Game Setup'!$ML$8:$NE$176, MATCH($BQ274, 'Game Setup'!$JE$8:$JE$176, 0), MATCH($O274, 'Game Setup'!$ML$7:$NE$7, 0)), ""))</f>
        <v/>
      </c>
      <c r="BU274" s="74" t="str">
        <f>IF(OR($O274="", $BQ274=""), "", IFERROR(INDEX('Game Setup'!$NG$8:$NG$176, MATCH($BQ274, 'Game Setup'!$JE$8:$JE$176, 0)), ""))</f>
        <v/>
      </c>
      <c r="BV274" s="26"/>
      <c r="BW274" s="179" t="str">
        <f t="shared" si="146"/>
        <v/>
      </c>
      <c r="BX274" s="180" t="str">
        <f t="shared" si="147"/>
        <v/>
      </c>
      <c r="BY274" s="26"/>
      <c r="BZ274" s="40" t="str">
        <f t="shared" si="130"/>
        <v/>
      </c>
      <c r="CB274" s="40" t="str">
        <f t="shared" si="131"/>
        <v/>
      </c>
      <c r="CD274" s="28" t="str">
        <f t="shared" si="132"/>
        <v/>
      </c>
      <c r="CF274" s="28" t="str">
        <f t="shared" si="148"/>
        <v/>
      </c>
      <c r="CH274" s="28" t="str">
        <f t="shared" si="133"/>
        <v/>
      </c>
      <c r="CJ274" s="28" t="str">
        <f t="shared" si="149"/>
        <v/>
      </c>
      <c r="CL274" s="28">
        <f t="shared" si="150"/>
        <v>0</v>
      </c>
      <c r="CN274" s="28" t="str">
        <f t="shared" si="151"/>
        <v/>
      </c>
      <c r="CO274" s="26"/>
      <c r="CP274" s="28" t="str">
        <f t="shared" si="134"/>
        <v/>
      </c>
      <c r="CS274" s="17" t="str">
        <f t="shared" si="152"/>
        <v/>
      </c>
      <c r="CT274" s="19" t="str">
        <f t="shared" si="153"/>
        <v/>
      </c>
      <c r="CV274" s="179" t="str">
        <f t="shared" si="154"/>
        <v/>
      </c>
      <c r="CW274" s="180" t="str">
        <f t="shared" si="155"/>
        <v/>
      </c>
      <c r="CY274" s="28" t="str">
        <f t="shared" si="156"/>
        <v/>
      </c>
      <c r="CZ274" s="28" t="str">
        <f t="shared" si="157"/>
        <v/>
      </c>
      <c r="DU274" s="121" t="str">
        <f t="shared" si="135"/>
        <v/>
      </c>
      <c r="DW274" s="17" t="str">
        <f t="shared" si="136"/>
        <v/>
      </c>
    </row>
    <row r="275" spans="1:127" ht="30" customHeight="1" x14ac:dyDescent="0.25">
      <c r="A275" s="34"/>
      <c r="B275" s="266" t="str">
        <f t="shared" si="158"/>
        <v/>
      </c>
      <c r="C275" s="267"/>
      <c r="D275" s="268"/>
      <c r="E275" s="269"/>
      <c r="F275" s="269"/>
      <c r="G275" s="269"/>
      <c r="H275" s="270"/>
      <c r="I275" s="270"/>
      <c r="J275" s="270"/>
      <c r="K275" s="270"/>
      <c r="L275" s="270"/>
      <c r="M275" s="270"/>
      <c r="N275" s="270"/>
      <c r="O275" s="269"/>
      <c r="P275" s="269"/>
      <c r="Q275" s="269"/>
      <c r="R275" s="271"/>
      <c r="S275" s="272"/>
      <c r="T275" s="254" t="str">
        <f t="shared" si="129"/>
        <v/>
      </c>
      <c r="U275" s="255"/>
      <c r="V275" s="34"/>
      <c r="AG275" s="17" t="str">
        <f t="shared" si="137"/>
        <v/>
      </c>
      <c r="AI275" s="263">
        <v>268</v>
      </c>
      <c r="AJ275" s="264"/>
      <c r="AK275" s="265"/>
      <c r="AL275" s="263" t="str">
        <f t="shared" si="138"/>
        <v/>
      </c>
      <c r="AM275" s="264"/>
      <c r="AN275" s="264"/>
      <c r="AO275" s="263" t="str">
        <f t="shared" si="139"/>
        <v/>
      </c>
      <c r="AP275" s="264"/>
      <c r="AQ275" s="264"/>
      <c r="AR275" s="264"/>
      <c r="AS275" s="264"/>
      <c r="AT275" s="264"/>
      <c r="AU275" s="265"/>
      <c r="AV275" s="263" t="str">
        <f t="shared" si="140"/>
        <v/>
      </c>
      <c r="AW275" s="264"/>
      <c r="AX275" s="264"/>
      <c r="AY275" s="263" t="str">
        <f t="shared" si="141"/>
        <v/>
      </c>
      <c r="AZ275" s="265"/>
      <c r="BB275" s="24" t="str">
        <f>IF($AG275="", "", IF(AND($AL275="", $AO275="", $AV275="", $AY275=""), $BB$3, IF(COUNTIF($BB$8:$BB274, $BB$4)&gt;0, $BB$5, $BB$4)))</f>
        <v/>
      </c>
      <c r="BD275" s="31" t="str">
        <f t="shared" si="142"/>
        <v/>
      </c>
      <c r="BF275" s="28" t="str">
        <f t="shared" si="143"/>
        <v/>
      </c>
      <c r="BH275" s="28" t="str">
        <f>IF($E275="", "", $BH$3+SUMIF($O$8:$O274, $E275, $CJ$8:$CJ274)-SUMIF($E$8:$E274, $E275, $H$8:$H274))</f>
        <v/>
      </c>
      <c r="BJ275" s="17" t="str">
        <f t="shared" si="144"/>
        <v/>
      </c>
      <c r="BM275" s="28" t="str">
        <f t="shared" si="145"/>
        <v/>
      </c>
      <c r="BN275" s="26"/>
      <c r="BO275" s="28" t="str">
        <f>IF($O275="", "", $BH$3+SUMIF($O$8:$O274, $O275, $CP$8:$CP274)-SUMIF($E$8:$E274, $O275, $H$8:$H274))</f>
        <v/>
      </c>
      <c r="BP275" s="26"/>
      <c r="BQ275" s="69" t="str">
        <f>IF($AG275="", "", IF($R275="", $BQ$5, IFERROR(INDEX('Game Setup'!$JE$8:$JE$176, MATCH($R275, 'Game Setup'!$JE$8:$JE$176, 1)), "")))</f>
        <v/>
      </c>
      <c r="BR275" s="26"/>
      <c r="BS275" s="73" t="str">
        <f>IF(OR($E275="", $BQ275=""), "", IFERROR(INDEX('Game Setup'!$ML$8:$NE$176, MATCH($BQ275, 'Game Setup'!$JE$8:$JE$176, 0), MATCH($E275, 'Game Setup'!$ML$7:$NE$7, 0)), ""))</f>
        <v/>
      </c>
      <c r="BT275" s="74" t="str">
        <f>IF(OR($O275="", $BQ275=""), "", IFERROR(INDEX('Game Setup'!$ML$8:$NE$176, MATCH($BQ275, 'Game Setup'!$JE$8:$JE$176, 0), MATCH($O275, 'Game Setup'!$ML$7:$NE$7, 0)), ""))</f>
        <v/>
      </c>
      <c r="BU275" s="74" t="str">
        <f>IF(OR($O275="", $BQ275=""), "", IFERROR(INDEX('Game Setup'!$NG$8:$NG$176, MATCH($BQ275, 'Game Setup'!$JE$8:$JE$176, 0)), ""))</f>
        <v/>
      </c>
      <c r="BV275" s="26"/>
      <c r="BW275" s="179" t="str">
        <f t="shared" si="146"/>
        <v/>
      </c>
      <c r="BX275" s="180" t="str">
        <f t="shared" si="147"/>
        <v/>
      </c>
      <c r="BY275" s="26"/>
      <c r="BZ275" s="40" t="str">
        <f t="shared" si="130"/>
        <v/>
      </c>
      <c r="CB275" s="40" t="str">
        <f t="shared" si="131"/>
        <v/>
      </c>
      <c r="CD275" s="28" t="str">
        <f t="shared" si="132"/>
        <v/>
      </c>
      <c r="CF275" s="28" t="str">
        <f t="shared" si="148"/>
        <v/>
      </c>
      <c r="CH275" s="28" t="str">
        <f t="shared" si="133"/>
        <v/>
      </c>
      <c r="CJ275" s="28" t="str">
        <f t="shared" si="149"/>
        <v/>
      </c>
      <c r="CL275" s="28">
        <f t="shared" si="150"/>
        <v>0</v>
      </c>
      <c r="CN275" s="28" t="str">
        <f t="shared" si="151"/>
        <v/>
      </c>
      <c r="CO275" s="26"/>
      <c r="CP275" s="28" t="str">
        <f t="shared" si="134"/>
        <v/>
      </c>
      <c r="CS275" s="17" t="str">
        <f t="shared" si="152"/>
        <v/>
      </c>
      <c r="CT275" s="19" t="str">
        <f t="shared" si="153"/>
        <v/>
      </c>
      <c r="CV275" s="179" t="str">
        <f t="shared" si="154"/>
        <v/>
      </c>
      <c r="CW275" s="180" t="str">
        <f t="shared" si="155"/>
        <v/>
      </c>
      <c r="CY275" s="28" t="str">
        <f t="shared" si="156"/>
        <v/>
      </c>
      <c r="CZ275" s="28" t="str">
        <f t="shared" si="157"/>
        <v/>
      </c>
      <c r="DU275" s="121" t="str">
        <f t="shared" si="135"/>
        <v/>
      </c>
      <c r="DW275" s="17" t="str">
        <f t="shared" si="136"/>
        <v/>
      </c>
    </row>
    <row r="276" spans="1:127" ht="30" customHeight="1" x14ac:dyDescent="0.25">
      <c r="A276" s="34"/>
      <c r="B276" s="266" t="str">
        <f t="shared" si="158"/>
        <v/>
      </c>
      <c r="C276" s="267"/>
      <c r="D276" s="268"/>
      <c r="E276" s="269"/>
      <c r="F276" s="269"/>
      <c r="G276" s="269"/>
      <c r="H276" s="270"/>
      <c r="I276" s="270"/>
      <c r="J276" s="270"/>
      <c r="K276" s="270"/>
      <c r="L276" s="270"/>
      <c r="M276" s="270"/>
      <c r="N276" s="270"/>
      <c r="O276" s="269"/>
      <c r="P276" s="269"/>
      <c r="Q276" s="269"/>
      <c r="R276" s="271"/>
      <c r="S276" s="272"/>
      <c r="T276" s="254" t="str">
        <f t="shared" si="129"/>
        <v/>
      </c>
      <c r="U276" s="255"/>
      <c r="V276" s="34"/>
      <c r="AG276" s="17" t="str">
        <f t="shared" si="137"/>
        <v/>
      </c>
      <c r="AI276" s="263">
        <v>269</v>
      </c>
      <c r="AJ276" s="264"/>
      <c r="AK276" s="265"/>
      <c r="AL276" s="263" t="str">
        <f t="shared" si="138"/>
        <v/>
      </c>
      <c r="AM276" s="264"/>
      <c r="AN276" s="264"/>
      <c r="AO276" s="263" t="str">
        <f t="shared" si="139"/>
        <v/>
      </c>
      <c r="AP276" s="264"/>
      <c r="AQ276" s="264"/>
      <c r="AR276" s="264"/>
      <c r="AS276" s="264"/>
      <c r="AT276" s="264"/>
      <c r="AU276" s="265"/>
      <c r="AV276" s="263" t="str">
        <f t="shared" si="140"/>
        <v/>
      </c>
      <c r="AW276" s="264"/>
      <c r="AX276" s="264"/>
      <c r="AY276" s="263" t="str">
        <f t="shared" si="141"/>
        <v/>
      </c>
      <c r="AZ276" s="265"/>
      <c r="BB276" s="24" t="str">
        <f>IF($AG276="", "", IF(AND($AL276="", $AO276="", $AV276="", $AY276=""), $BB$3, IF(COUNTIF($BB$8:$BB275, $BB$4)&gt;0, $BB$5, $BB$4)))</f>
        <v/>
      </c>
      <c r="BD276" s="31" t="str">
        <f t="shared" si="142"/>
        <v/>
      </c>
      <c r="BF276" s="28" t="str">
        <f t="shared" si="143"/>
        <v/>
      </c>
      <c r="BH276" s="28" t="str">
        <f>IF($E276="", "", $BH$3+SUMIF($O$8:$O275, $E276, $CJ$8:$CJ275)-SUMIF($E$8:$E275, $E276, $H$8:$H275))</f>
        <v/>
      </c>
      <c r="BJ276" s="17" t="str">
        <f t="shared" si="144"/>
        <v/>
      </c>
      <c r="BM276" s="28" t="str">
        <f t="shared" si="145"/>
        <v/>
      </c>
      <c r="BN276" s="26"/>
      <c r="BO276" s="28" t="str">
        <f>IF($O276="", "", $BH$3+SUMIF($O$8:$O275, $O276, $CP$8:$CP275)-SUMIF($E$8:$E275, $O276, $H$8:$H275))</f>
        <v/>
      </c>
      <c r="BP276" s="26"/>
      <c r="BQ276" s="69" t="str">
        <f>IF($AG276="", "", IF($R276="", $BQ$5, IFERROR(INDEX('Game Setup'!$JE$8:$JE$176, MATCH($R276, 'Game Setup'!$JE$8:$JE$176, 1)), "")))</f>
        <v/>
      </c>
      <c r="BR276" s="26"/>
      <c r="BS276" s="73" t="str">
        <f>IF(OR($E276="", $BQ276=""), "", IFERROR(INDEX('Game Setup'!$ML$8:$NE$176, MATCH($BQ276, 'Game Setup'!$JE$8:$JE$176, 0), MATCH($E276, 'Game Setup'!$ML$7:$NE$7, 0)), ""))</f>
        <v/>
      </c>
      <c r="BT276" s="74" t="str">
        <f>IF(OR($O276="", $BQ276=""), "", IFERROR(INDEX('Game Setup'!$ML$8:$NE$176, MATCH($BQ276, 'Game Setup'!$JE$8:$JE$176, 0), MATCH($O276, 'Game Setup'!$ML$7:$NE$7, 0)), ""))</f>
        <v/>
      </c>
      <c r="BU276" s="74" t="str">
        <f>IF(OR($O276="", $BQ276=""), "", IFERROR(INDEX('Game Setup'!$NG$8:$NG$176, MATCH($BQ276, 'Game Setup'!$JE$8:$JE$176, 0)), ""))</f>
        <v/>
      </c>
      <c r="BV276" s="26"/>
      <c r="BW276" s="179" t="str">
        <f t="shared" si="146"/>
        <v/>
      </c>
      <c r="BX276" s="180" t="str">
        <f t="shared" si="147"/>
        <v/>
      </c>
      <c r="BY276" s="26"/>
      <c r="BZ276" s="40" t="str">
        <f t="shared" si="130"/>
        <v/>
      </c>
      <c r="CB276" s="40" t="str">
        <f t="shared" si="131"/>
        <v/>
      </c>
      <c r="CD276" s="28" t="str">
        <f t="shared" si="132"/>
        <v/>
      </c>
      <c r="CF276" s="28" t="str">
        <f t="shared" si="148"/>
        <v/>
      </c>
      <c r="CH276" s="28" t="str">
        <f t="shared" si="133"/>
        <v/>
      </c>
      <c r="CJ276" s="28" t="str">
        <f t="shared" si="149"/>
        <v/>
      </c>
      <c r="CL276" s="28">
        <f t="shared" si="150"/>
        <v>0</v>
      </c>
      <c r="CN276" s="28" t="str">
        <f t="shared" si="151"/>
        <v/>
      </c>
      <c r="CO276" s="26"/>
      <c r="CP276" s="28" t="str">
        <f t="shared" si="134"/>
        <v/>
      </c>
      <c r="CS276" s="17" t="str">
        <f t="shared" si="152"/>
        <v/>
      </c>
      <c r="CT276" s="19" t="str">
        <f t="shared" si="153"/>
        <v/>
      </c>
      <c r="CV276" s="179" t="str">
        <f t="shared" si="154"/>
        <v/>
      </c>
      <c r="CW276" s="180" t="str">
        <f t="shared" si="155"/>
        <v/>
      </c>
      <c r="CY276" s="28" t="str">
        <f t="shared" si="156"/>
        <v/>
      </c>
      <c r="CZ276" s="28" t="str">
        <f t="shared" si="157"/>
        <v/>
      </c>
      <c r="DU276" s="121" t="str">
        <f t="shared" si="135"/>
        <v/>
      </c>
      <c r="DW276" s="17" t="str">
        <f t="shared" si="136"/>
        <v/>
      </c>
    </row>
    <row r="277" spans="1:127" ht="30" customHeight="1" x14ac:dyDescent="0.25">
      <c r="A277" s="34"/>
      <c r="B277" s="266" t="str">
        <f t="shared" si="158"/>
        <v/>
      </c>
      <c r="C277" s="267"/>
      <c r="D277" s="268"/>
      <c r="E277" s="269"/>
      <c r="F277" s="269"/>
      <c r="G277" s="269"/>
      <c r="H277" s="270"/>
      <c r="I277" s="270"/>
      <c r="J277" s="270"/>
      <c r="K277" s="270"/>
      <c r="L277" s="270"/>
      <c r="M277" s="270"/>
      <c r="N277" s="270"/>
      <c r="O277" s="269"/>
      <c r="P277" s="269"/>
      <c r="Q277" s="269"/>
      <c r="R277" s="271"/>
      <c r="S277" s="272"/>
      <c r="T277" s="254" t="str">
        <f t="shared" si="129"/>
        <v/>
      </c>
      <c r="U277" s="255"/>
      <c r="V277" s="34"/>
      <c r="AG277" s="17" t="str">
        <f t="shared" si="137"/>
        <v/>
      </c>
      <c r="AI277" s="263">
        <v>270</v>
      </c>
      <c r="AJ277" s="264"/>
      <c r="AK277" s="265"/>
      <c r="AL277" s="263" t="str">
        <f t="shared" si="138"/>
        <v/>
      </c>
      <c r="AM277" s="264"/>
      <c r="AN277" s="264"/>
      <c r="AO277" s="263" t="str">
        <f t="shared" si="139"/>
        <v/>
      </c>
      <c r="AP277" s="264"/>
      <c r="AQ277" s="264"/>
      <c r="AR277" s="264"/>
      <c r="AS277" s="264"/>
      <c r="AT277" s="264"/>
      <c r="AU277" s="265"/>
      <c r="AV277" s="263" t="str">
        <f t="shared" si="140"/>
        <v/>
      </c>
      <c r="AW277" s="264"/>
      <c r="AX277" s="264"/>
      <c r="AY277" s="263" t="str">
        <f t="shared" si="141"/>
        <v/>
      </c>
      <c r="AZ277" s="265"/>
      <c r="BB277" s="24" t="str">
        <f>IF($AG277="", "", IF(AND($AL277="", $AO277="", $AV277="", $AY277=""), $BB$3, IF(COUNTIF($BB$8:$BB276, $BB$4)&gt;0, $BB$5, $BB$4)))</f>
        <v/>
      </c>
      <c r="BD277" s="31" t="str">
        <f t="shared" si="142"/>
        <v/>
      </c>
      <c r="BF277" s="28" t="str">
        <f t="shared" si="143"/>
        <v/>
      </c>
      <c r="BH277" s="28" t="str">
        <f>IF($E277="", "", $BH$3+SUMIF($O$8:$O276, $E277, $CJ$8:$CJ276)-SUMIF($E$8:$E276, $E277, $H$8:$H276))</f>
        <v/>
      </c>
      <c r="BJ277" s="17" t="str">
        <f t="shared" si="144"/>
        <v/>
      </c>
      <c r="BM277" s="28" t="str">
        <f t="shared" si="145"/>
        <v/>
      </c>
      <c r="BN277" s="26"/>
      <c r="BO277" s="28" t="str">
        <f>IF($O277="", "", $BH$3+SUMIF($O$8:$O276, $O277, $CP$8:$CP276)-SUMIF($E$8:$E276, $O277, $H$8:$H276))</f>
        <v/>
      </c>
      <c r="BP277" s="26"/>
      <c r="BQ277" s="69" t="str">
        <f>IF($AG277="", "", IF($R277="", $BQ$5, IFERROR(INDEX('Game Setup'!$JE$8:$JE$176, MATCH($R277, 'Game Setup'!$JE$8:$JE$176, 1)), "")))</f>
        <v/>
      </c>
      <c r="BR277" s="26"/>
      <c r="BS277" s="73" t="str">
        <f>IF(OR($E277="", $BQ277=""), "", IFERROR(INDEX('Game Setup'!$ML$8:$NE$176, MATCH($BQ277, 'Game Setup'!$JE$8:$JE$176, 0), MATCH($E277, 'Game Setup'!$ML$7:$NE$7, 0)), ""))</f>
        <v/>
      </c>
      <c r="BT277" s="74" t="str">
        <f>IF(OR($O277="", $BQ277=""), "", IFERROR(INDEX('Game Setup'!$ML$8:$NE$176, MATCH($BQ277, 'Game Setup'!$JE$8:$JE$176, 0), MATCH($O277, 'Game Setup'!$ML$7:$NE$7, 0)), ""))</f>
        <v/>
      </c>
      <c r="BU277" s="74" t="str">
        <f>IF(OR($O277="", $BQ277=""), "", IFERROR(INDEX('Game Setup'!$NG$8:$NG$176, MATCH($BQ277, 'Game Setup'!$JE$8:$JE$176, 0)), ""))</f>
        <v/>
      </c>
      <c r="BV277" s="26"/>
      <c r="BW277" s="179" t="str">
        <f t="shared" si="146"/>
        <v/>
      </c>
      <c r="BX277" s="180" t="str">
        <f t="shared" si="147"/>
        <v/>
      </c>
      <c r="BY277" s="26"/>
      <c r="BZ277" s="40" t="str">
        <f t="shared" si="130"/>
        <v/>
      </c>
      <c r="CB277" s="40" t="str">
        <f t="shared" si="131"/>
        <v/>
      </c>
      <c r="CD277" s="28" t="str">
        <f t="shared" si="132"/>
        <v/>
      </c>
      <c r="CF277" s="28" t="str">
        <f t="shared" si="148"/>
        <v/>
      </c>
      <c r="CH277" s="28" t="str">
        <f t="shared" si="133"/>
        <v/>
      </c>
      <c r="CJ277" s="28" t="str">
        <f t="shared" si="149"/>
        <v/>
      </c>
      <c r="CL277" s="28">
        <f t="shared" si="150"/>
        <v>0</v>
      </c>
      <c r="CN277" s="28" t="str">
        <f t="shared" si="151"/>
        <v/>
      </c>
      <c r="CO277" s="26"/>
      <c r="CP277" s="28" t="str">
        <f t="shared" si="134"/>
        <v/>
      </c>
      <c r="CS277" s="17" t="str">
        <f t="shared" si="152"/>
        <v/>
      </c>
      <c r="CT277" s="19" t="str">
        <f t="shared" si="153"/>
        <v/>
      </c>
      <c r="CV277" s="179" t="str">
        <f t="shared" si="154"/>
        <v/>
      </c>
      <c r="CW277" s="180" t="str">
        <f t="shared" si="155"/>
        <v/>
      </c>
      <c r="CY277" s="28" t="str">
        <f t="shared" si="156"/>
        <v/>
      </c>
      <c r="CZ277" s="28" t="str">
        <f t="shared" si="157"/>
        <v/>
      </c>
      <c r="DU277" s="121" t="str">
        <f t="shared" si="135"/>
        <v/>
      </c>
      <c r="DW277" s="17" t="str">
        <f t="shared" si="136"/>
        <v/>
      </c>
    </row>
    <row r="278" spans="1:127" ht="30" customHeight="1" x14ac:dyDescent="0.25">
      <c r="A278" s="34"/>
      <c r="B278" s="266" t="str">
        <f t="shared" si="158"/>
        <v/>
      </c>
      <c r="C278" s="267"/>
      <c r="D278" s="268"/>
      <c r="E278" s="269"/>
      <c r="F278" s="269"/>
      <c r="G278" s="269"/>
      <c r="H278" s="270"/>
      <c r="I278" s="270"/>
      <c r="J278" s="270"/>
      <c r="K278" s="270"/>
      <c r="L278" s="270"/>
      <c r="M278" s="270"/>
      <c r="N278" s="270"/>
      <c r="O278" s="269"/>
      <c r="P278" s="269"/>
      <c r="Q278" s="269"/>
      <c r="R278" s="271"/>
      <c r="S278" s="272"/>
      <c r="T278" s="254" t="str">
        <f t="shared" si="129"/>
        <v/>
      </c>
      <c r="U278" s="255"/>
      <c r="V278" s="34"/>
      <c r="AG278" s="17" t="str">
        <f t="shared" si="137"/>
        <v/>
      </c>
      <c r="AI278" s="263">
        <v>271</v>
      </c>
      <c r="AJ278" s="264"/>
      <c r="AK278" s="265"/>
      <c r="AL278" s="263" t="str">
        <f t="shared" si="138"/>
        <v/>
      </c>
      <c r="AM278" s="264"/>
      <c r="AN278" s="264"/>
      <c r="AO278" s="263" t="str">
        <f t="shared" si="139"/>
        <v/>
      </c>
      <c r="AP278" s="264"/>
      <c r="AQ278" s="264"/>
      <c r="AR278" s="264"/>
      <c r="AS278" s="264"/>
      <c r="AT278" s="264"/>
      <c r="AU278" s="265"/>
      <c r="AV278" s="263" t="str">
        <f t="shared" si="140"/>
        <v/>
      </c>
      <c r="AW278" s="264"/>
      <c r="AX278" s="264"/>
      <c r="AY278" s="263" t="str">
        <f t="shared" si="141"/>
        <v/>
      </c>
      <c r="AZ278" s="265"/>
      <c r="BB278" s="24" t="str">
        <f>IF($AG278="", "", IF(AND($AL278="", $AO278="", $AV278="", $AY278=""), $BB$3, IF(COUNTIF($BB$8:$BB277, $BB$4)&gt;0, $BB$5, $BB$4)))</f>
        <v/>
      </c>
      <c r="BD278" s="31" t="str">
        <f t="shared" si="142"/>
        <v/>
      </c>
      <c r="BF278" s="28" t="str">
        <f t="shared" si="143"/>
        <v/>
      </c>
      <c r="BH278" s="28" t="str">
        <f>IF($E278="", "", $BH$3+SUMIF($O$8:$O277, $E278, $CJ$8:$CJ277)-SUMIF($E$8:$E277, $E278, $H$8:$H277))</f>
        <v/>
      </c>
      <c r="BJ278" s="17" t="str">
        <f t="shared" si="144"/>
        <v/>
      </c>
      <c r="BM278" s="28" t="str">
        <f t="shared" si="145"/>
        <v/>
      </c>
      <c r="BN278" s="26"/>
      <c r="BO278" s="28" t="str">
        <f>IF($O278="", "", $BH$3+SUMIF($O$8:$O277, $O278, $CP$8:$CP277)-SUMIF($E$8:$E277, $O278, $H$8:$H277))</f>
        <v/>
      </c>
      <c r="BP278" s="26"/>
      <c r="BQ278" s="69" t="str">
        <f>IF($AG278="", "", IF($R278="", $BQ$5, IFERROR(INDEX('Game Setup'!$JE$8:$JE$176, MATCH($R278, 'Game Setup'!$JE$8:$JE$176, 1)), "")))</f>
        <v/>
      </c>
      <c r="BR278" s="26"/>
      <c r="BS278" s="73" t="str">
        <f>IF(OR($E278="", $BQ278=""), "", IFERROR(INDEX('Game Setup'!$ML$8:$NE$176, MATCH($BQ278, 'Game Setup'!$JE$8:$JE$176, 0), MATCH($E278, 'Game Setup'!$ML$7:$NE$7, 0)), ""))</f>
        <v/>
      </c>
      <c r="BT278" s="74" t="str">
        <f>IF(OR($O278="", $BQ278=""), "", IFERROR(INDEX('Game Setup'!$ML$8:$NE$176, MATCH($BQ278, 'Game Setup'!$JE$8:$JE$176, 0), MATCH($O278, 'Game Setup'!$ML$7:$NE$7, 0)), ""))</f>
        <v/>
      </c>
      <c r="BU278" s="74" t="str">
        <f>IF(OR($O278="", $BQ278=""), "", IFERROR(INDEX('Game Setup'!$NG$8:$NG$176, MATCH($BQ278, 'Game Setup'!$JE$8:$JE$176, 0)), ""))</f>
        <v/>
      </c>
      <c r="BV278" s="26"/>
      <c r="BW278" s="179" t="str">
        <f t="shared" si="146"/>
        <v/>
      </c>
      <c r="BX278" s="180" t="str">
        <f t="shared" si="147"/>
        <v/>
      </c>
      <c r="BY278" s="26"/>
      <c r="BZ278" s="40" t="str">
        <f t="shared" si="130"/>
        <v/>
      </c>
      <c r="CB278" s="40" t="str">
        <f t="shared" si="131"/>
        <v/>
      </c>
      <c r="CD278" s="28" t="str">
        <f t="shared" si="132"/>
        <v/>
      </c>
      <c r="CF278" s="28" t="str">
        <f t="shared" si="148"/>
        <v/>
      </c>
      <c r="CH278" s="28" t="str">
        <f t="shared" si="133"/>
        <v/>
      </c>
      <c r="CJ278" s="28" t="str">
        <f t="shared" si="149"/>
        <v/>
      </c>
      <c r="CL278" s="28">
        <f t="shared" si="150"/>
        <v>0</v>
      </c>
      <c r="CN278" s="28" t="str">
        <f t="shared" si="151"/>
        <v/>
      </c>
      <c r="CO278" s="26"/>
      <c r="CP278" s="28" t="str">
        <f t="shared" si="134"/>
        <v/>
      </c>
      <c r="CS278" s="17" t="str">
        <f t="shared" si="152"/>
        <v/>
      </c>
      <c r="CT278" s="19" t="str">
        <f t="shared" si="153"/>
        <v/>
      </c>
      <c r="CV278" s="179" t="str">
        <f t="shared" si="154"/>
        <v/>
      </c>
      <c r="CW278" s="180" t="str">
        <f t="shared" si="155"/>
        <v/>
      </c>
      <c r="CY278" s="28" t="str">
        <f t="shared" si="156"/>
        <v/>
      </c>
      <c r="CZ278" s="28" t="str">
        <f t="shared" si="157"/>
        <v/>
      </c>
      <c r="DU278" s="121" t="str">
        <f t="shared" si="135"/>
        <v/>
      </c>
      <c r="DW278" s="17" t="str">
        <f t="shared" si="136"/>
        <v/>
      </c>
    </row>
    <row r="279" spans="1:127" ht="30" customHeight="1" x14ac:dyDescent="0.25">
      <c r="A279" s="34"/>
      <c r="B279" s="266" t="str">
        <f t="shared" si="158"/>
        <v/>
      </c>
      <c r="C279" s="267"/>
      <c r="D279" s="268"/>
      <c r="E279" s="269"/>
      <c r="F279" s="269"/>
      <c r="G279" s="269"/>
      <c r="H279" s="270"/>
      <c r="I279" s="270"/>
      <c r="J279" s="270"/>
      <c r="K279" s="270"/>
      <c r="L279" s="270"/>
      <c r="M279" s="270"/>
      <c r="N279" s="270"/>
      <c r="O279" s="269"/>
      <c r="P279" s="269"/>
      <c r="Q279" s="269"/>
      <c r="R279" s="271"/>
      <c r="S279" s="272"/>
      <c r="T279" s="254" t="str">
        <f t="shared" si="129"/>
        <v/>
      </c>
      <c r="U279" s="255"/>
      <c r="V279" s="34"/>
      <c r="AG279" s="17" t="str">
        <f t="shared" si="137"/>
        <v/>
      </c>
      <c r="AI279" s="263">
        <v>272</v>
      </c>
      <c r="AJ279" s="264"/>
      <c r="AK279" s="265"/>
      <c r="AL279" s="263" t="str">
        <f t="shared" si="138"/>
        <v/>
      </c>
      <c r="AM279" s="264"/>
      <c r="AN279" s="264"/>
      <c r="AO279" s="263" t="str">
        <f t="shared" si="139"/>
        <v/>
      </c>
      <c r="AP279" s="264"/>
      <c r="AQ279" s="264"/>
      <c r="AR279" s="264"/>
      <c r="AS279" s="264"/>
      <c r="AT279" s="264"/>
      <c r="AU279" s="265"/>
      <c r="AV279" s="263" t="str">
        <f t="shared" si="140"/>
        <v/>
      </c>
      <c r="AW279" s="264"/>
      <c r="AX279" s="264"/>
      <c r="AY279" s="263" t="str">
        <f t="shared" si="141"/>
        <v/>
      </c>
      <c r="AZ279" s="265"/>
      <c r="BB279" s="24" t="str">
        <f>IF($AG279="", "", IF(AND($AL279="", $AO279="", $AV279="", $AY279=""), $BB$3, IF(COUNTIF($BB$8:$BB278, $BB$4)&gt;0, $BB$5, $BB$4)))</f>
        <v/>
      </c>
      <c r="BD279" s="31" t="str">
        <f t="shared" si="142"/>
        <v/>
      </c>
      <c r="BF279" s="28" t="str">
        <f t="shared" si="143"/>
        <v/>
      </c>
      <c r="BH279" s="28" t="str">
        <f>IF($E279="", "", $BH$3+SUMIF($O$8:$O278, $E279, $CJ$8:$CJ278)-SUMIF($E$8:$E278, $E279, $H$8:$H278))</f>
        <v/>
      </c>
      <c r="BJ279" s="17" t="str">
        <f t="shared" si="144"/>
        <v/>
      </c>
      <c r="BM279" s="28" t="str">
        <f t="shared" si="145"/>
        <v/>
      </c>
      <c r="BN279" s="26"/>
      <c r="BO279" s="28" t="str">
        <f>IF($O279="", "", $BH$3+SUMIF($O$8:$O278, $O279, $CP$8:$CP278)-SUMIF($E$8:$E278, $O279, $H$8:$H278))</f>
        <v/>
      </c>
      <c r="BP279" s="26"/>
      <c r="BQ279" s="69" t="str">
        <f>IF($AG279="", "", IF($R279="", $BQ$5, IFERROR(INDEX('Game Setup'!$JE$8:$JE$176, MATCH($R279, 'Game Setup'!$JE$8:$JE$176, 1)), "")))</f>
        <v/>
      </c>
      <c r="BR279" s="26"/>
      <c r="BS279" s="73" t="str">
        <f>IF(OR($E279="", $BQ279=""), "", IFERROR(INDEX('Game Setup'!$ML$8:$NE$176, MATCH($BQ279, 'Game Setup'!$JE$8:$JE$176, 0), MATCH($E279, 'Game Setup'!$ML$7:$NE$7, 0)), ""))</f>
        <v/>
      </c>
      <c r="BT279" s="74" t="str">
        <f>IF(OR($O279="", $BQ279=""), "", IFERROR(INDEX('Game Setup'!$ML$8:$NE$176, MATCH($BQ279, 'Game Setup'!$JE$8:$JE$176, 0), MATCH($O279, 'Game Setup'!$ML$7:$NE$7, 0)), ""))</f>
        <v/>
      </c>
      <c r="BU279" s="74" t="str">
        <f>IF(OR($O279="", $BQ279=""), "", IFERROR(INDEX('Game Setup'!$NG$8:$NG$176, MATCH($BQ279, 'Game Setup'!$JE$8:$JE$176, 0)), ""))</f>
        <v/>
      </c>
      <c r="BV279" s="26"/>
      <c r="BW279" s="179" t="str">
        <f t="shared" si="146"/>
        <v/>
      </c>
      <c r="BX279" s="180" t="str">
        <f t="shared" si="147"/>
        <v/>
      </c>
      <c r="BY279" s="26"/>
      <c r="BZ279" s="40" t="str">
        <f t="shared" si="130"/>
        <v/>
      </c>
      <c r="CB279" s="40" t="str">
        <f t="shared" si="131"/>
        <v/>
      </c>
      <c r="CD279" s="28" t="str">
        <f t="shared" si="132"/>
        <v/>
      </c>
      <c r="CF279" s="28" t="str">
        <f t="shared" si="148"/>
        <v/>
      </c>
      <c r="CH279" s="28" t="str">
        <f t="shared" si="133"/>
        <v/>
      </c>
      <c r="CJ279" s="28" t="str">
        <f t="shared" si="149"/>
        <v/>
      </c>
      <c r="CL279" s="28">
        <f t="shared" si="150"/>
        <v>0</v>
      </c>
      <c r="CN279" s="28" t="str">
        <f t="shared" si="151"/>
        <v/>
      </c>
      <c r="CO279" s="26"/>
      <c r="CP279" s="28" t="str">
        <f t="shared" si="134"/>
        <v/>
      </c>
      <c r="CS279" s="17" t="str">
        <f t="shared" si="152"/>
        <v/>
      </c>
      <c r="CT279" s="19" t="str">
        <f t="shared" si="153"/>
        <v/>
      </c>
      <c r="CV279" s="179" t="str">
        <f t="shared" si="154"/>
        <v/>
      </c>
      <c r="CW279" s="180" t="str">
        <f t="shared" si="155"/>
        <v/>
      </c>
      <c r="CY279" s="28" t="str">
        <f t="shared" si="156"/>
        <v/>
      </c>
      <c r="CZ279" s="28" t="str">
        <f t="shared" si="157"/>
        <v/>
      </c>
      <c r="DU279" s="121" t="str">
        <f t="shared" si="135"/>
        <v/>
      </c>
      <c r="DW279" s="17" t="str">
        <f t="shared" si="136"/>
        <v/>
      </c>
    </row>
    <row r="280" spans="1:127" ht="30" customHeight="1" x14ac:dyDescent="0.25">
      <c r="A280" s="34"/>
      <c r="B280" s="266" t="str">
        <f t="shared" si="158"/>
        <v/>
      </c>
      <c r="C280" s="267"/>
      <c r="D280" s="268"/>
      <c r="E280" s="269"/>
      <c r="F280" s="269"/>
      <c r="G280" s="269"/>
      <c r="H280" s="270"/>
      <c r="I280" s="270"/>
      <c r="J280" s="270"/>
      <c r="K280" s="270"/>
      <c r="L280" s="270"/>
      <c r="M280" s="270"/>
      <c r="N280" s="270"/>
      <c r="O280" s="269"/>
      <c r="P280" s="269"/>
      <c r="Q280" s="269"/>
      <c r="R280" s="271"/>
      <c r="S280" s="272"/>
      <c r="T280" s="254" t="str">
        <f t="shared" si="129"/>
        <v/>
      </c>
      <c r="U280" s="255"/>
      <c r="V280" s="34"/>
      <c r="AG280" s="17" t="str">
        <f t="shared" si="137"/>
        <v/>
      </c>
      <c r="AI280" s="263">
        <v>273</v>
      </c>
      <c r="AJ280" s="264"/>
      <c r="AK280" s="265"/>
      <c r="AL280" s="263" t="str">
        <f t="shared" si="138"/>
        <v/>
      </c>
      <c r="AM280" s="264"/>
      <c r="AN280" s="264"/>
      <c r="AO280" s="263" t="str">
        <f t="shared" si="139"/>
        <v/>
      </c>
      <c r="AP280" s="264"/>
      <c r="AQ280" s="264"/>
      <c r="AR280" s="264"/>
      <c r="AS280" s="264"/>
      <c r="AT280" s="264"/>
      <c r="AU280" s="265"/>
      <c r="AV280" s="263" t="str">
        <f t="shared" si="140"/>
        <v/>
      </c>
      <c r="AW280" s="264"/>
      <c r="AX280" s="264"/>
      <c r="AY280" s="263" t="str">
        <f t="shared" si="141"/>
        <v/>
      </c>
      <c r="AZ280" s="265"/>
      <c r="BB280" s="24" t="str">
        <f>IF($AG280="", "", IF(AND($AL280="", $AO280="", $AV280="", $AY280=""), $BB$3, IF(COUNTIF($BB$8:$BB279, $BB$4)&gt;0, $BB$5, $BB$4)))</f>
        <v/>
      </c>
      <c r="BD280" s="31" t="str">
        <f t="shared" si="142"/>
        <v/>
      </c>
      <c r="BF280" s="28" t="str">
        <f t="shared" si="143"/>
        <v/>
      </c>
      <c r="BH280" s="28" t="str">
        <f>IF($E280="", "", $BH$3+SUMIF($O$8:$O279, $E280, $CJ$8:$CJ279)-SUMIF($E$8:$E279, $E280, $H$8:$H279))</f>
        <v/>
      </c>
      <c r="BJ280" s="17" t="str">
        <f t="shared" si="144"/>
        <v/>
      </c>
      <c r="BM280" s="28" t="str">
        <f t="shared" si="145"/>
        <v/>
      </c>
      <c r="BN280" s="26"/>
      <c r="BO280" s="28" t="str">
        <f>IF($O280="", "", $BH$3+SUMIF($O$8:$O279, $O280, $CP$8:$CP279)-SUMIF($E$8:$E279, $O280, $H$8:$H279))</f>
        <v/>
      </c>
      <c r="BP280" s="26"/>
      <c r="BQ280" s="69" t="str">
        <f>IF($AG280="", "", IF($R280="", $BQ$5, IFERROR(INDEX('Game Setup'!$JE$8:$JE$176, MATCH($R280, 'Game Setup'!$JE$8:$JE$176, 1)), "")))</f>
        <v/>
      </c>
      <c r="BR280" s="26"/>
      <c r="BS280" s="73" t="str">
        <f>IF(OR($E280="", $BQ280=""), "", IFERROR(INDEX('Game Setup'!$ML$8:$NE$176, MATCH($BQ280, 'Game Setup'!$JE$8:$JE$176, 0), MATCH($E280, 'Game Setup'!$ML$7:$NE$7, 0)), ""))</f>
        <v/>
      </c>
      <c r="BT280" s="74" t="str">
        <f>IF(OR($O280="", $BQ280=""), "", IFERROR(INDEX('Game Setup'!$ML$8:$NE$176, MATCH($BQ280, 'Game Setup'!$JE$8:$JE$176, 0), MATCH($O280, 'Game Setup'!$ML$7:$NE$7, 0)), ""))</f>
        <v/>
      </c>
      <c r="BU280" s="74" t="str">
        <f>IF(OR($O280="", $BQ280=""), "", IFERROR(INDEX('Game Setup'!$NG$8:$NG$176, MATCH($BQ280, 'Game Setup'!$JE$8:$JE$176, 0)), ""))</f>
        <v/>
      </c>
      <c r="BV280" s="26"/>
      <c r="BW280" s="179" t="str">
        <f t="shared" si="146"/>
        <v/>
      </c>
      <c r="BX280" s="180" t="str">
        <f t="shared" si="147"/>
        <v/>
      </c>
      <c r="BY280" s="26"/>
      <c r="BZ280" s="40" t="str">
        <f t="shared" si="130"/>
        <v/>
      </c>
      <c r="CB280" s="40" t="str">
        <f t="shared" si="131"/>
        <v/>
      </c>
      <c r="CD280" s="28" t="str">
        <f t="shared" si="132"/>
        <v/>
      </c>
      <c r="CF280" s="28" t="str">
        <f t="shared" si="148"/>
        <v/>
      </c>
      <c r="CH280" s="28" t="str">
        <f t="shared" si="133"/>
        <v/>
      </c>
      <c r="CJ280" s="28" t="str">
        <f t="shared" si="149"/>
        <v/>
      </c>
      <c r="CL280" s="28">
        <f t="shared" si="150"/>
        <v>0</v>
      </c>
      <c r="CN280" s="28" t="str">
        <f t="shared" si="151"/>
        <v/>
      </c>
      <c r="CO280" s="26"/>
      <c r="CP280" s="28" t="str">
        <f t="shared" si="134"/>
        <v/>
      </c>
      <c r="CS280" s="17" t="str">
        <f t="shared" si="152"/>
        <v/>
      </c>
      <c r="CT280" s="19" t="str">
        <f t="shared" si="153"/>
        <v/>
      </c>
      <c r="CV280" s="179" t="str">
        <f t="shared" si="154"/>
        <v/>
      </c>
      <c r="CW280" s="180" t="str">
        <f t="shared" si="155"/>
        <v/>
      </c>
      <c r="CY280" s="28" t="str">
        <f t="shared" si="156"/>
        <v/>
      </c>
      <c r="CZ280" s="28" t="str">
        <f t="shared" si="157"/>
        <v/>
      </c>
      <c r="DU280" s="121" t="str">
        <f t="shared" si="135"/>
        <v/>
      </c>
      <c r="DW280" s="17" t="str">
        <f t="shared" si="136"/>
        <v/>
      </c>
    </row>
    <row r="281" spans="1:127" ht="30" customHeight="1" x14ac:dyDescent="0.25">
      <c r="A281" s="34"/>
      <c r="B281" s="266" t="str">
        <f t="shared" si="158"/>
        <v/>
      </c>
      <c r="C281" s="267"/>
      <c r="D281" s="268"/>
      <c r="E281" s="269"/>
      <c r="F281" s="269"/>
      <c r="G281" s="269"/>
      <c r="H281" s="270"/>
      <c r="I281" s="270"/>
      <c r="J281" s="270"/>
      <c r="K281" s="270"/>
      <c r="L281" s="270"/>
      <c r="M281" s="270"/>
      <c r="N281" s="270"/>
      <c r="O281" s="269"/>
      <c r="P281" s="269"/>
      <c r="Q281" s="269"/>
      <c r="R281" s="271"/>
      <c r="S281" s="272"/>
      <c r="T281" s="254" t="str">
        <f t="shared" si="129"/>
        <v/>
      </c>
      <c r="U281" s="255"/>
      <c r="V281" s="34"/>
      <c r="AG281" s="17" t="str">
        <f t="shared" si="137"/>
        <v/>
      </c>
      <c r="AI281" s="263">
        <v>274</v>
      </c>
      <c r="AJ281" s="264"/>
      <c r="AK281" s="265"/>
      <c r="AL281" s="263" t="str">
        <f t="shared" si="138"/>
        <v/>
      </c>
      <c r="AM281" s="264"/>
      <c r="AN281" s="264"/>
      <c r="AO281" s="263" t="str">
        <f t="shared" si="139"/>
        <v/>
      </c>
      <c r="AP281" s="264"/>
      <c r="AQ281" s="264"/>
      <c r="AR281" s="264"/>
      <c r="AS281" s="264"/>
      <c r="AT281" s="264"/>
      <c r="AU281" s="265"/>
      <c r="AV281" s="263" t="str">
        <f t="shared" si="140"/>
        <v/>
      </c>
      <c r="AW281" s="264"/>
      <c r="AX281" s="264"/>
      <c r="AY281" s="263" t="str">
        <f t="shared" si="141"/>
        <v/>
      </c>
      <c r="AZ281" s="265"/>
      <c r="BB281" s="24" t="str">
        <f>IF($AG281="", "", IF(AND($AL281="", $AO281="", $AV281="", $AY281=""), $BB$3, IF(COUNTIF($BB$8:$BB280, $BB$4)&gt;0, $BB$5, $BB$4)))</f>
        <v/>
      </c>
      <c r="BD281" s="31" t="str">
        <f t="shared" si="142"/>
        <v/>
      </c>
      <c r="BF281" s="28" t="str">
        <f t="shared" si="143"/>
        <v/>
      </c>
      <c r="BH281" s="28" t="str">
        <f>IF($E281="", "", $BH$3+SUMIF($O$8:$O280, $E281, $CJ$8:$CJ280)-SUMIF($E$8:$E280, $E281, $H$8:$H280))</f>
        <v/>
      </c>
      <c r="BJ281" s="17" t="str">
        <f t="shared" si="144"/>
        <v/>
      </c>
      <c r="BM281" s="28" t="str">
        <f t="shared" si="145"/>
        <v/>
      </c>
      <c r="BN281" s="26"/>
      <c r="BO281" s="28" t="str">
        <f>IF($O281="", "", $BH$3+SUMIF($O$8:$O280, $O281, $CP$8:$CP280)-SUMIF($E$8:$E280, $O281, $H$8:$H280))</f>
        <v/>
      </c>
      <c r="BP281" s="26"/>
      <c r="BQ281" s="69" t="str">
        <f>IF($AG281="", "", IF($R281="", $BQ$5, IFERROR(INDEX('Game Setup'!$JE$8:$JE$176, MATCH($R281, 'Game Setup'!$JE$8:$JE$176, 1)), "")))</f>
        <v/>
      </c>
      <c r="BR281" s="26"/>
      <c r="BS281" s="73" t="str">
        <f>IF(OR($E281="", $BQ281=""), "", IFERROR(INDEX('Game Setup'!$ML$8:$NE$176, MATCH($BQ281, 'Game Setup'!$JE$8:$JE$176, 0), MATCH($E281, 'Game Setup'!$ML$7:$NE$7, 0)), ""))</f>
        <v/>
      </c>
      <c r="BT281" s="74" t="str">
        <f>IF(OR($O281="", $BQ281=""), "", IFERROR(INDEX('Game Setup'!$ML$8:$NE$176, MATCH($BQ281, 'Game Setup'!$JE$8:$JE$176, 0), MATCH($O281, 'Game Setup'!$ML$7:$NE$7, 0)), ""))</f>
        <v/>
      </c>
      <c r="BU281" s="74" t="str">
        <f>IF(OR($O281="", $BQ281=""), "", IFERROR(INDEX('Game Setup'!$NG$8:$NG$176, MATCH($BQ281, 'Game Setup'!$JE$8:$JE$176, 0)), ""))</f>
        <v/>
      </c>
      <c r="BV281" s="26"/>
      <c r="BW281" s="179" t="str">
        <f t="shared" si="146"/>
        <v/>
      </c>
      <c r="BX281" s="180" t="str">
        <f t="shared" si="147"/>
        <v/>
      </c>
      <c r="BY281" s="26"/>
      <c r="BZ281" s="40" t="str">
        <f t="shared" si="130"/>
        <v/>
      </c>
      <c r="CB281" s="40" t="str">
        <f t="shared" si="131"/>
        <v/>
      </c>
      <c r="CD281" s="28" t="str">
        <f t="shared" si="132"/>
        <v/>
      </c>
      <c r="CF281" s="28" t="str">
        <f t="shared" si="148"/>
        <v/>
      </c>
      <c r="CH281" s="28" t="str">
        <f t="shared" si="133"/>
        <v/>
      </c>
      <c r="CJ281" s="28" t="str">
        <f t="shared" si="149"/>
        <v/>
      </c>
      <c r="CL281" s="28">
        <f t="shared" si="150"/>
        <v>0</v>
      </c>
      <c r="CN281" s="28" t="str">
        <f t="shared" si="151"/>
        <v/>
      </c>
      <c r="CO281" s="26"/>
      <c r="CP281" s="28" t="str">
        <f t="shared" si="134"/>
        <v/>
      </c>
      <c r="CS281" s="17" t="str">
        <f t="shared" si="152"/>
        <v/>
      </c>
      <c r="CT281" s="19" t="str">
        <f t="shared" si="153"/>
        <v/>
      </c>
      <c r="CV281" s="179" t="str">
        <f t="shared" si="154"/>
        <v/>
      </c>
      <c r="CW281" s="180" t="str">
        <f t="shared" si="155"/>
        <v/>
      </c>
      <c r="CY281" s="28" t="str">
        <f t="shared" si="156"/>
        <v/>
      </c>
      <c r="CZ281" s="28" t="str">
        <f t="shared" si="157"/>
        <v/>
      </c>
      <c r="DU281" s="121" t="str">
        <f t="shared" si="135"/>
        <v/>
      </c>
      <c r="DW281" s="17" t="str">
        <f t="shared" si="136"/>
        <v/>
      </c>
    </row>
    <row r="282" spans="1:127" ht="30" customHeight="1" x14ac:dyDescent="0.25">
      <c r="A282" s="34"/>
      <c r="B282" s="266" t="str">
        <f t="shared" si="158"/>
        <v/>
      </c>
      <c r="C282" s="267"/>
      <c r="D282" s="268"/>
      <c r="E282" s="269"/>
      <c r="F282" s="269"/>
      <c r="G282" s="269"/>
      <c r="H282" s="270"/>
      <c r="I282" s="270"/>
      <c r="J282" s="270"/>
      <c r="K282" s="270"/>
      <c r="L282" s="270"/>
      <c r="M282" s="270"/>
      <c r="N282" s="270"/>
      <c r="O282" s="269"/>
      <c r="P282" s="269"/>
      <c r="Q282" s="269"/>
      <c r="R282" s="271"/>
      <c r="S282" s="272"/>
      <c r="T282" s="254" t="str">
        <f t="shared" si="129"/>
        <v/>
      </c>
      <c r="U282" s="255"/>
      <c r="V282" s="34"/>
      <c r="AG282" s="17" t="str">
        <f t="shared" si="137"/>
        <v/>
      </c>
      <c r="AI282" s="263">
        <v>275</v>
      </c>
      <c r="AJ282" s="264"/>
      <c r="AK282" s="265"/>
      <c r="AL282" s="263" t="str">
        <f t="shared" si="138"/>
        <v/>
      </c>
      <c r="AM282" s="264"/>
      <c r="AN282" s="264"/>
      <c r="AO282" s="263" t="str">
        <f t="shared" si="139"/>
        <v/>
      </c>
      <c r="AP282" s="264"/>
      <c r="AQ282" s="264"/>
      <c r="AR282" s="264"/>
      <c r="AS282" s="264"/>
      <c r="AT282" s="264"/>
      <c r="AU282" s="265"/>
      <c r="AV282" s="263" t="str">
        <f t="shared" si="140"/>
        <v/>
      </c>
      <c r="AW282" s="264"/>
      <c r="AX282" s="264"/>
      <c r="AY282" s="263" t="str">
        <f t="shared" si="141"/>
        <v/>
      </c>
      <c r="AZ282" s="265"/>
      <c r="BB282" s="24" t="str">
        <f>IF($AG282="", "", IF(AND($AL282="", $AO282="", $AV282="", $AY282=""), $BB$3, IF(COUNTIF($BB$8:$BB281, $BB$4)&gt;0, $BB$5, $BB$4)))</f>
        <v/>
      </c>
      <c r="BD282" s="31" t="str">
        <f t="shared" si="142"/>
        <v/>
      </c>
      <c r="BF282" s="28" t="str">
        <f t="shared" si="143"/>
        <v/>
      </c>
      <c r="BH282" s="28" t="str">
        <f>IF($E282="", "", $BH$3+SUMIF($O$8:$O281, $E282, $CJ$8:$CJ281)-SUMIF($E$8:$E281, $E282, $H$8:$H281))</f>
        <v/>
      </c>
      <c r="BJ282" s="17" t="str">
        <f t="shared" si="144"/>
        <v/>
      </c>
      <c r="BM282" s="28" t="str">
        <f t="shared" si="145"/>
        <v/>
      </c>
      <c r="BN282" s="26"/>
      <c r="BO282" s="28" t="str">
        <f>IF($O282="", "", $BH$3+SUMIF($O$8:$O281, $O282, $CP$8:$CP281)-SUMIF($E$8:$E281, $O282, $H$8:$H281))</f>
        <v/>
      </c>
      <c r="BP282" s="26"/>
      <c r="BQ282" s="69" t="str">
        <f>IF($AG282="", "", IF($R282="", $BQ$5, IFERROR(INDEX('Game Setup'!$JE$8:$JE$176, MATCH($R282, 'Game Setup'!$JE$8:$JE$176, 1)), "")))</f>
        <v/>
      </c>
      <c r="BR282" s="26"/>
      <c r="BS282" s="73" t="str">
        <f>IF(OR($E282="", $BQ282=""), "", IFERROR(INDEX('Game Setup'!$ML$8:$NE$176, MATCH($BQ282, 'Game Setup'!$JE$8:$JE$176, 0), MATCH($E282, 'Game Setup'!$ML$7:$NE$7, 0)), ""))</f>
        <v/>
      </c>
      <c r="BT282" s="74" t="str">
        <f>IF(OR($O282="", $BQ282=""), "", IFERROR(INDEX('Game Setup'!$ML$8:$NE$176, MATCH($BQ282, 'Game Setup'!$JE$8:$JE$176, 0), MATCH($O282, 'Game Setup'!$ML$7:$NE$7, 0)), ""))</f>
        <v/>
      </c>
      <c r="BU282" s="74" t="str">
        <f>IF(OR($O282="", $BQ282=""), "", IFERROR(INDEX('Game Setup'!$NG$8:$NG$176, MATCH($BQ282, 'Game Setup'!$JE$8:$JE$176, 0)), ""))</f>
        <v/>
      </c>
      <c r="BV282" s="26"/>
      <c r="BW282" s="179" t="str">
        <f t="shared" si="146"/>
        <v/>
      </c>
      <c r="BX282" s="180" t="str">
        <f t="shared" si="147"/>
        <v/>
      </c>
      <c r="BY282" s="26"/>
      <c r="BZ282" s="40" t="str">
        <f t="shared" si="130"/>
        <v/>
      </c>
      <c r="CB282" s="40" t="str">
        <f t="shared" si="131"/>
        <v/>
      </c>
      <c r="CD282" s="28" t="str">
        <f t="shared" si="132"/>
        <v/>
      </c>
      <c r="CF282" s="28" t="str">
        <f t="shared" si="148"/>
        <v/>
      </c>
      <c r="CH282" s="28" t="str">
        <f t="shared" si="133"/>
        <v/>
      </c>
      <c r="CJ282" s="28" t="str">
        <f t="shared" si="149"/>
        <v/>
      </c>
      <c r="CL282" s="28">
        <f t="shared" si="150"/>
        <v>0</v>
      </c>
      <c r="CN282" s="28" t="str">
        <f t="shared" si="151"/>
        <v/>
      </c>
      <c r="CO282" s="26"/>
      <c r="CP282" s="28" t="str">
        <f t="shared" si="134"/>
        <v/>
      </c>
      <c r="CS282" s="17" t="str">
        <f t="shared" si="152"/>
        <v/>
      </c>
      <c r="CT282" s="19" t="str">
        <f t="shared" si="153"/>
        <v/>
      </c>
      <c r="CV282" s="179" t="str">
        <f t="shared" si="154"/>
        <v/>
      </c>
      <c r="CW282" s="180" t="str">
        <f t="shared" si="155"/>
        <v/>
      </c>
      <c r="CY282" s="28" t="str">
        <f t="shared" si="156"/>
        <v/>
      </c>
      <c r="CZ282" s="28" t="str">
        <f t="shared" si="157"/>
        <v/>
      </c>
      <c r="DU282" s="121" t="str">
        <f t="shared" si="135"/>
        <v/>
      </c>
      <c r="DW282" s="17" t="str">
        <f t="shared" si="136"/>
        <v/>
      </c>
    </row>
    <row r="283" spans="1:127" ht="30" customHeight="1" x14ac:dyDescent="0.25">
      <c r="A283" s="34"/>
      <c r="B283" s="266" t="str">
        <f t="shared" si="158"/>
        <v/>
      </c>
      <c r="C283" s="267"/>
      <c r="D283" s="268"/>
      <c r="E283" s="269"/>
      <c r="F283" s="269"/>
      <c r="G283" s="269"/>
      <c r="H283" s="270"/>
      <c r="I283" s="270"/>
      <c r="J283" s="270"/>
      <c r="K283" s="270"/>
      <c r="L283" s="270"/>
      <c r="M283" s="270"/>
      <c r="N283" s="270"/>
      <c r="O283" s="269"/>
      <c r="P283" s="269"/>
      <c r="Q283" s="269"/>
      <c r="R283" s="271"/>
      <c r="S283" s="272"/>
      <c r="T283" s="254" t="str">
        <f t="shared" si="129"/>
        <v/>
      </c>
      <c r="U283" s="255"/>
      <c r="V283" s="34"/>
      <c r="AG283" s="17" t="str">
        <f t="shared" si="137"/>
        <v/>
      </c>
      <c r="AI283" s="263">
        <v>276</v>
      </c>
      <c r="AJ283" s="264"/>
      <c r="AK283" s="265"/>
      <c r="AL283" s="263" t="str">
        <f t="shared" si="138"/>
        <v/>
      </c>
      <c r="AM283" s="264"/>
      <c r="AN283" s="264"/>
      <c r="AO283" s="263" t="str">
        <f t="shared" si="139"/>
        <v/>
      </c>
      <c r="AP283" s="264"/>
      <c r="AQ283" s="264"/>
      <c r="AR283" s="264"/>
      <c r="AS283" s="264"/>
      <c r="AT283" s="264"/>
      <c r="AU283" s="265"/>
      <c r="AV283" s="263" t="str">
        <f t="shared" si="140"/>
        <v/>
      </c>
      <c r="AW283" s="264"/>
      <c r="AX283" s="264"/>
      <c r="AY283" s="263" t="str">
        <f t="shared" si="141"/>
        <v/>
      </c>
      <c r="AZ283" s="265"/>
      <c r="BB283" s="24" t="str">
        <f>IF($AG283="", "", IF(AND($AL283="", $AO283="", $AV283="", $AY283=""), $BB$3, IF(COUNTIF($BB$8:$BB282, $BB$4)&gt;0, $BB$5, $BB$4)))</f>
        <v/>
      </c>
      <c r="BD283" s="31" t="str">
        <f t="shared" si="142"/>
        <v/>
      </c>
      <c r="BF283" s="28" t="str">
        <f t="shared" si="143"/>
        <v/>
      </c>
      <c r="BH283" s="28" t="str">
        <f>IF($E283="", "", $BH$3+SUMIF($O$8:$O282, $E283, $CJ$8:$CJ282)-SUMIF($E$8:$E282, $E283, $H$8:$H282))</f>
        <v/>
      </c>
      <c r="BJ283" s="17" t="str">
        <f t="shared" si="144"/>
        <v/>
      </c>
      <c r="BM283" s="28" t="str">
        <f t="shared" si="145"/>
        <v/>
      </c>
      <c r="BN283" s="26"/>
      <c r="BO283" s="28" t="str">
        <f>IF($O283="", "", $BH$3+SUMIF($O$8:$O282, $O283, $CP$8:$CP282)-SUMIF($E$8:$E282, $O283, $H$8:$H282))</f>
        <v/>
      </c>
      <c r="BP283" s="26"/>
      <c r="BQ283" s="69" t="str">
        <f>IF($AG283="", "", IF($R283="", $BQ$5, IFERROR(INDEX('Game Setup'!$JE$8:$JE$176, MATCH($R283, 'Game Setup'!$JE$8:$JE$176, 1)), "")))</f>
        <v/>
      </c>
      <c r="BR283" s="26"/>
      <c r="BS283" s="73" t="str">
        <f>IF(OR($E283="", $BQ283=""), "", IFERROR(INDEX('Game Setup'!$ML$8:$NE$176, MATCH($BQ283, 'Game Setup'!$JE$8:$JE$176, 0), MATCH($E283, 'Game Setup'!$ML$7:$NE$7, 0)), ""))</f>
        <v/>
      </c>
      <c r="BT283" s="74" t="str">
        <f>IF(OR($O283="", $BQ283=""), "", IFERROR(INDEX('Game Setup'!$ML$8:$NE$176, MATCH($BQ283, 'Game Setup'!$JE$8:$JE$176, 0), MATCH($O283, 'Game Setup'!$ML$7:$NE$7, 0)), ""))</f>
        <v/>
      </c>
      <c r="BU283" s="74" t="str">
        <f>IF(OR($O283="", $BQ283=""), "", IFERROR(INDEX('Game Setup'!$NG$8:$NG$176, MATCH($BQ283, 'Game Setup'!$JE$8:$JE$176, 0)), ""))</f>
        <v/>
      </c>
      <c r="BV283" s="26"/>
      <c r="BW283" s="179" t="str">
        <f t="shared" si="146"/>
        <v/>
      </c>
      <c r="BX283" s="180" t="str">
        <f t="shared" si="147"/>
        <v/>
      </c>
      <c r="BY283" s="26"/>
      <c r="BZ283" s="40" t="str">
        <f t="shared" si="130"/>
        <v/>
      </c>
      <c r="CB283" s="40" t="str">
        <f t="shared" si="131"/>
        <v/>
      </c>
      <c r="CD283" s="28" t="str">
        <f t="shared" si="132"/>
        <v/>
      </c>
      <c r="CF283" s="28" t="str">
        <f t="shared" si="148"/>
        <v/>
      </c>
      <c r="CH283" s="28" t="str">
        <f t="shared" si="133"/>
        <v/>
      </c>
      <c r="CJ283" s="28" t="str">
        <f t="shared" si="149"/>
        <v/>
      </c>
      <c r="CL283" s="28">
        <f t="shared" si="150"/>
        <v>0</v>
      </c>
      <c r="CN283" s="28" t="str">
        <f t="shared" si="151"/>
        <v/>
      </c>
      <c r="CO283" s="26"/>
      <c r="CP283" s="28" t="str">
        <f t="shared" si="134"/>
        <v/>
      </c>
      <c r="CS283" s="17" t="str">
        <f t="shared" si="152"/>
        <v/>
      </c>
      <c r="CT283" s="19" t="str">
        <f t="shared" si="153"/>
        <v/>
      </c>
      <c r="CV283" s="179" t="str">
        <f t="shared" si="154"/>
        <v/>
      </c>
      <c r="CW283" s="180" t="str">
        <f t="shared" si="155"/>
        <v/>
      </c>
      <c r="CY283" s="28" t="str">
        <f t="shared" si="156"/>
        <v/>
      </c>
      <c r="CZ283" s="28" t="str">
        <f t="shared" si="157"/>
        <v/>
      </c>
      <c r="DU283" s="121" t="str">
        <f t="shared" si="135"/>
        <v/>
      </c>
      <c r="DW283" s="17" t="str">
        <f t="shared" si="136"/>
        <v/>
      </c>
    </row>
    <row r="284" spans="1:127" ht="30" customHeight="1" x14ac:dyDescent="0.25">
      <c r="A284" s="34"/>
      <c r="B284" s="266" t="str">
        <f t="shared" si="158"/>
        <v/>
      </c>
      <c r="C284" s="267"/>
      <c r="D284" s="268"/>
      <c r="E284" s="269"/>
      <c r="F284" s="269"/>
      <c r="G284" s="269"/>
      <c r="H284" s="270"/>
      <c r="I284" s="270"/>
      <c r="J284" s="270"/>
      <c r="K284" s="270"/>
      <c r="L284" s="270"/>
      <c r="M284" s="270"/>
      <c r="N284" s="270"/>
      <c r="O284" s="269"/>
      <c r="P284" s="269"/>
      <c r="Q284" s="269"/>
      <c r="R284" s="271"/>
      <c r="S284" s="272"/>
      <c r="T284" s="254" t="str">
        <f t="shared" si="129"/>
        <v/>
      </c>
      <c r="U284" s="255"/>
      <c r="V284" s="34"/>
      <c r="AG284" s="17" t="str">
        <f t="shared" si="137"/>
        <v/>
      </c>
      <c r="AI284" s="263">
        <v>277</v>
      </c>
      <c r="AJ284" s="264"/>
      <c r="AK284" s="265"/>
      <c r="AL284" s="263" t="str">
        <f t="shared" si="138"/>
        <v/>
      </c>
      <c r="AM284" s="264"/>
      <c r="AN284" s="264"/>
      <c r="AO284" s="263" t="str">
        <f t="shared" si="139"/>
        <v/>
      </c>
      <c r="AP284" s="264"/>
      <c r="AQ284" s="264"/>
      <c r="AR284" s="264"/>
      <c r="AS284" s="264"/>
      <c r="AT284" s="264"/>
      <c r="AU284" s="265"/>
      <c r="AV284" s="263" t="str">
        <f t="shared" si="140"/>
        <v/>
      </c>
      <c r="AW284" s="264"/>
      <c r="AX284" s="264"/>
      <c r="AY284" s="263" t="str">
        <f t="shared" si="141"/>
        <v/>
      </c>
      <c r="AZ284" s="265"/>
      <c r="BB284" s="24" t="str">
        <f>IF($AG284="", "", IF(AND($AL284="", $AO284="", $AV284="", $AY284=""), $BB$3, IF(COUNTIF($BB$8:$BB283, $BB$4)&gt;0, $BB$5, $BB$4)))</f>
        <v/>
      </c>
      <c r="BD284" s="31" t="str">
        <f t="shared" si="142"/>
        <v/>
      </c>
      <c r="BF284" s="28" t="str">
        <f t="shared" si="143"/>
        <v/>
      </c>
      <c r="BH284" s="28" t="str">
        <f>IF($E284="", "", $BH$3+SUMIF($O$8:$O283, $E284, $CJ$8:$CJ283)-SUMIF($E$8:$E283, $E284, $H$8:$H283))</f>
        <v/>
      </c>
      <c r="BJ284" s="17" t="str">
        <f t="shared" si="144"/>
        <v/>
      </c>
      <c r="BM284" s="28" t="str">
        <f t="shared" si="145"/>
        <v/>
      </c>
      <c r="BN284" s="26"/>
      <c r="BO284" s="28" t="str">
        <f>IF($O284="", "", $BH$3+SUMIF($O$8:$O283, $O284, $CP$8:$CP283)-SUMIF($E$8:$E283, $O284, $H$8:$H283))</f>
        <v/>
      </c>
      <c r="BP284" s="26"/>
      <c r="BQ284" s="69" t="str">
        <f>IF($AG284="", "", IF($R284="", $BQ$5, IFERROR(INDEX('Game Setup'!$JE$8:$JE$176, MATCH($R284, 'Game Setup'!$JE$8:$JE$176, 1)), "")))</f>
        <v/>
      </c>
      <c r="BR284" s="26"/>
      <c r="BS284" s="73" t="str">
        <f>IF(OR($E284="", $BQ284=""), "", IFERROR(INDEX('Game Setup'!$ML$8:$NE$176, MATCH($BQ284, 'Game Setup'!$JE$8:$JE$176, 0), MATCH($E284, 'Game Setup'!$ML$7:$NE$7, 0)), ""))</f>
        <v/>
      </c>
      <c r="BT284" s="74" t="str">
        <f>IF(OR($O284="", $BQ284=""), "", IFERROR(INDEX('Game Setup'!$ML$8:$NE$176, MATCH($BQ284, 'Game Setup'!$JE$8:$JE$176, 0), MATCH($O284, 'Game Setup'!$ML$7:$NE$7, 0)), ""))</f>
        <v/>
      </c>
      <c r="BU284" s="74" t="str">
        <f>IF(OR($O284="", $BQ284=""), "", IFERROR(INDEX('Game Setup'!$NG$8:$NG$176, MATCH($BQ284, 'Game Setup'!$JE$8:$JE$176, 0)), ""))</f>
        <v/>
      </c>
      <c r="BV284" s="26"/>
      <c r="BW284" s="179" t="str">
        <f t="shared" si="146"/>
        <v/>
      </c>
      <c r="BX284" s="180" t="str">
        <f t="shared" si="147"/>
        <v/>
      </c>
      <c r="BY284" s="26"/>
      <c r="BZ284" s="40" t="str">
        <f t="shared" si="130"/>
        <v/>
      </c>
      <c r="CB284" s="40" t="str">
        <f t="shared" si="131"/>
        <v/>
      </c>
      <c r="CD284" s="28" t="str">
        <f t="shared" si="132"/>
        <v/>
      </c>
      <c r="CF284" s="28" t="str">
        <f t="shared" si="148"/>
        <v/>
      </c>
      <c r="CH284" s="28" t="str">
        <f t="shared" si="133"/>
        <v/>
      </c>
      <c r="CJ284" s="28" t="str">
        <f t="shared" si="149"/>
        <v/>
      </c>
      <c r="CL284" s="28">
        <f t="shared" si="150"/>
        <v>0</v>
      </c>
      <c r="CN284" s="28" t="str">
        <f t="shared" si="151"/>
        <v/>
      </c>
      <c r="CO284" s="26"/>
      <c r="CP284" s="28" t="str">
        <f t="shared" si="134"/>
        <v/>
      </c>
      <c r="CS284" s="17" t="str">
        <f t="shared" si="152"/>
        <v/>
      </c>
      <c r="CT284" s="19" t="str">
        <f t="shared" si="153"/>
        <v/>
      </c>
      <c r="CV284" s="179" t="str">
        <f t="shared" si="154"/>
        <v/>
      </c>
      <c r="CW284" s="180" t="str">
        <f t="shared" si="155"/>
        <v/>
      </c>
      <c r="CY284" s="28" t="str">
        <f t="shared" si="156"/>
        <v/>
      </c>
      <c r="CZ284" s="28" t="str">
        <f t="shared" si="157"/>
        <v/>
      </c>
      <c r="DU284" s="121" t="str">
        <f t="shared" si="135"/>
        <v/>
      </c>
      <c r="DW284" s="17" t="str">
        <f t="shared" si="136"/>
        <v/>
      </c>
    </row>
    <row r="285" spans="1:127" ht="30" customHeight="1" x14ac:dyDescent="0.25">
      <c r="A285" s="34"/>
      <c r="B285" s="266" t="str">
        <f t="shared" si="158"/>
        <v/>
      </c>
      <c r="C285" s="267"/>
      <c r="D285" s="268"/>
      <c r="E285" s="269"/>
      <c r="F285" s="269"/>
      <c r="G285" s="269"/>
      <c r="H285" s="270"/>
      <c r="I285" s="270"/>
      <c r="J285" s="270"/>
      <c r="K285" s="270"/>
      <c r="L285" s="270"/>
      <c r="M285" s="270"/>
      <c r="N285" s="270"/>
      <c r="O285" s="269"/>
      <c r="P285" s="269"/>
      <c r="Q285" s="269"/>
      <c r="R285" s="271"/>
      <c r="S285" s="272"/>
      <c r="T285" s="254" t="str">
        <f t="shared" si="129"/>
        <v/>
      </c>
      <c r="U285" s="255"/>
      <c r="V285" s="34"/>
      <c r="AG285" s="17" t="str">
        <f t="shared" si="137"/>
        <v/>
      </c>
      <c r="AI285" s="263">
        <v>278</v>
      </c>
      <c r="AJ285" s="264"/>
      <c r="AK285" s="265"/>
      <c r="AL285" s="263" t="str">
        <f t="shared" si="138"/>
        <v/>
      </c>
      <c r="AM285" s="264"/>
      <c r="AN285" s="264"/>
      <c r="AO285" s="263" t="str">
        <f t="shared" si="139"/>
        <v/>
      </c>
      <c r="AP285" s="264"/>
      <c r="AQ285" s="264"/>
      <c r="AR285" s="264"/>
      <c r="AS285" s="264"/>
      <c r="AT285" s="264"/>
      <c r="AU285" s="265"/>
      <c r="AV285" s="263" t="str">
        <f t="shared" si="140"/>
        <v/>
      </c>
      <c r="AW285" s="264"/>
      <c r="AX285" s="264"/>
      <c r="AY285" s="263" t="str">
        <f t="shared" si="141"/>
        <v/>
      </c>
      <c r="AZ285" s="265"/>
      <c r="BB285" s="24" t="str">
        <f>IF($AG285="", "", IF(AND($AL285="", $AO285="", $AV285="", $AY285=""), $BB$3, IF(COUNTIF($BB$8:$BB284, $BB$4)&gt;0, $BB$5, $BB$4)))</f>
        <v/>
      </c>
      <c r="BD285" s="31" t="str">
        <f t="shared" si="142"/>
        <v/>
      </c>
      <c r="BF285" s="28" t="str">
        <f t="shared" si="143"/>
        <v/>
      </c>
      <c r="BH285" s="28" t="str">
        <f>IF($E285="", "", $BH$3+SUMIF($O$8:$O284, $E285, $CJ$8:$CJ284)-SUMIF($E$8:$E284, $E285, $H$8:$H284))</f>
        <v/>
      </c>
      <c r="BJ285" s="17" t="str">
        <f t="shared" si="144"/>
        <v/>
      </c>
      <c r="BM285" s="28" t="str">
        <f t="shared" si="145"/>
        <v/>
      </c>
      <c r="BN285" s="26"/>
      <c r="BO285" s="28" t="str">
        <f>IF($O285="", "", $BH$3+SUMIF($O$8:$O284, $O285, $CP$8:$CP284)-SUMIF($E$8:$E284, $O285, $H$8:$H284))</f>
        <v/>
      </c>
      <c r="BP285" s="26"/>
      <c r="BQ285" s="69" t="str">
        <f>IF($AG285="", "", IF($R285="", $BQ$5, IFERROR(INDEX('Game Setup'!$JE$8:$JE$176, MATCH($R285, 'Game Setup'!$JE$8:$JE$176, 1)), "")))</f>
        <v/>
      </c>
      <c r="BR285" s="26"/>
      <c r="BS285" s="73" t="str">
        <f>IF(OR($E285="", $BQ285=""), "", IFERROR(INDEX('Game Setup'!$ML$8:$NE$176, MATCH($BQ285, 'Game Setup'!$JE$8:$JE$176, 0), MATCH($E285, 'Game Setup'!$ML$7:$NE$7, 0)), ""))</f>
        <v/>
      </c>
      <c r="BT285" s="74" t="str">
        <f>IF(OR($O285="", $BQ285=""), "", IFERROR(INDEX('Game Setup'!$ML$8:$NE$176, MATCH($BQ285, 'Game Setup'!$JE$8:$JE$176, 0), MATCH($O285, 'Game Setup'!$ML$7:$NE$7, 0)), ""))</f>
        <v/>
      </c>
      <c r="BU285" s="74" t="str">
        <f>IF(OR($O285="", $BQ285=""), "", IFERROR(INDEX('Game Setup'!$NG$8:$NG$176, MATCH($BQ285, 'Game Setup'!$JE$8:$JE$176, 0)), ""))</f>
        <v/>
      </c>
      <c r="BV285" s="26"/>
      <c r="BW285" s="179" t="str">
        <f t="shared" si="146"/>
        <v/>
      </c>
      <c r="BX285" s="180" t="str">
        <f t="shared" si="147"/>
        <v/>
      </c>
      <c r="BY285" s="26"/>
      <c r="BZ285" s="40" t="str">
        <f t="shared" si="130"/>
        <v/>
      </c>
      <c r="CB285" s="40" t="str">
        <f t="shared" si="131"/>
        <v/>
      </c>
      <c r="CD285" s="28" t="str">
        <f t="shared" si="132"/>
        <v/>
      </c>
      <c r="CF285" s="28" t="str">
        <f t="shared" si="148"/>
        <v/>
      </c>
      <c r="CH285" s="28" t="str">
        <f t="shared" si="133"/>
        <v/>
      </c>
      <c r="CJ285" s="28" t="str">
        <f t="shared" si="149"/>
        <v/>
      </c>
      <c r="CL285" s="28">
        <f t="shared" si="150"/>
        <v>0</v>
      </c>
      <c r="CN285" s="28" t="str">
        <f t="shared" si="151"/>
        <v/>
      </c>
      <c r="CO285" s="26"/>
      <c r="CP285" s="28" t="str">
        <f t="shared" si="134"/>
        <v/>
      </c>
      <c r="CS285" s="17" t="str">
        <f t="shared" si="152"/>
        <v/>
      </c>
      <c r="CT285" s="19" t="str">
        <f t="shared" si="153"/>
        <v/>
      </c>
      <c r="CV285" s="179" t="str">
        <f t="shared" si="154"/>
        <v/>
      </c>
      <c r="CW285" s="180" t="str">
        <f t="shared" si="155"/>
        <v/>
      </c>
      <c r="CY285" s="28" t="str">
        <f t="shared" si="156"/>
        <v/>
      </c>
      <c r="CZ285" s="28" t="str">
        <f t="shared" si="157"/>
        <v/>
      </c>
      <c r="DU285" s="121" t="str">
        <f t="shared" si="135"/>
        <v/>
      </c>
      <c r="DW285" s="17" t="str">
        <f t="shared" si="136"/>
        <v/>
      </c>
    </row>
    <row r="286" spans="1:127" ht="30" customHeight="1" x14ac:dyDescent="0.25">
      <c r="A286" s="34"/>
      <c r="B286" s="266" t="str">
        <f t="shared" si="158"/>
        <v/>
      </c>
      <c r="C286" s="267"/>
      <c r="D286" s="268"/>
      <c r="E286" s="269"/>
      <c r="F286" s="269"/>
      <c r="G286" s="269"/>
      <c r="H286" s="270"/>
      <c r="I286" s="270"/>
      <c r="J286" s="270"/>
      <c r="K286" s="270"/>
      <c r="L286" s="270"/>
      <c r="M286" s="270"/>
      <c r="N286" s="270"/>
      <c r="O286" s="269"/>
      <c r="P286" s="269"/>
      <c r="Q286" s="269"/>
      <c r="R286" s="271"/>
      <c r="S286" s="272"/>
      <c r="T286" s="254" t="str">
        <f t="shared" si="129"/>
        <v/>
      </c>
      <c r="U286" s="255"/>
      <c r="V286" s="34"/>
      <c r="AG286" s="17" t="str">
        <f t="shared" si="137"/>
        <v/>
      </c>
      <c r="AI286" s="263">
        <v>279</v>
      </c>
      <c r="AJ286" s="264"/>
      <c r="AK286" s="265"/>
      <c r="AL286" s="263" t="str">
        <f t="shared" si="138"/>
        <v/>
      </c>
      <c r="AM286" s="264"/>
      <c r="AN286" s="264"/>
      <c r="AO286" s="263" t="str">
        <f t="shared" si="139"/>
        <v/>
      </c>
      <c r="AP286" s="264"/>
      <c r="AQ286" s="264"/>
      <c r="AR286" s="264"/>
      <c r="AS286" s="264"/>
      <c r="AT286" s="264"/>
      <c r="AU286" s="265"/>
      <c r="AV286" s="263" t="str">
        <f t="shared" si="140"/>
        <v/>
      </c>
      <c r="AW286" s="264"/>
      <c r="AX286" s="264"/>
      <c r="AY286" s="263" t="str">
        <f t="shared" si="141"/>
        <v/>
      </c>
      <c r="AZ286" s="265"/>
      <c r="BB286" s="24" t="str">
        <f>IF($AG286="", "", IF(AND($AL286="", $AO286="", $AV286="", $AY286=""), $BB$3, IF(COUNTIF($BB$8:$BB285, $BB$4)&gt;0, $BB$5, $BB$4)))</f>
        <v/>
      </c>
      <c r="BD286" s="31" t="str">
        <f t="shared" si="142"/>
        <v/>
      </c>
      <c r="BF286" s="28" t="str">
        <f t="shared" si="143"/>
        <v/>
      </c>
      <c r="BH286" s="28" t="str">
        <f>IF($E286="", "", $BH$3+SUMIF($O$8:$O285, $E286, $CJ$8:$CJ285)-SUMIF($E$8:$E285, $E286, $H$8:$H285))</f>
        <v/>
      </c>
      <c r="BJ286" s="17" t="str">
        <f t="shared" si="144"/>
        <v/>
      </c>
      <c r="BM286" s="28" t="str">
        <f t="shared" si="145"/>
        <v/>
      </c>
      <c r="BN286" s="26"/>
      <c r="BO286" s="28" t="str">
        <f>IF($O286="", "", $BH$3+SUMIF($O$8:$O285, $O286, $CP$8:$CP285)-SUMIF($E$8:$E285, $O286, $H$8:$H285))</f>
        <v/>
      </c>
      <c r="BP286" s="26"/>
      <c r="BQ286" s="69" t="str">
        <f>IF($AG286="", "", IF($R286="", $BQ$5, IFERROR(INDEX('Game Setup'!$JE$8:$JE$176, MATCH($R286, 'Game Setup'!$JE$8:$JE$176, 1)), "")))</f>
        <v/>
      </c>
      <c r="BR286" s="26"/>
      <c r="BS286" s="73" t="str">
        <f>IF(OR($E286="", $BQ286=""), "", IFERROR(INDEX('Game Setup'!$ML$8:$NE$176, MATCH($BQ286, 'Game Setup'!$JE$8:$JE$176, 0), MATCH($E286, 'Game Setup'!$ML$7:$NE$7, 0)), ""))</f>
        <v/>
      </c>
      <c r="BT286" s="74" t="str">
        <f>IF(OR($O286="", $BQ286=""), "", IFERROR(INDEX('Game Setup'!$ML$8:$NE$176, MATCH($BQ286, 'Game Setup'!$JE$8:$JE$176, 0), MATCH($O286, 'Game Setup'!$ML$7:$NE$7, 0)), ""))</f>
        <v/>
      </c>
      <c r="BU286" s="74" t="str">
        <f>IF(OR($O286="", $BQ286=""), "", IFERROR(INDEX('Game Setup'!$NG$8:$NG$176, MATCH($BQ286, 'Game Setup'!$JE$8:$JE$176, 0)), ""))</f>
        <v/>
      </c>
      <c r="BV286" s="26"/>
      <c r="BW286" s="179" t="str">
        <f t="shared" si="146"/>
        <v/>
      </c>
      <c r="BX286" s="180" t="str">
        <f t="shared" si="147"/>
        <v/>
      </c>
      <c r="BY286" s="26"/>
      <c r="BZ286" s="40" t="str">
        <f t="shared" si="130"/>
        <v/>
      </c>
      <c r="CB286" s="40" t="str">
        <f t="shared" si="131"/>
        <v/>
      </c>
      <c r="CD286" s="28" t="str">
        <f t="shared" si="132"/>
        <v/>
      </c>
      <c r="CF286" s="28" t="str">
        <f t="shared" si="148"/>
        <v/>
      </c>
      <c r="CH286" s="28" t="str">
        <f t="shared" si="133"/>
        <v/>
      </c>
      <c r="CJ286" s="28" t="str">
        <f t="shared" si="149"/>
        <v/>
      </c>
      <c r="CL286" s="28">
        <f t="shared" si="150"/>
        <v>0</v>
      </c>
      <c r="CN286" s="28" t="str">
        <f t="shared" si="151"/>
        <v/>
      </c>
      <c r="CO286" s="26"/>
      <c r="CP286" s="28" t="str">
        <f t="shared" si="134"/>
        <v/>
      </c>
      <c r="CS286" s="17" t="str">
        <f t="shared" si="152"/>
        <v/>
      </c>
      <c r="CT286" s="19" t="str">
        <f t="shared" si="153"/>
        <v/>
      </c>
      <c r="CV286" s="179" t="str">
        <f t="shared" si="154"/>
        <v/>
      </c>
      <c r="CW286" s="180" t="str">
        <f t="shared" si="155"/>
        <v/>
      </c>
      <c r="CY286" s="28" t="str">
        <f t="shared" si="156"/>
        <v/>
      </c>
      <c r="CZ286" s="28" t="str">
        <f t="shared" si="157"/>
        <v/>
      </c>
      <c r="DU286" s="121" t="str">
        <f t="shared" si="135"/>
        <v/>
      </c>
      <c r="DW286" s="17" t="str">
        <f t="shared" si="136"/>
        <v/>
      </c>
    </row>
    <row r="287" spans="1:127" ht="30" customHeight="1" x14ac:dyDescent="0.25">
      <c r="A287" s="34"/>
      <c r="B287" s="266" t="str">
        <f t="shared" si="158"/>
        <v/>
      </c>
      <c r="C287" s="267"/>
      <c r="D287" s="268"/>
      <c r="E287" s="269"/>
      <c r="F287" s="269"/>
      <c r="G287" s="269"/>
      <c r="H287" s="270"/>
      <c r="I287" s="270"/>
      <c r="J287" s="270"/>
      <c r="K287" s="270"/>
      <c r="L287" s="270"/>
      <c r="M287" s="270"/>
      <c r="N287" s="270"/>
      <c r="O287" s="269"/>
      <c r="P287" s="269"/>
      <c r="Q287" s="269"/>
      <c r="R287" s="271"/>
      <c r="S287" s="272"/>
      <c r="T287" s="254" t="str">
        <f t="shared" si="129"/>
        <v/>
      </c>
      <c r="U287" s="255"/>
      <c r="V287" s="34"/>
      <c r="AG287" s="17" t="str">
        <f t="shared" si="137"/>
        <v/>
      </c>
      <c r="AI287" s="263">
        <v>280</v>
      </c>
      <c r="AJ287" s="264"/>
      <c r="AK287" s="265"/>
      <c r="AL287" s="263" t="str">
        <f t="shared" si="138"/>
        <v/>
      </c>
      <c r="AM287" s="264"/>
      <c r="AN287" s="264"/>
      <c r="AO287" s="263" t="str">
        <f t="shared" si="139"/>
        <v/>
      </c>
      <c r="AP287" s="264"/>
      <c r="AQ287" s="264"/>
      <c r="AR287" s="264"/>
      <c r="AS287" s="264"/>
      <c r="AT287" s="264"/>
      <c r="AU287" s="265"/>
      <c r="AV287" s="263" t="str">
        <f t="shared" si="140"/>
        <v/>
      </c>
      <c r="AW287" s="264"/>
      <c r="AX287" s="264"/>
      <c r="AY287" s="263" t="str">
        <f t="shared" si="141"/>
        <v/>
      </c>
      <c r="AZ287" s="265"/>
      <c r="BB287" s="24" t="str">
        <f>IF($AG287="", "", IF(AND($AL287="", $AO287="", $AV287="", $AY287=""), $BB$3, IF(COUNTIF($BB$8:$BB286, $BB$4)&gt;0, $BB$5, $BB$4)))</f>
        <v/>
      </c>
      <c r="BD287" s="31" t="str">
        <f t="shared" si="142"/>
        <v/>
      </c>
      <c r="BF287" s="28" t="str">
        <f t="shared" si="143"/>
        <v/>
      </c>
      <c r="BH287" s="28" t="str">
        <f>IF($E287="", "", $BH$3+SUMIF($O$8:$O286, $E287, $CJ$8:$CJ286)-SUMIF($E$8:$E286, $E287, $H$8:$H286))</f>
        <v/>
      </c>
      <c r="BJ287" s="17" t="str">
        <f t="shared" si="144"/>
        <v/>
      </c>
      <c r="BM287" s="28" t="str">
        <f t="shared" si="145"/>
        <v/>
      </c>
      <c r="BN287" s="26"/>
      <c r="BO287" s="28" t="str">
        <f>IF($O287="", "", $BH$3+SUMIF($O$8:$O286, $O287, $CP$8:$CP286)-SUMIF($E$8:$E286, $O287, $H$8:$H286))</f>
        <v/>
      </c>
      <c r="BP287" s="26"/>
      <c r="BQ287" s="69" t="str">
        <f>IF($AG287="", "", IF($R287="", $BQ$5, IFERROR(INDEX('Game Setup'!$JE$8:$JE$176, MATCH($R287, 'Game Setup'!$JE$8:$JE$176, 1)), "")))</f>
        <v/>
      </c>
      <c r="BR287" s="26"/>
      <c r="BS287" s="73" t="str">
        <f>IF(OR($E287="", $BQ287=""), "", IFERROR(INDEX('Game Setup'!$ML$8:$NE$176, MATCH($BQ287, 'Game Setup'!$JE$8:$JE$176, 0), MATCH($E287, 'Game Setup'!$ML$7:$NE$7, 0)), ""))</f>
        <v/>
      </c>
      <c r="BT287" s="74" t="str">
        <f>IF(OR($O287="", $BQ287=""), "", IFERROR(INDEX('Game Setup'!$ML$8:$NE$176, MATCH($BQ287, 'Game Setup'!$JE$8:$JE$176, 0), MATCH($O287, 'Game Setup'!$ML$7:$NE$7, 0)), ""))</f>
        <v/>
      </c>
      <c r="BU287" s="74" t="str">
        <f>IF(OR($O287="", $BQ287=""), "", IFERROR(INDEX('Game Setup'!$NG$8:$NG$176, MATCH($BQ287, 'Game Setup'!$JE$8:$JE$176, 0)), ""))</f>
        <v/>
      </c>
      <c r="BV287" s="26"/>
      <c r="BW287" s="179" t="str">
        <f t="shared" si="146"/>
        <v/>
      </c>
      <c r="BX287" s="180" t="str">
        <f t="shared" si="147"/>
        <v/>
      </c>
      <c r="BY287" s="26"/>
      <c r="BZ287" s="40" t="str">
        <f t="shared" si="130"/>
        <v/>
      </c>
      <c r="CB287" s="40" t="str">
        <f t="shared" si="131"/>
        <v/>
      </c>
      <c r="CD287" s="28" t="str">
        <f t="shared" si="132"/>
        <v/>
      </c>
      <c r="CF287" s="28" t="str">
        <f t="shared" si="148"/>
        <v/>
      </c>
      <c r="CH287" s="28" t="str">
        <f t="shared" si="133"/>
        <v/>
      </c>
      <c r="CJ287" s="28" t="str">
        <f t="shared" si="149"/>
        <v/>
      </c>
      <c r="CL287" s="28">
        <f t="shared" si="150"/>
        <v>0</v>
      </c>
      <c r="CN287" s="28" t="str">
        <f t="shared" si="151"/>
        <v/>
      </c>
      <c r="CO287" s="26"/>
      <c r="CP287" s="28" t="str">
        <f t="shared" si="134"/>
        <v/>
      </c>
      <c r="CS287" s="17" t="str">
        <f t="shared" si="152"/>
        <v/>
      </c>
      <c r="CT287" s="19" t="str">
        <f t="shared" si="153"/>
        <v/>
      </c>
      <c r="CV287" s="179" t="str">
        <f t="shared" si="154"/>
        <v/>
      </c>
      <c r="CW287" s="180" t="str">
        <f t="shared" si="155"/>
        <v/>
      </c>
      <c r="CY287" s="28" t="str">
        <f t="shared" si="156"/>
        <v/>
      </c>
      <c r="CZ287" s="28" t="str">
        <f t="shared" si="157"/>
        <v/>
      </c>
      <c r="DU287" s="121" t="str">
        <f t="shared" si="135"/>
        <v/>
      </c>
      <c r="DW287" s="17" t="str">
        <f t="shared" si="136"/>
        <v/>
      </c>
    </row>
    <row r="288" spans="1:127" ht="30" customHeight="1" x14ac:dyDescent="0.25">
      <c r="A288" s="34"/>
      <c r="B288" s="266" t="str">
        <f t="shared" si="158"/>
        <v/>
      </c>
      <c r="C288" s="267"/>
      <c r="D288" s="268"/>
      <c r="E288" s="269"/>
      <c r="F288" s="269"/>
      <c r="G288" s="269"/>
      <c r="H288" s="270"/>
      <c r="I288" s="270"/>
      <c r="J288" s="270"/>
      <c r="K288" s="270"/>
      <c r="L288" s="270"/>
      <c r="M288" s="270"/>
      <c r="N288" s="270"/>
      <c r="O288" s="269"/>
      <c r="P288" s="269"/>
      <c r="Q288" s="269"/>
      <c r="R288" s="271"/>
      <c r="S288" s="272"/>
      <c r="T288" s="254" t="str">
        <f t="shared" si="129"/>
        <v/>
      </c>
      <c r="U288" s="255"/>
      <c r="V288" s="34"/>
      <c r="AG288" s="17" t="str">
        <f t="shared" si="137"/>
        <v/>
      </c>
      <c r="AI288" s="263">
        <v>281</v>
      </c>
      <c r="AJ288" s="264"/>
      <c r="AK288" s="265"/>
      <c r="AL288" s="263" t="str">
        <f t="shared" si="138"/>
        <v/>
      </c>
      <c r="AM288" s="264"/>
      <c r="AN288" s="264"/>
      <c r="AO288" s="263" t="str">
        <f t="shared" si="139"/>
        <v/>
      </c>
      <c r="AP288" s="264"/>
      <c r="AQ288" s="264"/>
      <c r="AR288" s="264"/>
      <c r="AS288" s="264"/>
      <c r="AT288" s="264"/>
      <c r="AU288" s="265"/>
      <c r="AV288" s="263" t="str">
        <f t="shared" si="140"/>
        <v/>
      </c>
      <c r="AW288" s="264"/>
      <c r="AX288" s="264"/>
      <c r="AY288" s="263" t="str">
        <f t="shared" si="141"/>
        <v/>
      </c>
      <c r="AZ288" s="265"/>
      <c r="BB288" s="24" t="str">
        <f>IF($AG288="", "", IF(AND($AL288="", $AO288="", $AV288="", $AY288=""), $BB$3, IF(COUNTIF($BB$8:$BB287, $BB$4)&gt;0, $BB$5, $BB$4)))</f>
        <v/>
      </c>
      <c r="BD288" s="31" t="str">
        <f t="shared" si="142"/>
        <v/>
      </c>
      <c r="BF288" s="28" t="str">
        <f t="shared" si="143"/>
        <v/>
      </c>
      <c r="BH288" s="28" t="str">
        <f>IF($E288="", "", $BH$3+SUMIF($O$8:$O287, $E288, $CJ$8:$CJ287)-SUMIF($E$8:$E287, $E288, $H$8:$H287))</f>
        <v/>
      </c>
      <c r="BJ288" s="17" t="str">
        <f t="shared" si="144"/>
        <v/>
      </c>
      <c r="BM288" s="28" t="str">
        <f t="shared" si="145"/>
        <v/>
      </c>
      <c r="BN288" s="26"/>
      <c r="BO288" s="28" t="str">
        <f>IF($O288="", "", $BH$3+SUMIF($O$8:$O287, $O288, $CP$8:$CP287)-SUMIF($E$8:$E287, $O288, $H$8:$H287))</f>
        <v/>
      </c>
      <c r="BP288" s="26"/>
      <c r="BQ288" s="69" t="str">
        <f>IF($AG288="", "", IF($R288="", $BQ$5, IFERROR(INDEX('Game Setup'!$JE$8:$JE$176, MATCH($R288, 'Game Setup'!$JE$8:$JE$176, 1)), "")))</f>
        <v/>
      </c>
      <c r="BR288" s="26"/>
      <c r="BS288" s="73" t="str">
        <f>IF(OR($E288="", $BQ288=""), "", IFERROR(INDEX('Game Setup'!$ML$8:$NE$176, MATCH($BQ288, 'Game Setup'!$JE$8:$JE$176, 0), MATCH($E288, 'Game Setup'!$ML$7:$NE$7, 0)), ""))</f>
        <v/>
      </c>
      <c r="BT288" s="74" t="str">
        <f>IF(OR($O288="", $BQ288=""), "", IFERROR(INDEX('Game Setup'!$ML$8:$NE$176, MATCH($BQ288, 'Game Setup'!$JE$8:$JE$176, 0), MATCH($O288, 'Game Setup'!$ML$7:$NE$7, 0)), ""))</f>
        <v/>
      </c>
      <c r="BU288" s="74" t="str">
        <f>IF(OR($O288="", $BQ288=""), "", IFERROR(INDEX('Game Setup'!$NG$8:$NG$176, MATCH($BQ288, 'Game Setup'!$JE$8:$JE$176, 0)), ""))</f>
        <v/>
      </c>
      <c r="BV288" s="26"/>
      <c r="BW288" s="179" t="str">
        <f t="shared" si="146"/>
        <v/>
      </c>
      <c r="BX288" s="180" t="str">
        <f t="shared" si="147"/>
        <v/>
      </c>
      <c r="BY288" s="26"/>
      <c r="BZ288" s="40" t="str">
        <f t="shared" si="130"/>
        <v/>
      </c>
      <c r="CB288" s="40" t="str">
        <f t="shared" si="131"/>
        <v/>
      </c>
      <c r="CD288" s="28" t="str">
        <f t="shared" si="132"/>
        <v/>
      </c>
      <c r="CF288" s="28" t="str">
        <f t="shared" si="148"/>
        <v/>
      </c>
      <c r="CH288" s="28" t="str">
        <f t="shared" si="133"/>
        <v/>
      </c>
      <c r="CJ288" s="28" t="str">
        <f t="shared" si="149"/>
        <v/>
      </c>
      <c r="CL288" s="28">
        <f t="shared" si="150"/>
        <v>0</v>
      </c>
      <c r="CN288" s="28" t="str">
        <f t="shared" si="151"/>
        <v/>
      </c>
      <c r="CO288" s="26"/>
      <c r="CP288" s="28" t="str">
        <f t="shared" si="134"/>
        <v/>
      </c>
      <c r="CS288" s="17" t="str">
        <f t="shared" si="152"/>
        <v/>
      </c>
      <c r="CT288" s="19" t="str">
        <f t="shared" si="153"/>
        <v/>
      </c>
      <c r="CV288" s="179" t="str">
        <f t="shared" si="154"/>
        <v/>
      </c>
      <c r="CW288" s="180" t="str">
        <f t="shared" si="155"/>
        <v/>
      </c>
      <c r="CY288" s="28" t="str">
        <f t="shared" si="156"/>
        <v/>
      </c>
      <c r="CZ288" s="28" t="str">
        <f t="shared" si="157"/>
        <v/>
      </c>
      <c r="DU288" s="121" t="str">
        <f t="shared" si="135"/>
        <v/>
      </c>
      <c r="DW288" s="17" t="str">
        <f t="shared" si="136"/>
        <v/>
      </c>
    </row>
    <row r="289" spans="1:127" ht="30" customHeight="1" x14ac:dyDescent="0.25">
      <c r="A289" s="34"/>
      <c r="B289" s="266" t="str">
        <f t="shared" si="158"/>
        <v/>
      </c>
      <c r="C289" s="267"/>
      <c r="D289" s="268"/>
      <c r="E289" s="269"/>
      <c r="F289" s="269"/>
      <c r="G289" s="269"/>
      <c r="H289" s="270"/>
      <c r="I289" s="270"/>
      <c r="J289" s="270"/>
      <c r="K289" s="270"/>
      <c r="L289" s="270"/>
      <c r="M289" s="270"/>
      <c r="N289" s="270"/>
      <c r="O289" s="269"/>
      <c r="P289" s="269"/>
      <c r="Q289" s="269"/>
      <c r="R289" s="271"/>
      <c r="S289" s="272"/>
      <c r="T289" s="254" t="str">
        <f t="shared" si="129"/>
        <v/>
      </c>
      <c r="U289" s="255"/>
      <c r="V289" s="34"/>
      <c r="AG289" s="17" t="str">
        <f t="shared" si="137"/>
        <v/>
      </c>
      <c r="AI289" s="263">
        <v>282</v>
      </c>
      <c r="AJ289" s="264"/>
      <c r="AK289" s="265"/>
      <c r="AL289" s="263" t="str">
        <f t="shared" si="138"/>
        <v/>
      </c>
      <c r="AM289" s="264"/>
      <c r="AN289" s="264"/>
      <c r="AO289" s="263" t="str">
        <f t="shared" si="139"/>
        <v/>
      </c>
      <c r="AP289" s="264"/>
      <c r="AQ289" s="264"/>
      <c r="AR289" s="264"/>
      <c r="AS289" s="264"/>
      <c r="AT289" s="264"/>
      <c r="AU289" s="265"/>
      <c r="AV289" s="263" t="str">
        <f t="shared" si="140"/>
        <v/>
      </c>
      <c r="AW289" s="264"/>
      <c r="AX289" s="264"/>
      <c r="AY289" s="263" t="str">
        <f t="shared" si="141"/>
        <v/>
      </c>
      <c r="AZ289" s="265"/>
      <c r="BB289" s="24" t="str">
        <f>IF($AG289="", "", IF(AND($AL289="", $AO289="", $AV289="", $AY289=""), $BB$3, IF(COUNTIF($BB$8:$BB288, $BB$4)&gt;0, $BB$5, $BB$4)))</f>
        <v/>
      </c>
      <c r="BD289" s="31" t="str">
        <f t="shared" si="142"/>
        <v/>
      </c>
      <c r="BF289" s="28" t="str">
        <f t="shared" si="143"/>
        <v/>
      </c>
      <c r="BH289" s="28" t="str">
        <f>IF($E289="", "", $BH$3+SUMIF($O$8:$O288, $E289, $CJ$8:$CJ288)-SUMIF($E$8:$E288, $E289, $H$8:$H288))</f>
        <v/>
      </c>
      <c r="BJ289" s="17" t="str">
        <f t="shared" si="144"/>
        <v/>
      </c>
      <c r="BM289" s="28" t="str">
        <f t="shared" si="145"/>
        <v/>
      </c>
      <c r="BN289" s="26"/>
      <c r="BO289" s="28" t="str">
        <f>IF($O289="", "", $BH$3+SUMIF($O$8:$O288, $O289, $CP$8:$CP288)-SUMIF($E$8:$E288, $O289, $H$8:$H288))</f>
        <v/>
      </c>
      <c r="BP289" s="26"/>
      <c r="BQ289" s="69" t="str">
        <f>IF($AG289="", "", IF($R289="", $BQ$5, IFERROR(INDEX('Game Setup'!$JE$8:$JE$176, MATCH($R289, 'Game Setup'!$JE$8:$JE$176, 1)), "")))</f>
        <v/>
      </c>
      <c r="BR289" s="26"/>
      <c r="BS289" s="73" t="str">
        <f>IF(OR($E289="", $BQ289=""), "", IFERROR(INDEX('Game Setup'!$ML$8:$NE$176, MATCH($BQ289, 'Game Setup'!$JE$8:$JE$176, 0), MATCH($E289, 'Game Setup'!$ML$7:$NE$7, 0)), ""))</f>
        <v/>
      </c>
      <c r="BT289" s="74" t="str">
        <f>IF(OR($O289="", $BQ289=""), "", IFERROR(INDEX('Game Setup'!$ML$8:$NE$176, MATCH($BQ289, 'Game Setup'!$JE$8:$JE$176, 0), MATCH($O289, 'Game Setup'!$ML$7:$NE$7, 0)), ""))</f>
        <v/>
      </c>
      <c r="BU289" s="74" t="str">
        <f>IF(OR($O289="", $BQ289=""), "", IFERROR(INDEX('Game Setup'!$NG$8:$NG$176, MATCH($BQ289, 'Game Setup'!$JE$8:$JE$176, 0)), ""))</f>
        <v/>
      </c>
      <c r="BV289" s="26"/>
      <c r="BW289" s="179" t="str">
        <f t="shared" si="146"/>
        <v/>
      </c>
      <c r="BX289" s="180" t="str">
        <f t="shared" si="147"/>
        <v/>
      </c>
      <c r="BY289" s="26"/>
      <c r="BZ289" s="40" t="str">
        <f t="shared" si="130"/>
        <v/>
      </c>
      <c r="CB289" s="40" t="str">
        <f t="shared" si="131"/>
        <v/>
      </c>
      <c r="CD289" s="28" t="str">
        <f t="shared" si="132"/>
        <v/>
      </c>
      <c r="CF289" s="28" t="str">
        <f t="shared" si="148"/>
        <v/>
      </c>
      <c r="CH289" s="28" t="str">
        <f t="shared" si="133"/>
        <v/>
      </c>
      <c r="CJ289" s="28" t="str">
        <f t="shared" si="149"/>
        <v/>
      </c>
      <c r="CL289" s="28">
        <f t="shared" si="150"/>
        <v>0</v>
      </c>
      <c r="CN289" s="28" t="str">
        <f t="shared" si="151"/>
        <v/>
      </c>
      <c r="CO289" s="26"/>
      <c r="CP289" s="28" t="str">
        <f t="shared" si="134"/>
        <v/>
      </c>
      <c r="CS289" s="17" t="str">
        <f t="shared" si="152"/>
        <v/>
      </c>
      <c r="CT289" s="19" t="str">
        <f t="shared" si="153"/>
        <v/>
      </c>
      <c r="CV289" s="179" t="str">
        <f t="shared" si="154"/>
        <v/>
      </c>
      <c r="CW289" s="180" t="str">
        <f t="shared" si="155"/>
        <v/>
      </c>
      <c r="CY289" s="28" t="str">
        <f t="shared" si="156"/>
        <v/>
      </c>
      <c r="CZ289" s="28" t="str">
        <f t="shared" si="157"/>
        <v/>
      </c>
      <c r="DU289" s="121" t="str">
        <f t="shared" si="135"/>
        <v/>
      </c>
      <c r="DW289" s="17" t="str">
        <f t="shared" si="136"/>
        <v/>
      </c>
    </row>
    <row r="290" spans="1:127" ht="30" customHeight="1" x14ac:dyDescent="0.25">
      <c r="A290" s="34"/>
      <c r="B290" s="266" t="str">
        <f t="shared" si="158"/>
        <v/>
      </c>
      <c r="C290" s="267"/>
      <c r="D290" s="268"/>
      <c r="E290" s="269"/>
      <c r="F290" s="269"/>
      <c r="G290" s="269"/>
      <c r="H290" s="270"/>
      <c r="I290" s="270"/>
      <c r="J290" s="270"/>
      <c r="K290" s="270"/>
      <c r="L290" s="270"/>
      <c r="M290" s="270"/>
      <c r="N290" s="270"/>
      <c r="O290" s="269"/>
      <c r="P290" s="269"/>
      <c r="Q290" s="269"/>
      <c r="R290" s="271"/>
      <c r="S290" s="272"/>
      <c r="T290" s="254" t="str">
        <f t="shared" si="129"/>
        <v/>
      </c>
      <c r="U290" s="255"/>
      <c r="V290" s="34"/>
      <c r="AG290" s="17" t="str">
        <f t="shared" si="137"/>
        <v/>
      </c>
      <c r="AI290" s="263">
        <v>283</v>
      </c>
      <c r="AJ290" s="264"/>
      <c r="AK290" s="265"/>
      <c r="AL290" s="263" t="str">
        <f t="shared" si="138"/>
        <v/>
      </c>
      <c r="AM290" s="264"/>
      <c r="AN290" s="264"/>
      <c r="AO290" s="263" t="str">
        <f t="shared" si="139"/>
        <v/>
      </c>
      <c r="AP290" s="264"/>
      <c r="AQ290" s="264"/>
      <c r="AR290" s="264"/>
      <c r="AS290" s="264"/>
      <c r="AT290" s="264"/>
      <c r="AU290" s="265"/>
      <c r="AV290" s="263" t="str">
        <f t="shared" si="140"/>
        <v/>
      </c>
      <c r="AW290" s="264"/>
      <c r="AX290" s="264"/>
      <c r="AY290" s="263" t="str">
        <f t="shared" si="141"/>
        <v/>
      </c>
      <c r="AZ290" s="265"/>
      <c r="BB290" s="24" t="str">
        <f>IF($AG290="", "", IF(AND($AL290="", $AO290="", $AV290="", $AY290=""), $BB$3, IF(COUNTIF($BB$8:$BB289, $BB$4)&gt;0, $BB$5, $BB$4)))</f>
        <v/>
      </c>
      <c r="BD290" s="31" t="str">
        <f t="shared" si="142"/>
        <v/>
      </c>
      <c r="BF290" s="28" t="str">
        <f t="shared" si="143"/>
        <v/>
      </c>
      <c r="BH290" s="28" t="str">
        <f>IF($E290="", "", $BH$3+SUMIF($O$8:$O289, $E290, $CJ$8:$CJ289)-SUMIF($E$8:$E289, $E290, $H$8:$H289))</f>
        <v/>
      </c>
      <c r="BJ290" s="17" t="str">
        <f t="shared" si="144"/>
        <v/>
      </c>
      <c r="BM290" s="28" t="str">
        <f t="shared" si="145"/>
        <v/>
      </c>
      <c r="BN290" s="26"/>
      <c r="BO290" s="28" t="str">
        <f>IF($O290="", "", $BH$3+SUMIF($O$8:$O289, $O290, $CP$8:$CP289)-SUMIF($E$8:$E289, $O290, $H$8:$H289))</f>
        <v/>
      </c>
      <c r="BP290" s="26"/>
      <c r="BQ290" s="69" t="str">
        <f>IF($AG290="", "", IF($R290="", $BQ$5, IFERROR(INDEX('Game Setup'!$JE$8:$JE$176, MATCH($R290, 'Game Setup'!$JE$8:$JE$176, 1)), "")))</f>
        <v/>
      </c>
      <c r="BR290" s="26"/>
      <c r="BS290" s="73" t="str">
        <f>IF(OR($E290="", $BQ290=""), "", IFERROR(INDEX('Game Setup'!$ML$8:$NE$176, MATCH($BQ290, 'Game Setup'!$JE$8:$JE$176, 0), MATCH($E290, 'Game Setup'!$ML$7:$NE$7, 0)), ""))</f>
        <v/>
      </c>
      <c r="BT290" s="74" t="str">
        <f>IF(OR($O290="", $BQ290=""), "", IFERROR(INDEX('Game Setup'!$ML$8:$NE$176, MATCH($BQ290, 'Game Setup'!$JE$8:$JE$176, 0), MATCH($O290, 'Game Setup'!$ML$7:$NE$7, 0)), ""))</f>
        <v/>
      </c>
      <c r="BU290" s="74" t="str">
        <f>IF(OR($O290="", $BQ290=""), "", IFERROR(INDEX('Game Setup'!$NG$8:$NG$176, MATCH($BQ290, 'Game Setup'!$JE$8:$JE$176, 0)), ""))</f>
        <v/>
      </c>
      <c r="BV290" s="26"/>
      <c r="BW290" s="179" t="str">
        <f t="shared" si="146"/>
        <v/>
      </c>
      <c r="BX290" s="180" t="str">
        <f t="shared" si="147"/>
        <v/>
      </c>
      <c r="BY290" s="26"/>
      <c r="BZ290" s="40" t="str">
        <f t="shared" si="130"/>
        <v/>
      </c>
      <c r="CB290" s="40" t="str">
        <f t="shared" si="131"/>
        <v/>
      </c>
      <c r="CD290" s="28" t="str">
        <f t="shared" si="132"/>
        <v/>
      </c>
      <c r="CF290" s="28" t="str">
        <f t="shared" si="148"/>
        <v/>
      </c>
      <c r="CH290" s="28" t="str">
        <f t="shared" si="133"/>
        <v/>
      </c>
      <c r="CJ290" s="28" t="str">
        <f t="shared" si="149"/>
        <v/>
      </c>
      <c r="CL290" s="28">
        <f t="shared" si="150"/>
        <v>0</v>
      </c>
      <c r="CN290" s="28" t="str">
        <f t="shared" si="151"/>
        <v/>
      </c>
      <c r="CO290" s="26"/>
      <c r="CP290" s="28" t="str">
        <f t="shared" si="134"/>
        <v/>
      </c>
      <c r="CS290" s="17" t="str">
        <f t="shared" si="152"/>
        <v/>
      </c>
      <c r="CT290" s="19" t="str">
        <f t="shared" si="153"/>
        <v/>
      </c>
      <c r="CV290" s="179" t="str">
        <f t="shared" si="154"/>
        <v/>
      </c>
      <c r="CW290" s="180" t="str">
        <f t="shared" si="155"/>
        <v/>
      </c>
      <c r="CY290" s="28" t="str">
        <f t="shared" si="156"/>
        <v/>
      </c>
      <c r="CZ290" s="28" t="str">
        <f t="shared" si="157"/>
        <v/>
      </c>
      <c r="DU290" s="121" t="str">
        <f t="shared" si="135"/>
        <v/>
      </c>
      <c r="DW290" s="17" t="str">
        <f t="shared" si="136"/>
        <v/>
      </c>
    </row>
    <row r="291" spans="1:127" ht="30" customHeight="1" x14ac:dyDescent="0.25">
      <c r="A291" s="34"/>
      <c r="B291" s="266" t="str">
        <f t="shared" si="158"/>
        <v/>
      </c>
      <c r="C291" s="267"/>
      <c r="D291" s="268"/>
      <c r="E291" s="269"/>
      <c r="F291" s="269"/>
      <c r="G291" s="269"/>
      <c r="H291" s="270"/>
      <c r="I291" s="270"/>
      <c r="J291" s="270"/>
      <c r="K291" s="270"/>
      <c r="L291" s="270"/>
      <c r="M291" s="270"/>
      <c r="N291" s="270"/>
      <c r="O291" s="269"/>
      <c r="P291" s="269"/>
      <c r="Q291" s="269"/>
      <c r="R291" s="271"/>
      <c r="S291" s="272"/>
      <c r="T291" s="254" t="str">
        <f t="shared" si="129"/>
        <v/>
      </c>
      <c r="U291" s="255"/>
      <c r="V291" s="34"/>
      <c r="AG291" s="17" t="str">
        <f t="shared" si="137"/>
        <v/>
      </c>
      <c r="AI291" s="263">
        <v>284</v>
      </c>
      <c r="AJ291" s="264"/>
      <c r="AK291" s="265"/>
      <c r="AL291" s="263" t="str">
        <f t="shared" si="138"/>
        <v/>
      </c>
      <c r="AM291" s="264"/>
      <c r="AN291" s="264"/>
      <c r="AO291" s="263" t="str">
        <f t="shared" si="139"/>
        <v/>
      </c>
      <c r="AP291" s="264"/>
      <c r="AQ291" s="264"/>
      <c r="AR291" s="264"/>
      <c r="AS291" s="264"/>
      <c r="AT291" s="264"/>
      <c r="AU291" s="265"/>
      <c r="AV291" s="263" t="str">
        <f t="shared" si="140"/>
        <v/>
      </c>
      <c r="AW291" s="264"/>
      <c r="AX291" s="264"/>
      <c r="AY291" s="263" t="str">
        <f t="shared" si="141"/>
        <v/>
      </c>
      <c r="AZ291" s="265"/>
      <c r="BB291" s="24" t="str">
        <f>IF($AG291="", "", IF(AND($AL291="", $AO291="", $AV291="", $AY291=""), $BB$3, IF(COUNTIF($BB$8:$BB290, $BB$4)&gt;0, $BB$5, $BB$4)))</f>
        <v/>
      </c>
      <c r="BD291" s="31" t="str">
        <f t="shared" si="142"/>
        <v/>
      </c>
      <c r="BF291" s="28" t="str">
        <f t="shared" si="143"/>
        <v/>
      </c>
      <c r="BH291" s="28" t="str">
        <f>IF($E291="", "", $BH$3+SUMIF($O$8:$O290, $E291, $CJ$8:$CJ290)-SUMIF($E$8:$E290, $E291, $H$8:$H290))</f>
        <v/>
      </c>
      <c r="BJ291" s="17" t="str">
        <f t="shared" si="144"/>
        <v/>
      </c>
      <c r="BM291" s="28" t="str">
        <f t="shared" si="145"/>
        <v/>
      </c>
      <c r="BN291" s="26"/>
      <c r="BO291" s="28" t="str">
        <f>IF($O291="", "", $BH$3+SUMIF($O$8:$O290, $O291, $CP$8:$CP290)-SUMIF($E$8:$E290, $O291, $H$8:$H290))</f>
        <v/>
      </c>
      <c r="BP291" s="26"/>
      <c r="BQ291" s="69" t="str">
        <f>IF($AG291="", "", IF($R291="", $BQ$5, IFERROR(INDEX('Game Setup'!$JE$8:$JE$176, MATCH($R291, 'Game Setup'!$JE$8:$JE$176, 1)), "")))</f>
        <v/>
      </c>
      <c r="BR291" s="26"/>
      <c r="BS291" s="73" t="str">
        <f>IF(OR($E291="", $BQ291=""), "", IFERROR(INDEX('Game Setup'!$ML$8:$NE$176, MATCH($BQ291, 'Game Setup'!$JE$8:$JE$176, 0), MATCH($E291, 'Game Setup'!$ML$7:$NE$7, 0)), ""))</f>
        <v/>
      </c>
      <c r="BT291" s="74" t="str">
        <f>IF(OR($O291="", $BQ291=""), "", IFERROR(INDEX('Game Setup'!$ML$8:$NE$176, MATCH($BQ291, 'Game Setup'!$JE$8:$JE$176, 0), MATCH($O291, 'Game Setup'!$ML$7:$NE$7, 0)), ""))</f>
        <v/>
      </c>
      <c r="BU291" s="74" t="str">
        <f>IF(OR($O291="", $BQ291=""), "", IFERROR(INDEX('Game Setup'!$NG$8:$NG$176, MATCH($BQ291, 'Game Setup'!$JE$8:$JE$176, 0)), ""))</f>
        <v/>
      </c>
      <c r="BV291" s="26"/>
      <c r="BW291" s="179" t="str">
        <f t="shared" si="146"/>
        <v/>
      </c>
      <c r="BX291" s="180" t="str">
        <f t="shared" si="147"/>
        <v/>
      </c>
      <c r="BY291" s="26"/>
      <c r="BZ291" s="40" t="str">
        <f t="shared" si="130"/>
        <v/>
      </c>
      <c r="CB291" s="40" t="str">
        <f t="shared" si="131"/>
        <v/>
      </c>
      <c r="CD291" s="28" t="str">
        <f t="shared" si="132"/>
        <v/>
      </c>
      <c r="CF291" s="28" t="str">
        <f t="shared" si="148"/>
        <v/>
      </c>
      <c r="CH291" s="28" t="str">
        <f t="shared" si="133"/>
        <v/>
      </c>
      <c r="CJ291" s="28" t="str">
        <f t="shared" si="149"/>
        <v/>
      </c>
      <c r="CL291" s="28">
        <f t="shared" si="150"/>
        <v>0</v>
      </c>
      <c r="CN291" s="28" t="str">
        <f t="shared" si="151"/>
        <v/>
      </c>
      <c r="CO291" s="26"/>
      <c r="CP291" s="28" t="str">
        <f t="shared" si="134"/>
        <v/>
      </c>
      <c r="CS291" s="17" t="str">
        <f t="shared" si="152"/>
        <v/>
      </c>
      <c r="CT291" s="19" t="str">
        <f t="shared" si="153"/>
        <v/>
      </c>
      <c r="CV291" s="179" t="str">
        <f t="shared" si="154"/>
        <v/>
      </c>
      <c r="CW291" s="180" t="str">
        <f t="shared" si="155"/>
        <v/>
      </c>
      <c r="CY291" s="28" t="str">
        <f t="shared" si="156"/>
        <v/>
      </c>
      <c r="CZ291" s="28" t="str">
        <f t="shared" si="157"/>
        <v/>
      </c>
      <c r="DU291" s="121" t="str">
        <f t="shared" si="135"/>
        <v/>
      </c>
      <c r="DW291" s="17" t="str">
        <f t="shared" si="136"/>
        <v/>
      </c>
    </row>
    <row r="292" spans="1:127" ht="30" customHeight="1" x14ac:dyDescent="0.25">
      <c r="A292" s="34"/>
      <c r="B292" s="266" t="str">
        <f t="shared" si="158"/>
        <v/>
      </c>
      <c r="C292" s="267"/>
      <c r="D292" s="268"/>
      <c r="E292" s="269"/>
      <c r="F292" s="269"/>
      <c r="G292" s="269"/>
      <c r="H292" s="270"/>
      <c r="I292" s="270"/>
      <c r="J292" s="270"/>
      <c r="K292" s="270"/>
      <c r="L292" s="270"/>
      <c r="M292" s="270"/>
      <c r="N292" s="270"/>
      <c r="O292" s="269"/>
      <c r="P292" s="269"/>
      <c r="Q292" s="269"/>
      <c r="R292" s="271"/>
      <c r="S292" s="272"/>
      <c r="T292" s="254" t="str">
        <f t="shared" si="129"/>
        <v/>
      </c>
      <c r="U292" s="255"/>
      <c r="V292" s="34"/>
      <c r="AG292" s="17" t="str">
        <f t="shared" si="137"/>
        <v/>
      </c>
      <c r="AI292" s="263">
        <v>285</v>
      </c>
      <c r="AJ292" s="264"/>
      <c r="AK292" s="265"/>
      <c r="AL292" s="263" t="str">
        <f t="shared" si="138"/>
        <v/>
      </c>
      <c r="AM292" s="264"/>
      <c r="AN292" s="264"/>
      <c r="AO292" s="263" t="str">
        <f t="shared" si="139"/>
        <v/>
      </c>
      <c r="AP292" s="264"/>
      <c r="AQ292" s="264"/>
      <c r="AR292" s="264"/>
      <c r="AS292" s="264"/>
      <c r="AT292" s="264"/>
      <c r="AU292" s="265"/>
      <c r="AV292" s="263" t="str">
        <f t="shared" si="140"/>
        <v/>
      </c>
      <c r="AW292" s="264"/>
      <c r="AX292" s="264"/>
      <c r="AY292" s="263" t="str">
        <f t="shared" si="141"/>
        <v/>
      </c>
      <c r="AZ292" s="265"/>
      <c r="BB292" s="24" t="str">
        <f>IF($AG292="", "", IF(AND($AL292="", $AO292="", $AV292="", $AY292=""), $BB$3, IF(COUNTIF($BB$8:$BB291, $BB$4)&gt;0, $BB$5, $BB$4)))</f>
        <v/>
      </c>
      <c r="BD292" s="31" t="str">
        <f t="shared" si="142"/>
        <v/>
      </c>
      <c r="BF292" s="28" t="str">
        <f t="shared" si="143"/>
        <v/>
      </c>
      <c r="BH292" s="28" t="str">
        <f>IF($E292="", "", $BH$3+SUMIF($O$8:$O291, $E292, $CJ$8:$CJ291)-SUMIF($E$8:$E291, $E292, $H$8:$H291))</f>
        <v/>
      </c>
      <c r="BJ292" s="17" t="str">
        <f t="shared" si="144"/>
        <v/>
      </c>
      <c r="BM292" s="28" t="str">
        <f t="shared" si="145"/>
        <v/>
      </c>
      <c r="BN292" s="26"/>
      <c r="BO292" s="28" t="str">
        <f>IF($O292="", "", $BH$3+SUMIF($O$8:$O291, $O292, $CP$8:$CP291)-SUMIF($E$8:$E291, $O292, $H$8:$H291))</f>
        <v/>
      </c>
      <c r="BP292" s="26"/>
      <c r="BQ292" s="69" t="str">
        <f>IF($AG292="", "", IF($R292="", $BQ$5, IFERROR(INDEX('Game Setup'!$JE$8:$JE$176, MATCH($R292, 'Game Setup'!$JE$8:$JE$176, 1)), "")))</f>
        <v/>
      </c>
      <c r="BR292" s="26"/>
      <c r="BS292" s="73" t="str">
        <f>IF(OR($E292="", $BQ292=""), "", IFERROR(INDEX('Game Setup'!$ML$8:$NE$176, MATCH($BQ292, 'Game Setup'!$JE$8:$JE$176, 0), MATCH($E292, 'Game Setup'!$ML$7:$NE$7, 0)), ""))</f>
        <v/>
      </c>
      <c r="BT292" s="74" t="str">
        <f>IF(OR($O292="", $BQ292=""), "", IFERROR(INDEX('Game Setup'!$ML$8:$NE$176, MATCH($BQ292, 'Game Setup'!$JE$8:$JE$176, 0), MATCH($O292, 'Game Setup'!$ML$7:$NE$7, 0)), ""))</f>
        <v/>
      </c>
      <c r="BU292" s="74" t="str">
        <f>IF(OR($O292="", $BQ292=""), "", IFERROR(INDEX('Game Setup'!$NG$8:$NG$176, MATCH($BQ292, 'Game Setup'!$JE$8:$JE$176, 0)), ""))</f>
        <v/>
      </c>
      <c r="BV292" s="26"/>
      <c r="BW292" s="179" t="str">
        <f t="shared" si="146"/>
        <v/>
      </c>
      <c r="BX292" s="180" t="str">
        <f t="shared" si="147"/>
        <v/>
      </c>
      <c r="BY292" s="26"/>
      <c r="BZ292" s="40" t="str">
        <f t="shared" si="130"/>
        <v/>
      </c>
      <c r="CB292" s="40" t="str">
        <f t="shared" si="131"/>
        <v/>
      </c>
      <c r="CD292" s="28" t="str">
        <f t="shared" si="132"/>
        <v/>
      </c>
      <c r="CF292" s="28" t="str">
        <f t="shared" si="148"/>
        <v/>
      </c>
      <c r="CH292" s="28" t="str">
        <f t="shared" si="133"/>
        <v/>
      </c>
      <c r="CJ292" s="28" t="str">
        <f t="shared" si="149"/>
        <v/>
      </c>
      <c r="CL292" s="28">
        <f t="shared" si="150"/>
        <v>0</v>
      </c>
      <c r="CN292" s="28" t="str">
        <f t="shared" si="151"/>
        <v/>
      </c>
      <c r="CO292" s="26"/>
      <c r="CP292" s="28" t="str">
        <f t="shared" si="134"/>
        <v/>
      </c>
      <c r="CS292" s="17" t="str">
        <f t="shared" si="152"/>
        <v/>
      </c>
      <c r="CT292" s="19" t="str">
        <f t="shared" si="153"/>
        <v/>
      </c>
      <c r="CV292" s="179" t="str">
        <f t="shared" si="154"/>
        <v/>
      </c>
      <c r="CW292" s="180" t="str">
        <f t="shared" si="155"/>
        <v/>
      </c>
      <c r="CY292" s="28" t="str">
        <f t="shared" si="156"/>
        <v/>
      </c>
      <c r="CZ292" s="28" t="str">
        <f t="shared" si="157"/>
        <v/>
      </c>
      <c r="DU292" s="121" t="str">
        <f t="shared" si="135"/>
        <v/>
      </c>
      <c r="DW292" s="17" t="str">
        <f t="shared" si="136"/>
        <v/>
      </c>
    </row>
    <row r="293" spans="1:127" ht="30" customHeight="1" x14ac:dyDescent="0.25">
      <c r="A293" s="34"/>
      <c r="B293" s="266" t="str">
        <f t="shared" si="158"/>
        <v/>
      </c>
      <c r="C293" s="267"/>
      <c r="D293" s="268"/>
      <c r="E293" s="269"/>
      <c r="F293" s="269"/>
      <c r="G293" s="269"/>
      <c r="H293" s="270"/>
      <c r="I293" s="270"/>
      <c r="J293" s="270"/>
      <c r="K293" s="270"/>
      <c r="L293" s="270"/>
      <c r="M293" s="270"/>
      <c r="N293" s="270"/>
      <c r="O293" s="269"/>
      <c r="P293" s="269"/>
      <c r="Q293" s="269"/>
      <c r="R293" s="271"/>
      <c r="S293" s="272"/>
      <c r="T293" s="254" t="str">
        <f t="shared" si="129"/>
        <v/>
      </c>
      <c r="U293" s="255"/>
      <c r="V293" s="34"/>
      <c r="AG293" s="17" t="str">
        <f t="shared" si="137"/>
        <v/>
      </c>
      <c r="AI293" s="263">
        <v>286</v>
      </c>
      <c r="AJ293" s="264"/>
      <c r="AK293" s="265"/>
      <c r="AL293" s="263" t="str">
        <f t="shared" si="138"/>
        <v/>
      </c>
      <c r="AM293" s="264"/>
      <c r="AN293" s="264"/>
      <c r="AO293" s="263" t="str">
        <f t="shared" si="139"/>
        <v/>
      </c>
      <c r="AP293" s="264"/>
      <c r="AQ293" s="264"/>
      <c r="AR293" s="264"/>
      <c r="AS293" s="264"/>
      <c r="AT293" s="264"/>
      <c r="AU293" s="265"/>
      <c r="AV293" s="263" t="str">
        <f t="shared" si="140"/>
        <v/>
      </c>
      <c r="AW293" s="264"/>
      <c r="AX293" s="264"/>
      <c r="AY293" s="263" t="str">
        <f t="shared" si="141"/>
        <v/>
      </c>
      <c r="AZ293" s="265"/>
      <c r="BB293" s="24" t="str">
        <f>IF($AG293="", "", IF(AND($AL293="", $AO293="", $AV293="", $AY293=""), $BB$3, IF(COUNTIF($BB$8:$BB292, $BB$4)&gt;0, $BB$5, $BB$4)))</f>
        <v/>
      </c>
      <c r="BD293" s="31" t="str">
        <f t="shared" si="142"/>
        <v/>
      </c>
      <c r="BF293" s="28" t="str">
        <f t="shared" si="143"/>
        <v/>
      </c>
      <c r="BH293" s="28" t="str">
        <f>IF($E293="", "", $BH$3+SUMIF($O$8:$O292, $E293, $CJ$8:$CJ292)-SUMIF($E$8:$E292, $E293, $H$8:$H292))</f>
        <v/>
      </c>
      <c r="BJ293" s="17" t="str">
        <f t="shared" si="144"/>
        <v/>
      </c>
      <c r="BM293" s="28" t="str">
        <f t="shared" si="145"/>
        <v/>
      </c>
      <c r="BN293" s="26"/>
      <c r="BO293" s="28" t="str">
        <f>IF($O293="", "", $BH$3+SUMIF($O$8:$O292, $O293, $CP$8:$CP292)-SUMIF($E$8:$E292, $O293, $H$8:$H292))</f>
        <v/>
      </c>
      <c r="BP293" s="26"/>
      <c r="BQ293" s="69" t="str">
        <f>IF($AG293="", "", IF($R293="", $BQ$5, IFERROR(INDEX('Game Setup'!$JE$8:$JE$176, MATCH($R293, 'Game Setup'!$JE$8:$JE$176, 1)), "")))</f>
        <v/>
      </c>
      <c r="BR293" s="26"/>
      <c r="BS293" s="73" t="str">
        <f>IF(OR($E293="", $BQ293=""), "", IFERROR(INDEX('Game Setup'!$ML$8:$NE$176, MATCH($BQ293, 'Game Setup'!$JE$8:$JE$176, 0), MATCH($E293, 'Game Setup'!$ML$7:$NE$7, 0)), ""))</f>
        <v/>
      </c>
      <c r="BT293" s="74" t="str">
        <f>IF(OR($O293="", $BQ293=""), "", IFERROR(INDEX('Game Setup'!$ML$8:$NE$176, MATCH($BQ293, 'Game Setup'!$JE$8:$JE$176, 0), MATCH($O293, 'Game Setup'!$ML$7:$NE$7, 0)), ""))</f>
        <v/>
      </c>
      <c r="BU293" s="74" t="str">
        <f>IF(OR($O293="", $BQ293=""), "", IFERROR(INDEX('Game Setup'!$NG$8:$NG$176, MATCH($BQ293, 'Game Setup'!$JE$8:$JE$176, 0)), ""))</f>
        <v/>
      </c>
      <c r="BV293" s="26"/>
      <c r="BW293" s="179" t="str">
        <f t="shared" si="146"/>
        <v/>
      </c>
      <c r="BX293" s="180" t="str">
        <f t="shared" si="147"/>
        <v/>
      </c>
      <c r="BY293" s="26"/>
      <c r="BZ293" s="40" t="str">
        <f t="shared" si="130"/>
        <v/>
      </c>
      <c r="CB293" s="40" t="str">
        <f t="shared" si="131"/>
        <v/>
      </c>
      <c r="CD293" s="28" t="str">
        <f t="shared" si="132"/>
        <v/>
      </c>
      <c r="CF293" s="28" t="str">
        <f t="shared" si="148"/>
        <v/>
      </c>
      <c r="CH293" s="28" t="str">
        <f t="shared" si="133"/>
        <v/>
      </c>
      <c r="CJ293" s="28" t="str">
        <f t="shared" si="149"/>
        <v/>
      </c>
      <c r="CL293" s="28">
        <f t="shared" si="150"/>
        <v>0</v>
      </c>
      <c r="CN293" s="28" t="str">
        <f t="shared" si="151"/>
        <v/>
      </c>
      <c r="CO293" s="26"/>
      <c r="CP293" s="28" t="str">
        <f t="shared" si="134"/>
        <v/>
      </c>
      <c r="CS293" s="17" t="str">
        <f t="shared" si="152"/>
        <v/>
      </c>
      <c r="CT293" s="19" t="str">
        <f t="shared" si="153"/>
        <v/>
      </c>
      <c r="CV293" s="179" t="str">
        <f t="shared" si="154"/>
        <v/>
      </c>
      <c r="CW293" s="180" t="str">
        <f t="shared" si="155"/>
        <v/>
      </c>
      <c r="CY293" s="28" t="str">
        <f t="shared" si="156"/>
        <v/>
      </c>
      <c r="CZ293" s="28" t="str">
        <f t="shared" si="157"/>
        <v/>
      </c>
      <c r="DU293" s="121" t="str">
        <f t="shared" si="135"/>
        <v/>
      </c>
      <c r="DW293" s="17" t="str">
        <f t="shared" si="136"/>
        <v/>
      </c>
    </row>
    <row r="294" spans="1:127" ht="30" customHeight="1" x14ac:dyDescent="0.25">
      <c r="A294" s="34"/>
      <c r="B294" s="266" t="str">
        <f t="shared" si="158"/>
        <v/>
      </c>
      <c r="C294" s="267"/>
      <c r="D294" s="268"/>
      <c r="E294" s="269"/>
      <c r="F294" s="269"/>
      <c r="G294" s="269"/>
      <c r="H294" s="270"/>
      <c r="I294" s="270"/>
      <c r="J294" s="270"/>
      <c r="K294" s="270"/>
      <c r="L294" s="270"/>
      <c r="M294" s="270"/>
      <c r="N294" s="270"/>
      <c r="O294" s="269"/>
      <c r="P294" s="269"/>
      <c r="Q294" s="269"/>
      <c r="R294" s="271"/>
      <c r="S294" s="272"/>
      <c r="T294" s="254" t="str">
        <f t="shared" si="129"/>
        <v/>
      </c>
      <c r="U294" s="255"/>
      <c r="V294" s="34"/>
      <c r="AG294" s="17" t="str">
        <f t="shared" si="137"/>
        <v/>
      </c>
      <c r="AI294" s="263">
        <v>287</v>
      </c>
      <c r="AJ294" s="264"/>
      <c r="AK294" s="265"/>
      <c r="AL294" s="263" t="str">
        <f t="shared" si="138"/>
        <v/>
      </c>
      <c r="AM294" s="264"/>
      <c r="AN294" s="264"/>
      <c r="AO294" s="263" t="str">
        <f t="shared" si="139"/>
        <v/>
      </c>
      <c r="AP294" s="264"/>
      <c r="AQ294" s="264"/>
      <c r="AR294" s="264"/>
      <c r="AS294" s="264"/>
      <c r="AT294" s="264"/>
      <c r="AU294" s="265"/>
      <c r="AV294" s="263" t="str">
        <f t="shared" si="140"/>
        <v/>
      </c>
      <c r="AW294" s="264"/>
      <c r="AX294" s="264"/>
      <c r="AY294" s="263" t="str">
        <f t="shared" si="141"/>
        <v/>
      </c>
      <c r="AZ294" s="265"/>
      <c r="BB294" s="24" t="str">
        <f>IF($AG294="", "", IF(AND($AL294="", $AO294="", $AV294="", $AY294=""), $BB$3, IF(COUNTIF($BB$8:$BB293, $BB$4)&gt;0, $BB$5, $BB$4)))</f>
        <v/>
      </c>
      <c r="BD294" s="31" t="str">
        <f t="shared" si="142"/>
        <v/>
      </c>
      <c r="BF294" s="28" t="str">
        <f t="shared" si="143"/>
        <v/>
      </c>
      <c r="BH294" s="28" t="str">
        <f>IF($E294="", "", $BH$3+SUMIF($O$8:$O293, $E294, $CJ$8:$CJ293)-SUMIF($E$8:$E293, $E294, $H$8:$H293))</f>
        <v/>
      </c>
      <c r="BJ294" s="17" t="str">
        <f t="shared" si="144"/>
        <v/>
      </c>
      <c r="BM294" s="28" t="str">
        <f t="shared" si="145"/>
        <v/>
      </c>
      <c r="BN294" s="26"/>
      <c r="BO294" s="28" t="str">
        <f>IF($O294="", "", $BH$3+SUMIF($O$8:$O293, $O294, $CP$8:$CP293)-SUMIF($E$8:$E293, $O294, $H$8:$H293))</f>
        <v/>
      </c>
      <c r="BP294" s="26"/>
      <c r="BQ294" s="69" t="str">
        <f>IF($AG294="", "", IF($R294="", $BQ$5, IFERROR(INDEX('Game Setup'!$JE$8:$JE$176, MATCH($R294, 'Game Setup'!$JE$8:$JE$176, 1)), "")))</f>
        <v/>
      </c>
      <c r="BR294" s="26"/>
      <c r="BS294" s="73" t="str">
        <f>IF(OR($E294="", $BQ294=""), "", IFERROR(INDEX('Game Setup'!$ML$8:$NE$176, MATCH($BQ294, 'Game Setup'!$JE$8:$JE$176, 0), MATCH($E294, 'Game Setup'!$ML$7:$NE$7, 0)), ""))</f>
        <v/>
      </c>
      <c r="BT294" s="74" t="str">
        <f>IF(OR($O294="", $BQ294=""), "", IFERROR(INDEX('Game Setup'!$ML$8:$NE$176, MATCH($BQ294, 'Game Setup'!$JE$8:$JE$176, 0), MATCH($O294, 'Game Setup'!$ML$7:$NE$7, 0)), ""))</f>
        <v/>
      </c>
      <c r="BU294" s="74" t="str">
        <f>IF(OR($O294="", $BQ294=""), "", IFERROR(INDEX('Game Setup'!$NG$8:$NG$176, MATCH($BQ294, 'Game Setup'!$JE$8:$JE$176, 0)), ""))</f>
        <v/>
      </c>
      <c r="BV294" s="26"/>
      <c r="BW294" s="179" t="str">
        <f t="shared" si="146"/>
        <v/>
      </c>
      <c r="BX294" s="180" t="str">
        <f t="shared" si="147"/>
        <v/>
      </c>
      <c r="BY294" s="26"/>
      <c r="BZ294" s="40" t="str">
        <f t="shared" si="130"/>
        <v/>
      </c>
      <c r="CB294" s="40" t="str">
        <f t="shared" si="131"/>
        <v/>
      </c>
      <c r="CD294" s="28" t="str">
        <f t="shared" si="132"/>
        <v/>
      </c>
      <c r="CF294" s="28" t="str">
        <f t="shared" si="148"/>
        <v/>
      </c>
      <c r="CH294" s="28" t="str">
        <f t="shared" si="133"/>
        <v/>
      </c>
      <c r="CJ294" s="28" t="str">
        <f t="shared" si="149"/>
        <v/>
      </c>
      <c r="CL294" s="28">
        <f t="shared" si="150"/>
        <v>0</v>
      </c>
      <c r="CN294" s="28" t="str">
        <f t="shared" si="151"/>
        <v/>
      </c>
      <c r="CO294" s="26"/>
      <c r="CP294" s="28" t="str">
        <f t="shared" si="134"/>
        <v/>
      </c>
      <c r="CS294" s="17" t="str">
        <f t="shared" si="152"/>
        <v/>
      </c>
      <c r="CT294" s="19" t="str">
        <f t="shared" si="153"/>
        <v/>
      </c>
      <c r="CV294" s="179" t="str">
        <f t="shared" si="154"/>
        <v/>
      </c>
      <c r="CW294" s="180" t="str">
        <f t="shared" si="155"/>
        <v/>
      </c>
      <c r="CY294" s="28" t="str">
        <f t="shared" si="156"/>
        <v/>
      </c>
      <c r="CZ294" s="28" t="str">
        <f t="shared" si="157"/>
        <v/>
      </c>
      <c r="DU294" s="121" t="str">
        <f t="shared" si="135"/>
        <v/>
      </c>
      <c r="DW294" s="17" t="str">
        <f t="shared" si="136"/>
        <v/>
      </c>
    </row>
    <row r="295" spans="1:127" ht="30" customHeight="1" x14ac:dyDescent="0.25">
      <c r="A295" s="34"/>
      <c r="B295" s="266" t="str">
        <f t="shared" si="158"/>
        <v/>
      </c>
      <c r="C295" s="267"/>
      <c r="D295" s="268"/>
      <c r="E295" s="269"/>
      <c r="F295" s="269"/>
      <c r="G295" s="269"/>
      <c r="H295" s="270"/>
      <c r="I295" s="270"/>
      <c r="J295" s="270"/>
      <c r="K295" s="270"/>
      <c r="L295" s="270"/>
      <c r="M295" s="270"/>
      <c r="N295" s="270"/>
      <c r="O295" s="269"/>
      <c r="P295" s="269"/>
      <c r="Q295" s="269"/>
      <c r="R295" s="271"/>
      <c r="S295" s="272"/>
      <c r="T295" s="254" t="str">
        <f t="shared" si="129"/>
        <v/>
      </c>
      <c r="U295" s="255"/>
      <c r="V295" s="34"/>
      <c r="AG295" s="17" t="str">
        <f t="shared" si="137"/>
        <v/>
      </c>
      <c r="AI295" s="263">
        <v>288</v>
      </c>
      <c r="AJ295" s="264"/>
      <c r="AK295" s="265"/>
      <c r="AL295" s="263" t="str">
        <f t="shared" si="138"/>
        <v/>
      </c>
      <c r="AM295" s="264"/>
      <c r="AN295" s="264"/>
      <c r="AO295" s="263" t="str">
        <f t="shared" si="139"/>
        <v/>
      </c>
      <c r="AP295" s="264"/>
      <c r="AQ295" s="264"/>
      <c r="AR295" s="264"/>
      <c r="AS295" s="264"/>
      <c r="AT295" s="264"/>
      <c r="AU295" s="265"/>
      <c r="AV295" s="263" t="str">
        <f t="shared" si="140"/>
        <v/>
      </c>
      <c r="AW295" s="264"/>
      <c r="AX295" s="264"/>
      <c r="AY295" s="263" t="str">
        <f t="shared" si="141"/>
        <v/>
      </c>
      <c r="AZ295" s="265"/>
      <c r="BB295" s="24" t="str">
        <f>IF($AG295="", "", IF(AND($AL295="", $AO295="", $AV295="", $AY295=""), $BB$3, IF(COUNTIF($BB$8:$BB294, $BB$4)&gt;0, $BB$5, $BB$4)))</f>
        <v/>
      </c>
      <c r="BD295" s="31" t="str">
        <f t="shared" si="142"/>
        <v/>
      </c>
      <c r="BF295" s="28" t="str">
        <f t="shared" si="143"/>
        <v/>
      </c>
      <c r="BH295" s="28" t="str">
        <f>IF($E295="", "", $BH$3+SUMIF($O$8:$O294, $E295, $CJ$8:$CJ294)-SUMIF($E$8:$E294, $E295, $H$8:$H294))</f>
        <v/>
      </c>
      <c r="BJ295" s="17" t="str">
        <f t="shared" si="144"/>
        <v/>
      </c>
      <c r="BM295" s="28" t="str">
        <f t="shared" si="145"/>
        <v/>
      </c>
      <c r="BN295" s="26"/>
      <c r="BO295" s="28" t="str">
        <f>IF($O295="", "", $BH$3+SUMIF($O$8:$O294, $O295, $CP$8:$CP294)-SUMIF($E$8:$E294, $O295, $H$8:$H294))</f>
        <v/>
      </c>
      <c r="BP295" s="26"/>
      <c r="BQ295" s="69" t="str">
        <f>IF($AG295="", "", IF($R295="", $BQ$5, IFERROR(INDEX('Game Setup'!$JE$8:$JE$176, MATCH($R295, 'Game Setup'!$JE$8:$JE$176, 1)), "")))</f>
        <v/>
      </c>
      <c r="BR295" s="26"/>
      <c r="BS295" s="73" t="str">
        <f>IF(OR($E295="", $BQ295=""), "", IFERROR(INDEX('Game Setup'!$ML$8:$NE$176, MATCH($BQ295, 'Game Setup'!$JE$8:$JE$176, 0), MATCH($E295, 'Game Setup'!$ML$7:$NE$7, 0)), ""))</f>
        <v/>
      </c>
      <c r="BT295" s="74" t="str">
        <f>IF(OR($O295="", $BQ295=""), "", IFERROR(INDEX('Game Setup'!$ML$8:$NE$176, MATCH($BQ295, 'Game Setup'!$JE$8:$JE$176, 0), MATCH($O295, 'Game Setup'!$ML$7:$NE$7, 0)), ""))</f>
        <v/>
      </c>
      <c r="BU295" s="74" t="str">
        <f>IF(OR($O295="", $BQ295=""), "", IFERROR(INDEX('Game Setup'!$NG$8:$NG$176, MATCH($BQ295, 'Game Setup'!$JE$8:$JE$176, 0)), ""))</f>
        <v/>
      </c>
      <c r="BV295" s="26"/>
      <c r="BW295" s="179" t="str">
        <f t="shared" si="146"/>
        <v/>
      </c>
      <c r="BX295" s="180" t="str">
        <f t="shared" si="147"/>
        <v/>
      </c>
      <c r="BY295" s="26"/>
      <c r="BZ295" s="40" t="str">
        <f t="shared" si="130"/>
        <v/>
      </c>
      <c r="CB295" s="40" t="str">
        <f t="shared" si="131"/>
        <v/>
      </c>
      <c r="CD295" s="28" t="str">
        <f t="shared" si="132"/>
        <v/>
      </c>
      <c r="CF295" s="28" t="str">
        <f t="shared" si="148"/>
        <v/>
      </c>
      <c r="CH295" s="28" t="str">
        <f t="shared" si="133"/>
        <v/>
      </c>
      <c r="CJ295" s="28" t="str">
        <f t="shared" si="149"/>
        <v/>
      </c>
      <c r="CL295" s="28">
        <f t="shared" si="150"/>
        <v>0</v>
      </c>
      <c r="CN295" s="28" t="str">
        <f t="shared" si="151"/>
        <v/>
      </c>
      <c r="CO295" s="26"/>
      <c r="CP295" s="28" t="str">
        <f t="shared" si="134"/>
        <v/>
      </c>
      <c r="CS295" s="17" t="str">
        <f t="shared" si="152"/>
        <v/>
      </c>
      <c r="CT295" s="19" t="str">
        <f t="shared" si="153"/>
        <v/>
      </c>
      <c r="CV295" s="179" t="str">
        <f t="shared" si="154"/>
        <v/>
      </c>
      <c r="CW295" s="180" t="str">
        <f t="shared" si="155"/>
        <v/>
      </c>
      <c r="CY295" s="28" t="str">
        <f t="shared" si="156"/>
        <v/>
      </c>
      <c r="CZ295" s="28" t="str">
        <f t="shared" si="157"/>
        <v/>
      </c>
      <c r="DU295" s="121" t="str">
        <f t="shared" si="135"/>
        <v/>
      </c>
      <c r="DW295" s="17" t="str">
        <f t="shared" si="136"/>
        <v/>
      </c>
    </row>
    <row r="296" spans="1:127" ht="30" customHeight="1" x14ac:dyDescent="0.25">
      <c r="A296" s="34"/>
      <c r="B296" s="266" t="str">
        <f t="shared" si="158"/>
        <v/>
      </c>
      <c r="C296" s="267"/>
      <c r="D296" s="268"/>
      <c r="E296" s="269"/>
      <c r="F296" s="269"/>
      <c r="G296" s="269"/>
      <c r="H296" s="270"/>
      <c r="I296" s="270"/>
      <c r="J296" s="270"/>
      <c r="K296" s="270"/>
      <c r="L296" s="270"/>
      <c r="M296" s="270"/>
      <c r="N296" s="270"/>
      <c r="O296" s="269"/>
      <c r="P296" s="269"/>
      <c r="Q296" s="269"/>
      <c r="R296" s="271"/>
      <c r="S296" s="272"/>
      <c r="T296" s="254" t="str">
        <f t="shared" si="129"/>
        <v/>
      </c>
      <c r="U296" s="255"/>
      <c r="V296" s="34"/>
      <c r="AG296" s="17" t="str">
        <f t="shared" si="137"/>
        <v/>
      </c>
      <c r="AI296" s="263">
        <v>289</v>
      </c>
      <c r="AJ296" s="264"/>
      <c r="AK296" s="265"/>
      <c r="AL296" s="263" t="str">
        <f t="shared" si="138"/>
        <v/>
      </c>
      <c r="AM296" s="264"/>
      <c r="AN296" s="264"/>
      <c r="AO296" s="263" t="str">
        <f t="shared" si="139"/>
        <v/>
      </c>
      <c r="AP296" s="264"/>
      <c r="AQ296" s="264"/>
      <c r="AR296" s="264"/>
      <c r="AS296" s="264"/>
      <c r="AT296" s="264"/>
      <c r="AU296" s="265"/>
      <c r="AV296" s="263" t="str">
        <f t="shared" si="140"/>
        <v/>
      </c>
      <c r="AW296" s="264"/>
      <c r="AX296" s="264"/>
      <c r="AY296" s="263" t="str">
        <f t="shared" si="141"/>
        <v/>
      </c>
      <c r="AZ296" s="265"/>
      <c r="BB296" s="24" t="str">
        <f>IF($AG296="", "", IF(AND($AL296="", $AO296="", $AV296="", $AY296=""), $BB$3, IF(COUNTIF($BB$8:$BB295, $BB$4)&gt;0, $BB$5, $BB$4)))</f>
        <v/>
      </c>
      <c r="BD296" s="31" t="str">
        <f t="shared" si="142"/>
        <v/>
      </c>
      <c r="BF296" s="28" t="str">
        <f t="shared" si="143"/>
        <v/>
      </c>
      <c r="BH296" s="28" t="str">
        <f>IF($E296="", "", $BH$3+SUMIF($O$8:$O295, $E296, $CJ$8:$CJ295)-SUMIF($E$8:$E295, $E296, $H$8:$H295))</f>
        <v/>
      </c>
      <c r="BJ296" s="17" t="str">
        <f t="shared" si="144"/>
        <v/>
      </c>
      <c r="BM296" s="28" t="str">
        <f t="shared" si="145"/>
        <v/>
      </c>
      <c r="BN296" s="26"/>
      <c r="BO296" s="28" t="str">
        <f>IF($O296="", "", $BH$3+SUMIF($O$8:$O295, $O296, $CP$8:$CP295)-SUMIF($E$8:$E295, $O296, $H$8:$H295))</f>
        <v/>
      </c>
      <c r="BP296" s="26"/>
      <c r="BQ296" s="69" t="str">
        <f>IF($AG296="", "", IF($R296="", $BQ$5, IFERROR(INDEX('Game Setup'!$JE$8:$JE$176, MATCH($R296, 'Game Setup'!$JE$8:$JE$176, 1)), "")))</f>
        <v/>
      </c>
      <c r="BR296" s="26"/>
      <c r="BS296" s="73" t="str">
        <f>IF(OR($E296="", $BQ296=""), "", IFERROR(INDEX('Game Setup'!$ML$8:$NE$176, MATCH($BQ296, 'Game Setup'!$JE$8:$JE$176, 0), MATCH($E296, 'Game Setup'!$ML$7:$NE$7, 0)), ""))</f>
        <v/>
      </c>
      <c r="BT296" s="74" t="str">
        <f>IF(OR($O296="", $BQ296=""), "", IFERROR(INDEX('Game Setup'!$ML$8:$NE$176, MATCH($BQ296, 'Game Setup'!$JE$8:$JE$176, 0), MATCH($O296, 'Game Setup'!$ML$7:$NE$7, 0)), ""))</f>
        <v/>
      </c>
      <c r="BU296" s="74" t="str">
        <f>IF(OR($O296="", $BQ296=""), "", IFERROR(INDEX('Game Setup'!$NG$8:$NG$176, MATCH($BQ296, 'Game Setup'!$JE$8:$JE$176, 0)), ""))</f>
        <v/>
      </c>
      <c r="BV296" s="26"/>
      <c r="BW296" s="179" t="str">
        <f t="shared" si="146"/>
        <v/>
      </c>
      <c r="BX296" s="180" t="str">
        <f t="shared" si="147"/>
        <v/>
      </c>
      <c r="BY296" s="26"/>
      <c r="BZ296" s="40" t="str">
        <f t="shared" si="130"/>
        <v/>
      </c>
      <c r="CB296" s="40" t="str">
        <f t="shared" si="131"/>
        <v/>
      </c>
      <c r="CD296" s="28" t="str">
        <f t="shared" si="132"/>
        <v/>
      </c>
      <c r="CF296" s="28" t="str">
        <f t="shared" si="148"/>
        <v/>
      </c>
      <c r="CH296" s="28" t="str">
        <f t="shared" si="133"/>
        <v/>
      </c>
      <c r="CJ296" s="28" t="str">
        <f t="shared" si="149"/>
        <v/>
      </c>
      <c r="CL296" s="28">
        <f t="shared" si="150"/>
        <v>0</v>
      </c>
      <c r="CN296" s="28" t="str">
        <f t="shared" si="151"/>
        <v/>
      </c>
      <c r="CO296" s="26"/>
      <c r="CP296" s="28" t="str">
        <f t="shared" si="134"/>
        <v/>
      </c>
      <c r="CS296" s="17" t="str">
        <f t="shared" si="152"/>
        <v/>
      </c>
      <c r="CT296" s="19" t="str">
        <f t="shared" si="153"/>
        <v/>
      </c>
      <c r="CV296" s="179" t="str">
        <f t="shared" si="154"/>
        <v/>
      </c>
      <c r="CW296" s="180" t="str">
        <f t="shared" si="155"/>
        <v/>
      </c>
      <c r="CY296" s="28" t="str">
        <f t="shared" si="156"/>
        <v/>
      </c>
      <c r="CZ296" s="28" t="str">
        <f t="shared" si="157"/>
        <v/>
      </c>
      <c r="DU296" s="121" t="str">
        <f t="shared" si="135"/>
        <v/>
      </c>
      <c r="DW296" s="17" t="str">
        <f t="shared" si="136"/>
        <v/>
      </c>
    </row>
    <row r="297" spans="1:127" ht="30" customHeight="1" x14ac:dyDescent="0.25">
      <c r="A297" s="34"/>
      <c r="B297" s="266" t="str">
        <f t="shared" si="158"/>
        <v/>
      </c>
      <c r="C297" s="267"/>
      <c r="D297" s="268"/>
      <c r="E297" s="269"/>
      <c r="F297" s="269"/>
      <c r="G297" s="269"/>
      <c r="H297" s="270"/>
      <c r="I297" s="270"/>
      <c r="J297" s="270"/>
      <c r="K297" s="270"/>
      <c r="L297" s="270"/>
      <c r="M297" s="270"/>
      <c r="N297" s="270"/>
      <c r="O297" s="269"/>
      <c r="P297" s="269"/>
      <c r="Q297" s="269"/>
      <c r="R297" s="271"/>
      <c r="S297" s="272"/>
      <c r="T297" s="254" t="str">
        <f t="shared" si="129"/>
        <v/>
      </c>
      <c r="U297" s="255"/>
      <c r="V297" s="34"/>
      <c r="AG297" s="17" t="str">
        <f t="shared" si="137"/>
        <v/>
      </c>
      <c r="AI297" s="263">
        <v>290</v>
      </c>
      <c r="AJ297" s="264"/>
      <c r="AK297" s="265"/>
      <c r="AL297" s="263" t="str">
        <f t="shared" si="138"/>
        <v/>
      </c>
      <c r="AM297" s="264"/>
      <c r="AN297" s="264"/>
      <c r="AO297" s="263" t="str">
        <f t="shared" si="139"/>
        <v/>
      </c>
      <c r="AP297" s="264"/>
      <c r="AQ297" s="264"/>
      <c r="AR297" s="264"/>
      <c r="AS297" s="264"/>
      <c r="AT297" s="264"/>
      <c r="AU297" s="265"/>
      <c r="AV297" s="263" t="str">
        <f t="shared" si="140"/>
        <v/>
      </c>
      <c r="AW297" s="264"/>
      <c r="AX297" s="264"/>
      <c r="AY297" s="263" t="str">
        <f t="shared" si="141"/>
        <v/>
      </c>
      <c r="AZ297" s="265"/>
      <c r="BB297" s="24" t="str">
        <f>IF($AG297="", "", IF(AND($AL297="", $AO297="", $AV297="", $AY297=""), $BB$3, IF(COUNTIF($BB$8:$BB296, $BB$4)&gt;0, $BB$5, $BB$4)))</f>
        <v/>
      </c>
      <c r="BD297" s="31" t="str">
        <f t="shared" si="142"/>
        <v/>
      </c>
      <c r="BF297" s="28" t="str">
        <f t="shared" si="143"/>
        <v/>
      </c>
      <c r="BH297" s="28" t="str">
        <f>IF($E297="", "", $BH$3+SUMIF($O$8:$O296, $E297, $CJ$8:$CJ296)-SUMIF($E$8:$E296, $E297, $H$8:$H296))</f>
        <v/>
      </c>
      <c r="BJ297" s="17" t="str">
        <f t="shared" si="144"/>
        <v/>
      </c>
      <c r="BM297" s="28" t="str">
        <f t="shared" si="145"/>
        <v/>
      </c>
      <c r="BN297" s="26"/>
      <c r="BO297" s="28" t="str">
        <f>IF($O297="", "", $BH$3+SUMIF($O$8:$O296, $O297, $CP$8:$CP296)-SUMIF($E$8:$E296, $O297, $H$8:$H296))</f>
        <v/>
      </c>
      <c r="BP297" s="26"/>
      <c r="BQ297" s="69" t="str">
        <f>IF($AG297="", "", IF($R297="", $BQ$5, IFERROR(INDEX('Game Setup'!$JE$8:$JE$176, MATCH($R297, 'Game Setup'!$JE$8:$JE$176, 1)), "")))</f>
        <v/>
      </c>
      <c r="BR297" s="26"/>
      <c r="BS297" s="73" t="str">
        <f>IF(OR($E297="", $BQ297=""), "", IFERROR(INDEX('Game Setup'!$ML$8:$NE$176, MATCH($BQ297, 'Game Setup'!$JE$8:$JE$176, 0), MATCH($E297, 'Game Setup'!$ML$7:$NE$7, 0)), ""))</f>
        <v/>
      </c>
      <c r="BT297" s="74" t="str">
        <f>IF(OR($O297="", $BQ297=""), "", IFERROR(INDEX('Game Setup'!$ML$8:$NE$176, MATCH($BQ297, 'Game Setup'!$JE$8:$JE$176, 0), MATCH($O297, 'Game Setup'!$ML$7:$NE$7, 0)), ""))</f>
        <v/>
      </c>
      <c r="BU297" s="74" t="str">
        <f>IF(OR($O297="", $BQ297=""), "", IFERROR(INDEX('Game Setup'!$NG$8:$NG$176, MATCH($BQ297, 'Game Setup'!$JE$8:$JE$176, 0)), ""))</f>
        <v/>
      </c>
      <c r="BV297" s="26"/>
      <c r="BW297" s="179" t="str">
        <f t="shared" si="146"/>
        <v/>
      </c>
      <c r="BX297" s="180" t="str">
        <f t="shared" si="147"/>
        <v/>
      </c>
      <c r="BY297" s="26"/>
      <c r="BZ297" s="40" t="str">
        <f t="shared" si="130"/>
        <v/>
      </c>
      <c r="CB297" s="40" t="str">
        <f t="shared" si="131"/>
        <v/>
      </c>
      <c r="CD297" s="28" t="str">
        <f t="shared" si="132"/>
        <v/>
      </c>
      <c r="CF297" s="28" t="str">
        <f t="shared" si="148"/>
        <v/>
      </c>
      <c r="CH297" s="28" t="str">
        <f t="shared" si="133"/>
        <v/>
      </c>
      <c r="CJ297" s="28" t="str">
        <f t="shared" si="149"/>
        <v/>
      </c>
      <c r="CL297" s="28">
        <f t="shared" si="150"/>
        <v>0</v>
      </c>
      <c r="CN297" s="28" t="str">
        <f t="shared" si="151"/>
        <v/>
      </c>
      <c r="CO297" s="26"/>
      <c r="CP297" s="28" t="str">
        <f t="shared" si="134"/>
        <v/>
      </c>
      <c r="CS297" s="17" t="str">
        <f t="shared" si="152"/>
        <v/>
      </c>
      <c r="CT297" s="19" t="str">
        <f t="shared" si="153"/>
        <v/>
      </c>
      <c r="CV297" s="179" t="str">
        <f t="shared" si="154"/>
        <v/>
      </c>
      <c r="CW297" s="180" t="str">
        <f t="shared" si="155"/>
        <v/>
      </c>
      <c r="CY297" s="28" t="str">
        <f t="shared" si="156"/>
        <v/>
      </c>
      <c r="CZ297" s="28" t="str">
        <f t="shared" si="157"/>
        <v/>
      </c>
      <c r="DU297" s="121" t="str">
        <f t="shared" si="135"/>
        <v/>
      </c>
      <c r="DW297" s="17" t="str">
        <f t="shared" si="136"/>
        <v/>
      </c>
    </row>
    <row r="298" spans="1:127" ht="30" customHeight="1" x14ac:dyDescent="0.25">
      <c r="A298" s="34"/>
      <c r="B298" s="266" t="str">
        <f t="shared" si="158"/>
        <v/>
      </c>
      <c r="C298" s="267"/>
      <c r="D298" s="268"/>
      <c r="E298" s="269"/>
      <c r="F298" s="269"/>
      <c r="G298" s="269"/>
      <c r="H298" s="270"/>
      <c r="I298" s="270"/>
      <c r="J298" s="270"/>
      <c r="K298" s="270"/>
      <c r="L298" s="270"/>
      <c r="M298" s="270"/>
      <c r="N298" s="270"/>
      <c r="O298" s="269"/>
      <c r="P298" s="269"/>
      <c r="Q298" s="269"/>
      <c r="R298" s="271"/>
      <c r="S298" s="272"/>
      <c r="T298" s="254" t="str">
        <f t="shared" si="129"/>
        <v/>
      </c>
      <c r="U298" s="255"/>
      <c r="V298" s="34"/>
      <c r="AG298" s="17" t="str">
        <f t="shared" si="137"/>
        <v/>
      </c>
      <c r="AI298" s="263">
        <v>291</v>
      </c>
      <c r="AJ298" s="264"/>
      <c r="AK298" s="265"/>
      <c r="AL298" s="263" t="str">
        <f t="shared" si="138"/>
        <v/>
      </c>
      <c r="AM298" s="264"/>
      <c r="AN298" s="264"/>
      <c r="AO298" s="263" t="str">
        <f t="shared" si="139"/>
        <v/>
      </c>
      <c r="AP298" s="264"/>
      <c r="AQ298" s="264"/>
      <c r="AR298" s="264"/>
      <c r="AS298" s="264"/>
      <c r="AT298" s="264"/>
      <c r="AU298" s="265"/>
      <c r="AV298" s="263" t="str">
        <f t="shared" si="140"/>
        <v/>
      </c>
      <c r="AW298" s="264"/>
      <c r="AX298" s="264"/>
      <c r="AY298" s="263" t="str">
        <f t="shared" si="141"/>
        <v/>
      </c>
      <c r="AZ298" s="265"/>
      <c r="BB298" s="24" t="str">
        <f>IF($AG298="", "", IF(AND($AL298="", $AO298="", $AV298="", $AY298=""), $BB$3, IF(COUNTIF($BB$8:$BB297, $BB$4)&gt;0, $BB$5, $BB$4)))</f>
        <v/>
      </c>
      <c r="BD298" s="31" t="str">
        <f t="shared" si="142"/>
        <v/>
      </c>
      <c r="BF298" s="28" t="str">
        <f t="shared" si="143"/>
        <v/>
      </c>
      <c r="BH298" s="28" t="str">
        <f>IF($E298="", "", $BH$3+SUMIF($O$8:$O297, $E298, $CJ$8:$CJ297)-SUMIF($E$8:$E297, $E298, $H$8:$H297))</f>
        <v/>
      </c>
      <c r="BJ298" s="17" t="str">
        <f t="shared" si="144"/>
        <v/>
      </c>
      <c r="BM298" s="28" t="str">
        <f t="shared" si="145"/>
        <v/>
      </c>
      <c r="BN298" s="26"/>
      <c r="BO298" s="28" t="str">
        <f>IF($O298="", "", $BH$3+SUMIF($O$8:$O297, $O298, $CP$8:$CP297)-SUMIF($E$8:$E297, $O298, $H$8:$H297))</f>
        <v/>
      </c>
      <c r="BP298" s="26"/>
      <c r="BQ298" s="69" t="str">
        <f>IF($AG298="", "", IF($R298="", $BQ$5, IFERROR(INDEX('Game Setup'!$JE$8:$JE$176, MATCH($R298, 'Game Setup'!$JE$8:$JE$176, 1)), "")))</f>
        <v/>
      </c>
      <c r="BR298" s="26"/>
      <c r="BS298" s="73" t="str">
        <f>IF(OR($E298="", $BQ298=""), "", IFERROR(INDEX('Game Setup'!$ML$8:$NE$176, MATCH($BQ298, 'Game Setup'!$JE$8:$JE$176, 0), MATCH($E298, 'Game Setup'!$ML$7:$NE$7, 0)), ""))</f>
        <v/>
      </c>
      <c r="BT298" s="74" t="str">
        <f>IF(OR($O298="", $BQ298=""), "", IFERROR(INDEX('Game Setup'!$ML$8:$NE$176, MATCH($BQ298, 'Game Setup'!$JE$8:$JE$176, 0), MATCH($O298, 'Game Setup'!$ML$7:$NE$7, 0)), ""))</f>
        <v/>
      </c>
      <c r="BU298" s="74" t="str">
        <f>IF(OR($O298="", $BQ298=""), "", IFERROR(INDEX('Game Setup'!$NG$8:$NG$176, MATCH($BQ298, 'Game Setup'!$JE$8:$JE$176, 0)), ""))</f>
        <v/>
      </c>
      <c r="BV298" s="26"/>
      <c r="BW298" s="179" t="str">
        <f t="shared" si="146"/>
        <v/>
      </c>
      <c r="BX298" s="180" t="str">
        <f t="shared" si="147"/>
        <v/>
      </c>
      <c r="BY298" s="26"/>
      <c r="BZ298" s="40" t="str">
        <f t="shared" si="130"/>
        <v/>
      </c>
      <c r="CB298" s="40" t="str">
        <f t="shared" si="131"/>
        <v/>
      </c>
      <c r="CD298" s="28" t="str">
        <f t="shared" si="132"/>
        <v/>
      </c>
      <c r="CF298" s="28" t="str">
        <f t="shared" si="148"/>
        <v/>
      </c>
      <c r="CH298" s="28" t="str">
        <f t="shared" si="133"/>
        <v/>
      </c>
      <c r="CJ298" s="28" t="str">
        <f t="shared" si="149"/>
        <v/>
      </c>
      <c r="CL298" s="28">
        <f t="shared" si="150"/>
        <v>0</v>
      </c>
      <c r="CN298" s="28" t="str">
        <f t="shared" si="151"/>
        <v/>
      </c>
      <c r="CO298" s="26"/>
      <c r="CP298" s="28" t="str">
        <f t="shared" si="134"/>
        <v/>
      </c>
      <c r="CS298" s="17" t="str">
        <f t="shared" si="152"/>
        <v/>
      </c>
      <c r="CT298" s="19" t="str">
        <f t="shared" si="153"/>
        <v/>
      </c>
      <c r="CV298" s="179" t="str">
        <f t="shared" si="154"/>
        <v/>
      </c>
      <c r="CW298" s="180" t="str">
        <f t="shared" si="155"/>
        <v/>
      </c>
      <c r="CY298" s="28" t="str">
        <f t="shared" si="156"/>
        <v/>
      </c>
      <c r="CZ298" s="28" t="str">
        <f t="shared" si="157"/>
        <v/>
      </c>
      <c r="DU298" s="121" t="str">
        <f t="shared" si="135"/>
        <v/>
      </c>
      <c r="DW298" s="17" t="str">
        <f t="shared" si="136"/>
        <v/>
      </c>
    </row>
    <row r="299" spans="1:127" ht="30" customHeight="1" x14ac:dyDescent="0.25">
      <c r="A299" s="34"/>
      <c r="B299" s="266" t="str">
        <f t="shared" si="158"/>
        <v/>
      </c>
      <c r="C299" s="267"/>
      <c r="D299" s="268"/>
      <c r="E299" s="269"/>
      <c r="F299" s="269"/>
      <c r="G299" s="269"/>
      <c r="H299" s="270"/>
      <c r="I299" s="270"/>
      <c r="J299" s="270"/>
      <c r="K299" s="270"/>
      <c r="L299" s="270"/>
      <c r="M299" s="270"/>
      <c r="N299" s="270"/>
      <c r="O299" s="269"/>
      <c r="P299" s="269"/>
      <c r="Q299" s="269"/>
      <c r="R299" s="271"/>
      <c r="S299" s="272"/>
      <c r="T299" s="254" t="str">
        <f t="shared" si="129"/>
        <v/>
      </c>
      <c r="U299" s="255"/>
      <c r="V299" s="34"/>
      <c r="AG299" s="17" t="str">
        <f t="shared" si="137"/>
        <v/>
      </c>
      <c r="AI299" s="263">
        <v>292</v>
      </c>
      <c r="AJ299" s="264"/>
      <c r="AK299" s="265"/>
      <c r="AL299" s="263" t="str">
        <f t="shared" si="138"/>
        <v/>
      </c>
      <c r="AM299" s="264"/>
      <c r="AN299" s="264"/>
      <c r="AO299" s="263" t="str">
        <f t="shared" si="139"/>
        <v/>
      </c>
      <c r="AP299" s="264"/>
      <c r="AQ299" s="264"/>
      <c r="AR299" s="264"/>
      <c r="AS299" s="264"/>
      <c r="AT299" s="264"/>
      <c r="AU299" s="265"/>
      <c r="AV299" s="263" t="str">
        <f t="shared" si="140"/>
        <v/>
      </c>
      <c r="AW299" s="264"/>
      <c r="AX299" s="264"/>
      <c r="AY299" s="263" t="str">
        <f t="shared" si="141"/>
        <v/>
      </c>
      <c r="AZ299" s="265"/>
      <c r="BB299" s="24" t="str">
        <f>IF($AG299="", "", IF(AND($AL299="", $AO299="", $AV299="", $AY299=""), $BB$3, IF(COUNTIF($BB$8:$BB298, $BB$4)&gt;0, $BB$5, $BB$4)))</f>
        <v/>
      </c>
      <c r="BD299" s="31" t="str">
        <f t="shared" si="142"/>
        <v/>
      </c>
      <c r="BF299" s="28" t="str">
        <f t="shared" si="143"/>
        <v/>
      </c>
      <c r="BH299" s="28" t="str">
        <f>IF($E299="", "", $BH$3+SUMIF($O$8:$O298, $E299, $CJ$8:$CJ298)-SUMIF($E$8:$E298, $E299, $H$8:$H298))</f>
        <v/>
      </c>
      <c r="BJ299" s="17" t="str">
        <f t="shared" si="144"/>
        <v/>
      </c>
      <c r="BM299" s="28" t="str">
        <f t="shared" si="145"/>
        <v/>
      </c>
      <c r="BN299" s="26"/>
      <c r="BO299" s="28" t="str">
        <f>IF($O299="", "", $BH$3+SUMIF($O$8:$O298, $O299, $CP$8:$CP298)-SUMIF($E$8:$E298, $O299, $H$8:$H298))</f>
        <v/>
      </c>
      <c r="BP299" s="26"/>
      <c r="BQ299" s="69" t="str">
        <f>IF($AG299="", "", IF($R299="", $BQ$5, IFERROR(INDEX('Game Setup'!$JE$8:$JE$176, MATCH($R299, 'Game Setup'!$JE$8:$JE$176, 1)), "")))</f>
        <v/>
      </c>
      <c r="BR299" s="26"/>
      <c r="BS299" s="73" t="str">
        <f>IF(OR($E299="", $BQ299=""), "", IFERROR(INDEX('Game Setup'!$ML$8:$NE$176, MATCH($BQ299, 'Game Setup'!$JE$8:$JE$176, 0), MATCH($E299, 'Game Setup'!$ML$7:$NE$7, 0)), ""))</f>
        <v/>
      </c>
      <c r="BT299" s="74" t="str">
        <f>IF(OR($O299="", $BQ299=""), "", IFERROR(INDEX('Game Setup'!$ML$8:$NE$176, MATCH($BQ299, 'Game Setup'!$JE$8:$JE$176, 0), MATCH($O299, 'Game Setup'!$ML$7:$NE$7, 0)), ""))</f>
        <v/>
      </c>
      <c r="BU299" s="74" t="str">
        <f>IF(OR($O299="", $BQ299=""), "", IFERROR(INDEX('Game Setup'!$NG$8:$NG$176, MATCH($BQ299, 'Game Setup'!$JE$8:$JE$176, 0)), ""))</f>
        <v/>
      </c>
      <c r="BV299" s="26"/>
      <c r="BW299" s="179" t="str">
        <f t="shared" si="146"/>
        <v/>
      </c>
      <c r="BX299" s="180" t="str">
        <f t="shared" si="147"/>
        <v/>
      </c>
      <c r="BY299" s="26"/>
      <c r="BZ299" s="40" t="str">
        <f t="shared" si="130"/>
        <v/>
      </c>
      <c r="CB299" s="40" t="str">
        <f t="shared" si="131"/>
        <v/>
      </c>
      <c r="CD299" s="28" t="str">
        <f t="shared" si="132"/>
        <v/>
      </c>
      <c r="CF299" s="28" t="str">
        <f t="shared" si="148"/>
        <v/>
      </c>
      <c r="CH299" s="28" t="str">
        <f t="shared" si="133"/>
        <v/>
      </c>
      <c r="CJ299" s="28" t="str">
        <f t="shared" si="149"/>
        <v/>
      </c>
      <c r="CL299" s="28">
        <f t="shared" si="150"/>
        <v>0</v>
      </c>
      <c r="CN299" s="28" t="str">
        <f t="shared" si="151"/>
        <v/>
      </c>
      <c r="CO299" s="26"/>
      <c r="CP299" s="28" t="str">
        <f t="shared" si="134"/>
        <v/>
      </c>
      <c r="CS299" s="17" t="str">
        <f t="shared" si="152"/>
        <v/>
      </c>
      <c r="CT299" s="19" t="str">
        <f t="shared" si="153"/>
        <v/>
      </c>
      <c r="CV299" s="179" t="str">
        <f t="shared" si="154"/>
        <v/>
      </c>
      <c r="CW299" s="180" t="str">
        <f t="shared" si="155"/>
        <v/>
      </c>
      <c r="CY299" s="28" t="str">
        <f t="shared" si="156"/>
        <v/>
      </c>
      <c r="CZ299" s="28" t="str">
        <f t="shared" si="157"/>
        <v/>
      </c>
      <c r="DU299" s="121" t="str">
        <f t="shared" si="135"/>
        <v/>
      </c>
      <c r="DW299" s="17" t="str">
        <f t="shared" si="136"/>
        <v/>
      </c>
    </row>
    <row r="300" spans="1:127" ht="30" customHeight="1" x14ac:dyDescent="0.25">
      <c r="A300" s="34"/>
      <c r="B300" s="266" t="str">
        <f t="shared" si="158"/>
        <v/>
      </c>
      <c r="C300" s="267"/>
      <c r="D300" s="268"/>
      <c r="E300" s="269"/>
      <c r="F300" s="269"/>
      <c r="G300" s="269"/>
      <c r="H300" s="270"/>
      <c r="I300" s="270"/>
      <c r="J300" s="270"/>
      <c r="K300" s="270"/>
      <c r="L300" s="270"/>
      <c r="M300" s="270"/>
      <c r="N300" s="270"/>
      <c r="O300" s="269"/>
      <c r="P300" s="269"/>
      <c r="Q300" s="269"/>
      <c r="R300" s="271"/>
      <c r="S300" s="272"/>
      <c r="T300" s="254" t="str">
        <f t="shared" si="129"/>
        <v/>
      </c>
      <c r="U300" s="255"/>
      <c r="V300" s="34"/>
      <c r="AG300" s="17" t="str">
        <f t="shared" si="137"/>
        <v/>
      </c>
      <c r="AI300" s="263">
        <v>293</v>
      </c>
      <c r="AJ300" s="264"/>
      <c r="AK300" s="265"/>
      <c r="AL300" s="263" t="str">
        <f t="shared" si="138"/>
        <v/>
      </c>
      <c r="AM300" s="264"/>
      <c r="AN300" s="264"/>
      <c r="AO300" s="263" t="str">
        <f t="shared" si="139"/>
        <v/>
      </c>
      <c r="AP300" s="264"/>
      <c r="AQ300" s="264"/>
      <c r="AR300" s="264"/>
      <c r="AS300" s="264"/>
      <c r="AT300" s="264"/>
      <c r="AU300" s="265"/>
      <c r="AV300" s="263" t="str">
        <f t="shared" si="140"/>
        <v/>
      </c>
      <c r="AW300" s="264"/>
      <c r="AX300" s="264"/>
      <c r="AY300" s="263" t="str">
        <f t="shared" si="141"/>
        <v/>
      </c>
      <c r="AZ300" s="265"/>
      <c r="BB300" s="24" t="str">
        <f>IF($AG300="", "", IF(AND($AL300="", $AO300="", $AV300="", $AY300=""), $BB$3, IF(COUNTIF($BB$8:$BB299, $BB$4)&gt;0, $BB$5, $BB$4)))</f>
        <v/>
      </c>
      <c r="BD300" s="31" t="str">
        <f t="shared" si="142"/>
        <v/>
      </c>
      <c r="BF300" s="28" t="str">
        <f t="shared" si="143"/>
        <v/>
      </c>
      <c r="BH300" s="28" t="str">
        <f>IF($E300="", "", $BH$3+SUMIF($O$8:$O299, $E300, $CJ$8:$CJ299)-SUMIF($E$8:$E299, $E300, $H$8:$H299))</f>
        <v/>
      </c>
      <c r="BJ300" s="17" t="str">
        <f t="shared" si="144"/>
        <v/>
      </c>
      <c r="BM300" s="28" t="str">
        <f t="shared" si="145"/>
        <v/>
      </c>
      <c r="BN300" s="26"/>
      <c r="BO300" s="28" t="str">
        <f>IF($O300="", "", $BH$3+SUMIF($O$8:$O299, $O300, $CP$8:$CP299)-SUMIF($E$8:$E299, $O300, $H$8:$H299))</f>
        <v/>
      </c>
      <c r="BP300" s="26"/>
      <c r="BQ300" s="69" t="str">
        <f>IF($AG300="", "", IF($R300="", $BQ$5, IFERROR(INDEX('Game Setup'!$JE$8:$JE$176, MATCH($R300, 'Game Setup'!$JE$8:$JE$176, 1)), "")))</f>
        <v/>
      </c>
      <c r="BR300" s="26"/>
      <c r="BS300" s="73" t="str">
        <f>IF(OR($E300="", $BQ300=""), "", IFERROR(INDEX('Game Setup'!$ML$8:$NE$176, MATCH($BQ300, 'Game Setup'!$JE$8:$JE$176, 0), MATCH($E300, 'Game Setup'!$ML$7:$NE$7, 0)), ""))</f>
        <v/>
      </c>
      <c r="BT300" s="74" t="str">
        <f>IF(OR($O300="", $BQ300=""), "", IFERROR(INDEX('Game Setup'!$ML$8:$NE$176, MATCH($BQ300, 'Game Setup'!$JE$8:$JE$176, 0), MATCH($O300, 'Game Setup'!$ML$7:$NE$7, 0)), ""))</f>
        <v/>
      </c>
      <c r="BU300" s="74" t="str">
        <f>IF(OR($O300="", $BQ300=""), "", IFERROR(INDEX('Game Setup'!$NG$8:$NG$176, MATCH($BQ300, 'Game Setup'!$JE$8:$JE$176, 0)), ""))</f>
        <v/>
      </c>
      <c r="BV300" s="26"/>
      <c r="BW300" s="179" t="str">
        <f t="shared" si="146"/>
        <v/>
      </c>
      <c r="BX300" s="180" t="str">
        <f t="shared" si="147"/>
        <v/>
      </c>
      <c r="BY300" s="26"/>
      <c r="BZ300" s="40" t="str">
        <f t="shared" si="130"/>
        <v/>
      </c>
      <c r="CB300" s="40" t="str">
        <f t="shared" si="131"/>
        <v/>
      </c>
      <c r="CD300" s="28" t="str">
        <f t="shared" si="132"/>
        <v/>
      </c>
      <c r="CF300" s="28" t="str">
        <f t="shared" si="148"/>
        <v/>
      </c>
      <c r="CH300" s="28" t="str">
        <f t="shared" si="133"/>
        <v/>
      </c>
      <c r="CJ300" s="28" t="str">
        <f t="shared" si="149"/>
        <v/>
      </c>
      <c r="CL300" s="28">
        <f t="shared" si="150"/>
        <v>0</v>
      </c>
      <c r="CN300" s="28" t="str">
        <f t="shared" si="151"/>
        <v/>
      </c>
      <c r="CO300" s="26"/>
      <c r="CP300" s="28" t="str">
        <f t="shared" si="134"/>
        <v/>
      </c>
      <c r="CS300" s="17" t="str">
        <f t="shared" si="152"/>
        <v/>
      </c>
      <c r="CT300" s="19" t="str">
        <f t="shared" si="153"/>
        <v/>
      </c>
      <c r="CV300" s="179" t="str">
        <f t="shared" si="154"/>
        <v/>
      </c>
      <c r="CW300" s="180" t="str">
        <f t="shared" si="155"/>
        <v/>
      </c>
      <c r="CY300" s="28" t="str">
        <f t="shared" si="156"/>
        <v/>
      </c>
      <c r="CZ300" s="28" t="str">
        <f t="shared" si="157"/>
        <v/>
      </c>
      <c r="DU300" s="121" t="str">
        <f t="shared" si="135"/>
        <v/>
      </c>
      <c r="DW300" s="17" t="str">
        <f t="shared" si="136"/>
        <v/>
      </c>
    </row>
    <row r="301" spans="1:127" ht="30" customHeight="1" x14ac:dyDescent="0.25">
      <c r="A301" s="34"/>
      <c r="B301" s="266" t="str">
        <f t="shared" si="158"/>
        <v/>
      </c>
      <c r="C301" s="267"/>
      <c r="D301" s="268"/>
      <c r="E301" s="269"/>
      <c r="F301" s="269"/>
      <c r="G301" s="269"/>
      <c r="H301" s="270"/>
      <c r="I301" s="270"/>
      <c r="J301" s="270"/>
      <c r="K301" s="270"/>
      <c r="L301" s="270"/>
      <c r="M301" s="270"/>
      <c r="N301" s="270"/>
      <c r="O301" s="269"/>
      <c r="P301" s="269"/>
      <c r="Q301" s="269"/>
      <c r="R301" s="271"/>
      <c r="S301" s="272"/>
      <c r="T301" s="254" t="str">
        <f t="shared" si="129"/>
        <v/>
      </c>
      <c r="U301" s="255"/>
      <c r="V301" s="34"/>
      <c r="AG301" s="17" t="str">
        <f t="shared" si="137"/>
        <v/>
      </c>
      <c r="AI301" s="263">
        <v>294</v>
      </c>
      <c r="AJ301" s="264"/>
      <c r="AK301" s="265"/>
      <c r="AL301" s="263" t="str">
        <f t="shared" si="138"/>
        <v/>
      </c>
      <c r="AM301" s="264"/>
      <c r="AN301" s="264"/>
      <c r="AO301" s="263" t="str">
        <f t="shared" si="139"/>
        <v/>
      </c>
      <c r="AP301" s="264"/>
      <c r="AQ301" s="264"/>
      <c r="AR301" s="264"/>
      <c r="AS301" s="264"/>
      <c r="AT301" s="264"/>
      <c r="AU301" s="265"/>
      <c r="AV301" s="263" t="str">
        <f t="shared" si="140"/>
        <v/>
      </c>
      <c r="AW301" s="264"/>
      <c r="AX301" s="264"/>
      <c r="AY301" s="263" t="str">
        <f t="shared" si="141"/>
        <v/>
      </c>
      <c r="AZ301" s="265"/>
      <c r="BB301" s="24" t="str">
        <f>IF($AG301="", "", IF(AND($AL301="", $AO301="", $AV301="", $AY301=""), $BB$3, IF(COUNTIF($BB$8:$BB300, $BB$4)&gt;0, $BB$5, $BB$4)))</f>
        <v/>
      </c>
      <c r="BD301" s="31" t="str">
        <f t="shared" si="142"/>
        <v/>
      </c>
      <c r="BF301" s="28" t="str">
        <f t="shared" si="143"/>
        <v/>
      </c>
      <c r="BH301" s="28" t="str">
        <f>IF($E301="", "", $BH$3+SUMIF($O$8:$O300, $E301, $CJ$8:$CJ300)-SUMIF($E$8:$E300, $E301, $H$8:$H300))</f>
        <v/>
      </c>
      <c r="BJ301" s="17" t="str">
        <f t="shared" si="144"/>
        <v/>
      </c>
      <c r="BM301" s="28" t="str">
        <f t="shared" si="145"/>
        <v/>
      </c>
      <c r="BN301" s="26"/>
      <c r="BO301" s="28" t="str">
        <f>IF($O301="", "", $BH$3+SUMIF($O$8:$O300, $O301, $CP$8:$CP300)-SUMIF($E$8:$E300, $O301, $H$8:$H300))</f>
        <v/>
      </c>
      <c r="BP301" s="26"/>
      <c r="BQ301" s="69" t="str">
        <f>IF($AG301="", "", IF($R301="", $BQ$5, IFERROR(INDEX('Game Setup'!$JE$8:$JE$176, MATCH($R301, 'Game Setup'!$JE$8:$JE$176, 1)), "")))</f>
        <v/>
      </c>
      <c r="BR301" s="26"/>
      <c r="BS301" s="73" t="str">
        <f>IF(OR($E301="", $BQ301=""), "", IFERROR(INDEX('Game Setup'!$ML$8:$NE$176, MATCH($BQ301, 'Game Setup'!$JE$8:$JE$176, 0), MATCH($E301, 'Game Setup'!$ML$7:$NE$7, 0)), ""))</f>
        <v/>
      </c>
      <c r="BT301" s="74" t="str">
        <f>IF(OR($O301="", $BQ301=""), "", IFERROR(INDEX('Game Setup'!$ML$8:$NE$176, MATCH($BQ301, 'Game Setup'!$JE$8:$JE$176, 0), MATCH($O301, 'Game Setup'!$ML$7:$NE$7, 0)), ""))</f>
        <v/>
      </c>
      <c r="BU301" s="74" t="str">
        <f>IF(OR($O301="", $BQ301=""), "", IFERROR(INDEX('Game Setup'!$NG$8:$NG$176, MATCH($BQ301, 'Game Setup'!$JE$8:$JE$176, 0)), ""))</f>
        <v/>
      </c>
      <c r="BV301" s="26"/>
      <c r="BW301" s="179" t="str">
        <f t="shared" si="146"/>
        <v/>
      </c>
      <c r="BX301" s="180" t="str">
        <f t="shared" si="147"/>
        <v/>
      </c>
      <c r="BY301" s="26"/>
      <c r="BZ301" s="40" t="str">
        <f t="shared" si="130"/>
        <v/>
      </c>
      <c r="CB301" s="40" t="str">
        <f t="shared" si="131"/>
        <v/>
      </c>
      <c r="CD301" s="28" t="str">
        <f t="shared" si="132"/>
        <v/>
      </c>
      <c r="CF301" s="28" t="str">
        <f t="shared" si="148"/>
        <v/>
      </c>
      <c r="CH301" s="28" t="str">
        <f t="shared" si="133"/>
        <v/>
      </c>
      <c r="CJ301" s="28" t="str">
        <f t="shared" si="149"/>
        <v/>
      </c>
      <c r="CL301" s="28">
        <f t="shared" si="150"/>
        <v>0</v>
      </c>
      <c r="CN301" s="28" t="str">
        <f t="shared" si="151"/>
        <v/>
      </c>
      <c r="CO301" s="26"/>
      <c r="CP301" s="28" t="str">
        <f t="shared" si="134"/>
        <v/>
      </c>
      <c r="CS301" s="17" t="str">
        <f t="shared" si="152"/>
        <v/>
      </c>
      <c r="CT301" s="19" t="str">
        <f t="shared" si="153"/>
        <v/>
      </c>
      <c r="CV301" s="179" t="str">
        <f t="shared" si="154"/>
        <v/>
      </c>
      <c r="CW301" s="180" t="str">
        <f t="shared" si="155"/>
        <v/>
      </c>
      <c r="CY301" s="28" t="str">
        <f t="shared" si="156"/>
        <v/>
      </c>
      <c r="CZ301" s="28" t="str">
        <f t="shared" si="157"/>
        <v/>
      </c>
      <c r="DU301" s="121" t="str">
        <f t="shared" si="135"/>
        <v/>
      </c>
      <c r="DW301" s="17" t="str">
        <f t="shared" si="136"/>
        <v/>
      </c>
    </row>
    <row r="302" spans="1:127" ht="30" customHeight="1" x14ac:dyDescent="0.25">
      <c r="A302" s="34"/>
      <c r="B302" s="266" t="str">
        <f t="shared" si="158"/>
        <v/>
      </c>
      <c r="C302" s="267"/>
      <c r="D302" s="268"/>
      <c r="E302" s="269"/>
      <c r="F302" s="269"/>
      <c r="G302" s="269"/>
      <c r="H302" s="270"/>
      <c r="I302" s="270"/>
      <c r="J302" s="270"/>
      <c r="K302" s="270"/>
      <c r="L302" s="270"/>
      <c r="M302" s="270"/>
      <c r="N302" s="270"/>
      <c r="O302" s="269"/>
      <c r="P302" s="269"/>
      <c r="Q302" s="269"/>
      <c r="R302" s="271"/>
      <c r="S302" s="272"/>
      <c r="T302" s="254" t="str">
        <f t="shared" si="129"/>
        <v/>
      </c>
      <c r="U302" s="255"/>
      <c r="V302" s="34"/>
      <c r="AG302" s="17" t="str">
        <f t="shared" si="137"/>
        <v/>
      </c>
      <c r="AI302" s="263">
        <v>295</v>
      </c>
      <c r="AJ302" s="264"/>
      <c r="AK302" s="265"/>
      <c r="AL302" s="263" t="str">
        <f t="shared" si="138"/>
        <v/>
      </c>
      <c r="AM302" s="264"/>
      <c r="AN302" s="264"/>
      <c r="AO302" s="263" t="str">
        <f t="shared" si="139"/>
        <v/>
      </c>
      <c r="AP302" s="264"/>
      <c r="AQ302" s="264"/>
      <c r="AR302" s="264"/>
      <c r="AS302" s="264"/>
      <c r="AT302" s="264"/>
      <c r="AU302" s="265"/>
      <c r="AV302" s="263" t="str">
        <f t="shared" si="140"/>
        <v/>
      </c>
      <c r="AW302" s="264"/>
      <c r="AX302" s="264"/>
      <c r="AY302" s="263" t="str">
        <f t="shared" si="141"/>
        <v/>
      </c>
      <c r="AZ302" s="265"/>
      <c r="BB302" s="24" t="str">
        <f>IF($AG302="", "", IF(AND($AL302="", $AO302="", $AV302="", $AY302=""), $BB$3, IF(COUNTIF($BB$8:$BB301, $BB$4)&gt;0, $BB$5, $BB$4)))</f>
        <v/>
      </c>
      <c r="BD302" s="31" t="str">
        <f t="shared" si="142"/>
        <v/>
      </c>
      <c r="BF302" s="28" t="str">
        <f t="shared" si="143"/>
        <v/>
      </c>
      <c r="BH302" s="28" t="str">
        <f>IF($E302="", "", $BH$3+SUMIF($O$8:$O301, $E302, $CJ$8:$CJ301)-SUMIF($E$8:$E301, $E302, $H$8:$H301))</f>
        <v/>
      </c>
      <c r="BJ302" s="17" t="str">
        <f t="shared" si="144"/>
        <v/>
      </c>
      <c r="BM302" s="28" t="str">
        <f t="shared" si="145"/>
        <v/>
      </c>
      <c r="BN302" s="26"/>
      <c r="BO302" s="28" t="str">
        <f>IF($O302="", "", $BH$3+SUMIF($O$8:$O301, $O302, $CP$8:$CP301)-SUMIF($E$8:$E301, $O302, $H$8:$H301))</f>
        <v/>
      </c>
      <c r="BP302" s="26"/>
      <c r="BQ302" s="69" t="str">
        <f>IF($AG302="", "", IF($R302="", $BQ$5, IFERROR(INDEX('Game Setup'!$JE$8:$JE$176, MATCH($R302, 'Game Setup'!$JE$8:$JE$176, 1)), "")))</f>
        <v/>
      </c>
      <c r="BR302" s="26"/>
      <c r="BS302" s="73" t="str">
        <f>IF(OR($E302="", $BQ302=""), "", IFERROR(INDEX('Game Setup'!$ML$8:$NE$176, MATCH($BQ302, 'Game Setup'!$JE$8:$JE$176, 0), MATCH($E302, 'Game Setup'!$ML$7:$NE$7, 0)), ""))</f>
        <v/>
      </c>
      <c r="BT302" s="74" t="str">
        <f>IF(OR($O302="", $BQ302=""), "", IFERROR(INDEX('Game Setup'!$ML$8:$NE$176, MATCH($BQ302, 'Game Setup'!$JE$8:$JE$176, 0), MATCH($O302, 'Game Setup'!$ML$7:$NE$7, 0)), ""))</f>
        <v/>
      </c>
      <c r="BU302" s="74" t="str">
        <f>IF(OR($O302="", $BQ302=""), "", IFERROR(INDEX('Game Setup'!$NG$8:$NG$176, MATCH($BQ302, 'Game Setup'!$JE$8:$JE$176, 0)), ""))</f>
        <v/>
      </c>
      <c r="BV302" s="26"/>
      <c r="BW302" s="179" t="str">
        <f t="shared" si="146"/>
        <v/>
      </c>
      <c r="BX302" s="180" t="str">
        <f t="shared" si="147"/>
        <v/>
      </c>
      <c r="BY302" s="26"/>
      <c r="BZ302" s="40" t="str">
        <f t="shared" si="130"/>
        <v/>
      </c>
      <c r="CB302" s="40" t="str">
        <f t="shared" si="131"/>
        <v/>
      </c>
      <c r="CD302" s="28" t="str">
        <f t="shared" si="132"/>
        <v/>
      </c>
      <c r="CF302" s="28" t="str">
        <f t="shared" si="148"/>
        <v/>
      </c>
      <c r="CH302" s="28" t="str">
        <f t="shared" si="133"/>
        <v/>
      </c>
      <c r="CJ302" s="28" t="str">
        <f t="shared" si="149"/>
        <v/>
      </c>
      <c r="CL302" s="28">
        <f t="shared" si="150"/>
        <v>0</v>
      </c>
      <c r="CN302" s="28" t="str">
        <f t="shared" si="151"/>
        <v/>
      </c>
      <c r="CO302" s="26"/>
      <c r="CP302" s="28" t="str">
        <f t="shared" si="134"/>
        <v/>
      </c>
      <c r="CS302" s="17" t="str">
        <f t="shared" si="152"/>
        <v/>
      </c>
      <c r="CT302" s="19" t="str">
        <f t="shared" si="153"/>
        <v/>
      </c>
      <c r="CV302" s="179" t="str">
        <f t="shared" si="154"/>
        <v/>
      </c>
      <c r="CW302" s="180" t="str">
        <f t="shared" si="155"/>
        <v/>
      </c>
      <c r="CY302" s="28" t="str">
        <f t="shared" si="156"/>
        <v/>
      </c>
      <c r="CZ302" s="28" t="str">
        <f t="shared" si="157"/>
        <v/>
      </c>
      <c r="DU302" s="121" t="str">
        <f t="shared" si="135"/>
        <v/>
      </c>
      <c r="DW302" s="17" t="str">
        <f t="shared" si="136"/>
        <v/>
      </c>
    </row>
    <row r="303" spans="1:127" ht="30" customHeight="1" x14ac:dyDescent="0.25">
      <c r="A303" s="34"/>
      <c r="B303" s="266" t="str">
        <f t="shared" si="158"/>
        <v/>
      </c>
      <c r="C303" s="267"/>
      <c r="D303" s="268"/>
      <c r="E303" s="269"/>
      <c r="F303" s="269"/>
      <c r="G303" s="269"/>
      <c r="H303" s="270"/>
      <c r="I303" s="270"/>
      <c r="J303" s="270"/>
      <c r="K303" s="270"/>
      <c r="L303" s="270"/>
      <c r="M303" s="270"/>
      <c r="N303" s="270"/>
      <c r="O303" s="269"/>
      <c r="P303" s="269"/>
      <c r="Q303" s="269"/>
      <c r="R303" s="271"/>
      <c r="S303" s="272"/>
      <c r="T303" s="254" t="str">
        <f t="shared" si="129"/>
        <v/>
      </c>
      <c r="U303" s="255"/>
      <c r="V303" s="34"/>
      <c r="AG303" s="17" t="str">
        <f t="shared" si="137"/>
        <v/>
      </c>
      <c r="AI303" s="263">
        <v>296</v>
      </c>
      <c r="AJ303" s="264"/>
      <c r="AK303" s="265"/>
      <c r="AL303" s="263" t="str">
        <f t="shared" si="138"/>
        <v/>
      </c>
      <c r="AM303" s="264"/>
      <c r="AN303" s="264"/>
      <c r="AO303" s="263" t="str">
        <f t="shared" si="139"/>
        <v/>
      </c>
      <c r="AP303" s="264"/>
      <c r="AQ303" s="264"/>
      <c r="AR303" s="264"/>
      <c r="AS303" s="264"/>
      <c r="AT303" s="264"/>
      <c r="AU303" s="265"/>
      <c r="AV303" s="263" t="str">
        <f t="shared" si="140"/>
        <v/>
      </c>
      <c r="AW303" s="264"/>
      <c r="AX303" s="264"/>
      <c r="AY303" s="263" t="str">
        <f t="shared" si="141"/>
        <v/>
      </c>
      <c r="AZ303" s="265"/>
      <c r="BB303" s="24" t="str">
        <f>IF($AG303="", "", IF(AND($AL303="", $AO303="", $AV303="", $AY303=""), $BB$3, IF(COUNTIF($BB$8:$BB302, $BB$4)&gt;0, $BB$5, $BB$4)))</f>
        <v/>
      </c>
      <c r="BD303" s="31" t="str">
        <f t="shared" si="142"/>
        <v/>
      </c>
      <c r="BF303" s="28" t="str">
        <f t="shared" si="143"/>
        <v/>
      </c>
      <c r="BH303" s="28" t="str">
        <f>IF($E303="", "", $BH$3+SUMIF($O$8:$O302, $E303, $CJ$8:$CJ302)-SUMIF($E$8:$E302, $E303, $H$8:$H302))</f>
        <v/>
      </c>
      <c r="BJ303" s="17" t="str">
        <f t="shared" si="144"/>
        <v/>
      </c>
      <c r="BM303" s="28" t="str">
        <f t="shared" si="145"/>
        <v/>
      </c>
      <c r="BN303" s="26"/>
      <c r="BO303" s="28" t="str">
        <f>IF($O303="", "", $BH$3+SUMIF($O$8:$O302, $O303, $CP$8:$CP302)-SUMIF($E$8:$E302, $O303, $H$8:$H302))</f>
        <v/>
      </c>
      <c r="BP303" s="26"/>
      <c r="BQ303" s="69" t="str">
        <f>IF($AG303="", "", IF($R303="", $BQ$5, IFERROR(INDEX('Game Setup'!$JE$8:$JE$176, MATCH($R303, 'Game Setup'!$JE$8:$JE$176, 1)), "")))</f>
        <v/>
      </c>
      <c r="BR303" s="26"/>
      <c r="BS303" s="73" t="str">
        <f>IF(OR($E303="", $BQ303=""), "", IFERROR(INDEX('Game Setup'!$ML$8:$NE$176, MATCH($BQ303, 'Game Setup'!$JE$8:$JE$176, 0), MATCH($E303, 'Game Setup'!$ML$7:$NE$7, 0)), ""))</f>
        <v/>
      </c>
      <c r="BT303" s="74" t="str">
        <f>IF(OR($O303="", $BQ303=""), "", IFERROR(INDEX('Game Setup'!$ML$8:$NE$176, MATCH($BQ303, 'Game Setup'!$JE$8:$JE$176, 0), MATCH($O303, 'Game Setup'!$ML$7:$NE$7, 0)), ""))</f>
        <v/>
      </c>
      <c r="BU303" s="74" t="str">
        <f>IF(OR($O303="", $BQ303=""), "", IFERROR(INDEX('Game Setup'!$NG$8:$NG$176, MATCH($BQ303, 'Game Setup'!$JE$8:$JE$176, 0)), ""))</f>
        <v/>
      </c>
      <c r="BV303" s="26"/>
      <c r="BW303" s="179" t="str">
        <f t="shared" si="146"/>
        <v/>
      </c>
      <c r="BX303" s="180" t="str">
        <f t="shared" si="147"/>
        <v/>
      </c>
      <c r="BY303" s="26"/>
      <c r="BZ303" s="40" t="str">
        <f t="shared" si="130"/>
        <v/>
      </c>
      <c r="CB303" s="40" t="str">
        <f t="shared" si="131"/>
        <v/>
      </c>
      <c r="CD303" s="28" t="str">
        <f t="shared" si="132"/>
        <v/>
      </c>
      <c r="CF303" s="28" t="str">
        <f t="shared" si="148"/>
        <v/>
      </c>
      <c r="CH303" s="28" t="str">
        <f t="shared" si="133"/>
        <v/>
      </c>
      <c r="CJ303" s="28" t="str">
        <f t="shared" si="149"/>
        <v/>
      </c>
      <c r="CL303" s="28">
        <f t="shared" si="150"/>
        <v>0</v>
      </c>
      <c r="CN303" s="28" t="str">
        <f t="shared" si="151"/>
        <v/>
      </c>
      <c r="CO303" s="26"/>
      <c r="CP303" s="28" t="str">
        <f t="shared" si="134"/>
        <v/>
      </c>
      <c r="CS303" s="17" t="str">
        <f t="shared" si="152"/>
        <v/>
      </c>
      <c r="CT303" s="19" t="str">
        <f t="shared" si="153"/>
        <v/>
      </c>
      <c r="CV303" s="179" t="str">
        <f t="shared" si="154"/>
        <v/>
      </c>
      <c r="CW303" s="180" t="str">
        <f t="shared" si="155"/>
        <v/>
      </c>
      <c r="CY303" s="28" t="str">
        <f t="shared" si="156"/>
        <v/>
      </c>
      <c r="CZ303" s="28" t="str">
        <f t="shared" si="157"/>
        <v/>
      </c>
      <c r="DU303" s="121" t="str">
        <f t="shared" si="135"/>
        <v/>
      </c>
      <c r="DW303" s="17" t="str">
        <f t="shared" si="136"/>
        <v/>
      </c>
    </row>
    <row r="304" spans="1:127" ht="30" customHeight="1" x14ac:dyDescent="0.25">
      <c r="A304" s="34"/>
      <c r="B304" s="266" t="str">
        <f t="shared" si="158"/>
        <v/>
      </c>
      <c r="C304" s="267"/>
      <c r="D304" s="268"/>
      <c r="E304" s="269"/>
      <c r="F304" s="269"/>
      <c r="G304" s="269"/>
      <c r="H304" s="270"/>
      <c r="I304" s="270"/>
      <c r="J304" s="270"/>
      <c r="K304" s="270"/>
      <c r="L304" s="270"/>
      <c r="M304" s="270"/>
      <c r="N304" s="270"/>
      <c r="O304" s="269"/>
      <c r="P304" s="269"/>
      <c r="Q304" s="269"/>
      <c r="R304" s="271"/>
      <c r="S304" s="272"/>
      <c r="T304" s="254" t="str">
        <f t="shared" si="129"/>
        <v/>
      </c>
      <c r="U304" s="255"/>
      <c r="V304" s="34"/>
      <c r="AG304" s="17" t="str">
        <f t="shared" si="137"/>
        <v/>
      </c>
      <c r="AI304" s="263">
        <v>297</v>
      </c>
      <c r="AJ304" s="264"/>
      <c r="AK304" s="265"/>
      <c r="AL304" s="263" t="str">
        <f t="shared" si="138"/>
        <v/>
      </c>
      <c r="AM304" s="264"/>
      <c r="AN304" s="264"/>
      <c r="AO304" s="263" t="str">
        <f t="shared" si="139"/>
        <v/>
      </c>
      <c r="AP304" s="264"/>
      <c r="AQ304" s="264"/>
      <c r="AR304" s="264"/>
      <c r="AS304" s="264"/>
      <c r="AT304" s="264"/>
      <c r="AU304" s="265"/>
      <c r="AV304" s="263" t="str">
        <f t="shared" si="140"/>
        <v/>
      </c>
      <c r="AW304" s="264"/>
      <c r="AX304" s="264"/>
      <c r="AY304" s="263" t="str">
        <f t="shared" si="141"/>
        <v/>
      </c>
      <c r="AZ304" s="265"/>
      <c r="BB304" s="24" t="str">
        <f>IF($AG304="", "", IF(AND($AL304="", $AO304="", $AV304="", $AY304=""), $BB$3, IF(COUNTIF($BB$8:$BB303, $BB$4)&gt;0, $BB$5, $BB$4)))</f>
        <v/>
      </c>
      <c r="BD304" s="31" t="str">
        <f t="shared" si="142"/>
        <v/>
      </c>
      <c r="BF304" s="28" t="str">
        <f t="shared" si="143"/>
        <v/>
      </c>
      <c r="BH304" s="28" t="str">
        <f>IF($E304="", "", $BH$3+SUMIF($O$8:$O303, $E304, $CJ$8:$CJ303)-SUMIF($E$8:$E303, $E304, $H$8:$H303))</f>
        <v/>
      </c>
      <c r="BJ304" s="17" t="str">
        <f t="shared" si="144"/>
        <v/>
      </c>
      <c r="BM304" s="28" t="str">
        <f t="shared" si="145"/>
        <v/>
      </c>
      <c r="BN304" s="26"/>
      <c r="BO304" s="28" t="str">
        <f>IF($O304="", "", $BH$3+SUMIF($O$8:$O303, $O304, $CP$8:$CP303)-SUMIF($E$8:$E303, $O304, $H$8:$H303))</f>
        <v/>
      </c>
      <c r="BP304" s="26"/>
      <c r="BQ304" s="69" t="str">
        <f>IF($AG304="", "", IF($R304="", $BQ$5, IFERROR(INDEX('Game Setup'!$JE$8:$JE$176, MATCH($R304, 'Game Setup'!$JE$8:$JE$176, 1)), "")))</f>
        <v/>
      </c>
      <c r="BR304" s="26"/>
      <c r="BS304" s="73" t="str">
        <f>IF(OR($E304="", $BQ304=""), "", IFERROR(INDEX('Game Setup'!$ML$8:$NE$176, MATCH($BQ304, 'Game Setup'!$JE$8:$JE$176, 0), MATCH($E304, 'Game Setup'!$ML$7:$NE$7, 0)), ""))</f>
        <v/>
      </c>
      <c r="BT304" s="74" t="str">
        <f>IF(OR($O304="", $BQ304=""), "", IFERROR(INDEX('Game Setup'!$ML$8:$NE$176, MATCH($BQ304, 'Game Setup'!$JE$8:$JE$176, 0), MATCH($O304, 'Game Setup'!$ML$7:$NE$7, 0)), ""))</f>
        <v/>
      </c>
      <c r="BU304" s="74" t="str">
        <f>IF(OR($O304="", $BQ304=""), "", IFERROR(INDEX('Game Setup'!$NG$8:$NG$176, MATCH($BQ304, 'Game Setup'!$JE$8:$JE$176, 0)), ""))</f>
        <v/>
      </c>
      <c r="BV304" s="26"/>
      <c r="BW304" s="179" t="str">
        <f t="shared" si="146"/>
        <v/>
      </c>
      <c r="BX304" s="180" t="str">
        <f t="shared" si="147"/>
        <v/>
      </c>
      <c r="BY304" s="26"/>
      <c r="BZ304" s="40" t="str">
        <f t="shared" si="130"/>
        <v/>
      </c>
      <c r="CB304" s="40" t="str">
        <f t="shared" si="131"/>
        <v/>
      </c>
      <c r="CD304" s="28" t="str">
        <f t="shared" si="132"/>
        <v/>
      </c>
      <c r="CF304" s="28" t="str">
        <f t="shared" si="148"/>
        <v/>
      </c>
      <c r="CH304" s="28" t="str">
        <f t="shared" si="133"/>
        <v/>
      </c>
      <c r="CJ304" s="28" t="str">
        <f t="shared" si="149"/>
        <v/>
      </c>
      <c r="CL304" s="28">
        <f t="shared" si="150"/>
        <v>0</v>
      </c>
      <c r="CN304" s="28" t="str">
        <f t="shared" si="151"/>
        <v/>
      </c>
      <c r="CO304" s="26"/>
      <c r="CP304" s="28" t="str">
        <f t="shared" si="134"/>
        <v/>
      </c>
      <c r="CS304" s="17" t="str">
        <f t="shared" si="152"/>
        <v/>
      </c>
      <c r="CT304" s="19" t="str">
        <f t="shared" si="153"/>
        <v/>
      </c>
      <c r="CV304" s="179" t="str">
        <f t="shared" si="154"/>
        <v/>
      </c>
      <c r="CW304" s="180" t="str">
        <f t="shared" si="155"/>
        <v/>
      </c>
      <c r="CY304" s="28" t="str">
        <f t="shared" si="156"/>
        <v/>
      </c>
      <c r="CZ304" s="28" t="str">
        <f t="shared" si="157"/>
        <v/>
      </c>
      <c r="DU304" s="121" t="str">
        <f t="shared" si="135"/>
        <v/>
      </c>
      <c r="DW304" s="17" t="str">
        <f t="shared" si="136"/>
        <v/>
      </c>
    </row>
    <row r="305" spans="1:127" ht="30" customHeight="1" x14ac:dyDescent="0.25">
      <c r="A305" s="34"/>
      <c r="B305" s="266" t="str">
        <f t="shared" si="158"/>
        <v/>
      </c>
      <c r="C305" s="267"/>
      <c r="D305" s="268"/>
      <c r="E305" s="269"/>
      <c r="F305" s="269"/>
      <c r="G305" s="269"/>
      <c r="H305" s="270"/>
      <c r="I305" s="270"/>
      <c r="J305" s="270"/>
      <c r="K305" s="270"/>
      <c r="L305" s="270"/>
      <c r="M305" s="270"/>
      <c r="N305" s="270"/>
      <c r="O305" s="269"/>
      <c r="P305" s="269"/>
      <c r="Q305" s="269"/>
      <c r="R305" s="271"/>
      <c r="S305" s="272"/>
      <c r="T305" s="254" t="str">
        <f t="shared" si="129"/>
        <v/>
      </c>
      <c r="U305" s="255"/>
      <c r="V305" s="34"/>
      <c r="AG305" s="17" t="str">
        <f t="shared" si="137"/>
        <v/>
      </c>
      <c r="AI305" s="263">
        <v>298</v>
      </c>
      <c r="AJ305" s="264"/>
      <c r="AK305" s="265"/>
      <c r="AL305" s="263" t="str">
        <f t="shared" si="138"/>
        <v/>
      </c>
      <c r="AM305" s="264"/>
      <c r="AN305" s="264"/>
      <c r="AO305" s="263" t="str">
        <f t="shared" si="139"/>
        <v/>
      </c>
      <c r="AP305" s="264"/>
      <c r="AQ305" s="264"/>
      <c r="AR305" s="264"/>
      <c r="AS305" s="264"/>
      <c r="AT305" s="264"/>
      <c r="AU305" s="265"/>
      <c r="AV305" s="263" t="str">
        <f t="shared" si="140"/>
        <v/>
      </c>
      <c r="AW305" s="264"/>
      <c r="AX305" s="264"/>
      <c r="AY305" s="263" t="str">
        <f t="shared" si="141"/>
        <v/>
      </c>
      <c r="AZ305" s="265"/>
      <c r="BB305" s="24" t="str">
        <f>IF($AG305="", "", IF(AND($AL305="", $AO305="", $AV305="", $AY305=""), $BB$3, IF(COUNTIF($BB$8:$BB304, $BB$4)&gt;0, $BB$5, $BB$4)))</f>
        <v/>
      </c>
      <c r="BD305" s="31" t="str">
        <f t="shared" si="142"/>
        <v/>
      </c>
      <c r="BF305" s="28" t="str">
        <f t="shared" si="143"/>
        <v/>
      </c>
      <c r="BH305" s="28" t="str">
        <f>IF($E305="", "", $BH$3+SUMIF($O$8:$O304, $E305, $CJ$8:$CJ304)-SUMIF($E$8:$E304, $E305, $H$8:$H304))</f>
        <v/>
      </c>
      <c r="BJ305" s="17" t="str">
        <f t="shared" si="144"/>
        <v/>
      </c>
      <c r="BM305" s="28" t="str">
        <f t="shared" si="145"/>
        <v/>
      </c>
      <c r="BN305" s="26"/>
      <c r="BO305" s="28" t="str">
        <f>IF($O305="", "", $BH$3+SUMIF($O$8:$O304, $O305, $CP$8:$CP304)-SUMIF($E$8:$E304, $O305, $H$8:$H304))</f>
        <v/>
      </c>
      <c r="BP305" s="26"/>
      <c r="BQ305" s="69" t="str">
        <f>IF($AG305="", "", IF($R305="", $BQ$5, IFERROR(INDEX('Game Setup'!$JE$8:$JE$176, MATCH($R305, 'Game Setup'!$JE$8:$JE$176, 1)), "")))</f>
        <v/>
      </c>
      <c r="BR305" s="26"/>
      <c r="BS305" s="73" t="str">
        <f>IF(OR($E305="", $BQ305=""), "", IFERROR(INDEX('Game Setup'!$ML$8:$NE$176, MATCH($BQ305, 'Game Setup'!$JE$8:$JE$176, 0), MATCH($E305, 'Game Setup'!$ML$7:$NE$7, 0)), ""))</f>
        <v/>
      </c>
      <c r="BT305" s="74" t="str">
        <f>IF(OR($O305="", $BQ305=""), "", IFERROR(INDEX('Game Setup'!$ML$8:$NE$176, MATCH($BQ305, 'Game Setup'!$JE$8:$JE$176, 0), MATCH($O305, 'Game Setup'!$ML$7:$NE$7, 0)), ""))</f>
        <v/>
      </c>
      <c r="BU305" s="74" t="str">
        <f>IF(OR($O305="", $BQ305=""), "", IFERROR(INDEX('Game Setup'!$NG$8:$NG$176, MATCH($BQ305, 'Game Setup'!$JE$8:$JE$176, 0)), ""))</f>
        <v/>
      </c>
      <c r="BV305" s="26"/>
      <c r="BW305" s="179" t="str">
        <f t="shared" si="146"/>
        <v/>
      </c>
      <c r="BX305" s="180" t="str">
        <f t="shared" si="147"/>
        <v/>
      </c>
      <c r="BY305" s="26"/>
      <c r="BZ305" s="40" t="str">
        <f t="shared" si="130"/>
        <v/>
      </c>
      <c r="CB305" s="40" t="str">
        <f t="shared" si="131"/>
        <v/>
      </c>
      <c r="CD305" s="28" t="str">
        <f t="shared" si="132"/>
        <v/>
      </c>
      <c r="CF305" s="28" t="str">
        <f t="shared" si="148"/>
        <v/>
      </c>
      <c r="CH305" s="28" t="str">
        <f t="shared" si="133"/>
        <v/>
      </c>
      <c r="CJ305" s="28" t="str">
        <f t="shared" si="149"/>
        <v/>
      </c>
      <c r="CL305" s="28">
        <f t="shared" si="150"/>
        <v>0</v>
      </c>
      <c r="CN305" s="28" t="str">
        <f t="shared" si="151"/>
        <v/>
      </c>
      <c r="CO305" s="26"/>
      <c r="CP305" s="28" t="str">
        <f t="shared" si="134"/>
        <v/>
      </c>
      <c r="CS305" s="17" t="str">
        <f t="shared" si="152"/>
        <v/>
      </c>
      <c r="CT305" s="19" t="str">
        <f t="shared" si="153"/>
        <v/>
      </c>
      <c r="CV305" s="179" t="str">
        <f t="shared" si="154"/>
        <v/>
      </c>
      <c r="CW305" s="180" t="str">
        <f t="shared" si="155"/>
        <v/>
      </c>
      <c r="CY305" s="28" t="str">
        <f t="shared" si="156"/>
        <v/>
      </c>
      <c r="CZ305" s="28" t="str">
        <f t="shared" si="157"/>
        <v/>
      </c>
      <c r="DU305" s="121" t="str">
        <f t="shared" si="135"/>
        <v/>
      </c>
      <c r="DW305" s="17" t="str">
        <f t="shared" si="136"/>
        <v/>
      </c>
    </row>
    <row r="306" spans="1:127" ht="30" customHeight="1" x14ac:dyDescent="0.25">
      <c r="A306" s="34"/>
      <c r="B306" s="266" t="str">
        <f t="shared" si="158"/>
        <v/>
      </c>
      <c r="C306" s="267"/>
      <c r="D306" s="268"/>
      <c r="E306" s="269"/>
      <c r="F306" s="269"/>
      <c r="G306" s="269"/>
      <c r="H306" s="270"/>
      <c r="I306" s="270"/>
      <c r="J306" s="270"/>
      <c r="K306" s="270"/>
      <c r="L306" s="270"/>
      <c r="M306" s="270"/>
      <c r="N306" s="270"/>
      <c r="O306" s="269"/>
      <c r="P306" s="269"/>
      <c r="Q306" s="269"/>
      <c r="R306" s="271"/>
      <c r="S306" s="272"/>
      <c r="T306" s="254" t="str">
        <f t="shared" si="129"/>
        <v/>
      </c>
      <c r="U306" s="255"/>
      <c r="V306" s="34"/>
      <c r="AG306" s="17" t="str">
        <f t="shared" si="137"/>
        <v/>
      </c>
      <c r="AI306" s="263">
        <v>299</v>
      </c>
      <c r="AJ306" s="264"/>
      <c r="AK306" s="265"/>
      <c r="AL306" s="263" t="str">
        <f t="shared" si="138"/>
        <v/>
      </c>
      <c r="AM306" s="264"/>
      <c r="AN306" s="264"/>
      <c r="AO306" s="263" t="str">
        <f t="shared" si="139"/>
        <v/>
      </c>
      <c r="AP306" s="264"/>
      <c r="AQ306" s="264"/>
      <c r="AR306" s="264"/>
      <c r="AS306" s="264"/>
      <c r="AT306" s="264"/>
      <c r="AU306" s="265"/>
      <c r="AV306" s="263" t="str">
        <f t="shared" si="140"/>
        <v/>
      </c>
      <c r="AW306" s="264"/>
      <c r="AX306" s="264"/>
      <c r="AY306" s="263" t="str">
        <f t="shared" si="141"/>
        <v/>
      </c>
      <c r="AZ306" s="265"/>
      <c r="BB306" s="24" t="str">
        <f>IF($AG306="", "", IF(AND($AL306="", $AO306="", $AV306="", $AY306=""), $BB$3, IF(COUNTIF($BB$8:$BB305, $BB$4)&gt;0, $BB$5, $BB$4)))</f>
        <v/>
      </c>
      <c r="BD306" s="31" t="str">
        <f t="shared" si="142"/>
        <v/>
      </c>
      <c r="BF306" s="28" t="str">
        <f t="shared" si="143"/>
        <v/>
      </c>
      <c r="BH306" s="28" t="str">
        <f>IF($E306="", "", $BH$3+SUMIF($O$8:$O305, $E306, $CJ$8:$CJ305)-SUMIF($E$8:$E305, $E306, $H$8:$H305))</f>
        <v/>
      </c>
      <c r="BJ306" s="17" t="str">
        <f t="shared" si="144"/>
        <v/>
      </c>
      <c r="BM306" s="28" t="str">
        <f t="shared" si="145"/>
        <v/>
      </c>
      <c r="BN306" s="26"/>
      <c r="BO306" s="28" t="str">
        <f>IF($O306="", "", $BH$3+SUMIF($O$8:$O305, $O306, $CP$8:$CP305)-SUMIF($E$8:$E305, $O306, $H$8:$H305))</f>
        <v/>
      </c>
      <c r="BP306" s="26"/>
      <c r="BQ306" s="69" t="str">
        <f>IF($AG306="", "", IF($R306="", $BQ$5, IFERROR(INDEX('Game Setup'!$JE$8:$JE$176, MATCH($R306, 'Game Setup'!$JE$8:$JE$176, 1)), "")))</f>
        <v/>
      </c>
      <c r="BR306" s="26"/>
      <c r="BS306" s="73" t="str">
        <f>IF(OR($E306="", $BQ306=""), "", IFERROR(INDEX('Game Setup'!$ML$8:$NE$176, MATCH($BQ306, 'Game Setup'!$JE$8:$JE$176, 0), MATCH($E306, 'Game Setup'!$ML$7:$NE$7, 0)), ""))</f>
        <v/>
      </c>
      <c r="BT306" s="74" t="str">
        <f>IF(OR($O306="", $BQ306=""), "", IFERROR(INDEX('Game Setup'!$ML$8:$NE$176, MATCH($BQ306, 'Game Setup'!$JE$8:$JE$176, 0), MATCH($O306, 'Game Setup'!$ML$7:$NE$7, 0)), ""))</f>
        <v/>
      </c>
      <c r="BU306" s="74" t="str">
        <f>IF(OR($O306="", $BQ306=""), "", IFERROR(INDEX('Game Setup'!$NG$8:$NG$176, MATCH($BQ306, 'Game Setup'!$JE$8:$JE$176, 0)), ""))</f>
        <v/>
      </c>
      <c r="BV306" s="26"/>
      <c r="BW306" s="179" t="str">
        <f t="shared" si="146"/>
        <v/>
      </c>
      <c r="BX306" s="180" t="str">
        <f t="shared" si="147"/>
        <v/>
      </c>
      <c r="BY306" s="26"/>
      <c r="BZ306" s="40" t="str">
        <f t="shared" si="130"/>
        <v/>
      </c>
      <c r="CB306" s="40" t="str">
        <f t="shared" si="131"/>
        <v/>
      </c>
      <c r="CD306" s="28" t="str">
        <f t="shared" si="132"/>
        <v/>
      </c>
      <c r="CF306" s="28" t="str">
        <f t="shared" si="148"/>
        <v/>
      </c>
      <c r="CH306" s="28" t="str">
        <f t="shared" si="133"/>
        <v/>
      </c>
      <c r="CJ306" s="28" t="str">
        <f t="shared" si="149"/>
        <v/>
      </c>
      <c r="CL306" s="28">
        <f t="shared" si="150"/>
        <v>0</v>
      </c>
      <c r="CN306" s="28" t="str">
        <f t="shared" si="151"/>
        <v/>
      </c>
      <c r="CO306" s="26"/>
      <c r="CP306" s="28" t="str">
        <f t="shared" si="134"/>
        <v/>
      </c>
      <c r="CS306" s="17" t="str">
        <f t="shared" si="152"/>
        <v/>
      </c>
      <c r="CT306" s="19" t="str">
        <f t="shared" si="153"/>
        <v/>
      </c>
      <c r="CV306" s="179" t="str">
        <f t="shared" si="154"/>
        <v/>
      </c>
      <c r="CW306" s="180" t="str">
        <f t="shared" si="155"/>
        <v/>
      </c>
      <c r="CY306" s="28" t="str">
        <f t="shared" si="156"/>
        <v/>
      </c>
      <c r="CZ306" s="28" t="str">
        <f t="shared" si="157"/>
        <v/>
      </c>
      <c r="DU306" s="121" t="str">
        <f t="shared" si="135"/>
        <v/>
      </c>
      <c r="DW306" s="17" t="str">
        <f t="shared" si="136"/>
        <v/>
      </c>
    </row>
    <row r="307" spans="1:127" ht="30" customHeight="1" x14ac:dyDescent="0.25">
      <c r="A307" s="34"/>
      <c r="B307" s="293" t="str">
        <f t="shared" ref="B307" si="159">IF($AG307="", "", $AI307)</f>
        <v/>
      </c>
      <c r="C307" s="294"/>
      <c r="D307" s="295"/>
      <c r="E307" s="296"/>
      <c r="F307" s="296"/>
      <c r="G307" s="296"/>
      <c r="H307" s="297"/>
      <c r="I307" s="297"/>
      <c r="J307" s="297"/>
      <c r="K307" s="297"/>
      <c r="L307" s="297"/>
      <c r="M307" s="297"/>
      <c r="N307" s="297"/>
      <c r="O307" s="296"/>
      <c r="P307" s="296"/>
      <c r="Q307" s="296"/>
      <c r="R307" s="298"/>
      <c r="S307" s="299"/>
      <c r="T307" s="256" t="str">
        <f t="shared" ref="T307" si="160">IF($AG307="", "", $AG$6)</f>
        <v/>
      </c>
      <c r="U307" s="257"/>
      <c r="V307" s="34"/>
      <c r="AG307" s="16" t="str">
        <f t="shared" ref="AG307" si="161">IF(AND($E307="", $H307="", $O307="", $R307=""), "", "X")</f>
        <v/>
      </c>
      <c r="AI307" s="287">
        <v>300</v>
      </c>
      <c r="AJ307" s="288"/>
      <c r="AK307" s="289"/>
      <c r="AL307" s="287" t="str">
        <f t="shared" ref="AL307" si="162">IF($AG307="", "", IF($E307="", $AG$3, IF(COUNTIF($AE$8:$AE$27, $E307)=0, $AG$4, "")))</f>
        <v/>
      </c>
      <c r="AM307" s="288"/>
      <c r="AN307" s="288"/>
      <c r="AO307" s="287" t="str">
        <f t="shared" ref="AO307" si="163">IF($AG307="", "", IF($H307="", $AG$3, IF(OR(ISNUMBER($H307)=FALSE, $H307&gt;$BH307), $AG$4, "")))</f>
        <v/>
      </c>
      <c r="AP307" s="288"/>
      <c r="AQ307" s="288"/>
      <c r="AR307" s="288"/>
      <c r="AS307" s="288"/>
      <c r="AT307" s="288"/>
      <c r="AU307" s="289"/>
      <c r="AV307" s="287" t="str">
        <f t="shared" ref="AV307" si="164">IF($AG307="", "", IF($O307="", $AG$3, IF(OR(COUNTIF($AE$8:$AE$27, $O307)=0, $E307=$O307), $AG$4, "")))</f>
        <v/>
      </c>
      <c r="AW307" s="288"/>
      <c r="AX307" s="288"/>
      <c r="AY307" s="287" t="str">
        <f t="shared" ref="AY307" si="165">IF($AG307="", "", IF(OR($E307="", $H307="", $O307="", NOT($AL307=""), NOT($AO307=""), NOT($AV307="")), "", IF($R307="", $AG$3, IF(ISNUMBER($R307)=FALSE, $AG$4, ""))))</f>
        <v/>
      </c>
      <c r="AZ307" s="289"/>
      <c r="BB307" s="25" t="str">
        <f>IF($AG307="", "", IF(AND($AL307="", $AO307="", $AV307="", $AY307=""), $BB$3, IF(COUNTIF($BB$8:$BB306, $BB$4)&gt;0, $BB$5, $BB$4)))</f>
        <v/>
      </c>
      <c r="BD307" s="32" t="str">
        <f t="shared" ref="BD307" si="166">IF(NOT($R307=""), $R307, IF(AND($BB307=$BB$4, $AL307="", $AO307="", $AV307=""), $AE$30, ""))</f>
        <v/>
      </c>
      <c r="BF307" s="29" t="str">
        <f t="shared" ref="BF307" si="167">IF(NOT($H307=""), $H307, $BH307)</f>
        <v/>
      </c>
      <c r="BH307" s="29" t="str">
        <f>IF($E307="", "", $BH$3+SUMIF($O$8:$O306, $E307, $CJ$8:$CJ306)-SUMIF($E$8:$E306, $E307, $H$8:$H306))</f>
        <v/>
      </c>
      <c r="BJ307" s="16" t="str">
        <f t="shared" ref="BJ307" si="168">IF($BB307="", "", IF($R307="", "", "X"))</f>
        <v/>
      </c>
      <c r="BM307" s="29" t="str">
        <f t="shared" ref="BM307" si="169">$BH307</f>
        <v/>
      </c>
      <c r="BN307" s="26"/>
      <c r="BO307" s="29" t="str">
        <f>IF($O307="", "", $BH$3+SUMIF($O$8:$O306, $O307, $CP$8:$CP306)-SUMIF($E$8:$E306, $O307, $H$8:$H306))</f>
        <v/>
      </c>
      <c r="BP307" s="26"/>
      <c r="BQ307" s="70" t="str">
        <f>IF($AG307="", "", IF($R307="", $BQ$5, IFERROR(INDEX('Game Setup'!$JE$8:$JE$176, MATCH($R307, 'Game Setup'!$JE$8:$JE$176, 1)), "")))</f>
        <v/>
      </c>
      <c r="BR307" s="26"/>
      <c r="BS307" s="75" t="str">
        <f>IF(OR($E307="", $BQ307=""), "", IFERROR(INDEX('Game Setup'!$ML$8:$NE$176, MATCH($BQ307, 'Game Setup'!$JE$8:$JE$176, 0), MATCH($E307, 'Game Setup'!$ML$7:$NE$7, 0)), ""))</f>
        <v/>
      </c>
      <c r="BT307" s="76" t="str">
        <f>IF(OR($O307="", $BQ307=""), "", IFERROR(INDEX('Game Setup'!$ML$8:$NE$176, MATCH($BQ307, 'Game Setup'!$JE$8:$JE$176, 0), MATCH($O307, 'Game Setup'!$ML$7:$NE$7, 0)), ""))</f>
        <v/>
      </c>
      <c r="BU307" s="76" t="str">
        <f>IF(OR($O307="", $BQ307=""), "", IFERROR(INDEX('Game Setup'!$NG$8:$NG$176, MATCH($BQ307, 'Game Setup'!$JE$8:$JE$176, 0)), ""))</f>
        <v/>
      </c>
      <c r="BV307" s="26"/>
      <c r="BW307" s="181" t="str">
        <f t="shared" ref="BW307" si="170">IFERROR(BS307/BU307, "")</f>
        <v/>
      </c>
      <c r="BX307" s="182" t="str">
        <f t="shared" ref="BX307" si="171">IFERROR(BT307/BU307, "")</f>
        <v/>
      </c>
      <c r="BY307" s="26"/>
      <c r="BZ307" s="41" t="str">
        <f t="shared" ref="BZ307" si="172">IFERROR(BS307/BT307, "")</f>
        <v/>
      </c>
      <c r="CB307" s="41" t="str">
        <f t="shared" ref="CB307" si="173">IFERROR(BT307/BS307, "")</f>
        <v/>
      </c>
      <c r="CD307" s="29" t="str">
        <f t="shared" ref="CD307" si="174">IFERROR(ROUND($H307*$BZ307, 0), "")</f>
        <v/>
      </c>
      <c r="CF307" s="29" t="str">
        <f t="shared" ref="CF307" si="175">IFERROR(ROUND($CD307*$CF$5, 0), "")</f>
        <v/>
      </c>
      <c r="CH307" s="29" t="str">
        <f t="shared" ref="CH307" si="176">IF($CT307="", "", IFERROR(ROUND($CD307/$BU307*$BT307*$CF$5, 0), ""))</f>
        <v/>
      </c>
      <c r="CJ307" s="29" t="str">
        <f t="shared" ref="CJ307" si="177">IFERROR($CD307-$CF307, "")</f>
        <v/>
      </c>
      <c r="CL307" s="29">
        <f t="shared" ref="CL307" si="178">IF(CJ307="", 0, CJ307)</f>
        <v>0</v>
      </c>
      <c r="CN307" s="29" t="str">
        <f t="shared" ref="CN307" si="179">IF(OR($E307="", $H307=""), "", IFERROR($BH307-$H307, ""))</f>
        <v/>
      </c>
      <c r="CO307" s="26"/>
      <c r="CP307" s="29" t="str">
        <f t="shared" ref="CP307" si="180">IF(OR($E307="", $H307="", $O307=""), "", IFERROR($BO307+$CJ307, ""))</f>
        <v/>
      </c>
      <c r="CS307" s="16" t="str">
        <f t="shared" ref="CS307" si="181">IF($BB307=$BB$3, $E307, "")</f>
        <v/>
      </c>
      <c r="CT307" s="20" t="str">
        <f t="shared" ref="CT307" si="182">IF($BB307=$BB$3, $O307, "")</f>
        <v/>
      </c>
      <c r="CV307" s="181" t="str">
        <f t="shared" ref="CV307" si="183">IF(CS307="", "", BW307)</f>
        <v/>
      </c>
      <c r="CW307" s="182" t="str">
        <f t="shared" ref="CW307" si="184">IF(CT307="", "", BX307)</f>
        <v/>
      </c>
      <c r="CY307" s="29" t="str">
        <f t="shared" ref="CY307" si="185">IF(CS307="", "", $H307)</f>
        <v/>
      </c>
      <c r="CZ307" s="29" t="str">
        <f t="shared" ref="CZ307" si="186">IF(CT307="", "", $CJ307)</f>
        <v/>
      </c>
      <c r="DU307" s="122" t="str">
        <f t="shared" si="135"/>
        <v/>
      </c>
      <c r="DW307" s="16" t="str">
        <f t="shared" si="136"/>
        <v/>
      </c>
    </row>
    <row r="308" spans="1:127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</sheetData>
  <sheetProtection algorithmName="SHA-512" hashValue="mk7HvQtyI1BveIIVduSAK0y3g/JD6lF8fHMs30jEQHyyLqoXwCCq0chjA9+sPQEORdsHZfxnFjSV5EnGlQr5Ww==" saltValue="KdAJFSZ2z7kcJ8StjLtVYQ==" spinCount="100000" sheet="1" objects="1" scenarios="1"/>
  <sortState xmlns:xlrd2="http://schemas.microsoft.com/office/spreadsheetml/2017/richdata2" ref="AE8:AE27">
    <sortCondition ref="AE27"/>
  </sortState>
  <mergeCells count="3326">
    <mergeCell ref="B307:D307"/>
    <mergeCell ref="E307:G307"/>
    <mergeCell ref="H307:N307"/>
    <mergeCell ref="O307:Q307"/>
    <mergeCell ref="R307:S307"/>
    <mergeCell ref="B306:D306"/>
    <mergeCell ref="E306:G306"/>
    <mergeCell ref="H306:N306"/>
    <mergeCell ref="O306:Q306"/>
    <mergeCell ref="R306:S306"/>
    <mergeCell ref="B305:D305"/>
    <mergeCell ref="E305:G305"/>
    <mergeCell ref="H305:N305"/>
    <mergeCell ref="O305:Q305"/>
    <mergeCell ref="R305:S305"/>
    <mergeCell ref="B304:D304"/>
    <mergeCell ref="E304:G304"/>
    <mergeCell ref="H304:N304"/>
    <mergeCell ref="O304:Q304"/>
    <mergeCell ref="R304:S304"/>
    <mergeCell ref="B303:D303"/>
    <mergeCell ref="E303:G303"/>
    <mergeCell ref="H303:N303"/>
    <mergeCell ref="O303:Q303"/>
    <mergeCell ref="R303:S303"/>
    <mergeCell ref="B302:D302"/>
    <mergeCell ref="E302:G302"/>
    <mergeCell ref="H302:N302"/>
    <mergeCell ref="O302:Q302"/>
    <mergeCell ref="R302:S302"/>
    <mergeCell ref="B301:D301"/>
    <mergeCell ref="E301:G301"/>
    <mergeCell ref="H301:N301"/>
    <mergeCell ref="O301:Q301"/>
    <mergeCell ref="R301:S301"/>
    <mergeCell ref="B300:D300"/>
    <mergeCell ref="E300:G300"/>
    <mergeCell ref="H300:N300"/>
    <mergeCell ref="O300:Q300"/>
    <mergeCell ref="R300:S300"/>
    <mergeCell ref="B299:D299"/>
    <mergeCell ref="E299:G299"/>
    <mergeCell ref="H299:N299"/>
    <mergeCell ref="O299:Q299"/>
    <mergeCell ref="R299:S299"/>
    <mergeCell ref="B298:D298"/>
    <mergeCell ref="E298:G298"/>
    <mergeCell ref="H298:N298"/>
    <mergeCell ref="O298:Q298"/>
    <mergeCell ref="R298:S298"/>
    <mergeCell ref="B297:D297"/>
    <mergeCell ref="E297:G297"/>
    <mergeCell ref="H297:N297"/>
    <mergeCell ref="O297:Q297"/>
    <mergeCell ref="R297:S297"/>
    <mergeCell ref="B296:D296"/>
    <mergeCell ref="E296:G296"/>
    <mergeCell ref="H296:N296"/>
    <mergeCell ref="O296:Q296"/>
    <mergeCell ref="R296:S296"/>
    <mergeCell ref="B295:D295"/>
    <mergeCell ref="E295:G295"/>
    <mergeCell ref="H295:N295"/>
    <mergeCell ref="O295:Q295"/>
    <mergeCell ref="R295:S295"/>
    <mergeCell ref="B294:D294"/>
    <mergeCell ref="E294:G294"/>
    <mergeCell ref="H294:N294"/>
    <mergeCell ref="O294:Q294"/>
    <mergeCell ref="R294:S294"/>
    <mergeCell ref="B293:D293"/>
    <mergeCell ref="E293:G293"/>
    <mergeCell ref="H293:N293"/>
    <mergeCell ref="O293:Q293"/>
    <mergeCell ref="R293:S293"/>
    <mergeCell ref="B292:D292"/>
    <mergeCell ref="E292:G292"/>
    <mergeCell ref="H292:N292"/>
    <mergeCell ref="O292:Q292"/>
    <mergeCell ref="R292:S292"/>
    <mergeCell ref="B291:D291"/>
    <mergeCell ref="E291:G291"/>
    <mergeCell ref="H291:N291"/>
    <mergeCell ref="O291:Q291"/>
    <mergeCell ref="R291:S291"/>
    <mergeCell ref="B290:D290"/>
    <mergeCell ref="E290:G290"/>
    <mergeCell ref="H290:N290"/>
    <mergeCell ref="O290:Q290"/>
    <mergeCell ref="R290:S290"/>
    <mergeCell ref="B289:D289"/>
    <mergeCell ref="E289:G289"/>
    <mergeCell ref="H289:N289"/>
    <mergeCell ref="O289:Q289"/>
    <mergeCell ref="R289:S289"/>
    <mergeCell ref="B288:D288"/>
    <mergeCell ref="E288:G288"/>
    <mergeCell ref="H288:N288"/>
    <mergeCell ref="O288:Q288"/>
    <mergeCell ref="R288:S288"/>
    <mergeCell ref="B287:D287"/>
    <mergeCell ref="E287:G287"/>
    <mergeCell ref="H287:N287"/>
    <mergeCell ref="O287:Q287"/>
    <mergeCell ref="R287:S287"/>
    <mergeCell ref="B286:D286"/>
    <mergeCell ref="E286:G286"/>
    <mergeCell ref="H286:N286"/>
    <mergeCell ref="O286:Q286"/>
    <mergeCell ref="R286:S286"/>
    <mergeCell ref="B285:D285"/>
    <mergeCell ref="E285:G285"/>
    <mergeCell ref="H285:N285"/>
    <mergeCell ref="O285:Q285"/>
    <mergeCell ref="R285:S285"/>
    <mergeCell ref="B284:D284"/>
    <mergeCell ref="E284:G284"/>
    <mergeCell ref="H284:N284"/>
    <mergeCell ref="O284:Q284"/>
    <mergeCell ref="R284:S284"/>
    <mergeCell ref="B283:D283"/>
    <mergeCell ref="E283:G283"/>
    <mergeCell ref="H283:N283"/>
    <mergeCell ref="O283:Q283"/>
    <mergeCell ref="R283:S283"/>
    <mergeCell ref="B282:D282"/>
    <mergeCell ref="E282:G282"/>
    <mergeCell ref="H282:N282"/>
    <mergeCell ref="O282:Q282"/>
    <mergeCell ref="R282:S282"/>
    <mergeCell ref="B281:D281"/>
    <mergeCell ref="E281:G281"/>
    <mergeCell ref="H281:N281"/>
    <mergeCell ref="O281:Q281"/>
    <mergeCell ref="R281:S281"/>
    <mergeCell ref="B280:D280"/>
    <mergeCell ref="E280:G280"/>
    <mergeCell ref="H280:N280"/>
    <mergeCell ref="O280:Q280"/>
    <mergeCell ref="R280:S280"/>
    <mergeCell ref="B279:D279"/>
    <mergeCell ref="E279:G279"/>
    <mergeCell ref="H279:N279"/>
    <mergeCell ref="O279:Q279"/>
    <mergeCell ref="R279:S279"/>
    <mergeCell ref="B278:D278"/>
    <mergeCell ref="E278:G278"/>
    <mergeCell ref="H278:N278"/>
    <mergeCell ref="O278:Q278"/>
    <mergeCell ref="R278:S278"/>
    <mergeCell ref="B277:D277"/>
    <mergeCell ref="E277:G277"/>
    <mergeCell ref="H277:N277"/>
    <mergeCell ref="O277:Q277"/>
    <mergeCell ref="R277:S277"/>
    <mergeCell ref="B276:D276"/>
    <mergeCell ref="E276:G276"/>
    <mergeCell ref="H276:N276"/>
    <mergeCell ref="O276:Q276"/>
    <mergeCell ref="R276:S276"/>
    <mergeCell ref="B275:D275"/>
    <mergeCell ref="E275:G275"/>
    <mergeCell ref="H275:N275"/>
    <mergeCell ref="O275:Q275"/>
    <mergeCell ref="R275:S275"/>
    <mergeCell ref="B274:D274"/>
    <mergeCell ref="E274:G274"/>
    <mergeCell ref="H274:N274"/>
    <mergeCell ref="O274:Q274"/>
    <mergeCell ref="R274:S274"/>
    <mergeCell ref="B273:D273"/>
    <mergeCell ref="E273:G273"/>
    <mergeCell ref="H273:N273"/>
    <mergeCell ref="O273:Q273"/>
    <mergeCell ref="R273:S273"/>
    <mergeCell ref="B272:D272"/>
    <mergeCell ref="E272:G272"/>
    <mergeCell ref="H272:N272"/>
    <mergeCell ref="O272:Q272"/>
    <mergeCell ref="R272:S272"/>
    <mergeCell ref="B271:D271"/>
    <mergeCell ref="E271:G271"/>
    <mergeCell ref="H271:N271"/>
    <mergeCell ref="O271:Q271"/>
    <mergeCell ref="R271:S271"/>
    <mergeCell ref="B270:D270"/>
    <mergeCell ref="E270:G270"/>
    <mergeCell ref="H270:N270"/>
    <mergeCell ref="O270:Q270"/>
    <mergeCell ref="R270:S270"/>
    <mergeCell ref="B269:D269"/>
    <mergeCell ref="E269:G269"/>
    <mergeCell ref="H269:N269"/>
    <mergeCell ref="O269:Q269"/>
    <mergeCell ref="R269:S269"/>
    <mergeCell ref="B268:D268"/>
    <mergeCell ref="E268:G268"/>
    <mergeCell ref="H268:N268"/>
    <mergeCell ref="O268:Q268"/>
    <mergeCell ref="R268:S268"/>
    <mergeCell ref="B267:D267"/>
    <mergeCell ref="E267:G267"/>
    <mergeCell ref="H267:N267"/>
    <mergeCell ref="O267:Q267"/>
    <mergeCell ref="R267:S267"/>
    <mergeCell ref="B266:D266"/>
    <mergeCell ref="E266:G266"/>
    <mergeCell ref="H266:N266"/>
    <mergeCell ref="O266:Q266"/>
    <mergeCell ref="R266:S266"/>
    <mergeCell ref="B265:D265"/>
    <mergeCell ref="E265:G265"/>
    <mergeCell ref="H265:N265"/>
    <mergeCell ref="O265:Q265"/>
    <mergeCell ref="R265:S265"/>
    <mergeCell ref="B264:D264"/>
    <mergeCell ref="E264:G264"/>
    <mergeCell ref="H264:N264"/>
    <mergeCell ref="O264:Q264"/>
    <mergeCell ref="R264:S264"/>
    <mergeCell ref="B263:D263"/>
    <mergeCell ref="E263:G263"/>
    <mergeCell ref="H263:N263"/>
    <mergeCell ref="O263:Q263"/>
    <mergeCell ref="R263:S263"/>
    <mergeCell ref="B262:D262"/>
    <mergeCell ref="E262:G262"/>
    <mergeCell ref="H262:N262"/>
    <mergeCell ref="O262:Q262"/>
    <mergeCell ref="R262:S262"/>
    <mergeCell ref="B261:D261"/>
    <mergeCell ref="E261:G261"/>
    <mergeCell ref="H261:N261"/>
    <mergeCell ref="O261:Q261"/>
    <mergeCell ref="R261:S261"/>
    <mergeCell ref="B260:D260"/>
    <mergeCell ref="E260:G260"/>
    <mergeCell ref="H260:N260"/>
    <mergeCell ref="O260:Q260"/>
    <mergeCell ref="R260:S260"/>
    <mergeCell ref="B259:D259"/>
    <mergeCell ref="E259:G259"/>
    <mergeCell ref="H259:N259"/>
    <mergeCell ref="O259:Q259"/>
    <mergeCell ref="R259:S259"/>
    <mergeCell ref="B258:D258"/>
    <mergeCell ref="E258:G258"/>
    <mergeCell ref="H258:N258"/>
    <mergeCell ref="O258:Q258"/>
    <mergeCell ref="R258:S258"/>
    <mergeCell ref="B257:D257"/>
    <mergeCell ref="E257:G257"/>
    <mergeCell ref="H257:N257"/>
    <mergeCell ref="O257:Q257"/>
    <mergeCell ref="R257:S257"/>
    <mergeCell ref="B256:D256"/>
    <mergeCell ref="E256:G256"/>
    <mergeCell ref="H256:N256"/>
    <mergeCell ref="O256:Q256"/>
    <mergeCell ref="R256:S256"/>
    <mergeCell ref="B255:D255"/>
    <mergeCell ref="E255:G255"/>
    <mergeCell ref="H255:N255"/>
    <mergeCell ref="O255:Q255"/>
    <mergeCell ref="R255:S255"/>
    <mergeCell ref="B254:D254"/>
    <mergeCell ref="E254:G254"/>
    <mergeCell ref="H254:N254"/>
    <mergeCell ref="O254:Q254"/>
    <mergeCell ref="R254:S254"/>
    <mergeCell ref="B253:D253"/>
    <mergeCell ref="E253:G253"/>
    <mergeCell ref="H253:N253"/>
    <mergeCell ref="O253:Q253"/>
    <mergeCell ref="R253:S253"/>
    <mergeCell ref="B252:D252"/>
    <mergeCell ref="E252:G252"/>
    <mergeCell ref="H252:N252"/>
    <mergeCell ref="O252:Q252"/>
    <mergeCell ref="R252:S252"/>
    <mergeCell ref="B251:D251"/>
    <mergeCell ref="E251:G251"/>
    <mergeCell ref="H251:N251"/>
    <mergeCell ref="O251:Q251"/>
    <mergeCell ref="R251:S251"/>
    <mergeCell ref="B250:D250"/>
    <mergeCell ref="E250:G250"/>
    <mergeCell ref="H250:N250"/>
    <mergeCell ref="O250:Q250"/>
    <mergeCell ref="R250:S250"/>
    <mergeCell ref="B249:D249"/>
    <mergeCell ref="E249:G249"/>
    <mergeCell ref="H249:N249"/>
    <mergeCell ref="O249:Q249"/>
    <mergeCell ref="R249:S249"/>
    <mergeCell ref="B248:D248"/>
    <mergeCell ref="E248:G248"/>
    <mergeCell ref="H248:N248"/>
    <mergeCell ref="O248:Q248"/>
    <mergeCell ref="R248:S248"/>
    <mergeCell ref="B247:D247"/>
    <mergeCell ref="E247:G247"/>
    <mergeCell ref="H247:N247"/>
    <mergeCell ref="O247:Q247"/>
    <mergeCell ref="R247:S247"/>
    <mergeCell ref="B246:D246"/>
    <mergeCell ref="E246:G246"/>
    <mergeCell ref="H246:N246"/>
    <mergeCell ref="O246:Q246"/>
    <mergeCell ref="R246:S246"/>
    <mergeCell ref="B245:D245"/>
    <mergeCell ref="E245:G245"/>
    <mergeCell ref="H245:N245"/>
    <mergeCell ref="O245:Q245"/>
    <mergeCell ref="R245:S245"/>
    <mergeCell ref="B244:D244"/>
    <mergeCell ref="E244:G244"/>
    <mergeCell ref="H244:N244"/>
    <mergeCell ref="O244:Q244"/>
    <mergeCell ref="R244:S244"/>
    <mergeCell ref="B243:D243"/>
    <mergeCell ref="E243:G243"/>
    <mergeCell ref="H243:N243"/>
    <mergeCell ref="O243:Q243"/>
    <mergeCell ref="R243:S243"/>
    <mergeCell ref="B242:D242"/>
    <mergeCell ref="E242:G242"/>
    <mergeCell ref="H242:N242"/>
    <mergeCell ref="O242:Q242"/>
    <mergeCell ref="R242:S242"/>
    <mergeCell ref="B241:D241"/>
    <mergeCell ref="E241:G241"/>
    <mergeCell ref="H241:N241"/>
    <mergeCell ref="O241:Q241"/>
    <mergeCell ref="R241:S241"/>
    <mergeCell ref="B240:D240"/>
    <mergeCell ref="E240:G240"/>
    <mergeCell ref="H240:N240"/>
    <mergeCell ref="O240:Q240"/>
    <mergeCell ref="R240:S240"/>
    <mergeCell ref="B239:D239"/>
    <mergeCell ref="E239:G239"/>
    <mergeCell ref="H239:N239"/>
    <mergeCell ref="O239:Q239"/>
    <mergeCell ref="R239:S239"/>
    <mergeCell ref="B238:D238"/>
    <mergeCell ref="E238:G238"/>
    <mergeCell ref="H238:N238"/>
    <mergeCell ref="O238:Q238"/>
    <mergeCell ref="R238:S238"/>
    <mergeCell ref="B237:D237"/>
    <mergeCell ref="E237:G237"/>
    <mergeCell ref="H237:N237"/>
    <mergeCell ref="O237:Q237"/>
    <mergeCell ref="R237:S237"/>
    <mergeCell ref="B236:D236"/>
    <mergeCell ref="E236:G236"/>
    <mergeCell ref="H236:N236"/>
    <mergeCell ref="O236:Q236"/>
    <mergeCell ref="R236:S236"/>
    <mergeCell ref="B235:D235"/>
    <mergeCell ref="E235:G235"/>
    <mergeCell ref="H235:N235"/>
    <mergeCell ref="O235:Q235"/>
    <mergeCell ref="R235:S235"/>
    <mergeCell ref="B234:D234"/>
    <mergeCell ref="E234:G234"/>
    <mergeCell ref="H234:N234"/>
    <mergeCell ref="O234:Q234"/>
    <mergeCell ref="R234:S234"/>
    <mergeCell ref="B233:D233"/>
    <mergeCell ref="E233:G233"/>
    <mergeCell ref="H233:N233"/>
    <mergeCell ref="O233:Q233"/>
    <mergeCell ref="R233:S233"/>
    <mergeCell ref="B232:D232"/>
    <mergeCell ref="E232:G232"/>
    <mergeCell ref="H232:N232"/>
    <mergeCell ref="O232:Q232"/>
    <mergeCell ref="R232:S232"/>
    <mergeCell ref="B231:D231"/>
    <mergeCell ref="E231:G231"/>
    <mergeCell ref="H231:N231"/>
    <mergeCell ref="O231:Q231"/>
    <mergeCell ref="R231:S231"/>
    <mergeCell ref="B230:D230"/>
    <mergeCell ref="E230:G230"/>
    <mergeCell ref="H230:N230"/>
    <mergeCell ref="O230:Q230"/>
    <mergeCell ref="R230:S230"/>
    <mergeCell ref="B229:D229"/>
    <mergeCell ref="E229:G229"/>
    <mergeCell ref="H229:N229"/>
    <mergeCell ref="O229:Q229"/>
    <mergeCell ref="R229:S229"/>
    <mergeCell ref="B228:D228"/>
    <mergeCell ref="E228:G228"/>
    <mergeCell ref="H228:N228"/>
    <mergeCell ref="O228:Q228"/>
    <mergeCell ref="R228:S228"/>
    <mergeCell ref="B227:D227"/>
    <mergeCell ref="E227:G227"/>
    <mergeCell ref="H227:N227"/>
    <mergeCell ref="O227:Q227"/>
    <mergeCell ref="R227:S227"/>
    <mergeCell ref="B226:D226"/>
    <mergeCell ref="E226:G226"/>
    <mergeCell ref="H226:N226"/>
    <mergeCell ref="O226:Q226"/>
    <mergeCell ref="R226:S226"/>
    <mergeCell ref="B225:D225"/>
    <mergeCell ref="E225:G225"/>
    <mergeCell ref="H225:N225"/>
    <mergeCell ref="O225:Q225"/>
    <mergeCell ref="R225:S225"/>
    <mergeCell ref="B224:D224"/>
    <mergeCell ref="E224:G224"/>
    <mergeCell ref="H224:N224"/>
    <mergeCell ref="O224:Q224"/>
    <mergeCell ref="R224:S224"/>
    <mergeCell ref="B223:D223"/>
    <mergeCell ref="E223:G223"/>
    <mergeCell ref="H223:N223"/>
    <mergeCell ref="O223:Q223"/>
    <mergeCell ref="R223:S223"/>
    <mergeCell ref="B222:D222"/>
    <mergeCell ref="E222:G222"/>
    <mergeCell ref="H222:N222"/>
    <mergeCell ref="O222:Q222"/>
    <mergeCell ref="R222:S222"/>
    <mergeCell ref="B221:D221"/>
    <mergeCell ref="E221:G221"/>
    <mergeCell ref="H221:N221"/>
    <mergeCell ref="O221:Q221"/>
    <mergeCell ref="R221:S221"/>
    <mergeCell ref="B220:D220"/>
    <mergeCell ref="E220:G220"/>
    <mergeCell ref="H220:N220"/>
    <mergeCell ref="O220:Q220"/>
    <mergeCell ref="R220:S220"/>
    <mergeCell ref="B219:D219"/>
    <mergeCell ref="E219:G219"/>
    <mergeCell ref="H219:N219"/>
    <mergeCell ref="O219:Q219"/>
    <mergeCell ref="R219:S219"/>
    <mergeCell ref="B218:D218"/>
    <mergeCell ref="E218:G218"/>
    <mergeCell ref="H218:N218"/>
    <mergeCell ref="O218:Q218"/>
    <mergeCell ref="R218:S218"/>
    <mergeCell ref="B217:D217"/>
    <mergeCell ref="E217:G217"/>
    <mergeCell ref="H217:N217"/>
    <mergeCell ref="O217:Q217"/>
    <mergeCell ref="R217:S217"/>
    <mergeCell ref="B216:D216"/>
    <mergeCell ref="E216:G216"/>
    <mergeCell ref="H216:N216"/>
    <mergeCell ref="O216:Q216"/>
    <mergeCell ref="R216:S216"/>
    <mergeCell ref="B215:D215"/>
    <mergeCell ref="E215:G215"/>
    <mergeCell ref="H215:N215"/>
    <mergeCell ref="O215:Q215"/>
    <mergeCell ref="R215:S215"/>
    <mergeCell ref="B214:D214"/>
    <mergeCell ref="E214:G214"/>
    <mergeCell ref="H214:N214"/>
    <mergeCell ref="O214:Q214"/>
    <mergeCell ref="R214:S214"/>
    <mergeCell ref="B213:D213"/>
    <mergeCell ref="E213:G213"/>
    <mergeCell ref="H213:N213"/>
    <mergeCell ref="O213:Q213"/>
    <mergeCell ref="R213:S213"/>
    <mergeCell ref="B212:D212"/>
    <mergeCell ref="E212:G212"/>
    <mergeCell ref="H212:N212"/>
    <mergeCell ref="O212:Q212"/>
    <mergeCell ref="R212:S212"/>
    <mergeCell ref="B211:D211"/>
    <mergeCell ref="E211:G211"/>
    <mergeCell ref="H211:N211"/>
    <mergeCell ref="O211:Q211"/>
    <mergeCell ref="R211:S211"/>
    <mergeCell ref="B210:D210"/>
    <mergeCell ref="E210:G210"/>
    <mergeCell ref="H210:N210"/>
    <mergeCell ref="O210:Q210"/>
    <mergeCell ref="R210:S210"/>
    <mergeCell ref="B209:D209"/>
    <mergeCell ref="E209:G209"/>
    <mergeCell ref="H209:N209"/>
    <mergeCell ref="O209:Q209"/>
    <mergeCell ref="R209:S209"/>
    <mergeCell ref="B208:D208"/>
    <mergeCell ref="E208:G208"/>
    <mergeCell ref="H208:N208"/>
    <mergeCell ref="O208:Q208"/>
    <mergeCell ref="R208:S208"/>
    <mergeCell ref="B207:D207"/>
    <mergeCell ref="E207:G207"/>
    <mergeCell ref="H207:N207"/>
    <mergeCell ref="O207:Q207"/>
    <mergeCell ref="R207:S207"/>
    <mergeCell ref="B206:D206"/>
    <mergeCell ref="E206:G206"/>
    <mergeCell ref="H206:N206"/>
    <mergeCell ref="O206:Q206"/>
    <mergeCell ref="R206:S206"/>
    <mergeCell ref="B205:D205"/>
    <mergeCell ref="E205:G205"/>
    <mergeCell ref="H205:N205"/>
    <mergeCell ref="O205:Q205"/>
    <mergeCell ref="R205:S205"/>
    <mergeCell ref="B204:D204"/>
    <mergeCell ref="E204:G204"/>
    <mergeCell ref="H204:N204"/>
    <mergeCell ref="O204:Q204"/>
    <mergeCell ref="R204:S204"/>
    <mergeCell ref="B203:D203"/>
    <mergeCell ref="E203:G203"/>
    <mergeCell ref="H203:N203"/>
    <mergeCell ref="O203:Q203"/>
    <mergeCell ref="R203:S203"/>
    <mergeCell ref="B202:D202"/>
    <mergeCell ref="E202:G202"/>
    <mergeCell ref="H202:N202"/>
    <mergeCell ref="O202:Q202"/>
    <mergeCell ref="R202:S202"/>
    <mergeCell ref="B201:D201"/>
    <mergeCell ref="E201:G201"/>
    <mergeCell ref="H201:N201"/>
    <mergeCell ref="O201:Q201"/>
    <mergeCell ref="R201:S201"/>
    <mergeCell ref="B200:D200"/>
    <mergeCell ref="E200:G200"/>
    <mergeCell ref="H200:N200"/>
    <mergeCell ref="O200:Q200"/>
    <mergeCell ref="R200:S200"/>
    <mergeCell ref="B199:D199"/>
    <mergeCell ref="E199:G199"/>
    <mergeCell ref="H199:N199"/>
    <mergeCell ref="O199:Q199"/>
    <mergeCell ref="R199:S199"/>
    <mergeCell ref="B198:D198"/>
    <mergeCell ref="E198:G198"/>
    <mergeCell ref="H198:N198"/>
    <mergeCell ref="O198:Q198"/>
    <mergeCell ref="R198:S198"/>
    <mergeCell ref="B197:D197"/>
    <mergeCell ref="E197:G197"/>
    <mergeCell ref="H197:N197"/>
    <mergeCell ref="O197:Q197"/>
    <mergeCell ref="R197:S197"/>
    <mergeCell ref="B196:D196"/>
    <mergeCell ref="E196:G196"/>
    <mergeCell ref="H196:N196"/>
    <mergeCell ref="O196:Q196"/>
    <mergeCell ref="R196:S196"/>
    <mergeCell ref="B195:D195"/>
    <mergeCell ref="E195:G195"/>
    <mergeCell ref="H195:N195"/>
    <mergeCell ref="O195:Q195"/>
    <mergeCell ref="R195:S195"/>
    <mergeCell ref="B194:D194"/>
    <mergeCell ref="E194:G194"/>
    <mergeCell ref="H194:N194"/>
    <mergeCell ref="O194:Q194"/>
    <mergeCell ref="R194:S194"/>
    <mergeCell ref="B193:D193"/>
    <mergeCell ref="E193:G193"/>
    <mergeCell ref="H193:N193"/>
    <mergeCell ref="O193:Q193"/>
    <mergeCell ref="R193:S193"/>
    <mergeCell ref="B192:D192"/>
    <mergeCell ref="E192:G192"/>
    <mergeCell ref="H192:N192"/>
    <mergeCell ref="O192:Q192"/>
    <mergeCell ref="R192:S192"/>
    <mergeCell ref="B191:D191"/>
    <mergeCell ref="E191:G191"/>
    <mergeCell ref="H191:N191"/>
    <mergeCell ref="O191:Q191"/>
    <mergeCell ref="R191:S191"/>
    <mergeCell ref="B190:D190"/>
    <mergeCell ref="E190:G190"/>
    <mergeCell ref="H190:N190"/>
    <mergeCell ref="O190:Q190"/>
    <mergeCell ref="R190:S190"/>
    <mergeCell ref="B189:D189"/>
    <mergeCell ref="E189:G189"/>
    <mergeCell ref="H189:N189"/>
    <mergeCell ref="O189:Q189"/>
    <mergeCell ref="R189:S189"/>
    <mergeCell ref="B188:D188"/>
    <mergeCell ref="E188:G188"/>
    <mergeCell ref="H188:N188"/>
    <mergeCell ref="O188:Q188"/>
    <mergeCell ref="R188:S188"/>
    <mergeCell ref="B187:D187"/>
    <mergeCell ref="E187:G187"/>
    <mergeCell ref="H187:N187"/>
    <mergeCell ref="O187:Q187"/>
    <mergeCell ref="R187:S187"/>
    <mergeCell ref="B186:D186"/>
    <mergeCell ref="E186:G186"/>
    <mergeCell ref="H186:N186"/>
    <mergeCell ref="O186:Q186"/>
    <mergeCell ref="R186:S186"/>
    <mergeCell ref="B185:D185"/>
    <mergeCell ref="E185:G185"/>
    <mergeCell ref="H185:N185"/>
    <mergeCell ref="O185:Q185"/>
    <mergeCell ref="R185:S185"/>
    <mergeCell ref="B184:D184"/>
    <mergeCell ref="E184:G184"/>
    <mergeCell ref="H184:N184"/>
    <mergeCell ref="O184:Q184"/>
    <mergeCell ref="R184:S184"/>
    <mergeCell ref="B183:D183"/>
    <mergeCell ref="E183:G183"/>
    <mergeCell ref="H183:N183"/>
    <mergeCell ref="O183:Q183"/>
    <mergeCell ref="R183:S183"/>
    <mergeCell ref="B182:D182"/>
    <mergeCell ref="E182:G182"/>
    <mergeCell ref="H182:N182"/>
    <mergeCell ref="O182:Q182"/>
    <mergeCell ref="R182:S182"/>
    <mergeCell ref="B181:D181"/>
    <mergeCell ref="E181:G181"/>
    <mergeCell ref="H181:N181"/>
    <mergeCell ref="O181:Q181"/>
    <mergeCell ref="R181:S181"/>
    <mergeCell ref="B180:D180"/>
    <mergeCell ref="E180:G180"/>
    <mergeCell ref="H180:N180"/>
    <mergeCell ref="O180:Q180"/>
    <mergeCell ref="R180:S180"/>
    <mergeCell ref="B179:D179"/>
    <mergeCell ref="E179:G179"/>
    <mergeCell ref="H179:N179"/>
    <mergeCell ref="O179:Q179"/>
    <mergeCell ref="R179:S179"/>
    <mergeCell ref="B178:D178"/>
    <mergeCell ref="E178:G178"/>
    <mergeCell ref="H178:N178"/>
    <mergeCell ref="O178:Q178"/>
    <mergeCell ref="R178:S178"/>
    <mergeCell ref="B177:D177"/>
    <mergeCell ref="E177:G177"/>
    <mergeCell ref="H177:N177"/>
    <mergeCell ref="O177:Q177"/>
    <mergeCell ref="R177:S177"/>
    <mergeCell ref="B176:D176"/>
    <mergeCell ref="E176:G176"/>
    <mergeCell ref="H176:N176"/>
    <mergeCell ref="O176:Q176"/>
    <mergeCell ref="R176:S176"/>
    <mergeCell ref="B175:D175"/>
    <mergeCell ref="E175:G175"/>
    <mergeCell ref="H175:N175"/>
    <mergeCell ref="O175:Q175"/>
    <mergeCell ref="R175:S175"/>
    <mergeCell ref="B174:D174"/>
    <mergeCell ref="E174:G174"/>
    <mergeCell ref="H174:N174"/>
    <mergeCell ref="O174:Q174"/>
    <mergeCell ref="R174:S174"/>
    <mergeCell ref="B173:D173"/>
    <mergeCell ref="E173:G173"/>
    <mergeCell ref="H173:N173"/>
    <mergeCell ref="O173:Q173"/>
    <mergeCell ref="R173:S173"/>
    <mergeCell ref="B172:D172"/>
    <mergeCell ref="E172:G172"/>
    <mergeCell ref="H172:N172"/>
    <mergeCell ref="O172:Q172"/>
    <mergeCell ref="R172:S172"/>
    <mergeCell ref="B171:D171"/>
    <mergeCell ref="E171:G171"/>
    <mergeCell ref="H171:N171"/>
    <mergeCell ref="O171:Q171"/>
    <mergeCell ref="R171:S171"/>
    <mergeCell ref="B170:D170"/>
    <mergeCell ref="E170:G170"/>
    <mergeCell ref="H170:N170"/>
    <mergeCell ref="O170:Q170"/>
    <mergeCell ref="R170:S170"/>
    <mergeCell ref="B169:D169"/>
    <mergeCell ref="E169:G169"/>
    <mergeCell ref="H169:N169"/>
    <mergeCell ref="O169:Q169"/>
    <mergeCell ref="R169:S169"/>
    <mergeCell ref="B168:D168"/>
    <mergeCell ref="E168:G168"/>
    <mergeCell ref="H168:N168"/>
    <mergeCell ref="O168:Q168"/>
    <mergeCell ref="R168:S168"/>
    <mergeCell ref="B167:D167"/>
    <mergeCell ref="E167:G167"/>
    <mergeCell ref="H167:N167"/>
    <mergeCell ref="O167:Q167"/>
    <mergeCell ref="R167:S167"/>
    <mergeCell ref="B166:D166"/>
    <mergeCell ref="E166:G166"/>
    <mergeCell ref="H166:N166"/>
    <mergeCell ref="O166:Q166"/>
    <mergeCell ref="R166:S166"/>
    <mergeCell ref="B165:D165"/>
    <mergeCell ref="E165:G165"/>
    <mergeCell ref="H165:N165"/>
    <mergeCell ref="O165:Q165"/>
    <mergeCell ref="R165:S165"/>
    <mergeCell ref="B164:D164"/>
    <mergeCell ref="E164:G164"/>
    <mergeCell ref="H164:N164"/>
    <mergeCell ref="O164:Q164"/>
    <mergeCell ref="R164:S164"/>
    <mergeCell ref="B163:D163"/>
    <mergeCell ref="E163:G163"/>
    <mergeCell ref="H163:N163"/>
    <mergeCell ref="O163:Q163"/>
    <mergeCell ref="R163:S163"/>
    <mergeCell ref="B162:D162"/>
    <mergeCell ref="E162:G162"/>
    <mergeCell ref="H162:N162"/>
    <mergeCell ref="O162:Q162"/>
    <mergeCell ref="R162:S162"/>
    <mergeCell ref="B161:D161"/>
    <mergeCell ref="E161:G161"/>
    <mergeCell ref="H161:N161"/>
    <mergeCell ref="O161:Q161"/>
    <mergeCell ref="R161:S161"/>
    <mergeCell ref="B160:D160"/>
    <mergeCell ref="E160:G160"/>
    <mergeCell ref="H160:N160"/>
    <mergeCell ref="O160:Q160"/>
    <mergeCell ref="R160:S160"/>
    <mergeCell ref="B159:D159"/>
    <mergeCell ref="E159:G159"/>
    <mergeCell ref="H159:N159"/>
    <mergeCell ref="O159:Q159"/>
    <mergeCell ref="R159:S159"/>
    <mergeCell ref="B158:D158"/>
    <mergeCell ref="E158:G158"/>
    <mergeCell ref="H158:N158"/>
    <mergeCell ref="O158:Q158"/>
    <mergeCell ref="R158:S158"/>
    <mergeCell ref="B157:D157"/>
    <mergeCell ref="E157:G157"/>
    <mergeCell ref="H157:N157"/>
    <mergeCell ref="O157:Q157"/>
    <mergeCell ref="R157:S157"/>
    <mergeCell ref="B156:D156"/>
    <mergeCell ref="E156:G156"/>
    <mergeCell ref="H156:N156"/>
    <mergeCell ref="O156:Q156"/>
    <mergeCell ref="R156:S156"/>
    <mergeCell ref="B155:D155"/>
    <mergeCell ref="E155:G155"/>
    <mergeCell ref="H155:N155"/>
    <mergeCell ref="O155:Q155"/>
    <mergeCell ref="R155:S155"/>
    <mergeCell ref="B154:D154"/>
    <mergeCell ref="E154:G154"/>
    <mergeCell ref="H154:N154"/>
    <mergeCell ref="O154:Q154"/>
    <mergeCell ref="R154:S154"/>
    <mergeCell ref="B153:D153"/>
    <mergeCell ref="E153:G153"/>
    <mergeCell ref="H153:N153"/>
    <mergeCell ref="O153:Q153"/>
    <mergeCell ref="R153:S153"/>
    <mergeCell ref="B152:D152"/>
    <mergeCell ref="E152:G152"/>
    <mergeCell ref="H152:N152"/>
    <mergeCell ref="O152:Q152"/>
    <mergeCell ref="R152:S152"/>
    <mergeCell ref="B151:D151"/>
    <mergeCell ref="E151:G151"/>
    <mergeCell ref="H151:N151"/>
    <mergeCell ref="O151:Q151"/>
    <mergeCell ref="R151:S151"/>
    <mergeCell ref="B150:D150"/>
    <mergeCell ref="E150:G150"/>
    <mergeCell ref="H150:N150"/>
    <mergeCell ref="O150:Q150"/>
    <mergeCell ref="R150:S150"/>
    <mergeCell ref="B149:D149"/>
    <mergeCell ref="E149:G149"/>
    <mergeCell ref="H149:N149"/>
    <mergeCell ref="O149:Q149"/>
    <mergeCell ref="R149:S149"/>
    <mergeCell ref="B148:D148"/>
    <mergeCell ref="E148:G148"/>
    <mergeCell ref="H148:N148"/>
    <mergeCell ref="O148:Q148"/>
    <mergeCell ref="R148:S148"/>
    <mergeCell ref="B147:D147"/>
    <mergeCell ref="E147:G147"/>
    <mergeCell ref="H147:N147"/>
    <mergeCell ref="O147:Q147"/>
    <mergeCell ref="R147:S147"/>
    <mergeCell ref="B146:D146"/>
    <mergeCell ref="E146:G146"/>
    <mergeCell ref="H146:N146"/>
    <mergeCell ref="O146:Q146"/>
    <mergeCell ref="R146:S146"/>
    <mergeCell ref="B145:D145"/>
    <mergeCell ref="E145:G145"/>
    <mergeCell ref="H145:N145"/>
    <mergeCell ref="O145:Q145"/>
    <mergeCell ref="R145:S145"/>
    <mergeCell ref="B144:D144"/>
    <mergeCell ref="E144:G144"/>
    <mergeCell ref="H144:N144"/>
    <mergeCell ref="O144:Q144"/>
    <mergeCell ref="R144:S144"/>
    <mergeCell ref="B143:D143"/>
    <mergeCell ref="E143:G143"/>
    <mergeCell ref="H143:N143"/>
    <mergeCell ref="O143:Q143"/>
    <mergeCell ref="R143:S143"/>
    <mergeCell ref="B142:D142"/>
    <mergeCell ref="E142:G142"/>
    <mergeCell ref="H142:N142"/>
    <mergeCell ref="O142:Q142"/>
    <mergeCell ref="R142:S142"/>
    <mergeCell ref="B141:D141"/>
    <mergeCell ref="E141:G141"/>
    <mergeCell ref="H141:N141"/>
    <mergeCell ref="O141:Q141"/>
    <mergeCell ref="R141:S141"/>
    <mergeCell ref="B140:D140"/>
    <mergeCell ref="E140:G140"/>
    <mergeCell ref="H140:N140"/>
    <mergeCell ref="O140:Q140"/>
    <mergeCell ref="R140:S140"/>
    <mergeCell ref="B139:D139"/>
    <mergeCell ref="E139:G139"/>
    <mergeCell ref="H139:N139"/>
    <mergeCell ref="O139:Q139"/>
    <mergeCell ref="R139:S139"/>
    <mergeCell ref="B138:D138"/>
    <mergeCell ref="E138:G138"/>
    <mergeCell ref="H138:N138"/>
    <mergeCell ref="O138:Q138"/>
    <mergeCell ref="R138:S138"/>
    <mergeCell ref="B137:D137"/>
    <mergeCell ref="E137:G137"/>
    <mergeCell ref="H137:N137"/>
    <mergeCell ref="O137:Q137"/>
    <mergeCell ref="R137:S137"/>
    <mergeCell ref="B136:D136"/>
    <mergeCell ref="E136:G136"/>
    <mergeCell ref="H136:N136"/>
    <mergeCell ref="O136:Q136"/>
    <mergeCell ref="R136:S136"/>
    <mergeCell ref="B135:D135"/>
    <mergeCell ref="E135:G135"/>
    <mergeCell ref="H135:N135"/>
    <mergeCell ref="O135:Q135"/>
    <mergeCell ref="R135:S135"/>
    <mergeCell ref="B134:D134"/>
    <mergeCell ref="E134:G134"/>
    <mergeCell ref="H134:N134"/>
    <mergeCell ref="O134:Q134"/>
    <mergeCell ref="R134:S134"/>
    <mergeCell ref="B133:D133"/>
    <mergeCell ref="E133:G133"/>
    <mergeCell ref="H133:N133"/>
    <mergeCell ref="O133:Q133"/>
    <mergeCell ref="R133:S133"/>
    <mergeCell ref="B132:D132"/>
    <mergeCell ref="E132:G132"/>
    <mergeCell ref="H132:N132"/>
    <mergeCell ref="O132:Q132"/>
    <mergeCell ref="R132:S132"/>
    <mergeCell ref="B131:D131"/>
    <mergeCell ref="E131:G131"/>
    <mergeCell ref="H131:N131"/>
    <mergeCell ref="O131:Q131"/>
    <mergeCell ref="R131:S131"/>
    <mergeCell ref="B130:D130"/>
    <mergeCell ref="E130:G130"/>
    <mergeCell ref="H130:N130"/>
    <mergeCell ref="O130:Q130"/>
    <mergeCell ref="R130:S130"/>
    <mergeCell ref="B129:D129"/>
    <mergeCell ref="E129:G129"/>
    <mergeCell ref="H129:N129"/>
    <mergeCell ref="O129:Q129"/>
    <mergeCell ref="R129:S129"/>
    <mergeCell ref="B128:D128"/>
    <mergeCell ref="E128:G128"/>
    <mergeCell ref="H128:N128"/>
    <mergeCell ref="O128:Q128"/>
    <mergeCell ref="R128:S128"/>
    <mergeCell ref="B127:D127"/>
    <mergeCell ref="E127:G127"/>
    <mergeCell ref="H127:N127"/>
    <mergeCell ref="O127:Q127"/>
    <mergeCell ref="R127:S127"/>
    <mergeCell ref="B126:D126"/>
    <mergeCell ref="E126:G126"/>
    <mergeCell ref="H126:N126"/>
    <mergeCell ref="O126:Q126"/>
    <mergeCell ref="R126:S126"/>
    <mergeCell ref="B125:D125"/>
    <mergeCell ref="E125:G125"/>
    <mergeCell ref="H125:N125"/>
    <mergeCell ref="O125:Q125"/>
    <mergeCell ref="R125:S125"/>
    <mergeCell ref="B124:D124"/>
    <mergeCell ref="E124:G124"/>
    <mergeCell ref="H124:N124"/>
    <mergeCell ref="O124:Q124"/>
    <mergeCell ref="R124:S124"/>
    <mergeCell ref="B123:D123"/>
    <mergeCell ref="E123:G123"/>
    <mergeCell ref="H123:N123"/>
    <mergeCell ref="O123:Q123"/>
    <mergeCell ref="R123:S123"/>
    <mergeCell ref="B122:D122"/>
    <mergeCell ref="E122:G122"/>
    <mergeCell ref="H122:N122"/>
    <mergeCell ref="O122:Q122"/>
    <mergeCell ref="R122:S122"/>
    <mergeCell ref="B121:D121"/>
    <mergeCell ref="E121:G121"/>
    <mergeCell ref="H121:N121"/>
    <mergeCell ref="O121:Q121"/>
    <mergeCell ref="R121:S121"/>
    <mergeCell ref="B120:D120"/>
    <mergeCell ref="E120:G120"/>
    <mergeCell ref="H120:N120"/>
    <mergeCell ref="O120:Q120"/>
    <mergeCell ref="R120:S120"/>
    <mergeCell ref="B119:D119"/>
    <mergeCell ref="E119:G119"/>
    <mergeCell ref="H119:N119"/>
    <mergeCell ref="O119:Q119"/>
    <mergeCell ref="R119:S119"/>
    <mergeCell ref="B118:D118"/>
    <mergeCell ref="E118:G118"/>
    <mergeCell ref="H118:N118"/>
    <mergeCell ref="O118:Q118"/>
    <mergeCell ref="R118:S118"/>
    <mergeCell ref="B117:D117"/>
    <mergeCell ref="E117:G117"/>
    <mergeCell ref="H117:N117"/>
    <mergeCell ref="O117:Q117"/>
    <mergeCell ref="R117:S117"/>
    <mergeCell ref="B116:D116"/>
    <mergeCell ref="E116:G116"/>
    <mergeCell ref="H116:N116"/>
    <mergeCell ref="O116:Q116"/>
    <mergeCell ref="R116:S116"/>
    <mergeCell ref="B115:D115"/>
    <mergeCell ref="E115:G115"/>
    <mergeCell ref="H115:N115"/>
    <mergeCell ref="O115:Q115"/>
    <mergeCell ref="R115:S115"/>
    <mergeCell ref="B114:D114"/>
    <mergeCell ref="E114:G114"/>
    <mergeCell ref="H114:N114"/>
    <mergeCell ref="O114:Q114"/>
    <mergeCell ref="R114:S114"/>
    <mergeCell ref="B113:D113"/>
    <mergeCell ref="E113:G113"/>
    <mergeCell ref="H113:N113"/>
    <mergeCell ref="O113:Q113"/>
    <mergeCell ref="R113:S113"/>
    <mergeCell ref="B112:D112"/>
    <mergeCell ref="E112:G112"/>
    <mergeCell ref="H112:N112"/>
    <mergeCell ref="O112:Q112"/>
    <mergeCell ref="R112:S112"/>
    <mergeCell ref="B111:D111"/>
    <mergeCell ref="E111:G111"/>
    <mergeCell ref="H111:N111"/>
    <mergeCell ref="O111:Q111"/>
    <mergeCell ref="R111:S111"/>
    <mergeCell ref="B110:D110"/>
    <mergeCell ref="E110:G110"/>
    <mergeCell ref="H110:N110"/>
    <mergeCell ref="O110:Q110"/>
    <mergeCell ref="R110:S110"/>
    <mergeCell ref="B109:D109"/>
    <mergeCell ref="E109:G109"/>
    <mergeCell ref="H109:N109"/>
    <mergeCell ref="O109:Q109"/>
    <mergeCell ref="R109:S109"/>
    <mergeCell ref="B108:D108"/>
    <mergeCell ref="E108:G108"/>
    <mergeCell ref="H108:N108"/>
    <mergeCell ref="O108:Q108"/>
    <mergeCell ref="R108:S108"/>
    <mergeCell ref="B107:D107"/>
    <mergeCell ref="E107:G107"/>
    <mergeCell ref="H107:N107"/>
    <mergeCell ref="O107:Q107"/>
    <mergeCell ref="R107:S107"/>
    <mergeCell ref="B106:D106"/>
    <mergeCell ref="E106:G106"/>
    <mergeCell ref="H106:N106"/>
    <mergeCell ref="O106:Q106"/>
    <mergeCell ref="R106:S106"/>
    <mergeCell ref="B105:D105"/>
    <mergeCell ref="E105:G105"/>
    <mergeCell ref="H105:N105"/>
    <mergeCell ref="O105:Q105"/>
    <mergeCell ref="R105:S105"/>
    <mergeCell ref="B104:D104"/>
    <mergeCell ref="E104:G104"/>
    <mergeCell ref="H104:N104"/>
    <mergeCell ref="O104:Q104"/>
    <mergeCell ref="R104:S104"/>
    <mergeCell ref="B103:D103"/>
    <mergeCell ref="E103:G103"/>
    <mergeCell ref="H103:N103"/>
    <mergeCell ref="O103:Q103"/>
    <mergeCell ref="R103:S103"/>
    <mergeCell ref="B102:D102"/>
    <mergeCell ref="E102:G102"/>
    <mergeCell ref="H102:N102"/>
    <mergeCell ref="O102:Q102"/>
    <mergeCell ref="R102:S102"/>
    <mergeCell ref="B101:D101"/>
    <mergeCell ref="E101:G101"/>
    <mergeCell ref="H101:N101"/>
    <mergeCell ref="O101:Q101"/>
    <mergeCell ref="R101:S101"/>
    <mergeCell ref="B100:D100"/>
    <mergeCell ref="E100:G100"/>
    <mergeCell ref="H100:N100"/>
    <mergeCell ref="O100:Q100"/>
    <mergeCell ref="R100:S100"/>
    <mergeCell ref="B99:D99"/>
    <mergeCell ref="E99:G99"/>
    <mergeCell ref="H99:N99"/>
    <mergeCell ref="O99:Q99"/>
    <mergeCell ref="R99:S99"/>
    <mergeCell ref="B98:D98"/>
    <mergeCell ref="E98:G98"/>
    <mergeCell ref="H98:N98"/>
    <mergeCell ref="O98:Q98"/>
    <mergeCell ref="R98:S98"/>
    <mergeCell ref="B97:D97"/>
    <mergeCell ref="E97:G97"/>
    <mergeCell ref="H97:N97"/>
    <mergeCell ref="O97:Q97"/>
    <mergeCell ref="R97:S97"/>
    <mergeCell ref="B96:D96"/>
    <mergeCell ref="E96:G96"/>
    <mergeCell ref="H96:N96"/>
    <mergeCell ref="O96:Q96"/>
    <mergeCell ref="R96:S96"/>
    <mergeCell ref="B95:D95"/>
    <mergeCell ref="E95:G95"/>
    <mergeCell ref="H95:N95"/>
    <mergeCell ref="O95:Q95"/>
    <mergeCell ref="R95:S95"/>
    <mergeCell ref="B94:D94"/>
    <mergeCell ref="E94:G94"/>
    <mergeCell ref="H94:N94"/>
    <mergeCell ref="O94:Q94"/>
    <mergeCell ref="R94:S94"/>
    <mergeCell ref="B93:D93"/>
    <mergeCell ref="E93:G93"/>
    <mergeCell ref="H93:N93"/>
    <mergeCell ref="O93:Q93"/>
    <mergeCell ref="R93:S93"/>
    <mergeCell ref="B92:D92"/>
    <mergeCell ref="E92:G92"/>
    <mergeCell ref="H92:N92"/>
    <mergeCell ref="O92:Q92"/>
    <mergeCell ref="R92:S92"/>
    <mergeCell ref="B91:D91"/>
    <mergeCell ref="E91:G91"/>
    <mergeCell ref="H91:N91"/>
    <mergeCell ref="O91:Q91"/>
    <mergeCell ref="R91:S91"/>
    <mergeCell ref="B90:D90"/>
    <mergeCell ref="E90:G90"/>
    <mergeCell ref="H90:N90"/>
    <mergeCell ref="O90:Q90"/>
    <mergeCell ref="R90:S90"/>
    <mergeCell ref="B89:D89"/>
    <mergeCell ref="E89:G89"/>
    <mergeCell ref="H89:N89"/>
    <mergeCell ref="O89:Q89"/>
    <mergeCell ref="R89:S89"/>
    <mergeCell ref="B88:D88"/>
    <mergeCell ref="E88:G88"/>
    <mergeCell ref="H88:N88"/>
    <mergeCell ref="O88:Q88"/>
    <mergeCell ref="R88:S88"/>
    <mergeCell ref="B87:D87"/>
    <mergeCell ref="E87:G87"/>
    <mergeCell ref="H87:N87"/>
    <mergeCell ref="O87:Q87"/>
    <mergeCell ref="R87:S87"/>
    <mergeCell ref="B86:D86"/>
    <mergeCell ref="E86:G86"/>
    <mergeCell ref="H86:N86"/>
    <mergeCell ref="O86:Q86"/>
    <mergeCell ref="R86:S86"/>
    <mergeCell ref="B85:D85"/>
    <mergeCell ref="E85:G85"/>
    <mergeCell ref="H85:N85"/>
    <mergeCell ref="O85:Q85"/>
    <mergeCell ref="R85:S85"/>
    <mergeCell ref="B84:D84"/>
    <mergeCell ref="E84:G84"/>
    <mergeCell ref="H84:N84"/>
    <mergeCell ref="O84:Q84"/>
    <mergeCell ref="R84:S84"/>
    <mergeCell ref="B83:D83"/>
    <mergeCell ref="E83:G83"/>
    <mergeCell ref="H83:N83"/>
    <mergeCell ref="O83:Q83"/>
    <mergeCell ref="R83:S83"/>
    <mergeCell ref="B82:D82"/>
    <mergeCell ref="E82:G82"/>
    <mergeCell ref="H82:N82"/>
    <mergeCell ref="O82:Q82"/>
    <mergeCell ref="R82:S82"/>
    <mergeCell ref="B81:D81"/>
    <mergeCell ref="E81:G81"/>
    <mergeCell ref="H81:N81"/>
    <mergeCell ref="O81:Q81"/>
    <mergeCell ref="R81:S81"/>
    <mergeCell ref="B80:D80"/>
    <mergeCell ref="E80:G80"/>
    <mergeCell ref="H80:N80"/>
    <mergeCell ref="O80:Q80"/>
    <mergeCell ref="R80:S80"/>
    <mergeCell ref="B79:D79"/>
    <mergeCell ref="E79:G79"/>
    <mergeCell ref="H79:N79"/>
    <mergeCell ref="O79:Q79"/>
    <mergeCell ref="R79:S79"/>
    <mergeCell ref="B78:D78"/>
    <mergeCell ref="E78:G78"/>
    <mergeCell ref="H78:N78"/>
    <mergeCell ref="O78:Q78"/>
    <mergeCell ref="R78:S78"/>
    <mergeCell ref="B77:D77"/>
    <mergeCell ref="E77:G77"/>
    <mergeCell ref="H77:N77"/>
    <mergeCell ref="O77:Q77"/>
    <mergeCell ref="R77:S77"/>
    <mergeCell ref="B76:D76"/>
    <mergeCell ref="E76:G76"/>
    <mergeCell ref="H76:N76"/>
    <mergeCell ref="O76:Q76"/>
    <mergeCell ref="R76:S76"/>
    <mergeCell ref="B75:D75"/>
    <mergeCell ref="E75:G75"/>
    <mergeCell ref="H75:N75"/>
    <mergeCell ref="O75:Q75"/>
    <mergeCell ref="R75:S75"/>
    <mergeCell ref="B74:D74"/>
    <mergeCell ref="E74:G74"/>
    <mergeCell ref="H74:N74"/>
    <mergeCell ref="O74:Q74"/>
    <mergeCell ref="R74:S74"/>
    <mergeCell ref="B73:D73"/>
    <mergeCell ref="E73:G73"/>
    <mergeCell ref="H73:N73"/>
    <mergeCell ref="O73:Q73"/>
    <mergeCell ref="R73:S73"/>
    <mergeCell ref="B72:D72"/>
    <mergeCell ref="E72:G72"/>
    <mergeCell ref="H72:N72"/>
    <mergeCell ref="O72:Q72"/>
    <mergeCell ref="R72:S72"/>
    <mergeCell ref="B71:D71"/>
    <mergeCell ref="E71:G71"/>
    <mergeCell ref="H71:N71"/>
    <mergeCell ref="O71:Q71"/>
    <mergeCell ref="R71:S71"/>
    <mergeCell ref="B70:D70"/>
    <mergeCell ref="E70:G70"/>
    <mergeCell ref="H70:N70"/>
    <mergeCell ref="O70:Q70"/>
    <mergeCell ref="R70:S70"/>
    <mergeCell ref="B69:D69"/>
    <mergeCell ref="E69:G69"/>
    <mergeCell ref="H69:N69"/>
    <mergeCell ref="O69:Q69"/>
    <mergeCell ref="R69:S69"/>
    <mergeCell ref="B68:D68"/>
    <mergeCell ref="E68:G68"/>
    <mergeCell ref="H68:N68"/>
    <mergeCell ref="O68:Q68"/>
    <mergeCell ref="R68:S68"/>
    <mergeCell ref="B67:D67"/>
    <mergeCell ref="E67:G67"/>
    <mergeCell ref="H67:N67"/>
    <mergeCell ref="O67:Q67"/>
    <mergeCell ref="R67:S67"/>
    <mergeCell ref="B66:D66"/>
    <mergeCell ref="E66:G66"/>
    <mergeCell ref="H66:N66"/>
    <mergeCell ref="O66:Q66"/>
    <mergeCell ref="R66:S66"/>
    <mergeCell ref="B65:D65"/>
    <mergeCell ref="E65:G65"/>
    <mergeCell ref="H65:N65"/>
    <mergeCell ref="O65:Q65"/>
    <mergeCell ref="R65:S65"/>
    <mergeCell ref="B64:D64"/>
    <mergeCell ref="E64:G64"/>
    <mergeCell ref="H64:N64"/>
    <mergeCell ref="O64:Q64"/>
    <mergeCell ref="R64:S64"/>
    <mergeCell ref="E52:G52"/>
    <mergeCell ref="H52:N52"/>
    <mergeCell ref="O52:Q52"/>
    <mergeCell ref="R52:S52"/>
    <mergeCell ref="B51:D51"/>
    <mergeCell ref="E51:G51"/>
    <mergeCell ref="B63:D63"/>
    <mergeCell ref="E63:G63"/>
    <mergeCell ref="H63:N63"/>
    <mergeCell ref="O63:Q63"/>
    <mergeCell ref="R63:S63"/>
    <mergeCell ref="B62:D62"/>
    <mergeCell ref="E62:G62"/>
    <mergeCell ref="H62:N62"/>
    <mergeCell ref="O62:Q62"/>
    <mergeCell ref="R62:S62"/>
    <mergeCell ref="B61:D61"/>
    <mergeCell ref="E61:G61"/>
    <mergeCell ref="H61:N61"/>
    <mergeCell ref="O61:Q61"/>
    <mergeCell ref="R61:S61"/>
    <mergeCell ref="B60:D60"/>
    <mergeCell ref="E60:G60"/>
    <mergeCell ref="H60:N60"/>
    <mergeCell ref="O60:Q60"/>
    <mergeCell ref="R60:S60"/>
    <mergeCell ref="B46:D46"/>
    <mergeCell ref="E46:G46"/>
    <mergeCell ref="H46:N46"/>
    <mergeCell ref="O46:Q46"/>
    <mergeCell ref="R46:S46"/>
    <mergeCell ref="B45:D45"/>
    <mergeCell ref="B59:D59"/>
    <mergeCell ref="E59:G59"/>
    <mergeCell ref="H59:N59"/>
    <mergeCell ref="O59:Q59"/>
    <mergeCell ref="R59:S59"/>
    <mergeCell ref="B58:D58"/>
    <mergeCell ref="E58:G58"/>
    <mergeCell ref="H58:N58"/>
    <mergeCell ref="O58:Q58"/>
    <mergeCell ref="R58:S58"/>
    <mergeCell ref="O48:Q48"/>
    <mergeCell ref="R48:S48"/>
    <mergeCell ref="B47:D47"/>
    <mergeCell ref="E47:G47"/>
    <mergeCell ref="H47:N47"/>
    <mergeCell ref="O47:Q47"/>
    <mergeCell ref="R47:S47"/>
    <mergeCell ref="H54:N54"/>
    <mergeCell ref="O54:Q54"/>
    <mergeCell ref="R54:S54"/>
    <mergeCell ref="B53:D53"/>
    <mergeCell ref="E53:G53"/>
    <mergeCell ref="H53:N53"/>
    <mergeCell ref="O53:Q53"/>
    <mergeCell ref="R53:S53"/>
    <mergeCell ref="B52:D52"/>
    <mergeCell ref="H40:N40"/>
    <mergeCell ref="O40:Q40"/>
    <mergeCell ref="R40:S40"/>
    <mergeCell ref="B43:D43"/>
    <mergeCell ref="E43:G43"/>
    <mergeCell ref="H43:N43"/>
    <mergeCell ref="R45:S45"/>
    <mergeCell ref="B44:D44"/>
    <mergeCell ref="E44:G44"/>
    <mergeCell ref="H44:N44"/>
    <mergeCell ref="O44:Q44"/>
    <mergeCell ref="R44:S44"/>
    <mergeCell ref="B57:D57"/>
    <mergeCell ref="E57:G57"/>
    <mergeCell ref="H57:N57"/>
    <mergeCell ref="O57:Q57"/>
    <mergeCell ref="R57:S57"/>
    <mergeCell ref="B56:D56"/>
    <mergeCell ref="E56:G56"/>
    <mergeCell ref="H56:N56"/>
    <mergeCell ref="O56:Q56"/>
    <mergeCell ref="R56:S56"/>
    <mergeCell ref="B55:D55"/>
    <mergeCell ref="E55:G55"/>
    <mergeCell ref="H55:N55"/>
    <mergeCell ref="O55:Q55"/>
    <mergeCell ref="R55:S55"/>
    <mergeCell ref="B54:D54"/>
    <mergeCell ref="E54:G54"/>
    <mergeCell ref="H51:N51"/>
    <mergeCell ref="O51:Q51"/>
    <mergeCell ref="R51:S51"/>
    <mergeCell ref="E45:G45"/>
    <mergeCell ref="H45:N45"/>
    <mergeCell ref="O45:Q45"/>
    <mergeCell ref="B39:D39"/>
    <mergeCell ref="E39:G39"/>
    <mergeCell ref="H39:N39"/>
    <mergeCell ref="O39:Q39"/>
    <mergeCell ref="R39:S39"/>
    <mergeCell ref="B38:D38"/>
    <mergeCell ref="E38:G38"/>
    <mergeCell ref="H38:N38"/>
    <mergeCell ref="O38:Q38"/>
    <mergeCell ref="R38:S38"/>
    <mergeCell ref="B37:D37"/>
    <mergeCell ref="E37:G37"/>
    <mergeCell ref="H37:N37"/>
    <mergeCell ref="O37:Q37"/>
    <mergeCell ref="R37:S37"/>
    <mergeCell ref="O43:Q43"/>
    <mergeCell ref="R43:S43"/>
    <mergeCell ref="B42:D42"/>
    <mergeCell ref="E42:G42"/>
    <mergeCell ref="H42:N42"/>
    <mergeCell ref="O42:Q42"/>
    <mergeCell ref="R42:S42"/>
    <mergeCell ref="B41:D41"/>
    <mergeCell ref="E41:G41"/>
    <mergeCell ref="H41:N41"/>
    <mergeCell ref="O41:Q41"/>
    <mergeCell ref="R41:S41"/>
    <mergeCell ref="B40:D40"/>
    <mergeCell ref="E40:G40"/>
    <mergeCell ref="E33:G33"/>
    <mergeCell ref="B32:D32"/>
    <mergeCell ref="E32:G32"/>
    <mergeCell ref="B12:D12"/>
    <mergeCell ref="B11:D11"/>
    <mergeCell ref="AI8:AK8"/>
    <mergeCell ref="AI9:AK9"/>
    <mergeCell ref="AI10:AK10"/>
    <mergeCell ref="AI11:AK11"/>
    <mergeCell ref="AI12:AK12"/>
    <mergeCell ref="AL13:AN13"/>
    <mergeCell ref="AL14:AN14"/>
    <mergeCell ref="AL15:AN15"/>
    <mergeCell ref="AL16:AN16"/>
    <mergeCell ref="E15:G15"/>
    <mergeCell ref="H15:N15"/>
    <mergeCell ref="O15:Q15"/>
    <mergeCell ref="R15:S15"/>
    <mergeCell ref="B14:D14"/>
    <mergeCell ref="E14:G14"/>
    <mergeCell ref="H14:N14"/>
    <mergeCell ref="O14:Q14"/>
    <mergeCell ref="R14:S14"/>
    <mergeCell ref="B13:D13"/>
    <mergeCell ref="E13:G13"/>
    <mergeCell ref="H13:N13"/>
    <mergeCell ref="O13:Q13"/>
    <mergeCell ref="R13:S13"/>
    <mergeCell ref="AL17:AN17"/>
    <mergeCell ref="AL18:AN18"/>
    <mergeCell ref="AL19:AN19"/>
    <mergeCell ref="AL20:AN20"/>
    <mergeCell ref="AL21:AN21"/>
    <mergeCell ref="AL22:AN22"/>
    <mergeCell ref="AL23:AN23"/>
    <mergeCell ref="AL8:AN8"/>
    <mergeCell ref="B18:D18"/>
    <mergeCell ref="E18:G18"/>
    <mergeCell ref="H18:N18"/>
    <mergeCell ref="O18:Q18"/>
    <mergeCell ref="R18:S18"/>
    <mergeCell ref="B17:D17"/>
    <mergeCell ref="E17:G17"/>
    <mergeCell ref="H17:N17"/>
    <mergeCell ref="O17:Q17"/>
    <mergeCell ref="R17:S17"/>
    <mergeCell ref="B16:D16"/>
    <mergeCell ref="E16:G16"/>
    <mergeCell ref="H16:N16"/>
    <mergeCell ref="O16:Q16"/>
    <mergeCell ref="R16:S16"/>
    <mergeCell ref="B15:D15"/>
    <mergeCell ref="B21:D21"/>
    <mergeCell ref="B20:D20"/>
    <mergeCell ref="T17:U17"/>
    <mergeCell ref="T18:U18"/>
    <mergeCell ref="T19:U19"/>
    <mergeCell ref="T20:U20"/>
    <mergeCell ref="T21:U21"/>
    <mergeCell ref="T22:U22"/>
    <mergeCell ref="T23:U23"/>
    <mergeCell ref="O11:Q11"/>
    <mergeCell ref="R11:S11"/>
    <mergeCell ref="E21:G21"/>
    <mergeCell ref="O27:Q27"/>
    <mergeCell ref="R27:S27"/>
    <mergeCell ref="B27:D27"/>
    <mergeCell ref="E27:G27"/>
    <mergeCell ref="H27:N27"/>
    <mergeCell ref="H32:N32"/>
    <mergeCell ref="AY307:AZ307"/>
    <mergeCell ref="BM5:BO5"/>
    <mergeCell ref="CN5:CP5"/>
    <mergeCell ref="B10:D10"/>
    <mergeCell ref="E10:G10"/>
    <mergeCell ref="H10:N10"/>
    <mergeCell ref="O10:Q10"/>
    <mergeCell ref="R10:S10"/>
    <mergeCell ref="B9:D9"/>
    <mergeCell ref="E9:G9"/>
    <mergeCell ref="H9:N9"/>
    <mergeCell ref="O9:Q9"/>
    <mergeCell ref="R9:S9"/>
    <mergeCell ref="O32:Q32"/>
    <mergeCell ref="R32:S32"/>
    <mergeCell ref="B31:D31"/>
    <mergeCell ref="E31:G31"/>
    <mergeCell ref="H31:N31"/>
    <mergeCell ref="O31:Q31"/>
    <mergeCell ref="R31:S31"/>
    <mergeCell ref="B30:D30"/>
    <mergeCell ref="E30:G30"/>
    <mergeCell ref="H30:N30"/>
    <mergeCell ref="O30:Q30"/>
    <mergeCell ref="R29:S29"/>
    <mergeCell ref="B28:D28"/>
    <mergeCell ref="E28:G28"/>
    <mergeCell ref="H28:N28"/>
    <mergeCell ref="O28:Q28"/>
    <mergeCell ref="R28:S28"/>
    <mergeCell ref="H33:N33"/>
    <mergeCell ref="O33:Q33"/>
    <mergeCell ref="R33:S33"/>
    <mergeCell ref="B34:D34"/>
    <mergeCell ref="B33:D33"/>
    <mergeCell ref="AY303:AZ303"/>
    <mergeCell ref="AY304:AZ304"/>
    <mergeCell ref="AY305:AZ305"/>
    <mergeCell ref="AY306:AZ306"/>
    <mergeCell ref="AY298:AZ298"/>
    <mergeCell ref="AY299:AZ299"/>
    <mergeCell ref="AY300:AZ300"/>
    <mergeCell ref="AY301:AZ301"/>
    <mergeCell ref="AY302:AZ302"/>
    <mergeCell ref="AY293:AZ293"/>
    <mergeCell ref="AY294:AZ294"/>
    <mergeCell ref="AY295:AZ295"/>
    <mergeCell ref="AY296:AZ296"/>
    <mergeCell ref="AY297:AZ297"/>
    <mergeCell ref="AY288:AZ288"/>
    <mergeCell ref="AY289:AZ289"/>
    <mergeCell ref="AY290:AZ290"/>
    <mergeCell ref="AY291:AZ291"/>
    <mergeCell ref="AY292:AZ292"/>
    <mergeCell ref="AY283:AZ283"/>
    <mergeCell ref="AY284:AZ284"/>
    <mergeCell ref="AY285:AZ285"/>
    <mergeCell ref="AY286:AZ286"/>
    <mergeCell ref="AY287:AZ287"/>
    <mergeCell ref="AY278:AZ278"/>
    <mergeCell ref="AY279:AZ279"/>
    <mergeCell ref="AY280:AZ280"/>
    <mergeCell ref="AY281:AZ281"/>
    <mergeCell ref="AY282:AZ282"/>
    <mergeCell ref="AY273:AZ273"/>
    <mergeCell ref="AY274:AZ274"/>
    <mergeCell ref="AY275:AZ275"/>
    <mergeCell ref="AY276:AZ276"/>
    <mergeCell ref="AY277:AZ277"/>
    <mergeCell ref="AY268:AZ268"/>
    <mergeCell ref="AY269:AZ269"/>
    <mergeCell ref="AY270:AZ270"/>
    <mergeCell ref="AY271:AZ271"/>
    <mergeCell ref="AY272:AZ272"/>
    <mergeCell ref="AY263:AZ263"/>
    <mergeCell ref="AY264:AZ264"/>
    <mergeCell ref="AY265:AZ265"/>
    <mergeCell ref="AY266:AZ266"/>
    <mergeCell ref="AY267:AZ267"/>
    <mergeCell ref="AY258:AZ258"/>
    <mergeCell ref="AY259:AZ259"/>
    <mergeCell ref="AY260:AZ260"/>
    <mergeCell ref="AY261:AZ261"/>
    <mergeCell ref="AY262:AZ262"/>
    <mergeCell ref="AY253:AZ253"/>
    <mergeCell ref="AY254:AZ254"/>
    <mergeCell ref="AY255:AZ255"/>
    <mergeCell ref="AY256:AZ256"/>
    <mergeCell ref="AY257:AZ257"/>
    <mergeCell ref="AY248:AZ248"/>
    <mergeCell ref="AY249:AZ249"/>
    <mergeCell ref="AY250:AZ250"/>
    <mergeCell ref="AY251:AZ251"/>
    <mergeCell ref="AY252:AZ252"/>
    <mergeCell ref="AY243:AZ243"/>
    <mergeCell ref="AY244:AZ244"/>
    <mergeCell ref="AY245:AZ245"/>
    <mergeCell ref="AY246:AZ246"/>
    <mergeCell ref="AY247:AZ247"/>
    <mergeCell ref="AY238:AZ238"/>
    <mergeCell ref="AY239:AZ239"/>
    <mergeCell ref="AY240:AZ240"/>
    <mergeCell ref="AY241:AZ241"/>
    <mergeCell ref="AY242:AZ242"/>
    <mergeCell ref="AY233:AZ233"/>
    <mergeCell ref="AY234:AZ234"/>
    <mergeCell ref="AY235:AZ235"/>
    <mergeCell ref="AY236:AZ236"/>
    <mergeCell ref="AY237:AZ237"/>
    <mergeCell ref="AY228:AZ228"/>
    <mergeCell ref="AY229:AZ229"/>
    <mergeCell ref="AY230:AZ230"/>
    <mergeCell ref="AY231:AZ231"/>
    <mergeCell ref="AY232:AZ232"/>
    <mergeCell ref="AY223:AZ223"/>
    <mergeCell ref="AY224:AZ224"/>
    <mergeCell ref="AY225:AZ225"/>
    <mergeCell ref="AY226:AZ226"/>
    <mergeCell ref="AY227:AZ227"/>
    <mergeCell ref="AY218:AZ218"/>
    <mergeCell ref="AY219:AZ219"/>
    <mergeCell ref="AY220:AZ220"/>
    <mergeCell ref="AY221:AZ221"/>
    <mergeCell ref="AY222:AZ222"/>
    <mergeCell ref="AY213:AZ213"/>
    <mergeCell ref="AY214:AZ214"/>
    <mergeCell ref="AY215:AZ215"/>
    <mergeCell ref="AY216:AZ216"/>
    <mergeCell ref="AY217:AZ217"/>
    <mergeCell ref="AY208:AZ208"/>
    <mergeCell ref="AY209:AZ209"/>
    <mergeCell ref="AY210:AZ210"/>
    <mergeCell ref="AY211:AZ211"/>
    <mergeCell ref="AY212:AZ212"/>
    <mergeCell ref="AY203:AZ203"/>
    <mergeCell ref="AY204:AZ204"/>
    <mergeCell ref="AY205:AZ205"/>
    <mergeCell ref="AY206:AZ206"/>
    <mergeCell ref="AY207:AZ207"/>
    <mergeCell ref="AY198:AZ198"/>
    <mergeCell ref="AY199:AZ199"/>
    <mergeCell ref="AY200:AZ200"/>
    <mergeCell ref="AY201:AZ201"/>
    <mergeCell ref="AY202:AZ202"/>
    <mergeCell ref="AY193:AZ193"/>
    <mergeCell ref="AY194:AZ194"/>
    <mergeCell ref="AY195:AZ195"/>
    <mergeCell ref="AY196:AZ196"/>
    <mergeCell ref="AY197:AZ197"/>
    <mergeCell ref="AY188:AZ188"/>
    <mergeCell ref="AY189:AZ189"/>
    <mergeCell ref="AY190:AZ190"/>
    <mergeCell ref="AY191:AZ191"/>
    <mergeCell ref="AY192:AZ192"/>
    <mergeCell ref="AY183:AZ183"/>
    <mergeCell ref="AY184:AZ184"/>
    <mergeCell ref="AY185:AZ185"/>
    <mergeCell ref="AY186:AZ186"/>
    <mergeCell ref="AY187:AZ187"/>
    <mergeCell ref="AY178:AZ178"/>
    <mergeCell ref="AY179:AZ179"/>
    <mergeCell ref="AY180:AZ180"/>
    <mergeCell ref="AY181:AZ181"/>
    <mergeCell ref="AY182:AZ182"/>
    <mergeCell ref="AY173:AZ173"/>
    <mergeCell ref="AY174:AZ174"/>
    <mergeCell ref="AY175:AZ175"/>
    <mergeCell ref="AY176:AZ176"/>
    <mergeCell ref="AY177:AZ177"/>
    <mergeCell ref="AY168:AZ168"/>
    <mergeCell ref="AY169:AZ169"/>
    <mergeCell ref="AY170:AZ170"/>
    <mergeCell ref="AY171:AZ171"/>
    <mergeCell ref="AY172:AZ172"/>
    <mergeCell ref="AY163:AZ163"/>
    <mergeCell ref="AY164:AZ164"/>
    <mergeCell ref="AY165:AZ165"/>
    <mergeCell ref="AY166:AZ166"/>
    <mergeCell ref="AY167:AZ167"/>
    <mergeCell ref="AY158:AZ158"/>
    <mergeCell ref="AY159:AZ159"/>
    <mergeCell ref="AY160:AZ160"/>
    <mergeCell ref="AY161:AZ161"/>
    <mergeCell ref="AY162:AZ162"/>
    <mergeCell ref="AY153:AZ153"/>
    <mergeCell ref="AY154:AZ154"/>
    <mergeCell ref="AY155:AZ155"/>
    <mergeCell ref="AY156:AZ156"/>
    <mergeCell ref="AY157:AZ157"/>
    <mergeCell ref="AY90:AZ90"/>
    <mergeCell ref="AY91:AZ91"/>
    <mergeCell ref="AY92:AZ92"/>
    <mergeCell ref="AY125:AZ125"/>
    <mergeCell ref="AY126:AZ126"/>
    <mergeCell ref="AY127:AZ127"/>
    <mergeCell ref="AY118:AZ118"/>
    <mergeCell ref="AY119:AZ119"/>
    <mergeCell ref="AY120:AZ120"/>
    <mergeCell ref="AY121:AZ121"/>
    <mergeCell ref="AY122:AZ122"/>
    <mergeCell ref="AY106:AZ106"/>
    <mergeCell ref="AY107:AZ107"/>
    <mergeCell ref="AY98:AZ98"/>
    <mergeCell ref="AY99:AZ99"/>
    <mergeCell ref="AY100:AZ100"/>
    <mergeCell ref="AY101:AZ101"/>
    <mergeCell ref="AY102:AZ102"/>
    <mergeCell ref="AY93:AZ93"/>
    <mergeCell ref="AY94:AZ94"/>
    <mergeCell ref="AY95:AZ95"/>
    <mergeCell ref="AY96:AZ96"/>
    <mergeCell ref="AY97:AZ97"/>
    <mergeCell ref="AY83:AZ83"/>
    <mergeCell ref="AY84:AZ84"/>
    <mergeCell ref="AY85:AZ85"/>
    <mergeCell ref="AY86:AZ86"/>
    <mergeCell ref="AY87:AZ87"/>
    <mergeCell ref="AY148:AZ148"/>
    <mergeCell ref="AY149:AZ149"/>
    <mergeCell ref="AY150:AZ150"/>
    <mergeCell ref="AY151:AZ151"/>
    <mergeCell ref="AY152:AZ152"/>
    <mergeCell ref="AY143:AZ143"/>
    <mergeCell ref="AY144:AZ144"/>
    <mergeCell ref="AY145:AZ145"/>
    <mergeCell ref="AY146:AZ146"/>
    <mergeCell ref="AY147:AZ147"/>
    <mergeCell ref="AY138:AZ138"/>
    <mergeCell ref="AY139:AZ139"/>
    <mergeCell ref="AY140:AZ140"/>
    <mergeCell ref="AY141:AZ141"/>
    <mergeCell ref="AY142:AZ142"/>
    <mergeCell ref="AY133:AZ133"/>
    <mergeCell ref="AY134:AZ134"/>
    <mergeCell ref="AY135:AZ135"/>
    <mergeCell ref="AY136:AZ136"/>
    <mergeCell ref="AY137:AZ137"/>
    <mergeCell ref="AY128:AZ128"/>
    <mergeCell ref="AY129:AZ129"/>
    <mergeCell ref="AY130:AZ130"/>
    <mergeCell ref="AY131:AZ131"/>
    <mergeCell ref="AY132:AZ132"/>
    <mergeCell ref="AY123:AZ123"/>
    <mergeCell ref="AY124:AZ124"/>
    <mergeCell ref="AY38:AZ38"/>
    <mergeCell ref="AY39:AZ39"/>
    <mergeCell ref="AY40:AZ40"/>
    <mergeCell ref="AY41:AZ41"/>
    <mergeCell ref="AY42:AZ42"/>
    <mergeCell ref="AY33:AZ33"/>
    <mergeCell ref="AY34:AZ34"/>
    <mergeCell ref="AY35:AZ35"/>
    <mergeCell ref="AY36:AZ36"/>
    <mergeCell ref="AY37:AZ37"/>
    <mergeCell ref="AY28:AZ28"/>
    <mergeCell ref="AY29:AZ29"/>
    <mergeCell ref="AY30:AZ30"/>
    <mergeCell ref="AY31:AZ31"/>
    <mergeCell ref="AY32:AZ32"/>
    <mergeCell ref="AY23:AZ23"/>
    <mergeCell ref="AY24:AZ24"/>
    <mergeCell ref="AY25:AZ25"/>
    <mergeCell ref="AY26:AZ26"/>
    <mergeCell ref="AY27:AZ27"/>
    <mergeCell ref="AY62:AZ62"/>
    <mergeCell ref="AY53:AZ53"/>
    <mergeCell ref="AY54:AZ54"/>
    <mergeCell ref="AY55:AZ55"/>
    <mergeCell ref="AY56:AZ56"/>
    <mergeCell ref="AY57:AZ57"/>
    <mergeCell ref="AY48:AZ48"/>
    <mergeCell ref="AY49:AZ49"/>
    <mergeCell ref="AY50:AZ50"/>
    <mergeCell ref="AY51:AZ51"/>
    <mergeCell ref="AY52:AZ52"/>
    <mergeCell ref="AY18:AZ18"/>
    <mergeCell ref="AY19:AZ19"/>
    <mergeCell ref="AY20:AZ20"/>
    <mergeCell ref="AY21:AZ21"/>
    <mergeCell ref="AY22:AZ22"/>
    <mergeCell ref="AY13:AZ13"/>
    <mergeCell ref="AY14:AZ14"/>
    <mergeCell ref="AY15:AZ15"/>
    <mergeCell ref="AY16:AZ16"/>
    <mergeCell ref="AY17:AZ17"/>
    <mergeCell ref="AY78:AZ78"/>
    <mergeCell ref="AY79:AZ79"/>
    <mergeCell ref="AY80:AZ80"/>
    <mergeCell ref="AY73:AZ73"/>
    <mergeCell ref="AY74:AZ74"/>
    <mergeCell ref="AY75:AZ75"/>
    <mergeCell ref="AY76:AZ76"/>
    <mergeCell ref="AY77:AZ77"/>
    <mergeCell ref="AY68:AZ68"/>
    <mergeCell ref="AY69:AZ69"/>
    <mergeCell ref="AY70:AZ70"/>
    <mergeCell ref="AY71:AZ71"/>
    <mergeCell ref="AY72:AZ72"/>
    <mergeCell ref="AY63:AZ63"/>
    <mergeCell ref="AY64:AZ64"/>
    <mergeCell ref="AY65:AZ65"/>
    <mergeCell ref="AY66:AZ66"/>
    <mergeCell ref="AY67:AZ67"/>
    <mergeCell ref="AY58:AZ58"/>
    <mergeCell ref="AY59:AZ59"/>
    <mergeCell ref="AY60:AZ60"/>
    <mergeCell ref="AY61:AZ61"/>
    <mergeCell ref="AV307:AX307"/>
    <mergeCell ref="AY43:AZ43"/>
    <mergeCell ref="AY44:AZ44"/>
    <mergeCell ref="AY45:AZ45"/>
    <mergeCell ref="AY46:AZ46"/>
    <mergeCell ref="AY47:AZ47"/>
    <mergeCell ref="AY81:AZ81"/>
    <mergeCell ref="AY82:AZ82"/>
    <mergeCell ref="AY113:AZ113"/>
    <mergeCell ref="AY114:AZ114"/>
    <mergeCell ref="AY115:AZ115"/>
    <mergeCell ref="AY116:AZ116"/>
    <mergeCell ref="AY117:AZ117"/>
    <mergeCell ref="AY108:AZ108"/>
    <mergeCell ref="AY109:AZ109"/>
    <mergeCell ref="AY110:AZ110"/>
    <mergeCell ref="AY111:AZ111"/>
    <mergeCell ref="AY112:AZ112"/>
    <mergeCell ref="AY103:AZ103"/>
    <mergeCell ref="AY104:AZ104"/>
    <mergeCell ref="AY105:AZ105"/>
    <mergeCell ref="AY88:AZ88"/>
    <mergeCell ref="AY89:AZ89"/>
    <mergeCell ref="AV303:AX303"/>
    <mergeCell ref="AV304:AX304"/>
    <mergeCell ref="AV305:AX305"/>
    <mergeCell ref="AV306:AX306"/>
    <mergeCell ref="AV298:AX298"/>
    <mergeCell ref="AV299:AX299"/>
    <mergeCell ref="AV300:AX300"/>
    <mergeCell ref="AV301:AX301"/>
    <mergeCell ref="AV302:AX302"/>
    <mergeCell ref="AV293:AX293"/>
    <mergeCell ref="AV294:AX294"/>
    <mergeCell ref="AV295:AX295"/>
    <mergeCell ref="AV296:AX296"/>
    <mergeCell ref="AV297:AX297"/>
    <mergeCell ref="AV288:AX288"/>
    <mergeCell ref="AV289:AX289"/>
    <mergeCell ref="AV290:AX290"/>
    <mergeCell ref="AV291:AX291"/>
    <mergeCell ref="AV292:AX292"/>
    <mergeCell ref="AV283:AX283"/>
    <mergeCell ref="AV284:AX284"/>
    <mergeCell ref="AV285:AX285"/>
    <mergeCell ref="AV286:AX286"/>
    <mergeCell ref="AV287:AX287"/>
    <mergeCell ref="AV278:AX278"/>
    <mergeCell ref="AV279:AX279"/>
    <mergeCell ref="AV280:AX280"/>
    <mergeCell ref="AV281:AX281"/>
    <mergeCell ref="AV282:AX282"/>
    <mergeCell ref="AV273:AX273"/>
    <mergeCell ref="AV274:AX274"/>
    <mergeCell ref="AV275:AX275"/>
    <mergeCell ref="AV276:AX276"/>
    <mergeCell ref="AV277:AX277"/>
    <mergeCell ref="AV268:AX268"/>
    <mergeCell ref="AV269:AX269"/>
    <mergeCell ref="AV270:AX270"/>
    <mergeCell ref="AV271:AX271"/>
    <mergeCell ref="AV272:AX272"/>
    <mergeCell ref="AV263:AX263"/>
    <mergeCell ref="AV264:AX264"/>
    <mergeCell ref="AV265:AX265"/>
    <mergeCell ref="AV266:AX266"/>
    <mergeCell ref="AV267:AX267"/>
    <mergeCell ref="AV258:AX258"/>
    <mergeCell ref="AV259:AX259"/>
    <mergeCell ref="AV260:AX260"/>
    <mergeCell ref="AV261:AX261"/>
    <mergeCell ref="AV262:AX262"/>
    <mergeCell ref="AV253:AX253"/>
    <mergeCell ref="AV254:AX254"/>
    <mergeCell ref="AV255:AX255"/>
    <mergeCell ref="AV256:AX256"/>
    <mergeCell ref="AV257:AX257"/>
    <mergeCell ref="AV248:AX248"/>
    <mergeCell ref="AV249:AX249"/>
    <mergeCell ref="AV250:AX250"/>
    <mergeCell ref="AV251:AX251"/>
    <mergeCell ref="AV252:AX252"/>
    <mergeCell ref="AV243:AX243"/>
    <mergeCell ref="AV244:AX244"/>
    <mergeCell ref="AV245:AX245"/>
    <mergeCell ref="AV246:AX246"/>
    <mergeCell ref="AV247:AX247"/>
    <mergeCell ref="AV238:AX238"/>
    <mergeCell ref="AV239:AX239"/>
    <mergeCell ref="AV240:AX240"/>
    <mergeCell ref="AV241:AX241"/>
    <mergeCell ref="AV242:AX242"/>
    <mergeCell ref="AV233:AX233"/>
    <mergeCell ref="AV234:AX234"/>
    <mergeCell ref="AV235:AX235"/>
    <mergeCell ref="AV236:AX236"/>
    <mergeCell ref="AV237:AX237"/>
    <mergeCell ref="AV228:AX228"/>
    <mergeCell ref="AV229:AX229"/>
    <mergeCell ref="AV230:AX230"/>
    <mergeCell ref="AV231:AX231"/>
    <mergeCell ref="AV232:AX232"/>
    <mergeCell ref="AV223:AX223"/>
    <mergeCell ref="AV224:AX224"/>
    <mergeCell ref="AV225:AX225"/>
    <mergeCell ref="AV226:AX226"/>
    <mergeCell ref="AV227:AX227"/>
    <mergeCell ref="AV218:AX218"/>
    <mergeCell ref="AV219:AX219"/>
    <mergeCell ref="AV220:AX220"/>
    <mergeCell ref="AV221:AX221"/>
    <mergeCell ref="AV222:AX222"/>
    <mergeCell ref="AV213:AX213"/>
    <mergeCell ref="AV214:AX214"/>
    <mergeCell ref="AV215:AX215"/>
    <mergeCell ref="AV216:AX216"/>
    <mergeCell ref="AV217:AX217"/>
    <mergeCell ref="AV208:AX208"/>
    <mergeCell ref="AV209:AX209"/>
    <mergeCell ref="AV210:AX210"/>
    <mergeCell ref="AV211:AX211"/>
    <mergeCell ref="AV212:AX212"/>
    <mergeCell ref="AV203:AX203"/>
    <mergeCell ref="AV204:AX204"/>
    <mergeCell ref="AV205:AX205"/>
    <mergeCell ref="AV206:AX206"/>
    <mergeCell ref="AV207:AX207"/>
    <mergeCell ref="AV198:AX198"/>
    <mergeCell ref="AV199:AX199"/>
    <mergeCell ref="AV200:AX200"/>
    <mergeCell ref="AV201:AX201"/>
    <mergeCell ref="AV202:AX202"/>
    <mergeCell ref="AV193:AX193"/>
    <mergeCell ref="AV194:AX194"/>
    <mergeCell ref="AV195:AX195"/>
    <mergeCell ref="AV196:AX196"/>
    <mergeCell ref="AV197:AX197"/>
    <mergeCell ref="AV188:AX188"/>
    <mergeCell ref="AV189:AX189"/>
    <mergeCell ref="AV190:AX190"/>
    <mergeCell ref="AV191:AX191"/>
    <mergeCell ref="AV192:AX192"/>
    <mergeCell ref="AV183:AX183"/>
    <mergeCell ref="AV184:AX184"/>
    <mergeCell ref="AV185:AX185"/>
    <mergeCell ref="AV186:AX186"/>
    <mergeCell ref="AV187:AX187"/>
    <mergeCell ref="AV178:AX178"/>
    <mergeCell ref="AV179:AX179"/>
    <mergeCell ref="AV180:AX180"/>
    <mergeCell ref="AV181:AX181"/>
    <mergeCell ref="AV182:AX182"/>
    <mergeCell ref="AV173:AX173"/>
    <mergeCell ref="AV174:AX174"/>
    <mergeCell ref="AV175:AX175"/>
    <mergeCell ref="AV176:AX176"/>
    <mergeCell ref="AV177:AX177"/>
    <mergeCell ref="AV168:AX168"/>
    <mergeCell ref="AV169:AX169"/>
    <mergeCell ref="AV170:AX170"/>
    <mergeCell ref="AV171:AX171"/>
    <mergeCell ref="AV172:AX172"/>
    <mergeCell ref="AV163:AX163"/>
    <mergeCell ref="AV164:AX164"/>
    <mergeCell ref="AV165:AX165"/>
    <mergeCell ref="AV166:AX166"/>
    <mergeCell ref="AV167:AX167"/>
    <mergeCell ref="AV158:AX158"/>
    <mergeCell ref="AV159:AX159"/>
    <mergeCell ref="AV160:AX160"/>
    <mergeCell ref="AV161:AX161"/>
    <mergeCell ref="AV162:AX162"/>
    <mergeCell ref="AV153:AX153"/>
    <mergeCell ref="AV154:AX154"/>
    <mergeCell ref="AV155:AX155"/>
    <mergeCell ref="AV156:AX156"/>
    <mergeCell ref="AV157:AX157"/>
    <mergeCell ref="AV90:AX90"/>
    <mergeCell ref="AV91:AX91"/>
    <mergeCell ref="AV92:AX92"/>
    <mergeCell ref="AV125:AX125"/>
    <mergeCell ref="AV126:AX126"/>
    <mergeCell ref="AV127:AX127"/>
    <mergeCell ref="AV118:AX118"/>
    <mergeCell ref="AV119:AX119"/>
    <mergeCell ref="AV120:AX120"/>
    <mergeCell ref="AV121:AX121"/>
    <mergeCell ref="AV122:AX122"/>
    <mergeCell ref="AV106:AX106"/>
    <mergeCell ref="AV107:AX107"/>
    <mergeCell ref="AV98:AX98"/>
    <mergeCell ref="AV99:AX99"/>
    <mergeCell ref="AV100:AX100"/>
    <mergeCell ref="AV101:AX101"/>
    <mergeCell ref="AV102:AX102"/>
    <mergeCell ref="AV93:AX93"/>
    <mergeCell ref="AV94:AX94"/>
    <mergeCell ref="AV95:AX95"/>
    <mergeCell ref="AV96:AX96"/>
    <mergeCell ref="AV97:AX97"/>
    <mergeCell ref="AV83:AX83"/>
    <mergeCell ref="AV84:AX84"/>
    <mergeCell ref="AV85:AX85"/>
    <mergeCell ref="AV86:AX86"/>
    <mergeCell ref="AV87:AX87"/>
    <mergeCell ref="AV148:AX148"/>
    <mergeCell ref="AV149:AX149"/>
    <mergeCell ref="AV150:AX150"/>
    <mergeCell ref="AV151:AX151"/>
    <mergeCell ref="AV152:AX152"/>
    <mergeCell ref="AV143:AX143"/>
    <mergeCell ref="AV144:AX144"/>
    <mergeCell ref="AV145:AX145"/>
    <mergeCell ref="AV146:AX146"/>
    <mergeCell ref="AV147:AX147"/>
    <mergeCell ref="AV138:AX138"/>
    <mergeCell ref="AV139:AX139"/>
    <mergeCell ref="AV140:AX140"/>
    <mergeCell ref="AV141:AX141"/>
    <mergeCell ref="AV142:AX142"/>
    <mergeCell ref="AV133:AX133"/>
    <mergeCell ref="AV134:AX134"/>
    <mergeCell ref="AV135:AX135"/>
    <mergeCell ref="AV136:AX136"/>
    <mergeCell ref="AV137:AX137"/>
    <mergeCell ref="AV128:AX128"/>
    <mergeCell ref="AV129:AX129"/>
    <mergeCell ref="AV130:AX130"/>
    <mergeCell ref="AV131:AX131"/>
    <mergeCell ref="AV132:AX132"/>
    <mergeCell ref="AV123:AX123"/>
    <mergeCell ref="AV124:AX124"/>
    <mergeCell ref="AV38:AX38"/>
    <mergeCell ref="AV39:AX39"/>
    <mergeCell ref="AV40:AX40"/>
    <mergeCell ref="AV41:AX41"/>
    <mergeCell ref="AV42:AX42"/>
    <mergeCell ref="AV33:AX33"/>
    <mergeCell ref="AV34:AX34"/>
    <mergeCell ref="AV35:AX35"/>
    <mergeCell ref="AV36:AX36"/>
    <mergeCell ref="AV37:AX37"/>
    <mergeCell ref="AV28:AX28"/>
    <mergeCell ref="AV29:AX29"/>
    <mergeCell ref="AV30:AX30"/>
    <mergeCell ref="AV31:AX31"/>
    <mergeCell ref="AV32:AX32"/>
    <mergeCell ref="AV23:AX23"/>
    <mergeCell ref="AV24:AX24"/>
    <mergeCell ref="AV25:AX25"/>
    <mergeCell ref="AV26:AX26"/>
    <mergeCell ref="AV27:AX27"/>
    <mergeCell ref="AV18:AX18"/>
    <mergeCell ref="AV19:AX19"/>
    <mergeCell ref="AV20:AX20"/>
    <mergeCell ref="AV21:AX21"/>
    <mergeCell ref="AV22:AX22"/>
    <mergeCell ref="AV13:AX13"/>
    <mergeCell ref="AV14:AX14"/>
    <mergeCell ref="AV15:AX15"/>
    <mergeCell ref="AV16:AX16"/>
    <mergeCell ref="AV17:AX17"/>
    <mergeCell ref="AV78:AX78"/>
    <mergeCell ref="AV79:AX79"/>
    <mergeCell ref="AV80:AX80"/>
    <mergeCell ref="AV73:AX73"/>
    <mergeCell ref="AV74:AX74"/>
    <mergeCell ref="AV75:AX75"/>
    <mergeCell ref="AV76:AX76"/>
    <mergeCell ref="AV77:AX77"/>
    <mergeCell ref="AV68:AX68"/>
    <mergeCell ref="AV69:AX69"/>
    <mergeCell ref="AV70:AX70"/>
    <mergeCell ref="AV71:AX71"/>
    <mergeCell ref="AV72:AX72"/>
    <mergeCell ref="AV63:AX63"/>
    <mergeCell ref="AV64:AX64"/>
    <mergeCell ref="AV65:AX65"/>
    <mergeCell ref="AV66:AX66"/>
    <mergeCell ref="AV67:AX67"/>
    <mergeCell ref="AV58:AX58"/>
    <mergeCell ref="AV59:AX59"/>
    <mergeCell ref="AV60:AX60"/>
    <mergeCell ref="AV61:AX61"/>
    <mergeCell ref="AV62:AX62"/>
    <mergeCell ref="AV53:AX53"/>
    <mergeCell ref="AV54:AX54"/>
    <mergeCell ref="AV55:AX55"/>
    <mergeCell ref="AV56:AX56"/>
    <mergeCell ref="AV57:AX57"/>
    <mergeCell ref="AV48:AX48"/>
    <mergeCell ref="AV49:AX49"/>
    <mergeCell ref="AV50:AX50"/>
    <mergeCell ref="AV51:AX51"/>
    <mergeCell ref="AV52:AX52"/>
    <mergeCell ref="AO307:AU307"/>
    <mergeCell ref="AV43:AX43"/>
    <mergeCell ref="AV44:AX44"/>
    <mergeCell ref="AV45:AX45"/>
    <mergeCell ref="AV46:AX46"/>
    <mergeCell ref="AV47:AX47"/>
    <mergeCell ref="AV81:AX81"/>
    <mergeCell ref="AV82:AX82"/>
    <mergeCell ref="AV113:AX113"/>
    <mergeCell ref="AV114:AX114"/>
    <mergeCell ref="AV115:AX115"/>
    <mergeCell ref="AV116:AX116"/>
    <mergeCell ref="AV117:AX117"/>
    <mergeCell ref="AV108:AX108"/>
    <mergeCell ref="AV109:AX109"/>
    <mergeCell ref="AV110:AX110"/>
    <mergeCell ref="AV111:AX111"/>
    <mergeCell ref="AV112:AX112"/>
    <mergeCell ref="AV103:AX103"/>
    <mergeCell ref="AV104:AX104"/>
    <mergeCell ref="AV105:AX105"/>
    <mergeCell ref="AV88:AX88"/>
    <mergeCell ref="AV89:AX89"/>
    <mergeCell ref="AO303:AU303"/>
    <mergeCell ref="AO304:AU304"/>
    <mergeCell ref="AO305:AU305"/>
    <mergeCell ref="AO306:AU306"/>
    <mergeCell ref="AO298:AU298"/>
    <mergeCell ref="AO299:AU299"/>
    <mergeCell ref="AO300:AU300"/>
    <mergeCell ref="AO301:AU301"/>
    <mergeCell ref="AO302:AU302"/>
    <mergeCell ref="AO293:AU293"/>
    <mergeCell ref="AO294:AU294"/>
    <mergeCell ref="AO295:AU295"/>
    <mergeCell ref="AO296:AU296"/>
    <mergeCell ref="AO297:AU297"/>
    <mergeCell ref="AO288:AU288"/>
    <mergeCell ref="AO289:AU289"/>
    <mergeCell ref="AO290:AU290"/>
    <mergeCell ref="AO291:AU291"/>
    <mergeCell ref="AO292:AU292"/>
    <mergeCell ref="AO283:AU283"/>
    <mergeCell ref="AO284:AU284"/>
    <mergeCell ref="AO285:AU285"/>
    <mergeCell ref="AO286:AU286"/>
    <mergeCell ref="AO287:AU287"/>
    <mergeCell ref="AO278:AU278"/>
    <mergeCell ref="AO279:AU279"/>
    <mergeCell ref="AO280:AU280"/>
    <mergeCell ref="AO281:AU281"/>
    <mergeCell ref="AO282:AU282"/>
    <mergeCell ref="AO273:AU273"/>
    <mergeCell ref="AO274:AU274"/>
    <mergeCell ref="AO275:AU275"/>
    <mergeCell ref="AO276:AU276"/>
    <mergeCell ref="AO277:AU277"/>
    <mergeCell ref="AO268:AU268"/>
    <mergeCell ref="AO269:AU269"/>
    <mergeCell ref="AO270:AU270"/>
    <mergeCell ref="AO271:AU271"/>
    <mergeCell ref="AO272:AU272"/>
    <mergeCell ref="AO263:AU263"/>
    <mergeCell ref="AO264:AU264"/>
    <mergeCell ref="AO265:AU265"/>
    <mergeCell ref="AO266:AU266"/>
    <mergeCell ref="AO267:AU267"/>
    <mergeCell ref="AO258:AU258"/>
    <mergeCell ref="AO259:AU259"/>
    <mergeCell ref="AO260:AU260"/>
    <mergeCell ref="AO261:AU261"/>
    <mergeCell ref="AO262:AU262"/>
    <mergeCell ref="AO253:AU253"/>
    <mergeCell ref="AO254:AU254"/>
    <mergeCell ref="AO255:AU255"/>
    <mergeCell ref="AO256:AU256"/>
    <mergeCell ref="AO257:AU257"/>
    <mergeCell ref="AO248:AU248"/>
    <mergeCell ref="AO249:AU249"/>
    <mergeCell ref="AO250:AU250"/>
    <mergeCell ref="AO251:AU251"/>
    <mergeCell ref="AO252:AU252"/>
    <mergeCell ref="AO243:AU243"/>
    <mergeCell ref="AO244:AU244"/>
    <mergeCell ref="AO245:AU245"/>
    <mergeCell ref="AO246:AU246"/>
    <mergeCell ref="AO247:AU247"/>
    <mergeCell ref="AO238:AU238"/>
    <mergeCell ref="AO239:AU239"/>
    <mergeCell ref="AO240:AU240"/>
    <mergeCell ref="AO241:AU241"/>
    <mergeCell ref="AO242:AU242"/>
    <mergeCell ref="AO233:AU233"/>
    <mergeCell ref="AO234:AU234"/>
    <mergeCell ref="AO235:AU235"/>
    <mergeCell ref="AO236:AU236"/>
    <mergeCell ref="AO237:AU237"/>
    <mergeCell ref="AO228:AU228"/>
    <mergeCell ref="AO229:AU229"/>
    <mergeCell ref="AO230:AU230"/>
    <mergeCell ref="AO231:AU231"/>
    <mergeCell ref="AO232:AU232"/>
    <mergeCell ref="AO223:AU223"/>
    <mergeCell ref="AO224:AU224"/>
    <mergeCell ref="AO225:AU225"/>
    <mergeCell ref="AO226:AU226"/>
    <mergeCell ref="AO227:AU227"/>
    <mergeCell ref="AO218:AU218"/>
    <mergeCell ref="AO219:AU219"/>
    <mergeCell ref="AO220:AU220"/>
    <mergeCell ref="AO221:AU221"/>
    <mergeCell ref="AO222:AU222"/>
    <mergeCell ref="AO213:AU213"/>
    <mergeCell ref="AO214:AU214"/>
    <mergeCell ref="AO215:AU215"/>
    <mergeCell ref="AO216:AU216"/>
    <mergeCell ref="AO217:AU217"/>
    <mergeCell ref="AO208:AU208"/>
    <mergeCell ref="AO209:AU209"/>
    <mergeCell ref="AO210:AU210"/>
    <mergeCell ref="AO211:AU211"/>
    <mergeCell ref="AO212:AU212"/>
    <mergeCell ref="AO203:AU203"/>
    <mergeCell ref="AO204:AU204"/>
    <mergeCell ref="AO205:AU205"/>
    <mergeCell ref="AO206:AU206"/>
    <mergeCell ref="AO207:AU207"/>
    <mergeCell ref="AO198:AU198"/>
    <mergeCell ref="AO199:AU199"/>
    <mergeCell ref="AO200:AU200"/>
    <mergeCell ref="AO201:AU201"/>
    <mergeCell ref="AO202:AU202"/>
    <mergeCell ref="AO193:AU193"/>
    <mergeCell ref="AO194:AU194"/>
    <mergeCell ref="AO195:AU195"/>
    <mergeCell ref="AO196:AU196"/>
    <mergeCell ref="AO197:AU197"/>
    <mergeCell ref="AO188:AU188"/>
    <mergeCell ref="AO189:AU189"/>
    <mergeCell ref="AO190:AU190"/>
    <mergeCell ref="AO191:AU191"/>
    <mergeCell ref="AO192:AU192"/>
    <mergeCell ref="AO183:AU183"/>
    <mergeCell ref="AO184:AU184"/>
    <mergeCell ref="AO185:AU185"/>
    <mergeCell ref="AO186:AU186"/>
    <mergeCell ref="AO187:AU187"/>
    <mergeCell ref="AO178:AU178"/>
    <mergeCell ref="AO179:AU179"/>
    <mergeCell ref="AO180:AU180"/>
    <mergeCell ref="AO181:AU181"/>
    <mergeCell ref="AO182:AU182"/>
    <mergeCell ref="AO173:AU173"/>
    <mergeCell ref="AO174:AU174"/>
    <mergeCell ref="AO175:AU175"/>
    <mergeCell ref="AO176:AU176"/>
    <mergeCell ref="AO177:AU177"/>
    <mergeCell ref="AO168:AU168"/>
    <mergeCell ref="AO169:AU169"/>
    <mergeCell ref="AO170:AU170"/>
    <mergeCell ref="AO171:AU171"/>
    <mergeCell ref="AO172:AU172"/>
    <mergeCell ref="AO163:AU163"/>
    <mergeCell ref="AO164:AU164"/>
    <mergeCell ref="AO165:AU165"/>
    <mergeCell ref="AO166:AU166"/>
    <mergeCell ref="AO167:AU167"/>
    <mergeCell ref="AO158:AU158"/>
    <mergeCell ref="AO159:AU159"/>
    <mergeCell ref="AO160:AU160"/>
    <mergeCell ref="AO161:AU161"/>
    <mergeCell ref="AO162:AU162"/>
    <mergeCell ref="AO153:AU153"/>
    <mergeCell ref="AO154:AU154"/>
    <mergeCell ref="AO155:AU155"/>
    <mergeCell ref="AO156:AU156"/>
    <mergeCell ref="AO157:AU157"/>
    <mergeCell ref="AO148:AU148"/>
    <mergeCell ref="AO149:AU149"/>
    <mergeCell ref="AO150:AU150"/>
    <mergeCell ref="AO151:AU151"/>
    <mergeCell ref="AO152:AU152"/>
    <mergeCell ref="AO143:AU143"/>
    <mergeCell ref="AO144:AU144"/>
    <mergeCell ref="AO145:AU145"/>
    <mergeCell ref="AO146:AU146"/>
    <mergeCell ref="AO147:AU147"/>
    <mergeCell ref="AO138:AU138"/>
    <mergeCell ref="AO139:AU139"/>
    <mergeCell ref="AO140:AU140"/>
    <mergeCell ref="AO141:AU141"/>
    <mergeCell ref="AO142:AU142"/>
    <mergeCell ref="AO136:AU136"/>
    <mergeCell ref="AO137:AU137"/>
    <mergeCell ref="AO128:AU128"/>
    <mergeCell ref="AO129:AU129"/>
    <mergeCell ref="AO130:AU130"/>
    <mergeCell ref="AO131:AU131"/>
    <mergeCell ref="AO132:AU132"/>
    <mergeCell ref="AO123:AU123"/>
    <mergeCell ref="AO124:AU124"/>
    <mergeCell ref="AO125:AU125"/>
    <mergeCell ref="AO126:AU126"/>
    <mergeCell ref="AO127:AU127"/>
    <mergeCell ref="AO118:AU118"/>
    <mergeCell ref="AO119:AU119"/>
    <mergeCell ref="AO120:AU120"/>
    <mergeCell ref="AO121:AU121"/>
    <mergeCell ref="AO122:AU122"/>
    <mergeCell ref="AO115:AU115"/>
    <mergeCell ref="AO116:AU116"/>
    <mergeCell ref="AO117:AU117"/>
    <mergeCell ref="AO93:AU93"/>
    <mergeCell ref="AO94:AU94"/>
    <mergeCell ref="AO95:AU95"/>
    <mergeCell ref="AO96:AU96"/>
    <mergeCell ref="AO97:AU97"/>
    <mergeCell ref="AO88:AU88"/>
    <mergeCell ref="AO89:AU89"/>
    <mergeCell ref="AO90:AU90"/>
    <mergeCell ref="AO91:AU91"/>
    <mergeCell ref="AO92:AU92"/>
    <mergeCell ref="AO83:AU83"/>
    <mergeCell ref="AO133:AU133"/>
    <mergeCell ref="AO134:AU134"/>
    <mergeCell ref="AO135:AU135"/>
    <mergeCell ref="AO84:AU84"/>
    <mergeCell ref="AO85:AU85"/>
    <mergeCell ref="AO86:AU86"/>
    <mergeCell ref="AO87:AU87"/>
    <mergeCell ref="AO68:AU68"/>
    <mergeCell ref="AO69:AU69"/>
    <mergeCell ref="AO70:AU70"/>
    <mergeCell ref="AO71:AU71"/>
    <mergeCell ref="AO72:AU72"/>
    <mergeCell ref="AO63:AU63"/>
    <mergeCell ref="AO64:AU64"/>
    <mergeCell ref="AO65:AU65"/>
    <mergeCell ref="AO66:AU66"/>
    <mergeCell ref="AO67:AU67"/>
    <mergeCell ref="AO113:AU113"/>
    <mergeCell ref="AO114:AU114"/>
    <mergeCell ref="AO108:AU108"/>
    <mergeCell ref="AO109:AU109"/>
    <mergeCell ref="AO110:AU110"/>
    <mergeCell ref="AO111:AU111"/>
    <mergeCell ref="AO112:AU112"/>
    <mergeCell ref="AO103:AU103"/>
    <mergeCell ref="AO104:AU104"/>
    <mergeCell ref="AO105:AU105"/>
    <mergeCell ref="AO106:AU106"/>
    <mergeCell ref="AO107:AU107"/>
    <mergeCell ref="AO98:AU98"/>
    <mergeCell ref="AO99:AU99"/>
    <mergeCell ref="AO100:AU100"/>
    <mergeCell ref="AO101:AU101"/>
    <mergeCell ref="AO102:AU102"/>
    <mergeCell ref="AL307:AN307"/>
    <mergeCell ref="AL3:AN3"/>
    <mergeCell ref="AL4:AN4"/>
    <mergeCell ref="AI7:AK7"/>
    <mergeCell ref="AO43:AU43"/>
    <mergeCell ref="AO44:AU44"/>
    <mergeCell ref="AO45:AU45"/>
    <mergeCell ref="AO46:AU46"/>
    <mergeCell ref="AO47:AU47"/>
    <mergeCell ref="AO38:AU38"/>
    <mergeCell ref="AO39:AU39"/>
    <mergeCell ref="AO40:AU40"/>
    <mergeCell ref="AO41:AU41"/>
    <mergeCell ref="AO42:AU42"/>
    <mergeCell ref="AO33:AU33"/>
    <mergeCell ref="AO34:AU34"/>
    <mergeCell ref="AO35:AU35"/>
    <mergeCell ref="AO36:AU36"/>
    <mergeCell ref="AO37:AU37"/>
    <mergeCell ref="AO28:AU28"/>
    <mergeCell ref="AO29:AU29"/>
    <mergeCell ref="AO30:AU30"/>
    <mergeCell ref="AO31:AU31"/>
    <mergeCell ref="AO32:AU32"/>
    <mergeCell ref="AO23:AU23"/>
    <mergeCell ref="AO24:AU24"/>
    <mergeCell ref="AO25:AU25"/>
    <mergeCell ref="AO26:AU26"/>
    <mergeCell ref="AO27:AU27"/>
    <mergeCell ref="AO18:AU18"/>
    <mergeCell ref="AO19:AU19"/>
    <mergeCell ref="AO20:AU20"/>
    <mergeCell ref="AO21:AU21"/>
    <mergeCell ref="AO22:AU22"/>
    <mergeCell ref="AO13:AU13"/>
    <mergeCell ref="AO14:AU14"/>
    <mergeCell ref="AO15:AU15"/>
    <mergeCell ref="AO16:AU16"/>
    <mergeCell ref="AO17:AU17"/>
    <mergeCell ref="AO78:AU78"/>
    <mergeCell ref="AO79:AU79"/>
    <mergeCell ref="AO80:AU80"/>
    <mergeCell ref="AO81:AU81"/>
    <mergeCell ref="AO82:AU82"/>
    <mergeCell ref="AO73:AU73"/>
    <mergeCell ref="AO74:AU74"/>
    <mergeCell ref="AO58:AU58"/>
    <mergeCell ref="AO59:AU59"/>
    <mergeCell ref="AO60:AU60"/>
    <mergeCell ref="AO61:AU61"/>
    <mergeCell ref="AO62:AU62"/>
    <mergeCell ref="AO53:AU53"/>
    <mergeCell ref="AO54:AU54"/>
    <mergeCell ref="AO55:AU55"/>
    <mergeCell ref="AO56:AU56"/>
    <mergeCell ref="AO57:AU57"/>
    <mergeCell ref="AO48:AU48"/>
    <mergeCell ref="AO49:AU49"/>
    <mergeCell ref="AO50:AU50"/>
    <mergeCell ref="AO51:AU51"/>
    <mergeCell ref="AO52:AU52"/>
    <mergeCell ref="AO75:AU75"/>
    <mergeCell ref="AO76:AU76"/>
    <mergeCell ref="AO77:AU77"/>
    <mergeCell ref="AL304:AN304"/>
    <mergeCell ref="AL305:AN305"/>
    <mergeCell ref="AL306:AN306"/>
    <mergeCell ref="AL299:AN299"/>
    <mergeCell ref="AL300:AN300"/>
    <mergeCell ref="AL301:AN301"/>
    <mergeCell ref="AL302:AN302"/>
    <mergeCell ref="AL303:AN303"/>
    <mergeCell ref="AL294:AN294"/>
    <mergeCell ref="AL295:AN295"/>
    <mergeCell ref="AL296:AN296"/>
    <mergeCell ref="AL297:AN297"/>
    <mergeCell ref="AL298:AN298"/>
    <mergeCell ref="AL289:AN289"/>
    <mergeCell ref="AL290:AN290"/>
    <mergeCell ref="AL291:AN291"/>
    <mergeCell ref="AL292:AN292"/>
    <mergeCell ref="AL293:AN293"/>
    <mergeCell ref="AL284:AN284"/>
    <mergeCell ref="AL285:AN285"/>
    <mergeCell ref="AL286:AN286"/>
    <mergeCell ref="AL287:AN287"/>
    <mergeCell ref="AL288:AN288"/>
    <mergeCell ref="AL279:AN279"/>
    <mergeCell ref="AL280:AN280"/>
    <mergeCell ref="AL281:AN281"/>
    <mergeCell ref="AL282:AN282"/>
    <mergeCell ref="AL283:AN283"/>
    <mergeCell ref="AL274:AN274"/>
    <mergeCell ref="AL275:AN275"/>
    <mergeCell ref="AL276:AN276"/>
    <mergeCell ref="AL277:AN277"/>
    <mergeCell ref="AL278:AN278"/>
    <mergeCell ref="AL269:AN269"/>
    <mergeCell ref="AL270:AN270"/>
    <mergeCell ref="AL271:AN271"/>
    <mergeCell ref="AL272:AN272"/>
    <mergeCell ref="AL273:AN273"/>
    <mergeCell ref="AL264:AN264"/>
    <mergeCell ref="AL265:AN265"/>
    <mergeCell ref="AL266:AN266"/>
    <mergeCell ref="AL267:AN267"/>
    <mergeCell ref="AL268:AN268"/>
    <mergeCell ref="AL259:AN259"/>
    <mergeCell ref="AL260:AN260"/>
    <mergeCell ref="AL261:AN261"/>
    <mergeCell ref="AL262:AN262"/>
    <mergeCell ref="AL263:AN263"/>
    <mergeCell ref="AL254:AN254"/>
    <mergeCell ref="AL255:AN255"/>
    <mergeCell ref="AL256:AN256"/>
    <mergeCell ref="AL257:AN257"/>
    <mergeCell ref="AL258:AN258"/>
    <mergeCell ref="AL249:AN249"/>
    <mergeCell ref="AL250:AN250"/>
    <mergeCell ref="AL251:AN251"/>
    <mergeCell ref="AL252:AN252"/>
    <mergeCell ref="AL253:AN253"/>
    <mergeCell ref="AL244:AN244"/>
    <mergeCell ref="AL245:AN245"/>
    <mergeCell ref="AL246:AN246"/>
    <mergeCell ref="AL247:AN247"/>
    <mergeCell ref="AL248:AN248"/>
    <mergeCell ref="AL239:AN239"/>
    <mergeCell ref="AL240:AN240"/>
    <mergeCell ref="AL241:AN241"/>
    <mergeCell ref="AL242:AN242"/>
    <mergeCell ref="AL243:AN243"/>
    <mergeCell ref="AL234:AN234"/>
    <mergeCell ref="AL235:AN235"/>
    <mergeCell ref="AL236:AN236"/>
    <mergeCell ref="AL237:AN237"/>
    <mergeCell ref="AL238:AN238"/>
    <mergeCell ref="AL229:AN229"/>
    <mergeCell ref="AL230:AN230"/>
    <mergeCell ref="AL231:AN231"/>
    <mergeCell ref="AL232:AN232"/>
    <mergeCell ref="AL233:AN233"/>
    <mergeCell ref="AL224:AN224"/>
    <mergeCell ref="AL225:AN225"/>
    <mergeCell ref="AL226:AN226"/>
    <mergeCell ref="AL227:AN227"/>
    <mergeCell ref="AL228:AN228"/>
    <mergeCell ref="AL219:AN219"/>
    <mergeCell ref="AL220:AN220"/>
    <mergeCell ref="AL221:AN221"/>
    <mergeCell ref="AL222:AN222"/>
    <mergeCell ref="AL223:AN223"/>
    <mergeCell ref="AL214:AN214"/>
    <mergeCell ref="AL215:AN215"/>
    <mergeCell ref="AL216:AN216"/>
    <mergeCell ref="AL217:AN217"/>
    <mergeCell ref="AL218:AN218"/>
    <mergeCell ref="AL209:AN209"/>
    <mergeCell ref="AL210:AN210"/>
    <mergeCell ref="AL211:AN211"/>
    <mergeCell ref="AL212:AN212"/>
    <mergeCell ref="AL213:AN213"/>
    <mergeCell ref="AL204:AN204"/>
    <mergeCell ref="AL205:AN205"/>
    <mergeCell ref="AL206:AN206"/>
    <mergeCell ref="AL207:AN207"/>
    <mergeCell ref="AL208:AN208"/>
    <mergeCell ref="AL199:AN199"/>
    <mergeCell ref="AL200:AN200"/>
    <mergeCell ref="AL201:AN201"/>
    <mergeCell ref="AL202:AN202"/>
    <mergeCell ref="AL203:AN203"/>
    <mergeCell ref="AL194:AN194"/>
    <mergeCell ref="AL195:AN195"/>
    <mergeCell ref="AL196:AN196"/>
    <mergeCell ref="AL197:AN197"/>
    <mergeCell ref="AL198:AN198"/>
    <mergeCell ref="AL189:AN189"/>
    <mergeCell ref="AL190:AN190"/>
    <mergeCell ref="AL191:AN191"/>
    <mergeCell ref="AL192:AN192"/>
    <mergeCell ref="AL193:AN193"/>
    <mergeCell ref="AL184:AN184"/>
    <mergeCell ref="AL185:AN185"/>
    <mergeCell ref="AL186:AN186"/>
    <mergeCell ref="AL187:AN187"/>
    <mergeCell ref="AL188:AN188"/>
    <mergeCell ref="AL179:AN179"/>
    <mergeCell ref="AL180:AN180"/>
    <mergeCell ref="AL181:AN181"/>
    <mergeCell ref="AL182:AN182"/>
    <mergeCell ref="AL183:AN183"/>
    <mergeCell ref="AL174:AN174"/>
    <mergeCell ref="AL175:AN175"/>
    <mergeCell ref="AL176:AN176"/>
    <mergeCell ref="AL177:AN177"/>
    <mergeCell ref="AL178:AN178"/>
    <mergeCell ref="AL169:AN169"/>
    <mergeCell ref="AL170:AN170"/>
    <mergeCell ref="AL171:AN171"/>
    <mergeCell ref="AL172:AN172"/>
    <mergeCell ref="AL173:AN173"/>
    <mergeCell ref="AL114:AN114"/>
    <mergeCell ref="AL164:AN164"/>
    <mergeCell ref="AL165:AN165"/>
    <mergeCell ref="AL166:AN166"/>
    <mergeCell ref="AL167:AN167"/>
    <mergeCell ref="AL168:AN168"/>
    <mergeCell ref="AL159:AN159"/>
    <mergeCell ref="AL160:AN160"/>
    <mergeCell ref="AL161:AN161"/>
    <mergeCell ref="AL162:AN162"/>
    <mergeCell ref="AL163:AN163"/>
    <mergeCell ref="AL154:AN154"/>
    <mergeCell ref="AL155:AN155"/>
    <mergeCell ref="AL156:AN156"/>
    <mergeCell ref="AL157:AN157"/>
    <mergeCell ref="AL158:AN158"/>
    <mergeCell ref="AL149:AN149"/>
    <mergeCell ref="AL150:AN150"/>
    <mergeCell ref="AL151:AN151"/>
    <mergeCell ref="AL152:AN152"/>
    <mergeCell ref="AL153:AN153"/>
    <mergeCell ref="AL144:AN144"/>
    <mergeCell ref="AL145:AN145"/>
    <mergeCell ref="AL146:AN146"/>
    <mergeCell ref="AL147:AN147"/>
    <mergeCell ref="AL148:AN148"/>
    <mergeCell ref="AL139:AN139"/>
    <mergeCell ref="AL140:AN140"/>
    <mergeCell ref="AL141:AN141"/>
    <mergeCell ref="AL142:AN142"/>
    <mergeCell ref="AL143:AN143"/>
    <mergeCell ref="AL134:AN134"/>
    <mergeCell ref="AL135:AN135"/>
    <mergeCell ref="AL136:AN136"/>
    <mergeCell ref="AL137:AN137"/>
    <mergeCell ref="AL138:AN138"/>
    <mergeCell ref="AL129:AN129"/>
    <mergeCell ref="AL130:AN130"/>
    <mergeCell ref="AL131:AN131"/>
    <mergeCell ref="AL132:AN132"/>
    <mergeCell ref="AL133:AN133"/>
    <mergeCell ref="AL115:AN115"/>
    <mergeCell ref="AL116:AN116"/>
    <mergeCell ref="AL117:AN117"/>
    <mergeCell ref="AL118:AN118"/>
    <mergeCell ref="AL127:AN127"/>
    <mergeCell ref="AL128:AN128"/>
    <mergeCell ref="AL119:AN119"/>
    <mergeCell ref="AL120:AN120"/>
    <mergeCell ref="AL121:AN121"/>
    <mergeCell ref="AL122:AN122"/>
    <mergeCell ref="AL123:AN123"/>
    <mergeCell ref="AL109:AN109"/>
    <mergeCell ref="AL110:AN110"/>
    <mergeCell ref="AL111:AN111"/>
    <mergeCell ref="AL112:AN112"/>
    <mergeCell ref="AL113:AN113"/>
    <mergeCell ref="AL107:AN107"/>
    <mergeCell ref="AL108:AN108"/>
    <mergeCell ref="AL99:AN99"/>
    <mergeCell ref="AL100:AN100"/>
    <mergeCell ref="AL101:AN101"/>
    <mergeCell ref="AL102:AN102"/>
    <mergeCell ref="AL103:AN103"/>
    <mergeCell ref="AL94:AN94"/>
    <mergeCell ref="AL95:AN95"/>
    <mergeCell ref="AL96:AN96"/>
    <mergeCell ref="AL97:AN97"/>
    <mergeCell ref="AL98:AN98"/>
    <mergeCell ref="AI307:AK307"/>
    <mergeCell ref="AL54:AN54"/>
    <mergeCell ref="AL55:AN55"/>
    <mergeCell ref="AL56:AN56"/>
    <mergeCell ref="AL57:AN57"/>
    <mergeCell ref="AL58:AN58"/>
    <mergeCell ref="AL124:AN124"/>
    <mergeCell ref="AL125:AN125"/>
    <mergeCell ref="AL126:AN126"/>
    <mergeCell ref="AL45:AN45"/>
    <mergeCell ref="AL46:AN46"/>
    <mergeCell ref="AL47:AN47"/>
    <mergeCell ref="AL48:AN48"/>
    <mergeCell ref="AL39:AN39"/>
    <mergeCell ref="AL40:AN40"/>
    <mergeCell ref="AL41:AN41"/>
    <mergeCell ref="AL42:AN42"/>
    <mergeCell ref="AL43:AN43"/>
    <mergeCell ref="AI305:AK305"/>
    <mergeCell ref="AI306:AK306"/>
    <mergeCell ref="AI294:AK294"/>
    <mergeCell ref="AI295:AK295"/>
    <mergeCell ref="AI296:AK296"/>
    <mergeCell ref="AI297:AK297"/>
    <mergeCell ref="AI298:AK298"/>
    <mergeCell ref="AI283:AK283"/>
    <mergeCell ref="AI284:AK284"/>
    <mergeCell ref="AI285:AK285"/>
    <mergeCell ref="AI286:AK286"/>
    <mergeCell ref="AI287:AK287"/>
    <mergeCell ref="AI266:AK266"/>
    <mergeCell ref="AI267:AK267"/>
    <mergeCell ref="AL34:AN34"/>
    <mergeCell ref="AL35:AN35"/>
    <mergeCell ref="AL36:AN36"/>
    <mergeCell ref="AL37:AN37"/>
    <mergeCell ref="AL38:AN38"/>
    <mergeCell ref="AL104:AN104"/>
    <mergeCell ref="AL105:AN105"/>
    <mergeCell ref="AL106:AN106"/>
    <mergeCell ref="AL75:AN75"/>
    <mergeCell ref="AL76:AN76"/>
    <mergeCell ref="AL77:AN77"/>
    <mergeCell ref="AL78:AN78"/>
    <mergeCell ref="AL69:AN69"/>
    <mergeCell ref="AL70:AN70"/>
    <mergeCell ref="AL71:AN71"/>
    <mergeCell ref="AL72:AN72"/>
    <mergeCell ref="AL73:AN73"/>
    <mergeCell ref="AL64:AN64"/>
    <mergeCell ref="AL65:AN65"/>
    <mergeCell ref="AL66:AN66"/>
    <mergeCell ref="AL67:AN67"/>
    <mergeCell ref="AL68:AN68"/>
    <mergeCell ref="AL59:AN59"/>
    <mergeCell ref="AL60:AN60"/>
    <mergeCell ref="AL61:AN61"/>
    <mergeCell ref="AL62:AN62"/>
    <mergeCell ref="AL63:AN63"/>
    <mergeCell ref="AL29:AN29"/>
    <mergeCell ref="AL30:AN30"/>
    <mergeCell ref="AL31:AN31"/>
    <mergeCell ref="AL32:AN32"/>
    <mergeCell ref="AL33:AN33"/>
    <mergeCell ref="AL24:AN24"/>
    <mergeCell ref="AL25:AN25"/>
    <mergeCell ref="AL26:AN26"/>
    <mergeCell ref="AL27:AN27"/>
    <mergeCell ref="AL28:AN28"/>
    <mergeCell ref="AL89:AN89"/>
    <mergeCell ref="AL90:AN90"/>
    <mergeCell ref="AL91:AN91"/>
    <mergeCell ref="AL92:AN92"/>
    <mergeCell ref="AL93:AN93"/>
    <mergeCell ref="AL84:AN84"/>
    <mergeCell ref="AL85:AN85"/>
    <mergeCell ref="AL86:AN86"/>
    <mergeCell ref="AL87:AN87"/>
    <mergeCell ref="AL88:AN88"/>
    <mergeCell ref="AL79:AN79"/>
    <mergeCell ref="AL80:AN80"/>
    <mergeCell ref="AL81:AN81"/>
    <mergeCell ref="AL82:AN82"/>
    <mergeCell ref="AL83:AN83"/>
    <mergeCell ref="AL74:AN74"/>
    <mergeCell ref="AL49:AN49"/>
    <mergeCell ref="AL50:AN50"/>
    <mergeCell ref="AL51:AN51"/>
    <mergeCell ref="AL52:AN52"/>
    <mergeCell ref="AL53:AN53"/>
    <mergeCell ref="AL44:AN44"/>
    <mergeCell ref="AI255:AK255"/>
    <mergeCell ref="AI256:AK256"/>
    <mergeCell ref="AI257:AK257"/>
    <mergeCell ref="AI258:AK258"/>
    <mergeCell ref="AI259:AK259"/>
    <mergeCell ref="AI244:AK244"/>
    <mergeCell ref="AI245:AK245"/>
    <mergeCell ref="AI246:AK246"/>
    <mergeCell ref="AI247:AK247"/>
    <mergeCell ref="AI248:AK248"/>
    <mergeCell ref="AI288:AK288"/>
    <mergeCell ref="AI289:AK289"/>
    <mergeCell ref="AI290:AK290"/>
    <mergeCell ref="AI291:AK291"/>
    <mergeCell ref="AI249:AK249"/>
    <mergeCell ref="AI250:AK250"/>
    <mergeCell ref="AI251:AK251"/>
    <mergeCell ref="AI252:AK252"/>
    <mergeCell ref="AI253:AK253"/>
    <mergeCell ref="AI254:AK254"/>
    <mergeCell ref="AI292:AK292"/>
    <mergeCell ref="AI293:AK293"/>
    <mergeCell ref="AI277:AK277"/>
    <mergeCell ref="AI278:AK278"/>
    <mergeCell ref="AI279:AK279"/>
    <mergeCell ref="AI280:AK280"/>
    <mergeCell ref="AI281:AK281"/>
    <mergeCell ref="AI282:AK282"/>
    <mergeCell ref="AI271:AK271"/>
    <mergeCell ref="AI272:AK272"/>
    <mergeCell ref="AI273:AK273"/>
    <mergeCell ref="AI274:AK274"/>
    <mergeCell ref="AI275:AK275"/>
    <mergeCell ref="AI276:AK276"/>
    <mergeCell ref="AI260:AK260"/>
    <mergeCell ref="AI261:AK261"/>
    <mergeCell ref="AI262:AK262"/>
    <mergeCell ref="AI263:AK263"/>
    <mergeCell ref="AI264:AK264"/>
    <mergeCell ref="AI265:AK265"/>
    <mergeCell ref="AI268:AK268"/>
    <mergeCell ref="AI269:AK269"/>
    <mergeCell ref="AI270:AK270"/>
    <mergeCell ref="AI299:AK299"/>
    <mergeCell ref="AI300:AK300"/>
    <mergeCell ref="AI301:AK301"/>
    <mergeCell ref="AI302:AK302"/>
    <mergeCell ref="AI303:AK303"/>
    <mergeCell ref="AI304:AK304"/>
    <mergeCell ref="AI70:AK70"/>
    <mergeCell ref="AI55:AK55"/>
    <mergeCell ref="AI56:AK56"/>
    <mergeCell ref="AI57:AK57"/>
    <mergeCell ref="AI58:AK58"/>
    <mergeCell ref="AI59:AK59"/>
    <mergeCell ref="AI209:AK209"/>
    <mergeCell ref="AI194:AK194"/>
    <mergeCell ref="AI195:AK195"/>
    <mergeCell ref="AI196:AK196"/>
    <mergeCell ref="AI197:AK197"/>
    <mergeCell ref="AI198:AK198"/>
    <mergeCell ref="AI183:AK183"/>
    <mergeCell ref="AI184:AK184"/>
    <mergeCell ref="AI185:AK185"/>
    <mergeCell ref="AI186:AK186"/>
    <mergeCell ref="AI187:AK187"/>
    <mergeCell ref="AI166:AK166"/>
    <mergeCell ref="AI167:AK167"/>
    <mergeCell ref="AI168:AK168"/>
    <mergeCell ref="AI169:AK169"/>
    <mergeCell ref="AI170:AK170"/>
    <mergeCell ref="AI155:AK155"/>
    <mergeCell ref="AI160:AK160"/>
    <mergeCell ref="AI161:AK161"/>
    <mergeCell ref="AI162:AK162"/>
    <mergeCell ref="AI163:AK163"/>
    <mergeCell ref="AI164:AK164"/>
    <mergeCell ref="AI165:AK165"/>
    <mergeCell ref="AI127:AK127"/>
    <mergeCell ref="AI128:AK128"/>
    <mergeCell ref="AI129:AK129"/>
    <mergeCell ref="AI130:AK130"/>
    <mergeCell ref="AI131:AK131"/>
    <mergeCell ref="AI132:AK132"/>
    <mergeCell ref="AI149:AK149"/>
    <mergeCell ref="AI156:AK156"/>
    <mergeCell ref="AI157:AK157"/>
    <mergeCell ref="AI158:AK158"/>
    <mergeCell ref="AI159:AK159"/>
    <mergeCell ref="AI144:AK144"/>
    <mergeCell ref="AI145:AK145"/>
    <mergeCell ref="AI146:AK146"/>
    <mergeCell ref="AI147:AK147"/>
    <mergeCell ref="AI148:AK148"/>
    <mergeCell ref="AI133:AK133"/>
    <mergeCell ref="AI134:AK134"/>
    <mergeCell ref="AI135:AK135"/>
    <mergeCell ref="AI136:AK136"/>
    <mergeCell ref="AI137:AK137"/>
    <mergeCell ref="AI150:AK150"/>
    <mergeCell ref="AI151:AK151"/>
    <mergeCell ref="AI152:AK152"/>
    <mergeCell ref="AI153:AK153"/>
    <mergeCell ref="AI154:AK154"/>
    <mergeCell ref="AI138:AK138"/>
    <mergeCell ref="AI139:AK139"/>
    <mergeCell ref="AI140:AK140"/>
    <mergeCell ref="AI181:AK181"/>
    <mergeCell ref="AI182:AK182"/>
    <mergeCell ref="AI171:AK171"/>
    <mergeCell ref="AI172:AK172"/>
    <mergeCell ref="AI173:AK173"/>
    <mergeCell ref="AI174:AK174"/>
    <mergeCell ref="AI175:AK175"/>
    <mergeCell ref="AI202:AK202"/>
    <mergeCell ref="AI203:AK203"/>
    <mergeCell ref="AI204:AK204"/>
    <mergeCell ref="AI188:AK188"/>
    <mergeCell ref="AI189:AK189"/>
    <mergeCell ref="AI190:AK190"/>
    <mergeCell ref="AI191:AK191"/>
    <mergeCell ref="AI192:AK192"/>
    <mergeCell ref="AI193:AK193"/>
    <mergeCell ref="AI177:AK177"/>
    <mergeCell ref="AI178:AK178"/>
    <mergeCell ref="AI179:AK179"/>
    <mergeCell ref="AI180:AK180"/>
    <mergeCell ref="AI176:AK176"/>
    <mergeCell ref="AI199:AK199"/>
    <mergeCell ref="AI200:AK200"/>
    <mergeCell ref="AI201:AK201"/>
    <mergeCell ref="AI232:AK232"/>
    <mergeCell ref="AI221:AK221"/>
    <mergeCell ref="AI222:AK222"/>
    <mergeCell ref="AI223:AK223"/>
    <mergeCell ref="AI224:AK224"/>
    <mergeCell ref="AI225:AK225"/>
    <mergeCell ref="AI226:AK226"/>
    <mergeCell ref="AI205:AK205"/>
    <mergeCell ref="AI206:AK206"/>
    <mergeCell ref="AI207:AK207"/>
    <mergeCell ref="AI208:AK208"/>
    <mergeCell ref="AI233:AK233"/>
    <mergeCell ref="AI234:AK234"/>
    <mergeCell ref="AI235:AK235"/>
    <mergeCell ref="AI236:AK236"/>
    <mergeCell ref="AI237:AK237"/>
    <mergeCell ref="AI216:AK216"/>
    <mergeCell ref="AI217:AK217"/>
    <mergeCell ref="AI218:AK218"/>
    <mergeCell ref="AI219:AK219"/>
    <mergeCell ref="AI220:AK220"/>
    <mergeCell ref="AI210:AK210"/>
    <mergeCell ref="AI211:AK211"/>
    <mergeCell ref="AI212:AK212"/>
    <mergeCell ref="AI213:AK213"/>
    <mergeCell ref="AI214:AK214"/>
    <mergeCell ref="AI215:AK215"/>
    <mergeCell ref="AI141:AK141"/>
    <mergeCell ref="AI142:AK142"/>
    <mergeCell ref="AI143:AK143"/>
    <mergeCell ref="AI238:AK238"/>
    <mergeCell ref="AI239:AK239"/>
    <mergeCell ref="AI240:AK240"/>
    <mergeCell ref="AI241:AK241"/>
    <mergeCell ref="AI242:AK242"/>
    <mergeCell ref="AI243:AK243"/>
    <mergeCell ref="AI227:AK227"/>
    <mergeCell ref="AI228:AK228"/>
    <mergeCell ref="AI229:AK229"/>
    <mergeCell ref="AI230:AK230"/>
    <mergeCell ref="AI231:AK231"/>
    <mergeCell ref="E7:G7"/>
    <mergeCell ref="R7:S7"/>
    <mergeCell ref="R8:S8"/>
    <mergeCell ref="O7:Q7"/>
    <mergeCell ref="O8:Q8"/>
    <mergeCell ref="H7:N7"/>
    <mergeCell ref="H8:N8"/>
    <mergeCell ref="AI33:AK33"/>
    <mergeCell ref="AI34:AK34"/>
    <mergeCell ref="AI35:AK35"/>
    <mergeCell ref="AI36:AK36"/>
    <mergeCell ref="AI37:AK37"/>
    <mergeCell ref="E12:G12"/>
    <mergeCell ref="H12:N12"/>
    <mergeCell ref="O12:Q12"/>
    <mergeCell ref="R12:S12"/>
    <mergeCell ref="E11:G11"/>
    <mergeCell ref="H11:N11"/>
    <mergeCell ref="H21:N21"/>
    <mergeCell ref="O21:Q21"/>
    <mergeCell ref="R21:S21"/>
    <mergeCell ref="E20:G20"/>
    <mergeCell ref="E34:G34"/>
    <mergeCell ref="H34:N34"/>
    <mergeCell ref="O34:Q34"/>
    <mergeCell ref="R34:S34"/>
    <mergeCell ref="H20:N20"/>
    <mergeCell ref="O20:Q20"/>
    <mergeCell ref="R20:S20"/>
    <mergeCell ref="AI121:AK121"/>
    <mergeCell ref="AI122:AK122"/>
    <mergeCell ref="AI123:AK123"/>
    <mergeCell ref="AI88:AK88"/>
    <mergeCell ref="AI89:AK89"/>
    <mergeCell ref="AI90:AK90"/>
    <mergeCell ref="AI91:AK91"/>
    <mergeCell ref="AI92:AK92"/>
    <mergeCell ref="AI93:AK93"/>
    <mergeCell ref="AI77:AK77"/>
    <mergeCell ref="AI78:AK78"/>
    <mergeCell ref="AI79:AK79"/>
    <mergeCell ref="AI80:AK80"/>
    <mergeCell ref="AI81:AK81"/>
    <mergeCell ref="AI82:AK82"/>
    <mergeCell ref="AI94:AK94"/>
    <mergeCell ref="AI95:AK95"/>
    <mergeCell ref="AI96:AK96"/>
    <mergeCell ref="AI97:AK97"/>
    <mergeCell ref="AI98:AK98"/>
    <mergeCell ref="AI83:AK83"/>
    <mergeCell ref="AI124:AK124"/>
    <mergeCell ref="AI125:AK125"/>
    <mergeCell ref="AI126:AK126"/>
    <mergeCell ref="AI110:AK110"/>
    <mergeCell ref="AI111:AK111"/>
    <mergeCell ref="AI112:AK112"/>
    <mergeCell ref="AI113:AK113"/>
    <mergeCell ref="AI114:AK114"/>
    <mergeCell ref="AI115:AK115"/>
    <mergeCell ref="AI99:AK99"/>
    <mergeCell ref="AI100:AK100"/>
    <mergeCell ref="AI101:AK101"/>
    <mergeCell ref="AI102:AK102"/>
    <mergeCell ref="AI103:AK103"/>
    <mergeCell ref="AI104:AK104"/>
    <mergeCell ref="AI105:AK105"/>
    <mergeCell ref="AI106:AK106"/>
    <mergeCell ref="AI107:AK107"/>
    <mergeCell ref="AI108:AK108"/>
    <mergeCell ref="AI109:AK109"/>
    <mergeCell ref="AI116:AK116"/>
    <mergeCell ref="AI117:AK117"/>
    <mergeCell ref="AI118:AK118"/>
    <mergeCell ref="AI119:AK119"/>
    <mergeCell ref="AI120:AK120"/>
    <mergeCell ref="AI84:AK84"/>
    <mergeCell ref="AI85:AK85"/>
    <mergeCell ref="AI86:AK86"/>
    <mergeCell ref="AI87:AK87"/>
    <mergeCell ref="AI66:AK66"/>
    <mergeCell ref="AI67:AK67"/>
    <mergeCell ref="AI68:AK68"/>
    <mergeCell ref="AI69:AK69"/>
    <mergeCell ref="B19:D19"/>
    <mergeCell ref="E19:G19"/>
    <mergeCell ref="H19:N19"/>
    <mergeCell ref="AI38:AK38"/>
    <mergeCell ref="AI39:AK39"/>
    <mergeCell ref="AI40:AK40"/>
    <mergeCell ref="AI41:AK41"/>
    <mergeCell ref="AI42:AK42"/>
    <mergeCell ref="AI43:AK43"/>
    <mergeCell ref="AI27:AK27"/>
    <mergeCell ref="AI28:AK28"/>
    <mergeCell ref="AI29:AK29"/>
    <mergeCell ref="AI30:AK30"/>
    <mergeCell ref="AI31:AK31"/>
    <mergeCell ref="AI32:AK32"/>
    <mergeCell ref="AI44:AK44"/>
    <mergeCell ref="AI45:AK45"/>
    <mergeCell ref="AI46:AK46"/>
    <mergeCell ref="AI47:AK47"/>
    <mergeCell ref="AI48:AK48"/>
    <mergeCell ref="O49:Q49"/>
    <mergeCell ref="AI71:AK71"/>
    <mergeCell ref="AI72:AK72"/>
    <mergeCell ref="AI73:AK73"/>
    <mergeCell ref="AI74:AK74"/>
    <mergeCell ref="AI75:AK75"/>
    <mergeCell ref="AI76:AK76"/>
    <mergeCell ref="AI60:AK60"/>
    <mergeCell ref="AI61:AK61"/>
    <mergeCell ref="AI62:AK62"/>
    <mergeCell ref="AI63:AK63"/>
    <mergeCell ref="AI64:AK64"/>
    <mergeCell ref="AI65:AK65"/>
    <mergeCell ref="T24:U24"/>
    <mergeCell ref="T25:U25"/>
    <mergeCell ref="T26:U26"/>
    <mergeCell ref="T27:U27"/>
    <mergeCell ref="T28:U28"/>
    <mergeCell ref="T29:U29"/>
    <mergeCell ref="T30:U30"/>
    <mergeCell ref="T31:U31"/>
    <mergeCell ref="T32:U32"/>
    <mergeCell ref="T33:U33"/>
    <mergeCell ref="T34:U34"/>
    <mergeCell ref="T35:U35"/>
    <mergeCell ref="T36:U36"/>
    <mergeCell ref="T37:U37"/>
    <mergeCell ref="T38:U38"/>
    <mergeCell ref="T39:U39"/>
    <mergeCell ref="T40:U40"/>
    <mergeCell ref="T41:U41"/>
    <mergeCell ref="T42:U42"/>
    <mergeCell ref="T43:U43"/>
    <mergeCell ref="T44:U44"/>
    <mergeCell ref="T45:U45"/>
    <mergeCell ref="T46:U46"/>
    <mergeCell ref="O19:Q19"/>
    <mergeCell ref="R19:S19"/>
    <mergeCell ref="B36:D36"/>
    <mergeCell ref="E36:G36"/>
    <mergeCell ref="H36:N36"/>
    <mergeCell ref="O36:Q36"/>
    <mergeCell ref="R36:S36"/>
    <mergeCell ref="B35:D35"/>
    <mergeCell ref="E35:G35"/>
    <mergeCell ref="H35:N35"/>
    <mergeCell ref="O35:Q35"/>
    <mergeCell ref="R35:S35"/>
    <mergeCell ref="B50:D50"/>
    <mergeCell ref="E50:G50"/>
    <mergeCell ref="H50:N50"/>
    <mergeCell ref="O50:Q50"/>
    <mergeCell ref="R50:S50"/>
    <mergeCell ref="B49:D49"/>
    <mergeCell ref="E49:G49"/>
    <mergeCell ref="H49:N49"/>
    <mergeCell ref="R49:S49"/>
    <mergeCell ref="B48:D48"/>
    <mergeCell ref="E48:G48"/>
    <mergeCell ref="H48:N48"/>
    <mergeCell ref="H22:N22"/>
    <mergeCell ref="O22:Q22"/>
    <mergeCell ref="R22:S22"/>
    <mergeCell ref="R30:S30"/>
    <mergeCell ref="B29:D29"/>
    <mergeCell ref="E29:G29"/>
    <mergeCell ref="H29:N29"/>
    <mergeCell ref="O29:Q29"/>
    <mergeCell ref="AY2:AZ2"/>
    <mergeCell ref="O25:Q25"/>
    <mergeCell ref="R25:S25"/>
    <mergeCell ref="B24:D24"/>
    <mergeCell ref="E24:G24"/>
    <mergeCell ref="H24:N24"/>
    <mergeCell ref="O24:Q24"/>
    <mergeCell ref="R24:S24"/>
    <mergeCell ref="B23:D23"/>
    <mergeCell ref="E23:G23"/>
    <mergeCell ref="H23:N23"/>
    <mergeCell ref="O23:Q23"/>
    <mergeCell ref="R23:S23"/>
    <mergeCell ref="AI13:AK13"/>
    <mergeCell ref="AI14:AK14"/>
    <mergeCell ref="AI15:AK15"/>
    <mergeCell ref="AI16:AK16"/>
    <mergeCell ref="E8:G8"/>
    <mergeCell ref="T7:U7"/>
    <mergeCell ref="T8:U8"/>
    <mergeCell ref="T9:U9"/>
    <mergeCell ref="T10:U10"/>
    <mergeCell ref="T11:U11"/>
    <mergeCell ref="T12:U12"/>
    <mergeCell ref="T13:U13"/>
    <mergeCell ref="T14:U14"/>
    <mergeCell ref="T15:U15"/>
    <mergeCell ref="T16:U16"/>
    <mergeCell ref="AV3:AX3"/>
    <mergeCell ref="AV4:AX4"/>
    <mergeCell ref="AY3:AZ3"/>
    <mergeCell ref="AY4:AZ4"/>
    <mergeCell ref="AO3:AU3"/>
    <mergeCell ref="AO4:AU4"/>
    <mergeCell ref="AV7:AX7"/>
    <mergeCell ref="AY7:AZ7"/>
    <mergeCell ref="AL7:AN7"/>
    <mergeCell ref="AO7:AU7"/>
    <mergeCell ref="AY8:AZ8"/>
    <mergeCell ref="AY9:AZ9"/>
    <mergeCell ref="AY10:AZ10"/>
    <mergeCell ref="AY11:AZ11"/>
    <mergeCell ref="AY12:AZ12"/>
    <mergeCell ref="AV8:AX8"/>
    <mergeCell ref="AV9:AX9"/>
    <mergeCell ref="AV10:AX10"/>
    <mergeCell ref="AV11:AX11"/>
    <mergeCell ref="AV12:AX12"/>
    <mergeCell ref="AO8:AU8"/>
    <mergeCell ref="AO9:AU9"/>
    <mergeCell ref="AO10:AU10"/>
    <mergeCell ref="AO11:AU11"/>
    <mergeCell ref="AO12:AU12"/>
    <mergeCell ref="AL9:AN9"/>
    <mergeCell ref="AL10:AN10"/>
    <mergeCell ref="AL11:AN11"/>
    <mergeCell ref="AL12:AN12"/>
    <mergeCell ref="B3:S3"/>
    <mergeCell ref="B5:S5"/>
    <mergeCell ref="B4:S4"/>
    <mergeCell ref="B7:D7"/>
    <mergeCell ref="B8:D8"/>
    <mergeCell ref="B1:T2"/>
    <mergeCell ref="AI49:AK49"/>
    <mergeCell ref="AI50:AK50"/>
    <mergeCell ref="AI51:AK51"/>
    <mergeCell ref="AI52:AK52"/>
    <mergeCell ref="AI53:AK53"/>
    <mergeCell ref="AI54:AK54"/>
    <mergeCell ref="B26:D26"/>
    <mergeCell ref="E26:G26"/>
    <mergeCell ref="H26:N26"/>
    <mergeCell ref="O26:Q26"/>
    <mergeCell ref="R26:S26"/>
    <mergeCell ref="B25:D25"/>
    <mergeCell ref="E25:G25"/>
    <mergeCell ref="H25:N25"/>
    <mergeCell ref="AI17:AK17"/>
    <mergeCell ref="AI18:AK18"/>
    <mergeCell ref="AI19:AK19"/>
    <mergeCell ref="AI20:AK20"/>
    <mergeCell ref="AI21:AK21"/>
    <mergeCell ref="AI22:AK22"/>
    <mergeCell ref="AI23:AK23"/>
    <mergeCell ref="AI24:AK24"/>
    <mergeCell ref="AI25:AK25"/>
    <mergeCell ref="AI26:AK26"/>
    <mergeCell ref="B22:D22"/>
    <mergeCell ref="E22:G22"/>
    <mergeCell ref="T47:U47"/>
    <mergeCell ref="T48:U48"/>
    <mergeCell ref="T49:U49"/>
    <mergeCell ref="T50:U50"/>
    <mergeCell ref="T51:U51"/>
    <mergeCell ref="T52:U52"/>
    <mergeCell ref="T53:U53"/>
    <mergeCell ref="T54:U54"/>
    <mergeCell ref="T55:U55"/>
    <mergeCell ref="T56:U56"/>
    <mergeCell ref="T57:U57"/>
    <mergeCell ref="T58:U58"/>
    <mergeCell ref="T59:U59"/>
    <mergeCell ref="T60:U60"/>
    <mergeCell ref="T61:U61"/>
    <mergeCell ref="T62:U62"/>
    <mergeCell ref="T63:U63"/>
    <mergeCell ref="T64:U64"/>
    <mergeCell ref="T65:U65"/>
    <mergeCell ref="T66:U66"/>
    <mergeCell ref="T67:U67"/>
    <mergeCell ref="T68:U68"/>
    <mergeCell ref="T69:U69"/>
    <mergeCell ref="T70:U70"/>
    <mergeCell ref="T71:U71"/>
    <mergeCell ref="T72:U72"/>
    <mergeCell ref="T73:U73"/>
    <mergeCell ref="T74:U74"/>
    <mergeCell ref="T75:U75"/>
    <mergeCell ref="T76:U76"/>
    <mergeCell ref="T77:U77"/>
    <mergeCell ref="T78:U78"/>
    <mergeCell ref="T79:U79"/>
    <mergeCell ref="T80:U80"/>
    <mergeCell ref="T81:U81"/>
    <mergeCell ref="T82:U82"/>
    <mergeCell ref="T83:U83"/>
    <mergeCell ref="T84:U84"/>
    <mergeCell ref="T85:U85"/>
    <mergeCell ref="T86:U86"/>
    <mergeCell ref="T87:U87"/>
    <mergeCell ref="T88:U88"/>
    <mergeCell ref="T89:U89"/>
    <mergeCell ref="T90:U90"/>
    <mergeCell ref="T91:U91"/>
    <mergeCell ref="T92:U92"/>
    <mergeCell ref="T93:U93"/>
    <mergeCell ref="T94:U94"/>
    <mergeCell ref="T95:U95"/>
    <mergeCell ref="T96:U96"/>
    <mergeCell ref="T97:U97"/>
    <mergeCell ref="T98:U98"/>
    <mergeCell ref="T99:U99"/>
    <mergeCell ref="T100:U100"/>
    <mergeCell ref="T101:U101"/>
    <mergeCell ref="T102:U102"/>
    <mergeCell ref="T103:U103"/>
    <mergeCell ref="T104:U104"/>
    <mergeCell ref="T105:U105"/>
    <mergeCell ref="T106:U106"/>
    <mergeCell ref="T107:U107"/>
    <mergeCell ref="T108:U108"/>
    <mergeCell ref="T109:U109"/>
    <mergeCell ref="T110:U110"/>
    <mergeCell ref="T111:U111"/>
    <mergeCell ref="T112:U112"/>
    <mergeCell ref="T113:U113"/>
    <mergeCell ref="T114:U114"/>
    <mergeCell ref="T115:U115"/>
    <mergeCell ref="T116:U116"/>
    <mergeCell ref="T117:U117"/>
    <mergeCell ref="T118:U118"/>
    <mergeCell ref="T119:U119"/>
    <mergeCell ref="T120:U120"/>
    <mergeCell ref="T121:U121"/>
    <mergeCell ref="T122:U122"/>
    <mergeCell ref="T123:U123"/>
    <mergeCell ref="T124:U124"/>
    <mergeCell ref="T125:U125"/>
    <mergeCell ref="T126:U126"/>
    <mergeCell ref="T127:U127"/>
    <mergeCell ref="T128:U128"/>
    <mergeCell ref="T129:U129"/>
    <mergeCell ref="T130:U130"/>
    <mergeCell ref="T131:U131"/>
    <mergeCell ref="T132:U132"/>
    <mergeCell ref="T133:U133"/>
    <mergeCell ref="T134:U134"/>
    <mergeCell ref="T135:U135"/>
    <mergeCell ref="T136:U136"/>
    <mergeCell ref="T137:U137"/>
    <mergeCell ref="T138:U138"/>
    <mergeCell ref="T139:U139"/>
    <mergeCell ref="T140:U140"/>
    <mergeCell ref="T141:U141"/>
    <mergeCell ref="T142:U142"/>
    <mergeCell ref="T143:U143"/>
    <mergeCell ref="T144:U144"/>
    <mergeCell ref="T145:U145"/>
    <mergeCell ref="T146:U146"/>
    <mergeCell ref="T147:U147"/>
    <mergeCell ref="T148:U148"/>
    <mergeCell ref="T149:U149"/>
    <mergeCell ref="T150:U150"/>
    <mergeCell ref="T151:U151"/>
    <mergeCell ref="T152:U152"/>
    <mergeCell ref="T153:U153"/>
    <mergeCell ref="T154:U154"/>
    <mergeCell ref="T155:U155"/>
    <mergeCell ref="T156:U156"/>
    <mergeCell ref="T157:U157"/>
    <mergeCell ref="T158:U158"/>
    <mergeCell ref="T159:U159"/>
    <mergeCell ref="T160:U160"/>
    <mergeCell ref="T161:U161"/>
    <mergeCell ref="T162:U162"/>
    <mergeCell ref="T163:U163"/>
    <mergeCell ref="T164:U164"/>
    <mergeCell ref="T165:U165"/>
    <mergeCell ref="T166:U166"/>
    <mergeCell ref="T167:U167"/>
    <mergeCell ref="T168:U168"/>
    <mergeCell ref="T169:U169"/>
    <mergeCell ref="T170:U170"/>
    <mergeCell ref="T171:U171"/>
    <mergeCell ref="T172:U172"/>
    <mergeCell ref="T173:U173"/>
    <mergeCell ref="T174:U174"/>
    <mergeCell ref="T175:U175"/>
    <mergeCell ref="T176:U176"/>
    <mergeCell ref="T177:U177"/>
    <mergeCell ref="T178:U178"/>
    <mergeCell ref="T179:U179"/>
    <mergeCell ref="T180:U180"/>
    <mergeCell ref="T181:U181"/>
    <mergeCell ref="T182:U182"/>
    <mergeCell ref="T183:U183"/>
    <mergeCell ref="T184:U184"/>
    <mergeCell ref="T185:U185"/>
    <mergeCell ref="T186:U186"/>
    <mergeCell ref="T187:U187"/>
    <mergeCell ref="T188:U188"/>
    <mergeCell ref="T189:U189"/>
    <mergeCell ref="T190:U190"/>
    <mergeCell ref="T191:U191"/>
    <mergeCell ref="T192:U192"/>
    <mergeCell ref="T193:U193"/>
    <mergeCell ref="T194:U194"/>
    <mergeCell ref="T195:U195"/>
    <mergeCell ref="T196:U196"/>
    <mergeCell ref="T197:U197"/>
    <mergeCell ref="T198:U198"/>
    <mergeCell ref="T199:U199"/>
    <mergeCell ref="T200:U200"/>
    <mergeCell ref="T201:U201"/>
    <mergeCell ref="T202:U202"/>
    <mergeCell ref="T203:U203"/>
    <mergeCell ref="T204:U204"/>
    <mergeCell ref="T205:U205"/>
    <mergeCell ref="T206:U206"/>
    <mergeCell ref="T207:U207"/>
    <mergeCell ref="T208:U208"/>
    <mergeCell ref="T209:U209"/>
    <mergeCell ref="T210:U210"/>
    <mergeCell ref="T211:U211"/>
    <mergeCell ref="T212:U212"/>
    <mergeCell ref="T213:U213"/>
    <mergeCell ref="T214:U214"/>
    <mergeCell ref="T215:U215"/>
    <mergeCell ref="T216:U216"/>
    <mergeCell ref="T217:U217"/>
    <mergeCell ref="T218:U218"/>
    <mergeCell ref="T219:U219"/>
    <mergeCell ref="T220:U220"/>
    <mergeCell ref="T221:U221"/>
    <mergeCell ref="T222:U222"/>
    <mergeCell ref="T223:U223"/>
    <mergeCell ref="T224:U224"/>
    <mergeCell ref="T225:U225"/>
    <mergeCell ref="T226:U226"/>
    <mergeCell ref="T227:U227"/>
    <mergeCell ref="T228:U228"/>
    <mergeCell ref="T229:U229"/>
    <mergeCell ref="T230:U230"/>
    <mergeCell ref="T231:U231"/>
    <mergeCell ref="T232:U232"/>
    <mergeCell ref="T233:U233"/>
    <mergeCell ref="T234:U234"/>
    <mergeCell ref="T235:U235"/>
    <mergeCell ref="T236:U236"/>
    <mergeCell ref="T237:U237"/>
    <mergeCell ref="T238:U238"/>
    <mergeCell ref="T239:U239"/>
    <mergeCell ref="T240:U240"/>
    <mergeCell ref="T241:U241"/>
    <mergeCell ref="T242:U242"/>
    <mergeCell ref="T243:U243"/>
    <mergeCell ref="T244:U244"/>
    <mergeCell ref="T245:U245"/>
    <mergeCell ref="T246:U246"/>
    <mergeCell ref="T247:U247"/>
    <mergeCell ref="T248:U248"/>
    <mergeCell ref="T249:U249"/>
    <mergeCell ref="T250:U250"/>
    <mergeCell ref="T251:U251"/>
    <mergeCell ref="T252:U252"/>
    <mergeCell ref="T253:U253"/>
    <mergeCell ref="T254:U254"/>
    <mergeCell ref="T255:U255"/>
    <mergeCell ref="T256:U256"/>
    <mergeCell ref="T257:U257"/>
    <mergeCell ref="T258:U258"/>
    <mergeCell ref="T259:U259"/>
    <mergeCell ref="T260:U260"/>
    <mergeCell ref="T261:U261"/>
    <mergeCell ref="T262:U262"/>
    <mergeCell ref="T263:U263"/>
    <mergeCell ref="T264:U264"/>
    <mergeCell ref="T265:U265"/>
    <mergeCell ref="T266:U266"/>
    <mergeCell ref="T267:U267"/>
    <mergeCell ref="T268:U268"/>
    <mergeCell ref="T269:U269"/>
    <mergeCell ref="T270:U270"/>
    <mergeCell ref="T271:U271"/>
    <mergeCell ref="T272:U272"/>
    <mergeCell ref="T273:U273"/>
    <mergeCell ref="T274:U274"/>
    <mergeCell ref="T275:U275"/>
    <mergeCell ref="T276:U276"/>
    <mergeCell ref="T277:U277"/>
    <mergeCell ref="T278:U278"/>
    <mergeCell ref="T279:U279"/>
    <mergeCell ref="T280:U280"/>
    <mergeCell ref="T281:U281"/>
    <mergeCell ref="T282:U282"/>
    <mergeCell ref="T283:U283"/>
    <mergeCell ref="T284:U284"/>
    <mergeCell ref="T302:U302"/>
    <mergeCell ref="T303:U303"/>
    <mergeCell ref="T304:U304"/>
    <mergeCell ref="T305:U305"/>
    <mergeCell ref="T306:U306"/>
    <mergeCell ref="T307:U307"/>
    <mergeCell ref="T285:U285"/>
    <mergeCell ref="T286:U286"/>
    <mergeCell ref="T287:U287"/>
    <mergeCell ref="T288:U288"/>
    <mergeCell ref="T289:U289"/>
    <mergeCell ref="T290:U290"/>
    <mergeCell ref="T291:U291"/>
    <mergeCell ref="T292:U292"/>
    <mergeCell ref="T293:U293"/>
    <mergeCell ref="T294:U294"/>
    <mergeCell ref="T295:U295"/>
    <mergeCell ref="T296:U296"/>
    <mergeCell ref="T297:U297"/>
    <mergeCell ref="T298:U298"/>
    <mergeCell ref="T299:U299"/>
    <mergeCell ref="T300:U300"/>
    <mergeCell ref="T301:U301"/>
  </mergeCells>
  <conditionalFormatting sqref="E8:S307">
    <cfRule type="expression" dxfId="96" priority="11">
      <formula>AL8=$AG$4</formula>
    </cfRule>
    <cfRule type="expression" dxfId="95" priority="12">
      <formula>AL8=$AG$3</formula>
    </cfRule>
  </conditionalFormatting>
  <conditionalFormatting sqref="R8:S307">
    <cfRule type="expression" dxfId="94" priority="4">
      <formula>$BJ8="X"</formula>
    </cfRule>
  </conditionalFormatting>
  <conditionalFormatting sqref="T3:U3">
    <cfRule type="expression" dxfId="93" priority="5">
      <formula>$BD$3&gt;0</formula>
    </cfRule>
  </conditionalFormatting>
  <conditionalFormatting sqref="T4:U4">
    <cfRule type="expression" dxfId="92" priority="6">
      <formula>$BD$4&gt;0</formula>
    </cfRule>
  </conditionalFormatting>
  <conditionalFormatting sqref="T5:U5">
    <cfRule type="expression" dxfId="91" priority="7">
      <formula>$BD$5&gt;0</formula>
    </cfRule>
  </conditionalFormatting>
  <conditionalFormatting sqref="T8:U307">
    <cfRule type="expression" dxfId="90" priority="1">
      <formula>$BB8=$BB$3</formula>
    </cfRule>
    <cfRule type="expression" dxfId="89" priority="2">
      <formula>$BB8=$BB$4</formula>
    </cfRule>
    <cfRule type="expression" dxfId="88" priority="3">
      <formula>$BB8=$BB$5</formula>
    </cfRule>
  </conditionalFormatting>
  <dataValidations count="3">
    <dataValidation type="list" allowBlank="1" showInputMessage="1" showErrorMessage="1" sqref="E8:G307 O8:Q307" xr:uid="{E8869277-2A8B-44F3-83CE-FC457A4DB4C7}">
      <formula1>$AE$7:$AE$27</formula1>
    </dataValidation>
    <dataValidation type="list" errorStyle="information" allowBlank="1" showInputMessage="1" sqref="H8:N307" xr:uid="{0E20EC7C-513B-4200-9CA1-DC798A446B35}">
      <formula1>$BF8</formula1>
    </dataValidation>
    <dataValidation type="list" allowBlank="1" showInputMessage="1" showErrorMessage="1" sqref="R8:S307" xr:uid="{134EB333-32CA-465E-B4C9-2A95F9857328}">
      <formula1>$BD8</formula1>
    </dataValidation>
  </dataValidations>
  <pageMargins left="0.7" right="0.7" top="0.75" bottom="0.75" header="0.3" footer="0.3"/>
  <pageSetup paperSize="9" orientation="portrait" r:id="rId1"/>
  <rowBreaks count="1" manualBreakCount="1">
    <brk id="34" min="1" max="19" man="1"/>
  </rowBreaks>
  <colBreaks count="1" manualBreakCount="1">
    <brk id="22" max="6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333E5-65F8-4C1E-BFBD-27657513CFEB}">
  <sheetPr>
    <tabColor rgb="FF207144"/>
  </sheetPr>
  <dimension ref="A1:AF1405"/>
  <sheetViews>
    <sheetView showRowColHeaders="0" zoomScaleNormal="100" workbookViewId="0"/>
  </sheetViews>
  <sheetFormatPr defaultColWidth="0" defaultRowHeight="15" customHeight="1" zeroHeight="1" x14ac:dyDescent="0.25"/>
  <cols>
    <col min="1" max="22" width="2.85546875" style="2" customWidth="1"/>
    <col min="23" max="27" width="2.85546875" style="2" hidden="1" customWidth="1"/>
    <col min="28" max="28" width="11.42578125" style="2" hidden="1" customWidth="1"/>
    <col min="29" max="29" width="2.85546875" style="2" hidden="1" customWidth="1"/>
    <col min="30" max="30" width="11.28515625" style="2" hidden="1" customWidth="1"/>
    <col min="31" max="31" width="2.85546875" style="2" hidden="1" customWidth="1"/>
    <col min="32" max="32" width="8.5703125" style="2" hidden="1" customWidth="1"/>
    <col min="33" max="16384" width="2.85546875" style="2" hidden="1"/>
  </cols>
  <sheetData>
    <row r="1" spans="1:32" ht="15" customHeight="1" x14ac:dyDescent="0.25">
      <c r="A1" s="78"/>
      <c r="B1" s="245" t="s">
        <v>129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78"/>
    </row>
    <row r="2" spans="1:32" ht="15" customHeight="1" x14ac:dyDescent="0.25">
      <c r="A2" s="78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78"/>
      <c r="AB2" s="9" t="str">
        <f>Trades!$BB3</f>
        <v>Done</v>
      </c>
      <c r="AD2" s="9" t="s">
        <v>137</v>
      </c>
    </row>
    <row r="3" spans="1:32" ht="15" customHeight="1" x14ac:dyDescent="0.25">
      <c r="A3" s="78"/>
      <c r="B3" s="252">
        <f ca="1">Trades!$AE$32</f>
        <v>45993.747065162039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78"/>
      <c r="AB3" s="10" t="str">
        <f>Trades!$BB4</f>
        <v>Sign</v>
      </c>
      <c r="AD3" s="10" t="s">
        <v>138</v>
      </c>
    </row>
    <row r="4" spans="1:32" ht="15" customHeight="1" x14ac:dyDescent="0.25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AB4" s="11" t="str">
        <f>Trades!$BB5</f>
        <v>Alert</v>
      </c>
      <c r="AD4" s="11" t="s">
        <v>139</v>
      </c>
    </row>
    <row r="5" spans="1:32" ht="15" customHeight="1" x14ac:dyDescent="0.25">
      <c r="A5" s="78"/>
      <c r="B5" s="284" t="s">
        <v>130</v>
      </c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6"/>
      <c r="P5" s="322"/>
      <c r="Q5" s="323"/>
      <c r="R5" s="323"/>
      <c r="S5" s="323"/>
      <c r="T5" s="323"/>
      <c r="U5" s="324"/>
      <c r="V5" s="78"/>
      <c r="AF5" s="12"/>
    </row>
    <row r="6" spans="1:32" ht="15" customHeight="1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AB6" s="12" t="str">
        <f>IF($P$7="", "", IFERROR(INDEX(Trades!$BB$8:$BB$307, MATCH($P$7, Trades!$B$8:$B$307, 0)), ""))</f>
        <v/>
      </c>
      <c r="AF6" s="9" t="str">
        <f>Trades!$DW$8</f>
        <v/>
      </c>
    </row>
    <row r="7" spans="1:32" ht="15" customHeight="1" x14ac:dyDescent="0.25">
      <c r="A7" s="78"/>
      <c r="B7" s="212" t="s">
        <v>131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4"/>
      <c r="P7" s="278" t="str">
        <f>IF($P$5="", Trades!$BH$5, $P$5)</f>
        <v/>
      </c>
      <c r="Q7" s="273"/>
      <c r="R7" s="273"/>
      <c r="S7" s="273"/>
      <c r="T7" s="273"/>
      <c r="U7" s="279"/>
      <c r="V7" s="78"/>
      <c r="AF7" s="10" t="str">
        <f>Trades!$DW$9</f>
        <v/>
      </c>
    </row>
    <row r="8" spans="1:32" ht="15" customHeight="1" x14ac:dyDescent="0.25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AF8" s="10" t="str">
        <f>Trades!$DW$10</f>
        <v/>
      </c>
    </row>
    <row r="9" spans="1:32" ht="1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AF9" s="10" t="str">
        <f>Trades!$DW$11</f>
        <v/>
      </c>
    </row>
    <row r="10" spans="1:32" ht="15" customHeight="1" x14ac:dyDescent="0.25">
      <c r="A10" s="78"/>
      <c r="B10" s="212" t="s">
        <v>132</v>
      </c>
      <c r="C10" s="213"/>
      <c r="D10" s="213"/>
      <c r="E10" s="213"/>
      <c r="F10" s="213"/>
      <c r="G10" s="213"/>
      <c r="H10" s="213"/>
      <c r="I10" s="213"/>
      <c r="J10" s="214"/>
      <c r="K10" s="78"/>
      <c r="L10" s="78"/>
      <c r="M10" s="212" t="s">
        <v>133</v>
      </c>
      <c r="N10" s="213"/>
      <c r="O10" s="213"/>
      <c r="P10" s="213"/>
      <c r="Q10" s="213"/>
      <c r="R10" s="213"/>
      <c r="S10" s="213"/>
      <c r="T10" s="213"/>
      <c r="U10" s="214"/>
      <c r="V10" s="78"/>
      <c r="AF10" s="10" t="str">
        <f>Trades!$DW$12</f>
        <v/>
      </c>
    </row>
    <row r="11" spans="1:32" ht="15" customHeight="1" x14ac:dyDescent="0.25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AF11" s="10" t="str">
        <f>Trades!$DW$13</f>
        <v/>
      </c>
    </row>
    <row r="12" spans="1:32" ht="15" customHeight="1" x14ac:dyDescent="0.25">
      <c r="A12" s="78"/>
      <c r="B12" s="78"/>
      <c r="C12" s="78"/>
      <c r="D12" s="78"/>
      <c r="E12" s="325" t="s">
        <v>211</v>
      </c>
      <c r="F12" s="325"/>
      <c r="G12" s="325"/>
      <c r="H12" s="325"/>
      <c r="I12" s="325"/>
      <c r="J12" s="325"/>
      <c r="K12" s="78"/>
      <c r="L12" s="78"/>
      <c r="M12" s="78"/>
      <c r="N12" s="78"/>
      <c r="O12" s="78"/>
      <c r="P12" s="325" t="s">
        <v>211</v>
      </c>
      <c r="Q12" s="325"/>
      <c r="R12" s="325"/>
      <c r="S12" s="325"/>
      <c r="T12" s="325"/>
      <c r="U12" s="325"/>
      <c r="V12" s="78"/>
      <c r="AF12" s="10" t="str">
        <f>Trades!$DW$14</f>
        <v/>
      </c>
    </row>
    <row r="13" spans="1:32" ht="15" customHeight="1" x14ac:dyDescent="0.25">
      <c r="A13" s="78"/>
      <c r="B13" s="78"/>
      <c r="C13" s="78"/>
      <c r="D13" s="78"/>
      <c r="E13" s="319" t="str">
        <f>IF($P$7="", "", IFERROR(INDEX(Trades!$BW$8:$BW$307, MATCH($P$7, Trades!$B$8:$B$307, 0)), ""))</f>
        <v/>
      </c>
      <c r="F13" s="320"/>
      <c r="G13" s="320"/>
      <c r="H13" s="320"/>
      <c r="I13" s="320"/>
      <c r="J13" s="321"/>
      <c r="K13" s="78"/>
      <c r="L13" s="78"/>
      <c r="M13" s="78"/>
      <c r="N13" s="78"/>
      <c r="O13" s="78"/>
      <c r="P13" s="319" t="str">
        <f>IF($P$7="", "", IFERROR(INDEX(Trades!$BX$8:$BX$307, MATCH($P$7, Trades!$B$8:$B$307, 0)), ""))</f>
        <v/>
      </c>
      <c r="Q13" s="320"/>
      <c r="R13" s="320"/>
      <c r="S13" s="320"/>
      <c r="T13" s="320"/>
      <c r="U13" s="321"/>
      <c r="V13" s="78"/>
      <c r="AF13" s="10" t="str">
        <f>Trades!$DW$15</f>
        <v/>
      </c>
    </row>
    <row r="14" spans="1:32" ht="15" customHeight="1" x14ac:dyDescent="0.25">
      <c r="A14" s="78"/>
      <c r="B14" s="216" t="str">
        <f>IF($P$7="", "", IF(IFERROR(INDEX(Trades!$E$8:$E$307, MATCH($P$7, Trades!$B$8:$B$307, 0)), "")="", "", IFERROR(INDEX(Trades!$E$8:$E$307, MATCH($P$7, Trades!$B$8:$B$307, 0)), "")))</f>
        <v/>
      </c>
      <c r="C14" s="216"/>
      <c r="D14" s="216"/>
      <c r="E14" s="183"/>
      <c r="F14" s="183"/>
      <c r="G14" s="183"/>
      <c r="H14" s="183"/>
      <c r="I14" s="183"/>
      <c r="J14" s="183"/>
      <c r="K14" s="78"/>
      <c r="L14" s="78"/>
      <c r="M14" s="216" t="str">
        <f>IF($P$7="", "", IF(IFERROR(INDEX(Trades!$O$8:$O$307, MATCH($P$7, Trades!$B$8:$B$307, 0)), "")="", "", IFERROR(INDEX(Trades!$O$8:$O$307, MATCH($P$7, Trades!$B$8:$B$307, 0)), "")))</f>
        <v/>
      </c>
      <c r="N14" s="216"/>
      <c r="O14" s="216"/>
      <c r="P14" s="78"/>
      <c r="Q14" s="78"/>
      <c r="R14" s="78"/>
      <c r="S14" s="78"/>
      <c r="T14" s="78"/>
      <c r="U14" s="78"/>
      <c r="V14" s="78"/>
      <c r="AF14" s="10" t="str">
        <f>Trades!$DW$16</f>
        <v/>
      </c>
    </row>
    <row r="15" spans="1:32" ht="15" customHeight="1" x14ac:dyDescent="0.25">
      <c r="A15" s="78"/>
      <c r="B15" s="217" t="str">
        <f>IF(B14="", "", IF(IFERROR(INDEX('Dev Settings'!$L$10:$L$29, MATCH(B14, 'Dev Settings'!$B$10:$B$29, 0)), "")="", "", IFERROR(INDEX('Dev Settings'!$L$10:$L$29, MATCH(B14, 'Dev Settings'!$B$10:$B$29, 0)), "")))</f>
        <v/>
      </c>
      <c r="C15" s="217"/>
      <c r="D15" s="217"/>
      <c r="E15" s="226" t="str">
        <f>IF($P$7="", "", IF(IFERROR(INDEX(Trades!$H$8:$H$307, MATCH($P$7, Trades!$B$8:$B$307, 0)), "")="", "", IFERROR(INDEX(Trades!$H$8:$H$307, MATCH($P$7, Trades!$B$8:$B$307, 0)), "")))</f>
        <v/>
      </c>
      <c r="F15" s="227"/>
      <c r="G15" s="227"/>
      <c r="H15" s="227"/>
      <c r="I15" s="227"/>
      <c r="J15" s="228"/>
      <c r="K15" s="78"/>
      <c r="L15" s="78"/>
      <c r="M15" s="217" t="str">
        <f>IF(M14="", "", IF(IFERROR(INDEX('Dev Settings'!$L$10:$L$29, MATCH(M14, 'Dev Settings'!$B$10:$B$29, 0)), "")="", "", IFERROR(INDEX('Dev Settings'!$L$10:$L$29, MATCH(M14, 'Dev Settings'!$B$10:$B$29, 0)), "")))</f>
        <v/>
      </c>
      <c r="N15" s="217"/>
      <c r="O15" s="217"/>
      <c r="P15" s="226" t="str">
        <f>IF($P$7="", "", IFERROR(INDEX(Trades!$CJ$8:$CJ$307, MATCH($P$7, Trades!$B$8:$B$307, 0)), ""))</f>
        <v/>
      </c>
      <c r="Q15" s="227"/>
      <c r="R15" s="227"/>
      <c r="S15" s="227"/>
      <c r="T15" s="227"/>
      <c r="U15" s="228"/>
      <c r="V15" s="78"/>
      <c r="AF15" s="10" t="str">
        <f>Trades!$DW$17</f>
        <v/>
      </c>
    </row>
    <row r="16" spans="1:32" ht="15" customHeight="1" x14ac:dyDescent="0.25">
      <c r="A16" s="78"/>
      <c r="B16" s="217"/>
      <c r="C16" s="217"/>
      <c r="D16" s="217"/>
      <c r="E16" s="229"/>
      <c r="F16" s="230"/>
      <c r="G16" s="230"/>
      <c r="H16" s="230"/>
      <c r="I16" s="230"/>
      <c r="J16" s="231"/>
      <c r="K16" s="78"/>
      <c r="L16" s="78"/>
      <c r="M16" s="217"/>
      <c r="N16" s="217"/>
      <c r="O16" s="217"/>
      <c r="P16" s="229"/>
      <c r="Q16" s="230"/>
      <c r="R16" s="230"/>
      <c r="S16" s="230"/>
      <c r="T16" s="230"/>
      <c r="U16" s="231"/>
      <c r="V16" s="78"/>
      <c r="AF16" s="10" t="str">
        <f>Trades!$DW$18</f>
        <v/>
      </c>
    </row>
    <row r="17" spans="1:32" ht="15" customHeight="1" x14ac:dyDescent="0.25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AF17" s="10" t="str">
        <f>Trades!$DW$19</f>
        <v/>
      </c>
    </row>
    <row r="18" spans="1:32" ht="15" customHeight="1" x14ac:dyDescent="0.25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309" t="s">
        <v>135</v>
      </c>
      <c r="Q18" s="309"/>
      <c r="R18" s="309"/>
      <c r="S18" s="309"/>
      <c r="T18" s="309"/>
      <c r="U18" s="309"/>
      <c r="V18" s="78"/>
      <c r="AF18" s="10" t="str">
        <f>Trades!$DW$20</f>
        <v/>
      </c>
    </row>
    <row r="19" spans="1:32" ht="15" customHeight="1" x14ac:dyDescent="0.25">
      <c r="A19" s="78"/>
      <c r="B19" s="242" t="s">
        <v>42</v>
      </c>
      <c r="C19" s="243"/>
      <c r="D19" s="243"/>
      <c r="E19" s="244"/>
      <c r="F19" s="303" t="str">
        <f>IF($P$7="", "", IFERROR(INDEX(Trades!$BZ$8:$BZ$307, MATCH($P$7, Trades!$B$8:$B$307, 0)), ""))</f>
        <v/>
      </c>
      <c r="G19" s="304"/>
      <c r="H19" s="304"/>
      <c r="I19" s="304"/>
      <c r="J19" s="305"/>
      <c r="K19" s="78"/>
      <c r="L19" s="78"/>
      <c r="M19" s="242" t="s">
        <v>146</v>
      </c>
      <c r="N19" s="243"/>
      <c r="O19" s="244"/>
      <c r="P19" s="226" t="str">
        <f>IF($P$7="", "", IFERROR(INDEX(Trades!$CF$8:$CF$307, MATCH($P$7, Trades!$B$8:$B$307, 0)), ""))</f>
        <v/>
      </c>
      <c r="Q19" s="227"/>
      <c r="R19" s="227"/>
      <c r="S19" s="227"/>
      <c r="T19" s="227"/>
      <c r="U19" s="228"/>
      <c r="V19" s="78"/>
      <c r="AF19" s="10" t="str">
        <f>Trades!$DW$21</f>
        <v/>
      </c>
    </row>
    <row r="20" spans="1:32" ht="15" customHeight="1" x14ac:dyDescent="0.25">
      <c r="A20" s="78"/>
      <c r="B20" s="300" t="s">
        <v>51</v>
      </c>
      <c r="C20" s="301"/>
      <c r="D20" s="301"/>
      <c r="E20" s="302"/>
      <c r="F20" s="306"/>
      <c r="G20" s="307"/>
      <c r="H20" s="307"/>
      <c r="I20" s="307"/>
      <c r="J20" s="308"/>
      <c r="K20" s="78"/>
      <c r="L20" s="78"/>
      <c r="M20" s="300" t="s">
        <v>134</v>
      </c>
      <c r="N20" s="301"/>
      <c r="O20" s="302"/>
      <c r="P20" s="229"/>
      <c r="Q20" s="230"/>
      <c r="R20" s="230"/>
      <c r="S20" s="230"/>
      <c r="T20" s="230"/>
      <c r="U20" s="231"/>
      <c r="V20" s="78"/>
      <c r="AF20" s="10" t="str">
        <f>Trades!$DW$22</f>
        <v/>
      </c>
    </row>
    <row r="21" spans="1:32" ht="15" customHeight="1" x14ac:dyDescent="0.25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AF21" s="10" t="str">
        <f>Trades!$DW$23</f>
        <v/>
      </c>
    </row>
    <row r="22" spans="1:32" ht="15" customHeight="1" x14ac:dyDescent="0.25">
      <c r="A22" s="78"/>
      <c r="B22" s="212" t="s">
        <v>142</v>
      </c>
      <c r="C22" s="213"/>
      <c r="D22" s="214"/>
      <c r="E22" s="310" t="str">
        <f>IF($P$7="", "", IF(IFERROR(INDEX(Trades!$R$8:$R$307, MATCH($P$7, Trades!$B$8:$B$307, 0)), "")="", "", IFERROR(INDEX(Trades!$R$8:$R$307, MATCH($P$7, Trades!$B$8:$B$307, 0)), "")))</f>
        <v/>
      </c>
      <c r="F22" s="311"/>
      <c r="G22" s="311"/>
      <c r="H22" s="311"/>
      <c r="I22" s="311"/>
      <c r="J22" s="312"/>
      <c r="K22" s="78"/>
      <c r="L22" s="78"/>
      <c r="M22" s="212" t="s">
        <v>136</v>
      </c>
      <c r="N22" s="213"/>
      <c r="O22" s="214"/>
      <c r="P22" s="278" t="str">
        <f>IFERROR(INDEX($AD$2:$AD$4, MATCH($AB$6, $AB$2:$AB$4, 0)), "")</f>
        <v/>
      </c>
      <c r="Q22" s="273"/>
      <c r="R22" s="273"/>
      <c r="S22" s="273"/>
      <c r="T22" s="273"/>
      <c r="U22" s="279"/>
      <c r="V22" s="78"/>
      <c r="AF22" s="10" t="str">
        <f>Trades!$DW$24</f>
        <v/>
      </c>
    </row>
    <row r="23" spans="1:32" ht="15" customHeight="1" x14ac:dyDescent="0.25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AF23" s="10" t="str">
        <f>Trades!$DW$25</f>
        <v/>
      </c>
    </row>
    <row r="24" spans="1:32" ht="15" customHeight="1" x14ac:dyDescent="0.25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AF24" s="10" t="str">
        <f>Trades!$DW$26</f>
        <v/>
      </c>
    </row>
    <row r="25" spans="1:32" ht="15" customHeight="1" x14ac:dyDescent="0.25">
      <c r="A25" s="78"/>
      <c r="B25" s="212" t="s">
        <v>143</v>
      </c>
      <c r="C25" s="213"/>
      <c r="D25" s="213"/>
      <c r="E25" s="213"/>
      <c r="F25" s="214"/>
      <c r="G25" s="313" t="str">
        <f>IF($P$7="", "", IFERROR(INDEX(Trades!$CB$8:$CB$307, MATCH($P$7, Trades!$B$8:$B$307, 0)), ""))</f>
        <v/>
      </c>
      <c r="H25" s="314"/>
      <c r="I25" s="314"/>
      <c r="J25" s="315"/>
      <c r="K25" s="78"/>
      <c r="L25" s="78"/>
      <c r="M25" s="212" t="s">
        <v>145</v>
      </c>
      <c r="N25" s="213"/>
      <c r="O25" s="213"/>
      <c r="P25" s="213"/>
      <c r="Q25" s="213"/>
      <c r="R25" s="214"/>
      <c r="S25" s="316" t="str">
        <f>IF($P$7="", "", 'Game Setup'!$H$23)</f>
        <v/>
      </c>
      <c r="T25" s="317"/>
      <c r="U25" s="318"/>
      <c r="V25" s="78"/>
      <c r="AF25" s="10" t="str">
        <f>Trades!$DW$27</f>
        <v/>
      </c>
    </row>
    <row r="26" spans="1:32" ht="15" customHeight="1" x14ac:dyDescent="0.25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AF26" s="10" t="str">
        <f>Trades!$DW$28</f>
        <v/>
      </c>
    </row>
    <row r="27" spans="1:32" ht="15" customHeight="1" x14ac:dyDescent="0.25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AF27" s="10" t="str">
        <f>Trades!$DW$29</f>
        <v/>
      </c>
    </row>
    <row r="28" spans="1:32" ht="15" customHeight="1" x14ac:dyDescent="0.25">
      <c r="A28" s="78"/>
      <c r="B28" s="78"/>
      <c r="C28" s="78"/>
      <c r="D28" s="78"/>
      <c r="E28" s="212" t="s">
        <v>140</v>
      </c>
      <c r="F28" s="213"/>
      <c r="G28" s="213"/>
      <c r="H28" s="213"/>
      <c r="I28" s="213"/>
      <c r="J28" s="213"/>
      <c r="K28" s="213"/>
      <c r="L28" s="214"/>
      <c r="M28" s="78"/>
      <c r="N28" s="212" t="s">
        <v>141</v>
      </c>
      <c r="O28" s="213"/>
      <c r="P28" s="213"/>
      <c r="Q28" s="213"/>
      <c r="R28" s="213"/>
      <c r="S28" s="213"/>
      <c r="T28" s="213"/>
      <c r="U28" s="214"/>
      <c r="V28" s="78"/>
      <c r="AF28" s="10" t="str">
        <f>Trades!$DW$30</f>
        <v/>
      </c>
    </row>
    <row r="29" spans="1:32" ht="15" customHeight="1" x14ac:dyDescent="0.25">
      <c r="A29" s="78"/>
      <c r="B29" s="216" t="str">
        <f>$B$14</f>
        <v/>
      </c>
      <c r="C29" s="216"/>
      <c r="D29" s="216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AF29" s="10" t="str">
        <f>Trades!$DW$31</f>
        <v/>
      </c>
    </row>
    <row r="30" spans="1:32" ht="15" customHeight="1" x14ac:dyDescent="0.25">
      <c r="A30" s="78"/>
      <c r="B30" s="217" t="str">
        <f>IF(B29="", "", IF(IFERROR(INDEX('Dev Settings'!$L$10:$L$29, MATCH(B29, 'Dev Settings'!$B$10:$B$29, 0)), "")="", "", IFERROR(INDEX('Dev Settings'!$L$10:$L$29, MATCH(B29, 'Dev Settings'!$B$10:$B$29, 0)), "")))</f>
        <v/>
      </c>
      <c r="C30" s="217"/>
      <c r="D30" s="217"/>
      <c r="E30" s="226" t="str">
        <f>IF($P$7="", "", IFERROR(INDEX(Trades!$BM$8:$BM$307, MATCH($P$7, Trades!$B$8:$B$307, 0)), ""))</f>
        <v/>
      </c>
      <c r="F30" s="227"/>
      <c r="G30" s="227"/>
      <c r="H30" s="227"/>
      <c r="I30" s="227"/>
      <c r="J30" s="227"/>
      <c r="K30" s="227"/>
      <c r="L30" s="228"/>
      <c r="M30" s="78"/>
      <c r="N30" s="226" t="str">
        <f>IF($P$7="", "", IFERROR(INDEX(Trades!$CN$8:$CN$307, MATCH($P$7, Trades!$B$8:$B$307, 0)), ""))</f>
        <v/>
      </c>
      <c r="O30" s="227"/>
      <c r="P30" s="227"/>
      <c r="Q30" s="227"/>
      <c r="R30" s="227"/>
      <c r="S30" s="227"/>
      <c r="T30" s="227"/>
      <c r="U30" s="228"/>
      <c r="V30" s="78"/>
      <c r="AF30" s="10" t="str">
        <f>Trades!$DW$32</f>
        <v/>
      </c>
    </row>
    <row r="31" spans="1:32" ht="15" customHeight="1" x14ac:dyDescent="0.25">
      <c r="A31" s="78"/>
      <c r="B31" s="217"/>
      <c r="C31" s="217"/>
      <c r="D31" s="217"/>
      <c r="E31" s="229"/>
      <c r="F31" s="230"/>
      <c r="G31" s="230"/>
      <c r="H31" s="230"/>
      <c r="I31" s="230"/>
      <c r="J31" s="230"/>
      <c r="K31" s="230"/>
      <c r="L31" s="231"/>
      <c r="M31" s="78"/>
      <c r="N31" s="229"/>
      <c r="O31" s="230"/>
      <c r="P31" s="230"/>
      <c r="Q31" s="230"/>
      <c r="R31" s="230"/>
      <c r="S31" s="230"/>
      <c r="T31" s="230"/>
      <c r="U31" s="231"/>
      <c r="V31" s="78"/>
      <c r="AF31" s="10" t="str">
        <f>Trades!$DW$33</f>
        <v/>
      </c>
    </row>
    <row r="32" spans="1:32" ht="15" customHeight="1" x14ac:dyDescent="0.25">
      <c r="A32" s="78"/>
      <c r="B32" s="216" t="str">
        <f>$M$14</f>
        <v/>
      </c>
      <c r="C32" s="216"/>
      <c r="D32" s="216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AF32" s="10" t="str">
        <f>Trades!$DW$34</f>
        <v/>
      </c>
    </row>
    <row r="33" spans="1:32" ht="15" customHeight="1" x14ac:dyDescent="0.25">
      <c r="A33" s="78"/>
      <c r="B33" s="217" t="str">
        <f>IF(B32="", "", IF(IFERROR(INDEX('Dev Settings'!$L$10:$L$29, MATCH(B32, 'Dev Settings'!$B$10:$B$29, 0)), "")="", "", IFERROR(INDEX('Dev Settings'!$L$10:$L$29, MATCH(B32, 'Dev Settings'!$B$10:$B$29, 0)), "")))</f>
        <v/>
      </c>
      <c r="C33" s="217"/>
      <c r="D33" s="217"/>
      <c r="E33" s="226" t="str">
        <f>IF($P$7="", "", IFERROR(INDEX(Trades!$BO$8:$BO$307, MATCH($P$7, Trades!$B$8:$B$307, 0)), ""))</f>
        <v/>
      </c>
      <c r="F33" s="227"/>
      <c r="G33" s="227"/>
      <c r="H33" s="227"/>
      <c r="I33" s="227"/>
      <c r="J33" s="227"/>
      <c r="K33" s="227"/>
      <c r="L33" s="228"/>
      <c r="M33" s="78"/>
      <c r="N33" s="226" t="str">
        <f>IF($P$7="", "", IFERROR(INDEX(Trades!$CP$8:$CP$307, MATCH($P$7, Trades!$B$8:$B$307, 0)), ""))</f>
        <v/>
      </c>
      <c r="O33" s="227"/>
      <c r="P33" s="227"/>
      <c r="Q33" s="227"/>
      <c r="R33" s="227"/>
      <c r="S33" s="227"/>
      <c r="T33" s="227"/>
      <c r="U33" s="228"/>
      <c r="V33" s="78"/>
      <c r="AF33" s="10" t="str">
        <f>Trades!$DW$35</f>
        <v/>
      </c>
    </row>
    <row r="34" spans="1:32" ht="15" customHeight="1" x14ac:dyDescent="0.25">
      <c r="A34" s="78"/>
      <c r="B34" s="217"/>
      <c r="C34" s="217"/>
      <c r="D34" s="217"/>
      <c r="E34" s="229"/>
      <c r="F34" s="230"/>
      <c r="G34" s="230"/>
      <c r="H34" s="230"/>
      <c r="I34" s="230"/>
      <c r="J34" s="230"/>
      <c r="K34" s="230"/>
      <c r="L34" s="231"/>
      <c r="M34" s="78"/>
      <c r="N34" s="229"/>
      <c r="O34" s="230"/>
      <c r="P34" s="230"/>
      <c r="Q34" s="230"/>
      <c r="R34" s="230"/>
      <c r="S34" s="230"/>
      <c r="T34" s="230"/>
      <c r="U34" s="231"/>
      <c r="V34" s="78"/>
      <c r="AF34" s="10" t="str">
        <f>Trades!$DW$36</f>
        <v/>
      </c>
    </row>
    <row r="35" spans="1:32" ht="15" customHeight="1" x14ac:dyDescent="0.2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AF35" s="10" t="str">
        <f>Trades!$DW$37</f>
        <v/>
      </c>
    </row>
    <row r="36" spans="1:32" ht="15" hidden="1" customHeight="1" x14ac:dyDescent="0.25">
      <c r="AF36" s="10" t="str">
        <f>Trades!$DW$38</f>
        <v/>
      </c>
    </row>
    <row r="37" spans="1:32" ht="15" hidden="1" customHeight="1" x14ac:dyDescent="0.25">
      <c r="AF37" s="10" t="str">
        <f>Trades!$DW$39</f>
        <v/>
      </c>
    </row>
    <row r="38" spans="1:32" ht="15" hidden="1" customHeight="1" x14ac:dyDescent="0.25">
      <c r="AF38" s="10" t="str">
        <f>Trades!$DW$40</f>
        <v/>
      </c>
    </row>
    <row r="39" spans="1:32" ht="15" hidden="1" customHeight="1" x14ac:dyDescent="0.25">
      <c r="AF39" s="10" t="str">
        <f>Trades!$DW$41</f>
        <v/>
      </c>
    </row>
    <row r="40" spans="1:32" ht="15" hidden="1" customHeight="1" x14ac:dyDescent="0.25">
      <c r="AF40" s="10" t="str">
        <f>Trades!$DW$42</f>
        <v/>
      </c>
    </row>
    <row r="41" spans="1:32" ht="15" hidden="1" customHeight="1" x14ac:dyDescent="0.25">
      <c r="AF41" s="10" t="str">
        <f>Trades!$DW$43</f>
        <v/>
      </c>
    </row>
    <row r="42" spans="1:32" ht="15" hidden="1" customHeight="1" x14ac:dyDescent="0.25">
      <c r="AF42" s="10" t="str">
        <f>Trades!$DW$44</f>
        <v/>
      </c>
    </row>
    <row r="43" spans="1:32" ht="15" hidden="1" customHeight="1" x14ac:dyDescent="0.25">
      <c r="AF43" s="10" t="str">
        <f>Trades!$DW$45</f>
        <v/>
      </c>
    </row>
    <row r="44" spans="1:32" ht="15" hidden="1" customHeight="1" x14ac:dyDescent="0.25">
      <c r="AF44" s="10" t="str">
        <f>Trades!$DW$46</f>
        <v/>
      </c>
    </row>
    <row r="45" spans="1:32" ht="15" hidden="1" customHeight="1" x14ac:dyDescent="0.25">
      <c r="AF45" s="10" t="str">
        <f>Trades!$DW$47</f>
        <v/>
      </c>
    </row>
    <row r="46" spans="1:32" ht="15" hidden="1" customHeight="1" x14ac:dyDescent="0.25">
      <c r="AF46" s="10" t="str">
        <f>Trades!$DW$48</f>
        <v/>
      </c>
    </row>
    <row r="47" spans="1:32" ht="15" hidden="1" customHeight="1" x14ac:dyDescent="0.25">
      <c r="AF47" s="10" t="str">
        <f>Trades!$DW$49</f>
        <v/>
      </c>
    </row>
    <row r="48" spans="1:32" ht="15" hidden="1" customHeight="1" x14ac:dyDescent="0.25">
      <c r="AF48" s="10" t="str">
        <f>Trades!$DW$50</f>
        <v/>
      </c>
    </row>
    <row r="49" spans="32:32" ht="15" hidden="1" customHeight="1" x14ac:dyDescent="0.25">
      <c r="AF49" s="10" t="str">
        <f>Trades!$DW$51</f>
        <v/>
      </c>
    </row>
    <row r="50" spans="32:32" ht="15" hidden="1" customHeight="1" x14ac:dyDescent="0.25">
      <c r="AF50" s="10" t="str">
        <f>Trades!$DW$52</f>
        <v/>
      </c>
    </row>
    <row r="51" spans="32:32" ht="15" hidden="1" customHeight="1" x14ac:dyDescent="0.25">
      <c r="AF51" s="10" t="str">
        <f>Trades!$DW$53</f>
        <v/>
      </c>
    </row>
    <row r="52" spans="32:32" ht="15" hidden="1" customHeight="1" x14ac:dyDescent="0.25">
      <c r="AF52" s="10" t="str">
        <f>Trades!$DW$54</f>
        <v/>
      </c>
    </row>
    <row r="53" spans="32:32" ht="15" hidden="1" customHeight="1" x14ac:dyDescent="0.25">
      <c r="AF53" s="10" t="str">
        <f>Trades!$DW$55</f>
        <v/>
      </c>
    </row>
    <row r="54" spans="32:32" ht="15" hidden="1" customHeight="1" x14ac:dyDescent="0.25">
      <c r="AF54" s="10" t="str">
        <f>Trades!$DW$56</f>
        <v/>
      </c>
    </row>
    <row r="55" spans="32:32" ht="15" hidden="1" customHeight="1" x14ac:dyDescent="0.25">
      <c r="AF55" s="10" t="str">
        <f>Trades!$DW$57</f>
        <v/>
      </c>
    </row>
    <row r="56" spans="32:32" ht="15" hidden="1" customHeight="1" x14ac:dyDescent="0.25">
      <c r="AF56" s="10" t="str">
        <f>Trades!$DW$58</f>
        <v/>
      </c>
    </row>
    <row r="57" spans="32:32" ht="15" hidden="1" customHeight="1" x14ac:dyDescent="0.25">
      <c r="AF57" s="10" t="str">
        <f>Trades!$DW$59</f>
        <v/>
      </c>
    </row>
    <row r="58" spans="32:32" ht="15" hidden="1" customHeight="1" x14ac:dyDescent="0.25">
      <c r="AF58" s="10" t="str">
        <f>Trades!$DW$60</f>
        <v/>
      </c>
    </row>
    <row r="59" spans="32:32" ht="15" hidden="1" customHeight="1" x14ac:dyDescent="0.25">
      <c r="AF59" s="10" t="str">
        <f>Trades!$DW$61</f>
        <v/>
      </c>
    </row>
    <row r="60" spans="32:32" ht="15" hidden="1" customHeight="1" x14ac:dyDescent="0.25">
      <c r="AF60" s="10" t="str">
        <f>Trades!$DW$62</f>
        <v/>
      </c>
    </row>
    <row r="61" spans="32:32" ht="15" hidden="1" customHeight="1" x14ac:dyDescent="0.25">
      <c r="AF61" s="10" t="str">
        <f>Trades!$DW$63</f>
        <v/>
      </c>
    </row>
    <row r="62" spans="32:32" ht="15" hidden="1" customHeight="1" x14ac:dyDescent="0.25">
      <c r="AF62" s="10" t="str">
        <f>Trades!$DW$64</f>
        <v/>
      </c>
    </row>
    <row r="63" spans="32:32" ht="15" hidden="1" customHeight="1" x14ac:dyDescent="0.25">
      <c r="AF63" s="10" t="str">
        <f>Trades!$DW$65</f>
        <v/>
      </c>
    </row>
    <row r="64" spans="32:32" ht="15" hidden="1" customHeight="1" x14ac:dyDescent="0.25">
      <c r="AF64" s="10" t="str">
        <f>Trades!$DW$66</f>
        <v/>
      </c>
    </row>
    <row r="65" spans="32:32" ht="15" hidden="1" customHeight="1" x14ac:dyDescent="0.25">
      <c r="AF65" s="10" t="str">
        <f>Trades!$DW$67</f>
        <v/>
      </c>
    </row>
    <row r="66" spans="32:32" ht="15" hidden="1" customHeight="1" x14ac:dyDescent="0.25">
      <c r="AF66" s="10" t="str">
        <f>Trades!$DW$68</f>
        <v/>
      </c>
    </row>
    <row r="67" spans="32:32" ht="15" hidden="1" customHeight="1" x14ac:dyDescent="0.25">
      <c r="AF67" s="10" t="str">
        <f>Trades!$DW$69</f>
        <v/>
      </c>
    </row>
    <row r="68" spans="32:32" ht="15" hidden="1" customHeight="1" x14ac:dyDescent="0.25">
      <c r="AF68" s="10" t="str">
        <f>Trades!$DW$70</f>
        <v/>
      </c>
    </row>
    <row r="69" spans="32:32" ht="15" hidden="1" customHeight="1" x14ac:dyDescent="0.25">
      <c r="AF69" s="10" t="str">
        <f>Trades!$DW$71</f>
        <v/>
      </c>
    </row>
    <row r="70" spans="32:32" ht="15" hidden="1" customHeight="1" x14ac:dyDescent="0.25">
      <c r="AF70" s="10" t="str">
        <f>Trades!$DW$72</f>
        <v/>
      </c>
    </row>
    <row r="71" spans="32:32" ht="15" hidden="1" customHeight="1" x14ac:dyDescent="0.25">
      <c r="AF71" s="10" t="str">
        <f>Trades!$DW$73</f>
        <v/>
      </c>
    </row>
    <row r="72" spans="32:32" ht="15" hidden="1" customHeight="1" x14ac:dyDescent="0.25">
      <c r="AF72" s="10" t="str">
        <f>Trades!$DW$74</f>
        <v/>
      </c>
    </row>
    <row r="73" spans="32:32" ht="15" hidden="1" customHeight="1" x14ac:dyDescent="0.25">
      <c r="AF73" s="10" t="str">
        <f>Trades!$DW$75</f>
        <v/>
      </c>
    </row>
    <row r="74" spans="32:32" ht="15" hidden="1" customHeight="1" x14ac:dyDescent="0.25">
      <c r="AF74" s="10" t="str">
        <f>Trades!$DW$76</f>
        <v/>
      </c>
    </row>
    <row r="75" spans="32:32" ht="15" hidden="1" customHeight="1" x14ac:dyDescent="0.25">
      <c r="AF75" s="10" t="str">
        <f>Trades!$DW$77</f>
        <v/>
      </c>
    </row>
    <row r="76" spans="32:32" ht="15" hidden="1" customHeight="1" x14ac:dyDescent="0.25">
      <c r="AF76" s="10" t="str">
        <f>Trades!$DW$78</f>
        <v/>
      </c>
    </row>
    <row r="77" spans="32:32" ht="15" hidden="1" customHeight="1" x14ac:dyDescent="0.25">
      <c r="AF77" s="10" t="str">
        <f>Trades!$DW$79</f>
        <v/>
      </c>
    </row>
    <row r="78" spans="32:32" ht="15" hidden="1" customHeight="1" x14ac:dyDescent="0.25">
      <c r="AF78" s="10" t="str">
        <f>Trades!$DW$80</f>
        <v/>
      </c>
    </row>
    <row r="79" spans="32:32" ht="15" hidden="1" customHeight="1" x14ac:dyDescent="0.25">
      <c r="AF79" s="10" t="str">
        <f>Trades!$DW$81</f>
        <v/>
      </c>
    </row>
    <row r="80" spans="32:32" ht="15" hidden="1" customHeight="1" x14ac:dyDescent="0.25">
      <c r="AF80" s="10" t="str">
        <f>Trades!$DW$82</f>
        <v/>
      </c>
    </row>
    <row r="81" spans="32:32" ht="15" hidden="1" customHeight="1" x14ac:dyDescent="0.25">
      <c r="AF81" s="10" t="str">
        <f>Trades!$DW$83</f>
        <v/>
      </c>
    </row>
    <row r="82" spans="32:32" ht="15" hidden="1" customHeight="1" x14ac:dyDescent="0.25">
      <c r="AF82" s="10" t="str">
        <f>Trades!$DW$84</f>
        <v/>
      </c>
    </row>
    <row r="83" spans="32:32" ht="15" hidden="1" customHeight="1" x14ac:dyDescent="0.25">
      <c r="AF83" s="10" t="str">
        <f>Trades!$DW$85</f>
        <v/>
      </c>
    </row>
    <row r="84" spans="32:32" ht="15" hidden="1" customHeight="1" x14ac:dyDescent="0.25">
      <c r="AF84" s="10" t="str">
        <f>Trades!$DW$86</f>
        <v/>
      </c>
    </row>
    <row r="85" spans="32:32" ht="15" hidden="1" customHeight="1" x14ac:dyDescent="0.25">
      <c r="AF85" s="10" t="str">
        <f>Trades!$DW$87</f>
        <v/>
      </c>
    </row>
    <row r="86" spans="32:32" ht="15" hidden="1" customHeight="1" x14ac:dyDescent="0.25">
      <c r="AF86" s="10" t="str">
        <f>Trades!$DW$88</f>
        <v/>
      </c>
    </row>
    <row r="87" spans="32:32" ht="15" hidden="1" customHeight="1" x14ac:dyDescent="0.25">
      <c r="AF87" s="10" t="str">
        <f>Trades!$DW$89</f>
        <v/>
      </c>
    </row>
    <row r="88" spans="32:32" ht="15" hidden="1" customHeight="1" x14ac:dyDescent="0.25">
      <c r="AF88" s="10" t="str">
        <f>Trades!$DW$90</f>
        <v/>
      </c>
    </row>
    <row r="89" spans="32:32" ht="15" hidden="1" customHeight="1" x14ac:dyDescent="0.25">
      <c r="AF89" s="10" t="str">
        <f>Trades!$DW$91</f>
        <v/>
      </c>
    </row>
    <row r="90" spans="32:32" ht="15" hidden="1" customHeight="1" x14ac:dyDescent="0.25">
      <c r="AF90" s="10" t="str">
        <f>Trades!$DW$92</f>
        <v/>
      </c>
    </row>
    <row r="91" spans="32:32" ht="15" hidden="1" customHeight="1" x14ac:dyDescent="0.25">
      <c r="AF91" s="10" t="str">
        <f>Trades!$DW$93</f>
        <v/>
      </c>
    </row>
    <row r="92" spans="32:32" ht="15" hidden="1" customHeight="1" x14ac:dyDescent="0.25">
      <c r="AF92" s="10" t="str">
        <f>Trades!$DW$94</f>
        <v/>
      </c>
    </row>
    <row r="93" spans="32:32" ht="15" hidden="1" customHeight="1" x14ac:dyDescent="0.25">
      <c r="AF93" s="10" t="str">
        <f>Trades!$DW$95</f>
        <v/>
      </c>
    </row>
    <row r="94" spans="32:32" ht="15" hidden="1" customHeight="1" x14ac:dyDescent="0.25">
      <c r="AF94" s="10" t="str">
        <f>Trades!$DW$96</f>
        <v/>
      </c>
    </row>
    <row r="95" spans="32:32" ht="15" hidden="1" customHeight="1" x14ac:dyDescent="0.25">
      <c r="AF95" s="10" t="str">
        <f>Trades!$DW$97</f>
        <v/>
      </c>
    </row>
    <row r="96" spans="32:32" ht="15" hidden="1" customHeight="1" x14ac:dyDescent="0.25">
      <c r="AF96" s="10" t="str">
        <f>Trades!$DW$98</f>
        <v/>
      </c>
    </row>
    <row r="97" spans="32:32" ht="15" hidden="1" customHeight="1" x14ac:dyDescent="0.25">
      <c r="AF97" s="10" t="str">
        <f>Trades!$DW$99</f>
        <v/>
      </c>
    </row>
    <row r="98" spans="32:32" ht="15" hidden="1" customHeight="1" x14ac:dyDescent="0.25">
      <c r="AF98" s="10" t="str">
        <f>Trades!$DW$100</f>
        <v/>
      </c>
    </row>
    <row r="99" spans="32:32" ht="15" hidden="1" customHeight="1" x14ac:dyDescent="0.25">
      <c r="AF99" s="10" t="str">
        <f>Trades!$DW$101</f>
        <v/>
      </c>
    </row>
    <row r="100" spans="32:32" ht="15" hidden="1" customHeight="1" x14ac:dyDescent="0.25">
      <c r="AF100" s="10" t="str">
        <f>Trades!$DW$102</f>
        <v/>
      </c>
    </row>
    <row r="101" spans="32:32" ht="15" hidden="1" customHeight="1" x14ac:dyDescent="0.25">
      <c r="AF101" s="10" t="str">
        <f>Trades!$DW$103</f>
        <v/>
      </c>
    </row>
    <row r="102" spans="32:32" ht="15" hidden="1" customHeight="1" x14ac:dyDescent="0.25">
      <c r="AF102" s="10" t="str">
        <f>Trades!$DW$104</f>
        <v/>
      </c>
    </row>
    <row r="103" spans="32:32" ht="15" hidden="1" customHeight="1" x14ac:dyDescent="0.25">
      <c r="AF103" s="10" t="str">
        <f>Trades!$DW$105</f>
        <v/>
      </c>
    </row>
    <row r="104" spans="32:32" ht="15" hidden="1" customHeight="1" x14ac:dyDescent="0.25">
      <c r="AF104" s="10" t="str">
        <f>Trades!$DW$106</f>
        <v/>
      </c>
    </row>
    <row r="105" spans="32:32" ht="15" hidden="1" customHeight="1" x14ac:dyDescent="0.25">
      <c r="AF105" s="10" t="str">
        <f>Trades!$DW$107</f>
        <v/>
      </c>
    </row>
    <row r="106" spans="32:32" ht="15" hidden="1" customHeight="1" x14ac:dyDescent="0.25">
      <c r="AF106" s="10" t="str">
        <f>Trades!$DW$108</f>
        <v/>
      </c>
    </row>
    <row r="107" spans="32:32" ht="15" hidden="1" customHeight="1" x14ac:dyDescent="0.25">
      <c r="AF107" s="10" t="str">
        <f>Trades!$DW$109</f>
        <v/>
      </c>
    </row>
    <row r="108" spans="32:32" ht="15" hidden="1" customHeight="1" x14ac:dyDescent="0.25">
      <c r="AF108" s="10" t="str">
        <f>Trades!$DW$110</f>
        <v/>
      </c>
    </row>
    <row r="109" spans="32:32" ht="15" hidden="1" customHeight="1" x14ac:dyDescent="0.25">
      <c r="AF109" s="10" t="str">
        <f>Trades!$DW$111</f>
        <v/>
      </c>
    </row>
    <row r="110" spans="32:32" ht="15" hidden="1" customHeight="1" x14ac:dyDescent="0.25">
      <c r="AF110" s="10" t="str">
        <f>Trades!$DW$112</f>
        <v/>
      </c>
    </row>
    <row r="111" spans="32:32" ht="15" hidden="1" customHeight="1" x14ac:dyDescent="0.25">
      <c r="AF111" s="10" t="str">
        <f>Trades!$DW$113</f>
        <v/>
      </c>
    </row>
    <row r="112" spans="32:32" ht="15" hidden="1" customHeight="1" x14ac:dyDescent="0.25">
      <c r="AF112" s="10" t="str">
        <f>Trades!$DW$114</f>
        <v/>
      </c>
    </row>
    <row r="113" spans="32:32" ht="15" hidden="1" customHeight="1" x14ac:dyDescent="0.25">
      <c r="AF113" s="10" t="str">
        <f>Trades!$DW$115</f>
        <v/>
      </c>
    </row>
    <row r="114" spans="32:32" ht="15" hidden="1" customHeight="1" x14ac:dyDescent="0.25">
      <c r="AF114" s="10" t="str">
        <f>Trades!$DW$116</f>
        <v/>
      </c>
    </row>
    <row r="115" spans="32:32" ht="15" hidden="1" customHeight="1" x14ac:dyDescent="0.25">
      <c r="AF115" s="10" t="str">
        <f>Trades!$DW$117</f>
        <v/>
      </c>
    </row>
    <row r="116" spans="32:32" ht="15" hidden="1" customHeight="1" x14ac:dyDescent="0.25">
      <c r="AF116" s="10" t="str">
        <f>Trades!$DW$118</f>
        <v/>
      </c>
    </row>
    <row r="117" spans="32:32" ht="15" hidden="1" customHeight="1" x14ac:dyDescent="0.25">
      <c r="AF117" s="10" t="str">
        <f>Trades!$DW$119</f>
        <v/>
      </c>
    </row>
    <row r="118" spans="32:32" ht="15" hidden="1" customHeight="1" x14ac:dyDescent="0.25">
      <c r="AF118" s="10" t="str">
        <f>Trades!$DW$120</f>
        <v/>
      </c>
    </row>
    <row r="119" spans="32:32" ht="15" hidden="1" customHeight="1" x14ac:dyDescent="0.25">
      <c r="AF119" s="10" t="str">
        <f>Trades!$DW$121</f>
        <v/>
      </c>
    </row>
    <row r="120" spans="32:32" ht="15" hidden="1" customHeight="1" x14ac:dyDescent="0.25">
      <c r="AF120" s="10" t="str">
        <f>Trades!$DW$122</f>
        <v/>
      </c>
    </row>
    <row r="121" spans="32:32" ht="15" hidden="1" customHeight="1" x14ac:dyDescent="0.25">
      <c r="AF121" s="10" t="str">
        <f>Trades!$DW$123</f>
        <v/>
      </c>
    </row>
    <row r="122" spans="32:32" ht="15" hidden="1" customHeight="1" x14ac:dyDescent="0.25">
      <c r="AF122" s="10" t="str">
        <f>Trades!$DW$124</f>
        <v/>
      </c>
    </row>
    <row r="123" spans="32:32" ht="15" hidden="1" customHeight="1" x14ac:dyDescent="0.25">
      <c r="AF123" s="10" t="str">
        <f>Trades!$DW$125</f>
        <v/>
      </c>
    </row>
    <row r="124" spans="32:32" ht="15" hidden="1" customHeight="1" x14ac:dyDescent="0.25">
      <c r="AF124" s="10" t="str">
        <f>Trades!$DW$126</f>
        <v/>
      </c>
    </row>
    <row r="125" spans="32:32" ht="15" hidden="1" customHeight="1" x14ac:dyDescent="0.25">
      <c r="AF125" s="10" t="str">
        <f>Trades!$DW$127</f>
        <v/>
      </c>
    </row>
    <row r="126" spans="32:32" ht="15" hidden="1" customHeight="1" x14ac:dyDescent="0.25">
      <c r="AF126" s="10" t="str">
        <f>Trades!$DW$128</f>
        <v/>
      </c>
    </row>
    <row r="127" spans="32:32" ht="15" hidden="1" customHeight="1" x14ac:dyDescent="0.25">
      <c r="AF127" s="10" t="str">
        <f>Trades!$DW$129</f>
        <v/>
      </c>
    </row>
    <row r="128" spans="32:32" ht="15" hidden="1" customHeight="1" x14ac:dyDescent="0.25">
      <c r="AF128" s="10" t="str">
        <f>Trades!$DW$130</f>
        <v/>
      </c>
    </row>
    <row r="129" spans="32:32" ht="15" hidden="1" customHeight="1" x14ac:dyDescent="0.25">
      <c r="AF129" s="10" t="str">
        <f>Trades!$DW$131</f>
        <v/>
      </c>
    </row>
    <row r="130" spans="32:32" ht="15" hidden="1" customHeight="1" x14ac:dyDescent="0.25">
      <c r="AF130" s="10" t="str">
        <f>Trades!$DW$132</f>
        <v/>
      </c>
    </row>
    <row r="131" spans="32:32" ht="15" hidden="1" customHeight="1" x14ac:dyDescent="0.25">
      <c r="AF131" s="10" t="str">
        <f>Trades!$DW$133</f>
        <v/>
      </c>
    </row>
    <row r="132" spans="32:32" ht="15" hidden="1" customHeight="1" x14ac:dyDescent="0.25">
      <c r="AF132" s="10" t="str">
        <f>Trades!$DW$134</f>
        <v/>
      </c>
    </row>
    <row r="133" spans="32:32" ht="15" hidden="1" customHeight="1" x14ac:dyDescent="0.25">
      <c r="AF133" s="10" t="str">
        <f>Trades!$DW$135</f>
        <v/>
      </c>
    </row>
    <row r="134" spans="32:32" ht="15" hidden="1" customHeight="1" x14ac:dyDescent="0.25">
      <c r="AF134" s="10" t="str">
        <f>Trades!$DW$136</f>
        <v/>
      </c>
    </row>
    <row r="135" spans="32:32" ht="15" hidden="1" customHeight="1" x14ac:dyDescent="0.25">
      <c r="AF135" s="10" t="str">
        <f>Trades!$DW$137</f>
        <v/>
      </c>
    </row>
    <row r="136" spans="32:32" ht="15" hidden="1" customHeight="1" x14ac:dyDescent="0.25">
      <c r="AF136" s="10" t="str">
        <f>Trades!$DW$138</f>
        <v/>
      </c>
    </row>
    <row r="137" spans="32:32" ht="15" hidden="1" customHeight="1" x14ac:dyDescent="0.25">
      <c r="AF137" s="10" t="str">
        <f>Trades!$DW$139</f>
        <v/>
      </c>
    </row>
    <row r="138" spans="32:32" ht="15" hidden="1" customHeight="1" x14ac:dyDescent="0.25">
      <c r="AF138" s="10" t="str">
        <f>Trades!$DW$140</f>
        <v/>
      </c>
    </row>
    <row r="139" spans="32:32" ht="15" hidden="1" customHeight="1" x14ac:dyDescent="0.25">
      <c r="AF139" s="10" t="str">
        <f>Trades!$DW$141</f>
        <v/>
      </c>
    </row>
    <row r="140" spans="32:32" ht="15" hidden="1" customHeight="1" x14ac:dyDescent="0.25">
      <c r="AF140" s="10" t="str">
        <f>Trades!$DW$142</f>
        <v/>
      </c>
    </row>
    <row r="141" spans="32:32" ht="15" hidden="1" customHeight="1" x14ac:dyDescent="0.25">
      <c r="AF141" s="10" t="str">
        <f>Trades!$DW$143</f>
        <v/>
      </c>
    </row>
    <row r="142" spans="32:32" ht="15" hidden="1" customHeight="1" x14ac:dyDescent="0.25">
      <c r="AF142" s="10" t="str">
        <f>Trades!$DW$144</f>
        <v/>
      </c>
    </row>
    <row r="143" spans="32:32" ht="15" hidden="1" customHeight="1" x14ac:dyDescent="0.25">
      <c r="AF143" s="10" t="str">
        <f>Trades!$DW$145</f>
        <v/>
      </c>
    </row>
    <row r="144" spans="32:32" ht="15" hidden="1" customHeight="1" x14ac:dyDescent="0.25">
      <c r="AF144" s="10" t="str">
        <f>Trades!$DW$146</f>
        <v/>
      </c>
    </row>
    <row r="145" spans="32:32" ht="15" hidden="1" customHeight="1" x14ac:dyDescent="0.25">
      <c r="AF145" s="10" t="str">
        <f>Trades!$DW$147</f>
        <v/>
      </c>
    </row>
    <row r="146" spans="32:32" ht="15" hidden="1" customHeight="1" x14ac:dyDescent="0.25">
      <c r="AF146" s="10" t="str">
        <f>Trades!$DW$148</f>
        <v/>
      </c>
    </row>
    <row r="147" spans="32:32" ht="15" hidden="1" customHeight="1" x14ac:dyDescent="0.25">
      <c r="AF147" s="10" t="str">
        <f>Trades!$DW$149</f>
        <v/>
      </c>
    </row>
    <row r="148" spans="32:32" ht="15" hidden="1" customHeight="1" x14ac:dyDescent="0.25">
      <c r="AF148" s="10" t="str">
        <f>Trades!$DW$150</f>
        <v/>
      </c>
    </row>
    <row r="149" spans="32:32" ht="15" hidden="1" customHeight="1" x14ac:dyDescent="0.25">
      <c r="AF149" s="10" t="str">
        <f>Trades!$DW$151</f>
        <v/>
      </c>
    </row>
    <row r="150" spans="32:32" ht="15" hidden="1" customHeight="1" x14ac:dyDescent="0.25">
      <c r="AF150" s="10" t="str">
        <f>Trades!$DW$152</f>
        <v/>
      </c>
    </row>
    <row r="151" spans="32:32" ht="15" hidden="1" customHeight="1" x14ac:dyDescent="0.25">
      <c r="AF151" s="10" t="str">
        <f>Trades!$DW$153</f>
        <v/>
      </c>
    </row>
    <row r="152" spans="32:32" ht="15" hidden="1" customHeight="1" x14ac:dyDescent="0.25">
      <c r="AF152" s="10" t="str">
        <f>Trades!$DW$154</f>
        <v/>
      </c>
    </row>
    <row r="153" spans="32:32" ht="15" hidden="1" customHeight="1" x14ac:dyDescent="0.25">
      <c r="AF153" s="10" t="str">
        <f>Trades!$DW$155</f>
        <v/>
      </c>
    </row>
    <row r="154" spans="32:32" ht="15" hidden="1" customHeight="1" x14ac:dyDescent="0.25">
      <c r="AF154" s="10" t="str">
        <f>Trades!$DW$156</f>
        <v/>
      </c>
    </row>
    <row r="155" spans="32:32" ht="15" hidden="1" customHeight="1" x14ac:dyDescent="0.25">
      <c r="AF155" s="10" t="str">
        <f>Trades!$DW$157</f>
        <v/>
      </c>
    </row>
    <row r="156" spans="32:32" ht="15" hidden="1" customHeight="1" x14ac:dyDescent="0.25">
      <c r="AF156" s="10" t="str">
        <f>Trades!$DW$158</f>
        <v/>
      </c>
    </row>
    <row r="157" spans="32:32" ht="15" hidden="1" customHeight="1" x14ac:dyDescent="0.25">
      <c r="AF157" s="10" t="str">
        <f>Trades!$DW$159</f>
        <v/>
      </c>
    </row>
    <row r="158" spans="32:32" ht="15" hidden="1" customHeight="1" x14ac:dyDescent="0.25">
      <c r="AF158" s="10" t="str">
        <f>Trades!$DW$160</f>
        <v/>
      </c>
    </row>
    <row r="159" spans="32:32" ht="15" hidden="1" customHeight="1" x14ac:dyDescent="0.25">
      <c r="AF159" s="10" t="str">
        <f>Trades!$DW$161</f>
        <v/>
      </c>
    </row>
    <row r="160" spans="32:32" ht="15" hidden="1" customHeight="1" x14ac:dyDescent="0.25">
      <c r="AF160" s="10" t="str">
        <f>Trades!$DW$162</f>
        <v/>
      </c>
    </row>
    <row r="161" spans="32:32" ht="15" hidden="1" customHeight="1" x14ac:dyDescent="0.25">
      <c r="AF161" s="10" t="str">
        <f>Trades!$DW$163</f>
        <v/>
      </c>
    </row>
    <row r="162" spans="32:32" ht="15" hidden="1" customHeight="1" x14ac:dyDescent="0.25">
      <c r="AF162" s="10" t="str">
        <f>Trades!$DW$164</f>
        <v/>
      </c>
    </row>
    <row r="163" spans="32:32" ht="15" hidden="1" customHeight="1" x14ac:dyDescent="0.25">
      <c r="AF163" s="10" t="str">
        <f>Trades!$DW$165</f>
        <v/>
      </c>
    </row>
    <row r="164" spans="32:32" ht="15" hidden="1" customHeight="1" x14ac:dyDescent="0.25">
      <c r="AF164" s="10" t="str">
        <f>Trades!$DW$166</f>
        <v/>
      </c>
    </row>
    <row r="165" spans="32:32" ht="15" hidden="1" customHeight="1" x14ac:dyDescent="0.25">
      <c r="AF165" s="10" t="str">
        <f>Trades!$DW$167</f>
        <v/>
      </c>
    </row>
    <row r="166" spans="32:32" ht="15" hidden="1" customHeight="1" x14ac:dyDescent="0.25">
      <c r="AF166" s="10" t="str">
        <f>Trades!$DW$168</f>
        <v/>
      </c>
    </row>
    <row r="167" spans="32:32" ht="15" hidden="1" customHeight="1" x14ac:dyDescent="0.25">
      <c r="AF167" s="10" t="str">
        <f>Trades!$DW$169</f>
        <v/>
      </c>
    </row>
    <row r="168" spans="32:32" ht="15" hidden="1" customHeight="1" x14ac:dyDescent="0.25">
      <c r="AF168" s="10" t="str">
        <f>Trades!$DW$170</f>
        <v/>
      </c>
    </row>
    <row r="169" spans="32:32" ht="15" hidden="1" customHeight="1" x14ac:dyDescent="0.25">
      <c r="AF169" s="10" t="str">
        <f>Trades!$DW$171</f>
        <v/>
      </c>
    </row>
    <row r="170" spans="32:32" ht="15" hidden="1" customHeight="1" x14ac:dyDescent="0.25">
      <c r="AF170" s="10" t="str">
        <f>Trades!$DW$172</f>
        <v/>
      </c>
    </row>
    <row r="171" spans="32:32" ht="15" hidden="1" customHeight="1" x14ac:dyDescent="0.25">
      <c r="AF171" s="10" t="str">
        <f>Trades!$DW$173</f>
        <v/>
      </c>
    </row>
    <row r="172" spans="32:32" ht="15" hidden="1" customHeight="1" x14ac:dyDescent="0.25">
      <c r="AF172" s="10" t="str">
        <f>Trades!$DW$174</f>
        <v/>
      </c>
    </row>
    <row r="173" spans="32:32" ht="15" hidden="1" customHeight="1" x14ac:dyDescent="0.25">
      <c r="AF173" s="10" t="str">
        <f>Trades!$DW$175</f>
        <v/>
      </c>
    </row>
    <row r="174" spans="32:32" ht="15" hidden="1" customHeight="1" x14ac:dyDescent="0.25">
      <c r="AF174" s="10" t="str">
        <f>Trades!$DW$176</f>
        <v/>
      </c>
    </row>
    <row r="175" spans="32:32" ht="15" hidden="1" customHeight="1" x14ac:dyDescent="0.25">
      <c r="AF175" s="10" t="str">
        <f>Trades!$DW$177</f>
        <v/>
      </c>
    </row>
    <row r="176" spans="32:32" ht="15" hidden="1" customHeight="1" x14ac:dyDescent="0.25">
      <c r="AF176" s="10" t="str">
        <f>Trades!$DW$178</f>
        <v/>
      </c>
    </row>
    <row r="177" spans="32:32" ht="15" hidden="1" customHeight="1" x14ac:dyDescent="0.25">
      <c r="AF177" s="10" t="str">
        <f>Trades!$DW$179</f>
        <v/>
      </c>
    </row>
    <row r="178" spans="32:32" ht="15" hidden="1" customHeight="1" x14ac:dyDescent="0.25">
      <c r="AF178" s="10" t="str">
        <f>Trades!$DW$180</f>
        <v/>
      </c>
    </row>
    <row r="179" spans="32:32" ht="15" hidden="1" customHeight="1" x14ac:dyDescent="0.25">
      <c r="AF179" s="10" t="str">
        <f>Trades!$DW$181</f>
        <v/>
      </c>
    </row>
    <row r="180" spans="32:32" ht="15" hidden="1" customHeight="1" x14ac:dyDescent="0.25">
      <c r="AF180" s="10" t="str">
        <f>Trades!$DW$182</f>
        <v/>
      </c>
    </row>
    <row r="181" spans="32:32" ht="15" hidden="1" customHeight="1" x14ac:dyDescent="0.25">
      <c r="AF181" s="10" t="str">
        <f>Trades!$DW$183</f>
        <v/>
      </c>
    </row>
    <row r="182" spans="32:32" ht="15" hidden="1" customHeight="1" x14ac:dyDescent="0.25">
      <c r="AF182" s="10" t="str">
        <f>Trades!$DW$184</f>
        <v/>
      </c>
    </row>
    <row r="183" spans="32:32" ht="15" hidden="1" customHeight="1" x14ac:dyDescent="0.25">
      <c r="AF183" s="10" t="str">
        <f>Trades!$DW$185</f>
        <v/>
      </c>
    </row>
    <row r="184" spans="32:32" ht="15" hidden="1" customHeight="1" x14ac:dyDescent="0.25">
      <c r="AF184" s="10" t="str">
        <f>Trades!$DW$186</f>
        <v/>
      </c>
    </row>
    <row r="185" spans="32:32" ht="15" hidden="1" customHeight="1" x14ac:dyDescent="0.25">
      <c r="AF185" s="10" t="str">
        <f>Trades!$DW$187</f>
        <v/>
      </c>
    </row>
    <row r="186" spans="32:32" ht="15" hidden="1" customHeight="1" x14ac:dyDescent="0.25">
      <c r="AF186" s="10" t="str">
        <f>Trades!$DW$188</f>
        <v/>
      </c>
    </row>
    <row r="187" spans="32:32" ht="15" hidden="1" customHeight="1" x14ac:dyDescent="0.25">
      <c r="AF187" s="10" t="str">
        <f>Trades!$DW$189</f>
        <v/>
      </c>
    </row>
    <row r="188" spans="32:32" ht="15" hidden="1" customHeight="1" x14ac:dyDescent="0.25">
      <c r="AF188" s="10" t="str">
        <f>Trades!$DW$190</f>
        <v/>
      </c>
    </row>
    <row r="189" spans="32:32" ht="15" hidden="1" customHeight="1" x14ac:dyDescent="0.25">
      <c r="AF189" s="10" t="str">
        <f>Trades!$DW$191</f>
        <v/>
      </c>
    </row>
    <row r="190" spans="32:32" ht="15" hidden="1" customHeight="1" x14ac:dyDescent="0.25">
      <c r="AF190" s="10" t="str">
        <f>Trades!$DW$192</f>
        <v/>
      </c>
    </row>
    <row r="191" spans="32:32" ht="15" hidden="1" customHeight="1" x14ac:dyDescent="0.25">
      <c r="AF191" s="10" t="str">
        <f>Trades!$DW$193</f>
        <v/>
      </c>
    </row>
    <row r="192" spans="32:32" ht="15" hidden="1" customHeight="1" x14ac:dyDescent="0.25">
      <c r="AF192" s="10" t="str">
        <f>Trades!$DW$194</f>
        <v/>
      </c>
    </row>
    <row r="193" spans="32:32" ht="15" hidden="1" customHeight="1" x14ac:dyDescent="0.25">
      <c r="AF193" s="10" t="str">
        <f>Trades!$DW$195</f>
        <v/>
      </c>
    </row>
    <row r="194" spans="32:32" ht="15" hidden="1" customHeight="1" x14ac:dyDescent="0.25">
      <c r="AF194" s="10" t="str">
        <f>Trades!$DW$196</f>
        <v/>
      </c>
    </row>
    <row r="195" spans="32:32" ht="15" hidden="1" customHeight="1" x14ac:dyDescent="0.25">
      <c r="AF195" s="10" t="str">
        <f>Trades!$DW$197</f>
        <v/>
      </c>
    </row>
    <row r="196" spans="32:32" ht="15" hidden="1" customHeight="1" x14ac:dyDescent="0.25">
      <c r="AF196" s="10" t="str">
        <f>Trades!$DW$198</f>
        <v/>
      </c>
    </row>
    <row r="197" spans="32:32" ht="15" hidden="1" customHeight="1" x14ac:dyDescent="0.25">
      <c r="AF197" s="10" t="str">
        <f>Trades!$DW$199</f>
        <v/>
      </c>
    </row>
    <row r="198" spans="32:32" ht="15" hidden="1" customHeight="1" x14ac:dyDescent="0.25">
      <c r="AF198" s="10" t="str">
        <f>Trades!$DW$200</f>
        <v/>
      </c>
    </row>
    <row r="199" spans="32:32" ht="15" hidden="1" customHeight="1" x14ac:dyDescent="0.25">
      <c r="AF199" s="10" t="str">
        <f>Trades!$DW$201</f>
        <v/>
      </c>
    </row>
    <row r="200" spans="32:32" ht="15" hidden="1" customHeight="1" x14ac:dyDescent="0.25">
      <c r="AF200" s="10" t="str">
        <f>Trades!$DW$202</f>
        <v/>
      </c>
    </row>
    <row r="201" spans="32:32" ht="15" hidden="1" customHeight="1" x14ac:dyDescent="0.25">
      <c r="AF201" s="10" t="str">
        <f>Trades!$DW$203</f>
        <v/>
      </c>
    </row>
    <row r="202" spans="32:32" ht="15" hidden="1" customHeight="1" x14ac:dyDescent="0.25">
      <c r="AF202" s="10" t="str">
        <f>Trades!$DW$204</f>
        <v/>
      </c>
    </row>
    <row r="203" spans="32:32" ht="15" hidden="1" customHeight="1" x14ac:dyDescent="0.25">
      <c r="AF203" s="10" t="str">
        <f>Trades!$DW$205</f>
        <v/>
      </c>
    </row>
    <row r="204" spans="32:32" ht="15" hidden="1" customHeight="1" x14ac:dyDescent="0.25">
      <c r="AF204" s="10" t="str">
        <f>Trades!$DW$206</f>
        <v/>
      </c>
    </row>
    <row r="205" spans="32:32" ht="15" hidden="1" customHeight="1" x14ac:dyDescent="0.25">
      <c r="AF205" s="10" t="str">
        <f>Trades!$DW$207</f>
        <v/>
      </c>
    </row>
    <row r="206" spans="32:32" ht="15" hidden="1" customHeight="1" x14ac:dyDescent="0.25">
      <c r="AF206" s="10" t="str">
        <f>Trades!$DW$208</f>
        <v/>
      </c>
    </row>
    <row r="207" spans="32:32" ht="15" hidden="1" customHeight="1" x14ac:dyDescent="0.25">
      <c r="AF207" s="10" t="str">
        <f>Trades!$DW$209</f>
        <v/>
      </c>
    </row>
    <row r="208" spans="32:32" ht="15" hidden="1" customHeight="1" x14ac:dyDescent="0.25">
      <c r="AF208" s="10" t="str">
        <f>Trades!$DW$210</f>
        <v/>
      </c>
    </row>
    <row r="209" spans="32:32" ht="15" hidden="1" customHeight="1" x14ac:dyDescent="0.25">
      <c r="AF209" s="10" t="str">
        <f>Trades!$DW$211</f>
        <v/>
      </c>
    </row>
    <row r="210" spans="32:32" ht="15" hidden="1" customHeight="1" x14ac:dyDescent="0.25">
      <c r="AF210" s="10" t="str">
        <f>Trades!$DW$212</f>
        <v/>
      </c>
    </row>
    <row r="211" spans="32:32" ht="15" hidden="1" customHeight="1" x14ac:dyDescent="0.25">
      <c r="AF211" s="10" t="str">
        <f>Trades!$DW$213</f>
        <v/>
      </c>
    </row>
    <row r="212" spans="32:32" ht="15" hidden="1" customHeight="1" x14ac:dyDescent="0.25">
      <c r="AF212" s="10" t="str">
        <f>Trades!$DW$214</f>
        <v/>
      </c>
    </row>
    <row r="213" spans="32:32" ht="15" hidden="1" customHeight="1" x14ac:dyDescent="0.25">
      <c r="AF213" s="10" t="str">
        <f>Trades!$DW$215</f>
        <v/>
      </c>
    </row>
    <row r="214" spans="32:32" ht="15" hidden="1" customHeight="1" x14ac:dyDescent="0.25">
      <c r="AF214" s="10" t="str">
        <f>Trades!$DW$216</f>
        <v/>
      </c>
    </row>
    <row r="215" spans="32:32" ht="15" hidden="1" customHeight="1" x14ac:dyDescent="0.25">
      <c r="AF215" s="10" t="str">
        <f>Trades!$DW$217</f>
        <v/>
      </c>
    </row>
    <row r="216" spans="32:32" ht="15" hidden="1" customHeight="1" x14ac:dyDescent="0.25">
      <c r="AF216" s="10" t="str">
        <f>Trades!$DW$218</f>
        <v/>
      </c>
    </row>
    <row r="217" spans="32:32" ht="15" hidden="1" customHeight="1" x14ac:dyDescent="0.25">
      <c r="AF217" s="10" t="str">
        <f>Trades!$DW$219</f>
        <v/>
      </c>
    </row>
    <row r="218" spans="32:32" ht="15" hidden="1" customHeight="1" x14ac:dyDescent="0.25">
      <c r="AF218" s="10" t="str">
        <f>Trades!$DW$220</f>
        <v/>
      </c>
    </row>
    <row r="219" spans="32:32" ht="15" hidden="1" customHeight="1" x14ac:dyDescent="0.25">
      <c r="AF219" s="10" t="str">
        <f>Trades!$DW$221</f>
        <v/>
      </c>
    </row>
    <row r="220" spans="32:32" ht="15" hidden="1" customHeight="1" x14ac:dyDescent="0.25">
      <c r="AF220" s="10" t="str">
        <f>Trades!$DW$222</f>
        <v/>
      </c>
    </row>
    <row r="221" spans="32:32" ht="15" hidden="1" customHeight="1" x14ac:dyDescent="0.25">
      <c r="AF221" s="10" t="str">
        <f>Trades!$DW$223</f>
        <v/>
      </c>
    </row>
    <row r="222" spans="32:32" ht="15" hidden="1" customHeight="1" x14ac:dyDescent="0.25">
      <c r="AF222" s="10" t="str">
        <f>Trades!$DW$224</f>
        <v/>
      </c>
    </row>
    <row r="223" spans="32:32" ht="15" hidden="1" customHeight="1" x14ac:dyDescent="0.25">
      <c r="AF223" s="10" t="str">
        <f>Trades!$DW$225</f>
        <v/>
      </c>
    </row>
    <row r="224" spans="32:32" ht="15" hidden="1" customHeight="1" x14ac:dyDescent="0.25">
      <c r="AF224" s="10" t="str">
        <f>Trades!$DW$226</f>
        <v/>
      </c>
    </row>
    <row r="225" spans="32:32" ht="15" hidden="1" customHeight="1" x14ac:dyDescent="0.25">
      <c r="AF225" s="10" t="str">
        <f>Trades!$DW$227</f>
        <v/>
      </c>
    </row>
    <row r="226" spans="32:32" ht="15" hidden="1" customHeight="1" x14ac:dyDescent="0.25">
      <c r="AF226" s="10" t="str">
        <f>Trades!$DW$228</f>
        <v/>
      </c>
    </row>
    <row r="227" spans="32:32" ht="15" hidden="1" customHeight="1" x14ac:dyDescent="0.25">
      <c r="AF227" s="10" t="str">
        <f>Trades!$DW$229</f>
        <v/>
      </c>
    </row>
    <row r="228" spans="32:32" ht="15" hidden="1" customHeight="1" x14ac:dyDescent="0.25">
      <c r="AF228" s="10" t="str">
        <f>Trades!$DW$230</f>
        <v/>
      </c>
    </row>
    <row r="229" spans="32:32" ht="15" hidden="1" customHeight="1" x14ac:dyDescent="0.25">
      <c r="AF229" s="10" t="str">
        <f>Trades!$DW$231</f>
        <v/>
      </c>
    </row>
    <row r="230" spans="32:32" ht="15" hidden="1" customHeight="1" x14ac:dyDescent="0.25">
      <c r="AF230" s="10" t="str">
        <f>Trades!$DW$232</f>
        <v/>
      </c>
    </row>
    <row r="231" spans="32:32" ht="15" hidden="1" customHeight="1" x14ac:dyDescent="0.25">
      <c r="AF231" s="10" t="str">
        <f>Trades!$DW$233</f>
        <v/>
      </c>
    </row>
    <row r="232" spans="32:32" ht="15" hidden="1" customHeight="1" x14ac:dyDescent="0.25">
      <c r="AF232" s="10" t="str">
        <f>Trades!$DW$234</f>
        <v/>
      </c>
    </row>
    <row r="233" spans="32:32" ht="15" hidden="1" customHeight="1" x14ac:dyDescent="0.25">
      <c r="AF233" s="10" t="str">
        <f>Trades!$DW$235</f>
        <v/>
      </c>
    </row>
    <row r="234" spans="32:32" ht="15" hidden="1" customHeight="1" x14ac:dyDescent="0.25">
      <c r="AF234" s="10" t="str">
        <f>Trades!$DW$236</f>
        <v/>
      </c>
    </row>
    <row r="235" spans="32:32" ht="15" hidden="1" customHeight="1" x14ac:dyDescent="0.25">
      <c r="AF235" s="10" t="str">
        <f>Trades!$DW$237</f>
        <v/>
      </c>
    </row>
    <row r="236" spans="32:32" ht="15" hidden="1" customHeight="1" x14ac:dyDescent="0.25">
      <c r="AF236" s="10" t="str">
        <f>Trades!$DW$238</f>
        <v/>
      </c>
    </row>
    <row r="237" spans="32:32" ht="15" hidden="1" customHeight="1" x14ac:dyDescent="0.25">
      <c r="AF237" s="10" t="str">
        <f>Trades!$DW$239</f>
        <v/>
      </c>
    </row>
    <row r="238" spans="32:32" ht="15" hidden="1" customHeight="1" x14ac:dyDescent="0.25">
      <c r="AF238" s="10" t="str">
        <f>Trades!$DW$240</f>
        <v/>
      </c>
    </row>
    <row r="239" spans="32:32" ht="15" hidden="1" customHeight="1" x14ac:dyDescent="0.25">
      <c r="AF239" s="10" t="str">
        <f>Trades!$DW$241</f>
        <v/>
      </c>
    </row>
    <row r="240" spans="32:32" ht="15" hidden="1" customHeight="1" x14ac:dyDescent="0.25">
      <c r="AF240" s="10" t="str">
        <f>Trades!$DW$242</f>
        <v/>
      </c>
    </row>
    <row r="241" spans="32:32" ht="15" hidden="1" customHeight="1" x14ac:dyDescent="0.25">
      <c r="AF241" s="10" t="str">
        <f>Trades!$DW$243</f>
        <v/>
      </c>
    </row>
    <row r="242" spans="32:32" ht="15" hidden="1" customHeight="1" x14ac:dyDescent="0.25">
      <c r="AF242" s="10" t="str">
        <f>Trades!$DW$244</f>
        <v/>
      </c>
    </row>
    <row r="243" spans="32:32" ht="15" hidden="1" customHeight="1" x14ac:dyDescent="0.25">
      <c r="AF243" s="10" t="str">
        <f>Trades!$DW$245</f>
        <v/>
      </c>
    </row>
    <row r="244" spans="32:32" ht="15" hidden="1" customHeight="1" x14ac:dyDescent="0.25">
      <c r="AF244" s="10" t="str">
        <f>Trades!$DW$246</f>
        <v/>
      </c>
    </row>
    <row r="245" spans="32:32" ht="15" hidden="1" customHeight="1" x14ac:dyDescent="0.25">
      <c r="AF245" s="10" t="str">
        <f>Trades!$DW$247</f>
        <v/>
      </c>
    </row>
    <row r="246" spans="32:32" ht="15" hidden="1" customHeight="1" x14ac:dyDescent="0.25">
      <c r="AF246" s="10" t="str">
        <f>Trades!$DW$248</f>
        <v/>
      </c>
    </row>
    <row r="247" spans="32:32" ht="15" hidden="1" customHeight="1" x14ac:dyDescent="0.25">
      <c r="AF247" s="10" t="str">
        <f>Trades!$DW$249</f>
        <v/>
      </c>
    </row>
    <row r="248" spans="32:32" ht="15" hidden="1" customHeight="1" x14ac:dyDescent="0.25">
      <c r="AF248" s="10" t="str">
        <f>Trades!$DW$250</f>
        <v/>
      </c>
    </row>
    <row r="249" spans="32:32" ht="15" hidden="1" customHeight="1" x14ac:dyDescent="0.25">
      <c r="AF249" s="10" t="str">
        <f>Trades!$DW$251</f>
        <v/>
      </c>
    </row>
    <row r="250" spans="32:32" ht="15" hidden="1" customHeight="1" x14ac:dyDescent="0.25">
      <c r="AF250" s="10" t="str">
        <f>Trades!$DW$252</f>
        <v/>
      </c>
    </row>
    <row r="251" spans="32:32" ht="15" hidden="1" customHeight="1" x14ac:dyDescent="0.25">
      <c r="AF251" s="10" t="str">
        <f>Trades!$DW$253</f>
        <v/>
      </c>
    </row>
    <row r="252" spans="32:32" ht="15" hidden="1" customHeight="1" x14ac:dyDescent="0.25">
      <c r="AF252" s="10" t="str">
        <f>Trades!$DW$254</f>
        <v/>
      </c>
    </row>
    <row r="253" spans="32:32" ht="15" hidden="1" customHeight="1" x14ac:dyDescent="0.25">
      <c r="AF253" s="10" t="str">
        <f>Trades!$DW$255</f>
        <v/>
      </c>
    </row>
    <row r="254" spans="32:32" ht="15" hidden="1" customHeight="1" x14ac:dyDescent="0.25">
      <c r="AF254" s="10" t="str">
        <f>Trades!$DW$256</f>
        <v/>
      </c>
    </row>
    <row r="255" spans="32:32" ht="15" hidden="1" customHeight="1" x14ac:dyDescent="0.25">
      <c r="AF255" s="10" t="str">
        <f>Trades!$DW$257</f>
        <v/>
      </c>
    </row>
    <row r="256" spans="32:32" ht="15" hidden="1" customHeight="1" x14ac:dyDescent="0.25">
      <c r="AF256" s="10" t="str">
        <f>Trades!$DW$258</f>
        <v/>
      </c>
    </row>
    <row r="257" spans="32:32" ht="15" hidden="1" customHeight="1" x14ac:dyDescent="0.25">
      <c r="AF257" s="10" t="str">
        <f>Trades!$DW$259</f>
        <v/>
      </c>
    </row>
    <row r="258" spans="32:32" ht="15" hidden="1" customHeight="1" x14ac:dyDescent="0.25">
      <c r="AF258" s="10" t="str">
        <f>Trades!$DW$260</f>
        <v/>
      </c>
    </row>
    <row r="259" spans="32:32" ht="15" hidden="1" customHeight="1" x14ac:dyDescent="0.25">
      <c r="AF259" s="10" t="str">
        <f>Trades!$DW$261</f>
        <v/>
      </c>
    </row>
    <row r="260" spans="32:32" ht="15" hidden="1" customHeight="1" x14ac:dyDescent="0.25">
      <c r="AF260" s="10" t="str">
        <f>Trades!$DW$262</f>
        <v/>
      </c>
    </row>
    <row r="261" spans="32:32" ht="15" hidden="1" customHeight="1" x14ac:dyDescent="0.25">
      <c r="AF261" s="10" t="str">
        <f>Trades!$DW$263</f>
        <v/>
      </c>
    </row>
    <row r="262" spans="32:32" ht="15" hidden="1" customHeight="1" x14ac:dyDescent="0.25">
      <c r="AF262" s="10" t="str">
        <f>Trades!$DW$264</f>
        <v/>
      </c>
    </row>
    <row r="263" spans="32:32" ht="15" hidden="1" customHeight="1" x14ac:dyDescent="0.25">
      <c r="AF263" s="10" t="str">
        <f>Trades!$DW$265</f>
        <v/>
      </c>
    </row>
    <row r="264" spans="32:32" ht="15" hidden="1" customHeight="1" x14ac:dyDescent="0.25">
      <c r="AF264" s="10" t="str">
        <f>Trades!$DW$266</f>
        <v/>
      </c>
    </row>
    <row r="265" spans="32:32" ht="15" hidden="1" customHeight="1" x14ac:dyDescent="0.25">
      <c r="AF265" s="10" t="str">
        <f>Trades!$DW$267</f>
        <v/>
      </c>
    </row>
    <row r="266" spans="32:32" ht="15" hidden="1" customHeight="1" x14ac:dyDescent="0.25">
      <c r="AF266" s="10" t="str">
        <f>Trades!$DW$268</f>
        <v/>
      </c>
    </row>
    <row r="267" spans="32:32" ht="15" hidden="1" customHeight="1" x14ac:dyDescent="0.25">
      <c r="AF267" s="10" t="str">
        <f>Trades!$DW$269</f>
        <v/>
      </c>
    </row>
    <row r="268" spans="32:32" ht="15" hidden="1" customHeight="1" x14ac:dyDescent="0.25">
      <c r="AF268" s="10" t="str">
        <f>Trades!$DW$270</f>
        <v/>
      </c>
    </row>
    <row r="269" spans="32:32" ht="15" hidden="1" customHeight="1" x14ac:dyDescent="0.25">
      <c r="AF269" s="10" t="str">
        <f>Trades!$DW$271</f>
        <v/>
      </c>
    </row>
    <row r="270" spans="32:32" ht="15" hidden="1" customHeight="1" x14ac:dyDescent="0.25">
      <c r="AF270" s="10" t="str">
        <f>Trades!$DW$272</f>
        <v/>
      </c>
    </row>
    <row r="271" spans="32:32" ht="15" hidden="1" customHeight="1" x14ac:dyDescent="0.25">
      <c r="AF271" s="10" t="str">
        <f>Trades!$DW$273</f>
        <v/>
      </c>
    </row>
    <row r="272" spans="32:32" ht="15" hidden="1" customHeight="1" x14ac:dyDescent="0.25">
      <c r="AF272" s="10" t="str">
        <f>Trades!$DW$274</f>
        <v/>
      </c>
    </row>
    <row r="273" spans="32:32" ht="15" hidden="1" customHeight="1" x14ac:dyDescent="0.25">
      <c r="AF273" s="10" t="str">
        <f>Trades!$DW$275</f>
        <v/>
      </c>
    </row>
    <row r="274" spans="32:32" ht="15" hidden="1" customHeight="1" x14ac:dyDescent="0.25">
      <c r="AF274" s="10" t="str">
        <f>Trades!$DW$276</f>
        <v/>
      </c>
    </row>
    <row r="275" spans="32:32" ht="15" hidden="1" customHeight="1" x14ac:dyDescent="0.25">
      <c r="AF275" s="10" t="str">
        <f>Trades!$DW$277</f>
        <v/>
      </c>
    </row>
    <row r="276" spans="32:32" ht="15" hidden="1" customHeight="1" x14ac:dyDescent="0.25">
      <c r="AF276" s="10" t="str">
        <f>Trades!$DW$278</f>
        <v/>
      </c>
    </row>
    <row r="277" spans="32:32" ht="15" hidden="1" customHeight="1" x14ac:dyDescent="0.25">
      <c r="AF277" s="10" t="str">
        <f>Trades!$DW$279</f>
        <v/>
      </c>
    </row>
    <row r="278" spans="32:32" ht="15" hidden="1" customHeight="1" x14ac:dyDescent="0.25">
      <c r="AF278" s="10" t="str">
        <f>Trades!$DW$280</f>
        <v/>
      </c>
    </row>
    <row r="279" spans="32:32" ht="15" hidden="1" customHeight="1" x14ac:dyDescent="0.25">
      <c r="AF279" s="10" t="str">
        <f>Trades!$DW$281</f>
        <v/>
      </c>
    </row>
    <row r="280" spans="32:32" ht="15" hidden="1" customHeight="1" x14ac:dyDescent="0.25">
      <c r="AF280" s="10" t="str">
        <f>Trades!$DW$282</f>
        <v/>
      </c>
    </row>
    <row r="281" spans="32:32" ht="15" hidden="1" customHeight="1" x14ac:dyDescent="0.25">
      <c r="AF281" s="10" t="str">
        <f>Trades!$DW$283</f>
        <v/>
      </c>
    </row>
    <row r="282" spans="32:32" ht="15" hidden="1" customHeight="1" x14ac:dyDescent="0.25">
      <c r="AF282" s="10" t="str">
        <f>Trades!$DW$284</f>
        <v/>
      </c>
    </row>
    <row r="283" spans="32:32" ht="15" hidden="1" customHeight="1" x14ac:dyDescent="0.25">
      <c r="AF283" s="10" t="str">
        <f>Trades!$DW$285</f>
        <v/>
      </c>
    </row>
    <row r="284" spans="32:32" ht="15" hidden="1" customHeight="1" x14ac:dyDescent="0.25">
      <c r="AF284" s="10" t="str">
        <f>Trades!$DW$286</f>
        <v/>
      </c>
    </row>
    <row r="285" spans="32:32" ht="15" hidden="1" customHeight="1" x14ac:dyDescent="0.25">
      <c r="AF285" s="10" t="str">
        <f>Trades!$DW$287</f>
        <v/>
      </c>
    </row>
    <row r="286" spans="32:32" ht="15" hidden="1" customHeight="1" x14ac:dyDescent="0.25">
      <c r="AF286" s="10" t="str">
        <f>Trades!$DW$288</f>
        <v/>
      </c>
    </row>
    <row r="287" spans="32:32" ht="15" hidden="1" customHeight="1" x14ac:dyDescent="0.25">
      <c r="AF287" s="10" t="str">
        <f>Trades!$DW$289</f>
        <v/>
      </c>
    </row>
    <row r="288" spans="32:32" ht="15" hidden="1" customHeight="1" x14ac:dyDescent="0.25">
      <c r="AF288" s="10" t="str">
        <f>Trades!$DW$290</f>
        <v/>
      </c>
    </row>
    <row r="289" spans="32:32" ht="15" hidden="1" customHeight="1" x14ac:dyDescent="0.25">
      <c r="AF289" s="10" t="str">
        <f>Trades!$DW$291</f>
        <v/>
      </c>
    </row>
    <row r="290" spans="32:32" ht="15" hidden="1" customHeight="1" x14ac:dyDescent="0.25">
      <c r="AF290" s="10" t="str">
        <f>Trades!$DW$292</f>
        <v/>
      </c>
    </row>
    <row r="291" spans="32:32" ht="15" hidden="1" customHeight="1" x14ac:dyDescent="0.25">
      <c r="AF291" s="10" t="str">
        <f>Trades!$DW$293</f>
        <v/>
      </c>
    </row>
    <row r="292" spans="32:32" ht="15" hidden="1" customHeight="1" x14ac:dyDescent="0.25">
      <c r="AF292" s="10" t="str">
        <f>Trades!$DW$294</f>
        <v/>
      </c>
    </row>
    <row r="293" spans="32:32" ht="15" hidden="1" customHeight="1" x14ac:dyDescent="0.25">
      <c r="AF293" s="10" t="str">
        <f>Trades!$DW$295</f>
        <v/>
      </c>
    </row>
    <row r="294" spans="32:32" ht="15" hidden="1" customHeight="1" x14ac:dyDescent="0.25">
      <c r="AF294" s="10" t="str">
        <f>Trades!$DW$296</f>
        <v/>
      </c>
    </row>
    <row r="295" spans="32:32" ht="15" hidden="1" customHeight="1" x14ac:dyDescent="0.25">
      <c r="AF295" s="10" t="str">
        <f>Trades!$DW$297</f>
        <v/>
      </c>
    </row>
    <row r="296" spans="32:32" ht="15" hidden="1" customHeight="1" x14ac:dyDescent="0.25">
      <c r="AF296" s="10" t="str">
        <f>Trades!$DW$298</f>
        <v/>
      </c>
    </row>
    <row r="297" spans="32:32" ht="15" hidden="1" customHeight="1" x14ac:dyDescent="0.25">
      <c r="AF297" s="10" t="str">
        <f>Trades!$DW$299</f>
        <v/>
      </c>
    </row>
    <row r="298" spans="32:32" ht="15" hidden="1" customHeight="1" x14ac:dyDescent="0.25">
      <c r="AF298" s="10" t="str">
        <f>Trades!$DW$300</f>
        <v/>
      </c>
    </row>
    <row r="299" spans="32:32" ht="15" hidden="1" customHeight="1" x14ac:dyDescent="0.25">
      <c r="AF299" s="10" t="str">
        <f>Trades!$DW$301</f>
        <v/>
      </c>
    </row>
    <row r="300" spans="32:32" ht="15" hidden="1" customHeight="1" x14ac:dyDescent="0.25">
      <c r="AF300" s="10" t="str">
        <f>Trades!$DW$302</f>
        <v/>
      </c>
    </row>
    <row r="301" spans="32:32" ht="15" hidden="1" customHeight="1" x14ac:dyDescent="0.25">
      <c r="AF301" s="10" t="str">
        <f>Trades!$DW$303</f>
        <v/>
      </c>
    </row>
    <row r="302" spans="32:32" ht="15" hidden="1" customHeight="1" x14ac:dyDescent="0.25">
      <c r="AF302" s="10" t="str">
        <f>Trades!$DW$304</f>
        <v/>
      </c>
    </row>
    <row r="303" spans="32:32" ht="15" hidden="1" customHeight="1" x14ac:dyDescent="0.25">
      <c r="AF303" s="10" t="str">
        <f>Trades!$DW$305</f>
        <v/>
      </c>
    </row>
    <row r="304" spans="32:32" ht="15" hidden="1" customHeight="1" x14ac:dyDescent="0.25">
      <c r="AF304" s="10" t="str">
        <f>Trades!$DW$306</f>
        <v/>
      </c>
    </row>
    <row r="305" spans="32:32" ht="15" hidden="1" customHeight="1" x14ac:dyDescent="0.25">
      <c r="AF305" s="10" t="e">
        <f>Trades!#REF!</f>
        <v>#REF!</v>
      </c>
    </row>
    <row r="306" spans="32:32" ht="15" hidden="1" customHeight="1" x14ac:dyDescent="0.25">
      <c r="AF306" s="10" t="e">
        <f>Trades!#REF!</f>
        <v>#REF!</v>
      </c>
    </row>
    <row r="307" spans="32:32" ht="15" hidden="1" customHeight="1" x14ac:dyDescent="0.25">
      <c r="AF307" s="10" t="e">
        <f>Trades!#REF!</f>
        <v>#REF!</v>
      </c>
    </row>
    <row r="308" spans="32:32" ht="15" hidden="1" customHeight="1" x14ac:dyDescent="0.25">
      <c r="AF308" s="10" t="e">
        <f>Trades!#REF!</f>
        <v>#REF!</v>
      </c>
    </row>
    <row r="309" spans="32:32" ht="15" hidden="1" customHeight="1" x14ac:dyDescent="0.25">
      <c r="AF309" s="10" t="e">
        <f>Trades!#REF!</f>
        <v>#REF!</v>
      </c>
    </row>
    <row r="310" spans="32:32" ht="15" hidden="1" customHeight="1" x14ac:dyDescent="0.25">
      <c r="AF310" s="10" t="e">
        <f>Trades!#REF!</f>
        <v>#REF!</v>
      </c>
    </row>
    <row r="311" spans="32:32" ht="15" hidden="1" customHeight="1" x14ac:dyDescent="0.25">
      <c r="AF311" s="10" t="e">
        <f>Trades!#REF!</f>
        <v>#REF!</v>
      </c>
    </row>
    <row r="312" spans="32:32" ht="15" hidden="1" customHeight="1" x14ac:dyDescent="0.25">
      <c r="AF312" s="10" t="e">
        <f>Trades!#REF!</f>
        <v>#REF!</v>
      </c>
    </row>
    <row r="313" spans="32:32" ht="15" hidden="1" customHeight="1" x14ac:dyDescent="0.25">
      <c r="AF313" s="10" t="e">
        <f>Trades!#REF!</f>
        <v>#REF!</v>
      </c>
    </row>
    <row r="314" spans="32:32" ht="15" hidden="1" customHeight="1" x14ac:dyDescent="0.25">
      <c r="AF314" s="10" t="e">
        <f>Trades!#REF!</f>
        <v>#REF!</v>
      </c>
    </row>
    <row r="315" spans="32:32" ht="15" hidden="1" customHeight="1" x14ac:dyDescent="0.25">
      <c r="AF315" s="10" t="e">
        <f>Trades!#REF!</f>
        <v>#REF!</v>
      </c>
    </row>
    <row r="316" spans="32:32" ht="15" hidden="1" customHeight="1" x14ac:dyDescent="0.25">
      <c r="AF316" s="10" t="e">
        <f>Trades!#REF!</f>
        <v>#REF!</v>
      </c>
    </row>
    <row r="317" spans="32:32" ht="15" hidden="1" customHeight="1" x14ac:dyDescent="0.25">
      <c r="AF317" s="10" t="e">
        <f>Trades!#REF!</f>
        <v>#REF!</v>
      </c>
    </row>
    <row r="318" spans="32:32" ht="15" hidden="1" customHeight="1" x14ac:dyDescent="0.25">
      <c r="AF318" s="10" t="e">
        <f>Trades!#REF!</f>
        <v>#REF!</v>
      </c>
    </row>
    <row r="319" spans="32:32" ht="15" hidden="1" customHeight="1" x14ac:dyDescent="0.25">
      <c r="AF319" s="10" t="e">
        <f>Trades!#REF!</f>
        <v>#REF!</v>
      </c>
    </row>
    <row r="320" spans="32:32" ht="15" hidden="1" customHeight="1" x14ac:dyDescent="0.25">
      <c r="AF320" s="10" t="e">
        <f>Trades!#REF!</f>
        <v>#REF!</v>
      </c>
    </row>
    <row r="321" spans="32:32" ht="15" hidden="1" customHeight="1" x14ac:dyDescent="0.25">
      <c r="AF321" s="10" t="e">
        <f>Trades!#REF!</f>
        <v>#REF!</v>
      </c>
    </row>
    <row r="322" spans="32:32" ht="15" hidden="1" customHeight="1" x14ac:dyDescent="0.25">
      <c r="AF322" s="10" t="e">
        <f>Trades!#REF!</f>
        <v>#REF!</v>
      </c>
    </row>
    <row r="323" spans="32:32" ht="15" hidden="1" customHeight="1" x14ac:dyDescent="0.25">
      <c r="AF323" s="10" t="e">
        <f>Trades!#REF!</f>
        <v>#REF!</v>
      </c>
    </row>
    <row r="324" spans="32:32" ht="15" hidden="1" customHeight="1" x14ac:dyDescent="0.25">
      <c r="AF324" s="10" t="e">
        <f>Trades!#REF!</f>
        <v>#REF!</v>
      </c>
    </row>
    <row r="325" spans="32:32" ht="15" hidden="1" customHeight="1" x14ac:dyDescent="0.25">
      <c r="AF325" s="10" t="e">
        <f>Trades!#REF!</f>
        <v>#REF!</v>
      </c>
    </row>
    <row r="326" spans="32:32" ht="15" hidden="1" customHeight="1" x14ac:dyDescent="0.25">
      <c r="AF326" s="10" t="e">
        <f>Trades!#REF!</f>
        <v>#REF!</v>
      </c>
    </row>
    <row r="327" spans="32:32" ht="15" hidden="1" customHeight="1" x14ac:dyDescent="0.25">
      <c r="AF327" s="10" t="e">
        <f>Trades!#REF!</f>
        <v>#REF!</v>
      </c>
    </row>
    <row r="328" spans="32:32" ht="15" hidden="1" customHeight="1" x14ac:dyDescent="0.25">
      <c r="AF328" s="10" t="e">
        <f>Trades!#REF!</f>
        <v>#REF!</v>
      </c>
    </row>
    <row r="329" spans="32:32" ht="15" hidden="1" customHeight="1" x14ac:dyDescent="0.25">
      <c r="AF329" s="10" t="e">
        <f>Trades!#REF!</f>
        <v>#REF!</v>
      </c>
    </row>
    <row r="330" spans="32:32" ht="15" hidden="1" customHeight="1" x14ac:dyDescent="0.25">
      <c r="AF330" s="10" t="e">
        <f>Trades!#REF!</f>
        <v>#REF!</v>
      </c>
    </row>
    <row r="331" spans="32:32" ht="15" hidden="1" customHeight="1" x14ac:dyDescent="0.25">
      <c r="AF331" s="10" t="e">
        <f>Trades!#REF!</f>
        <v>#REF!</v>
      </c>
    </row>
    <row r="332" spans="32:32" ht="15" hidden="1" customHeight="1" x14ac:dyDescent="0.25">
      <c r="AF332" s="10" t="e">
        <f>Trades!#REF!</f>
        <v>#REF!</v>
      </c>
    </row>
    <row r="333" spans="32:32" ht="15" hidden="1" customHeight="1" x14ac:dyDescent="0.25">
      <c r="AF333" s="10" t="e">
        <f>Trades!#REF!</f>
        <v>#REF!</v>
      </c>
    </row>
    <row r="334" spans="32:32" ht="15" hidden="1" customHeight="1" x14ac:dyDescent="0.25">
      <c r="AF334" s="10" t="e">
        <f>Trades!#REF!</f>
        <v>#REF!</v>
      </c>
    </row>
    <row r="335" spans="32:32" ht="15" hidden="1" customHeight="1" x14ac:dyDescent="0.25">
      <c r="AF335" s="10" t="e">
        <f>Trades!#REF!</f>
        <v>#REF!</v>
      </c>
    </row>
    <row r="336" spans="32:32" ht="15" hidden="1" customHeight="1" x14ac:dyDescent="0.25">
      <c r="AF336" s="10" t="e">
        <f>Trades!#REF!</f>
        <v>#REF!</v>
      </c>
    </row>
    <row r="337" spans="32:32" ht="15" hidden="1" customHeight="1" x14ac:dyDescent="0.25">
      <c r="AF337" s="10" t="e">
        <f>Trades!#REF!</f>
        <v>#REF!</v>
      </c>
    </row>
    <row r="338" spans="32:32" ht="15" hidden="1" customHeight="1" x14ac:dyDescent="0.25">
      <c r="AF338" s="10" t="e">
        <f>Trades!#REF!</f>
        <v>#REF!</v>
      </c>
    </row>
    <row r="339" spans="32:32" ht="15" hidden="1" customHeight="1" x14ac:dyDescent="0.25">
      <c r="AF339" s="10" t="e">
        <f>Trades!#REF!</f>
        <v>#REF!</v>
      </c>
    </row>
    <row r="340" spans="32:32" ht="15" hidden="1" customHeight="1" x14ac:dyDescent="0.25">
      <c r="AF340" s="10" t="e">
        <f>Trades!#REF!</f>
        <v>#REF!</v>
      </c>
    </row>
    <row r="341" spans="32:32" ht="15" hidden="1" customHeight="1" x14ac:dyDescent="0.25">
      <c r="AF341" s="10" t="e">
        <f>Trades!#REF!</f>
        <v>#REF!</v>
      </c>
    </row>
    <row r="342" spans="32:32" ht="15" hidden="1" customHeight="1" x14ac:dyDescent="0.25">
      <c r="AF342" s="10" t="e">
        <f>Trades!#REF!</f>
        <v>#REF!</v>
      </c>
    </row>
    <row r="343" spans="32:32" ht="15" hidden="1" customHeight="1" x14ac:dyDescent="0.25">
      <c r="AF343" s="10" t="e">
        <f>Trades!#REF!</f>
        <v>#REF!</v>
      </c>
    </row>
    <row r="344" spans="32:32" ht="15" hidden="1" customHeight="1" x14ac:dyDescent="0.25">
      <c r="AF344" s="10" t="e">
        <f>Trades!#REF!</f>
        <v>#REF!</v>
      </c>
    </row>
    <row r="345" spans="32:32" ht="15" hidden="1" customHeight="1" x14ac:dyDescent="0.25">
      <c r="AF345" s="10" t="e">
        <f>Trades!#REF!</f>
        <v>#REF!</v>
      </c>
    </row>
    <row r="346" spans="32:32" ht="15" hidden="1" customHeight="1" x14ac:dyDescent="0.25">
      <c r="AF346" s="10" t="e">
        <f>Trades!#REF!</f>
        <v>#REF!</v>
      </c>
    </row>
    <row r="347" spans="32:32" ht="15" hidden="1" customHeight="1" x14ac:dyDescent="0.25">
      <c r="AF347" s="10" t="e">
        <f>Trades!#REF!</f>
        <v>#REF!</v>
      </c>
    </row>
    <row r="348" spans="32:32" ht="15" hidden="1" customHeight="1" x14ac:dyDescent="0.25">
      <c r="AF348" s="10" t="e">
        <f>Trades!#REF!</f>
        <v>#REF!</v>
      </c>
    </row>
    <row r="349" spans="32:32" ht="15" hidden="1" customHeight="1" x14ac:dyDescent="0.25">
      <c r="AF349" s="10" t="e">
        <f>Trades!#REF!</f>
        <v>#REF!</v>
      </c>
    </row>
    <row r="350" spans="32:32" ht="15" hidden="1" customHeight="1" x14ac:dyDescent="0.25">
      <c r="AF350" s="10" t="e">
        <f>Trades!#REF!</f>
        <v>#REF!</v>
      </c>
    </row>
    <row r="351" spans="32:32" ht="15" hidden="1" customHeight="1" x14ac:dyDescent="0.25">
      <c r="AF351" s="10" t="e">
        <f>Trades!#REF!</f>
        <v>#REF!</v>
      </c>
    </row>
    <row r="352" spans="32:32" ht="15" hidden="1" customHeight="1" x14ac:dyDescent="0.25">
      <c r="AF352" s="10" t="e">
        <f>Trades!#REF!</f>
        <v>#REF!</v>
      </c>
    </row>
    <row r="353" spans="32:32" ht="15" hidden="1" customHeight="1" x14ac:dyDescent="0.25">
      <c r="AF353" s="10" t="e">
        <f>Trades!#REF!</f>
        <v>#REF!</v>
      </c>
    </row>
    <row r="354" spans="32:32" ht="15" hidden="1" customHeight="1" x14ac:dyDescent="0.25">
      <c r="AF354" s="10" t="e">
        <f>Trades!#REF!</f>
        <v>#REF!</v>
      </c>
    </row>
    <row r="355" spans="32:32" ht="15" hidden="1" customHeight="1" x14ac:dyDescent="0.25">
      <c r="AF355" s="10" t="e">
        <f>Trades!#REF!</f>
        <v>#REF!</v>
      </c>
    </row>
    <row r="356" spans="32:32" ht="15" hidden="1" customHeight="1" x14ac:dyDescent="0.25">
      <c r="AF356" s="10" t="e">
        <f>Trades!#REF!</f>
        <v>#REF!</v>
      </c>
    </row>
    <row r="357" spans="32:32" ht="15" hidden="1" customHeight="1" x14ac:dyDescent="0.25">
      <c r="AF357" s="10" t="e">
        <f>Trades!#REF!</f>
        <v>#REF!</v>
      </c>
    </row>
    <row r="358" spans="32:32" ht="15" hidden="1" customHeight="1" x14ac:dyDescent="0.25">
      <c r="AF358" s="10" t="e">
        <f>Trades!#REF!</f>
        <v>#REF!</v>
      </c>
    </row>
    <row r="359" spans="32:32" ht="15" hidden="1" customHeight="1" x14ac:dyDescent="0.25">
      <c r="AF359" s="10" t="e">
        <f>Trades!#REF!</f>
        <v>#REF!</v>
      </c>
    </row>
    <row r="360" spans="32:32" ht="15" hidden="1" customHeight="1" x14ac:dyDescent="0.25">
      <c r="AF360" s="10" t="e">
        <f>Trades!#REF!</f>
        <v>#REF!</v>
      </c>
    </row>
    <row r="361" spans="32:32" ht="15" hidden="1" customHeight="1" x14ac:dyDescent="0.25">
      <c r="AF361" s="10" t="e">
        <f>Trades!#REF!</f>
        <v>#REF!</v>
      </c>
    </row>
    <row r="362" spans="32:32" ht="15" hidden="1" customHeight="1" x14ac:dyDescent="0.25">
      <c r="AF362" s="10" t="e">
        <f>Trades!#REF!</f>
        <v>#REF!</v>
      </c>
    </row>
    <row r="363" spans="32:32" ht="15" hidden="1" customHeight="1" x14ac:dyDescent="0.25">
      <c r="AF363" s="10" t="e">
        <f>Trades!#REF!</f>
        <v>#REF!</v>
      </c>
    </row>
    <row r="364" spans="32:32" ht="15" hidden="1" customHeight="1" x14ac:dyDescent="0.25">
      <c r="AF364" s="10" t="e">
        <f>Trades!#REF!</f>
        <v>#REF!</v>
      </c>
    </row>
    <row r="365" spans="32:32" ht="15" hidden="1" customHeight="1" x14ac:dyDescent="0.25">
      <c r="AF365" s="10" t="e">
        <f>Trades!#REF!</f>
        <v>#REF!</v>
      </c>
    </row>
    <row r="366" spans="32:32" ht="15" hidden="1" customHeight="1" x14ac:dyDescent="0.25">
      <c r="AF366" s="10" t="e">
        <f>Trades!#REF!</f>
        <v>#REF!</v>
      </c>
    </row>
    <row r="367" spans="32:32" ht="15" hidden="1" customHeight="1" x14ac:dyDescent="0.25">
      <c r="AF367" s="10" t="e">
        <f>Trades!#REF!</f>
        <v>#REF!</v>
      </c>
    </row>
    <row r="368" spans="32:32" ht="15" hidden="1" customHeight="1" x14ac:dyDescent="0.25">
      <c r="AF368" s="10" t="e">
        <f>Trades!#REF!</f>
        <v>#REF!</v>
      </c>
    </row>
    <row r="369" spans="32:32" ht="15" hidden="1" customHeight="1" x14ac:dyDescent="0.25">
      <c r="AF369" s="10" t="e">
        <f>Trades!#REF!</f>
        <v>#REF!</v>
      </c>
    </row>
    <row r="370" spans="32:32" ht="15" hidden="1" customHeight="1" x14ac:dyDescent="0.25">
      <c r="AF370" s="10" t="e">
        <f>Trades!#REF!</f>
        <v>#REF!</v>
      </c>
    </row>
    <row r="371" spans="32:32" ht="15" hidden="1" customHeight="1" x14ac:dyDescent="0.25">
      <c r="AF371" s="10" t="e">
        <f>Trades!#REF!</f>
        <v>#REF!</v>
      </c>
    </row>
    <row r="372" spans="32:32" ht="15" hidden="1" customHeight="1" x14ac:dyDescent="0.25">
      <c r="AF372" s="10" t="e">
        <f>Trades!#REF!</f>
        <v>#REF!</v>
      </c>
    </row>
    <row r="373" spans="32:32" ht="15" hidden="1" customHeight="1" x14ac:dyDescent="0.25">
      <c r="AF373" s="10" t="e">
        <f>Trades!#REF!</f>
        <v>#REF!</v>
      </c>
    </row>
    <row r="374" spans="32:32" ht="15" hidden="1" customHeight="1" x14ac:dyDescent="0.25">
      <c r="AF374" s="10" t="e">
        <f>Trades!#REF!</f>
        <v>#REF!</v>
      </c>
    </row>
    <row r="375" spans="32:32" ht="15" hidden="1" customHeight="1" x14ac:dyDescent="0.25">
      <c r="AF375" s="10" t="e">
        <f>Trades!#REF!</f>
        <v>#REF!</v>
      </c>
    </row>
    <row r="376" spans="32:32" ht="15" hidden="1" customHeight="1" x14ac:dyDescent="0.25">
      <c r="AF376" s="10" t="e">
        <f>Trades!#REF!</f>
        <v>#REF!</v>
      </c>
    </row>
    <row r="377" spans="32:32" ht="15" hidden="1" customHeight="1" x14ac:dyDescent="0.25">
      <c r="AF377" s="10" t="e">
        <f>Trades!#REF!</f>
        <v>#REF!</v>
      </c>
    </row>
    <row r="378" spans="32:32" ht="15" hidden="1" customHeight="1" x14ac:dyDescent="0.25">
      <c r="AF378" s="10" t="e">
        <f>Trades!#REF!</f>
        <v>#REF!</v>
      </c>
    </row>
    <row r="379" spans="32:32" ht="15" hidden="1" customHeight="1" x14ac:dyDescent="0.25">
      <c r="AF379" s="10" t="e">
        <f>Trades!#REF!</f>
        <v>#REF!</v>
      </c>
    </row>
    <row r="380" spans="32:32" ht="15" hidden="1" customHeight="1" x14ac:dyDescent="0.25">
      <c r="AF380" s="10" t="e">
        <f>Trades!#REF!</f>
        <v>#REF!</v>
      </c>
    </row>
    <row r="381" spans="32:32" ht="15" hidden="1" customHeight="1" x14ac:dyDescent="0.25">
      <c r="AF381" s="10" t="e">
        <f>Trades!#REF!</f>
        <v>#REF!</v>
      </c>
    </row>
    <row r="382" spans="32:32" ht="15" hidden="1" customHeight="1" x14ac:dyDescent="0.25">
      <c r="AF382" s="10" t="e">
        <f>Trades!#REF!</f>
        <v>#REF!</v>
      </c>
    </row>
    <row r="383" spans="32:32" ht="15" hidden="1" customHeight="1" x14ac:dyDescent="0.25">
      <c r="AF383" s="10" t="e">
        <f>Trades!#REF!</f>
        <v>#REF!</v>
      </c>
    </row>
    <row r="384" spans="32:32" ht="15" hidden="1" customHeight="1" x14ac:dyDescent="0.25">
      <c r="AF384" s="10" t="e">
        <f>Trades!#REF!</f>
        <v>#REF!</v>
      </c>
    </row>
    <row r="385" spans="32:32" ht="15" hidden="1" customHeight="1" x14ac:dyDescent="0.25">
      <c r="AF385" s="10" t="e">
        <f>Trades!#REF!</f>
        <v>#REF!</v>
      </c>
    </row>
    <row r="386" spans="32:32" ht="15" hidden="1" customHeight="1" x14ac:dyDescent="0.25">
      <c r="AF386" s="10" t="e">
        <f>Trades!#REF!</f>
        <v>#REF!</v>
      </c>
    </row>
    <row r="387" spans="32:32" ht="15" hidden="1" customHeight="1" x14ac:dyDescent="0.25">
      <c r="AF387" s="10" t="e">
        <f>Trades!#REF!</f>
        <v>#REF!</v>
      </c>
    </row>
    <row r="388" spans="32:32" ht="15" hidden="1" customHeight="1" x14ac:dyDescent="0.25">
      <c r="AF388" s="10" t="e">
        <f>Trades!#REF!</f>
        <v>#REF!</v>
      </c>
    </row>
    <row r="389" spans="32:32" ht="15" hidden="1" customHeight="1" x14ac:dyDescent="0.25">
      <c r="AF389" s="10" t="e">
        <f>Trades!#REF!</f>
        <v>#REF!</v>
      </c>
    </row>
    <row r="390" spans="32:32" ht="15" hidden="1" customHeight="1" x14ac:dyDescent="0.25">
      <c r="AF390" s="10" t="e">
        <f>Trades!#REF!</f>
        <v>#REF!</v>
      </c>
    </row>
    <row r="391" spans="32:32" ht="15" hidden="1" customHeight="1" x14ac:dyDescent="0.25">
      <c r="AF391" s="10" t="e">
        <f>Trades!#REF!</f>
        <v>#REF!</v>
      </c>
    </row>
    <row r="392" spans="32:32" ht="15" hidden="1" customHeight="1" x14ac:dyDescent="0.25">
      <c r="AF392" s="10" t="e">
        <f>Trades!#REF!</f>
        <v>#REF!</v>
      </c>
    </row>
    <row r="393" spans="32:32" ht="15" hidden="1" customHeight="1" x14ac:dyDescent="0.25">
      <c r="AF393" s="10" t="e">
        <f>Trades!#REF!</f>
        <v>#REF!</v>
      </c>
    </row>
    <row r="394" spans="32:32" ht="15" hidden="1" customHeight="1" x14ac:dyDescent="0.25">
      <c r="AF394" s="10" t="e">
        <f>Trades!#REF!</f>
        <v>#REF!</v>
      </c>
    </row>
    <row r="395" spans="32:32" ht="15" hidden="1" customHeight="1" x14ac:dyDescent="0.25">
      <c r="AF395" s="10" t="e">
        <f>Trades!#REF!</f>
        <v>#REF!</v>
      </c>
    </row>
    <row r="396" spans="32:32" ht="15" hidden="1" customHeight="1" x14ac:dyDescent="0.25">
      <c r="AF396" s="10" t="e">
        <f>Trades!#REF!</f>
        <v>#REF!</v>
      </c>
    </row>
    <row r="397" spans="32:32" ht="15" hidden="1" customHeight="1" x14ac:dyDescent="0.25">
      <c r="AF397" s="10" t="e">
        <f>Trades!#REF!</f>
        <v>#REF!</v>
      </c>
    </row>
    <row r="398" spans="32:32" ht="15" hidden="1" customHeight="1" x14ac:dyDescent="0.25">
      <c r="AF398" s="10" t="e">
        <f>Trades!#REF!</f>
        <v>#REF!</v>
      </c>
    </row>
    <row r="399" spans="32:32" ht="15" hidden="1" customHeight="1" x14ac:dyDescent="0.25">
      <c r="AF399" s="10" t="e">
        <f>Trades!#REF!</f>
        <v>#REF!</v>
      </c>
    </row>
    <row r="400" spans="32:32" ht="15" hidden="1" customHeight="1" x14ac:dyDescent="0.25">
      <c r="AF400" s="10" t="e">
        <f>Trades!#REF!</f>
        <v>#REF!</v>
      </c>
    </row>
    <row r="401" spans="32:32" ht="15" hidden="1" customHeight="1" x14ac:dyDescent="0.25">
      <c r="AF401" s="10" t="e">
        <f>Trades!#REF!</f>
        <v>#REF!</v>
      </c>
    </row>
    <row r="402" spans="32:32" ht="15" hidden="1" customHeight="1" x14ac:dyDescent="0.25">
      <c r="AF402" s="10" t="e">
        <f>Trades!#REF!</f>
        <v>#REF!</v>
      </c>
    </row>
    <row r="403" spans="32:32" ht="15" hidden="1" customHeight="1" x14ac:dyDescent="0.25">
      <c r="AF403" s="10" t="e">
        <f>Trades!#REF!</f>
        <v>#REF!</v>
      </c>
    </row>
    <row r="404" spans="32:32" ht="15" hidden="1" customHeight="1" x14ac:dyDescent="0.25">
      <c r="AF404" s="10" t="e">
        <f>Trades!#REF!</f>
        <v>#REF!</v>
      </c>
    </row>
    <row r="405" spans="32:32" ht="15" hidden="1" customHeight="1" x14ac:dyDescent="0.25">
      <c r="AF405" s="10" t="e">
        <f>Trades!#REF!</f>
        <v>#REF!</v>
      </c>
    </row>
    <row r="406" spans="32:32" ht="15" hidden="1" customHeight="1" x14ac:dyDescent="0.25">
      <c r="AF406" s="10" t="e">
        <f>Trades!#REF!</f>
        <v>#REF!</v>
      </c>
    </row>
    <row r="407" spans="32:32" ht="15" hidden="1" customHeight="1" x14ac:dyDescent="0.25">
      <c r="AF407" s="10" t="e">
        <f>Trades!#REF!</f>
        <v>#REF!</v>
      </c>
    </row>
    <row r="408" spans="32:32" ht="15" hidden="1" customHeight="1" x14ac:dyDescent="0.25">
      <c r="AF408" s="10" t="e">
        <f>Trades!#REF!</f>
        <v>#REF!</v>
      </c>
    </row>
    <row r="409" spans="32:32" ht="15" hidden="1" customHeight="1" x14ac:dyDescent="0.25">
      <c r="AF409" s="10" t="e">
        <f>Trades!#REF!</f>
        <v>#REF!</v>
      </c>
    </row>
    <row r="410" spans="32:32" ht="15" hidden="1" customHeight="1" x14ac:dyDescent="0.25">
      <c r="AF410" s="10" t="e">
        <f>Trades!#REF!</f>
        <v>#REF!</v>
      </c>
    </row>
    <row r="411" spans="32:32" ht="15" hidden="1" customHeight="1" x14ac:dyDescent="0.25">
      <c r="AF411" s="10" t="e">
        <f>Trades!#REF!</f>
        <v>#REF!</v>
      </c>
    </row>
    <row r="412" spans="32:32" ht="15" hidden="1" customHeight="1" x14ac:dyDescent="0.25">
      <c r="AF412" s="10" t="e">
        <f>Trades!#REF!</f>
        <v>#REF!</v>
      </c>
    </row>
    <row r="413" spans="32:32" ht="15" hidden="1" customHeight="1" x14ac:dyDescent="0.25">
      <c r="AF413" s="10" t="e">
        <f>Trades!#REF!</f>
        <v>#REF!</v>
      </c>
    </row>
    <row r="414" spans="32:32" ht="15" hidden="1" customHeight="1" x14ac:dyDescent="0.25">
      <c r="AF414" s="10" t="e">
        <f>Trades!#REF!</f>
        <v>#REF!</v>
      </c>
    </row>
    <row r="415" spans="32:32" ht="15" hidden="1" customHeight="1" x14ac:dyDescent="0.25">
      <c r="AF415" s="10" t="e">
        <f>Trades!#REF!</f>
        <v>#REF!</v>
      </c>
    </row>
    <row r="416" spans="32:32" ht="15" hidden="1" customHeight="1" x14ac:dyDescent="0.25">
      <c r="AF416" s="10" t="e">
        <f>Trades!#REF!</f>
        <v>#REF!</v>
      </c>
    </row>
    <row r="417" spans="32:32" ht="15" hidden="1" customHeight="1" x14ac:dyDescent="0.25">
      <c r="AF417" s="10" t="e">
        <f>Trades!#REF!</f>
        <v>#REF!</v>
      </c>
    </row>
    <row r="418" spans="32:32" ht="15" hidden="1" customHeight="1" x14ac:dyDescent="0.25">
      <c r="AF418" s="10" t="e">
        <f>Trades!#REF!</f>
        <v>#REF!</v>
      </c>
    </row>
    <row r="419" spans="32:32" ht="15" hidden="1" customHeight="1" x14ac:dyDescent="0.25">
      <c r="AF419" s="10" t="e">
        <f>Trades!#REF!</f>
        <v>#REF!</v>
      </c>
    </row>
    <row r="420" spans="32:32" ht="15" hidden="1" customHeight="1" x14ac:dyDescent="0.25">
      <c r="AF420" s="10" t="e">
        <f>Trades!#REF!</f>
        <v>#REF!</v>
      </c>
    </row>
    <row r="421" spans="32:32" ht="15" hidden="1" customHeight="1" x14ac:dyDescent="0.25">
      <c r="AF421" s="10" t="e">
        <f>Trades!#REF!</f>
        <v>#REF!</v>
      </c>
    </row>
    <row r="422" spans="32:32" ht="15" hidden="1" customHeight="1" x14ac:dyDescent="0.25">
      <c r="AF422" s="10" t="e">
        <f>Trades!#REF!</f>
        <v>#REF!</v>
      </c>
    </row>
    <row r="423" spans="32:32" ht="15" hidden="1" customHeight="1" x14ac:dyDescent="0.25">
      <c r="AF423" s="10" t="e">
        <f>Trades!#REF!</f>
        <v>#REF!</v>
      </c>
    </row>
    <row r="424" spans="32:32" ht="15" hidden="1" customHeight="1" x14ac:dyDescent="0.25">
      <c r="AF424" s="10" t="e">
        <f>Trades!#REF!</f>
        <v>#REF!</v>
      </c>
    </row>
    <row r="425" spans="32:32" ht="15" hidden="1" customHeight="1" x14ac:dyDescent="0.25">
      <c r="AF425" s="10" t="e">
        <f>Trades!#REF!</f>
        <v>#REF!</v>
      </c>
    </row>
    <row r="426" spans="32:32" ht="15" hidden="1" customHeight="1" x14ac:dyDescent="0.25">
      <c r="AF426" s="10" t="e">
        <f>Trades!#REF!</f>
        <v>#REF!</v>
      </c>
    </row>
    <row r="427" spans="32:32" ht="15" hidden="1" customHeight="1" x14ac:dyDescent="0.25">
      <c r="AF427" s="10" t="e">
        <f>Trades!#REF!</f>
        <v>#REF!</v>
      </c>
    </row>
    <row r="428" spans="32:32" ht="15" hidden="1" customHeight="1" x14ac:dyDescent="0.25">
      <c r="AF428" s="10" t="e">
        <f>Trades!#REF!</f>
        <v>#REF!</v>
      </c>
    </row>
    <row r="429" spans="32:32" ht="15" hidden="1" customHeight="1" x14ac:dyDescent="0.25">
      <c r="AF429" s="10" t="e">
        <f>Trades!#REF!</f>
        <v>#REF!</v>
      </c>
    </row>
    <row r="430" spans="32:32" ht="15" hidden="1" customHeight="1" x14ac:dyDescent="0.25">
      <c r="AF430" s="10" t="e">
        <f>Trades!#REF!</f>
        <v>#REF!</v>
      </c>
    </row>
    <row r="431" spans="32:32" ht="15" hidden="1" customHeight="1" x14ac:dyDescent="0.25">
      <c r="AF431" s="10" t="e">
        <f>Trades!#REF!</f>
        <v>#REF!</v>
      </c>
    </row>
    <row r="432" spans="32:32" ht="15" hidden="1" customHeight="1" x14ac:dyDescent="0.25">
      <c r="AF432" s="10" t="e">
        <f>Trades!#REF!</f>
        <v>#REF!</v>
      </c>
    </row>
    <row r="433" spans="32:32" ht="15" hidden="1" customHeight="1" x14ac:dyDescent="0.25">
      <c r="AF433" s="10" t="e">
        <f>Trades!#REF!</f>
        <v>#REF!</v>
      </c>
    </row>
    <row r="434" spans="32:32" ht="15" hidden="1" customHeight="1" x14ac:dyDescent="0.25">
      <c r="AF434" s="10" t="e">
        <f>Trades!#REF!</f>
        <v>#REF!</v>
      </c>
    </row>
    <row r="435" spans="32:32" ht="15" hidden="1" customHeight="1" x14ac:dyDescent="0.25">
      <c r="AF435" s="10" t="e">
        <f>Trades!#REF!</f>
        <v>#REF!</v>
      </c>
    </row>
    <row r="436" spans="32:32" ht="15" hidden="1" customHeight="1" x14ac:dyDescent="0.25">
      <c r="AF436" s="10" t="e">
        <f>Trades!#REF!</f>
        <v>#REF!</v>
      </c>
    </row>
    <row r="437" spans="32:32" ht="15" hidden="1" customHeight="1" x14ac:dyDescent="0.25">
      <c r="AF437" s="10" t="e">
        <f>Trades!#REF!</f>
        <v>#REF!</v>
      </c>
    </row>
    <row r="438" spans="32:32" ht="15" hidden="1" customHeight="1" x14ac:dyDescent="0.25">
      <c r="AF438" s="10" t="e">
        <f>Trades!#REF!</f>
        <v>#REF!</v>
      </c>
    </row>
    <row r="439" spans="32:32" ht="15" hidden="1" customHeight="1" x14ac:dyDescent="0.25">
      <c r="AF439" s="10" t="e">
        <f>Trades!#REF!</f>
        <v>#REF!</v>
      </c>
    </row>
    <row r="440" spans="32:32" ht="15" hidden="1" customHeight="1" x14ac:dyDescent="0.25">
      <c r="AF440" s="10" t="e">
        <f>Trades!#REF!</f>
        <v>#REF!</v>
      </c>
    </row>
    <row r="441" spans="32:32" ht="15" hidden="1" customHeight="1" x14ac:dyDescent="0.25">
      <c r="AF441" s="10" t="e">
        <f>Trades!#REF!</f>
        <v>#REF!</v>
      </c>
    </row>
    <row r="442" spans="32:32" ht="15" hidden="1" customHeight="1" x14ac:dyDescent="0.25">
      <c r="AF442" s="10" t="e">
        <f>Trades!#REF!</f>
        <v>#REF!</v>
      </c>
    </row>
    <row r="443" spans="32:32" ht="15" hidden="1" customHeight="1" x14ac:dyDescent="0.25">
      <c r="AF443" s="10" t="e">
        <f>Trades!#REF!</f>
        <v>#REF!</v>
      </c>
    </row>
    <row r="444" spans="32:32" ht="15" hidden="1" customHeight="1" x14ac:dyDescent="0.25">
      <c r="AF444" s="10" t="e">
        <f>Trades!#REF!</f>
        <v>#REF!</v>
      </c>
    </row>
    <row r="445" spans="32:32" ht="15" hidden="1" customHeight="1" x14ac:dyDescent="0.25">
      <c r="AF445" s="10" t="e">
        <f>Trades!#REF!</f>
        <v>#REF!</v>
      </c>
    </row>
    <row r="446" spans="32:32" ht="15" hidden="1" customHeight="1" x14ac:dyDescent="0.25">
      <c r="AF446" s="10" t="e">
        <f>Trades!#REF!</f>
        <v>#REF!</v>
      </c>
    </row>
    <row r="447" spans="32:32" ht="15" hidden="1" customHeight="1" x14ac:dyDescent="0.25">
      <c r="AF447" s="10" t="e">
        <f>Trades!#REF!</f>
        <v>#REF!</v>
      </c>
    </row>
    <row r="448" spans="32:32" ht="15" hidden="1" customHeight="1" x14ac:dyDescent="0.25">
      <c r="AF448" s="10" t="e">
        <f>Trades!#REF!</f>
        <v>#REF!</v>
      </c>
    </row>
    <row r="449" spans="32:32" ht="15" hidden="1" customHeight="1" x14ac:dyDescent="0.25">
      <c r="AF449" s="10" t="e">
        <f>Trades!#REF!</f>
        <v>#REF!</v>
      </c>
    </row>
    <row r="450" spans="32:32" ht="15" hidden="1" customHeight="1" x14ac:dyDescent="0.25">
      <c r="AF450" s="10" t="e">
        <f>Trades!#REF!</f>
        <v>#REF!</v>
      </c>
    </row>
    <row r="451" spans="32:32" ht="15" hidden="1" customHeight="1" x14ac:dyDescent="0.25">
      <c r="AF451" s="10" t="e">
        <f>Trades!#REF!</f>
        <v>#REF!</v>
      </c>
    </row>
    <row r="452" spans="32:32" ht="15" hidden="1" customHeight="1" x14ac:dyDescent="0.25">
      <c r="AF452" s="10" t="e">
        <f>Trades!#REF!</f>
        <v>#REF!</v>
      </c>
    </row>
    <row r="453" spans="32:32" ht="15" hidden="1" customHeight="1" x14ac:dyDescent="0.25">
      <c r="AF453" s="10" t="e">
        <f>Trades!#REF!</f>
        <v>#REF!</v>
      </c>
    </row>
    <row r="454" spans="32:32" ht="15" hidden="1" customHeight="1" x14ac:dyDescent="0.25">
      <c r="AF454" s="10" t="e">
        <f>Trades!#REF!</f>
        <v>#REF!</v>
      </c>
    </row>
    <row r="455" spans="32:32" ht="15" hidden="1" customHeight="1" x14ac:dyDescent="0.25">
      <c r="AF455" s="10" t="e">
        <f>Trades!#REF!</f>
        <v>#REF!</v>
      </c>
    </row>
    <row r="456" spans="32:32" ht="15" hidden="1" customHeight="1" x14ac:dyDescent="0.25">
      <c r="AF456" s="10" t="e">
        <f>Trades!#REF!</f>
        <v>#REF!</v>
      </c>
    </row>
    <row r="457" spans="32:32" ht="15" hidden="1" customHeight="1" x14ac:dyDescent="0.25">
      <c r="AF457" s="10" t="e">
        <f>Trades!#REF!</f>
        <v>#REF!</v>
      </c>
    </row>
    <row r="458" spans="32:32" ht="15" hidden="1" customHeight="1" x14ac:dyDescent="0.25">
      <c r="AF458" s="10" t="e">
        <f>Trades!#REF!</f>
        <v>#REF!</v>
      </c>
    </row>
    <row r="459" spans="32:32" ht="15" hidden="1" customHeight="1" x14ac:dyDescent="0.25">
      <c r="AF459" s="10" t="e">
        <f>Trades!#REF!</f>
        <v>#REF!</v>
      </c>
    </row>
    <row r="460" spans="32:32" ht="15" hidden="1" customHeight="1" x14ac:dyDescent="0.25">
      <c r="AF460" s="10" t="e">
        <f>Trades!#REF!</f>
        <v>#REF!</v>
      </c>
    </row>
    <row r="461" spans="32:32" ht="15" hidden="1" customHeight="1" x14ac:dyDescent="0.25">
      <c r="AF461" s="10" t="e">
        <f>Trades!#REF!</f>
        <v>#REF!</v>
      </c>
    </row>
    <row r="462" spans="32:32" ht="15" hidden="1" customHeight="1" x14ac:dyDescent="0.25">
      <c r="AF462" s="10" t="e">
        <f>Trades!#REF!</f>
        <v>#REF!</v>
      </c>
    </row>
    <row r="463" spans="32:32" ht="15" hidden="1" customHeight="1" x14ac:dyDescent="0.25">
      <c r="AF463" s="10" t="e">
        <f>Trades!#REF!</f>
        <v>#REF!</v>
      </c>
    </row>
    <row r="464" spans="32:32" ht="15" hidden="1" customHeight="1" x14ac:dyDescent="0.25">
      <c r="AF464" s="10" t="e">
        <f>Trades!#REF!</f>
        <v>#REF!</v>
      </c>
    </row>
    <row r="465" spans="32:32" ht="15" hidden="1" customHeight="1" x14ac:dyDescent="0.25">
      <c r="AF465" s="10" t="e">
        <f>Trades!#REF!</f>
        <v>#REF!</v>
      </c>
    </row>
    <row r="466" spans="32:32" ht="15" hidden="1" customHeight="1" x14ac:dyDescent="0.25">
      <c r="AF466" s="10" t="e">
        <f>Trades!#REF!</f>
        <v>#REF!</v>
      </c>
    </row>
    <row r="467" spans="32:32" ht="15" hidden="1" customHeight="1" x14ac:dyDescent="0.25">
      <c r="AF467" s="10" t="e">
        <f>Trades!#REF!</f>
        <v>#REF!</v>
      </c>
    </row>
    <row r="468" spans="32:32" ht="15" hidden="1" customHeight="1" x14ac:dyDescent="0.25">
      <c r="AF468" s="10" t="e">
        <f>Trades!#REF!</f>
        <v>#REF!</v>
      </c>
    </row>
    <row r="469" spans="32:32" ht="15" hidden="1" customHeight="1" x14ac:dyDescent="0.25">
      <c r="AF469" s="10" t="e">
        <f>Trades!#REF!</f>
        <v>#REF!</v>
      </c>
    </row>
    <row r="470" spans="32:32" ht="15" hidden="1" customHeight="1" x14ac:dyDescent="0.25">
      <c r="AF470" s="10" t="e">
        <f>Trades!#REF!</f>
        <v>#REF!</v>
      </c>
    </row>
    <row r="471" spans="32:32" ht="15" hidden="1" customHeight="1" x14ac:dyDescent="0.25">
      <c r="AF471" s="10" t="e">
        <f>Trades!#REF!</f>
        <v>#REF!</v>
      </c>
    </row>
    <row r="472" spans="32:32" ht="15" hidden="1" customHeight="1" x14ac:dyDescent="0.25">
      <c r="AF472" s="10" t="e">
        <f>Trades!#REF!</f>
        <v>#REF!</v>
      </c>
    </row>
    <row r="473" spans="32:32" ht="15" hidden="1" customHeight="1" x14ac:dyDescent="0.25">
      <c r="AF473" s="10" t="e">
        <f>Trades!#REF!</f>
        <v>#REF!</v>
      </c>
    </row>
    <row r="474" spans="32:32" ht="15" hidden="1" customHeight="1" x14ac:dyDescent="0.25">
      <c r="AF474" s="10" t="e">
        <f>Trades!#REF!</f>
        <v>#REF!</v>
      </c>
    </row>
    <row r="475" spans="32:32" ht="15" hidden="1" customHeight="1" x14ac:dyDescent="0.25">
      <c r="AF475" s="10" t="e">
        <f>Trades!#REF!</f>
        <v>#REF!</v>
      </c>
    </row>
    <row r="476" spans="32:32" ht="15" hidden="1" customHeight="1" x14ac:dyDescent="0.25">
      <c r="AF476" s="10" t="e">
        <f>Trades!#REF!</f>
        <v>#REF!</v>
      </c>
    </row>
    <row r="477" spans="32:32" ht="15" hidden="1" customHeight="1" x14ac:dyDescent="0.25">
      <c r="AF477" s="10" t="e">
        <f>Trades!#REF!</f>
        <v>#REF!</v>
      </c>
    </row>
    <row r="478" spans="32:32" ht="15" hidden="1" customHeight="1" x14ac:dyDescent="0.25">
      <c r="AF478" s="10" t="e">
        <f>Trades!#REF!</f>
        <v>#REF!</v>
      </c>
    </row>
    <row r="479" spans="32:32" ht="15" hidden="1" customHeight="1" x14ac:dyDescent="0.25">
      <c r="AF479" s="10" t="e">
        <f>Trades!#REF!</f>
        <v>#REF!</v>
      </c>
    </row>
    <row r="480" spans="32:32" ht="15" hidden="1" customHeight="1" x14ac:dyDescent="0.25">
      <c r="AF480" s="10" t="e">
        <f>Trades!#REF!</f>
        <v>#REF!</v>
      </c>
    </row>
    <row r="481" spans="32:32" ht="15" hidden="1" customHeight="1" x14ac:dyDescent="0.25">
      <c r="AF481" s="10" t="e">
        <f>Trades!#REF!</f>
        <v>#REF!</v>
      </c>
    </row>
    <row r="482" spans="32:32" ht="15" hidden="1" customHeight="1" x14ac:dyDescent="0.25">
      <c r="AF482" s="10" t="e">
        <f>Trades!#REF!</f>
        <v>#REF!</v>
      </c>
    </row>
    <row r="483" spans="32:32" ht="15" hidden="1" customHeight="1" x14ac:dyDescent="0.25">
      <c r="AF483" s="10" t="e">
        <f>Trades!#REF!</f>
        <v>#REF!</v>
      </c>
    </row>
    <row r="484" spans="32:32" ht="15" hidden="1" customHeight="1" x14ac:dyDescent="0.25">
      <c r="AF484" s="10" t="e">
        <f>Trades!#REF!</f>
        <v>#REF!</v>
      </c>
    </row>
    <row r="485" spans="32:32" ht="15" hidden="1" customHeight="1" x14ac:dyDescent="0.25">
      <c r="AF485" s="10" t="e">
        <f>Trades!#REF!</f>
        <v>#REF!</v>
      </c>
    </row>
    <row r="486" spans="32:32" ht="15" hidden="1" customHeight="1" x14ac:dyDescent="0.25">
      <c r="AF486" s="10" t="e">
        <f>Trades!#REF!</f>
        <v>#REF!</v>
      </c>
    </row>
    <row r="487" spans="32:32" ht="15" hidden="1" customHeight="1" x14ac:dyDescent="0.25">
      <c r="AF487" s="10" t="e">
        <f>Trades!#REF!</f>
        <v>#REF!</v>
      </c>
    </row>
    <row r="488" spans="32:32" ht="15" hidden="1" customHeight="1" x14ac:dyDescent="0.25">
      <c r="AF488" s="10" t="e">
        <f>Trades!#REF!</f>
        <v>#REF!</v>
      </c>
    </row>
    <row r="489" spans="32:32" ht="15" hidden="1" customHeight="1" x14ac:dyDescent="0.25">
      <c r="AF489" s="10" t="e">
        <f>Trades!#REF!</f>
        <v>#REF!</v>
      </c>
    </row>
    <row r="490" spans="32:32" ht="15" hidden="1" customHeight="1" x14ac:dyDescent="0.25">
      <c r="AF490" s="10" t="e">
        <f>Trades!#REF!</f>
        <v>#REF!</v>
      </c>
    </row>
    <row r="491" spans="32:32" ht="15" hidden="1" customHeight="1" x14ac:dyDescent="0.25">
      <c r="AF491" s="10" t="e">
        <f>Trades!#REF!</f>
        <v>#REF!</v>
      </c>
    </row>
    <row r="492" spans="32:32" ht="15" hidden="1" customHeight="1" x14ac:dyDescent="0.25">
      <c r="AF492" s="10" t="e">
        <f>Trades!#REF!</f>
        <v>#REF!</v>
      </c>
    </row>
    <row r="493" spans="32:32" ht="15" hidden="1" customHeight="1" x14ac:dyDescent="0.25">
      <c r="AF493" s="10" t="e">
        <f>Trades!#REF!</f>
        <v>#REF!</v>
      </c>
    </row>
    <row r="494" spans="32:32" ht="15" hidden="1" customHeight="1" x14ac:dyDescent="0.25">
      <c r="AF494" s="10" t="e">
        <f>Trades!#REF!</f>
        <v>#REF!</v>
      </c>
    </row>
    <row r="495" spans="32:32" ht="15" hidden="1" customHeight="1" x14ac:dyDescent="0.25">
      <c r="AF495" s="10" t="e">
        <f>Trades!#REF!</f>
        <v>#REF!</v>
      </c>
    </row>
    <row r="496" spans="32:32" ht="15" hidden="1" customHeight="1" x14ac:dyDescent="0.25">
      <c r="AF496" s="10" t="e">
        <f>Trades!#REF!</f>
        <v>#REF!</v>
      </c>
    </row>
    <row r="497" spans="32:32" ht="15" hidden="1" customHeight="1" x14ac:dyDescent="0.25">
      <c r="AF497" s="10" t="e">
        <f>Trades!#REF!</f>
        <v>#REF!</v>
      </c>
    </row>
    <row r="498" spans="32:32" ht="15" hidden="1" customHeight="1" x14ac:dyDescent="0.25">
      <c r="AF498" s="10" t="e">
        <f>Trades!#REF!</f>
        <v>#REF!</v>
      </c>
    </row>
    <row r="499" spans="32:32" ht="15" hidden="1" customHeight="1" x14ac:dyDescent="0.25">
      <c r="AF499" s="10" t="e">
        <f>Trades!#REF!</f>
        <v>#REF!</v>
      </c>
    </row>
    <row r="500" spans="32:32" ht="15" hidden="1" customHeight="1" x14ac:dyDescent="0.25">
      <c r="AF500" s="10" t="e">
        <f>Trades!#REF!</f>
        <v>#REF!</v>
      </c>
    </row>
    <row r="501" spans="32:32" ht="15" hidden="1" customHeight="1" x14ac:dyDescent="0.25">
      <c r="AF501" s="10" t="e">
        <f>Trades!#REF!</f>
        <v>#REF!</v>
      </c>
    </row>
    <row r="502" spans="32:32" ht="15" hidden="1" customHeight="1" x14ac:dyDescent="0.25">
      <c r="AF502" s="10" t="e">
        <f>Trades!#REF!</f>
        <v>#REF!</v>
      </c>
    </row>
    <row r="503" spans="32:32" ht="15" hidden="1" customHeight="1" x14ac:dyDescent="0.25">
      <c r="AF503" s="10" t="e">
        <f>Trades!#REF!</f>
        <v>#REF!</v>
      </c>
    </row>
    <row r="504" spans="32:32" ht="15" hidden="1" customHeight="1" x14ac:dyDescent="0.25">
      <c r="AF504" s="10" t="e">
        <f>Trades!#REF!</f>
        <v>#REF!</v>
      </c>
    </row>
    <row r="505" spans="32:32" ht="15" hidden="1" customHeight="1" x14ac:dyDescent="0.25">
      <c r="AF505" s="10" t="e">
        <f>Trades!#REF!</f>
        <v>#REF!</v>
      </c>
    </row>
    <row r="506" spans="32:32" ht="15" hidden="1" customHeight="1" x14ac:dyDescent="0.25">
      <c r="AF506" s="10" t="e">
        <f>Trades!#REF!</f>
        <v>#REF!</v>
      </c>
    </row>
    <row r="507" spans="32:32" ht="15" hidden="1" customHeight="1" x14ac:dyDescent="0.25">
      <c r="AF507" s="10" t="e">
        <f>Trades!#REF!</f>
        <v>#REF!</v>
      </c>
    </row>
    <row r="508" spans="32:32" ht="15" hidden="1" customHeight="1" x14ac:dyDescent="0.25">
      <c r="AF508" s="10" t="e">
        <f>Trades!#REF!</f>
        <v>#REF!</v>
      </c>
    </row>
    <row r="509" spans="32:32" ht="15" hidden="1" customHeight="1" x14ac:dyDescent="0.25">
      <c r="AF509" s="10" t="e">
        <f>Trades!#REF!</f>
        <v>#REF!</v>
      </c>
    </row>
    <row r="510" spans="32:32" ht="15" hidden="1" customHeight="1" x14ac:dyDescent="0.25">
      <c r="AF510" s="10" t="e">
        <f>Trades!#REF!</f>
        <v>#REF!</v>
      </c>
    </row>
    <row r="511" spans="32:32" ht="15" hidden="1" customHeight="1" x14ac:dyDescent="0.25">
      <c r="AF511" s="10" t="e">
        <f>Trades!#REF!</f>
        <v>#REF!</v>
      </c>
    </row>
    <row r="512" spans="32:32" ht="15" hidden="1" customHeight="1" x14ac:dyDescent="0.25">
      <c r="AF512" s="10" t="e">
        <f>Trades!#REF!</f>
        <v>#REF!</v>
      </c>
    </row>
    <row r="513" spans="32:32" ht="15" hidden="1" customHeight="1" x14ac:dyDescent="0.25">
      <c r="AF513" s="10" t="e">
        <f>Trades!#REF!</f>
        <v>#REF!</v>
      </c>
    </row>
    <row r="514" spans="32:32" ht="15" hidden="1" customHeight="1" x14ac:dyDescent="0.25">
      <c r="AF514" s="10" t="e">
        <f>Trades!#REF!</f>
        <v>#REF!</v>
      </c>
    </row>
    <row r="515" spans="32:32" ht="15" hidden="1" customHeight="1" x14ac:dyDescent="0.25">
      <c r="AF515" s="10" t="e">
        <f>Trades!#REF!</f>
        <v>#REF!</v>
      </c>
    </row>
    <row r="516" spans="32:32" ht="15" hidden="1" customHeight="1" x14ac:dyDescent="0.25">
      <c r="AF516" s="10" t="e">
        <f>Trades!#REF!</f>
        <v>#REF!</v>
      </c>
    </row>
    <row r="517" spans="32:32" ht="15" hidden="1" customHeight="1" x14ac:dyDescent="0.25">
      <c r="AF517" s="10" t="e">
        <f>Trades!#REF!</f>
        <v>#REF!</v>
      </c>
    </row>
    <row r="518" spans="32:32" ht="15" hidden="1" customHeight="1" x14ac:dyDescent="0.25">
      <c r="AF518" s="10" t="e">
        <f>Trades!#REF!</f>
        <v>#REF!</v>
      </c>
    </row>
    <row r="519" spans="32:32" ht="15" hidden="1" customHeight="1" x14ac:dyDescent="0.25">
      <c r="AF519" s="10" t="e">
        <f>Trades!#REF!</f>
        <v>#REF!</v>
      </c>
    </row>
    <row r="520" spans="32:32" ht="15" hidden="1" customHeight="1" x14ac:dyDescent="0.25">
      <c r="AF520" s="10" t="e">
        <f>Trades!#REF!</f>
        <v>#REF!</v>
      </c>
    </row>
    <row r="521" spans="32:32" ht="15" hidden="1" customHeight="1" x14ac:dyDescent="0.25">
      <c r="AF521" s="10" t="e">
        <f>Trades!#REF!</f>
        <v>#REF!</v>
      </c>
    </row>
    <row r="522" spans="32:32" ht="15" hidden="1" customHeight="1" x14ac:dyDescent="0.25">
      <c r="AF522" s="10" t="e">
        <f>Trades!#REF!</f>
        <v>#REF!</v>
      </c>
    </row>
    <row r="523" spans="32:32" ht="15" hidden="1" customHeight="1" x14ac:dyDescent="0.25">
      <c r="AF523" s="10" t="e">
        <f>Trades!#REF!</f>
        <v>#REF!</v>
      </c>
    </row>
    <row r="524" spans="32:32" ht="15" hidden="1" customHeight="1" x14ac:dyDescent="0.25">
      <c r="AF524" s="10" t="e">
        <f>Trades!#REF!</f>
        <v>#REF!</v>
      </c>
    </row>
    <row r="525" spans="32:32" ht="15" hidden="1" customHeight="1" x14ac:dyDescent="0.25">
      <c r="AF525" s="10" t="e">
        <f>Trades!#REF!</f>
        <v>#REF!</v>
      </c>
    </row>
    <row r="526" spans="32:32" ht="15" hidden="1" customHeight="1" x14ac:dyDescent="0.25">
      <c r="AF526" s="10" t="e">
        <f>Trades!#REF!</f>
        <v>#REF!</v>
      </c>
    </row>
    <row r="527" spans="32:32" ht="15" hidden="1" customHeight="1" x14ac:dyDescent="0.25">
      <c r="AF527" s="10" t="e">
        <f>Trades!#REF!</f>
        <v>#REF!</v>
      </c>
    </row>
    <row r="528" spans="32:32" ht="15" hidden="1" customHeight="1" x14ac:dyDescent="0.25">
      <c r="AF528" s="10" t="e">
        <f>Trades!#REF!</f>
        <v>#REF!</v>
      </c>
    </row>
    <row r="529" spans="32:32" ht="15" hidden="1" customHeight="1" x14ac:dyDescent="0.25">
      <c r="AF529" s="10" t="e">
        <f>Trades!#REF!</f>
        <v>#REF!</v>
      </c>
    </row>
    <row r="530" spans="32:32" ht="15" hidden="1" customHeight="1" x14ac:dyDescent="0.25">
      <c r="AF530" s="10" t="e">
        <f>Trades!#REF!</f>
        <v>#REF!</v>
      </c>
    </row>
    <row r="531" spans="32:32" ht="15" hidden="1" customHeight="1" x14ac:dyDescent="0.25">
      <c r="AF531" s="10" t="e">
        <f>Trades!#REF!</f>
        <v>#REF!</v>
      </c>
    </row>
    <row r="532" spans="32:32" ht="15" hidden="1" customHeight="1" x14ac:dyDescent="0.25">
      <c r="AF532" s="10" t="e">
        <f>Trades!#REF!</f>
        <v>#REF!</v>
      </c>
    </row>
    <row r="533" spans="32:32" ht="15" hidden="1" customHeight="1" x14ac:dyDescent="0.25">
      <c r="AF533" s="10" t="e">
        <f>Trades!#REF!</f>
        <v>#REF!</v>
      </c>
    </row>
    <row r="534" spans="32:32" ht="15" hidden="1" customHeight="1" x14ac:dyDescent="0.25">
      <c r="AF534" s="10" t="e">
        <f>Trades!#REF!</f>
        <v>#REF!</v>
      </c>
    </row>
    <row r="535" spans="32:32" ht="15" hidden="1" customHeight="1" x14ac:dyDescent="0.25">
      <c r="AF535" s="10" t="e">
        <f>Trades!#REF!</f>
        <v>#REF!</v>
      </c>
    </row>
    <row r="536" spans="32:32" ht="15" hidden="1" customHeight="1" x14ac:dyDescent="0.25">
      <c r="AF536" s="10" t="e">
        <f>Trades!#REF!</f>
        <v>#REF!</v>
      </c>
    </row>
    <row r="537" spans="32:32" ht="15" hidden="1" customHeight="1" x14ac:dyDescent="0.25">
      <c r="AF537" s="10" t="e">
        <f>Trades!#REF!</f>
        <v>#REF!</v>
      </c>
    </row>
    <row r="538" spans="32:32" ht="15" hidden="1" customHeight="1" x14ac:dyDescent="0.25">
      <c r="AF538" s="10" t="e">
        <f>Trades!#REF!</f>
        <v>#REF!</v>
      </c>
    </row>
    <row r="539" spans="32:32" ht="15" hidden="1" customHeight="1" x14ac:dyDescent="0.25">
      <c r="AF539" s="10" t="e">
        <f>Trades!#REF!</f>
        <v>#REF!</v>
      </c>
    </row>
    <row r="540" spans="32:32" ht="15" hidden="1" customHeight="1" x14ac:dyDescent="0.25">
      <c r="AF540" s="10" t="e">
        <f>Trades!#REF!</f>
        <v>#REF!</v>
      </c>
    </row>
    <row r="541" spans="32:32" ht="15" hidden="1" customHeight="1" x14ac:dyDescent="0.25">
      <c r="AF541" s="10" t="e">
        <f>Trades!#REF!</f>
        <v>#REF!</v>
      </c>
    </row>
    <row r="542" spans="32:32" ht="15" hidden="1" customHeight="1" x14ac:dyDescent="0.25">
      <c r="AF542" s="10" t="e">
        <f>Trades!#REF!</f>
        <v>#REF!</v>
      </c>
    </row>
    <row r="543" spans="32:32" ht="15" hidden="1" customHeight="1" x14ac:dyDescent="0.25">
      <c r="AF543" s="10" t="e">
        <f>Trades!#REF!</f>
        <v>#REF!</v>
      </c>
    </row>
    <row r="544" spans="32:32" ht="15" hidden="1" customHeight="1" x14ac:dyDescent="0.25">
      <c r="AF544" s="10" t="e">
        <f>Trades!#REF!</f>
        <v>#REF!</v>
      </c>
    </row>
    <row r="545" spans="32:32" ht="15" hidden="1" customHeight="1" x14ac:dyDescent="0.25">
      <c r="AF545" s="10" t="e">
        <f>Trades!#REF!</f>
        <v>#REF!</v>
      </c>
    </row>
    <row r="546" spans="32:32" ht="15" hidden="1" customHeight="1" x14ac:dyDescent="0.25">
      <c r="AF546" s="10" t="e">
        <f>Trades!#REF!</f>
        <v>#REF!</v>
      </c>
    </row>
    <row r="547" spans="32:32" ht="15" hidden="1" customHeight="1" x14ac:dyDescent="0.25">
      <c r="AF547" s="10" t="e">
        <f>Trades!#REF!</f>
        <v>#REF!</v>
      </c>
    </row>
    <row r="548" spans="32:32" ht="15" hidden="1" customHeight="1" x14ac:dyDescent="0.25">
      <c r="AF548" s="10" t="e">
        <f>Trades!#REF!</f>
        <v>#REF!</v>
      </c>
    </row>
    <row r="549" spans="32:32" ht="15" hidden="1" customHeight="1" x14ac:dyDescent="0.25">
      <c r="AF549" s="10" t="e">
        <f>Trades!#REF!</f>
        <v>#REF!</v>
      </c>
    </row>
    <row r="550" spans="32:32" ht="15" hidden="1" customHeight="1" x14ac:dyDescent="0.25">
      <c r="AF550" s="10" t="e">
        <f>Trades!#REF!</f>
        <v>#REF!</v>
      </c>
    </row>
    <row r="551" spans="32:32" ht="15" hidden="1" customHeight="1" x14ac:dyDescent="0.25">
      <c r="AF551" s="10" t="e">
        <f>Trades!#REF!</f>
        <v>#REF!</v>
      </c>
    </row>
    <row r="552" spans="32:32" ht="15" hidden="1" customHeight="1" x14ac:dyDescent="0.25">
      <c r="AF552" s="10" t="e">
        <f>Trades!#REF!</f>
        <v>#REF!</v>
      </c>
    </row>
    <row r="553" spans="32:32" ht="15" hidden="1" customHeight="1" x14ac:dyDescent="0.25">
      <c r="AF553" s="10" t="e">
        <f>Trades!#REF!</f>
        <v>#REF!</v>
      </c>
    </row>
    <row r="554" spans="32:32" ht="15" hidden="1" customHeight="1" x14ac:dyDescent="0.25">
      <c r="AF554" s="10" t="e">
        <f>Trades!#REF!</f>
        <v>#REF!</v>
      </c>
    </row>
    <row r="555" spans="32:32" ht="15" hidden="1" customHeight="1" x14ac:dyDescent="0.25">
      <c r="AF555" s="10" t="e">
        <f>Trades!#REF!</f>
        <v>#REF!</v>
      </c>
    </row>
    <row r="556" spans="32:32" ht="15" hidden="1" customHeight="1" x14ac:dyDescent="0.25">
      <c r="AF556" s="10" t="e">
        <f>Trades!#REF!</f>
        <v>#REF!</v>
      </c>
    </row>
    <row r="557" spans="32:32" ht="15" hidden="1" customHeight="1" x14ac:dyDescent="0.25">
      <c r="AF557" s="10" t="e">
        <f>Trades!#REF!</f>
        <v>#REF!</v>
      </c>
    </row>
    <row r="558" spans="32:32" ht="15" hidden="1" customHeight="1" x14ac:dyDescent="0.25">
      <c r="AF558" s="10" t="e">
        <f>Trades!#REF!</f>
        <v>#REF!</v>
      </c>
    </row>
    <row r="559" spans="32:32" ht="15" hidden="1" customHeight="1" x14ac:dyDescent="0.25">
      <c r="AF559" s="10" t="e">
        <f>Trades!#REF!</f>
        <v>#REF!</v>
      </c>
    </row>
    <row r="560" spans="32:32" ht="15" hidden="1" customHeight="1" x14ac:dyDescent="0.25">
      <c r="AF560" s="10" t="e">
        <f>Trades!#REF!</f>
        <v>#REF!</v>
      </c>
    </row>
    <row r="561" spans="32:32" ht="15" hidden="1" customHeight="1" x14ac:dyDescent="0.25">
      <c r="AF561" s="10" t="e">
        <f>Trades!#REF!</f>
        <v>#REF!</v>
      </c>
    </row>
    <row r="562" spans="32:32" ht="15" hidden="1" customHeight="1" x14ac:dyDescent="0.25">
      <c r="AF562" s="10" t="e">
        <f>Trades!#REF!</f>
        <v>#REF!</v>
      </c>
    </row>
    <row r="563" spans="32:32" ht="15" hidden="1" customHeight="1" x14ac:dyDescent="0.25">
      <c r="AF563" s="10" t="e">
        <f>Trades!#REF!</f>
        <v>#REF!</v>
      </c>
    </row>
    <row r="564" spans="32:32" ht="15" hidden="1" customHeight="1" x14ac:dyDescent="0.25">
      <c r="AF564" s="10" t="e">
        <f>Trades!#REF!</f>
        <v>#REF!</v>
      </c>
    </row>
    <row r="565" spans="32:32" ht="15" hidden="1" customHeight="1" x14ac:dyDescent="0.25">
      <c r="AF565" s="10" t="e">
        <f>Trades!#REF!</f>
        <v>#REF!</v>
      </c>
    </row>
    <row r="566" spans="32:32" ht="15" hidden="1" customHeight="1" x14ac:dyDescent="0.25">
      <c r="AF566" s="10" t="e">
        <f>Trades!#REF!</f>
        <v>#REF!</v>
      </c>
    </row>
    <row r="567" spans="32:32" ht="15" hidden="1" customHeight="1" x14ac:dyDescent="0.25">
      <c r="AF567" s="10" t="e">
        <f>Trades!#REF!</f>
        <v>#REF!</v>
      </c>
    </row>
    <row r="568" spans="32:32" ht="15" hidden="1" customHeight="1" x14ac:dyDescent="0.25">
      <c r="AF568" s="10" t="e">
        <f>Trades!#REF!</f>
        <v>#REF!</v>
      </c>
    </row>
    <row r="569" spans="32:32" ht="15" hidden="1" customHeight="1" x14ac:dyDescent="0.25">
      <c r="AF569" s="10" t="e">
        <f>Trades!#REF!</f>
        <v>#REF!</v>
      </c>
    </row>
    <row r="570" spans="32:32" ht="15" hidden="1" customHeight="1" x14ac:dyDescent="0.25">
      <c r="AF570" s="10" t="e">
        <f>Trades!#REF!</f>
        <v>#REF!</v>
      </c>
    </row>
    <row r="571" spans="32:32" ht="15" hidden="1" customHeight="1" x14ac:dyDescent="0.25">
      <c r="AF571" s="10" t="e">
        <f>Trades!#REF!</f>
        <v>#REF!</v>
      </c>
    </row>
    <row r="572" spans="32:32" ht="15" hidden="1" customHeight="1" x14ac:dyDescent="0.25">
      <c r="AF572" s="10" t="e">
        <f>Trades!#REF!</f>
        <v>#REF!</v>
      </c>
    </row>
    <row r="573" spans="32:32" ht="15" hidden="1" customHeight="1" x14ac:dyDescent="0.25">
      <c r="AF573" s="10" t="e">
        <f>Trades!#REF!</f>
        <v>#REF!</v>
      </c>
    </row>
    <row r="574" spans="32:32" ht="15" hidden="1" customHeight="1" x14ac:dyDescent="0.25">
      <c r="AF574" s="10" t="e">
        <f>Trades!#REF!</f>
        <v>#REF!</v>
      </c>
    </row>
    <row r="575" spans="32:32" ht="15" hidden="1" customHeight="1" x14ac:dyDescent="0.25">
      <c r="AF575" s="10" t="e">
        <f>Trades!#REF!</f>
        <v>#REF!</v>
      </c>
    </row>
    <row r="576" spans="32:32" ht="15" hidden="1" customHeight="1" x14ac:dyDescent="0.25">
      <c r="AF576" s="10" t="e">
        <f>Trades!#REF!</f>
        <v>#REF!</v>
      </c>
    </row>
    <row r="577" spans="32:32" ht="15" hidden="1" customHeight="1" x14ac:dyDescent="0.25">
      <c r="AF577" s="10" t="e">
        <f>Trades!#REF!</f>
        <v>#REF!</v>
      </c>
    </row>
    <row r="578" spans="32:32" ht="15" hidden="1" customHeight="1" x14ac:dyDescent="0.25">
      <c r="AF578" s="10" t="e">
        <f>Trades!#REF!</f>
        <v>#REF!</v>
      </c>
    </row>
    <row r="579" spans="32:32" ht="15" hidden="1" customHeight="1" x14ac:dyDescent="0.25">
      <c r="AF579" s="10" t="e">
        <f>Trades!#REF!</f>
        <v>#REF!</v>
      </c>
    </row>
    <row r="580" spans="32:32" ht="15" hidden="1" customHeight="1" x14ac:dyDescent="0.25">
      <c r="AF580" s="10" t="e">
        <f>Trades!#REF!</f>
        <v>#REF!</v>
      </c>
    </row>
    <row r="581" spans="32:32" ht="15" hidden="1" customHeight="1" x14ac:dyDescent="0.25">
      <c r="AF581" s="10" t="e">
        <f>Trades!#REF!</f>
        <v>#REF!</v>
      </c>
    </row>
    <row r="582" spans="32:32" ht="15" hidden="1" customHeight="1" x14ac:dyDescent="0.25">
      <c r="AF582" s="10" t="e">
        <f>Trades!#REF!</f>
        <v>#REF!</v>
      </c>
    </row>
    <row r="583" spans="32:32" ht="15" hidden="1" customHeight="1" x14ac:dyDescent="0.25">
      <c r="AF583" s="10" t="e">
        <f>Trades!#REF!</f>
        <v>#REF!</v>
      </c>
    </row>
    <row r="584" spans="32:32" ht="15" hidden="1" customHeight="1" x14ac:dyDescent="0.25">
      <c r="AF584" s="10" t="e">
        <f>Trades!#REF!</f>
        <v>#REF!</v>
      </c>
    </row>
    <row r="585" spans="32:32" ht="15" hidden="1" customHeight="1" x14ac:dyDescent="0.25">
      <c r="AF585" s="10" t="e">
        <f>Trades!#REF!</f>
        <v>#REF!</v>
      </c>
    </row>
    <row r="586" spans="32:32" ht="15" hidden="1" customHeight="1" x14ac:dyDescent="0.25">
      <c r="AF586" s="10" t="e">
        <f>Trades!#REF!</f>
        <v>#REF!</v>
      </c>
    </row>
    <row r="587" spans="32:32" ht="15" hidden="1" customHeight="1" x14ac:dyDescent="0.25">
      <c r="AF587" s="10" t="e">
        <f>Trades!#REF!</f>
        <v>#REF!</v>
      </c>
    </row>
    <row r="588" spans="32:32" ht="15" hidden="1" customHeight="1" x14ac:dyDescent="0.25">
      <c r="AF588" s="10" t="e">
        <f>Trades!#REF!</f>
        <v>#REF!</v>
      </c>
    </row>
    <row r="589" spans="32:32" ht="15" hidden="1" customHeight="1" x14ac:dyDescent="0.25">
      <c r="AF589" s="10" t="e">
        <f>Trades!#REF!</f>
        <v>#REF!</v>
      </c>
    </row>
    <row r="590" spans="32:32" ht="15" hidden="1" customHeight="1" x14ac:dyDescent="0.25">
      <c r="AF590" s="10" t="e">
        <f>Trades!#REF!</f>
        <v>#REF!</v>
      </c>
    </row>
    <row r="591" spans="32:32" ht="15" hidden="1" customHeight="1" x14ac:dyDescent="0.25">
      <c r="AF591" s="10" t="e">
        <f>Trades!#REF!</f>
        <v>#REF!</v>
      </c>
    </row>
    <row r="592" spans="32:32" ht="15" hidden="1" customHeight="1" x14ac:dyDescent="0.25">
      <c r="AF592" s="10" t="e">
        <f>Trades!#REF!</f>
        <v>#REF!</v>
      </c>
    </row>
    <row r="593" spans="32:32" ht="15" hidden="1" customHeight="1" x14ac:dyDescent="0.25">
      <c r="AF593" s="10" t="e">
        <f>Trades!#REF!</f>
        <v>#REF!</v>
      </c>
    </row>
    <row r="594" spans="32:32" ht="15" hidden="1" customHeight="1" x14ac:dyDescent="0.25">
      <c r="AF594" s="10" t="e">
        <f>Trades!#REF!</f>
        <v>#REF!</v>
      </c>
    </row>
    <row r="595" spans="32:32" ht="15" hidden="1" customHeight="1" x14ac:dyDescent="0.25">
      <c r="AF595" s="10" t="e">
        <f>Trades!#REF!</f>
        <v>#REF!</v>
      </c>
    </row>
    <row r="596" spans="32:32" ht="15" hidden="1" customHeight="1" x14ac:dyDescent="0.25">
      <c r="AF596" s="10" t="e">
        <f>Trades!#REF!</f>
        <v>#REF!</v>
      </c>
    </row>
    <row r="597" spans="32:32" ht="15" hidden="1" customHeight="1" x14ac:dyDescent="0.25">
      <c r="AF597" s="10" t="e">
        <f>Trades!#REF!</f>
        <v>#REF!</v>
      </c>
    </row>
    <row r="598" spans="32:32" ht="15" hidden="1" customHeight="1" x14ac:dyDescent="0.25">
      <c r="AF598" s="10" t="e">
        <f>Trades!#REF!</f>
        <v>#REF!</v>
      </c>
    </row>
    <row r="599" spans="32:32" ht="15" hidden="1" customHeight="1" x14ac:dyDescent="0.25">
      <c r="AF599" s="10" t="e">
        <f>Trades!#REF!</f>
        <v>#REF!</v>
      </c>
    </row>
    <row r="600" spans="32:32" ht="15" hidden="1" customHeight="1" x14ac:dyDescent="0.25">
      <c r="AF600" s="10" t="e">
        <f>Trades!#REF!</f>
        <v>#REF!</v>
      </c>
    </row>
    <row r="601" spans="32:32" ht="15" hidden="1" customHeight="1" x14ac:dyDescent="0.25">
      <c r="AF601" s="10" t="e">
        <f>Trades!#REF!</f>
        <v>#REF!</v>
      </c>
    </row>
    <row r="602" spans="32:32" ht="15" hidden="1" customHeight="1" x14ac:dyDescent="0.25">
      <c r="AF602" s="10" t="e">
        <f>Trades!#REF!</f>
        <v>#REF!</v>
      </c>
    </row>
    <row r="603" spans="32:32" ht="15" hidden="1" customHeight="1" x14ac:dyDescent="0.25">
      <c r="AF603" s="10" t="e">
        <f>Trades!#REF!</f>
        <v>#REF!</v>
      </c>
    </row>
    <row r="604" spans="32:32" ht="15" hidden="1" customHeight="1" x14ac:dyDescent="0.25">
      <c r="AF604" s="10" t="e">
        <f>Trades!#REF!</f>
        <v>#REF!</v>
      </c>
    </row>
    <row r="605" spans="32:32" ht="15" hidden="1" customHeight="1" x14ac:dyDescent="0.25">
      <c r="AF605" s="10" t="e">
        <f>Trades!#REF!</f>
        <v>#REF!</v>
      </c>
    </row>
    <row r="606" spans="32:32" ht="15" hidden="1" customHeight="1" x14ac:dyDescent="0.25">
      <c r="AF606" s="10" t="e">
        <f>Trades!#REF!</f>
        <v>#REF!</v>
      </c>
    </row>
    <row r="607" spans="32:32" ht="15" hidden="1" customHeight="1" x14ac:dyDescent="0.25">
      <c r="AF607" s="10" t="e">
        <f>Trades!#REF!</f>
        <v>#REF!</v>
      </c>
    </row>
    <row r="608" spans="32:32" ht="15" hidden="1" customHeight="1" x14ac:dyDescent="0.25">
      <c r="AF608" s="10" t="e">
        <f>Trades!#REF!</f>
        <v>#REF!</v>
      </c>
    </row>
    <row r="609" spans="32:32" ht="15" hidden="1" customHeight="1" x14ac:dyDescent="0.25">
      <c r="AF609" s="10" t="e">
        <f>Trades!#REF!</f>
        <v>#REF!</v>
      </c>
    </row>
    <row r="610" spans="32:32" ht="15" hidden="1" customHeight="1" x14ac:dyDescent="0.25">
      <c r="AF610" s="10" t="e">
        <f>Trades!#REF!</f>
        <v>#REF!</v>
      </c>
    </row>
    <row r="611" spans="32:32" ht="15" hidden="1" customHeight="1" x14ac:dyDescent="0.25">
      <c r="AF611" s="10" t="e">
        <f>Trades!#REF!</f>
        <v>#REF!</v>
      </c>
    </row>
    <row r="612" spans="32:32" ht="15" hidden="1" customHeight="1" x14ac:dyDescent="0.25">
      <c r="AF612" s="10" t="e">
        <f>Trades!#REF!</f>
        <v>#REF!</v>
      </c>
    </row>
    <row r="613" spans="32:32" ht="15" hidden="1" customHeight="1" x14ac:dyDescent="0.25">
      <c r="AF613" s="10" t="e">
        <f>Trades!#REF!</f>
        <v>#REF!</v>
      </c>
    </row>
    <row r="614" spans="32:32" ht="15" hidden="1" customHeight="1" x14ac:dyDescent="0.25">
      <c r="AF614" s="10" t="e">
        <f>Trades!#REF!</f>
        <v>#REF!</v>
      </c>
    </row>
    <row r="615" spans="32:32" ht="15" hidden="1" customHeight="1" x14ac:dyDescent="0.25">
      <c r="AF615" s="10" t="e">
        <f>Trades!#REF!</f>
        <v>#REF!</v>
      </c>
    </row>
    <row r="616" spans="32:32" ht="15" hidden="1" customHeight="1" x14ac:dyDescent="0.25">
      <c r="AF616" s="10" t="e">
        <f>Trades!#REF!</f>
        <v>#REF!</v>
      </c>
    </row>
    <row r="617" spans="32:32" ht="15" hidden="1" customHeight="1" x14ac:dyDescent="0.25">
      <c r="AF617" s="10" t="e">
        <f>Trades!#REF!</f>
        <v>#REF!</v>
      </c>
    </row>
    <row r="618" spans="32:32" ht="15" hidden="1" customHeight="1" x14ac:dyDescent="0.25">
      <c r="AF618" s="10" t="e">
        <f>Trades!#REF!</f>
        <v>#REF!</v>
      </c>
    </row>
    <row r="619" spans="32:32" ht="15" hidden="1" customHeight="1" x14ac:dyDescent="0.25">
      <c r="AF619" s="10" t="e">
        <f>Trades!#REF!</f>
        <v>#REF!</v>
      </c>
    </row>
    <row r="620" spans="32:32" ht="15" hidden="1" customHeight="1" x14ac:dyDescent="0.25">
      <c r="AF620" s="10" t="e">
        <f>Trades!#REF!</f>
        <v>#REF!</v>
      </c>
    </row>
    <row r="621" spans="32:32" ht="15" hidden="1" customHeight="1" x14ac:dyDescent="0.25">
      <c r="AF621" s="10" t="e">
        <f>Trades!#REF!</f>
        <v>#REF!</v>
      </c>
    </row>
    <row r="622" spans="32:32" ht="15" hidden="1" customHeight="1" x14ac:dyDescent="0.25">
      <c r="AF622" s="10" t="e">
        <f>Trades!#REF!</f>
        <v>#REF!</v>
      </c>
    </row>
    <row r="623" spans="32:32" ht="15" hidden="1" customHeight="1" x14ac:dyDescent="0.25">
      <c r="AF623" s="10" t="e">
        <f>Trades!#REF!</f>
        <v>#REF!</v>
      </c>
    </row>
    <row r="624" spans="32:32" ht="15" hidden="1" customHeight="1" x14ac:dyDescent="0.25">
      <c r="AF624" s="10" t="e">
        <f>Trades!#REF!</f>
        <v>#REF!</v>
      </c>
    </row>
    <row r="625" spans="32:32" ht="15" hidden="1" customHeight="1" x14ac:dyDescent="0.25">
      <c r="AF625" s="10" t="e">
        <f>Trades!#REF!</f>
        <v>#REF!</v>
      </c>
    </row>
    <row r="626" spans="32:32" ht="15" hidden="1" customHeight="1" x14ac:dyDescent="0.25">
      <c r="AF626" s="10" t="e">
        <f>Trades!#REF!</f>
        <v>#REF!</v>
      </c>
    </row>
    <row r="627" spans="32:32" ht="15" hidden="1" customHeight="1" x14ac:dyDescent="0.25">
      <c r="AF627" s="10" t="e">
        <f>Trades!#REF!</f>
        <v>#REF!</v>
      </c>
    </row>
    <row r="628" spans="32:32" ht="15" hidden="1" customHeight="1" x14ac:dyDescent="0.25">
      <c r="AF628" s="10" t="e">
        <f>Trades!#REF!</f>
        <v>#REF!</v>
      </c>
    </row>
    <row r="629" spans="32:32" ht="15" hidden="1" customHeight="1" x14ac:dyDescent="0.25">
      <c r="AF629" s="10" t="e">
        <f>Trades!#REF!</f>
        <v>#REF!</v>
      </c>
    </row>
    <row r="630" spans="32:32" ht="15" hidden="1" customHeight="1" x14ac:dyDescent="0.25">
      <c r="AF630" s="10" t="e">
        <f>Trades!#REF!</f>
        <v>#REF!</v>
      </c>
    </row>
    <row r="631" spans="32:32" ht="15" hidden="1" customHeight="1" x14ac:dyDescent="0.25">
      <c r="AF631" s="10" t="e">
        <f>Trades!#REF!</f>
        <v>#REF!</v>
      </c>
    </row>
    <row r="632" spans="32:32" ht="15" hidden="1" customHeight="1" x14ac:dyDescent="0.25">
      <c r="AF632" s="10" t="e">
        <f>Trades!#REF!</f>
        <v>#REF!</v>
      </c>
    </row>
    <row r="633" spans="32:32" ht="15" hidden="1" customHeight="1" x14ac:dyDescent="0.25">
      <c r="AF633" s="10" t="e">
        <f>Trades!#REF!</f>
        <v>#REF!</v>
      </c>
    </row>
    <row r="634" spans="32:32" ht="15" hidden="1" customHeight="1" x14ac:dyDescent="0.25">
      <c r="AF634" s="10" t="e">
        <f>Trades!#REF!</f>
        <v>#REF!</v>
      </c>
    </row>
    <row r="635" spans="32:32" ht="15" hidden="1" customHeight="1" x14ac:dyDescent="0.25">
      <c r="AF635" s="10" t="e">
        <f>Trades!#REF!</f>
        <v>#REF!</v>
      </c>
    </row>
    <row r="636" spans="32:32" ht="15" hidden="1" customHeight="1" x14ac:dyDescent="0.25">
      <c r="AF636" s="10" t="e">
        <f>Trades!#REF!</f>
        <v>#REF!</v>
      </c>
    </row>
    <row r="637" spans="32:32" ht="15" hidden="1" customHeight="1" x14ac:dyDescent="0.25">
      <c r="AF637" s="10" t="e">
        <f>Trades!#REF!</f>
        <v>#REF!</v>
      </c>
    </row>
    <row r="638" spans="32:32" ht="15" hidden="1" customHeight="1" x14ac:dyDescent="0.25">
      <c r="AF638" s="10" t="e">
        <f>Trades!#REF!</f>
        <v>#REF!</v>
      </c>
    </row>
    <row r="639" spans="32:32" ht="15" hidden="1" customHeight="1" x14ac:dyDescent="0.25">
      <c r="AF639" s="10" t="e">
        <f>Trades!#REF!</f>
        <v>#REF!</v>
      </c>
    </row>
    <row r="640" spans="32:32" ht="15" hidden="1" customHeight="1" x14ac:dyDescent="0.25">
      <c r="AF640" s="10" t="e">
        <f>Trades!#REF!</f>
        <v>#REF!</v>
      </c>
    </row>
    <row r="641" spans="32:32" ht="15" hidden="1" customHeight="1" x14ac:dyDescent="0.25">
      <c r="AF641" s="10" t="e">
        <f>Trades!#REF!</f>
        <v>#REF!</v>
      </c>
    </row>
    <row r="642" spans="32:32" ht="15" hidden="1" customHeight="1" x14ac:dyDescent="0.25">
      <c r="AF642" s="10" t="e">
        <f>Trades!#REF!</f>
        <v>#REF!</v>
      </c>
    </row>
    <row r="643" spans="32:32" ht="15" hidden="1" customHeight="1" x14ac:dyDescent="0.25">
      <c r="AF643" s="10" t="e">
        <f>Trades!#REF!</f>
        <v>#REF!</v>
      </c>
    </row>
    <row r="644" spans="32:32" ht="15" hidden="1" customHeight="1" x14ac:dyDescent="0.25">
      <c r="AF644" s="10" t="e">
        <f>Trades!#REF!</f>
        <v>#REF!</v>
      </c>
    </row>
    <row r="645" spans="32:32" ht="15" hidden="1" customHeight="1" x14ac:dyDescent="0.25">
      <c r="AF645" s="10" t="e">
        <f>Trades!#REF!</f>
        <v>#REF!</v>
      </c>
    </row>
    <row r="646" spans="32:32" ht="15" hidden="1" customHeight="1" x14ac:dyDescent="0.25">
      <c r="AF646" s="10" t="e">
        <f>Trades!#REF!</f>
        <v>#REF!</v>
      </c>
    </row>
    <row r="647" spans="32:32" ht="15" hidden="1" customHeight="1" x14ac:dyDescent="0.25">
      <c r="AF647" s="10" t="e">
        <f>Trades!#REF!</f>
        <v>#REF!</v>
      </c>
    </row>
    <row r="648" spans="32:32" ht="15" hidden="1" customHeight="1" x14ac:dyDescent="0.25">
      <c r="AF648" s="10" t="e">
        <f>Trades!#REF!</f>
        <v>#REF!</v>
      </c>
    </row>
    <row r="649" spans="32:32" ht="15" hidden="1" customHeight="1" x14ac:dyDescent="0.25">
      <c r="AF649" s="10" t="e">
        <f>Trades!#REF!</f>
        <v>#REF!</v>
      </c>
    </row>
    <row r="650" spans="32:32" ht="15" hidden="1" customHeight="1" x14ac:dyDescent="0.25">
      <c r="AF650" s="10" t="e">
        <f>Trades!#REF!</f>
        <v>#REF!</v>
      </c>
    </row>
    <row r="651" spans="32:32" ht="15" hidden="1" customHeight="1" x14ac:dyDescent="0.25">
      <c r="AF651" s="10" t="e">
        <f>Trades!#REF!</f>
        <v>#REF!</v>
      </c>
    </row>
    <row r="652" spans="32:32" ht="15" hidden="1" customHeight="1" x14ac:dyDescent="0.25">
      <c r="AF652" s="10" t="e">
        <f>Trades!#REF!</f>
        <v>#REF!</v>
      </c>
    </row>
    <row r="653" spans="32:32" ht="15" hidden="1" customHeight="1" x14ac:dyDescent="0.25">
      <c r="AF653" s="10" t="e">
        <f>Trades!#REF!</f>
        <v>#REF!</v>
      </c>
    </row>
    <row r="654" spans="32:32" ht="15" hidden="1" customHeight="1" x14ac:dyDescent="0.25">
      <c r="AF654" s="10" t="e">
        <f>Trades!#REF!</f>
        <v>#REF!</v>
      </c>
    </row>
    <row r="655" spans="32:32" ht="15" hidden="1" customHeight="1" x14ac:dyDescent="0.25">
      <c r="AF655" s="10" t="e">
        <f>Trades!#REF!</f>
        <v>#REF!</v>
      </c>
    </row>
    <row r="656" spans="32:32" ht="15" hidden="1" customHeight="1" x14ac:dyDescent="0.25">
      <c r="AF656" s="10" t="e">
        <f>Trades!#REF!</f>
        <v>#REF!</v>
      </c>
    </row>
    <row r="657" spans="32:32" ht="15" hidden="1" customHeight="1" x14ac:dyDescent="0.25">
      <c r="AF657" s="10" t="e">
        <f>Trades!#REF!</f>
        <v>#REF!</v>
      </c>
    </row>
    <row r="658" spans="32:32" ht="15" hidden="1" customHeight="1" x14ac:dyDescent="0.25">
      <c r="AF658" s="10" t="e">
        <f>Trades!#REF!</f>
        <v>#REF!</v>
      </c>
    </row>
    <row r="659" spans="32:32" ht="15" hidden="1" customHeight="1" x14ac:dyDescent="0.25">
      <c r="AF659" s="10" t="e">
        <f>Trades!#REF!</f>
        <v>#REF!</v>
      </c>
    </row>
    <row r="660" spans="32:32" ht="15" hidden="1" customHeight="1" x14ac:dyDescent="0.25">
      <c r="AF660" s="10" t="e">
        <f>Trades!#REF!</f>
        <v>#REF!</v>
      </c>
    </row>
    <row r="661" spans="32:32" ht="15" hidden="1" customHeight="1" x14ac:dyDescent="0.25">
      <c r="AF661" s="10" t="e">
        <f>Trades!#REF!</f>
        <v>#REF!</v>
      </c>
    </row>
    <row r="662" spans="32:32" ht="15" hidden="1" customHeight="1" x14ac:dyDescent="0.25">
      <c r="AF662" s="10" t="e">
        <f>Trades!#REF!</f>
        <v>#REF!</v>
      </c>
    </row>
    <row r="663" spans="32:32" ht="15" hidden="1" customHeight="1" x14ac:dyDescent="0.25">
      <c r="AF663" s="10" t="e">
        <f>Trades!#REF!</f>
        <v>#REF!</v>
      </c>
    </row>
    <row r="664" spans="32:32" ht="15" hidden="1" customHeight="1" x14ac:dyDescent="0.25">
      <c r="AF664" s="10" t="e">
        <f>Trades!#REF!</f>
        <v>#REF!</v>
      </c>
    </row>
    <row r="665" spans="32:32" ht="15" hidden="1" customHeight="1" x14ac:dyDescent="0.25">
      <c r="AF665" s="10" t="e">
        <f>Trades!#REF!</f>
        <v>#REF!</v>
      </c>
    </row>
    <row r="666" spans="32:32" ht="15" hidden="1" customHeight="1" x14ac:dyDescent="0.25">
      <c r="AF666" s="10" t="e">
        <f>Trades!#REF!</f>
        <v>#REF!</v>
      </c>
    </row>
    <row r="667" spans="32:32" ht="15" hidden="1" customHeight="1" x14ac:dyDescent="0.25">
      <c r="AF667" s="10" t="e">
        <f>Trades!#REF!</f>
        <v>#REF!</v>
      </c>
    </row>
    <row r="668" spans="32:32" ht="15" hidden="1" customHeight="1" x14ac:dyDescent="0.25">
      <c r="AF668" s="10" t="e">
        <f>Trades!#REF!</f>
        <v>#REF!</v>
      </c>
    </row>
    <row r="669" spans="32:32" ht="15" hidden="1" customHeight="1" x14ac:dyDescent="0.25">
      <c r="AF669" s="10" t="e">
        <f>Trades!#REF!</f>
        <v>#REF!</v>
      </c>
    </row>
    <row r="670" spans="32:32" ht="15" hidden="1" customHeight="1" x14ac:dyDescent="0.25">
      <c r="AF670" s="10" t="e">
        <f>Trades!#REF!</f>
        <v>#REF!</v>
      </c>
    </row>
    <row r="671" spans="32:32" ht="15" hidden="1" customHeight="1" x14ac:dyDescent="0.25">
      <c r="AF671" s="10" t="e">
        <f>Trades!#REF!</f>
        <v>#REF!</v>
      </c>
    </row>
    <row r="672" spans="32:32" ht="15" hidden="1" customHeight="1" x14ac:dyDescent="0.25">
      <c r="AF672" s="10" t="e">
        <f>Trades!#REF!</f>
        <v>#REF!</v>
      </c>
    </row>
    <row r="673" spans="32:32" ht="15" hidden="1" customHeight="1" x14ac:dyDescent="0.25">
      <c r="AF673" s="10" t="e">
        <f>Trades!#REF!</f>
        <v>#REF!</v>
      </c>
    </row>
    <row r="674" spans="32:32" ht="15" hidden="1" customHeight="1" x14ac:dyDescent="0.25">
      <c r="AF674" s="10" t="e">
        <f>Trades!#REF!</f>
        <v>#REF!</v>
      </c>
    </row>
    <row r="675" spans="32:32" ht="15" hidden="1" customHeight="1" x14ac:dyDescent="0.25">
      <c r="AF675" s="10" t="e">
        <f>Trades!#REF!</f>
        <v>#REF!</v>
      </c>
    </row>
    <row r="676" spans="32:32" ht="15" hidden="1" customHeight="1" x14ac:dyDescent="0.25">
      <c r="AF676" s="10" t="e">
        <f>Trades!#REF!</f>
        <v>#REF!</v>
      </c>
    </row>
    <row r="677" spans="32:32" ht="15" hidden="1" customHeight="1" x14ac:dyDescent="0.25">
      <c r="AF677" s="10" t="e">
        <f>Trades!#REF!</f>
        <v>#REF!</v>
      </c>
    </row>
    <row r="678" spans="32:32" ht="15" hidden="1" customHeight="1" x14ac:dyDescent="0.25">
      <c r="AF678" s="10" t="e">
        <f>Trades!#REF!</f>
        <v>#REF!</v>
      </c>
    </row>
    <row r="679" spans="32:32" ht="15" hidden="1" customHeight="1" x14ac:dyDescent="0.25">
      <c r="AF679" s="10" t="e">
        <f>Trades!#REF!</f>
        <v>#REF!</v>
      </c>
    </row>
    <row r="680" spans="32:32" ht="15" hidden="1" customHeight="1" x14ac:dyDescent="0.25">
      <c r="AF680" s="10" t="e">
        <f>Trades!#REF!</f>
        <v>#REF!</v>
      </c>
    </row>
    <row r="681" spans="32:32" ht="15" hidden="1" customHeight="1" x14ac:dyDescent="0.25">
      <c r="AF681" s="10" t="e">
        <f>Trades!#REF!</f>
        <v>#REF!</v>
      </c>
    </row>
    <row r="682" spans="32:32" ht="15" hidden="1" customHeight="1" x14ac:dyDescent="0.25">
      <c r="AF682" s="10" t="e">
        <f>Trades!#REF!</f>
        <v>#REF!</v>
      </c>
    </row>
    <row r="683" spans="32:32" ht="15" hidden="1" customHeight="1" x14ac:dyDescent="0.25">
      <c r="AF683" s="10" t="e">
        <f>Trades!#REF!</f>
        <v>#REF!</v>
      </c>
    </row>
    <row r="684" spans="32:32" ht="15" hidden="1" customHeight="1" x14ac:dyDescent="0.25">
      <c r="AF684" s="10" t="e">
        <f>Trades!#REF!</f>
        <v>#REF!</v>
      </c>
    </row>
    <row r="685" spans="32:32" ht="15" hidden="1" customHeight="1" x14ac:dyDescent="0.25">
      <c r="AF685" s="10" t="e">
        <f>Trades!#REF!</f>
        <v>#REF!</v>
      </c>
    </row>
    <row r="686" spans="32:32" ht="15" hidden="1" customHeight="1" x14ac:dyDescent="0.25">
      <c r="AF686" s="10" t="e">
        <f>Trades!#REF!</f>
        <v>#REF!</v>
      </c>
    </row>
    <row r="687" spans="32:32" ht="15" hidden="1" customHeight="1" x14ac:dyDescent="0.25">
      <c r="AF687" s="10" t="e">
        <f>Trades!#REF!</f>
        <v>#REF!</v>
      </c>
    </row>
    <row r="688" spans="32:32" ht="15" hidden="1" customHeight="1" x14ac:dyDescent="0.25">
      <c r="AF688" s="10" t="e">
        <f>Trades!#REF!</f>
        <v>#REF!</v>
      </c>
    </row>
    <row r="689" spans="32:32" ht="15" hidden="1" customHeight="1" x14ac:dyDescent="0.25">
      <c r="AF689" s="10" t="e">
        <f>Trades!#REF!</f>
        <v>#REF!</v>
      </c>
    </row>
    <row r="690" spans="32:32" ht="15" hidden="1" customHeight="1" x14ac:dyDescent="0.25">
      <c r="AF690" s="10" t="e">
        <f>Trades!#REF!</f>
        <v>#REF!</v>
      </c>
    </row>
    <row r="691" spans="32:32" ht="15" hidden="1" customHeight="1" x14ac:dyDescent="0.25">
      <c r="AF691" s="10" t="e">
        <f>Trades!#REF!</f>
        <v>#REF!</v>
      </c>
    </row>
    <row r="692" spans="32:32" ht="15" hidden="1" customHeight="1" x14ac:dyDescent="0.25">
      <c r="AF692" s="10" t="e">
        <f>Trades!#REF!</f>
        <v>#REF!</v>
      </c>
    </row>
    <row r="693" spans="32:32" ht="15" hidden="1" customHeight="1" x14ac:dyDescent="0.25">
      <c r="AF693" s="10" t="e">
        <f>Trades!#REF!</f>
        <v>#REF!</v>
      </c>
    </row>
    <row r="694" spans="32:32" ht="15" hidden="1" customHeight="1" x14ac:dyDescent="0.25">
      <c r="AF694" s="10" t="e">
        <f>Trades!#REF!</f>
        <v>#REF!</v>
      </c>
    </row>
    <row r="695" spans="32:32" ht="15" hidden="1" customHeight="1" x14ac:dyDescent="0.25">
      <c r="AF695" s="10" t="e">
        <f>Trades!#REF!</f>
        <v>#REF!</v>
      </c>
    </row>
    <row r="696" spans="32:32" ht="15" hidden="1" customHeight="1" x14ac:dyDescent="0.25">
      <c r="AF696" s="10" t="e">
        <f>Trades!#REF!</f>
        <v>#REF!</v>
      </c>
    </row>
    <row r="697" spans="32:32" ht="15" hidden="1" customHeight="1" x14ac:dyDescent="0.25">
      <c r="AF697" s="10" t="e">
        <f>Trades!#REF!</f>
        <v>#REF!</v>
      </c>
    </row>
    <row r="698" spans="32:32" ht="15" hidden="1" customHeight="1" x14ac:dyDescent="0.25">
      <c r="AF698" s="10" t="e">
        <f>Trades!#REF!</f>
        <v>#REF!</v>
      </c>
    </row>
    <row r="699" spans="32:32" ht="15" hidden="1" customHeight="1" x14ac:dyDescent="0.25">
      <c r="AF699" s="10" t="e">
        <f>Trades!#REF!</f>
        <v>#REF!</v>
      </c>
    </row>
    <row r="700" spans="32:32" ht="15" hidden="1" customHeight="1" x14ac:dyDescent="0.25">
      <c r="AF700" s="10" t="e">
        <f>Trades!#REF!</f>
        <v>#REF!</v>
      </c>
    </row>
    <row r="701" spans="32:32" ht="15" hidden="1" customHeight="1" x14ac:dyDescent="0.25">
      <c r="AF701" s="10" t="e">
        <f>Trades!#REF!</f>
        <v>#REF!</v>
      </c>
    </row>
    <row r="702" spans="32:32" ht="15" hidden="1" customHeight="1" x14ac:dyDescent="0.25">
      <c r="AF702" s="10" t="e">
        <f>Trades!#REF!</f>
        <v>#REF!</v>
      </c>
    </row>
    <row r="703" spans="32:32" ht="15" hidden="1" customHeight="1" x14ac:dyDescent="0.25">
      <c r="AF703" s="10" t="e">
        <f>Trades!#REF!</f>
        <v>#REF!</v>
      </c>
    </row>
    <row r="704" spans="32:32" ht="15" hidden="1" customHeight="1" x14ac:dyDescent="0.25">
      <c r="AF704" s="10" t="e">
        <f>Trades!#REF!</f>
        <v>#REF!</v>
      </c>
    </row>
    <row r="705" spans="32:32" ht="15" hidden="1" customHeight="1" x14ac:dyDescent="0.25">
      <c r="AF705" s="10" t="e">
        <f>Trades!#REF!</f>
        <v>#REF!</v>
      </c>
    </row>
    <row r="706" spans="32:32" ht="15" hidden="1" customHeight="1" x14ac:dyDescent="0.25">
      <c r="AF706" s="10" t="e">
        <f>Trades!#REF!</f>
        <v>#REF!</v>
      </c>
    </row>
    <row r="707" spans="32:32" ht="15" hidden="1" customHeight="1" x14ac:dyDescent="0.25">
      <c r="AF707" s="10" t="e">
        <f>Trades!#REF!</f>
        <v>#REF!</v>
      </c>
    </row>
    <row r="708" spans="32:32" ht="15" hidden="1" customHeight="1" x14ac:dyDescent="0.25">
      <c r="AF708" s="10" t="e">
        <f>Trades!#REF!</f>
        <v>#REF!</v>
      </c>
    </row>
    <row r="709" spans="32:32" ht="15" hidden="1" customHeight="1" x14ac:dyDescent="0.25">
      <c r="AF709" s="10" t="e">
        <f>Trades!#REF!</f>
        <v>#REF!</v>
      </c>
    </row>
    <row r="710" spans="32:32" ht="15" hidden="1" customHeight="1" x14ac:dyDescent="0.25">
      <c r="AF710" s="10" t="e">
        <f>Trades!#REF!</f>
        <v>#REF!</v>
      </c>
    </row>
    <row r="711" spans="32:32" ht="15" hidden="1" customHeight="1" x14ac:dyDescent="0.25">
      <c r="AF711" s="10" t="e">
        <f>Trades!#REF!</f>
        <v>#REF!</v>
      </c>
    </row>
    <row r="712" spans="32:32" ht="15" hidden="1" customHeight="1" x14ac:dyDescent="0.25">
      <c r="AF712" s="10" t="e">
        <f>Trades!#REF!</f>
        <v>#REF!</v>
      </c>
    </row>
    <row r="713" spans="32:32" ht="15" hidden="1" customHeight="1" x14ac:dyDescent="0.25">
      <c r="AF713" s="10" t="e">
        <f>Trades!#REF!</f>
        <v>#REF!</v>
      </c>
    </row>
    <row r="714" spans="32:32" ht="15" hidden="1" customHeight="1" x14ac:dyDescent="0.25">
      <c r="AF714" s="10" t="e">
        <f>Trades!#REF!</f>
        <v>#REF!</v>
      </c>
    </row>
    <row r="715" spans="32:32" ht="15" hidden="1" customHeight="1" x14ac:dyDescent="0.25">
      <c r="AF715" s="10" t="e">
        <f>Trades!#REF!</f>
        <v>#REF!</v>
      </c>
    </row>
    <row r="716" spans="32:32" ht="15" hidden="1" customHeight="1" x14ac:dyDescent="0.25">
      <c r="AF716" s="10" t="e">
        <f>Trades!#REF!</f>
        <v>#REF!</v>
      </c>
    </row>
    <row r="717" spans="32:32" ht="15" hidden="1" customHeight="1" x14ac:dyDescent="0.25">
      <c r="AF717" s="10" t="e">
        <f>Trades!#REF!</f>
        <v>#REF!</v>
      </c>
    </row>
    <row r="718" spans="32:32" ht="15" hidden="1" customHeight="1" x14ac:dyDescent="0.25">
      <c r="AF718" s="10" t="e">
        <f>Trades!#REF!</f>
        <v>#REF!</v>
      </c>
    </row>
    <row r="719" spans="32:32" ht="15" hidden="1" customHeight="1" x14ac:dyDescent="0.25">
      <c r="AF719" s="10" t="e">
        <f>Trades!#REF!</f>
        <v>#REF!</v>
      </c>
    </row>
    <row r="720" spans="32:32" ht="15" hidden="1" customHeight="1" x14ac:dyDescent="0.25">
      <c r="AF720" s="10" t="e">
        <f>Trades!#REF!</f>
        <v>#REF!</v>
      </c>
    </row>
    <row r="721" spans="32:32" ht="15" hidden="1" customHeight="1" x14ac:dyDescent="0.25">
      <c r="AF721" s="10" t="e">
        <f>Trades!#REF!</f>
        <v>#REF!</v>
      </c>
    </row>
    <row r="722" spans="32:32" ht="15" hidden="1" customHeight="1" x14ac:dyDescent="0.25">
      <c r="AF722" s="10" t="e">
        <f>Trades!#REF!</f>
        <v>#REF!</v>
      </c>
    </row>
    <row r="723" spans="32:32" ht="15" hidden="1" customHeight="1" x14ac:dyDescent="0.25">
      <c r="AF723" s="10" t="e">
        <f>Trades!#REF!</f>
        <v>#REF!</v>
      </c>
    </row>
    <row r="724" spans="32:32" ht="15" hidden="1" customHeight="1" x14ac:dyDescent="0.25">
      <c r="AF724" s="10" t="e">
        <f>Trades!#REF!</f>
        <v>#REF!</v>
      </c>
    </row>
    <row r="725" spans="32:32" ht="15" hidden="1" customHeight="1" x14ac:dyDescent="0.25">
      <c r="AF725" s="10" t="e">
        <f>Trades!#REF!</f>
        <v>#REF!</v>
      </c>
    </row>
    <row r="726" spans="32:32" ht="15" hidden="1" customHeight="1" x14ac:dyDescent="0.25">
      <c r="AF726" s="10" t="e">
        <f>Trades!#REF!</f>
        <v>#REF!</v>
      </c>
    </row>
    <row r="727" spans="32:32" ht="15" hidden="1" customHeight="1" x14ac:dyDescent="0.25">
      <c r="AF727" s="10" t="e">
        <f>Trades!#REF!</f>
        <v>#REF!</v>
      </c>
    </row>
    <row r="728" spans="32:32" ht="15" hidden="1" customHeight="1" x14ac:dyDescent="0.25">
      <c r="AF728" s="10" t="e">
        <f>Trades!#REF!</f>
        <v>#REF!</v>
      </c>
    </row>
    <row r="729" spans="32:32" ht="15" hidden="1" customHeight="1" x14ac:dyDescent="0.25">
      <c r="AF729" s="10" t="e">
        <f>Trades!#REF!</f>
        <v>#REF!</v>
      </c>
    </row>
    <row r="730" spans="32:32" ht="15" hidden="1" customHeight="1" x14ac:dyDescent="0.25">
      <c r="AF730" s="10" t="e">
        <f>Trades!#REF!</f>
        <v>#REF!</v>
      </c>
    </row>
    <row r="731" spans="32:32" ht="15" hidden="1" customHeight="1" x14ac:dyDescent="0.25">
      <c r="AF731" s="10" t="e">
        <f>Trades!#REF!</f>
        <v>#REF!</v>
      </c>
    </row>
    <row r="732" spans="32:32" ht="15" hidden="1" customHeight="1" x14ac:dyDescent="0.25">
      <c r="AF732" s="10" t="e">
        <f>Trades!#REF!</f>
        <v>#REF!</v>
      </c>
    </row>
    <row r="733" spans="32:32" ht="15" hidden="1" customHeight="1" x14ac:dyDescent="0.25">
      <c r="AF733" s="10" t="e">
        <f>Trades!#REF!</f>
        <v>#REF!</v>
      </c>
    </row>
    <row r="734" spans="32:32" ht="15" hidden="1" customHeight="1" x14ac:dyDescent="0.25">
      <c r="AF734" s="10" t="e">
        <f>Trades!#REF!</f>
        <v>#REF!</v>
      </c>
    </row>
    <row r="735" spans="32:32" ht="15" hidden="1" customHeight="1" x14ac:dyDescent="0.25">
      <c r="AF735" s="10" t="e">
        <f>Trades!#REF!</f>
        <v>#REF!</v>
      </c>
    </row>
    <row r="736" spans="32:32" ht="15" hidden="1" customHeight="1" x14ac:dyDescent="0.25">
      <c r="AF736" s="10" t="e">
        <f>Trades!#REF!</f>
        <v>#REF!</v>
      </c>
    </row>
    <row r="737" spans="32:32" ht="15" hidden="1" customHeight="1" x14ac:dyDescent="0.25">
      <c r="AF737" s="10" t="e">
        <f>Trades!#REF!</f>
        <v>#REF!</v>
      </c>
    </row>
    <row r="738" spans="32:32" ht="15" hidden="1" customHeight="1" x14ac:dyDescent="0.25">
      <c r="AF738" s="10" t="e">
        <f>Trades!#REF!</f>
        <v>#REF!</v>
      </c>
    </row>
    <row r="739" spans="32:32" ht="15" hidden="1" customHeight="1" x14ac:dyDescent="0.25">
      <c r="AF739" s="10" t="e">
        <f>Trades!#REF!</f>
        <v>#REF!</v>
      </c>
    </row>
    <row r="740" spans="32:32" ht="15" hidden="1" customHeight="1" x14ac:dyDescent="0.25">
      <c r="AF740" s="10" t="e">
        <f>Trades!#REF!</f>
        <v>#REF!</v>
      </c>
    </row>
    <row r="741" spans="32:32" ht="15" hidden="1" customHeight="1" x14ac:dyDescent="0.25">
      <c r="AF741" s="10" t="e">
        <f>Trades!#REF!</f>
        <v>#REF!</v>
      </c>
    </row>
    <row r="742" spans="32:32" ht="15" hidden="1" customHeight="1" x14ac:dyDescent="0.25">
      <c r="AF742" s="10" t="e">
        <f>Trades!#REF!</f>
        <v>#REF!</v>
      </c>
    </row>
    <row r="743" spans="32:32" ht="15" hidden="1" customHeight="1" x14ac:dyDescent="0.25">
      <c r="AF743" s="10" t="e">
        <f>Trades!#REF!</f>
        <v>#REF!</v>
      </c>
    </row>
    <row r="744" spans="32:32" ht="15" hidden="1" customHeight="1" x14ac:dyDescent="0.25">
      <c r="AF744" s="10" t="e">
        <f>Trades!#REF!</f>
        <v>#REF!</v>
      </c>
    </row>
    <row r="745" spans="32:32" ht="15" hidden="1" customHeight="1" x14ac:dyDescent="0.25">
      <c r="AF745" s="10" t="e">
        <f>Trades!#REF!</f>
        <v>#REF!</v>
      </c>
    </row>
    <row r="746" spans="32:32" ht="15" hidden="1" customHeight="1" x14ac:dyDescent="0.25">
      <c r="AF746" s="10" t="e">
        <f>Trades!#REF!</f>
        <v>#REF!</v>
      </c>
    </row>
    <row r="747" spans="32:32" ht="15" hidden="1" customHeight="1" x14ac:dyDescent="0.25">
      <c r="AF747" s="10" t="e">
        <f>Trades!#REF!</f>
        <v>#REF!</v>
      </c>
    </row>
    <row r="748" spans="32:32" ht="15" hidden="1" customHeight="1" x14ac:dyDescent="0.25">
      <c r="AF748" s="10" t="e">
        <f>Trades!#REF!</f>
        <v>#REF!</v>
      </c>
    </row>
    <row r="749" spans="32:32" ht="15" hidden="1" customHeight="1" x14ac:dyDescent="0.25">
      <c r="AF749" s="10" t="e">
        <f>Trades!#REF!</f>
        <v>#REF!</v>
      </c>
    </row>
    <row r="750" spans="32:32" ht="15" hidden="1" customHeight="1" x14ac:dyDescent="0.25">
      <c r="AF750" s="10" t="e">
        <f>Trades!#REF!</f>
        <v>#REF!</v>
      </c>
    </row>
    <row r="751" spans="32:32" ht="15" hidden="1" customHeight="1" x14ac:dyDescent="0.25">
      <c r="AF751" s="10" t="e">
        <f>Trades!#REF!</f>
        <v>#REF!</v>
      </c>
    </row>
    <row r="752" spans="32:32" ht="15" hidden="1" customHeight="1" x14ac:dyDescent="0.25">
      <c r="AF752" s="10" t="e">
        <f>Trades!#REF!</f>
        <v>#REF!</v>
      </c>
    </row>
    <row r="753" spans="32:32" ht="15" hidden="1" customHeight="1" x14ac:dyDescent="0.25">
      <c r="AF753" s="10" t="e">
        <f>Trades!#REF!</f>
        <v>#REF!</v>
      </c>
    </row>
    <row r="754" spans="32:32" ht="15" hidden="1" customHeight="1" x14ac:dyDescent="0.25">
      <c r="AF754" s="10" t="e">
        <f>Trades!#REF!</f>
        <v>#REF!</v>
      </c>
    </row>
    <row r="755" spans="32:32" ht="15" hidden="1" customHeight="1" x14ac:dyDescent="0.25">
      <c r="AF755" s="10" t="e">
        <f>Trades!#REF!</f>
        <v>#REF!</v>
      </c>
    </row>
    <row r="756" spans="32:32" ht="15" hidden="1" customHeight="1" x14ac:dyDescent="0.25">
      <c r="AF756" s="10" t="e">
        <f>Trades!#REF!</f>
        <v>#REF!</v>
      </c>
    </row>
    <row r="757" spans="32:32" ht="15" hidden="1" customHeight="1" x14ac:dyDescent="0.25">
      <c r="AF757" s="10" t="e">
        <f>Trades!#REF!</f>
        <v>#REF!</v>
      </c>
    </row>
    <row r="758" spans="32:32" ht="15" hidden="1" customHeight="1" x14ac:dyDescent="0.25">
      <c r="AF758" s="10" t="e">
        <f>Trades!#REF!</f>
        <v>#REF!</v>
      </c>
    </row>
    <row r="759" spans="32:32" ht="15" hidden="1" customHeight="1" x14ac:dyDescent="0.25">
      <c r="AF759" s="10" t="e">
        <f>Trades!#REF!</f>
        <v>#REF!</v>
      </c>
    </row>
    <row r="760" spans="32:32" ht="15" hidden="1" customHeight="1" x14ac:dyDescent="0.25">
      <c r="AF760" s="10" t="e">
        <f>Trades!#REF!</f>
        <v>#REF!</v>
      </c>
    </row>
    <row r="761" spans="32:32" ht="15" hidden="1" customHeight="1" x14ac:dyDescent="0.25">
      <c r="AF761" s="10" t="e">
        <f>Trades!#REF!</f>
        <v>#REF!</v>
      </c>
    </row>
    <row r="762" spans="32:32" ht="15" hidden="1" customHeight="1" x14ac:dyDescent="0.25">
      <c r="AF762" s="10" t="e">
        <f>Trades!#REF!</f>
        <v>#REF!</v>
      </c>
    </row>
    <row r="763" spans="32:32" ht="15" hidden="1" customHeight="1" x14ac:dyDescent="0.25">
      <c r="AF763" s="10" t="e">
        <f>Trades!#REF!</f>
        <v>#REF!</v>
      </c>
    </row>
    <row r="764" spans="32:32" ht="15" hidden="1" customHeight="1" x14ac:dyDescent="0.25">
      <c r="AF764" s="10" t="e">
        <f>Trades!#REF!</f>
        <v>#REF!</v>
      </c>
    </row>
    <row r="765" spans="32:32" ht="15" hidden="1" customHeight="1" x14ac:dyDescent="0.25">
      <c r="AF765" s="10" t="e">
        <f>Trades!#REF!</f>
        <v>#REF!</v>
      </c>
    </row>
    <row r="766" spans="32:32" ht="15" hidden="1" customHeight="1" x14ac:dyDescent="0.25">
      <c r="AF766" s="10" t="e">
        <f>Trades!#REF!</f>
        <v>#REF!</v>
      </c>
    </row>
    <row r="767" spans="32:32" ht="15" hidden="1" customHeight="1" x14ac:dyDescent="0.25">
      <c r="AF767" s="10" t="e">
        <f>Trades!#REF!</f>
        <v>#REF!</v>
      </c>
    </row>
    <row r="768" spans="32:32" ht="15" hidden="1" customHeight="1" x14ac:dyDescent="0.25">
      <c r="AF768" s="10" t="e">
        <f>Trades!#REF!</f>
        <v>#REF!</v>
      </c>
    </row>
    <row r="769" spans="32:32" ht="15" hidden="1" customHeight="1" x14ac:dyDescent="0.25">
      <c r="AF769" s="10" t="e">
        <f>Trades!#REF!</f>
        <v>#REF!</v>
      </c>
    </row>
    <row r="770" spans="32:32" ht="15" hidden="1" customHeight="1" x14ac:dyDescent="0.25">
      <c r="AF770" s="10" t="e">
        <f>Trades!#REF!</f>
        <v>#REF!</v>
      </c>
    </row>
    <row r="771" spans="32:32" ht="15" hidden="1" customHeight="1" x14ac:dyDescent="0.25">
      <c r="AF771" s="10" t="e">
        <f>Trades!#REF!</f>
        <v>#REF!</v>
      </c>
    </row>
    <row r="772" spans="32:32" ht="15" hidden="1" customHeight="1" x14ac:dyDescent="0.25">
      <c r="AF772" s="10" t="e">
        <f>Trades!#REF!</f>
        <v>#REF!</v>
      </c>
    </row>
    <row r="773" spans="32:32" ht="15" hidden="1" customHeight="1" x14ac:dyDescent="0.25">
      <c r="AF773" s="10" t="e">
        <f>Trades!#REF!</f>
        <v>#REF!</v>
      </c>
    </row>
    <row r="774" spans="32:32" ht="15" hidden="1" customHeight="1" x14ac:dyDescent="0.25">
      <c r="AF774" s="10" t="e">
        <f>Trades!#REF!</f>
        <v>#REF!</v>
      </c>
    </row>
    <row r="775" spans="32:32" ht="15" hidden="1" customHeight="1" x14ac:dyDescent="0.25">
      <c r="AF775" s="10" t="e">
        <f>Trades!#REF!</f>
        <v>#REF!</v>
      </c>
    </row>
    <row r="776" spans="32:32" ht="15" hidden="1" customHeight="1" x14ac:dyDescent="0.25">
      <c r="AF776" s="10" t="e">
        <f>Trades!#REF!</f>
        <v>#REF!</v>
      </c>
    </row>
    <row r="777" spans="32:32" ht="15" hidden="1" customHeight="1" x14ac:dyDescent="0.25">
      <c r="AF777" s="10" t="e">
        <f>Trades!#REF!</f>
        <v>#REF!</v>
      </c>
    </row>
    <row r="778" spans="32:32" ht="15" hidden="1" customHeight="1" x14ac:dyDescent="0.25">
      <c r="AF778" s="10" t="e">
        <f>Trades!#REF!</f>
        <v>#REF!</v>
      </c>
    </row>
    <row r="779" spans="32:32" ht="15" hidden="1" customHeight="1" x14ac:dyDescent="0.25">
      <c r="AF779" s="10" t="e">
        <f>Trades!#REF!</f>
        <v>#REF!</v>
      </c>
    </row>
    <row r="780" spans="32:32" ht="15" hidden="1" customHeight="1" x14ac:dyDescent="0.25">
      <c r="AF780" s="10" t="e">
        <f>Trades!#REF!</f>
        <v>#REF!</v>
      </c>
    </row>
    <row r="781" spans="32:32" ht="15" hidden="1" customHeight="1" x14ac:dyDescent="0.25">
      <c r="AF781" s="10" t="e">
        <f>Trades!#REF!</f>
        <v>#REF!</v>
      </c>
    </row>
    <row r="782" spans="32:32" ht="15" hidden="1" customHeight="1" x14ac:dyDescent="0.25">
      <c r="AF782" s="10" t="e">
        <f>Trades!#REF!</f>
        <v>#REF!</v>
      </c>
    </row>
    <row r="783" spans="32:32" ht="15" hidden="1" customHeight="1" x14ac:dyDescent="0.25">
      <c r="AF783" s="10" t="e">
        <f>Trades!#REF!</f>
        <v>#REF!</v>
      </c>
    </row>
    <row r="784" spans="32:32" ht="15" hidden="1" customHeight="1" x14ac:dyDescent="0.25">
      <c r="AF784" s="10" t="e">
        <f>Trades!#REF!</f>
        <v>#REF!</v>
      </c>
    </row>
    <row r="785" spans="32:32" ht="15" hidden="1" customHeight="1" x14ac:dyDescent="0.25">
      <c r="AF785" s="10" t="e">
        <f>Trades!#REF!</f>
        <v>#REF!</v>
      </c>
    </row>
    <row r="786" spans="32:32" ht="15" hidden="1" customHeight="1" x14ac:dyDescent="0.25">
      <c r="AF786" s="10" t="e">
        <f>Trades!#REF!</f>
        <v>#REF!</v>
      </c>
    </row>
    <row r="787" spans="32:32" ht="15" hidden="1" customHeight="1" x14ac:dyDescent="0.25">
      <c r="AF787" s="10" t="e">
        <f>Trades!#REF!</f>
        <v>#REF!</v>
      </c>
    </row>
    <row r="788" spans="32:32" ht="15" hidden="1" customHeight="1" x14ac:dyDescent="0.25">
      <c r="AF788" s="10" t="e">
        <f>Trades!#REF!</f>
        <v>#REF!</v>
      </c>
    </row>
    <row r="789" spans="32:32" ht="15" hidden="1" customHeight="1" x14ac:dyDescent="0.25">
      <c r="AF789" s="10" t="e">
        <f>Trades!#REF!</f>
        <v>#REF!</v>
      </c>
    </row>
    <row r="790" spans="32:32" ht="15" hidden="1" customHeight="1" x14ac:dyDescent="0.25">
      <c r="AF790" s="10" t="e">
        <f>Trades!#REF!</f>
        <v>#REF!</v>
      </c>
    </row>
    <row r="791" spans="32:32" ht="15" hidden="1" customHeight="1" x14ac:dyDescent="0.25">
      <c r="AF791" s="10" t="e">
        <f>Trades!#REF!</f>
        <v>#REF!</v>
      </c>
    </row>
    <row r="792" spans="32:32" ht="15" hidden="1" customHeight="1" x14ac:dyDescent="0.25">
      <c r="AF792" s="10" t="e">
        <f>Trades!#REF!</f>
        <v>#REF!</v>
      </c>
    </row>
    <row r="793" spans="32:32" ht="15" hidden="1" customHeight="1" x14ac:dyDescent="0.25">
      <c r="AF793" s="10" t="e">
        <f>Trades!#REF!</f>
        <v>#REF!</v>
      </c>
    </row>
    <row r="794" spans="32:32" ht="15" hidden="1" customHeight="1" x14ac:dyDescent="0.25">
      <c r="AF794" s="10" t="e">
        <f>Trades!#REF!</f>
        <v>#REF!</v>
      </c>
    </row>
    <row r="795" spans="32:32" ht="15" hidden="1" customHeight="1" x14ac:dyDescent="0.25">
      <c r="AF795" s="10" t="e">
        <f>Trades!#REF!</f>
        <v>#REF!</v>
      </c>
    </row>
    <row r="796" spans="32:32" ht="15" hidden="1" customHeight="1" x14ac:dyDescent="0.25">
      <c r="AF796" s="10" t="e">
        <f>Trades!#REF!</f>
        <v>#REF!</v>
      </c>
    </row>
    <row r="797" spans="32:32" ht="15" hidden="1" customHeight="1" x14ac:dyDescent="0.25">
      <c r="AF797" s="10" t="e">
        <f>Trades!#REF!</f>
        <v>#REF!</v>
      </c>
    </row>
    <row r="798" spans="32:32" ht="15" hidden="1" customHeight="1" x14ac:dyDescent="0.25">
      <c r="AF798" s="10" t="e">
        <f>Trades!#REF!</f>
        <v>#REF!</v>
      </c>
    </row>
    <row r="799" spans="32:32" ht="15" hidden="1" customHeight="1" x14ac:dyDescent="0.25">
      <c r="AF799" s="10" t="e">
        <f>Trades!#REF!</f>
        <v>#REF!</v>
      </c>
    </row>
    <row r="800" spans="32:32" ht="15" hidden="1" customHeight="1" x14ac:dyDescent="0.25">
      <c r="AF800" s="10" t="e">
        <f>Trades!#REF!</f>
        <v>#REF!</v>
      </c>
    </row>
    <row r="801" spans="32:32" ht="15" hidden="1" customHeight="1" x14ac:dyDescent="0.25">
      <c r="AF801" s="10" t="e">
        <f>Trades!#REF!</f>
        <v>#REF!</v>
      </c>
    </row>
    <row r="802" spans="32:32" ht="15" hidden="1" customHeight="1" x14ac:dyDescent="0.25">
      <c r="AF802" s="10" t="e">
        <f>Trades!#REF!</f>
        <v>#REF!</v>
      </c>
    </row>
    <row r="803" spans="32:32" ht="15" hidden="1" customHeight="1" x14ac:dyDescent="0.25">
      <c r="AF803" s="10" t="e">
        <f>Trades!#REF!</f>
        <v>#REF!</v>
      </c>
    </row>
    <row r="804" spans="32:32" ht="15" hidden="1" customHeight="1" x14ac:dyDescent="0.25">
      <c r="AF804" s="10" t="e">
        <f>Trades!#REF!</f>
        <v>#REF!</v>
      </c>
    </row>
    <row r="805" spans="32:32" ht="15" hidden="1" customHeight="1" x14ac:dyDescent="0.25">
      <c r="AF805" s="10" t="e">
        <f>Trades!#REF!</f>
        <v>#REF!</v>
      </c>
    </row>
    <row r="806" spans="32:32" ht="15" hidden="1" customHeight="1" x14ac:dyDescent="0.25">
      <c r="AF806" s="10" t="e">
        <f>Trades!#REF!</f>
        <v>#REF!</v>
      </c>
    </row>
    <row r="807" spans="32:32" ht="15" hidden="1" customHeight="1" x14ac:dyDescent="0.25">
      <c r="AF807" s="10" t="e">
        <f>Trades!#REF!</f>
        <v>#REF!</v>
      </c>
    </row>
    <row r="808" spans="32:32" ht="15" hidden="1" customHeight="1" x14ac:dyDescent="0.25">
      <c r="AF808" s="10" t="e">
        <f>Trades!#REF!</f>
        <v>#REF!</v>
      </c>
    </row>
    <row r="809" spans="32:32" ht="15" hidden="1" customHeight="1" x14ac:dyDescent="0.25">
      <c r="AF809" s="10" t="e">
        <f>Trades!#REF!</f>
        <v>#REF!</v>
      </c>
    </row>
    <row r="810" spans="32:32" ht="15" hidden="1" customHeight="1" x14ac:dyDescent="0.25">
      <c r="AF810" s="10" t="e">
        <f>Trades!#REF!</f>
        <v>#REF!</v>
      </c>
    </row>
    <row r="811" spans="32:32" ht="15" hidden="1" customHeight="1" x14ac:dyDescent="0.25">
      <c r="AF811" s="10" t="e">
        <f>Trades!#REF!</f>
        <v>#REF!</v>
      </c>
    </row>
    <row r="812" spans="32:32" ht="15" hidden="1" customHeight="1" x14ac:dyDescent="0.25">
      <c r="AF812" s="10" t="e">
        <f>Trades!#REF!</f>
        <v>#REF!</v>
      </c>
    </row>
    <row r="813" spans="32:32" ht="15" hidden="1" customHeight="1" x14ac:dyDescent="0.25">
      <c r="AF813" s="10" t="e">
        <f>Trades!#REF!</f>
        <v>#REF!</v>
      </c>
    </row>
    <row r="814" spans="32:32" ht="15" hidden="1" customHeight="1" x14ac:dyDescent="0.25">
      <c r="AF814" s="10" t="e">
        <f>Trades!#REF!</f>
        <v>#REF!</v>
      </c>
    </row>
    <row r="815" spans="32:32" ht="15" hidden="1" customHeight="1" x14ac:dyDescent="0.25">
      <c r="AF815" s="10" t="e">
        <f>Trades!#REF!</f>
        <v>#REF!</v>
      </c>
    </row>
    <row r="816" spans="32:32" ht="15" hidden="1" customHeight="1" x14ac:dyDescent="0.25">
      <c r="AF816" s="10" t="e">
        <f>Trades!#REF!</f>
        <v>#REF!</v>
      </c>
    </row>
    <row r="817" spans="32:32" ht="15" hidden="1" customHeight="1" x14ac:dyDescent="0.25">
      <c r="AF817" s="10" t="e">
        <f>Trades!#REF!</f>
        <v>#REF!</v>
      </c>
    </row>
    <row r="818" spans="32:32" ht="15" hidden="1" customHeight="1" x14ac:dyDescent="0.25">
      <c r="AF818" s="10" t="e">
        <f>Trades!#REF!</f>
        <v>#REF!</v>
      </c>
    </row>
    <row r="819" spans="32:32" ht="15" hidden="1" customHeight="1" x14ac:dyDescent="0.25">
      <c r="AF819" s="10" t="e">
        <f>Trades!#REF!</f>
        <v>#REF!</v>
      </c>
    </row>
    <row r="820" spans="32:32" ht="15" hidden="1" customHeight="1" x14ac:dyDescent="0.25">
      <c r="AF820" s="10" t="e">
        <f>Trades!#REF!</f>
        <v>#REF!</v>
      </c>
    </row>
    <row r="821" spans="32:32" ht="15" hidden="1" customHeight="1" x14ac:dyDescent="0.25">
      <c r="AF821" s="10" t="e">
        <f>Trades!#REF!</f>
        <v>#REF!</v>
      </c>
    </row>
    <row r="822" spans="32:32" ht="15" hidden="1" customHeight="1" x14ac:dyDescent="0.25">
      <c r="AF822" s="10" t="e">
        <f>Trades!#REF!</f>
        <v>#REF!</v>
      </c>
    </row>
    <row r="823" spans="32:32" ht="15" hidden="1" customHeight="1" x14ac:dyDescent="0.25">
      <c r="AF823" s="10" t="e">
        <f>Trades!#REF!</f>
        <v>#REF!</v>
      </c>
    </row>
    <row r="824" spans="32:32" ht="15" hidden="1" customHeight="1" x14ac:dyDescent="0.25">
      <c r="AF824" s="10" t="e">
        <f>Trades!#REF!</f>
        <v>#REF!</v>
      </c>
    </row>
    <row r="825" spans="32:32" ht="15" hidden="1" customHeight="1" x14ac:dyDescent="0.25">
      <c r="AF825" s="10" t="e">
        <f>Trades!#REF!</f>
        <v>#REF!</v>
      </c>
    </row>
    <row r="826" spans="32:32" ht="15" hidden="1" customHeight="1" x14ac:dyDescent="0.25">
      <c r="AF826" s="10" t="e">
        <f>Trades!#REF!</f>
        <v>#REF!</v>
      </c>
    </row>
    <row r="827" spans="32:32" ht="15" hidden="1" customHeight="1" x14ac:dyDescent="0.25">
      <c r="AF827" s="10" t="e">
        <f>Trades!#REF!</f>
        <v>#REF!</v>
      </c>
    </row>
    <row r="828" spans="32:32" ht="15" hidden="1" customHeight="1" x14ac:dyDescent="0.25">
      <c r="AF828" s="10" t="e">
        <f>Trades!#REF!</f>
        <v>#REF!</v>
      </c>
    </row>
    <row r="829" spans="32:32" ht="15" hidden="1" customHeight="1" x14ac:dyDescent="0.25">
      <c r="AF829" s="10" t="e">
        <f>Trades!#REF!</f>
        <v>#REF!</v>
      </c>
    </row>
    <row r="830" spans="32:32" ht="15" hidden="1" customHeight="1" x14ac:dyDescent="0.25">
      <c r="AF830" s="10" t="e">
        <f>Trades!#REF!</f>
        <v>#REF!</v>
      </c>
    </row>
    <row r="831" spans="32:32" ht="15" hidden="1" customHeight="1" x14ac:dyDescent="0.25">
      <c r="AF831" s="10" t="e">
        <f>Trades!#REF!</f>
        <v>#REF!</v>
      </c>
    </row>
    <row r="832" spans="32:32" ht="15" hidden="1" customHeight="1" x14ac:dyDescent="0.25">
      <c r="AF832" s="10" t="e">
        <f>Trades!#REF!</f>
        <v>#REF!</v>
      </c>
    </row>
    <row r="833" spans="32:32" ht="15" hidden="1" customHeight="1" x14ac:dyDescent="0.25">
      <c r="AF833" s="10" t="e">
        <f>Trades!#REF!</f>
        <v>#REF!</v>
      </c>
    </row>
    <row r="834" spans="32:32" ht="15" hidden="1" customHeight="1" x14ac:dyDescent="0.25">
      <c r="AF834" s="10" t="e">
        <f>Trades!#REF!</f>
        <v>#REF!</v>
      </c>
    </row>
    <row r="835" spans="32:32" ht="15" hidden="1" customHeight="1" x14ac:dyDescent="0.25">
      <c r="AF835" s="10" t="e">
        <f>Trades!#REF!</f>
        <v>#REF!</v>
      </c>
    </row>
    <row r="836" spans="32:32" ht="15" hidden="1" customHeight="1" x14ac:dyDescent="0.25">
      <c r="AF836" s="10" t="e">
        <f>Trades!#REF!</f>
        <v>#REF!</v>
      </c>
    </row>
    <row r="837" spans="32:32" ht="15" hidden="1" customHeight="1" x14ac:dyDescent="0.25">
      <c r="AF837" s="10" t="e">
        <f>Trades!#REF!</f>
        <v>#REF!</v>
      </c>
    </row>
    <row r="838" spans="32:32" ht="15" hidden="1" customHeight="1" x14ac:dyDescent="0.25">
      <c r="AF838" s="10" t="e">
        <f>Trades!#REF!</f>
        <v>#REF!</v>
      </c>
    </row>
    <row r="839" spans="32:32" ht="15" hidden="1" customHeight="1" x14ac:dyDescent="0.25">
      <c r="AF839" s="10" t="e">
        <f>Trades!#REF!</f>
        <v>#REF!</v>
      </c>
    </row>
    <row r="840" spans="32:32" ht="15" hidden="1" customHeight="1" x14ac:dyDescent="0.25">
      <c r="AF840" s="10" t="e">
        <f>Trades!#REF!</f>
        <v>#REF!</v>
      </c>
    </row>
    <row r="841" spans="32:32" ht="15" hidden="1" customHeight="1" x14ac:dyDescent="0.25">
      <c r="AF841" s="10" t="e">
        <f>Trades!#REF!</f>
        <v>#REF!</v>
      </c>
    </row>
    <row r="842" spans="32:32" ht="15" hidden="1" customHeight="1" x14ac:dyDescent="0.25">
      <c r="AF842" s="10" t="e">
        <f>Trades!#REF!</f>
        <v>#REF!</v>
      </c>
    </row>
    <row r="843" spans="32:32" ht="15" hidden="1" customHeight="1" x14ac:dyDescent="0.25">
      <c r="AF843" s="10" t="e">
        <f>Trades!#REF!</f>
        <v>#REF!</v>
      </c>
    </row>
    <row r="844" spans="32:32" ht="15" hidden="1" customHeight="1" x14ac:dyDescent="0.25">
      <c r="AF844" s="10" t="e">
        <f>Trades!#REF!</f>
        <v>#REF!</v>
      </c>
    </row>
    <row r="845" spans="32:32" ht="15" hidden="1" customHeight="1" x14ac:dyDescent="0.25">
      <c r="AF845" s="10" t="e">
        <f>Trades!#REF!</f>
        <v>#REF!</v>
      </c>
    </row>
    <row r="846" spans="32:32" ht="15" hidden="1" customHeight="1" x14ac:dyDescent="0.25">
      <c r="AF846" s="10" t="e">
        <f>Trades!#REF!</f>
        <v>#REF!</v>
      </c>
    </row>
    <row r="847" spans="32:32" ht="15" hidden="1" customHeight="1" x14ac:dyDescent="0.25">
      <c r="AF847" s="10" t="e">
        <f>Trades!#REF!</f>
        <v>#REF!</v>
      </c>
    </row>
    <row r="848" spans="32:32" ht="15" hidden="1" customHeight="1" x14ac:dyDescent="0.25">
      <c r="AF848" s="10" t="e">
        <f>Trades!#REF!</f>
        <v>#REF!</v>
      </c>
    </row>
    <row r="849" spans="32:32" ht="15" hidden="1" customHeight="1" x14ac:dyDescent="0.25">
      <c r="AF849" s="10" t="e">
        <f>Trades!#REF!</f>
        <v>#REF!</v>
      </c>
    </row>
    <row r="850" spans="32:32" ht="15" hidden="1" customHeight="1" x14ac:dyDescent="0.25">
      <c r="AF850" s="10" t="e">
        <f>Trades!#REF!</f>
        <v>#REF!</v>
      </c>
    </row>
    <row r="851" spans="32:32" ht="15" hidden="1" customHeight="1" x14ac:dyDescent="0.25">
      <c r="AF851" s="10" t="e">
        <f>Trades!#REF!</f>
        <v>#REF!</v>
      </c>
    </row>
    <row r="852" spans="32:32" ht="15" hidden="1" customHeight="1" x14ac:dyDescent="0.25">
      <c r="AF852" s="10" t="e">
        <f>Trades!#REF!</f>
        <v>#REF!</v>
      </c>
    </row>
    <row r="853" spans="32:32" ht="15" hidden="1" customHeight="1" x14ac:dyDescent="0.25">
      <c r="AF853" s="10" t="e">
        <f>Trades!#REF!</f>
        <v>#REF!</v>
      </c>
    </row>
    <row r="854" spans="32:32" ht="15" hidden="1" customHeight="1" x14ac:dyDescent="0.25">
      <c r="AF854" s="10" t="e">
        <f>Trades!#REF!</f>
        <v>#REF!</v>
      </c>
    </row>
    <row r="855" spans="32:32" ht="15" hidden="1" customHeight="1" x14ac:dyDescent="0.25">
      <c r="AF855" s="10" t="e">
        <f>Trades!#REF!</f>
        <v>#REF!</v>
      </c>
    </row>
    <row r="856" spans="32:32" ht="15" hidden="1" customHeight="1" x14ac:dyDescent="0.25">
      <c r="AF856" s="10" t="e">
        <f>Trades!#REF!</f>
        <v>#REF!</v>
      </c>
    </row>
    <row r="857" spans="32:32" ht="15" hidden="1" customHeight="1" x14ac:dyDescent="0.25">
      <c r="AF857" s="10" t="e">
        <f>Trades!#REF!</f>
        <v>#REF!</v>
      </c>
    </row>
    <row r="858" spans="32:32" ht="15" hidden="1" customHeight="1" x14ac:dyDescent="0.25">
      <c r="AF858" s="10" t="e">
        <f>Trades!#REF!</f>
        <v>#REF!</v>
      </c>
    </row>
    <row r="859" spans="32:32" ht="15" hidden="1" customHeight="1" x14ac:dyDescent="0.25">
      <c r="AF859" s="10" t="e">
        <f>Trades!#REF!</f>
        <v>#REF!</v>
      </c>
    </row>
    <row r="860" spans="32:32" ht="15" hidden="1" customHeight="1" x14ac:dyDescent="0.25">
      <c r="AF860" s="10" t="e">
        <f>Trades!#REF!</f>
        <v>#REF!</v>
      </c>
    </row>
    <row r="861" spans="32:32" ht="15" hidden="1" customHeight="1" x14ac:dyDescent="0.25">
      <c r="AF861" s="10" t="e">
        <f>Trades!#REF!</f>
        <v>#REF!</v>
      </c>
    </row>
    <row r="862" spans="32:32" ht="15" hidden="1" customHeight="1" x14ac:dyDescent="0.25">
      <c r="AF862" s="10" t="e">
        <f>Trades!#REF!</f>
        <v>#REF!</v>
      </c>
    </row>
    <row r="863" spans="32:32" ht="15" hidden="1" customHeight="1" x14ac:dyDescent="0.25">
      <c r="AF863" s="10" t="e">
        <f>Trades!#REF!</f>
        <v>#REF!</v>
      </c>
    </row>
    <row r="864" spans="32:32" ht="15" hidden="1" customHeight="1" x14ac:dyDescent="0.25">
      <c r="AF864" s="10" t="e">
        <f>Trades!#REF!</f>
        <v>#REF!</v>
      </c>
    </row>
    <row r="865" spans="32:32" ht="15" hidden="1" customHeight="1" x14ac:dyDescent="0.25">
      <c r="AF865" s="10" t="e">
        <f>Trades!#REF!</f>
        <v>#REF!</v>
      </c>
    </row>
    <row r="866" spans="32:32" ht="15" hidden="1" customHeight="1" x14ac:dyDescent="0.25">
      <c r="AF866" s="10" t="e">
        <f>Trades!#REF!</f>
        <v>#REF!</v>
      </c>
    </row>
    <row r="867" spans="32:32" ht="15" hidden="1" customHeight="1" x14ac:dyDescent="0.25">
      <c r="AF867" s="10" t="e">
        <f>Trades!#REF!</f>
        <v>#REF!</v>
      </c>
    </row>
    <row r="868" spans="32:32" ht="15" hidden="1" customHeight="1" x14ac:dyDescent="0.25">
      <c r="AF868" s="10" t="e">
        <f>Trades!#REF!</f>
        <v>#REF!</v>
      </c>
    </row>
    <row r="869" spans="32:32" ht="15" hidden="1" customHeight="1" x14ac:dyDescent="0.25">
      <c r="AF869" s="10" t="e">
        <f>Trades!#REF!</f>
        <v>#REF!</v>
      </c>
    </row>
    <row r="870" spans="32:32" ht="15" hidden="1" customHeight="1" x14ac:dyDescent="0.25">
      <c r="AF870" s="10" t="e">
        <f>Trades!#REF!</f>
        <v>#REF!</v>
      </c>
    </row>
    <row r="871" spans="32:32" ht="15" hidden="1" customHeight="1" x14ac:dyDescent="0.25">
      <c r="AF871" s="10" t="e">
        <f>Trades!#REF!</f>
        <v>#REF!</v>
      </c>
    </row>
    <row r="872" spans="32:32" ht="15" hidden="1" customHeight="1" x14ac:dyDescent="0.25">
      <c r="AF872" s="10" t="e">
        <f>Trades!#REF!</f>
        <v>#REF!</v>
      </c>
    </row>
    <row r="873" spans="32:32" ht="15" hidden="1" customHeight="1" x14ac:dyDescent="0.25">
      <c r="AF873" s="10" t="e">
        <f>Trades!#REF!</f>
        <v>#REF!</v>
      </c>
    </row>
    <row r="874" spans="32:32" ht="15" hidden="1" customHeight="1" x14ac:dyDescent="0.25">
      <c r="AF874" s="10" t="e">
        <f>Trades!#REF!</f>
        <v>#REF!</v>
      </c>
    </row>
    <row r="875" spans="32:32" ht="15" hidden="1" customHeight="1" x14ac:dyDescent="0.25">
      <c r="AF875" s="10" t="e">
        <f>Trades!#REF!</f>
        <v>#REF!</v>
      </c>
    </row>
    <row r="876" spans="32:32" ht="15" hidden="1" customHeight="1" x14ac:dyDescent="0.25">
      <c r="AF876" s="10" t="e">
        <f>Trades!#REF!</f>
        <v>#REF!</v>
      </c>
    </row>
    <row r="877" spans="32:32" ht="15" hidden="1" customHeight="1" x14ac:dyDescent="0.25">
      <c r="AF877" s="10" t="e">
        <f>Trades!#REF!</f>
        <v>#REF!</v>
      </c>
    </row>
    <row r="878" spans="32:32" ht="15" hidden="1" customHeight="1" x14ac:dyDescent="0.25">
      <c r="AF878" s="10" t="e">
        <f>Trades!#REF!</f>
        <v>#REF!</v>
      </c>
    </row>
    <row r="879" spans="32:32" ht="15" hidden="1" customHeight="1" x14ac:dyDescent="0.25">
      <c r="AF879" s="10" t="e">
        <f>Trades!#REF!</f>
        <v>#REF!</v>
      </c>
    </row>
    <row r="880" spans="32:32" ht="15" hidden="1" customHeight="1" x14ac:dyDescent="0.25">
      <c r="AF880" s="10" t="e">
        <f>Trades!#REF!</f>
        <v>#REF!</v>
      </c>
    </row>
    <row r="881" spans="32:32" ht="15" hidden="1" customHeight="1" x14ac:dyDescent="0.25">
      <c r="AF881" s="10" t="e">
        <f>Trades!#REF!</f>
        <v>#REF!</v>
      </c>
    </row>
    <row r="882" spans="32:32" ht="15" hidden="1" customHeight="1" x14ac:dyDescent="0.25">
      <c r="AF882" s="10" t="e">
        <f>Trades!#REF!</f>
        <v>#REF!</v>
      </c>
    </row>
    <row r="883" spans="32:32" ht="15" hidden="1" customHeight="1" x14ac:dyDescent="0.25">
      <c r="AF883" s="10" t="e">
        <f>Trades!#REF!</f>
        <v>#REF!</v>
      </c>
    </row>
    <row r="884" spans="32:32" ht="15" hidden="1" customHeight="1" x14ac:dyDescent="0.25">
      <c r="AF884" s="10" t="e">
        <f>Trades!#REF!</f>
        <v>#REF!</v>
      </c>
    </row>
    <row r="885" spans="32:32" ht="15" hidden="1" customHeight="1" x14ac:dyDescent="0.25">
      <c r="AF885" s="10" t="e">
        <f>Trades!#REF!</f>
        <v>#REF!</v>
      </c>
    </row>
    <row r="886" spans="32:32" ht="15" hidden="1" customHeight="1" x14ac:dyDescent="0.25">
      <c r="AF886" s="10" t="e">
        <f>Trades!#REF!</f>
        <v>#REF!</v>
      </c>
    </row>
    <row r="887" spans="32:32" ht="15" hidden="1" customHeight="1" x14ac:dyDescent="0.25">
      <c r="AF887" s="10" t="e">
        <f>Trades!#REF!</f>
        <v>#REF!</v>
      </c>
    </row>
    <row r="888" spans="32:32" ht="15" hidden="1" customHeight="1" x14ac:dyDescent="0.25">
      <c r="AF888" s="10" t="e">
        <f>Trades!#REF!</f>
        <v>#REF!</v>
      </c>
    </row>
    <row r="889" spans="32:32" ht="15" hidden="1" customHeight="1" x14ac:dyDescent="0.25">
      <c r="AF889" s="10" t="e">
        <f>Trades!#REF!</f>
        <v>#REF!</v>
      </c>
    </row>
    <row r="890" spans="32:32" ht="15" hidden="1" customHeight="1" x14ac:dyDescent="0.25">
      <c r="AF890" s="10" t="e">
        <f>Trades!#REF!</f>
        <v>#REF!</v>
      </c>
    </row>
    <row r="891" spans="32:32" ht="15" hidden="1" customHeight="1" x14ac:dyDescent="0.25">
      <c r="AF891" s="10" t="e">
        <f>Trades!#REF!</f>
        <v>#REF!</v>
      </c>
    </row>
    <row r="892" spans="32:32" ht="15" hidden="1" customHeight="1" x14ac:dyDescent="0.25">
      <c r="AF892" s="10" t="e">
        <f>Trades!#REF!</f>
        <v>#REF!</v>
      </c>
    </row>
    <row r="893" spans="32:32" ht="15" hidden="1" customHeight="1" x14ac:dyDescent="0.25">
      <c r="AF893" s="10" t="e">
        <f>Trades!#REF!</f>
        <v>#REF!</v>
      </c>
    </row>
    <row r="894" spans="32:32" ht="15" hidden="1" customHeight="1" x14ac:dyDescent="0.25">
      <c r="AF894" s="10" t="e">
        <f>Trades!#REF!</f>
        <v>#REF!</v>
      </c>
    </row>
    <row r="895" spans="32:32" ht="15" hidden="1" customHeight="1" x14ac:dyDescent="0.25">
      <c r="AF895" s="10" t="e">
        <f>Trades!#REF!</f>
        <v>#REF!</v>
      </c>
    </row>
    <row r="896" spans="32:32" ht="15" hidden="1" customHeight="1" x14ac:dyDescent="0.25">
      <c r="AF896" s="10" t="e">
        <f>Trades!#REF!</f>
        <v>#REF!</v>
      </c>
    </row>
    <row r="897" spans="32:32" ht="15" hidden="1" customHeight="1" x14ac:dyDescent="0.25">
      <c r="AF897" s="10" t="e">
        <f>Trades!#REF!</f>
        <v>#REF!</v>
      </c>
    </row>
    <row r="898" spans="32:32" ht="15" hidden="1" customHeight="1" x14ac:dyDescent="0.25">
      <c r="AF898" s="10" t="e">
        <f>Trades!#REF!</f>
        <v>#REF!</v>
      </c>
    </row>
    <row r="899" spans="32:32" ht="15" hidden="1" customHeight="1" x14ac:dyDescent="0.25">
      <c r="AF899" s="10" t="e">
        <f>Trades!#REF!</f>
        <v>#REF!</v>
      </c>
    </row>
    <row r="900" spans="32:32" ht="15" hidden="1" customHeight="1" x14ac:dyDescent="0.25">
      <c r="AF900" s="10" t="e">
        <f>Trades!#REF!</f>
        <v>#REF!</v>
      </c>
    </row>
    <row r="901" spans="32:32" ht="15" hidden="1" customHeight="1" x14ac:dyDescent="0.25">
      <c r="AF901" s="10" t="e">
        <f>Trades!#REF!</f>
        <v>#REF!</v>
      </c>
    </row>
    <row r="902" spans="32:32" ht="15" hidden="1" customHeight="1" x14ac:dyDescent="0.25">
      <c r="AF902" s="10" t="e">
        <f>Trades!#REF!</f>
        <v>#REF!</v>
      </c>
    </row>
    <row r="903" spans="32:32" ht="15" hidden="1" customHeight="1" x14ac:dyDescent="0.25">
      <c r="AF903" s="10" t="e">
        <f>Trades!#REF!</f>
        <v>#REF!</v>
      </c>
    </row>
    <row r="904" spans="32:32" ht="15" hidden="1" customHeight="1" x14ac:dyDescent="0.25">
      <c r="AF904" s="10" t="e">
        <f>Trades!#REF!</f>
        <v>#REF!</v>
      </c>
    </row>
    <row r="905" spans="32:32" ht="15" hidden="1" customHeight="1" x14ac:dyDescent="0.25">
      <c r="AF905" s="10" t="e">
        <f>Trades!#REF!</f>
        <v>#REF!</v>
      </c>
    </row>
    <row r="906" spans="32:32" ht="15" hidden="1" customHeight="1" x14ac:dyDescent="0.25">
      <c r="AF906" s="10" t="e">
        <f>Trades!#REF!</f>
        <v>#REF!</v>
      </c>
    </row>
    <row r="907" spans="32:32" ht="15" hidden="1" customHeight="1" x14ac:dyDescent="0.25">
      <c r="AF907" s="10" t="e">
        <f>Trades!#REF!</f>
        <v>#REF!</v>
      </c>
    </row>
    <row r="908" spans="32:32" ht="15" hidden="1" customHeight="1" x14ac:dyDescent="0.25">
      <c r="AF908" s="10" t="e">
        <f>Trades!#REF!</f>
        <v>#REF!</v>
      </c>
    </row>
    <row r="909" spans="32:32" ht="15" hidden="1" customHeight="1" x14ac:dyDescent="0.25">
      <c r="AF909" s="10" t="e">
        <f>Trades!#REF!</f>
        <v>#REF!</v>
      </c>
    </row>
    <row r="910" spans="32:32" ht="15" hidden="1" customHeight="1" x14ac:dyDescent="0.25">
      <c r="AF910" s="10" t="e">
        <f>Trades!#REF!</f>
        <v>#REF!</v>
      </c>
    </row>
    <row r="911" spans="32:32" ht="15" hidden="1" customHeight="1" x14ac:dyDescent="0.25">
      <c r="AF911" s="10" t="e">
        <f>Trades!#REF!</f>
        <v>#REF!</v>
      </c>
    </row>
    <row r="912" spans="32:32" ht="15" hidden="1" customHeight="1" x14ac:dyDescent="0.25">
      <c r="AF912" s="10" t="e">
        <f>Trades!#REF!</f>
        <v>#REF!</v>
      </c>
    </row>
    <row r="913" spans="32:32" ht="15" hidden="1" customHeight="1" x14ac:dyDescent="0.25">
      <c r="AF913" s="10" t="e">
        <f>Trades!#REF!</f>
        <v>#REF!</v>
      </c>
    </row>
    <row r="914" spans="32:32" ht="15" hidden="1" customHeight="1" x14ac:dyDescent="0.25">
      <c r="AF914" s="10" t="e">
        <f>Trades!#REF!</f>
        <v>#REF!</v>
      </c>
    </row>
    <row r="915" spans="32:32" ht="15" hidden="1" customHeight="1" x14ac:dyDescent="0.25">
      <c r="AF915" s="10" t="e">
        <f>Trades!#REF!</f>
        <v>#REF!</v>
      </c>
    </row>
    <row r="916" spans="32:32" ht="15" hidden="1" customHeight="1" x14ac:dyDescent="0.25">
      <c r="AF916" s="10" t="e">
        <f>Trades!#REF!</f>
        <v>#REF!</v>
      </c>
    </row>
    <row r="917" spans="32:32" ht="15" hidden="1" customHeight="1" x14ac:dyDescent="0.25">
      <c r="AF917" s="10" t="e">
        <f>Trades!#REF!</f>
        <v>#REF!</v>
      </c>
    </row>
    <row r="918" spans="32:32" ht="15" hidden="1" customHeight="1" x14ac:dyDescent="0.25">
      <c r="AF918" s="10" t="e">
        <f>Trades!#REF!</f>
        <v>#REF!</v>
      </c>
    </row>
    <row r="919" spans="32:32" ht="15" hidden="1" customHeight="1" x14ac:dyDescent="0.25">
      <c r="AF919" s="10" t="e">
        <f>Trades!#REF!</f>
        <v>#REF!</v>
      </c>
    </row>
    <row r="920" spans="32:32" ht="15" hidden="1" customHeight="1" x14ac:dyDescent="0.25">
      <c r="AF920" s="10" t="e">
        <f>Trades!#REF!</f>
        <v>#REF!</v>
      </c>
    </row>
    <row r="921" spans="32:32" ht="15" hidden="1" customHeight="1" x14ac:dyDescent="0.25">
      <c r="AF921" s="10" t="e">
        <f>Trades!#REF!</f>
        <v>#REF!</v>
      </c>
    </row>
    <row r="922" spans="32:32" ht="15" hidden="1" customHeight="1" x14ac:dyDescent="0.25">
      <c r="AF922" s="10" t="e">
        <f>Trades!#REF!</f>
        <v>#REF!</v>
      </c>
    </row>
    <row r="923" spans="32:32" ht="15" hidden="1" customHeight="1" x14ac:dyDescent="0.25">
      <c r="AF923" s="10" t="e">
        <f>Trades!#REF!</f>
        <v>#REF!</v>
      </c>
    </row>
    <row r="924" spans="32:32" ht="15" hidden="1" customHeight="1" x14ac:dyDescent="0.25">
      <c r="AF924" s="10" t="e">
        <f>Trades!#REF!</f>
        <v>#REF!</v>
      </c>
    </row>
    <row r="925" spans="32:32" ht="15" hidden="1" customHeight="1" x14ac:dyDescent="0.25">
      <c r="AF925" s="10" t="e">
        <f>Trades!#REF!</f>
        <v>#REF!</v>
      </c>
    </row>
    <row r="926" spans="32:32" ht="15" hidden="1" customHeight="1" x14ac:dyDescent="0.25">
      <c r="AF926" s="10" t="e">
        <f>Trades!#REF!</f>
        <v>#REF!</v>
      </c>
    </row>
    <row r="927" spans="32:32" ht="15" hidden="1" customHeight="1" x14ac:dyDescent="0.25">
      <c r="AF927" s="10" t="e">
        <f>Trades!#REF!</f>
        <v>#REF!</v>
      </c>
    </row>
    <row r="928" spans="32:32" ht="15" hidden="1" customHeight="1" x14ac:dyDescent="0.25">
      <c r="AF928" s="10" t="e">
        <f>Trades!#REF!</f>
        <v>#REF!</v>
      </c>
    </row>
    <row r="929" spans="32:32" ht="15" hidden="1" customHeight="1" x14ac:dyDescent="0.25">
      <c r="AF929" s="10" t="e">
        <f>Trades!#REF!</f>
        <v>#REF!</v>
      </c>
    </row>
    <row r="930" spans="32:32" ht="15" hidden="1" customHeight="1" x14ac:dyDescent="0.25">
      <c r="AF930" s="10" t="e">
        <f>Trades!#REF!</f>
        <v>#REF!</v>
      </c>
    </row>
    <row r="931" spans="32:32" ht="15" hidden="1" customHeight="1" x14ac:dyDescent="0.25">
      <c r="AF931" s="10" t="e">
        <f>Trades!#REF!</f>
        <v>#REF!</v>
      </c>
    </row>
    <row r="932" spans="32:32" ht="15" hidden="1" customHeight="1" x14ac:dyDescent="0.25">
      <c r="AF932" s="10" t="e">
        <f>Trades!#REF!</f>
        <v>#REF!</v>
      </c>
    </row>
    <row r="933" spans="32:32" ht="15" hidden="1" customHeight="1" x14ac:dyDescent="0.25">
      <c r="AF933" s="10" t="e">
        <f>Trades!#REF!</f>
        <v>#REF!</v>
      </c>
    </row>
    <row r="934" spans="32:32" ht="15" hidden="1" customHeight="1" x14ac:dyDescent="0.25">
      <c r="AF934" s="10" t="e">
        <f>Trades!#REF!</f>
        <v>#REF!</v>
      </c>
    </row>
    <row r="935" spans="32:32" ht="15" hidden="1" customHeight="1" x14ac:dyDescent="0.25">
      <c r="AF935" s="10" t="e">
        <f>Trades!#REF!</f>
        <v>#REF!</v>
      </c>
    </row>
    <row r="936" spans="32:32" ht="15" hidden="1" customHeight="1" x14ac:dyDescent="0.25">
      <c r="AF936" s="10" t="e">
        <f>Trades!#REF!</f>
        <v>#REF!</v>
      </c>
    </row>
    <row r="937" spans="32:32" ht="15" hidden="1" customHeight="1" x14ac:dyDescent="0.25">
      <c r="AF937" s="10" t="e">
        <f>Trades!#REF!</f>
        <v>#REF!</v>
      </c>
    </row>
    <row r="938" spans="32:32" ht="15" hidden="1" customHeight="1" x14ac:dyDescent="0.25">
      <c r="AF938" s="10" t="e">
        <f>Trades!#REF!</f>
        <v>#REF!</v>
      </c>
    </row>
    <row r="939" spans="32:32" ht="15" hidden="1" customHeight="1" x14ac:dyDescent="0.25">
      <c r="AF939" s="10" t="e">
        <f>Trades!#REF!</f>
        <v>#REF!</v>
      </c>
    </row>
    <row r="940" spans="32:32" ht="15" hidden="1" customHeight="1" x14ac:dyDescent="0.25">
      <c r="AF940" s="10" t="e">
        <f>Trades!#REF!</f>
        <v>#REF!</v>
      </c>
    </row>
    <row r="941" spans="32:32" ht="15" hidden="1" customHeight="1" x14ac:dyDescent="0.25">
      <c r="AF941" s="10" t="e">
        <f>Trades!#REF!</f>
        <v>#REF!</v>
      </c>
    </row>
    <row r="942" spans="32:32" ht="15" hidden="1" customHeight="1" x14ac:dyDescent="0.25">
      <c r="AF942" s="10" t="e">
        <f>Trades!#REF!</f>
        <v>#REF!</v>
      </c>
    </row>
    <row r="943" spans="32:32" ht="15" hidden="1" customHeight="1" x14ac:dyDescent="0.25">
      <c r="AF943" s="10" t="e">
        <f>Trades!#REF!</f>
        <v>#REF!</v>
      </c>
    </row>
    <row r="944" spans="32:32" ht="15" hidden="1" customHeight="1" x14ac:dyDescent="0.25">
      <c r="AF944" s="10" t="e">
        <f>Trades!#REF!</f>
        <v>#REF!</v>
      </c>
    </row>
    <row r="945" spans="32:32" ht="15" hidden="1" customHeight="1" x14ac:dyDescent="0.25">
      <c r="AF945" s="10" t="e">
        <f>Trades!#REF!</f>
        <v>#REF!</v>
      </c>
    </row>
    <row r="946" spans="32:32" ht="15" hidden="1" customHeight="1" x14ac:dyDescent="0.25">
      <c r="AF946" s="10" t="e">
        <f>Trades!#REF!</f>
        <v>#REF!</v>
      </c>
    </row>
    <row r="947" spans="32:32" ht="15" hidden="1" customHeight="1" x14ac:dyDescent="0.25">
      <c r="AF947" s="10" t="e">
        <f>Trades!#REF!</f>
        <v>#REF!</v>
      </c>
    </row>
    <row r="948" spans="32:32" ht="15" hidden="1" customHeight="1" x14ac:dyDescent="0.25">
      <c r="AF948" s="10" t="e">
        <f>Trades!#REF!</f>
        <v>#REF!</v>
      </c>
    </row>
    <row r="949" spans="32:32" ht="15" hidden="1" customHeight="1" x14ac:dyDescent="0.25">
      <c r="AF949" s="10" t="e">
        <f>Trades!#REF!</f>
        <v>#REF!</v>
      </c>
    </row>
    <row r="950" spans="32:32" ht="15" hidden="1" customHeight="1" x14ac:dyDescent="0.25">
      <c r="AF950" s="10" t="e">
        <f>Trades!#REF!</f>
        <v>#REF!</v>
      </c>
    </row>
    <row r="951" spans="32:32" ht="15" hidden="1" customHeight="1" x14ac:dyDescent="0.25">
      <c r="AF951" s="10" t="e">
        <f>Trades!#REF!</f>
        <v>#REF!</v>
      </c>
    </row>
    <row r="952" spans="32:32" ht="15" hidden="1" customHeight="1" x14ac:dyDescent="0.25">
      <c r="AF952" s="10" t="e">
        <f>Trades!#REF!</f>
        <v>#REF!</v>
      </c>
    </row>
    <row r="953" spans="32:32" ht="15" hidden="1" customHeight="1" x14ac:dyDescent="0.25">
      <c r="AF953" s="10" t="e">
        <f>Trades!#REF!</f>
        <v>#REF!</v>
      </c>
    </row>
    <row r="954" spans="32:32" ht="15" hidden="1" customHeight="1" x14ac:dyDescent="0.25">
      <c r="AF954" s="10" t="e">
        <f>Trades!#REF!</f>
        <v>#REF!</v>
      </c>
    </row>
    <row r="955" spans="32:32" ht="15" hidden="1" customHeight="1" x14ac:dyDescent="0.25">
      <c r="AF955" s="10" t="e">
        <f>Trades!#REF!</f>
        <v>#REF!</v>
      </c>
    </row>
    <row r="956" spans="32:32" ht="15" hidden="1" customHeight="1" x14ac:dyDescent="0.25">
      <c r="AF956" s="10" t="e">
        <f>Trades!#REF!</f>
        <v>#REF!</v>
      </c>
    </row>
    <row r="957" spans="32:32" ht="15" hidden="1" customHeight="1" x14ac:dyDescent="0.25">
      <c r="AF957" s="10" t="e">
        <f>Trades!#REF!</f>
        <v>#REF!</v>
      </c>
    </row>
    <row r="958" spans="32:32" ht="15" hidden="1" customHeight="1" x14ac:dyDescent="0.25">
      <c r="AF958" s="10" t="e">
        <f>Trades!#REF!</f>
        <v>#REF!</v>
      </c>
    </row>
    <row r="959" spans="32:32" ht="15" hidden="1" customHeight="1" x14ac:dyDescent="0.25">
      <c r="AF959" s="10" t="e">
        <f>Trades!#REF!</f>
        <v>#REF!</v>
      </c>
    </row>
    <row r="960" spans="32:32" ht="15" hidden="1" customHeight="1" x14ac:dyDescent="0.25">
      <c r="AF960" s="10" t="e">
        <f>Trades!#REF!</f>
        <v>#REF!</v>
      </c>
    </row>
    <row r="961" spans="32:32" ht="15" hidden="1" customHeight="1" x14ac:dyDescent="0.25">
      <c r="AF961" s="10" t="e">
        <f>Trades!#REF!</f>
        <v>#REF!</v>
      </c>
    </row>
    <row r="962" spans="32:32" ht="15" hidden="1" customHeight="1" x14ac:dyDescent="0.25">
      <c r="AF962" s="10" t="e">
        <f>Trades!#REF!</f>
        <v>#REF!</v>
      </c>
    </row>
    <row r="963" spans="32:32" ht="15" hidden="1" customHeight="1" x14ac:dyDescent="0.25">
      <c r="AF963" s="10" t="e">
        <f>Trades!#REF!</f>
        <v>#REF!</v>
      </c>
    </row>
    <row r="964" spans="32:32" ht="15" hidden="1" customHeight="1" x14ac:dyDescent="0.25">
      <c r="AF964" s="10" t="e">
        <f>Trades!#REF!</f>
        <v>#REF!</v>
      </c>
    </row>
    <row r="965" spans="32:32" ht="15" hidden="1" customHeight="1" x14ac:dyDescent="0.25">
      <c r="AF965" s="10" t="e">
        <f>Trades!#REF!</f>
        <v>#REF!</v>
      </c>
    </row>
    <row r="966" spans="32:32" ht="15" hidden="1" customHeight="1" x14ac:dyDescent="0.25">
      <c r="AF966" s="10" t="e">
        <f>Trades!#REF!</f>
        <v>#REF!</v>
      </c>
    </row>
    <row r="967" spans="32:32" ht="15" hidden="1" customHeight="1" x14ac:dyDescent="0.25">
      <c r="AF967" s="10" t="e">
        <f>Trades!#REF!</f>
        <v>#REF!</v>
      </c>
    </row>
    <row r="968" spans="32:32" ht="15" hidden="1" customHeight="1" x14ac:dyDescent="0.25">
      <c r="AF968" s="10" t="e">
        <f>Trades!#REF!</f>
        <v>#REF!</v>
      </c>
    </row>
    <row r="969" spans="32:32" ht="15" hidden="1" customHeight="1" x14ac:dyDescent="0.25">
      <c r="AF969" s="10" t="e">
        <f>Trades!#REF!</f>
        <v>#REF!</v>
      </c>
    </row>
    <row r="970" spans="32:32" ht="15" hidden="1" customHeight="1" x14ac:dyDescent="0.25">
      <c r="AF970" s="10" t="e">
        <f>Trades!#REF!</f>
        <v>#REF!</v>
      </c>
    </row>
    <row r="971" spans="32:32" ht="15" hidden="1" customHeight="1" x14ac:dyDescent="0.25">
      <c r="AF971" s="10" t="e">
        <f>Trades!#REF!</f>
        <v>#REF!</v>
      </c>
    </row>
    <row r="972" spans="32:32" ht="15" hidden="1" customHeight="1" x14ac:dyDescent="0.25">
      <c r="AF972" s="10" t="e">
        <f>Trades!#REF!</f>
        <v>#REF!</v>
      </c>
    </row>
    <row r="973" spans="32:32" ht="15" hidden="1" customHeight="1" x14ac:dyDescent="0.25">
      <c r="AF973" s="10" t="e">
        <f>Trades!#REF!</f>
        <v>#REF!</v>
      </c>
    </row>
    <row r="974" spans="32:32" ht="15" hidden="1" customHeight="1" x14ac:dyDescent="0.25">
      <c r="AF974" s="10" t="e">
        <f>Trades!#REF!</f>
        <v>#REF!</v>
      </c>
    </row>
    <row r="975" spans="32:32" ht="15" hidden="1" customHeight="1" x14ac:dyDescent="0.25">
      <c r="AF975" s="10" t="e">
        <f>Trades!#REF!</f>
        <v>#REF!</v>
      </c>
    </row>
    <row r="976" spans="32:32" ht="15" hidden="1" customHeight="1" x14ac:dyDescent="0.25">
      <c r="AF976" s="10" t="e">
        <f>Trades!#REF!</f>
        <v>#REF!</v>
      </c>
    </row>
    <row r="977" spans="32:32" ht="15" hidden="1" customHeight="1" x14ac:dyDescent="0.25">
      <c r="AF977" s="10" t="e">
        <f>Trades!#REF!</f>
        <v>#REF!</v>
      </c>
    </row>
    <row r="978" spans="32:32" ht="15" hidden="1" customHeight="1" x14ac:dyDescent="0.25">
      <c r="AF978" s="10" t="e">
        <f>Trades!#REF!</f>
        <v>#REF!</v>
      </c>
    </row>
    <row r="979" spans="32:32" ht="15" hidden="1" customHeight="1" x14ac:dyDescent="0.25">
      <c r="AF979" s="10" t="e">
        <f>Trades!#REF!</f>
        <v>#REF!</v>
      </c>
    </row>
    <row r="980" spans="32:32" ht="15" hidden="1" customHeight="1" x14ac:dyDescent="0.25">
      <c r="AF980" s="10" t="e">
        <f>Trades!#REF!</f>
        <v>#REF!</v>
      </c>
    </row>
    <row r="981" spans="32:32" ht="15" hidden="1" customHeight="1" x14ac:dyDescent="0.25">
      <c r="AF981" s="10" t="e">
        <f>Trades!#REF!</f>
        <v>#REF!</v>
      </c>
    </row>
    <row r="982" spans="32:32" ht="15" hidden="1" customHeight="1" x14ac:dyDescent="0.25">
      <c r="AF982" s="10" t="e">
        <f>Trades!#REF!</f>
        <v>#REF!</v>
      </c>
    </row>
    <row r="983" spans="32:32" ht="15" hidden="1" customHeight="1" x14ac:dyDescent="0.25">
      <c r="AF983" s="10" t="e">
        <f>Trades!#REF!</f>
        <v>#REF!</v>
      </c>
    </row>
    <row r="984" spans="32:32" ht="15" hidden="1" customHeight="1" x14ac:dyDescent="0.25">
      <c r="AF984" s="10" t="e">
        <f>Trades!#REF!</f>
        <v>#REF!</v>
      </c>
    </row>
    <row r="985" spans="32:32" ht="15" hidden="1" customHeight="1" x14ac:dyDescent="0.25">
      <c r="AF985" s="10" t="e">
        <f>Trades!#REF!</f>
        <v>#REF!</v>
      </c>
    </row>
    <row r="986" spans="32:32" ht="15" hidden="1" customHeight="1" x14ac:dyDescent="0.25">
      <c r="AF986" s="10" t="e">
        <f>Trades!#REF!</f>
        <v>#REF!</v>
      </c>
    </row>
    <row r="987" spans="32:32" ht="15" hidden="1" customHeight="1" x14ac:dyDescent="0.25">
      <c r="AF987" s="10" t="e">
        <f>Trades!#REF!</f>
        <v>#REF!</v>
      </c>
    </row>
    <row r="988" spans="32:32" ht="15" hidden="1" customHeight="1" x14ac:dyDescent="0.25">
      <c r="AF988" s="10" t="e">
        <f>Trades!#REF!</f>
        <v>#REF!</v>
      </c>
    </row>
    <row r="989" spans="32:32" ht="15" hidden="1" customHeight="1" x14ac:dyDescent="0.25">
      <c r="AF989" s="10" t="e">
        <f>Trades!#REF!</f>
        <v>#REF!</v>
      </c>
    </row>
    <row r="990" spans="32:32" ht="15" hidden="1" customHeight="1" x14ac:dyDescent="0.25">
      <c r="AF990" s="10" t="e">
        <f>Trades!#REF!</f>
        <v>#REF!</v>
      </c>
    </row>
    <row r="991" spans="32:32" ht="15" hidden="1" customHeight="1" x14ac:dyDescent="0.25">
      <c r="AF991" s="10" t="e">
        <f>Trades!#REF!</f>
        <v>#REF!</v>
      </c>
    </row>
    <row r="992" spans="32:32" ht="15" hidden="1" customHeight="1" x14ac:dyDescent="0.25">
      <c r="AF992" s="10" t="e">
        <f>Trades!#REF!</f>
        <v>#REF!</v>
      </c>
    </row>
    <row r="993" spans="32:32" ht="15" hidden="1" customHeight="1" x14ac:dyDescent="0.25">
      <c r="AF993" s="10" t="e">
        <f>Trades!#REF!</f>
        <v>#REF!</v>
      </c>
    </row>
    <row r="994" spans="32:32" ht="15" hidden="1" customHeight="1" x14ac:dyDescent="0.25">
      <c r="AF994" s="10" t="e">
        <f>Trades!#REF!</f>
        <v>#REF!</v>
      </c>
    </row>
    <row r="995" spans="32:32" ht="15" hidden="1" customHeight="1" x14ac:dyDescent="0.25">
      <c r="AF995" s="10" t="e">
        <f>Trades!#REF!</f>
        <v>#REF!</v>
      </c>
    </row>
    <row r="996" spans="32:32" ht="15" hidden="1" customHeight="1" x14ac:dyDescent="0.25">
      <c r="AF996" s="10" t="e">
        <f>Trades!#REF!</f>
        <v>#REF!</v>
      </c>
    </row>
    <row r="997" spans="32:32" ht="15" hidden="1" customHeight="1" x14ac:dyDescent="0.25">
      <c r="AF997" s="10" t="e">
        <f>Trades!#REF!</f>
        <v>#REF!</v>
      </c>
    </row>
    <row r="998" spans="32:32" ht="15" hidden="1" customHeight="1" x14ac:dyDescent="0.25">
      <c r="AF998" s="10" t="e">
        <f>Trades!#REF!</f>
        <v>#REF!</v>
      </c>
    </row>
    <row r="999" spans="32:32" ht="15" hidden="1" customHeight="1" x14ac:dyDescent="0.25">
      <c r="AF999" s="10" t="e">
        <f>Trades!#REF!</f>
        <v>#REF!</v>
      </c>
    </row>
    <row r="1000" spans="32:32" ht="15" hidden="1" customHeight="1" x14ac:dyDescent="0.25">
      <c r="AF1000" s="10" t="e">
        <f>Trades!#REF!</f>
        <v>#REF!</v>
      </c>
    </row>
    <row r="1001" spans="32:32" ht="15" hidden="1" customHeight="1" x14ac:dyDescent="0.25">
      <c r="AF1001" s="10" t="e">
        <f>Trades!#REF!</f>
        <v>#REF!</v>
      </c>
    </row>
    <row r="1002" spans="32:32" ht="15" hidden="1" customHeight="1" x14ac:dyDescent="0.25">
      <c r="AF1002" s="10" t="e">
        <f>Trades!#REF!</f>
        <v>#REF!</v>
      </c>
    </row>
    <row r="1003" spans="32:32" ht="15" hidden="1" customHeight="1" x14ac:dyDescent="0.25">
      <c r="AF1003" s="10" t="e">
        <f>Trades!#REF!</f>
        <v>#REF!</v>
      </c>
    </row>
    <row r="1004" spans="32:32" ht="15" hidden="1" customHeight="1" x14ac:dyDescent="0.25">
      <c r="AF1004" s="10" t="e">
        <f>Trades!#REF!</f>
        <v>#REF!</v>
      </c>
    </row>
    <row r="1005" spans="32:32" ht="15" hidden="1" customHeight="1" x14ac:dyDescent="0.25">
      <c r="AF1005" s="10" t="e">
        <f>Trades!#REF!</f>
        <v>#REF!</v>
      </c>
    </row>
    <row r="1006" spans="32:32" ht="15" hidden="1" customHeight="1" x14ac:dyDescent="0.25">
      <c r="AF1006" s="10" t="e">
        <f>Trades!#REF!</f>
        <v>#REF!</v>
      </c>
    </row>
    <row r="1007" spans="32:32" ht="15" hidden="1" customHeight="1" x14ac:dyDescent="0.25">
      <c r="AF1007" s="10" t="e">
        <f>Trades!#REF!</f>
        <v>#REF!</v>
      </c>
    </row>
    <row r="1008" spans="32:32" ht="15" hidden="1" customHeight="1" x14ac:dyDescent="0.25">
      <c r="AF1008" s="10" t="e">
        <f>Trades!#REF!</f>
        <v>#REF!</v>
      </c>
    </row>
    <row r="1009" spans="32:32" ht="15" hidden="1" customHeight="1" x14ac:dyDescent="0.25">
      <c r="AF1009" s="10" t="e">
        <f>Trades!#REF!</f>
        <v>#REF!</v>
      </c>
    </row>
    <row r="1010" spans="32:32" ht="15" hidden="1" customHeight="1" x14ac:dyDescent="0.25">
      <c r="AF1010" s="10" t="e">
        <f>Trades!#REF!</f>
        <v>#REF!</v>
      </c>
    </row>
    <row r="1011" spans="32:32" ht="15" hidden="1" customHeight="1" x14ac:dyDescent="0.25">
      <c r="AF1011" s="10" t="e">
        <f>Trades!#REF!</f>
        <v>#REF!</v>
      </c>
    </row>
    <row r="1012" spans="32:32" ht="15" hidden="1" customHeight="1" x14ac:dyDescent="0.25">
      <c r="AF1012" s="10" t="e">
        <f>Trades!#REF!</f>
        <v>#REF!</v>
      </c>
    </row>
    <row r="1013" spans="32:32" ht="15" hidden="1" customHeight="1" x14ac:dyDescent="0.25">
      <c r="AF1013" s="10" t="e">
        <f>Trades!#REF!</f>
        <v>#REF!</v>
      </c>
    </row>
    <row r="1014" spans="32:32" ht="15" hidden="1" customHeight="1" x14ac:dyDescent="0.25">
      <c r="AF1014" s="10" t="e">
        <f>Trades!#REF!</f>
        <v>#REF!</v>
      </c>
    </row>
    <row r="1015" spans="32:32" ht="15" hidden="1" customHeight="1" x14ac:dyDescent="0.25">
      <c r="AF1015" s="10" t="e">
        <f>Trades!#REF!</f>
        <v>#REF!</v>
      </c>
    </row>
    <row r="1016" spans="32:32" ht="15" hidden="1" customHeight="1" x14ac:dyDescent="0.25">
      <c r="AF1016" s="10" t="e">
        <f>Trades!#REF!</f>
        <v>#REF!</v>
      </c>
    </row>
    <row r="1017" spans="32:32" ht="15" hidden="1" customHeight="1" x14ac:dyDescent="0.25">
      <c r="AF1017" s="10" t="e">
        <f>Trades!#REF!</f>
        <v>#REF!</v>
      </c>
    </row>
    <row r="1018" spans="32:32" ht="15" hidden="1" customHeight="1" x14ac:dyDescent="0.25">
      <c r="AF1018" s="10" t="e">
        <f>Trades!#REF!</f>
        <v>#REF!</v>
      </c>
    </row>
    <row r="1019" spans="32:32" ht="15" hidden="1" customHeight="1" x14ac:dyDescent="0.25">
      <c r="AF1019" s="10" t="e">
        <f>Trades!#REF!</f>
        <v>#REF!</v>
      </c>
    </row>
    <row r="1020" spans="32:32" ht="15" hidden="1" customHeight="1" x14ac:dyDescent="0.25">
      <c r="AF1020" s="10" t="e">
        <f>Trades!#REF!</f>
        <v>#REF!</v>
      </c>
    </row>
    <row r="1021" spans="32:32" ht="15" hidden="1" customHeight="1" x14ac:dyDescent="0.25">
      <c r="AF1021" s="10" t="e">
        <f>Trades!#REF!</f>
        <v>#REF!</v>
      </c>
    </row>
    <row r="1022" spans="32:32" ht="15" hidden="1" customHeight="1" x14ac:dyDescent="0.25">
      <c r="AF1022" s="10" t="e">
        <f>Trades!#REF!</f>
        <v>#REF!</v>
      </c>
    </row>
    <row r="1023" spans="32:32" ht="15" hidden="1" customHeight="1" x14ac:dyDescent="0.25">
      <c r="AF1023" s="10" t="e">
        <f>Trades!#REF!</f>
        <v>#REF!</v>
      </c>
    </row>
    <row r="1024" spans="32:32" ht="15" hidden="1" customHeight="1" x14ac:dyDescent="0.25">
      <c r="AF1024" s="10" t="e">
        <f>Trades!#REF!</f>
        <v>#REF!</v>
      </c>
    </row>
    <row r="1025" spans="32:32" ht="15" hidden="1" customHeight="1" x14ac:dyDescent="0.25">
      <c r="AF1025" s="10" t="e">
        <f>Trades!#REF!</f>
        <v>#REF!</v>
      </c>
    </row>
    <row r="1026" spans="32:32" ht="15" hidden="1" customHeight="1" x14ac:dyDescent="0.25">
      <c r="AF1026" s="10" t="e">
        <f>Trades!#REF!</f>
        <v>#REF!</v>
      </c>
    </row>
    <row r="1027" spans="32:32" ht="15" hidden="1" customHeight="1" x14ac:dyDescent="0.25">
      <c r="AF1027" s="10" t="e">
        <f>Trades!#REF!</f>
        <v>#REF!</v>
      </c>
    </row>
    <row r="1028" spans="32:32" ht="15" hidden="1" customHeight="1" x14ac:dyDescent="0.25">
      <c r="AF1028" s="10" t="e">
        <f>Trades!#REF!</f>
        <v>#REF!</v>
      </c>
    </row>
    <row r="1029" spans="32:32" ht="15" hidden="1" customHeight="1" x14ac:dyDescent="0.25">
      <c r="AF1029" s="10" t="e">
        <f>Trades!#REF!</f>
        <v>#REF!</v>
      </c>
    </row>
    <row r="1030" spans="32:32" ht="15" hidden="1" customHeight="1" x14ac:dyDescent="0.25">
      <c r="AF1030" s="10" t="e">
        <f>Trades!#REF!</f>
        <v>#REF!</v>
      </c>
    </row>
    <row r="1031" spans="32:32" ht="15" hidden="1" customHeight="1" x14ac:dyDescent="0.25">
      <c r="AF1031" s="10" t="e">
        <f>Trades!#REF!</f>
        <v>#REF!</v>
      </c>
    </row>
    <row r="1032" spans="32:32" ht="15" hidden="1" customHeight="1" x14ac:dyDescent="0.25">
      <c r="AF1032" s="10" t="e">
        <f>Trades!#REF!</f>
        <v>#REF!</v>
      </c>
    </row>
    <row r="1033" spans="32:32" ht="15" hidden="1" customHeight="1" x14ac:dyDescent="0.25">
      <c r="AF1033" s="10" t="e">
        <f>Trades!#REF!</f>
        <v>#REF!</v>
      </c>
    </row>
    <row r="1034" spans="32:32" ht="15" hidden="1" customHeight="1" x14ac:dyDescent="0.25">
      <c r="AF1034" s="10" t="e">
        <f>Trades!#REF!</f>
        <v>#REF!</v>
      </c>
    </row>
    <row r="1035" spans="32:32" ht="15" hidden="1" customHeight="1" x14ac:dyDescent="0.25">
      <c r="AF1035" s="10" t="e">
        <f>Trades!#REF!</f>
        <v>#REF!</v>
      </c>
    </row>
    <row r="1036" spans="32:32" ht="15" hidden="1" customHeight="1" x14ac:dyDescent="0.25">
      <c r="AF1036" s="10" t="e">
        <f>Trades!#REF!</f>
        <v>#REF!</v>
      </c>
    </row>
    <row r="1037" spans="32:32" ht="15" hidden="1" customHeight="1" x14ac:dyDescent="0.25">
      <c r="AF1037" s="10" t="e">
        <f>Trades!#REF!</f>
        <v>#REF!</v>
      </c>
    </row>
    <row r="1038" spans="32:32" ht="15" hidden="1" customHeight="1" x14ac:dyDescent="0.25">
      <c r="AF1038" s="10" t="e">
        <f>Trades!#REF!</f>
        <v>#REF!</v>
      </c>
    </row>
    <row r="1039" spans="32:32" ht="15" hidden="1" customHeight="1" x14ac:dyDescent="0.25">
      <c r="AF1039" s="10" t="e">
        <f>Trades!#REF!</f>
        <v>#REF!</v>
      </c>
    </row>
    <row r="1040" spans="32:32" ht="15" hidden="1" customHeight="1" x14ac:dyDescent="0.25">
      <c r="AF1040" s="10" t="e">
        <f>Trades!#REF!</f>
        <v>#REF!</v>
      </c>
    </row>
    <row r="1041" spans="32:32" ht="15" hidden="1" customHeight="1" x14ac:dyDescent="0.25">
      <c r="AF1041" s="10" t="e">
        <f>Trades!#REF!</f>
        <v>#REF!</v>
      </c>
    </row>
    <row r="1042" spans="32:32" ht="15" hidden="1" customHeight="1" x14ac:dyDescent="0.25">
      <c r="AF1042" s="10" t="e">
        <f>Trades!#REF!</f>
        <v>#REF!</v>
      </c>
    </row>
    <row r="1043" spans="32:32" ht="15" hidden="1" customHeight="1" x14ac:dyDescent="0.25">
      <c r="AF1043" s="10" t="e">
        <f>Trades!#REF!</f>
        <v>#REF!</v>
      </c>
    </row>
    <row r="1044" spans="32:32" ht="15" hidden="1" customHeight="1" x14ac:dyDescent="0.25">
      <c r="AF1044" s="10" t="e">
        <f>Trades!#REF!</f>
        <v>#REF!</v>
      </c>
    </row>
    <row r="1045" spans="32:32" ht="15" hidden="1" customHeight="1" x14ac:dyDescent="0.25">
      <c r="AF1045" s="10" t="e">
        <f>Trades!#REF!</f>
        <v>#REF!</v>
      </c>
    </row>
    <row r="1046" spans="32:32" ht="15" hidden="1" customHeight="1" x14ac:dyDescent="0.25">
      <c r="AF1046" s="10" t="e">
        <f>Trades!#REF!</f>
        <v>#REF!</v>
      </c>
    </row>
    <row r="1047" spans="32:32" ht="15" hidden="1" customHeight="1" x14ac:dyDescent="0.25">
      <c r="AF1047" s="10" t="e">
        <f>Trades!#REF!</f>
        <v>#REF!</v>
      </c>
    </row>
    <row r="1048" spans="32:32" ht="15" hidden="1" customHeight="1" x14ac:dyDescent="0.25">
      <c r="AF1048" s="10" t="e">
        <f>Trades!#REF!</f>
        <v>#REF!</v>
      </c>
    </row>
    <row r="1049" spans="32:32" ht="15" hidden="1" customHeight="1" x14ac:dyDescent="0.25">
      <c r="AF1049" s="10" t="e">
        <f>Trades!#REF!</f>
        <v>#REF!</v>
      </c>
    </row>
    <row r="1050" spans="32:32" ht="15" hidden="1" customHeight="1" x14ac:dyDescent="0.25">
      <c r="AF1050" s="10" t="e">
        <f>Trades!#REF!</f>
        <v>#REF!</v>
      </c>
    </row>
    <row r="1051" spans="32:32" ht="15" hidden="1" customHeight="1" x14ac:dyDescent="0.25">
      <c r="AF1051" s="10" t="e">
        <f>Trades!#REF!</f>
        <v>#REF!</v>
      </c>
    </row>
    <row r="1052" spans="32:32" ht="15" hidden="1" customHeight="1" x14ac:dyDescent="0.25">
      <c r="AF1052" s="10" t="e">
        <f>Trades!#REF!</f>
        <v>#REF!</v>
      </c>
    </row>
    <row r="1053" spans="32:32" ht="15" hidden="1" customHeight="1" x14ac:dyDescent="0.25">
      <c r="AF1053" s="10" t="e">
        <f>Trades!#REF!</f>
        <v>#REF!</v>
      </c>
    </row>
    <row r="1054" spans="32:32" ht="15" hidden="1" customHeight="1" x14ac:dyDescent="0.25">
      <c r="AF1054" s="10" t="e">
        <f>Trades!#REF!</f>
        <v>#REF!</v>
      </c>
    </row>
    <row r="1055" spans="32:32" ht="15" hidden="1" customHeight="1" x14ac:dyDescent="0.25">
      <c r="AF1055" s="10" t="e">
        <f>Trades!#REF!</f>
        <v>#REF!</v>
      </c>
    </row>
    <row r="1056" spans="32:32" ht="15" hidden="1" customHeight="1" x14ac:dyDescent="0.25">
      <c r="AF1056" s="10" t="e">
        <f>Trades!#REF!</f>
        <v>#REF!</v>
      </c>
    </row>
    <row r="1057" spans="32:32" ht="15" hidden="1" customHeight="1" x14ac:dyDescent="0.25">
      <c r="AF1057" s="10" t="e">
        <f>Trades!#REF!</f>
        <v>#REF!</v>
      </c>
    </row>
    <row r="1058" spans="32:32" ht="15" hidden="1" customHeight="1" x14ac:dyDescent="0.25">
      <c r="AF1058" s="10" t="e">
        <f>Trades!#REF!</f>
        <v>#REF!</v>
      </c>
    </row>
    <row r="1059" spans="32:32" ht="15" hidden="1" customHeight="1" x14ac:dyDescent="0.25">
      <c r="AF1059" s="10" t="e">
        <f>Trades!#REF!</f>
        <v>#REF!</v>
      </c>
    </row>
    <row r="1060" spans="32:32" ht="15" hidden="1" customHeight="1" x14ac:dyDescent="0.25">
      <c r="AF1060" s="10" t="e">
        <f>Trades!#REF!</f>
        <v>#REF!</v>
      </c>
    </row>
    <row r="1061" spans="32:32" ht="15" hidden="1" customHeight="1" x14ac:dyDescent="0.25">
      <c r="AF1061" s="10" t="e">
        <f>Trades!#REF!</f>
        <v>#REF!</v>
      </c>
    </row>
    <row r="1062" spans="32:32" ht="15" hidden="1" customHeight="1" x14ac:dyDescent="0.25">
      <c r="AF1062" s="10" t="e">
        <f>Trades!#REF!</f>
        <v>#REF!</v>
      </c>
    </row>
    <row r="1063" spans="32:32" ht="15" hidden="1" customHeight="1" x14ac:dyDescent="0.25">
      <c r="AF1063" s="10" t="e">
        <f>Trades!#REF!</f>
        <v>#REF!</v>
      </c>
    </row>
    <row r="1064" spans="32:32" ht="15" hidden="1" customHeight="1" x14ac:dyDescent="0.25">
      <c r="AF1064" s="10" t="e">
        <f>Trades!#REF!</f>
        <v>#REF!</v>
      </c>
    </row>
    <row r="1065" spans="32:32" ht="15" hidden="1" customHeight="1" x14ac:dyDescent="0.25">
      <c r="AF1065" s="10" t="e">
        <f>Trades!#REF!</f>
        <v>#REF!</v>
      </c>
    </row>
    <row r="1066" spans="32:32" ht="15" hidden="1" customHeight="1" x14ac:dyDescent="0.25">
      <c r="AF1066" s="10" t="e">
        <f>Trades!#REF!</f>
        <v>#REF!</v>
      </c>
    </row>
    <row r="1067" spans="32:32" ht="15" hidden="1" customHeight="1" x14ac:dyDescent="0.25">
      <c r="AF1067" s="10" t="e">
        <f>Trades!#REF!</f>
        <v>#REF!</v>
      </c>
    </row>
    <row r="1068" spans="32:32" ht="15" hidden="1" customHeight="1" x14ac:dyDescent="0.25">
      <c r="AF1068" s="10" t="e">
        <f>Trades!#REF!</f>
        <v>#REF!</v>
      </c>
    </row>
    <row r="1069" spans="32:32" ht="15" hidden="1" customHeight="1" x14ac:dyDescent="0.25">
      <c r="AF1069" s="10" t="e">
        <f>Trades!#REF!</f>
        <v>#REF!</v>
      </c>
    </row>
    <row r="1070" spans="32:32" ht="15" hidden="1" customHeight="1" x14ac:dyDescent="0.25">
      <c r="AF1070" s="10" t="e">
        <f>Trades!#REF!</f>
        <v>#REF!</v>
      </c>
    </row>
    <row r="1071" spans="32:32" ht="15" hidden="1" customHeight="1" x14ac:dyDescent="0.25">
      <c r="AF1071" s="10" t="e">
        <f>Trades!#REF!</f>
        <v>#REF!</v>
      </c>
    </row>
    <row r="1072" spans="32:32" ht="15" hidden="1" customHeight="1" x14ac:dyDescent="0.25">
      <c r="AF1072" s="10" t="e">
        <f>Trades!#REF!</f>
        <v>#REF!</v>
      </c>
    </row>
    <row r="1073" spans="32:32" ht="15" hidden="1" customHeight="1" x14ac:dyDescent="0.25">
      <c r="AF1073" s="10" t="e">
        <f>Trades!#REF!</f>
        <v>#REF!</v>
      </c>
    </row>
    <row r="1074" spans="32:32" ht="15" hidden="1" customHeight="1" x14ac:dyDescent="0.25">
      <c r="AF1074" s="10" t="e">
        <f>Trades!#REF!</f>
        <v>#REF!</v>
      </c>
    </row>
    <row r="1075" spans="32:32" ht="15" hidden="1" customHeight="1" x14ac:dyDescent="0.25">
      <c r="AF1075" s="10" t="e">
        <f>Trades!#REF!</f>
        <v>#REF!</v>
      </c>
    </row>
    <row r="1076" spans="32:32" ht="15" hidden="1" customHeight="1" x14ac:dyDescent="0.25">
      <c r="AF1076" s="10" t="e">
        <f>Trades!#REF!</f>
        <v>#REF!</v>
      </c>
    </row>
    <row r="1077" spans="32:32" ht="15" hidden="1" customHeight="1" x14ac:dyDescent="0.25">
      <c r="AF1077" s="10" t="e">
        <f>Trades!#REF!</f>
        <v>#REF!</v>
      </c>
    </row>
    <row r="1078" spans="32:32" ht="15" hidden="1" customHeight="1" x14ac:dyDescent="0.25">
      <c r="AF1078" s="10" t="e">
        <f>Trades!#REF!</f>
        <v>#REF!</v>
      </c>
    </row>
    <row r="1079" spans="32:32" ht="15" hidden="1" customHeight="1" x14ac:dyDescent="0.25">
      <c r="AF1079" s="10" t="e">
        <f>Trades!#REF!</f>
        <v>#REF!</v>
      </c>
    </row>
    <row r="1080" spans="32:32" ht="15" hidden="1" customHeight="1" x14ac:dyDescent="0.25">
      <c r="AF1080" s="10" t="e">
        <f>Trades!#REF!</f>
        <v>#REF!</v>
      </c>
    </row>
    <row r="1081" spans="32:32" ht="15" hidden="1" customHeight="1" x14ac:dyDescent="0.25">
      <c r="AF1081" s="10" t="e">
        <f>Trades!#REF!</f>
        <v>#REF!</v>
      </c>
    </row>
    <row r="1082" spans="32:32" ht="15" hidden="1" customHeight="1" x14ac:dyDescent="0.25">
      <c r="AF1082" s="10" t="e">
        <f>Trades!#REF!</f>
        <v>#REF!</v>
      </c>
    </row>
    <row r="1083" spans="32:32" ht="15" hidden="1" customHeight="1" x14ac:dyDescent="0.25">
      <c r="AF1083" s="10" t="e">
        <f>Trades!#REF!</f>
        <v>#REF!</v>
      </c>
    </row>
    <row r="1084" spans="32:32" ht="15" hidden="1" customHeight="1" x14ac:dyDescent="0.25">
      <c r="AF1084" s="10" t="e">
        <f>Trades!#REF!</f>
        <v>#REF!</v>
      </c>
    </row>
    <row r="1085" spans="32:32" ht="15" hidden="1" customHeight="1" x14ac:dyDescent="0.25">
      <c r="AF1085" s="10" t="e">
        <f>Trades!#REF!</f>
        <v>#REF!</v>
      </c>
    </row>
    <row r="1086" spans="32:32" ht="15" hidden="1" customHeight="1" x14ac:dyDescent="0.25">
      <c r="AF1086" s="10" t="e">
        <f>Trades!#REF!</f>
        <v>#REF!</v>
      </c>
    </row>
    <row r="1087" spans="32:32" ht="15" hidden="1" customHeight="1" x14ac:dyDescent="0.25">
      <c r="AF1087" s="10" t="e">
        <f>Trades!#REF!</f>
        <v>#REF!</v>
      </c>
    </row>
    <row r="1088" spans="32:32" ht="15" hidden="1" customHeight="1" x14ac:dyDescent="0.25">
      <c r="AF1088" s="10" t="e">
        <f>Trades!#REF!</f>
        <v>#REF!</v>
      </c>
    </row>
    <row r="1089" spans="32:32" ht="15" hidden="1" customHeight="1" x14ac:dyDescent="0.25">
      <c r="AF1089" s="10" t="e">
        <f>Trades!#REF!</f>
        <v>#REF!</v>
      </c>
    </row>
    <row r="1090" spans="32:32" ht="15" hidden="1" customHeight="1" x14ac:dyDescent="0.25">
      <c r="AF1090" s="10" t="e">
        <f>Trades!#REF!</f>
        <v>#REF!</v>
      </c>
    </row>
    <row r="1091" spans="32:32" ht="15" hidden="1" customHeight="1" x14ac:dyDescent="0.25">
      <c r="AF1091" s="10" t="e">
        <f>Trades!#REF!</f>
        <v>#REF!</v>
      </c>
    </row>
    <row r="1092" spans="32:32" ht="15" hidden="1" customHeight="1" x14ac:dyDescent="0.25">
      <c r="AF1092" s="10" t="e">
        <f>Trades!#REF!</f>
        <v>#REF!</v>
      </c>
    </row>
    <row r="1093" spans="32:32" ht="15" hidden="1" customHeight="1" x14ac:dyDescent="0.25">
      <c r="AF1093" s="10" t="e">
        <f>Trades!#REF!</f>
        <v>#REF!</v>
      </c>
    </row>
    <row r="1094" spans="32:32" ht="15" hidden="1" customHeight="1" x14ac:dyDescent="0.25">
      <c r="AF1094" s="10" t="e">
        <f>Trades!#REF!</f>
        <v>#REF!</v>
      </c>
    </row>
    <row r="1095" spans="32:32" ht="15" hidden="1" customHeight="1" x14ac:dyDescent="0.25">
      <c r="AF1095" s="10" t="e">
        <f>Trades!#REF!</f>
        <v>#REF!</v>
      </c>
    </row>
    <row r="1096" spans="32:32" ht="15" hidden="1" customHeight="1" x14ac:dyDescent="0.25">
      <c r="AF1096" s="10" t="e">
        <f>Trades!#REF!</f>
        <v>#REF!</v>
      </c>
    </row>
    <row r="1097" spans="32:32" ht="15" hidden="1" customHeight="1" x14ac:dyDescent="0.25">
      <c r="AF1097" s="10" t="e">
        <f>Trades!#REF!</f>
        <v>#REF!</v>
      </c>
    </row>
    <row r="1098" spans="32:32" ht="15" hidden="1" customHeight="1" x14ac:dyDescent="0.25">
      <c r="AF1098" s="10" t="e">
        <f>Trades!#REF!</f>
        <v>#REF!</v>
      </c>
    </row>
    <row r="1099" spans="32:32" ht="15" hidden="1" customHeight="1" x14ac:dyDescent="0.25">
      <c r="AF1099" s="10" t="e">
        <f>Trades!#REF!</f>
        <v>#REF!</v>
      </c>
    </row>
    <row r="1100" spans="32:32" ht="15" hidden="1" customHeight="1" x14ac:dyDescent="0.25">
      <c r="AF1100" s="10" t="e">
        <f>Trades!#REF!</f>
        <v>#REF!</v>
      </c>
    </row>
    <row r="1101" spans="32:32" ht="15" hidden="1" customHeight="1" x14ac:dyDescent="0.25">
      <c r="AF1101" s="10" t="e">
        <f>Trades!#REF!</f>
        <v>#REF!</v>
      </c>
    </row>
    <row r="1102" spans="32:32" ht="15" hidden="1" customHeight="1" x14ac:dyDescent="0.25">
      <c r="AF1102" s="10" t="e">
        <f>Trades!#REF!</f>
        <v>#REF!</v>
      </c>
    </row>
    <row r="1103" spans="32:32" ht="15" hidden="1" customHeight="1" x14ac:dyDescent="0.25">
      <c r="AF1103" s="10" t="e">
        <f>Trades!#REF!</f>
        <v>#REF!</v>
      </c>
    </row>
    <row r="1104" spans="32:32" ht="15" hidden="1" customHeight="1" x14ac:dyDescent="0.25">
      <c r="AF1104" s="10" t="e">
        <f>Trades!#REF!</f>
        <v>#REF!</v>
      </c>
    </row>
    <row r="1105" spans="32:32" ht="15" hidden="1" customHeight="1" x14ac:dyDescent="0.25">
      <c r="AF1105" s="10" t="e">
        <f>Trades!#REF!</f>
        <v>#REF!</v>
      </c>
    </row>
    <row r="1106" spans="32:32" ht="15" hidden="1" customHeight="1" x14ac:dyDescent="0.25">
      <c r="AF1106" s="10" t="e">
        <f>Trades!#REF!</f>
        <v>#REF!</v>
      </c>
    </row>
    <row r="1107" spans="32:32" ht="15" hidden="1" customHeight="1" x14ac:dyDescent="0.25">
      <c r="AF1107" s="10" t="e">
        <f>Trades!#REF!</f>
        <v>#REF!</v>
      </c>
    </row>
    <row r="1108" spans="32:32" ht="15" hidden="1" customHeight="1" x14ac:dyDescent="0.25">
      <c r="AF1108" s="10" t="e">
        <f>Trades!#REF!</f>
        <v>#REF!</v>
      </c>
    </row>
    <row r="1109" spans="32:32" ht="15" hidden="1" customHeight="1" x14ac:dyDescent="0.25">
      <c r="AF1109" s="10" t="e">
        <f>Trades!#REF!</f>
        <v>#REF!</v>
      </c>
    </row>
    <row r="1110" spans="32:32" ht="15" hidden="1" customHeight="1" x14ac:dyDescent="0.25">
      <c r="AF1110" s="10" t="e">
        <f>Trades!#REF!</f>
        <v>#REF!</v>
      </c>
    </row>
    <row r="1111" spans="32:32" ht="15" hidden="1" customHeight="1" x14ac:dyDescent="0.25">
      <c r="AF1111" s="10" t="e">
        <f>Trades!#REF!</f>
        <v>#REF!</v>
      </c>
    </row>
    <row r="1112" spans="32:32" ht="15" hidden="1" customHeight="1" x14ac:dyDescent="0.25">
      <c r="AF1112" s="10" t="e">
        <f>Trades!#REF!</f>
        <v>#REF!</v>
      </c>
    </row>
    <row r="1113" spans="32:32" ht="15" hidden="1" customHeight="1" x14ac:dyDescent="0.25">
      <c r="AF1113" s="10" t="e">
        <f>Trades!#REF!</f>
        <v>#REF!</v>
      </c>
    </row>
    <row r="1114" spans="32:32" ht="15" hidden="1" customHeight="1" x14ac:dyDescent="0.25">
      <c r="AF1114" s="10" t="e">
        <f>Trades!#REF!</f>
        <v>#REF!</v>
      </c>
    </row>
    <row r="1115" spans="32:32" ht="15" hidden="1" customHeight="1" x14ac:dyDescent="0.25">
      <c r="AF1115" s="10" t="e">
        <f>Trades!#REF!</f>
        <v>#REF!</v>
      </c>
    </row>
    <row r="1116" spans="32:32" ht="15" hidden="1" customHeight="1" x14ac:dyDescent="0.25">
      <c r="AF1116" s="10" t="e">
        <f>Trades!#REF!</f>
        <v>#REF!</v>
      </c>
    </row>
    <row r="1117" spans="32:32" ht="15" hidden="1" customHeight="1" x14ac:dyDescent="0.25">
      <c r="AF1117" s="10" t="e">
        <f>Trades!#REF!</f>
        <v>#REF!</v>
      </c>
    </row>
    <row r="1118" spans="32:32" ht="15" hidden="1" customHeight="1" x14ac:dyDescent="0.25">
      <c r="AF1118" s="10" t="e">
        <f>Trades!#REF!</f>
        <v>#REF!</v>
      </c>
    </row>
    <row r="1119" spans="32:32" ht="15" hidden="1" customHeight="1" x14ac:dyDescent="0.25">
      <c r="AF1119" s="10" t="e">
        <f>Trades!#REF!</f>
        <v>#REF!</v>
      </c>
    </row>
    <row r="1120" spans="32:32" ht="15" hidden="1" customHeight="1" x14ac:dyDescent="0.25">
      <c r="AF1120" s="10" t="e">
        <f>Trades!#REF!</f>
        <v>#REF!</v>
      </c>
    </row>
    <row r="1121" spans="32:32" ht="15" hidden="1" customHeight="1" x14ac:dyDescent="0.25">
      <c r="AF1121" s="10" t="e">
        <f>Trades!#REF!</f>
        <v>#REF!</v>
      </c>
    </row>
    <row r="1122" spans="32:32" ht="15" hidden="1" customHeight="1" x14ac:dyDescent="0.25">
      <c r="AF1122" s="10" t="e">
        <f>Trades!#REF!</f>
        <v>#REF!</v>
      </c>
    </row>
    <row r="1123" spans="32:32" ht="15" hidden="1" customHeight="1" x14ac:dyDescent="0.25">
      <c r="AF1123" s="10" t="e">
        <f>Trades!#REF!</f>
        <v>#REF!</v>
      </c>
    </row>
    <row r="1124" spans="32:32" ht="15" hidden="1" customHeight="1" x14ac:dyDescent="0.25">
      <c r="AF1124" s="10" t="e">
        <f>Trades!#REF!</f>
        <v>#REF!</v>
      </c>
    </row>
    <row r="1125" spans="32:32" ht="15" hidden="1" customHeight="1" x14ac:dyDescent="0.25">
      <c r="AF1125" s="10" t="e">
        <f>Trades!#REF!</f>
        <v>#REF!</v>
      </c>
    </row>
    <row r="1126" spans="32:32" ht="15" hidden="1" customHeight="1" x14ac:dyDescent="0.25">
      <c r="AF1126" s="10" t="e">
        <f>Trades!#REF!</f>
        <v>#REF!</v>
      </c>
    </row>
    <row r="1127" spans="32:32" ht="15" hidden="1" customHeight="1" x14ac:dyDescent="0.25">
      <c r="AF1127" s="10" t="e">
        <f>Trades!#REF!</f>
        <v>#REF!</v>
      </c>
    </row>
    <row r="1128" spans="32:32" ht="15" hidden="1" customHeight="1" x14ac:dyDescent="0.25">
      <c r="AF1128" s="10" t="e">
        <f>Trades!#REF!</f>
        <v>#REF!</v>
      </c>
    </row>
    <row r="1129" spans="32:32" ht="15" hidden="1" customHeight="1" x14ac:dyDescent="0.25">
      <c r="AF1129" s="10" t="e">
        <f>Trades!#REF!</f>
        <v>#REF!</v>
      </c>
    </row>
    <row r="1130" spans="32:32" ht="15" hidden="1" customHeight="1" x14ac:dyDescent="0.25">
      <c r="AF1130" s="10" t="e">
        <f>Trades!#REF!</f>
        <v>#REF!</v>
      </c>
    </row>
    <row r="1131" spans="32:32" ht="15" hidden="1" customHeight="1" x14ac:dyDescent="0.25">
      <c r="AF1131" s="10" t="e">
        <f>Trades!#REF!</f>
        <v>#REF!</v>
      </c>
    </row>
    <row r="1132" spans="32:32" ht="15" hidden="1" customHeight="1" x14ac:dyDescent="0.25">
      <c r="AF1132" s="10" t="e">
        <f>Trades!#REF!</f>
        <v>#REF!</v>
      </c>
    </row>
    <row r="1133" spans="32:32" ht="15" hidden="1" customHeight="1" x14ac:dyDescent="0.25">
      <c r="AF1133" s="10" t="e">
        <f>Trades!#REF!</f>
        <v>#REF!</v>
      </c>
    </row>
    <row r="1134" spans="32:32" ht="15" hidden="1" customHeight="1" x14ac:dyDescent="0.25">
      <c r="AF1134" s="10" t="e">
        <f>Trades!#REF!</f>
        <v>#REF!</v>
      </c>
    </row>
    <row r="1135" spans="32:32" ht="15" hidden="1" customHeight="1" x14ac:dyDescent="0.25">
      <c r="AF1135" s="10" t="e">
        <f>Trades!#REF!</f>
        <v>#REF!</v>
      </c>
    </row>
    <row r="1136" spans="32:32" ht="15" hidden="1" customHeight="1" x14ac:dyDescent="0.25">
      <c r="AF1136" s="10" t="e">
        <f>Trades!#REF!</f>
        <v>#REF!</v>
      </c>
    </row>
    <row r="1137" spans="32:32" ht="15" hidden="1" customHeight="1" x14ac:dyDescent="0.25">
      <c r="AF1137" s="10" t="e">
        <f>Trades!#REF!</f>
        <v>#REF!</v>
      </c>
    </row>
    <row r="1138" spans="32:32" ht="15" hidden="1" customHeight="1" x14ac:dyDescent="0.25">
      <c r="AF1138" s="10" t="e">
        <f>Trades!#REF!</f>
        <v>#REF!</v>
      </c>
    </row>
    <row r="1139" spans="32:32" ht="15" hidden="1" customHeight="1" x14ac:dyDescent="0.25">
      <c r="AF1139" s="10" t="e">
        <f>Trades!#REF!</f>
        <v>#REF!</v>
      </c>
    </row>
    <row r="1140" spans="32:32" ht="15" hidden="1" customHeight="1" x14ac:dyDescent="0.25">
      <c r="AF1140" s="10" t="e">
        <f>Trades!#REF!</f>
        <v>#REF!</v>
      </c>
    </row>
    <row r="1141" spans="32:32" ht="15" hidden="1" customHeight="1" x14ac:dyDescent="0.25">
      <c r="AF1141" s="10" t="e">
        <f>Trades!#REF!</f>
        <v>#REF!</v>
      </c>
    </row>
    <row r="1142" spans="32:32" ht="15" hidden="1" customHeight="1" x14ac:dyDescent="0.25">
      <c r="AF1142" s="10" t="e">
        <f>Trades!#REF!</f>
        <v>#REF!</v>
      </c>
    </row>
    <row r="1143" spans="32:32" ht="15" hidden="1" customHeight="1" x14ac:dyDescent="0.25">
      <c r="AF1143" s="10" t="e">
        <f>Trades!#REF!</f>
        <v>#REF!</v>
      </c>
    </row>
    <row r="1144" spans="32:32" ht="15" hidden="1" customHeight="1" x14ac:dyDescent="0.25">
      <c r="AF1144" s="10" t="e">
        <f>Trades!#REF!</f>
        <v>#REF!</v>
      </c>
    </row>
    <row r="1145" spans="32:32" ht="15" hidden="1" customHeight="1" x14ac:dyDescent="0.25">
      <c r="AF1145" s="10" t="e">
        <f>Trades!#REF!</f>
        <v>#REF!</v>
      </c>
    </row>
    <row r="1146" spans="32:32" ht="15" hidden="1" customHeight="1" x14ac:dyDescent="0.25">
      <c r="AF1146" s="10" t="e">
        <f>Trades!#REF!</f>
        <v>#REF!</v>
      </c>
    </row>
    <row r="1147" spans="32:32" ht="15" hidden="1" customHeight="1" x14ac:dyDescent="0.25">
      <c r="AF1147" s="10" t="e">
        <f>Trades!#REF!</f>
        <v>#REF!</v>
      </c>
    </row>
    <row r="1148" spans="32:32" ht="15" hidden="1" customHeight="1" x14ac:dyDescent="0.25">
      <c r="AF1148" s="10" t="e">
        <f>Trades!#REF!</f>
        <v>#REF!</v>
      </c>
    </row>
    <row r="1149" spans="32:32" ht="15" hidden="1" customHeight="1" x14ac:dyDescent="0.25">
      <c r="AF1149" s="10" t="e">
        <f>Trades!#REF!</f>
        <v>#REF!</v>
      </c>
    </row>
    <row r="1150" spans="32:32" ht="15" hidden="1" customHeight="1" x14ac:dyDescent="0.25">
      <c r="AF1150" s="10" t="e">
        <f>Trades!#REF!</f>
        <v>#REF!</v>
      </c>
    </row>
    <row r="1151" spans="32:32" ht="15" hidden="1" customHeight="1" x14ac:dyDescent="0.25">
      <c r="AF1151" s="10" t="e">
        <f>Trades!#REF!</f>
        <v>#REF!</v>
      </c>
    </row>
    <row r="1152" spans="32:32" ht="15" hidden="1" customHeight="1" x14ac:dyDescent="0.25">
      <c r="AF1152" s="10" t="e">
        <f>Trades!#REF!</f>
        <v>#REF!</v>
      </c>
    </row>
    <row r="1153" spans="32:32" ht="15" hidden="1" customHeight="1" x14ac:dyDescent="0.25">
      <c r="AF1153" s="10" t="e">
        <f>Trades!#REF!</f>
        <v>#REF!</v>
      </c>
    </row>
    <row r="1154" spans="32:32" ht="15" hidden="1" customHeight="1" x14ac:dyDescent="0.25">
      <c r="AF1154" s="10" t="e">
        <f>Trades!#REF!</f>
        <v>#REF!</v>
      </c>
    </row>
    <row r="1155" spans="32:32" ht="15" hidden="1" customHeight="1" x14ac:dyDescent="0.25">
      <c r="AF1155" s="10" t="e">
        <f>Trades!#REF!</f>
        <v>#REF!</v>
      </c>
    </row>
    <row r="1156" spans="32:32" ht="15" hidden="1" customHeight="1" x14ac:dyDescent="0.25">
      <c r="AF1156" s="10" t="e">
        <f>Trades!#REF!</f>
        <v>#REF!</v>
      </c>
    </row>
    <row r="1157" spans="32:32" ht="15" hidden="1" customHeight="1" x14ac:dyDescent="0.25">
      <c r="AF1157" s="10" t="e">
        <f>Trades!#REF!</f>
        <v>#REF!</v>
      </c>
    </row>
    <row r="1158" spans="32:32" ht="15" hidden="1" customHeight="1" x14ac:dyDescent="0.25">
      <c r="AF1158" s="10" t="e">
        <f>Trades!#REF!</f>
        <v>#REF!</v>
      </c>
    </row>
    <row r="1159" spans="32:32" ht="15" hidden="1" customHeight="1" x14ac:dyDescent="0.25">
      <c r="AF1159" s="10" t="e">
        <f>Trades!#REF!</f>
        <v>#REF!</v>
      </c>
    </row>
    <row r="1160" spans="32:32" ht="15" hidden="1" customHeight="1" x14ac:dyDescent="0.25">
      <c r="AF1160" s="10" t="e">
        <f>Trades!#REF!</f>
        <v>#REF!</v>
      </c>
    </row>
    <row r="1161" spans="32:32" ht="15" hidden="1" customHeight="1" x14ac:dyDescent="0.25">
      <c r="AF1161" s="10" t="e">
        <f>Trades!#REF!</f>
        <v>#REF!</v>
      </c>
    </row>
    <row r="1162" spans="32:32" ht="15" hidden="1" customHeight="1" x14ac:dyDescent="0.25">
      <c r="AF1162" s="10" t="e">
        <f>Trades!#REF!</f>
        <v>#REF!</v>
      </c>
    </row>
    <row r="1163" spans="32:32" ht="15" hidden="1" customHeight="1" x14ac:dyDescent="0.25">
      <c r="AF1163" s="10" t="e">
        <f>Trades!#REF!</f>
        <v>#REF!</v>
      </c>
    </row>
    <row r="1164" spans="32:32" ht="15" hidden="1" customHeight="1" x14ac:dyDescent="0.25">
      <c r="AF1164" s="10" t="e">
        <f>Trades!#REF!</f>
        <v>#REF!</v>
      </c>
    </row>
    <row r="1165" spans="32:32" ht="15" hidden="1" customHeight="1" x14ac:dyDescent="0.25">
      <c r="AF1165" s="10" t="e">
        <f>Trades!#REF!</f>
        <v>#REF!</v>
      </c>
    </row>
    <row r="1166" spans="32:32" ht="15" hidden="1" customHeight="1" x14ac:dyDescent="0.25">
      <c r="AF1166" s="10" t="e">
        <f>Trades!#REF!</f>
        <v>#REF!</v>
      </c>
    </row>
    <row r="1167" spans="32:32" ht="15" hidden="1" customHeight="1" x14ac:dyDescent="0.25">
      <c r="AF1167" s="10" t="e">
        <f>Trades!#REF!</f>
        <v>#REF!</v>
      </c>
    </row>
    <row r="1168" spans="32:32" ht="15" hidden="1" customHeight="1" x14ac:dyDescent="0.25">
      <c r="AF1168" s="10" t="e">
        <f>Trades!#REF!</f>
        <v>#REF!</v>
      </c>
    </row>
    <row r="1169" spans="32:32" ht="15" hidden="1" customHeight="1" x14ac:dyDescent="0.25">
      <c r="AF1169" s="10" t="e">
        <f>Trades!#REF!</f>
        <v>#REF!</v>
      </c>
    </row>
    <row r="1170" spans="32:32" ht="15" hidden="1" customHeight="1" x14ac:dyDescent="0.25">
      <c r="AF1170" s="10" t="e">
        <f>Trades!#REF!</f>
        <v>#REF!</v>
      </c>
    </row>
    <row r="1171" spans="32:32" ht="15" hidden="1" customHeight="1" x14ac:dyDescent="0.25">
      <c r="AF1171" s="10" t="e">
        <f>Trades!#REF!</f>
        <v>#REF!</v>
      </c>
    </row>
    <row r="1172" spans="32:32" ht="15" hidden="1" customHeight="1" x14ac:dyDescent="0.25">
      <c r="AF1172" s="10" t="e">
        <f>Trades!#REF!</f>
        <v>#REF!</v>
      </c>
    </row>
    <row r="1173" spans="32:32" ht="15" hidden="1" customHeight="1" x14ac:dyDescent="0.25">
      <c r="AF1173" s="10" t="e">
        <f>Trades!#REF!</f>
        <v>#REF!</v>
      </c>
    </row>
    <row r="1174" spans="32:32" ht="15" hidden="1" customHeight="1" x14ac:dyDescent="0.25">
      <c r="AF1174" s="10" t="e">
        <f>Trades!#REF!</f>
        <v>#REF!</v>
      </c>
    </row>
    <row r="1175" spans="32:32" ht="15" hidden="1" customHeight="1" x14ac:dyDescent="0.25">
      <c r="AF1175" s="10" t="e">
        <f>Trades!#REF!</f>
        <v>#REF!</v>
      </c>
    </row>
    <row r="1176" spans="32:32" ht="15" hidden="1" customHeight="1" x14ac:dyDescent="0.25">
      <c r="AF1176" s="10" t="e">
        <f>Trades!#REF!</f>
        <v>#REF!</v>
      </c>
    </row>
    <row r="1177" spans="32:32" ht="15" hidden="1" customHeight="1" x14ac:dyDescent="0.25">
      <c r="AF1177" s="10" t="e">
        <f>Trades!#REF!</f>
        <v>#REF!</v>
      </c>
    </row>
    <row r="1178" spans="32:32" ht="15" hidden="1" customHeight="1" x14ac:dyDescent="0.25">
      <c r="AF1178" s="10" t="e">
        <f>Trades!#REF!</f>
        <v>#REF!</v>
      </c>
    </row>
    <row r="1179" spans="32:32" ht="15" hidden="1" customHeight="1" x14ac:dyDescent="0.25">
      <c r="AF1179" s="10" t="e">
        <f>Trades!#REF!</f>
        <v>#REF!</v>
      </c>
    </row>
    <row r="1180" spans="32:32" ht="15" hidden="1" customHeight="1" x14ac:dyDescent="0.25">
      <c r="AF1180" s="10" t="e">
        <f>Trades!#REF!</f>
        <v>#REF!</v>
      </c>
    </row>
    <row r="1181" spans="32:32" ht="15" hidden="1" customHeight="1" x14ac:dyDescent="0.25">
      <c r="AF1181" s="10" t="e">
        <f>Trades!#REF!</f>
        <v>#REF!</v>
      </c>
    </row>
    <row r="1182" spans="32:32" ht="15" hidden="1" customHeight="1" x14ac:dyDescent="0.25">
      <c r="AF1182" s="10" t="e">
        <f>Trades!#REF!</f>
        <v>#REF!</v>
      </c>
    </row>
    <row r="1183" spans="32:32" ht="15" hidden="1" customHeight="1" x14ac:dyDescent="0.25">
      <c r="AF1183" s="10" t="e">
        <f>Trades!#REF!</f>
        <v>#REF!</v>
      </c>
    </row>
    <row r="1184" spans="32:32" ht="15" hidden="1" customHeight="1" x14ac:dyDescent="0.25">
      <c r="AF1184" s="10" t="e">
        <f>Trades!#REF!</f>
        <v>#REF!</v>
      </c>
    </row>
    <row r="1185" spans="32:32" ht="15" hidden="1" customHeight="1" x14ac:dyDescent="0.25">
      <c r="AF1185" s="10" t="e">
        <f>Trades!#REF!</f>
        <v>#REF!</v>
      </c>
    </row>
    <row r="1186" spans="32:32" ht="15" hidden="1" customHeight="1" x14ac:dyDescent="0.25">
      <c r="AF1186" s="10" t="e">
        <f>Trades!#REF!</f>
        <v>#REF!</v>
      </c>
    </row>
    <row r="1187" spans="32:32" ht="15" hidden="1" customHeight="1" x14ac:dyDescent="0.25">
      <c r="AF1187" s="10" t="e">
        <f>Trades!#REF!</f>
        <v>#REF!</v>
      </c>
    </row>
    <row r="1188" spans="32:32" ht="15" hidden="1" customHeight="1" x14ac:dyDescent="0.25">
      <c r="AF1188" s="10" t="e">
        <f>Trades!#REF!</f>
        <v>#REF!</v>
      </c>
    </row>
    <row r="1189" spans="32:32" ht="15" hidden="1" customHeight="1" x14ac:dyDescent="0.25">
      <c r="AF1189" s="10" t="e">
        <f>Trades!#REF!</f>
        <v>#REF!</v>
      </c>
    </row>
    <row r="1190" spans="32:32" ht="15" hidden="1" customHeight="1" x14ac:dyDescent="0.25">
      <c r="AF1190" s="10" t="e">
        <f>Trades!#REF!</f>
        <v>#REF!</v>
      </c>
    </row>
    <row r="1191" spans="32:32" ht="15" hidden="1" customHeight="1" x14ac:dyDescent="0.25">
      <c r="AF1191" s="10" t="e">
        <f>Trades!#REF!</f>
        <v>#REF!</v>
      </c>
    </row>
    <row r="1192" spans="32:32" ht="15" hidden="1" customHeight="1" x14ac:dyDescent="0.25">
      <c r="AF1192" s="10" t="e">
        <f>Trades!#REF!</f>
        <v>#REF!</v>
      </c>
    </row>
    <row r="1193" spans="32:32" ht="15" hidden="1" customHeight="1" x14ac:dyDescent="0.25">
      <c r="AF1193" s="10" t="e">
        <f>Trades!#REF!</f>
        <v>#REF!</v>
      </c>
    </row>
    <row r="1194" spans="32:32" ht="15" hidden="1" customHeight="1" x14ac:dyDescent="0.25">
      <c r="AF1194" s="10" t="e">
        <f>Trades!#REF!</f>
        <v>#REF!</v>
      </c>
    </row>
    <row r="1195" spans="32:32" ht="15" hidden="1" customHeight="1" x14ac:dyDescent="0.25">
      <c r="AF1195" s="10" t="e">
        <f>Trades!#REF!</f>
        <v>#REF!</v>
      </c>
    </row>
    <row r="1196" spans="32:32" ht="15" hidden="1" customHeight="1" x14ac:dyDescent="0.25">
      <c r="AF1196" s="10" t="e">
        <f>Trades!#REF!</f>
        <v>#REF!</v>
      </c>
    </row>
    <row r="1197" spans="32:32" ht="15" hidden="1" customHeight="1" x14ac:dyDescent="0.25">
      <c r="AF1197" s="10" t="e">
        <f>Trades!#REF!</f>
        <v>#REF!</v>
      </c>
    </row>
    <row r="1198" spans="32:32" ht="15" hidden="1" customHeight="1" x14ac:dyDescent="0.25">
      <c r="AF1198" s="10" t="e">
        <f>Trades!#REF!</f>
        <v>#REF!</v>
      </c>
    </row>
    <row r="1199" spans="32:32" ht="15" hidden="1" customHeight="1" x14ac:dyDescent="0.25">
      <c r="AF1199" s="10" t="e">
        <f>Trades!#REF!</f>
        <v>#REF!</v>
      </c>
    </row>
    <row r="1200" spans="32:32" ht="15" hidden="1" customHeight="1" x14ac:dyDescent="0.25">
      <c r="AF1200" s="10" t="e">
        <f>Trades!#REF!</f>
        <v>#REF!</v>
      </c>
    </row>
    <row r="1201" spans="32:32" ht="15" hidden="1" customHeight="1" x14ac:dyDescent="0.25">
      <c r="AF1201" s="10" t="e">
        <f>Trades!#REF!</f>
        <v>#REF!</v>
      </c>
    </row>
    <row r="1202" spans="32:32" ht="15" hidden="1" customHeight="1" x14ac:dyDescent="0.25">
      <c r="AF1202" s="10" t="e">
        <f>Trades!#REF!</f>
        <v>#REF!</v>
      </c>
    </row>
    <row r="1203" spans="32:32" ht="15" hidden="1" customHeight="1" x14ac:dyDescent="0.25">
      <c r="AF1203" s="10" t="e">
        <f>Trades!#REF!</f>
        <v>#REF!</v>
      </c>
    </row>
    <row r="1204" spans="32:32" ht="15" hidden="1" customHeight="1" x14ac:dyDescent="0.25">
      <c r="AF1204" s="10" t="e">
        <f>Trades!#REF!</f>
        <v>#REF!</v>
      </c>
    </row>
    <row r="1205" spans="32:32" ht="15" hidden="1" customHeight="1" x14ac:dyDescent="0.25">
      <c r="AF1205" s="10" t="e">
        <f>Trades!#REF!</f>
        <v>#REF!</v>
      </c>
    </row>
    <row r="1206" spans="32:32" ht="15" hidden="1" customHeight="1" x14ac:dyDescent="0.25">
      <c r="AF1206" s="10" t="e">
        <f>Trades!#REF!</f>
        <v>#REF!</v>
      </c>
    </row>
    <row r="1207" spans="32:32" ht="15" hidden="1" customHeight="1" x14ac:dyDescent="0.25">
      <c r="AF1207" s="10" t="e">
        <f>Trades!#REF!</f>
        <v>#REF!</v>
      </c>
    </row>
    <row r="1208" spans="32:32" ht="15" hidden="1" customHeight="1" x14ac:dyDescent="0.25">
      <c r="AF1208" s="10" t="e">
        <f>Trades!#REF!</f>
        <v>#REF!</v>
      </c>
    </row>
    <row r="1209" spans="32:32" ht="15" hidden="1" customHeight="1" x14ac:dyDescent="0.25">
      <c r="AF1209" s="10" t="e">
        <f>Trades!#REF!</f>
        <v>#REF!</v>
      </c>
    </row>
    <row r="1210" spans="32:32" ht="15" hidden="1" customHeight="1" x14ac:dyDescent="0.25">
      <c r="AF1210" s="10" t="e">
        <f>Trades!#REF!</f>
        <v>#REF!</v>
      </c>
    </row>
    <row r="1211" spans="32:32" ht="15" hidden="1" customHeight="1" x14ac:dyDescent="0.25">
      <c r="AF1211" s="10" t="e">
        <f>Trades!#REF!</f>
        <v>#REF!</v>
      </c>
    </row>
    <row r="1212" spans="32:32" ht="15" hidden="1" customHeight="1" x14ac:dyDescent="0.25">
      <c r="AF1212" s="10" t="e">
        <f>Trades!#REF!</f>
        <v>#REF!</v>
      </c>
    </row>
    <row r="1213" spans="32:32" ht="15" hidden="1" customHeight="1" x14ac:dyDescent="0.25">
      <c r="AF1213" s="10" t="e">
        <f>Trades!#REF!</f>
        <v>#REF!</v>
      </c>
    </row>
    <row r="1214" spans="32:32" ht="15" hidden="1" customHeight="1" x14ac:dyDescent="0.25">
      <c r="AF1214" s="10" t="e">
        <f>Trades!#REF!</f>
        <v>#REF!</v>
      </c>
    </row>
    <row r="1215" spans="32:32" ht="15" hidden="1" customHeight="1" x14ac:dyDescent="0.25">
      <c r="AF1215" s="10" t="e">
        <f>Trades!#REF!</f>
        <v>#REF!</v>
      </c>
    </row>
    <row r="1216" spans="32:32" ht="15" hidden="1" customHeight="1" x14ac:dyDescent="0.25">
      <c r="AF1216" s="10" t="e">
        <f>Trades!#REF!</f>
        <v>#REF!</v>
      </c>
    </row>
    <row r="1217" spans="32:32" ht="15" hidden="1" customHeight="1" x14ac:dyDescent="0.25">
      <c r="AF1217" s="10" t="e">
        <f>Trades!#REF!</f>
        <v>#REF!</v>
      </c>
    </row>
    <row r="1218" spans="32:32" ht="15" hidden="1" customHeight="1" x14ac:dyDescent="0.25">
      <c r="AF1218" s="10" t="e">
        <f>Trades!#REF!</f>
        <v>#REF!</v>
      </c>
    </row>
    <row r="1219" spans="32:32" ht="15" hidden="1" customHeight="1" x14ac:dyDescent="0.25">
      <c r="AF1219" s="10" t="e">
        <f>Trades!#REF!</f>
        <v>#REF!</v>
      </c>
    </row>
    <row r="1220" spans="32:32" ht="15" hidden="1" customHeight="1" x14ac:dyDescent="0.25">
      <c r="AF1220" s="10" t="e">
        <f>Trades!#REF!</f>
        <v>#REF!</v>
      </c>
    </row>
    <row r="1221" spans="32:32" ht="15" hidden="1" customHeight="1" x14ac:dyDescent="0.25">
      <c r="AF1221" s="10" t="e">
        <f>Trades!#REF!</f>
        <v>#REF!</v>
      </c>
    </row>
    <row r="1222" spans="32:32" ht="15" hidden="1" customHeight="1" x14ac:dyDescent="0.25">
      <c r="AF1222" s="10" t="e">
        <f>Trades!#REF!</f>
        <v>#REF!</v>
      </c>
    </row>
    <row r="1223" spans="32:32" ht="15" hidden="1" customHeight="1" x14ac:dyDescent="0.25">
      <c r="AF1223" s="10" t="e">
        <f>Trades!#REF!</f>
        <v>#REF!</v>
      </c>
    </row>
    <row r="1224" spans="32:32" ht="15" hidden="1" customHeight="1" x14ac:dyDescent="0.25">
      <c r="AF1224" s="10" t="e">
        <f>Trades!#REF!</f>
        <v>#REF!</v>
      </c>
    </row>
    <row r="1225" spans="32:32" ht="15" hidden="1" customHeight="1" x14ac:dyDescent="0.25">
      <c r="AF1225" s="10" t="e">
        <f>Trades!#REF!</f>
        <v>#REF!</v>
      </c>
    </row>
    <row r="1226" spans="32:32" ht="15" hidden="1" customHeight="1" x14ac:dyDescent="0.25">
      <c r="AF1226" s="10" t="e">
        <f>Trades!#REF!</f>
        <v>#REF!</v>
      </c>
    </row>
    <row r="1227" spans="32:32" ht="15" hidden="1" customHeight="1" x14ac:dyDescent="0.25">
      <c r="AF1227" s="10" t="e">
        <f>Trades!#REF!</f>
        <v>#REF!</v>
      </c>
    </row>
    <row r="1228" spans="32:32" ht="15" hidden="1" customHeight="1" x14ac:dyDescent="0.25">
      <c r="AF1228" s="10" t="e">
        <f>Trades!#REF!</f>
        <v>#REF!</v>
      </c>
    </row>
    <row r="1229" spans="32:32" ht="15" hidden="1" customHeight="1" x14ac:dyDescent="0.25">
      <c r="AF1229" s="10" t="e">
        <f>Trades!#REF!</f>
        <v>#REF!</v>
      </c>
    </row>
    <row r="1230" spans="32:32" ht="15" hidden="1" customHeight="1" x14ac:dyDescent="0.25">
      <c r="AF1230" s="10" t="e">
        <f>Trades!#REF!</f>
        <v>#REF!</v>
      </c>
    </row>
    <row r="1231" spans="32:32" ht="15" hidden="1" customHeight="1" x14ac:dyDescent="0.25">
      <c r="AF1231" s="10" t="e">
        <f>Trades!#REF!</f>
        <v>#REF!</v>
      </c>
    </row>
    <row r="1232" spans="32:32" ht="15" hidden="1" customHeight="1" x14ac:dyDescent="0.25">
      <c r="AF1232" s="10" t="e">
        <f>Trades!#REF!</f>
        <v>#REF!</v>
      </c>
    </row>
    <row r="1233" spans="32:32" ht="15" hidden="1" customHeight="1" x14ac:dyDescent="0.25">
      <c r="AF1233" s="10" t="e">
        <f>Trades!#REF!</f>
        <v>#REF!</v>
      </c>
    </row>
    <row r="1234" spans="32:32" ht="15" hidden="1" customHeight="1" x14ac:dyDescent="0.25">
      <c r="AF1234" s="10" t="e">
        <f>Trades!#REF!</f>
        <v>#REF!</v>
      </c>
    </row>
    <row r="1235" spans="32:32" ht="15" hidden="1" customHeight="1" x14ac:dyDescent="0.25">
      <c r="AF1235" s="10" t="e">
        <f>Trades!#REF!</f>
        <v>#REF!</v>
      </c>
    </row>
    <row r="1236" spans="32:32" ht="15" hidden="1" customHeight="1" x14ac:dyDescent="0.25">
      <c r="AF1236" s="10" t="e">
        <f>Trades!#REF!</f>
        <v>#REF!</v>
      </c>
    </row>
    <row r="1237" spans="32:32" ht="15" hidden="1" customHeight="1" x14ac:dyDescent="0.25">
      <c r="AF1237" s="10" t="e">
        <f>Trades!#REF!</f>
        <v>#REF!</v>
      </c>
    </row>
    <row r="1238" spans="32:32" ht="15" hidden="1" customHeight="1" x14ac:dyDescent="0.25">
      <c r="AF1238" s="10" t="e">
        <f>Trades!#REF!</f>
        <v>#REF!</v>
      </c>
    </row>
    <row r="1239" spans="32:32" ht="15" hidden="1" customHeight="1" x14ac:dyDescent="0.25">
      <c r="AF1239" s="10" t="e">
        <f>Trades!#REF!</f>
        <v>#REF!</v>
      </c>
    </row>
    <row r="1240" spans="32:32" ht="15" hidden="1" customHeight="1" x14ac:dyDescent="0.25">
      <c r="AF1240" s="10" t="e">
        <f>Trades!#REF!</f>
        <v>#REF!</v>
      </c>
    </row>
    <row r="1241" spans="32:32" ht="15" hidden="1" customHeight="1" x14ac:dyDescent="0.25">
      <c r="AF1241" s="10" t="e">
        <f>Trades!#REF!</f>
        <v>#REF!</v>
      </c>
    </row>
    <row r="1242" spans="32:32" ht="15" hidden="1" customHeight="1" x14ac:dyDescent="0.25">
      <c r="AF1242" s="10" t="e">
        <f>Trades!#REF!</f>
        <v>#REF!</v>
      </c>
    </row>
    <row r="1243" spans="32:32" ht="15" hidden="1" customHeight="1" x14ac:dyDescent="0.25">
      <c r="AF1243" s="10" t="e">
        <f>Trades!#REF!</f>
        <v>#REF!</v>
      </c>
    </row>
    <row r="1244" spans="32:32" ht="15" hidden="1" customHeight="1" x14ac:dyDescent="0.25">
      <c r="AF1244" s="10" t="e">
        <f>Trades!#REF!</f>
        <v>#REF!</v>
      </c>
    </row>
    <row r="1245" spans="32:32" ht="15" hidden="1" customHeight="1" x14ac:dyDescent="0.25">
      <c r="AF1245" s="10" t="e">
        <f>Trades!#REF!</f>
        <v>#REF!</v>
      </c>
    </row>
    <row r="1246" spans="32:32" ht="15" hidden="1" customHeight="1" x14ac:dyDescent="0.25">
      <c r="AF1246" s="10" t="e">
        <f>Trades!#REF!</f>
        <v>#REF!</v>
      </c>
    </row>
    <row r="1247" spans="32:32" ht="15" hidden="1" customHeight="1" x14ac:dyDescent="0.25">
      <c r="AF1247" s="10" t="e">
        <f>Trades!#REF!</f>
        <v>#REF!</v>
      </c>
    </row>
    <row r="1248" spans="32:32" ht="15" hidden="1" customHeight="1" x14ac:dyDescent="0.25">
      <c r="AF1248" s="10" t="e">
        <f>Trades!#REF!</f>
        <v>#REF!</v>
      </c>
    </row>
    <row r="1249" spans="32:32" ht="15" hidden="1" customHeight="1" x14ac:dyDescent="0.25">
      <c r="AF1249" s="10" t="e">
        <f>Trades!#REF!</f>
        <v>#REF!</v>
      </c>
    </row>
    <row r="1250" spans="32:32" ht="15" hidden="1" customHeight="1" x14ac:dyDescent="0.25">
      <c r="AF1250" s="10" t="e">
        <f>Trades!#REF!</f>
        <v>#REF!</v>
      </c>
    </row>
    <row r="1251" spans="32:32" ht="15" hidden="1" customHeight="1" x14ac:dyDescent="0.25">
      <c r="AF1251" s="10" t="e">
        <f>Trades!#REF!</f>
        <v>#REF!</v>
      </c>
    </row>
    <row r="1252" spans="32:32" ht="15" hidden="1" customHeight="1" x14ac:dyDescent="0.25">
      <c r="AF1252" s="10" t="e">
        <f>Trades!#REF!</f>
        <v>#REF!</v>
      </c>
    </row>
    <row r="1253" spans="32:32" ht="15" hidden="1" customHeight="1" x14ac:dyDescent="0.25">
      <c r="AF1253" s="10" t="e">
        <f>Trades!#REF!</f>
        <v>#REF!</v>
      </c>
    </row>
    <row r="1254" spans="32:32" ht="15" hidden="1" customHeight="1" x14ac:dyDescent="0.25">
      <c r="AF1254" s="10" t="e">
        <f>Trades!#REF!</f>
        <v>#REF!</v>
      </c>
    </row>
    <row r="1255" spans="32:32" ht="15" hidden="1" customHeight="1" x14ac:dyDescent="0.25">
      <c r="AF1255" s="10" t="e">
        <f>Trades!#REF!</f>
        <v>#REF!</v>
      </c>
    </row>
    <row r="1256" spans="32:32" ht="15" hidden="1" customHeight="1" x14ac:dyDescent="0.25">
      <c r="AF1256" s="10" t="e">
        <f>Trades!#REF!</f>
        <v>#REF!</v>
      </c>
    </row>
    <row r="1257" spans="32:32" ht="15" hidden="1" customHeight="1" x14ac:dyDescent="0.25">
      <c r="AF1257" s="10" t="e">
        <f>Trades!#REF!</f>
        <v>#REF!</v>
      </c>
    </row>
    <row r="1258" spans="32:32" ht="15" hidden="1" customHeight="1" x14ac:dyDescent="0.25">
      <c r="AF1258" s="10" t="e">
        <f>Trades!#REF!</f>
        <v>#REF!</v>
      </c>
    </row>
    <row r="1259" spans="32:32" ht="15" hidden="1" customHeight="1" x14ac:dyDescent="0.25">
      <c r="AF1259" s="10" t="e">
        <f>Trades!#REF!</f>
        <v>#REF!</v>
      </c>
    </row>
    <row r="1260" spans="32:32" ht="15" hidden="1" customHeight="1" x14ac:dyDescent="0.25">
      <c r="AF1260" s="10" t="e">
        <f>Trades!#REF!</f>
        <v>#REF!</v>
      </c>
    </row>
    <row r="1261" spans="32:32" ht="15" hidden="1" customHeight="1" x14ac:dyDescent="0.25">
      <c r="AF1261" s="10" t="e">
        <f>Trades!#REF!</f>
        <v>#REF!</v>
      </c>
    </row>
    <row r="1262" spans="32:32" ht="15" hidden="1" customHeight="1" x14ac:dyDescent="0.25">
      <c r="AF1262" s="10" t="e">
        <f>Trades!#REF!</f>
        <v>#REF!</v>
      </c>
    </row>
    <row r="1263" spans="32:32" ht="15" hidden="1" customHeight="1" x14ac:dyDescent="0.25">
      <c r="AF1263" s="10" t="e">
        <f>Trades!#REF!</f>
        <v>#REF!</v>
      </c>
    </row>
    <row r="1264" spans="32:32" ht="15" hidden="1" customHeight="1" x14ac:dyDescent="0.25">
      <c r="AF1264" s="10" t="e">
        <f>Trades!#REF!</f>
        <v>#REF!</v>
      </c>
    </row>
    <row r="1265" spans="32:32" ht="15" hidden="1" customHeight="1" x14ac:dyDescent="0.25">
      <c r="AF1265" s="10" t="e">
        <f>Trades!#REF!</f>
        <v>#REF!</v>
      </c>
    </row>
    <row r="1266" spans="32:32" ht="15" hidden="1" customHeight="1" x14ac:dyDescent="0.25">
      <c r="AF1266" s="10" t="e">
        <f>Trades!#REF!</f>
        <v>#REF!</v>
      </c>
    </row>
    <row r="1267" spans="32:32" ht="15" hidden="1" customHeight="1" x14ac:dyDescent="0.25">
      <c r="AF1267" s="10" t="e">
        <f>Trades!#REF!</f>
        <v>#REF!</v>
      </c>
    </row>
    <row r="1268" spans="32:32" ht="15" hidden="1" customHeight="1" x14ac:dyDescent="0.25">
      <c r="AF1268" s="10" t="e">
        <f>Trades!#REF!</f>
        <v>#REF!</v>
      </c>
    </row>
    <row r="1269" spans="32:32" ht="15" hidden="1" customHeight="1" x14ac:dyDescent="0.25">
      <c r="AF1269" s="10" t="e">
        <f>Trades!#REF!</f>
        <v>#REF!</v>
      </c>
    </row>
    <row r="1270" spans="32:32" ht="15" hidden="1" customHeight="1" x14ac:dyDescent="0.25">
      <c r="AF1270" s="10" t="e">
        <f>Trades!#REF!</f>
        <v>#REF!</v>
      </c>
    </row>
    <row r="1271" spans="32:32" ht="15" hidden="1" customHeight="1" x14ac:dyDescent="0.25">
      <c r="AF1271" s="10" t="e">
        <f>Trades!#REF!</f>
        <v>#REF!</v>
      </c>
    </row>
    <row r="1272" spans="32:32" ht="15" hidden="1" customHeight="1" x14ac:dyDescent="0.25">
      <c r="AF1272" s="10" t="e">
        <f>Trades!#REF!</f>
        <v>#REF!</v>
      </c>
    </row>
    <row r="1273" spans="32:32" ht="15" hidden="1" customHeight="1" x14ac:dyDescent="0.25">
      <c r="AF1273" s="10" t="e">
        <f>Trades!#REF!</f>
        <v>#REF!</v>
      </c>
    </row>
    <row r="1274" spans="32:32" ht="15" hidden="1" customHeight="1" x14ac:dyDescent="0.25">
      <c r="AF1274" s="10" t="e">
        <f>Trades!#REF!</f>
        <v>#REF!</v>
      </c>
    </row>
    <row r="1275" spans="32:32" ht="15" hidden="1" customHeight="1" x14ac:dyDescent="0.25">
      <c r="AF1275" s="10" t="e">
        <f>Trades!#REF!</f>
        <v>#REF!</v>
      </c>
    </row>
    <row r="1276" spans="32:32" ht="15" hidden="1" customHeight="1" x14ac:dyDescent="0.25">
      <c r="AF1276" s="10" t="e">
        <f>Trades!#REF!</f>
        <v>#REF!</v>
      </c>
    </row>
    <row r="1277" spans="32:32" ht="15" hidden="1" customHeight="1" x14ac:dyDescent="0.25">
      <c r="AF1277" s="10" t="e">
        <f>Trades!#REF!</f>
        <v>#REF!</v>
      </c>
    </row>
    <row r="1278" spans="32:32" ht="15" hidden="1" customHeight="1" x14ac:dyDescent="0.25">
      <c r="AF1278" s="10" t="e">
        <f>Trades!#REF!</f>
        <v>#REF!</v>
      </c>
    </row>
    <row r="1279" spans="32:32" ht="15" hidden="1" customHeight="1" x14ac:dyDescent="0.25">
      <c r="AF1279" s="10" t="e">
        <f>Trades!#REF!</f>
        <v>#REF!</v>
      </c>
    </row>
    <row r="1280" spans="32:32" ht="15" hidden="1" customHeight="1" x14ac:dyDescent="0.25">
      <c r="AF1280" s="10" t="e">
        <f>Trades!#REF!</f>
        <v>#REF!</v>
      </c>
    </row>
    <row r="1281" spans="32:32" ht="15" hidden="1" customHeight="1" x14ac:dyDescent="0.25">
      <c r="AF1281" s="10" t="e">
        <f>Trades!#REF!</f>
        <v>#REF!</v>
      </c>
    </row>
    <row r="1282" spans="32:32" ht="15" hidden="1" customHeight="1" x14ac:dyDescent="0.25">
      <c r="AF1282" s="10" t="e">
        <f>Trades!#REF!</f>
        <v>#REF!</v>
      </c>
    </row>
    <row r="1283" spans="32:32" ht="15" hidden="1" customHeight="1" x14ac:dyDescent="0.25">
      <c r="AF1283" s="10" t="e">
        <f>Trades!#REF!</f>
        <v>#REF!</v>
      </c>
    </row>
    <row r="1284" spans="32:32" ht="15" hidden="1" customHeight="1" x14ac:dyDescent="0.25">
      <c r="AF1284" s="10" t="e">
        <f>Trades!#REF!</f>
        <v>#REF!</v>
      </c>
    </row>
    <row r="1285" spans="32:32" ht="15" hidden="1" customHeight="1" x14ac:dyDescent="0.25">
      <c r="AF1285" s="10" t="e">
        <f>Trades!#REF!</f>
        <v>#REF!</v>
      </c>
    </row>
    <row r="1286" spans="32:32" ht="15" hidden="1" customHeight="1" x14ac:dyDescent="0.25">
      <c r="AF1286" s="10" t="e">
        <f>Trades!#REF!</f>
        <v>#REF!</v>
      </c>
    </row>
    <row r="1287" spans="32:32" ht="15" hidden="1" customHeight="1" x14ac:dyDescent="0.25">
      <c r="AF1287" s="10" t="e">
        <f>Trades!#REF!</f>
        <v>#REF!</v>
      </c>
    </row>
    <row r="1288" spans="32:32" ht="15" hidden="1" customHeight="1" x14ac:dyDescent="0.25">
      <c r="AF1288" s="10" t="e">
        <f>Trades!#REF!</f>
        <v>#REF!</v>
      </c>
    </row>
    <row r="1289" spans="32:32" ht="15" hidden="1" customHeight="1" x14ac:dyDescent="0.25">
      <c r="AF1289" s="10" t="e">
        <f>Trades!#REF!</f>
        <v>#REF!</v>
      </c>
    </row>
    <row r="1290" spans="32:32" ht="15" hidden="1" customHeight="1" x14ac:dyDescent="0.25">
      <c r="AF1290" s="10" t="e">
        <f>Trades!#REF!</f>
        <v>#REF!</v>
      </c>
    </row>
    <row r="1291" spans="32:32" ht="15" hidden="1" customHeight="1" x14ac:dyDescent="0.25">
      <c r="AF1291" s="10" t="e">
        <f>Trades!#REF!</f>
        <v>#REF!</v>
      </c>
    </row>
    <row r="1292" spans="32:32" ht="15" hidden="1" customHeight="1" x14ac:dyDescent="0.25">
      <c r="AF1292" s="10" t="e">
        <f>Trades!#REF!</f>
        <v>#REF!</v>
      </c>
    </row>
    <row r="1293" spans="32:32" ht="15" hidden="1" customHeight="1" x14ac:dyDescent="0.25">
      <c r="AF1293" s="10" t="e">
        <f>Trades!#REF!</f>
        <v>#REF!</v>
      </c>
    </row>
    <row r="1294" spans="32:32" ht="15" hidden="1" customHeight="1" x14ac:dyDescent="0.25">
      <c r="AF1294" s="10" t="e">
        <f>Trades!#REF!</f>
        <v>#REF!</v>
      </c>
    </row>
    <row r="1295" spans="32:32" ht="15" hidden="1" customHeight="1" x14ac:dyDescent="0.25">
      <c r="AF1295" s="10" t="e">
        <f>Trades!#REF!</f>
        <v>#REF!</v>
      </c>
    </row>
    <row r="1296" spans="32:32" ht="15" hidden="1" customHeight="1" x14ac:dyDescent="0.25">
      <c r="AF1296" s="10" t="e">
        <f>Trades!#REF!</f>
        <v>#REF!</v>
      </c>
    </row>
    <row r="1297" spans="32:32" ht="15" hidden="1" customHeight="1" x14ac:dyDescent="0.25">
      <c r="AF1297" s="10" t="e">
        <f>Trades!#REF!</f>
        <v>#REF!</v>
      </c>
    </row>
    <row r="1298" spans="32:32" ht="15" hidden="1" customHeight="1" x14ac:dyDescent="0.25">
      <c r="AF1298" s="10" t="e">
        <f>Trades!#REF!</f>
        <v>#REF!</v>
      </c>
    </row>
    <row r="1299" spans="32:32" ht="15" hidden="1" customHeight="1" x14ac:dyDescent="0.25">
      <c r="AF1299" s="10" t="e">
        <f>Trades!#REF!</f>
        <v>#REF!</v>
      </c>
    </row>
    <row r="1300" spans="32:32" ht="15" hidden="1" customHeight="1" x14ac:dyDescent="0.25">
      <c r="AF1300" s="10" t="e">
        <f>Trades!#REF!</f>
        <v>#REF!</v>
      </c>
    </row>
    <row r="1301" spans="32:32" ht="15" hidden="1" customHeight="1" x14ac:dyDescent="0.25">
      <c r="AF1301" s="10" t="e">
        <f>Trades!#REF!</f>
        <v>#REF!</v>
      </c>
    </row>
    <row r="1302" spans="32:32" ht="15" hidden="1" customHeight="1" x14ac:dyDescent="0.25">
      <c r="AF1302" s="10" t="e">
        <f>Trades!#REF!</f>
        <v>#REF!</v>
      </c>
    </row>
    <row r="1303" spans="32:32" ht="15" hidden="1" customHeight="1" x14ac:dyDescent="0.25">
      <c r="AF1303" s="10" t="e">
        <f>Trades!#REF!</f>
        <v>#REF!</v>
      </c>
    </row>
    <row r="1304" spans="32:32" ht="15" hidden="1" customHeight="1" x14ac:dyDescent="0.25">
      <c r="AF1304" s="10" t="e">
        <f>Trades!#REF!</f>
        <v>#REF!</v>
      </c>
    </row>
    <row r="1305" spans="32:32" ht="15" hidden="1" customHeight="1" x14ac:dyDescent="0.25">
      <c r="AF1305" s="10" t="e">
        <f>Trades!#REF!</f>
        <v>#REF!</v>
      </c>
    </row>
    <row r="1306" spans="32:32" ht="15" hidden="1" customHeight="1" x14ac:dyDescent="0.25">
      <c r="AF1306" s="10" t="e">
        <f>Trades!#REF!</f>
        <v>#REF!</v>
      </c>
    </row>
    <row r="1307" spans="32:32" ht="15" hidden="1" customHeight="1" x14ac:dyDescent="0.25">
      <c r="AF1307" s="10" t="e">
        <f>Trades!#REF!</f>
        <v>#REF!</v>
      </c>
    </row>
    <row r="1308" spans="32:32" ht="15" hidden="1" customHeight="1" x14ac:dyDescent="0.25">
      <c r="AF1308" s="10" t="e">
        <f>Trades!#REF!</f>
        <v>#REF!</v>
      </c>
    </row>
    <row r="1309" spans="32:32" ht="15" hidden="1" customHeight="1" x14ac:dyDescent="0.25">
      <c r="AF1309" s="10" t="e">
        <f>Trades!#REF!</f>
        <v>#REF!</v>
      </c>
    </row>
    <row r="1310" spans="32:32" ht="15" hidden="1" customHeight="1" x14ac:dyDescent="0.25">
      <c r="AF1310" s="10" t="e">
        <f>Trades!#REF!</f>
        <v>#REF!</v>
      </c>
    </row>
    <row r="1311" spans="32:32" ht="15" hidden="1" customHeight="1" x14ac:dyDescent="0.25">
      <c r="AF1311" s="10" t="e">
        <f>Trades!#REF!</f>
        <v>#REF!</v>
      </c>
    </row>
    <row r="1312" spans="32:32" ht="15" hidden="1" customHeight="1" x14ac:dyDescent="0.25">
      <c r="AF1312" s="10" t="e">
        <f>Trades!#REF!</f>
        <v>#REF!</v>
      </c>
    </row>
    <row r="1313" spans="32:32" ht="15" hidden="1" customHeight="1" x14ac:dyDescent="0.25">
      <c r="AF1313" s="10" t="e">
        <f>Trades!#REF!</f>
        <v>#REF!</v>
      </c>
    </row>
    <row r="1314" spans="32:32" ht="15" hidden="1" customHeight="1" x14ac:dyDescent="0.25">
      <c r="AF1314" s="10" t="e">
        <f>Trades!#REF!</f>
        <v>#REF!</v>
      </c>
    </row>
    <row r="1315" spans="32:32" ht="15" hidden="1" customHeight="1" x14ac:dyDescent="0.25">
      <c r="AF1315" s="10" t="e">
        <f>Trades!#REF!</f>
        <v>#REF!</v>
      </c>
    </row>
    <row r="1316" spans="32:32" ht="15" hidden="1" customHeight="1" x14ac:dyDescent="0.25">
      <c r="AF1316" s="10" t="e">
        <f>Trades!#REF!</f>
        <v>#REF!</v>
      </c>
    </row>
    <row r="1317" spans="32:32" ht="15" hidden="1" customHeight="1" x14ac:dyDescent="0.25">
      <c r="AF1317" s="10" t="e">
        <f>Trades!#REF!</f>
        <v>#REF!</v>
      </c>
    </row>
    <row r="1318" spans="32:32" ht="15" hidden="1" customHeight="1" x14ac:dyDescent="0.25">
      <c r="AF1318" s="10" t="e">
        <f>Trades!#REF!</f>
        <v>#REF!</v>
      </c>
    </row>
    <row r="1319" spans="32:32" ht="15" hidden="1" customHeight="1" x14ac:dyDescent="0.25">
      <c r="AF1319" s="10" t="e">
        <f>Trades!#REF!</f>
        <v>#REF!</v>
      </c>
    </row>
    <row r="1320" spans="32:32" ht="15" hidden="1" customHeight="1" x14ac:dyDescent="0.25">
      <c r="AF1320" s="10" t="e">
        <f>Trades!#REF!</f>
        <v>#REF!</v>
      </c>
    </row>
    <row r="1321" spans="32:32" ht="15" hidden="1" customHeight="1" x14ac:dyDescent="0.25">
      <c r="AF1321" s="10" t="e">
        <f>Trades!#REF!</f>
        <v>#REF!</v>
      </c>
    </row>
    <row r="1322" spans="32:32" ht="15" hidden="1" customHeight="1" x14ac:dyDescent="0.25">
      <c r="AF1322" s="10" t="e">
        <f>Trades!#REF!</f>
        <v>#REF!</v>
      </c>
    </row>
    <row r="1323" spans="32:32" ht="15" hidden="1" customHeight="1" x14ac:dyDescent="0.25">
      <c r="AF1323" s="10" t="e">
        <f>Trades!#REF!</f>
        <v>#REF!</v>
      </c>
    </row>
    <row r="1324" spans="32:32" ht="15" hidden="1" customHeight="1" x14ac:dyDescent="0.25">
      <c r="AF1324" s="10" t="e">
        <f>Trades!#REF!</f>
        <v>#REF!</v>
      </c>
    </row>
    <row r="1325" spans="32:32" ht="15" hidden="1" customHeight="1" x14ac:dyDescent="0.25">
      <c r="AF1325" s="10" t="e">
        <f>Trades!#REF!</f>
        <v>#REF!</v>
      </c>
    </row>
    <row r="1326" spans="32:32" ht="15" hidden="1" customHeight="1" x14ac:dyDescent="0.25">
      <c r="AF1326" s="10" t="e">
        <f>Trades!#REF!</f>
        <v>#REF!</v>
      </c>
    </row>
    <row r="1327" spans="32:32" ht="15" hidden="1" customHeight="1" x14ac:dyDescent="0.25">
      <c r="AF1327" s="10" t="e">
        <f>Trades!#REF!</f>
        <v>#REF!</v>
      </c>
    </row>
    <row r="1328" spans="32:32" ht="15" hidden="1" customHeight="1" x14ac:dyDescent="0.25">
      <c r="AF1328" s="10" t="e">
        <f>Trades!#REF!</f>
        <v>#REF!</v>
      </c>
    </row>
    <row r="1329" spans="32:32" ht="15" hidden="1" customHeight="1" x14ac:dyDescent="0.25">
      <c r="AF1329" s="10" t="e">
        <f>Trades!#REF!</f>
        <v>#REF!</v>
      </c>
    </row>
    <row r="1330" spans="32:32" ht="15" hidden="1" customHeight="1" x14ac:dyDescent="0.25">
      <c r="AF1330" s="10" t="e">
        <f>Trades!#REF!</f>
        <v>#REF!</v>
      </c>
    </row>
    <row r="1331" spans="32:32" ht="15" hidden="1" customHeight="1" x14ac:dyDescent="0.25">
      <c r="AF1331" s="10" t="e">
        <f>Trades!#REF!</f>
        <v>#REF!</v>
      </c>
    </row>
    <row r="1332" spans="32:32" ht="15" hidden="1" customHeight="1" x14ac:dyDescent="0.25">
      <c r="AF1332" s="10" t="e">
        <f>Trades!#REF!</f>
        <v>#REF!</v>
      </c>
    </row>
    <row r="1333" spans="32:32" ht="15" hidden="1" customHeight="1" x14ac:dyDescent="0.25">
      <c r="AF1333" s="10" t="e">
        <f>Trades!#REF!</f>
        <v>#REF!</v>
      </c>
    </row>
    <row r="1334" spans="32:32" ht="15" hidden="1" customHeight="1" x14ac:dyDescent="0.25">
      <c r="AF1334" s="10" t="e">
        <f>Trades!#REF!</f>
        <v>#REF!</v>
      </c>
    </row>
    <row r="1335" spans="32:32" ht="15" hidden="1" customHeight="1" x14ac:dyDescent="0.25">
      <c r="AF1335" s="10" t="e">
        <f>Trades!#REF!</f>
        <v>#REF!</v>
      </c>
    </row>
    <row r="1336" spans="32:32" ht="15" hidden="1" customHeight="1" x14ac:dyDescent="0.25">
      <c r="AF1336" s="10" t="e">
        <f>Trades!#REF!</f>
        <v>#REF!</v>
      </c>
    </row>
    <row r="1337" spans="32:32" ht="15" hidden="1" customHeight="1" x14ac:dyDescent="0.25">
      <c r="AF1337" s="10" t="e">
        <f>Trades!#REF!</f>
        <v>#REF!</v>
      </c>
    </row>
    <row r="1338" spans="32:32" ht="15" hidden="1" customHeight="1" x14ac:dyDescent="0.25">
      <c r="AF1338" s="10" t="e">
        <f>Trades!#REF!</f>
        <v>#REF!</v>
      </c>
    </row>
    <row r="1339" spans="32:32" ht="15" hidden="1" customHeight="1" x14ac:dyDescent="0.25">
      <c r="AF1339" s="10" t="e">
        <f>Trades!#REF!</f>
        <v>#REF!</v>
      </c>
    </row>
    <row r="1340" spans="32:32" ht="15" hidden="1" customHeight="1" x14ac:dyDescent="0.25">
      <c r="AF1340" s="10" t="e">
        <f>Trades!#REF!</f>
        <v>#REF!</v>
      </c>
    </row>
    <row r="1341" spans="32:32" ht="15" hidden="1" customHeight="1" x14ac:dyDescent="0.25">
      <c r="AF1341" s="10" t="e">
        <f>Trades!#REF!</f>
        <v>#REF!</v>
      </c>
    </row>
    <row r="1342" spans="32:32" ht="15" hidden="1" customHeight="1" x14ac:dyDescent="0.25">
      <c r="AF1342" s="10" t="e">
        <f>Trades!#REF!</f>
        <v>#REF!</v>
      </c>
    </row>
    <row r="1343" spans="32:32" ht="15" hidden="1" customHeight="1" x14ac:dyDescent="0.25">
      <c r="AF1343" s="10" t="e">
        <f>Trades!#REF!</f>
        <v>#REF!</v>
      </c>
    </row>
    <row r="1344" spans="32:32" ht="15" hidden="1" customHeight="1" x14ac:dyDescent="0.25">
      <c r="AF1344" s="10" t="e">
        <f>Trades!#REF!</f>
        <v>#REF!</v>
      </c>
    </row>
    <row r="1345" spans="32:32" ht="15" hidden="1" customHeight="1" x14ac:dyDescent="0.25">
      <c r="AF1345" s="10" t="e">
        <f>Trades!#REF!</f>
        <v>#REF!</v>
      </c>
    </row>
    <row r="1346" spans="32:32" ht="15" hidden="1" customHeight="1" x14ac:dyDescent="0.25">
      <c r="AF1346" s="10" t="e">
        <f>Trades!#REF!</f>
        <v>#REF!</v>
      </c>
    </row>
    <row r="1347" spans="32:32" ht="15" hidden="1" customHeight="1" x14ac:dyDescent="0.25">
      <c r="AF1347" s="10" t="e">
        <f>Trades!#REF!</f>
        <v>#REF!</v>
      </c>
    </row>
    <row r="1348" spans="32:32" ht="15" hidden="1" customHeight="1" x14ac:dyDescent="0.25">
      <c r="AF1348" s="10" t="e">
        <f>Trades!#REF!</f>
        <v>#REF!</v>
      </c>
    </row>
    <row r="1349" spans="32:32" ht="15" hidden="1" customHeight="1" x14ac:dyDescent="0.25">
      <c r="AF1349" s="10" t="e">
        <f>Trades!#REF!</f>
        <v>#REF!</v>
      </c>
    </row>
    <row r="1350" spans="32:32" ht="15" hidden="1" customHeight="1" x14ac:dyDescent="0.25">
      <c r="AF1350" s="10" t="e">
        <f>Trades!#REF!</f>
        <v>#REF!</v>
      </c>
    </row>
    <row r="1351" spans="32:32" ht="15" hidden="1" customHeight="1" x14ac:dyDescent="0.25">
      <c r="AF1351" s="10" t="e">
        <f>Trades!#REF!</f>
        <v>#REF!</v>
      </c>
    </row>
    <row r="1352" spans="32:32" ht="15" hidden="1" customHeight="1" x14ac:dyDescent="0.25">
      <c r="AF1352" s="10" t="e">
        <f>Trades!#REF!</f>
        <v>#REF!</v>
      </c>
    </row>
    <row r="1353" spans="32:32" ht="15" hidden="1" customHeight="1" x14ac:dyDescent="0.25">
      <c r="AF1353" s="10" t="e">
        <f>Trades!#REF!</f>
        <v>#REF!</v>
      </c>
    </row>
    <row r="1354" spans="32:32" ht="15" hidden="1" customHeight="1" x14ac:dyDescent="0.25">
      <c r="AF1354" s="10" t="e">
        <f>Trades!#REF!</f>
        <v>#REF!</v>
      </c>
    </row>
    <row r="1355" spans="32:32" ht="15" hidden="1" customHeight="1" x14ac:dyDescent="0.25">
      <c r="AF1355" s="10" t="e">
        <f>Trades!#REF!</f>
        <v>#REF!</v>
      </c>
    </row>
    <row r="1356" spans="32:32" ht="15" hidden="1" customHeight="1" x14ac:dyDescent="0.25">
      <c r="AF1356" s="10" t="e">
        <f>Trades!#REF!</f>
        <v>#REF!</v>
      </c>
    </row>
    <row r="1357" spans="32:32" ht="15" hidden="1" customHeight="1" x14ac:dyDescent="0.25">
      <c r="AF1357" s="10" t="e">
        <f>Trades!#REF!</f>
        <v>#REF!</v>
      </c>
    </row>
    <row r="1358" spans="32:32" ht="15" hidden="1" customHeight="1" x14ac:dyDescent="0.25">
      <c r="AF1358" s="10" t="e">
        <f>Trades!#REF!</f>
        <v>#REF!</v>
      </c>
    </row>
    <row r="1359" spans="32:32" ht="15" hidden="1" customHeight="1" x14ac:dyDescent="0.25">
      <c r="AF1359" s="10" t="e">
        <f>Trades!#REF!</f>
        <v>#REF!</v>
      </c>
    </row>
    <row r="1360" spans="32:32" ht="15" hidden="1" customHeight="1" x14ac:dyDescent="0.25">
      <c r="AF1360" s="10" t="e">
        <f>Trades!#REF!</f>
        <v>#REF!</v>
      </c>
    </row>
    <row r="1361" spans="32:32" ht="15" hidden="1" customHeight="1" x14ac:dyDescent="0.25">
      <c r="AF1361" s="10" t="e">
        <f>Trades!#REF!</f>
        <v>#REF!</v>
      </c>
    </row>
    <row r="1362" spans="32:32" ht="15" hidden="1" customHeight="1" x14ac:dyDescent="0.25">
      <c r="AF1362" s="10" t="e">
        <f>Trades!#REF!</f>
        <v>#REF!</v>
      </c>
    </row>
    <row r="1363" spans="32:32" ht="15" hidden="1" customHeight="1" x14ac:dyDescent="0.25">
      <c r="AF1363" s="10" t="e">
        <f>Trades!#REF!</f>
        <v>#REF!</v>
      </c>
    </row>
    <row r="1364" spans="32:32" ht="15" hidden="1" customHeight="1" x14ac:dyDescent="0.25">
      <c r="AF1364" s="10" t="e">
        <f>Trades!#REF!</f>
        <v>#REF!</v>
      </c>
    </row>
    <row r="1365" spans="32:32" ht="15" hidden="1" customHeight="1" x14ac:dyDescent="0.25">
      <c r="AF1365" s="10" t="e">
        <f>Trades!#REF!</f>
        <v>#REF!</v>
      </c>
    </row>
    <row r="1366" spans="32:32" ht="15" hidden="1" customHeight="1" x14ac:dyDescent="0.25">
      <c r="AF1366" s="10" t="e">
        <f>Trades!#REF!</f>
        <v>#REF!</v>
      </c>
    </row>
    <row r="1367" spans="32:32" ht="15" hidden="1" customHeight="1" x14ac:dyDescent="0.25">
      <c r="AF1367" s="10" t="e">
        <f>Trades!#REF!</f>
        <v>#REF!</v>
      </c>
    </row>
    <row r="1368" spans="32:32" ht="15" hidden="1" customHeight="1" x14ac:dyDescent="0.25">
      <c r="AF1368" s="10" t="e">
        <f>Trades!#REF!</f>
        <v>#REF!</v>
      </c>
    </row>
    <row r="1369" spans="32:32" ht="15" hidden="1" customHeight="1" x14ac:dyDescent="0.25">
      <c r="AF1369" s="10" t="e">
        <f>Trades!#REF!</f>
        <v>#REF!</v>
      </c>
    </row>
    <row r="1370" spans="32:32" ht="15" hidden="1" customHeight="1" x14ac:dyDescent="0.25">
      <c r="AF1370" s="10" t="e">
        <f>Trades!#REF!</f>
        <v>#REF!</v>
      </c>
    </row>
    <row r="1371" spans="32:32" ht="15" hidden="1" customHeight="1" x14ac:dyDescent="0.25">
      <c r="AF1371" s="10" t="e">
        <f>Trades!#REF!</f>
        <v>#REF!</v>
      </c>
    </row>
    <row r="1372" spans="32:32" ht="15" hidden="1" customHeight="1" x14ac:dyDescent="0.25">
      <c r="AF1372" s="10" t="e">
        <f>Trades!#REF!</f>
        <v>#REF!</v>
      </c>
    </row>
    <row r="1373" spans="32:32" ht="15" hidden="1" customHeight="1" x14ac:dyDescent="0.25">
      <c r="AF1373" s="10" t="e">
        <f>Trades!#REF!</f>
        <v>#REF!</v>
      </c>
    </row>
    <row r="1374" spans="32:32" ht="15" hidden="1" customHeight="1" x14ac:dyDescent="0.25">
      <c r="AF1374" s="10" t="e">
        <f>Trades!#REF!</f>
        <v>#REF!</v>
      </c>
    </row>
    <row r="1375" spans="32:32" ht="15" hidden="1" customHeight="1" x14ac:dyDescent="0.25">
      <c r="AF1375" s="10" t="e">
        <f>Trades!#REF!</f>
        <v>#REF!</v>
      </c>
    </row>
    <row r="1376" spans="32:32" ht="15" hidden="1" customHeight="1" x14ac:dyDescent="0.25">
      <c r="AF1376" s="10" t="e">
        <f>Trades!#REF!</f>
        <v>#REF!</v>
      </c>
    </row>
    <row r="1377" spans="32:32" ht="15" hidden="1" customHeight="1" x14ac:dyDescent="0.25">
      <c r="AF1377" s="10" t="e">
        <f>Trades!#REF!</f>
        <v>#REF!</v>
      </c>
    </row>
    <row r="1378" spans="32:32" ht="15" hidden="1" customHeight="1" x14ac:dyDescent="0.25">
      <c r="AF1378" s="10" t="e">
        <f>Trades!#REF!</f>
        <v>#REF!</v>
      </c>
    </row>
    <row r="1379" spans="32:32" ht="15" hidden="1" customHeight="1" x14ac:dyDescent="0.25">
      <c r="AF1379" s="10" t="e">
        <f>Trades!#REF!</f>
        <v>#REF!</v>
      </c>
    </row>
    <row r="1380" spans="32:32" ht="15" hidden="1" customHeight="1" x14ac:dyDescent="0.25">
      <c r="AF1380" s="10" t="e">
        <f>Trades!#REF!</f>
        <v>#REF!</v>
      </c>
    </row>
    <row r="1381" spans="32:32" ht="15" hidden="1" customHeight="1" x14ac:dyDescent="0.25">
      <c r="AF1381" s="10" t="e">
        <f>Trades!#REF!</f>
        <v>#REF!</v>
      </c>
    </row>
    <row r="1382" spans="32:32" ht="15" hidden="1" customHeight="1" x14ac:dyDescent="0.25">
      <c r="AF1382" s="10" t="e">
        <f>Trades!#REF!</f>
        <v>#REF!</v>
      </c>
    </row>
    <row r="1383" spans="32:32" ht="15" hidden="1" customHeight="1" x14ac:dyDescent="0.25">
      <c r="AF1383" s="10" t="e">
        <f>Trades!#REF!</f>
        <v>#REF!</v>
      </c>
    </row>
    <row r="1384" spans="32:32" ht="15" hidden="1" customHeight="1" x14ac:dyDescent="0.25">
      <c r="AF1384" s="10" t="e">
        <f>Trades!#REF!</f>
        <v>#REF!</v>
      </c>
    </row>
    <row r="1385" spans="32:32" ht="15" hidden="1" customHeight="1" x14ac:dyDescent="0.25">
      <c r="AF1385" s="10" t="e">
        <f>Trades!#REF!</f>
        <v>#REF!</v>
      </c>
    </row>
    <row r="1386" spans="32:32" ht="15" hidden="1" customHeight="1" x14ac:dyDescent="0.25">
      <c r="AF1386" s="10" t="e">
        <f>Trades!#REF!</f>
        <v>#REF!</v>
      </c>
    </row>
    <row r="1387" spans="32:32" ht="15" hidden="1" customHeight="1" x14ac:dyDescent="0.25">
      <c r="AF1387" s="10" t="e">
        <f>Trades!#REF!</f>
        <v>#REF!</v>
      </c>
    </row>
    <row r="1388" spans="32:32" ht="15" hidden="1" customHeight="1" x14ac:dyDescent="0.25">
      <c r="AF1388" s="10" t="e">
        <f>Trades!#REF!</f>
        <v>#REF!</v>
      </c>
    </row>
    <row r="1389" spans="32:32" ht="15" hidden="1" customHeight="1" x14ac:dyDescent="0.25">
      <c r="AF1389" s="10" t="e">
        <f>Trades!#REF!</f>
        <v>#REF!</v>
      </c>
    </row>
    <row r="1390" spans="32:32" ht="15" hidden="1" customHeight="1" x14ac:dyDescent="0.25">
      <c r="AF1390" s="10" t="e">
        <f>Trades!#REF!</f>
        <v>#REF!</v>
      </c>
    </row>
    <row r="1391" spans="32:32" ht="15" hidden="1" customHeight="1" x14ac:dyDescent="0.25">
      <c r="AF1391" s="10" t="e">
        <f>Trades!#REF!</f>
        <v>#REF!</v>
      </c>
    </row>
    <row r="1392" spans="32:32" ht="15" hidden="1" customHeight="1" x14ac:dyDescent="0.25">
      <c r="AF1392" s="10" t="e">
        <f>Trades!#REF!</f>
        <v>#REF!</v>
      </c>
    </row>
    <row r="1393" spans="32:32" ht="15" hidden="1" customHeight="1" x14ac:dyDescent="0.25">
      <c r="AF1393" s="10" t="e">
        <f>Trades!#REF!</f>
        <v>#REF!</v>
      </c>
    </row>
    <row r="1394" spans="32:32" ht="15" hidden="1" customHeight="1" x14ac:dyDescent="0.25">
      <c r="AF1394" s="10" t="e">
        <f>Trades!#REF!</f>
        <v>#REF!</v>
      </c>
    </row>
    <row r="1395" spans="32:32" ht="15" hidden="1" customHeight="1" x14ac:dyDescent="0.25">
      <c r="AF1395" s="10" t="e">
        <f>Trades!#REF!</f>
        <v>#REF!</v>
      </c>
    </row>
    <row r="1396" spans="32:32" ht="15" hidden="1" customHeight="1" x14ac:dyDescent="0.25">
      <c r="AF1396" s="10" t="e">
        <f>Trades!#REF!</f>
        <v>#REF!</v>
      </c>
    </row>
    <row r="1397" spans="32:32" ht="15" hidden="1" customHeight="1" x14ac:dyDescent="0.25">
      <c r="AF1397" s="10" t="e">
        <f>Trades!#REF!</f>
        <v>#REF!</v>
      </c>
    </row>
    <row r="1398" spans="32:32" ht="15" hidden="1" customHeight="1" x14ac:dyDescent="0.25">
      <c r="AF1398" s="10" t="e">
        <f>Trades!#REF!</f>
        <v>#REF!</v>
      </c>
    </row>
    <row r="1399" spans="32:32" ht="15" hidden="1" customHeight="1" x14ac:dyDescent="0.25">
      <c r="AF1399" s="10" t="e">
        <f>Trades!#REF!</f>
        <v>#REF!</v>
      </c>
    </row>
    <row r="1400" spans="32:32" ht="15" hidden="1" customHeight="1" x14ac:dyDescent="0.25">
      <c r="AF1400" s="10" t="e">
        <f>Trades!#REF!</f>
        <v>#REF!</v>
      </c>
    </row>
    <row r="1401" spans="32:32" ht="15" hidden="1" customHeight="1" x14ac:dyDescent="0.25">
      <c r="AF1401" s="10" t="e">
        <f>Trades!#REF!</f>
        <v>#REF!</v>
      </c>
    </row>
    <row r="1402" spans="32:32" ht="15" hidden="1" customHeight="1" x14ac:dyDescent="0.25">
      <c r="AF1402" s="10" t="e">
        <f>Trades!#REF!</f>
        <v>#REF!</v>
      </c>
    </row>
    <row r="1403" spans="32:32" ht="15" hidden="1" customHeight="1" x14ac:dyDescent="0.25">
      <c r="AF1403" s="10" t="e">
        <f>Trades!#REF!</f>
        <v>#REF!</v>
      </c>
    </row>
    <row r="1404" spans="32:32" ht="15" hidden="1" customHeight="1" x14ac:dyDescent="0.25">
      <c r="AF1404" s="10" t="e">
        <f>Trades!#REF!</f>
        <v>#REF!</v>
      </c>
    </row>
    <row r="1405" spans="32:32" ht="15" hidden="1" customHeight="1" x14ac:dyDescent="0.25">
      <c r="AF1405" s="11" t="str">
        <f>Trades!$DW$307</f>
        <v/>
      </c>
    </row>
  </sheetData>
  <sheetProtection algorithmName="SHA-512" hashValue="zYDqcE3nxRhPl+XaPLqWUAn2wmR5SzayKnbl4ed3bUaAKZcRfH8d4UVxwt2RQiP3JMfdr2G+8rZbG+XU1uaAmA==" saltValue="gag7ikCuEz8KE8VJJcXbqA==" spinCount="100000" sheet="1" objects="1" scenarios="1"/>
  <mergeCells count="43">
    <mergeCell ref="P13:U13"/>
    <mergeCell ref="B1:U2"/>
    <mergeCell ref="B5:O5"/>
    <mergeCell ref="P5:U5"/>
    <mergeCell ref="B7:O7"/>
    <mergeCell ref="P7:U7"/>
    <mergeCell ref="B3:U3"/>
    <mergeCell ref="B10:J10"/>
    <mergeCell ref="M10:U10"/>
    <mergeCell ref="E13:J13"/>
    <mergeCell ref="E12:J12"/>
    <mergeCell ref="P12:U12"/>
    <mergeCell ref="B33:D34"/>
    <mergeCell ref="E33:L34"/>
    <mergeCell ref="N33:U34"/>
    <mergeCell ref="B22:D22"/>
    <mergeCell ref="E22:J22"/>
    <mergeCell ref="B25:F25"/>
    <mergeCell ref="G25:J25"/>
    <mergeCell ref="M25:R25"/>
    <mergeCell ref="M22:O22"/>
    <mergeCell ref="P22:U22"/>
    <mergeCell ref="B29:D29"/>
    <mergeCell ref="B30:D31"/>
    <mergeCell ref="E30:L31"/>
    <mergeCell ref="N30:U31"/>
    <mergeCell ref="S25:U25"/>
    <mergeCell ref="E28:L28"/>
    <mergeCell ref="P18:U18"/>
    <mergeCell ref="B14:D14"/>
    <mergeCell ref="B15:D16"/>
    <mergeCell ref="M14:O14"/>
    <mergeCell ref="M15:O16"/>
    <mergeCell ref="E15:J16"/>
    <mergeCell ref="P15:U16"/>
    <mergeCell ref="N28:U28"/>
    <mergeCell ref="B20:E20"/>
    <mergeCell ref="F19:J20"/>
    <mergeCell ref="M20:O20"/>
    <mergeCell ref="B32:D32"/>
    <mergeCell ref="B19:E19"/>
    <mergeCell ref="M19:O19"/>
    <mergeCell ref="P19:U20"/>
  </mergeCells>
  <conditionalFormatting sqref="P22:U22">
    <cfRule type="expression" dxfId="87" priority="1">
      <formula>$P$22=$AD$2</formula>
    </cfRule>
    <cfRule type="expression" dxfId="86" priority="2">
      <formula>$P$22=$AD$3</formula>
    </cfRule>
    <cfRule type="expression" dxfId="85" priority="3">
      <formula>$P$22=$AD$4</formula>
    </cfRule>
  </conditionalFormatting>
  <dataValidations count="1">
    <dataValidation type="list" allowBlank="1" showInputMessage="1" showErrorMessage="1" sqref="P5:U5" xr:uid="{81B43159-4D16-4C87-93F0-3B0139BA3150}">
      <formula1>$AF$5:$AF$1405</formula1>
    </dataValidation>
  </dataValidations>
  <pageMargins left="0.7" right="0.7" top="0.75" bottom="0.75" header="0.3" footer="0.3"/>
  <pageSetup paperSize="9" orientation="portrait" r:id="rId1"/>
  <rowBreaks count="1" manualBreakCount="1">
    <brk id="34" max="31" man="1"/>
  </rowBreaks>
  <colBreaks count="1" manualBreakCount="1">
    <brk id="22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711FE-ED49-4E67-A818-D0BE41CD7A69}">
  <sheetPr>
    <tabColor rgb="FF207144"/>
  </sheetPr>
  <dimension ref="A1:BF90"/>
  <sheetViews>
    <sheetView showRowColHeaders="0" zoomScaleNormal="100" workbookViewId="0">
      <selection activeCell="A43" sqref="A43"/>
    </sheetView>
  </sheetViews>
  <sheetFormatPr defaultColWidth="0" defaultRowHeight="15" zeroHeight="1" x14ac:dyDescent="0.25"/>
  <cols>
    <col min="1" max="22" width="2.85546875" style="2" customWidth="1"/>
    <col min="23" max="31" width="2.85546875" style="2" hidden="1" customWidth="1"/>
    <col min="32" max="32" width="5.7109375" style="2" hidden="1" customWidth="1"/>
    <col min="33" max="55" width="2.85546875" style="2" hidden="1" customWidth="1"/>
    <col min="56" max="56" width="20" style="2" hidden="1" customWidth="1"/>
    <col min="57" max="57" width="2.85546875" style="2" hidden="1" customWidth="1"/>
    <col min="58" max="58" width="11.42578125" style="2" hidden="1" customWidth="1"/>
    <col min="59" max="16384" width="2.85546875" style="2" hidden="1"/>
  </cols>
  <sheetData>
    <row r="1" spans="1:58" x14ac:dyDescent="0.25">
      <c r="A1" s="78"/>
      <c r="B1" s="245" t="s">
        <v>114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78"/>
    </row>
    <row r="2" spans="1:58" x14ac:dyDescent="0.25">
      <c r="A2" s="78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78"/>
    </row>
    <row r="3" spans="1:58" x14ac:dyDescent="0.25">
      <c r="A3" s="78"/>
      <c r="B3" s="78"/>
      <c r="C3" s="78"/>
      <c r="D3" s="78"/>
      <c r="E3" s="326" t="s">
        <v>202</v>
      </c>
      <c r="F3" s="326"/>
      <c r="G3" s="78"/>
      <c r="H3" s="326" t="s">
        <v>128</v>
      </c>
      <c r="I3" s="326"/>
      <c r="J3" s="78"/>
      <c r="K3" s="326" t="s">
        <v>127</v>
      </c>
      <c r="L3" s="326"/>
      <c r="M3" s="78"/>
      <c r="N3" s="326" t="s">
        <v>126</v>
      </c>
      <c r="O3" s="326"/>
      <c r="P3" s="78"/>
      <c r="Q3" s="326" t="s">
        <v>125</v>
      </c>
      <c r="R3" s="326"/>
      <c r="S3" s="78"/>
      <c r="T3" s="326" t="s">
        <v>124</v>
      </c>
      <c r="U3" s="326"/>
      <c r="V3" s="78"/>
      <c r="AH3" s="278">
        <v>49</v>
      </c>
      <c r="AI3" s="279"/>
      <c r="AK3" s="278">
        <v>25</v>
      </c>
      <c r="AL3" s="279"/>
      <c r="AN3" s="278">
        <v>13</v>
      </c>
      <c r="AO3" s="279"/>
      <c r="AQ3" s="278">
        <v>7</v>
      </c>
      <c r="AR3" s="279"/>
      <c r="AT3" s="278">
        <v>4</v>
      </c>
      <c r="AU3" s="279"/>
      <c r="AW3" s="278">
        <v>2</v>
      </c>
      <c r="AX3" s="279"/>
      <c r="AZ3" s="278">
        <v>1</v>
      </c>
      <c r="BA3" s="279"/>
      <c r="BD3" s="12"/>
    </row>
    <row r="4" spans="1:58" x14ac:dyDescent="0.25">
      <c r="A4" s="78"/>
      <c r="B4" s="216" t="str">
        <f>'Game Setup'!$PE$7</f>
        <v>₩</v>
      </c>
      <c r="C4" s="216"/>
      <c r="D4" s="216"/>
      <c r="E4" s="215" t="str">
        <f>IFERROR($AZ5-AH5, "")</f>
        <v/>
      </c>
      <c r="F4" s="215"/>
      <c r="G4" s="78"/>
      <c r="H4" s="215" t="str">
        <f>IFERROR($AZ5-AK5, "")</f>
        <v/>
      </c>
      <c r="I4" s="215"/>
      <c r="J4" s="78"/>
      <c r="K4" s="215" t="str">
        <f>IFERROR($AZ5-AN5, "")</f>
        <v/>
      </c>
      <c r="L4" s="215"/>
      <c r="M4" s="78"/>
      <c r="N4" s="215" t="str">
        <f>IFERROR($AZ5-AQ5, "")</f>
        <v/>
      </c>
      <c r="O4" s="215"/>
      <c r="P4" s="78"/>
      <c r="Q4" s="215" t="str">
        <f>IFERROR($AZ5-AT5, "")</f>
        <v/>
      </c>
      <c r="R4" s="215"/>
      <c r="S4" s="78"/>
      <c r="T4" s="215" t="str">
        <f>IFERROR($AZ5-AW5, "")</f>
        <v/>
      </c>
      <c r="U4" s="215"/>
      <c r="V4" s="78"/>
      <c r="BD4" s="9" t="s">
        <v>117</v>
      </c>
      <c r="BF4" s="9" t="s">
        <v>112</v>
      </c>
    </row>
    <row r="5" spans="1:58" ht="15" customHeight="1" x14ac:dyDescent="0.25">
      <c r="A5" s="78"/>
      <c r="B5" s="330" t="s">
        <v>114</v>
      </c>
      <c r="C5" s="331"/>
      <c r="D5" s="332"/>
      <c r="E5" s="327" t="str">
        <f>IF(E4="", "", IF(E4&gt;0, $AD$12, IF(E4&lt;0, $AD$13, IF(E4=0, $AD$14, ""))))</f>
        <v/>
      </c>
      <c r="F5" s="327"/>
      <c r="G5" s="78"/>
      <c r="H5" s="327" t="str">
        <f>IF(H4="", "", IF(H4&gt;0, $AD$12, IF(H4&lt;0, $AD$13, IF(H4=0, $AD$14, ""))))</f>
        <v/>
      </c>
      <c r="I5" s="327"/>
      <c r="J5" s="78"/>
      <c r="K5" s="327" t="str">
        <f>IF(K4="", "", IF(K4&gt;0, $AD$12, IF(K4&lt;0, $AD$13, IF(K4=0, $AD$14, ""))))</f>
        <v/>
      </c>
      <c r="L5" s="327"/>
      <c r="M5" s="78"/>
      <c r="N5" s="327" t="str">
        <f>IF(N4="", "", IF(N4&gt;0, $AD$12, IF(N4&lt;0, $AD$13, IF(N4=0, $AD$14, ""))))</f>
        <v/>
      </c>
      <c r="O5" s="327"/>
      <c r="P5" s="78"/>
      <c r="Q5" s="327" t="str">
        <f>IF(Q4="", "", IF(Q4&gt;0, $AD$12, IF(Q4&lt;0, $AD$13, IF(Q4=0, $AD$14, ""))))</f>
        <v/>
      </c>
      <c r="R5" s="327"/>
      <c r="S5" s="78"/>
      <c r="T5" s="327" t="str">
        <f>IF(T4="", "", IF(T4&gt;0, $AD$12, IF(T4&lt;0, $AD$13, IF(T4=0, $AD$14, ""))))</f>
        <v/>
      </c>
      <c r="U5" s="327"/>
      <c r="V5" s="78"/>
      <c r="AH5" s="328" t="str">
        <f>IFERROR(INDEX('Game Setup'!$NG$8:$NG$176, MATCH(AH$3, 'Game Setup'!$NM$8:$NM$176, 0)), "")</f>
        <v/>
      </c>
      <c r="AI5" s="328"/>
      <c r="AK5" s="328" t="str">
        <f>IFERROR(INDEX('Game Setup'!$NG$8:$NG$176, MATCH(AK$3, 'Game Setup'!$NM$8:$NM$176, 0)), "")</f>
        <v/>
      </c>
      <c r="AL5" s="328"/>
      <c r="AN5" s="328" t="str">
        <f>IFERROR(INDEX('Game Setup'!$NG$8:$NG$176, MATCH(AN$3, 'Game Setup'!$NM$8:$NM$176, 0)), "")</f>
        <v/>
      </c>
      <c r="AO5" s="328"/>
      <c r="AQ5" s="328" t="str">
        <f>IFERROR(INDEX('Game Setup'!$NG$8:$NG$176, MATCH(AQ$3, 'Game Setup'!$NM$8:$NM$176, 0)), "")</f>
        <v/>
      </c>
      <c r="AR5" s="328"/>
      <c r="AT5" s="328" t="str">
        <f>IFERROR(INDEX('Game Setup'!$NG$8:$NG$176, MATCH(AT$3, 'Game Setup'!$NM$8:$NM$176, 0)), "")</f>
        <v/>
      </c>
      <c r="AU5" s="328"/>
      <c r="AW5" s="328" t="str">
        <f>IFERROR(INDEX('Game Setup'!$NG$8:$NG$176, MATCH(AW$3, 'Game Setup'!$NM$8:$NM$176, 0)), "")</f>
        <v/>
      </c>
      <c r="AX5" s="328"/>
      <c r="AZ5" s="328" t="str">
        <f>IFERROR(INDEX('Game Setup'!$NG$8:$NG$176, MATCH(AZ$3, 'Game Setup'!$NM$8:$NM$176, 0)), "")</f>
        <v/>
      </c>
      <c r="BA5" s="328"/>
      <c r="BD5" s="10" t="s">
        <v>118</v>
      </c>
      <c r="BF5" s="10" t="s">
        <v>120</v>
      </c>
    </row>
    <row r="6" spans="1:58" ht="15" customHeight="1" x14ac:dyDescent="0.25">
      <c r="A6" s="78"/>
      <c r="B6" s="333"/>
      <c r="C6" s="334"/>
      <c r="D6" s="335"/>
      <c r="E6" s="327"/>
      <c r="F6" s="327"/>
      <c r="G6" s="78"/>
      <c r="H6" s="327"/>
      <c r="I6" s="327"/>
      <c r="J6" s="78"/>
      <c r="K6" s="327"/>
      <c r="L6" s="327"/>
      <c r="M6" s="78"/>
      <c r="N6" s="327"/>
      <c r="O6" s="327"/>
      <c r="P6" s="78"/>
      <c r="Q6" s="327"/>
      <c r="R6" s="327"/>
      <c r="S6" s="78"/>
      <c r="T6" s="327"/>
      <c r="U6" s="327"/>
      <c r="V6" s="78"/>
      <c r="AH6" s="328"/>
      <c r="AI6" s="328"/>
      <c r="AK6" s="328"/>
      <c r="AL6" s="328"/>
      <c r="AN6" s="328"/>
      <c r="AO6" s="328"/>
      <c r="AQ6" s="328"/>
      <c r="AR6" s="328"/>
      <c r="AT6" s="328"/>
      <c r="AU6" s="328"/>
      <c r="AW6" s="328"/>
      <c r="AX6" s="328"/>
      <c r="AZ6" s="328"/>
      <c r="BA6" s="328"/>
      <c r="BD6" s="11" t="s">
        <v>119</v>
      </c>
      <c r="BF6" s="11" t="s">
        <v>121</v>
      </c>
    </row>
    <row r="7" spans="1:58" x14ac:dyDescent="0.25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</row>
    <row r="8" spans="1:58" x14ac:dyDescent="0.25">
      <c r="A8" s="78"/>
      <c r="B8" s="284" t="s">
        <v>110</v>
      </c>
      <c r="C8" s="285"/>
      <c r="D8" s="285"/>
      <c r="E8" s="285"/>
      <c r="F8" s="285"/>
      <c r="G8" s="285"/>
      <c r="H8" s="285"/>
      <c r="I8" s="322" t="s">
        <v>118</v>
      </c>
      <c r="J8" s="323"/>
      <c r="K8" s="323"/>
      <c r="L8" s="323"/>
      <c r="M8" s="323"/>
      <c r="N8" s="323"/>
      <c r="O8" s="323"/>
      <c r="P8" s="323"/>
      <c r="Q8" s="323"/>
      <c r="R8" s="324"/>
      <c r="S8" s="329" t="str">
        <f>$BF$8</f>
        <v>Strong</v>
      </c>
      <c r="T8" s="329"/>
      <c r="U8" s="329"/>
      <c r="V8" s="78"/>
      <c r="BD8" s="12" t="str">
        <f>IF($I$8=$BD$5, $BD$5, IF($I$8=$BD$6, $BD$6, $BD$4))</f>
        <v>Strongest to Weakest</v>
      </c>
      <c r="BF8" s="12" t="str">
        <f>IFERROR(INDEX($BF$4:$BF$6, MATCH($BD$8, $BD$4:$BD$6, 0)), "")</f>
        <v>Strong</v>
      </c>
    </row>
    <row r="9" spans="1:58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</row>
    <row r="10" spans="1:58" x14ac:dyDescent="0.25">
      <c r="A10" s="78"/>
      <c r="B10" s="78"/>
      <c r="C10" s="78"/>
      <c r="D10" s="78"/>
      <c r="E10" s="326" t="s">
        <v>202</v>
      </c>
      <c r="F10" s="326"/>
      <c r="G10" s="78"/>
      <c r="H10" s="326" t="s">
        <v>128</v>
      </c>
      <c r="I10" s="326"/>
      <c r="J10" s="78"/>
      <c r="K10" s="326" t="s">
        <v>127</v>
      </c>
      <c r="L10" s="326"/>
      <c r="M10" s="78"/>
      <c r="N10" s="326" t="s">
        <v>126</v>
      </c>
      <c r="O10" s="326"/>
      <c r="P10" s="78"/>
      <c r="Q10" s="326" t="s">
        <v>125</v>
      </c>
      <c r="R10" s="326"/>
      <c r="S10" s="78"/>
      <c r="T10" s="326" t="s">
        <v>124</v>
      </c>
      <c r="U10" s="326"/>
      <c r="V10" s="78"/>
    </row>
    <row r="11" spans="1:58" x14ac:dyDescent="0.25">
      <c r="A11" s="78"/>
      <c r="B11" s="216" t="str">
        <f>IFERROR(INDEX(Trades!$DD$8:$DD$27, MATCH($AF11, Trades!$DS$8:$DS$27, 0)), "")</f>
        <v/>
      </c>
      <c r="C11" s="216"/>
      <c r="D11" s="216"/>
      <c r="E11" s="215" t="str">
        <f>IFERROR($AZ12-AH12, "")</f>
        <v/>
      </c>
      <c r="F11" s="215"/>
      <c r="G11" s="78"/>
      <c r="H11" s="215" t="str">
        <f>IFERROR($AZ12-AK12, "")</f>
        <v/>
      </c>
      <c r="I11" s="215"/>
      <c r="J11" s="78"/>
      <c r="K11" s="215" t="str">
        <f>IFERROR($AZ12-AN12, "")</f>
        <v/>
      </c>
      <c r="L11" s="215"/>
      <c r="M11" s="78"/>
      <c r="N11" s="215" t="str">
        <f>IFERROR($AZ12-AQ12, "")</f>
        <v/>
      </c>
      <c r="O11" s="215"/>
      <c r="P11" s="78"/>
      <c r="Q11" s="215" t="str">
        <f>IFERROR($AZ12-AT12, "")</f>
        <v/>
      </c>
      <c r="R11" s="215"/>
      <c r="S11" s="78"/>
      <c r="T11" s="215" t="str">
        <f>IFERROR($AZ12-AW12, "")</f>
        <v/>
      </c>
      <c r="U11" s="215"/>
      <c r="V11" s="78"/>
      <c r="AD11" s="12" t="s">
        <v>50</v>
      </c>
      <c r="AF11" s="12">
        <f>AF12</f>
        <v>1</v>
      </c>
    </row>
    <row r="12" spans="1:58" ht="15" customHeight="1" x14ac:dyDescent="0.25">
      <c r="A12" s="78"/>
      <c r="B12" s="217" t="str">
        <f>IF(B11="", "", IF(IFERROR(INDEX('Dev Settings'!$L$10:$L$29, MATCH(B11, 'Dev Settings'!$B$10:$B$29, 0)), "")="", "", IFERROR(INDEX('Dev Settings'!$L$10:$L$29, MATCH(B11, 'Dev Settings'!$B$10:$B$29, 0)), "")))</f>
        <v/>
      </c>
      <c r="C12" s="217"/>
      <c r="D12" s="217"/>
      <c r="E12" s="327" t="str">
        <f>IF(E11="", "", IF(E11&gt;0, $AD$12, IF(E11&lt;0, $AD$13, IF(E11=0, $AD$14, ""))))</f>
        <v/>
      </c>
      <c r="F12" s="327"/>
      <c r="G12" s="78"/>
      <c r="H12" s="327" t="str">
        <f>IF(H11="", "", IF(H11&gt;0, $AD$12, IF(H11&lt;0, $AD$13, IF(H11=0, $AD$14, ""))))</f>
        <v/>
      </c>
      <c r="I12" s="327"/>
      <c r="J12" s="78"/>
      <c r="K12" s="327" t="str">
        <f>IF(K11="", "", IF(K11&gt;0, $AD$12, IF(K11&lt;0, $AD$13, IF(K11=0, $AD$14, ""))))</f>
        <v/>
      </c>
      <c r="L12" s="327"/>
      <c r="M12" s="78"/>
      <c r="N12" s="327" t="str">
        <f>IF(N11="", "", IF(N11&gt;0, $AD$12, IF(N11&lt;0, $AD$13, IF(N11=0, $AD$14, ""))))</f>
        <v/>
      </c>
      <c r="O12" s="327"/>
      <c r="P12" s="78"/>
      <c r="Q12" s="327" t="str">
        <f>IF(Q11="", "", IF(Q11&gt;0, $AD$12, IF(Q11&lt;0, $AD$13, IF(Q11=0, $AD$14, ""))))</f>
        <v/>
      </c>
      <c r="R12" s="327"/>
      <c r="S12" s="78"/>
      <c r="T12" s="327" t="str">
        <f>IF(T11="", "", IF(T11&gt;0, $AD$12, IF(T11&lt;0, $AD$13, IF(T11=0, $AD$14, ""))))</f>
        <v/>
      </c>
      <c r="U12" s="327"/>
      <c r="V12" s="78"/>
      <c r="AD12" s="9" t="s">
        <v>106</v>
      </c>
      <c r="AF12" s="218">
        <v>1</v>
      </c>
      <c r="AH12" s="328" t="str">
        <f>IF($B11="", "", IFERROR(INDEX('Game Setup'!$ML$8:$NE$176, MATCH(AH$3, 'Game Setup'!$NM$8:$NM$176, 0), MATCH($B11, 'Game Setup'!$ML$7:$NE$7, 0)), ""))</f>
        <v/>
      </c>
      <c r="AI12" s="328"/>
      <c r="AK12" s="328" t="str">
        <f>IF($B11="", "", IFERROR(INDEX('Game Setup'!$ML$8:$NE$176, MATCH(AK$3, 'Game Setup'!$NM$8:$NM$176, 0), MATCH($B11, 'Game Setup'!$ML$7:$NE$7, 0)), ""))</f>
        <v/>
      </c>
      <c r="AL12" s="328"/>
      <c r="AN12" s="328" t="str">
        <f>IF($B11="", "", IFERROR(INDEX('Game Setup'!$ML$8:$NE$176, MATCH(AN$3, 'Game Setup'!$NM$8:$NM$176, 0), MATCH($B11, 'Game Setup'!$ML$7:$NE$7, 0)), ""))</f>
        <v/>
      </c>
      <c r="AO12" s="328"/>
      <c r="AQ12" s="328" t="str">
        <f>IF($B11="", "", IFERROR(INDEX('Game Setup'!$ML$8:$NE$176, MATCH(AQ$3, 'Game Setup'!$NM$8:$NM$176, 0), MATCH($B11, 'Game Setup'!$ML$7:$NE$7, 0)), ""))</f>
        <v/>
      </c>
      <c r="AR12" s="328"/>
      <c r="AT12" s="328" t="str">
        <f>IF($B11="", "", IFERROR(INDEX('Game Setup'!$ML$8:$NE$176, MATCH(AT$3, 'Game Setup'!$NM$8:$NM$176, 0), MATCH($B11, 'Game Setup'!$ML$7:$NE$7, 0)), ""))</f>
        <v/>
      </c>
      <c r="AU12" s="328"/>
      <c r="AW12" s="328" t="str">
        <f>IF($B11="", "", IFERROR(INDEX('Game Setup'!$ML$8:$NE$176, MATCH(AW$3, 'Game Setup'!$NM$8:$NM$176, 0), MATCH($B11, 'Game Setup'!$ML$7:$NE$7, 0)), ""))</f>
        <v/>
      </c>
      <c r="AX12" s="328"/>
      <c r="AZ12" s="328" t="str">
        <f>IF($B11="", "", IFERROR(INDEX('Game Setup'!$ML$8:$NE$176, MATCH(AZ$3, 'Game Setup'!$NM$8:$NM$176, 0), MATCH($B11, 'Game Setup'!$ML$7:$NE$7, 0)), ""))</f>
        <v/>
      </c>
      <c r="BA12" s="328"/>
    </row>
    <row r="13" spans="1:58" ht="15" customHeight="1" x14ac:dyDescent="0.25">
      <c r="A13" s="78"/>
      <c r="B13" s="217"/>
      <c r="C13" s="217"/>
      <c r="D13" s="217"/>
      <c r="E13" s="327"/>
      <c r="F13" s="327"/>
      <c r="G13" s="78"/>
      <c r="H13" s="327"/>
      <c r="I13" s="327"/>
      <c r="J13" s="78"/>
      <c r="K13" s="327"/>
      <c r="L13" s="327"/>
      <c r="M13" s="78"/>
      <c r="N13" s="327"/>
      <c r="O13" s="327"/>
      <c r="P13" s="78"/>
      <c r="Q13" s="327"/>
      <c r="R13" s="327"/>
      <c r="S13" s="78"/>
      <c r="T13" s="327"/>
      <c r="U13" s="327"/>
      <c r="V13" s="78"/>
      <c r="AD13" s="10" t="s">
        <v>107</v>
      </c>
      <c r="AF13" s="219"/>
      <c r="AH13" s="328"/>
      <c r="AI13" s="328"/>
      <c r="AK13" s="328"/>
      <c r="AL13" s="328"/>
      <c r="AN13" s="328"/>
      <c r="AO13" s="328"/>
      <c r="AQ13" s="328"/>
      <c r="AR13" s="328"/>
      <c r="AT13" s="328"/>
      <c r="AU13" s="328"/>
      <c r="AW13" s="328"/>
      <c r="AX13" s="328"/>
      <c r="AZ13" s="328"/>
      <c r="BA13" s="328"/>
    </row>
    <row r="14" spans="1:58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AD14" s="11" t="s">
        <v>108</v>
      </c>
    </row>
    <row r="15" spans="1:58" x14ac:dyDescent="0.25">
      <c r="A15" s="78"/>
      <c r="B15" s="216" t="str">
        <f>IFERROR(INDEX(Trades!$DD$8:$DD$27, MATCH($AF15, Trades!$DS$8:$DS$27, 0)), "")</f>
        <v/>
      </c>
      <c r="C15" s="216"/>
      <c r="D15" s="216"/>
      <c r="E15" s="215" t="str">
        <f t="shared" ref="E15" si="0">IFERROR($AZ16-AH16, "")</f>
        <v/>
      </c>
      <c r="F15" s="215"/>
      <c r="G15" s="78"/>
      <c r="H15" s="215" t="str">
        <f t="shared" ref="H15" si="1">IFERROR($AZ16-AK16, "")</f>
        <v/>
      </c>
      <c r="I15" s="215"/>
      <c r="J15" s="78"/>
      <c r="K15" s="215" t="str">
        <f t="shared" ref="K15" si="2">IFERROR($AZ16-AN16, "")</f>
        <v/>
      </c>
      <c r="L15" s="215"/>
      <c r="M15" s="78"/>
      <c r="N15" s="215" t="str">
        <f t="shared" ref="N15" si="3">IFERROR($AZ16-AQ16, "")</f>
        <v/>
      </c>
      <c r="O15" s="215"/>
      <c r="P15" s="78"/>
      <c r="Q15" s="215" t="str">
        <f t="shared" ref="Q15" si="4">IFERROR($AZ16-AT16, "")</f>
        <v/>
      </c>
      <c r="R15" s="215"/>
      <c r="S15" s="78"/>
      <c r="T15" s="215" t="str">
        <f t="shared" ref="T15" si="5">IFERROR($AZ16-AW16, "")</f>
        <v/>
      </c>
      <c r="U15" s="215"/>
      <c r="V15" s="78"/>
      <c r="AF15" s="12">
        <f>AF16</f>
        <v>2</v>
      </c>
    </row>
    <row r="16" spans="1:58" ht="15" customHeight="1" x14ac:dyDescent="0.25">
      <c r="A16" s="78"/>
      <c r="B16" s="217" t="str">
        <f>IF(B15="", "", IF(IFERROR(INDEX('Dev Settings'!$L$10:$L$29, MATCH(B15, 'Dev Settings'!$B$10:$B$29, 0)), "")="", "", IFERROR(INDEX('Dev Settings'!$L$10:$L$29, MATCH(B15, 'Dev Settings'!$B$10:$B$29, 0)), "")))</f>
        <v/>
      </c>
      <c r="C16" s="217"/>
      <c r="D16" s="217"/>
      <c r="E16" s="327" t="str">
        <f t="shared" ref="E16" si="6">IF(E15="", "", IF(E15&gt;0, $AD$12, IF(E15&lt;0, $AD$13, IF(E15=0, $AD$14, ""))))</f>
        <v/>
      </c>
      <c r="F16" s="327"/>
      <c r="G16" s="78"/>
      <c r="H16" s="327" t="str">
        <f>IF(H15="", "", IF(H15&gt;0, $AD$12, IF(H15&lt;0, $AD$13, IF(H15=0, $AD$14, ""))))</f>
        <v/>
      </c>
      <c r="I16" s="327"/>
      <c r="J16" s="78"/>
      <c r="K16" s="327" t="str">
        <f>IF(K15="", "", IF(K15&gt;0, $AD$12, IF(K15&lt;0, $AD$13, IF(K15=0, $AD$14, ""))))</f>
        <v/>
      </c>
      <c r="L16" s="327"/>
      <c r="M16" s="78"/>
      <c r="N16" s="327" t="str">
        <f>IF(N15="", "", IF(N15&gt;0, $AD$12, IF(N15&lt;0, $AD$13, IF(N15=0, $AD$14, ""))))</f>
        <v/>
      </c>
      <c r="O16" s="327"/>
      <c r="P16" s="78"/>
      <c r="Q16" s="327" t="str">
        <f>IF(Q15="", "", IF(Q15&gt;0, $AD$12, IF(Q15&lt;0, $AD$13, IF(Q15=0, $AD$14, ""))))</f>
        <v/>
      </c>
      <c r="R16" s="327"/>
      <c r="S16" s="78"/>
      <c r="T16" s="327" t="str">
        <f>IF(T15="", "", IF(T15&gt;0, $AD$12, IF(T15&lt;0, $AD$13, IF(T15=0, $AD$14, ""))))</f>
        <v/>
      </c>
      <c r="U16" s="327"/>
      <c r="V16" s="78"/>
      <c r="AF16" s="218">
        <f>AF12+1</f>
        <v>2</v>
      </c>
      <c r="AH16" s="328" t="str">
        <f>IF($B15="", "", IFERROR(INDEX('Game Setup'!$ML$8:$NE$176, MATCH(AH$3, 'Game Setup'!$NM$8:$NM$176, 0), MATCH($B15, 'Game Setup'!$ML$7:$NE$7, 0)), ""))</f>
        <v/>
      </c>
      <c r="AI16" s="328"/>
      <c r="AK16" s="328" t="str">
        <f>IF($B15="", "", IFERROR(INDEX('Game Setup'!$ML$8:$NE$176, MATCH(AK$3, 'Game Setup'!$NM$8:$NM$176, 0), MATCH($B15, 'Game Setup'!$ML$7:$NE$7, 0)), ""))</f>
        <v/>
      </c>
      <c r="AL16" s="328"/>
      <c r="AN16" s="328" t="str">
        <f>IF($B15="", "", IFERROR(INDEX('Game Setup'!$ML$8:$NE$176, MATCH(AN$3, 'Game Setup'!$NM$8:$NM$176, 0), MATCH($B15, 'Game Setup'!$ML$7:$NE$7, 0)), ""))</f>
        <v/>
      </c>
      <c r="AO16" s="328"/>
      <c r="AQ16" s="328" t="str">
        <f>IF($B15="", "", IFERROR(INDEX('Game Setup'!$ML$8:$NE$176, MATCH(AQ$3, 'Game Setup'!$NM$8:$NM$176, 0), MATCH($B15, 'Game Setup'!$ML$7:$NE$7, 0)), ""))</f>
        <v/>
      </c>
      <c r="AR16" s="328"/>
      <c r="AT16" s="328" t="str">
        <f>IF($B15="", "", IFERROR(INDEX('Game Setup'!$ML$8:$NE$176, MATCH(AT$3, 'Game Setup'!$NM$8:$NM$176, 0), MATCH($B15, 'Game Setup'!$ML$7:$NE$7, 0)), ""))</f>
        <v/>
      </c>
      <c r="AU16" s="328"/>
      <c r="AW16" s="328" t="str">
        <f>IF($B15="", "", IFERROR(INDEX('Game Setup'!$ML$8:$NE$176, MATCH(AW$3, 'Game Setup'!$NM$8:$NM$176, 0), MATCH($B15, 'Game Setup'!$ML$7:$NE$7, 0)), ""))</f>
        <v/>
      </c>
      <c r="AX16" s="328"/>
      <c r="AZ16" s="328" t="str">
        <f>IF($B15="", "", IFERROR(INDEX('Game Setup'!$ML$8:$NE$176, MATCH(AZ$3, 'Game Setup'!$NM$8:$NM$176, 0), MATCH($B15, 'Game Setup'!$ML$7:$NE$7, 0)), ""))</f>
        <v/>
      </c>
      <c r="BA16" s="328"/>
    </row>
    <row r="17" spans="1:53" ht="15" customHeight="1" x14ac:dyDescent="0.25">
      <c r="A17" s="78"/>
      <c r="B17" s="217"/>
      <c r="C17" s="217"/>
      <c r="D17" s="217"/>
      <c r="E17" s="327"/>
      <c r="F17" s="327"/>
      <c r="G17" s="78"/>
      <c r="H17" s="327"/>
      <c r="I17" s="327"/>
      <c r="J17" s="78"/>
      <c r="K17" s="327"/>
      <c r="L17" s="327"/>
      <c r="M17" s="78"/>
      <c r="N17" s="327"/>
      <c r="O17" s="327"/>
      <c r="P17" s="78"/>
      <c r="Q17" s="327"/>
      <c r="R17" s="327"/>
      <c r="S17" s="78"/>
      <c r="T17" s="327"/>
      <c r="U17" s="327"/>
      <c r="V17" s="78"/>
      <c r="AF17" s="219"/>
      <c r="AH17" s="328"/>
      <c r="AI17" s="328"/>
      <c r="AK17" s="328"/>
      <c r="AL17" s="328"/>
      <c r="AN17" s="328"/>
      <c r="AO17" s="328"/>
      <c r="AQ17" s="328"/>
      <c r="AR17" s="328"/>
      <c r="AT17" s="328"/>
      <c r="AU17" s="328"/>
      <c r="AW17" s="328"/>
      <c r="AX17" s="328"/>
      <c r="AZ17" s="328"/>
      <c r="BA17" s="328"/>
    </row>
    <row r="18" spans="1:53" x14ac:dyDescent="0.25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53" x14ac:dyDescent="0.25">
      <c r="A19" s="78"/>
      <c r="B19" s="216" t="str">
        <f>IFERROR(INDEX(Trades!$DD$8:$DD$27, MATCH($AF19, Trades!$DS$8:$DS$27, 0)), "")</f>
        <v/>
      </c>
      <c r="C19" s="216"/>
      <c r="D19" s="216"/>
      <c r="E19" s="215" t="str">
        <f t="shared" ref="E19" si="7">IFERROR($AZ20-AH20, "")</f>
        <v/>
      </c>
      <c r="F19" s="215"/>
      <c r="G19" s="78"/>
      <c r="H19" s="215" t="str">
        <f t="shared" ref="H19" si="8">IFERROR($AZ20-AK20, "")</f>
        <v/>
      </c>
      <c r="I19" s="215"/>
      <c r="J19" s="78"/>
      <c r="K19" s="215" t="str">
        <f t="shared" ref="K19" si="9">IFERROR($AZ20-AN20, "")</f>
        <v/>
      </c>
      <c r="L19" s="215"/>
      <c r="M19" s="78"/>
      <c r="N19" s="215" t="str">
        <f t="shared" ref="N19" si="10">IFERROR($AZ20-AQ20, "")</f>
        <v/>
      </c>
      <c r="O19" s="215"/>
      <c r="P19" s="78"/>
      <c r="Q19" s="215" t="str">
        <f t="shared" ref="Q19" si="11">IFERROR($AZ20-AT20, "")</f>
        <v/>
      </c>
      <c r="R19" s="215"/>
      <c r="S19" s="78"/>
      <c r="T19" s="215" t="str">
        <f t="shared" ref="T19" si="12">IFERROR($AZ20-AW20, "")</f>
        <v/>
      </c>
      <c r="U19" s="215"/>
      <c r="V19" s="78"/>
      <c r="AF19" s="12">
        <f t="shared" ref="AF19" si="13">AF20</f>
        <v>3</v>
      </c>
    </row>
    <row r="20" spans="1:53" ht="15" customHeight="1" x14ac:dyDescent="0.25">
      <c r="A20" s="78"/>
      <c r="B20" s="217" t="str">
        <f>IF(B19="", "", IF(IFERROR(INDEX('Dev Settings'!$L$10:$L$29, MATCH(B19, 'Dev Settings'!$B$10:$B$29, 0)), "")="", "", IFERROR(INDEX('Dev Settings'!$L$10:$L$29, MATCH(B19, 'Dev Settings'!$B$10:$B$29, 0)), "")))</f>
        <v/>
      </c>
      <c r="C20" s="217"/>
      <c r="D20" s="217"/>
      <c r="E20" s="327" t="str">
        <f t="shared" ref="E20" si="14">IF(E19="", "", IF(E19&gt;0, $AD$12, IF(E19&lt;0, $AD$13, IF(E19=0, $AD$14, ""))))</f>
        <v/>
      </c>
      <c r="F20" s="327"/>
      <c r="G20" s="78"/>
      <c r="H20" s="327" t="str">
        <f>IF(H19="", "", IF(H19&gt;0, $AD$12, IF(H19&lt;0, $AD$13, IF(H19=0, $AD$14, ""))))</f>
        <v/>
      </c>
      <c r="I20" s="327"/>
      <c r="J20" s="78"/>
      <c r="K20" s="327" t="str">
        <f>IF(K19="", "", IF(K19&gt;0, $AD$12, IF(K19&lt;0, $AD$13, IF(K19=0, $AD$14, ""))))</f>
        <v/>
      </c>
      <c r="L20" s="327"/>
      <c r="M20" s="78"/>
      <c r="N20" s="327" t="str">
        <f>IF(N19="", "", IF(N19&gt;0, $AD$12, IF(N19&lt;0, $AD$13, IF(N19=0, $AD$14, ""))))</f>
        <v/>
      </c>
      <c r="O20" s="327"/>
      <c r="P20" s="78"/>
      <c r="Q20" s="327" t="str">
        <f>IF(Q19="", "", IF(Q19&gt;0, $AD$12, IF(Q19&lt;0, $AD$13, IF(Q19=0, $AD$14, ""))))</f>
        <v/>
      </c>
      <c r="R20" s="327"/>
      <c r="S20" s="78"/>
      <c r="T20" s="327" t="str">
        <f>IF(T19="", "", IF(T19&gt;0, $AD$12, IF(T19&lt;0, $AD$13, IF(T19=0, $AD$14, ""))))</f>
        <v/>
      </c>
      <c r="U20" s="327"/>
      <c r="V20" s="78"/>
      <c r="AF20" s="218">
        <f t="shared" ref="AF20" si="15">AF16+1</f>
        <v>3</v>
      </c>
      <c r="AH20" s="328" t="str">
        <f>IF($B19="", "", IFERROR(INDEX('Game Setup'!$ML$8:$NE$176, MATCH(AH$3, 'Game Setup'!$NM$8:$NM$176, 0), MATCH($B19, 'Game Setup'!$ML$7:$NE$7, 0)), ""))</f>
        <v/>
      </c>
      <c r="AI20" s="328"/>
      <c r="AK20" s="328" t="str">
        <f>IF($B19="", "", IFERROR(INDEX('Game Setup'!$ML$8:$NE$176, MATCH(AK$3, 'Game Setup'!$NM$8:$NM$176, 0), MATCH($B19, 'Game Setup'!$ML$7:$NE$7, 0)), ""))</f>
        <v/>
      </c>
      <c r="AL20" s="328"/>
      <c r="AN20" s="328" t="str">
        <f>IF($B19="", "", IFERROR(INDEX('Game Setup'!$ML$8:$NE$176, MATCH(AN$3, 'Game Setup'!$NM$8:$NM$176, 0), MATCH($B19, 'Game Setup'!$ML$7:$NE$7, 0)), ""))</f>
        <v/>
      </c>
      <c r="AO20" s="328"/>
      <c r="AQ20" s="328" t="str">
        <f>IF($B19="", "", IFERROR(INDEX('Game Setup'!$ML$8:$NE$176, MATCH(AQ$3, 'Game Setup'!$NM$8:$NM$176, 0), MATCH($B19, 'Game Setup'!$ML$7:$NE$7, 0)), ""))</f>
        <v/>
      </c>
      <c r="AR20" s="328"/>
      <c r="AT20" s="328" t="str">
        <f>IF($B19="", "", IFERROR(INDEX('Game Setup'!$ML$8:$NE$176, MATCH(AT$3, 'Game Setup'!$NM$8:$NM$176, 0), MATCH($B19, 'Game Setup'!$ML$7:$NE$7, 0)), ""))</f>
        <v/>
      </c>
      <c r="AU20" s="328"/>
      <c r="AW20" s="328" t="str">
        <f>IF($B19="", "", IFERROR(INDEX('Game Setup'!$ML$8:$NE$176, MATCH(AW$3, 'Game Setup'!$NM$8:$NM$176, 0), MATCH($B19, 'Game Setup'!$ML$7:$NE$7, 0)), ""))</f>
        <v/>
      </c>
      <c r="AX20" s="328"/>
      <c r="AZ20" s="328" t="str">
        <f>IF($B19="", "", IFERROR(INDEX('Game Setup'!$ML$8:$NE$176, MATCH(AZ$3, 'Game Setup'!$NM$8:$NM$176, 0), MATCH($B19, 'Game Setup'!$ML$7:$NE$7, 0)), ""))</f>
        <v/>
      </c>
      <c r="BA20" s="328"/>
    </row>
    <row r="21" spans="1:53" ht="15" customHeight="1" x14ac:dyDescent="0.25">
      <c r="A21" s="78"/>
      <c r="B21" s="217"/>
      <c r="C21" s="217"/>
      <c r="D21" s="217"/>
      <c r="E21" s="327"/>
      <c r="F21" s="327"/>
      <c r="G21" s="78"/>
      <c r="H21" s="327"/>
      <c r="I21" s="327"/>
      <c r="J21" s="78"/>
      <c r="K21" s="327"/>
      <c r="L21" s="327"/>
      <c r="M21" s="78"/>
      <c r="N21" s="327"/>
      <c r="O21" s="327"/>
      <c r="P21" s="78"/>
      <c r="Q21" s="327"/>
      <c r="R21" s="327"/>
      <c r="S21" s="78"/>
      <c r="T21" s="327"/>
      <c r="U21" s="327"/>
      <c r="V21" s="78"/>
      <c r="AF21" s="219"/>
      <c r="AH21" s="328"/>
      <c r="AI21" s="328"/>
      <c r="AK21" s="328"/>
      <c r="AL21" s="328"/>
      <c r="AN21" s="328"/>
      <c r="AO21" s="328"/>
      <c r="AQ21" s="328"/>
      <c r="AR21" s="328"/>
      <c r="AT21" s="328"/>
      <c r="AU21" s="328"/>
      <c r="AW21" s="328"/>
      <c r="AX21" s="328"/>
      <c r="AZ21" s="328"/>
      <c r="BA21" s="328"/>
    </row>
    <row r="22" spans="1:53" x14ac:dyDescent="0.25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</row>
    <row r="23" spans="1:53" x14ac:dyDescent="0.25">
      <c r="A23" s="78"/>
      <c r="B23" s="216" t="str">
        <f>IFERROR(INDEX(Trades!$DD$8:$DD$27, MATCH($AF23, Trades!$DS$8:$DS$27, 0)), "")</f>
        <v/>
      </c>
      <c r="C23" s="216"/>
      <c r="D23" s="216"/>
      <c r="E23" s="215" t="str">
        <f t="shared" ref="E23" si="16">IFERROR($AZ24-AH24, "")</f>
        <v/>
      </c>
      <c r="F23" s="215"/>
      <c r="G23" s="78"/>
      <c r="H23" s="215" t="str">
        <f t="shared" ref="H23" si="17">IFERROR($AZ24-AK24, "")</f>
        <v/>
      </c>
      <c r="I23" s="215"/>
      <c r="J23" s="78"/>
      <c r="K23" s="215" t="str">
        <f t="shared" ref="K23" si="18">IFERROR($AZ24-AN24, "")</f>
        <v/>
      </c>
      <c r="L23" s="215"/>
      <c r="M23" s="78"/>
      <c r="N23" s="215" t="str">
        <f t="shared" ref="N23" si="19">IFERROR($AZ24-AQ24, "")</f>
        <v/>
      </c>
      <c r="O23" s="215"/>
      <c r="P23" s="78"/>
      <c r="Q23" s="215" t="str">
        <f t="shared" ref="Q23" si="20">IFERROR($AZ24-AT24, "")</f>
        <v/>
      </c>
      <c r="R23" s="215"/>
      <c r="S23" s="78"/>
      <c r="T23" s="215" t="str">
        <f t="shared" ref="T23" si="21">IFERROR($AZ24-AW24, "")</f>
        <v/>
      </c>
      <c r="U23" s="215"/>
      <c r="V23" s="78"/>
      <c r="AF23" s="12">
        <f t="shared" ref="AF23" si="22">AF24</f>
        <v>4</v>
      </c>
    </row>
    <row r="24" spans="1:53" ht="15" customHeight="1" x14ac:dyDescent="0.25">
      <c r="A24" s="78"/>
      <c r="B24" s="217" t="str">
        <f>IF(B23="", "", IF(IFERROR(INDEX('Dev Settings'!$L$10:$L$29, MATCH(B23, 'Dev Settings'!$B$10:$B$29, 0)), "")="", "", IFERROR(INDEX('Dev Settings'!$L$10:$L$29, MATCH(B23, 'Dev Settings'!$B$10:$B$29, 0)), "")))</f>
        <v/>
      </c>
      <c r="C24" s="217"/>
      <c r="D24" s="217"/>
      <c r="E24" s="327" t="str">
        <f t="shared" ref="E24" si="23">IF(E23="", "", IF(E23&gt;0, $AD$12, IF(E23&lt;0, $AD$13, IF(E23=0, $AD$14, ""))))</f>
        <v/>
      </c>
      <c r="F24" s="327"/>
      <c r="G24" s="78"/>
      <c r="H24" s="327" t="str">
        <f>IF(H23="", "", IF(H23&gt;0, $AD$12, IF(H23&lt;0, $AD$13, IF(H23=0, $AD$14, ""))))</f>
        <v/>
      </c>
      <c r="I24" s="327"/>
      <c r="J24" s="78"/>
      <c r="K24" s="327" t="str">
        <f>IF(K23="", "", IF(K23&gt;0, $AD$12, IF(K23&lt;0, $AD$13, IF(K23=0, $AD$14, ""))))</f>
        <v/>
      </c>
      <c r="L24" s="327"/>
      <c r="M24" s="78"/>
      <c r="N24" s="327" t="str">
        <f>IF(N23="", "", IF(N23&gt;0, $AD$12, IF(N23&lt;0, $AD$13, IF(N23=0, $AD$14, ""))))</f>
        <v/>
      </c>
      <c r="O24" s="327"/>
      <c r="P24" s="78"/>
      <c r="Q24" s="327" t="str">
        <f>IF(Q23="", "", IF(Q23&gt;0, $AD$12, IF(Q23&lt;0, $AD$13, IF(Q23=0, $AD$14, ""))))</f>
        <v/>
      </c>
      <c r="R24" s="327"/>
      <c r="S24" s="78"/>
      <c r="T24" s="327" t="str">
        <f>IF(T23="", "", IF(T23&gt;0, $AD$12, IF(T23&lt;0, $AD$13, IF(T23=0, $AD$14, ""))))</f>
        <v/>
      </c>
      <c r="U24" s="327"/>
      <c r="V24" s="78"/>
      <c r="AF24" s="218">
        <f t="shared" ref="AF24" si="24">AF20+1</f>
        <v>4</v>
      </c>
      <c r="AH24" s="328" t="str">
        <f>IF($B23="", "", IFERROR(INDEX('Game Setup'!$ML$8:$NE$176, MATCH(AH$3, 'Game Setup'!$NM$8:$NM$176, 0), MATCH($B23, 'Game Setup'!$ML$7:$NE$7, 0)), ""))</f>
        <v/>
      </c>
      <c r="AI24" s="328"/>
      <c r="AK24" s="328" t="str">
        <f>IF($B23="", "", IFERROR(INDEX('Game Setup'!$ML$8:$NE$176, MATCH(AK$3, 'Game Setup'!$NM$8:$NM$176, 0), MATCH($B23, 'Game Setup'!$ML$7:$NE$7, 0)), ""))</f>
        <v/>
      </c>
      <c r="AL24" s="328"/>
      <c r="AN24" s="328" t="str">
        <f>IF($B23="", "", IFERROR(INDEX('Game Setup'!$ML$8:$NE$176, MATCH(AN$3, 'Game Setup'!$NM$8:$NM$176, 0), MATCH($B23, 'Game Setup'!$ML$7:$NE$7, 0)), ""))</f>
        <v/>
      </c>
      <c r="AO24" s="328"/>
      <c r="AQ24" s="328" t="str">
        <f>IF($B23="", "", IFERROR(INDEX('Game Setup'!$ML$8:$NE$176, MATCH(AQ$3, 'Game Setup'!$NM$8:$NM$176, 0), MATCH($B23, 'Game Setup'!$ML$7:$NE$7, 0)), ""))</f>
        <v/>
      </c>
      <c r="AR24" s="328"/>
      <c r="AT24" s="328" t="str">
        <f>IF($B23="", "", IFERROR(INDEX('Game Setup'!$ML$8:$NE$176, MATCH(AT$3, 'Game Setup'!$NM$8:$NM$176, 0), MATCH($B23, 'Game Setup'!$ML$7:$NE$7, 0)), ""))</f>
        <v/>
      </c>
      <c r="AU24" s="328"/>
      <c r="AW24" s="328" t="str">
        <f>IF($B23="", "", IFERROR(INDEX('Game Setup'!$ML$8:$NE$176, MATCH(AW$3, 'Game Setup'!$NM$8:$NM$176, 0), MATCH($B23, 'Game Setup'!$ML$7:$NE$7, 0)), ""))</f>
        <v/>
      </c>
      <c r="AX24" s="328"/>
      <c r="AZ24" s="328" t="str">
        <f>IF($B23="", "", IFERROR(INDEX('Game Setup'!$ML$8:$NE$176, MATCH(AZ$3, 'Game Setup'!$NM$8:$NM$176, 0), MATCH($B23, 'Game Setup'!$ML$7:$NE$7, 0)), ""))</f>
        <v/>
      </c>
      <c r="BA24" s="328"/>
    </row>
    <row r="25" spans="1:53" ht="15" customHeight="1" x14ac:dyDescent="0.25">
      <c r="A25" s="78"/>
      <c r="B25" s="217"/>
      <c r="C25" s="217"/>
      <c r="D25" s="217"/>
      <c r="E25" s="327"/>
      <c r="F25" s="327"/>
      <c r="G25" s="78"/>
      <c r="H25" s="327"/>
      <c r="I25" s="327"/>
      <c r="J25" s="78"/>
      <c r="K25" s="327"/>
      <c r="L25" s="327"/>
      <c r="M25" s="78"/>
      <c r="N25" s="327"/>
      <c r="O25" s="327"/>
      <c r="P25" s="78"/>
      <c r="Q25" s="327"/>
      <c r="R25" s="327"/>
      <c r="S25" s="78"/>
      <c r="T25" s="327"/>
      <c r="U25" s="327"/>
      <c r="V25" s="78"/>
      <c r="AF25" s="219"/>
      <c r="AH25" s="328"/>
      <c r="AI25" s="328"/>
      <c r="AK25" s="328"/>
      <c r="AL25" s="328"/>
      <c r="AN25" s="328"/>
      <c r="AO25" s="328"/>
      <c r="AQ25" s="328"/>
      <c r="AR25" s="328"/>
      <c r="AT25" s="328"/>
      <c r="AU25" s="328"/>
      <c r="AW25" s="328"/>
      <c r="AX25" s="328"/>
      <c r="AZ25" s="328"/>
      <c r="BA25" s="328"/>
    </row>
    <row r="26" spans="1:53" x14ac:dyDescent="0.25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</row>
    <row r="27" spans="1:53" x14ac:dyDescent="0.25">
      <c r="A27" s="78"/>
      <c r="B27" s="216" t="str">
        <f>IFERROR(INDEX(Trades!$DD$8:$DD$27, MATCH($AF27, Trades!$DS$8:$DS$27, 0)), "")</f>
        <v/>
      </c>
      <c r="C27" s="216"/>
      <c r="D27" s="216"/>
      <c r="E27" s="215" t="str">
        <f t="shared" ref="E27" si="25">IFERROR($AZ28-AH28, "")</f>
        <v/>
      </c>
      <c r="F27" s="215"/>
      <c r="G27" s="78"/>
      <c r="H27" s="215" t="str">
        <f t="shared" ref="H27" si="26">IFERROR($AZ28-AK28, "")</f>
        <v/>
      </c>
      <c r="I27" s="215"/>
      <c r="J27" s="78"/>
      <c r="K27" s="215" t="str">
        <f t="shared" ref="K27" si="27">IFERROR($AZ28-AN28, "")</f>
        <v/>
      </c>
      <c r="L27" s="215"/>
      <c r="M27" s="78"/>
      <c r="N27" s="215" t="str">
        <f t="shared" ref="N27" si="28">IFERROR($AZ28-AQ28, "")</f>
        <v/>
      </c>
      <c r="O27" s="215"/>
      <c r="P27" s="78"/>
      <c r="Q27" s="215" t="str">
        <f t="shared" ref="Q27" si="29">IFERROR($AZ28-AT28, "")</f>
        <v/>
      </c>
      <c r="R27" s="215"/>
      <c r="S27" s="78"/>
      <c r="T27" s="215" t="str">
        <f t="shared" ref="T27" si="30">IFERROR($AZ28-AW28, "")</f>
        <v/>
      </c>
      <c r="U27" s="215"/>
      <c r="V27" s="78"/>
      <c r="AF27" s="12">
        <f t="shared" ref="AF27" si="31">AF28</f>
        <v>5</v>
      </c>
    </row>
    <row r="28" spans="1:53" ht="15" customHeight="1" x14ac:dyDescent="0.25">
      <c r="A28" s="78"/>
      <c r="B28" s="217" t="str">
        <f>IF(B27="", "", IF(IFERROR(INDEX('Dev Settings'!$L$10:$L$29, MATCH(B27, 'Dev Settings'!$B$10:$B$29, 0)), "")="", "", IFERROR(INDEX('Dev Settings'!$L$10:$L$29, MATCH(B27, 'Dev Settings'!$B$10:$B$29, 0)), "")))</f>
        <v/>
      </c>
      <c r="C28" s="217"/>
      <c r="D28" s="217"/>
      <c r="E28" s="327" t="str">
        <f t="shared" ref="E28" si="32">IF(E27="", "", IF(E27&gt;0, $AD$12, IF(E27&lt;0, $AD$13, IF(E27=0, $AD$14, ""))))</f>
        <v/>
      </c>
      <c r="F28" s="327"/>
      <c r="G28" s="78"/>
      <c r="H28" s="327" t="str">
        <f>IF(H27="", "", IF(H27&gt;0, $AD$12, IF(H27&lt;0, $AD$13, IF(H27=0, $AD$14, ""))))</f>
        <v/>
      </c>
      <c r="I28" s="327"/>
      <c r="J28" s="78"/>
      <c r="K28" s="327" t="str">
        <f>IF(K27="", "", IF(K27&gt;0, $AD$12, IF(K27&lt;0, $AD$13, IF(K27=0, $AD$14, ""))))</f>
        <v/>
      </c>
      <c r="L28" s="327"/>
      <c r="M28" s="78"/>
      <c r="N28" s="327" t="str">
        <f>IF(N27="", "", IF(N27&gt;0, $AD$12, IF(N27&lt;0, $AD$13, IF(N27=0, $AD$14, ""))))</f>
        <v/>
      </c>
      <c r="O28" s="327"/>
      <c r="P28" s="78"/>
      <c r="Q28" s="327" t="str">
        <f>IF(Q27="", "", IF(Q27&gt;0, $AD$12, IF(Q27&lt;0, $AD$13, IF(Q27=0, $AD$14, ""))))</f>
        <v/>
      </c>
      <c r="R28" s="327"/>
      <c r="S28" s="78"/>
      <c r="T28" s="327" t="str">
        <f>IF(T27="", "", IF(T27&gt;0, $AD$12, IF(T27&lt;0, $AD$13, IF(T27=0, $AD$14, ""))))</f>
        <v/>
      </c>
      <c r="U28" s="327"/>
      <c r="V28" s="78"/>
      <c r="AF28" s="218">
        <f t="shared" ref="AF28" si="33">AF24+1</f>
        <v>5</v>
      </c>
      <c r="AH28" s="328" t="str">
        <f>IF($B27="", "", IFERROR(INDEX('Game Setup'!$ML$8:$NE$176, MATCH(AH$3, 'Game Setup'!$NM$8:$NM$176, 0), MATCH($B27, 'Game Setup'!$ML$7:$NE$7, 0)), ""))</f>
        <v/>
      </c>
      <c r="AI28" s="328"/>
      <c r="AK28" s="328" t="str">
        <f>IF($B27="", "", IFERROR(INDEX('Game Setup'!$ML$8:$NE$176, MATCH(AK$3, 'Game Setup'!$NM$8:$NM$176, 0), MATCH($B27, 'Game Setup'!$ML$7:$NE$7, 0)), ""))</f>
        <v/>
      </c>
      <c r="AL28" s="328"/>
      <c r="AN28" s="328" t="str">
        <f>IF($B27="", "", IFERROR(INDEX('Game Setup'!$ML$8:$NE$176, MATCH(AN$3, 'Game Setup'!$NM$8:$NM$176, 0), MATCH($B27, 'Game Setup'!$ML$7:$NE$7, 0)), ""))</f>
        <v/>
      </c>
      <c r="AO28" s="328"/>
      <c r="AQ28" s="328" t="str">
        <f>IF($B27="", "", IFERROR(INDEX('Game Setup'!$ML$8:$NE$176, MATCH(AQ$3, 'Game Setup'!$NM$8:$NM$176, 0), MATCH($B27, 'Game Setup'!$ML$7:$NE$7, 0)), ""))</f>
        <v/>
      </c>
      <c r="AR28" s="328"/>
      <c r="AT28" s="328" t="str">
        <f>IF($B27="", "", IFERROR(INDEX('Game Setup'!$ML$8:$NE$176, MATCH(AT$3, 'Game Setup'!$NM$8:$NM$176, 0), MATCH($B27, 'Game Setup'!$ML$7:$NE$7, 0)), ""))</f>
        <v/>
      </c>
      <c r="AU28" s="328"/>
      <c r="AW28" s="328" t="str">
        <f>IF($B27="", "", IFERROR(INDEX('Game Setup'!$ML$8:$NE$176, MATCH(AW$3, 'Game Setup'!$NM$8:$NM$176, 0), MATCH($B27, 'Game Setup'!$ML$7:$NE$7, 0)), ""))</f>
        <v/>
      </c>
      <c r="AX28" s="328"/>
      <c r="AZ28" s="328" t="str">
        <f>IF($B27="", "", IFERROR(INDEX('Game Setup'!$ML$8:$NE$176, MATCH(AZ$3, 'Game Setup'!$NM$8:$NM$176, 0), MATCH($B27, 'Game Setup'!$ML$7:$NE$7, 0)), ""))</f>
        <v/>
      </c>
      <c r="BA28" s="328"/>
    </row>
    <row r="29" spans="1:53" ht="15" customHeight="1" x14ac:dyDescent="0.25">
      <c r="A29" s="78"/>
      <c r="B29" s="217"/>
      <c r="C29" s="217"/>
      <c r="D29" s="217"/>
      <c r="E29" s="327"/>
      <c r="F29" s="327"/>
      <c r="G29" s="78"/>
      <c r="H29" s="327"/>
      <c r="I29" s="327"/>
      <c r="J29" s="78"/>
      <c r="K29" s="327"/>
      <c r="L29" s="327"/>
      <c r="M29" s="78"/>
      <c r="N29" s="327"/>
      <c r="O29" s="327"/>
      <c r="P29" s="78"/>
      <c r="Q29" s="327"/>
      <c r="R29" s="327"/>
      <c r="S29" s="78"/>
      <c r="T29" s="327"/>
      <c r="U29" s="327"/>
      <c r="V29" s="78"/>
      <c r="AF29" s="219"/>
      <c r="AH29" s="328"/>
      <c r="AI29" s="328"/>
      <c r="AK29" s="328"/>
      <c r="AL29" s="328"/>
      <c r="AN29" s="328"/>
      <c r="AO29" s="328"/>
      <c r="AQ29" s="328"/>
      <c r="AR29" s="328"/>
      <c r="AT29" s="328"/>
      <c r="AU29" s="328"/>
      <c r="AW29" s="328"/>
      <c r="AX29" s="328"/>
      <c r="AZ29" s="328"/>
      <c r="BA29" s="328"/>
    </row>
    <row r="30" spans="1:53" x14ac:dyDescent="0.2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53" x14ac:dyDescent="0.25">
      <c r="A31" s="78"/>
      <c r="B31" s="216" t="str">
        <f>IFERROR(INDEX(Trades!$DD$8:$DD$27, MATCH($AF31, Trades!$DS$8:$DS$27, 0)), "")</f>
        <v/>
      </c>
      <c r="C31" s="216"/>
      <c r="D31" s="216"/>
      <c r="E31" s="215" t="str">
        <f t="shared" ref="E31" si="34">IFERROR($AZ32-AH32, "")</f>
        <v/>
      </c>
      <c r="F31" s="215"/>
      <c r="G31" s="78"/>
      <c r="H31" s="215" t="str">
        <f t="shared" ref="H31" si="35">IFERROR($AZ32-AK32, "")</f>
        <v/>
      </c>
      <c r="I31" s="215"/>
      <c r="J31" s="78"/>
      <c r="K31" s="215" t="str">
        <f t="shared" ref="K31" si="36">IFERROR($AZ32-AN32, "")</f>
        <v/>
      </c>
      <c r="L31" s="215"/>
      <c r="M31" s="78"/>
      <c r="N31" s="215" t="str">
        <f t="shared" ref="N31" si="37">IFERROR($AZ32-AQ32, "")</f>
        <v/>
      </c>
      <c r="O31" s="215"/>
      <c r="P31" s="78"/>
      <c r="Q31" s="215" t="str">
        <f t="shared" ref="Q31" si="38">IFERROR($AZ32-AT32, "")</f>
        <v/>
      </c>
      <c r="R31" s="215"/>
      <c r="S31" s="78"/>
      <c r="T31" s="215" t="str">
        <f t="shared" ref="T31" si="39">IFERROR($AZ32-AW32, "")</f>
        <v/>
      </c>
      <c r="U31" s="215"/>
      <c r="V31" s="78"/>
      <c r="AF31" s="12">
        <f t="shared" ref="AF31" si="40">AF32</f>
        <v>6</v>
      </c>
    </row>
    <row r="32" spans="1:53" ht="15" customHeight="1" x14ac:dyDescent="0.25">
      <c r="A32" s="78"/>
      <c r="B32" s="217" t="str">
        <f>IF(B31="", "", IF(IFERROR(INDEX('Dev Settings'!$L$10:$L$29, MATCH(B31, 'Dev Settings'!$B$10:$B$29, 0)), "")="", "", IFERROR(INDEX('Dev Settings'!$L$10:$L$29, MATCH(B31, 'Dev Settings'!$B$10:$B$29, 0)), "")))</f>
        <v/>
      </c>
      <c r="C32" s="217"/>
      <c r="D32" s="217"/>
      <c r="E32" s="327" t="str">
        <f t="shared" ref="E32" si="41">IF(E31="", "", IF(E31&gt;0, $AD$12, IF(E31&lt;0, $AD$13, IF(E31=0, $AD$14, ""))))</f>
        <v/>
      </c>
      <c r="F32" s="327"/>
      <c r="G32" s="78"/>
      <c r="H32" s="327" t="str">
        <f>IF(H31="", "", IF(H31&gt;0, $AD$12, IF(H31&lt;0, $AD$13, IF(H31=0, $AD$14, ""))))</f>
        <v/>
      </c>
      <c r="I32" s="327"/>
      <c r="J32" s="78"/>
      <c r="K32" s="327" t="str">
        <f>IF(K31="", "", IF(K31&gt;0, $AD$12, IF(K31&lt;0, $AD$13, IF(K31=0, $AD$14, ""))))</f>
        <v/>
      </c>
      <c r="L32" s="327"/>
      <c r="M32" s="78"/>
      <c r="N32" s="327" t="str">
        <f>IF(N31="", "", IF(N31&gt;0, $AD$12, IF(N31&lt;0, $AD$13, IF(N31=0, $AD$14, ""))))</f>
        <v/>
      </c>
      <c r="O32" s="327"/>
      <c r="P32" s="78"/>
      <c r="Q32" s="327" t="str">
        <f>IF(Q31="", "", IF(Q31&gt;0, $AD$12, IF(Q31&lt;0, $AD$13, IF(Q31=0, $AD$14, ""))))</f>
        <v/>
      </c>
      <c r="R32" s="327"/>
      <c r="S32" s="78"/>
      <c r="T32" s="327" t="str">
        <f>IF(T31="", "", IF(T31&gt;0, $AD$12, IF(T31&lt;0, $AD$13, IF(T31=0, $AD$14, ""))))</f>
        <v/>
      </c>
      <c r="U32" s="327"/>
      <c r="V32" s="78"/>
      <c r="AF32" s="218">
        <f t="shared" ref="AF32" si="42">AF28+1</f>
        <v>6</v>
      </c>
      <c r="AH32" s="328" t="str">
        <f>IF($B31="", "", IFERROR(INDEX('Game Setup'!$ML$8:$NE$176, MATCH(AH$3, 'Game Setup'!$NM$8:$NM$176, 0), MATCH($B31, 'Game Setup'!$ML$7:$NE$7, 0)), ""))</f>
        <v/>
      </c>
      <c r="AI32" s="328"/>
      <c r="AK32" s="328" t="str">
        <f>IF($B31="", "", IFERROR(INDEX('Game Setup'!$ML$8:$NE$176, MATCH(AK$3, 'Game Setup'!$NM$8:$NM$176, 0), MATCH($B31, 'Game Setup'!$ML$7:$NE$7, 0)), ""))</f>
        <v/>
      </c>
      <c r="AL32" s="328"/>
      <c r="AN32" s="328" t="str">
        <f>IF($B31="", "", IFERROR(INDEX('Game Setup'!$ML$8:$NE$176, MATCH(AN$3, 'Game Setup'!$NM$8:$NM$176, 0), MATCH($B31, 'Game Setup'!$ML$7:$NE$7, 0)), ""))</f>
        <v/>
      </c>
      <c r="AO32" s="328"/>
      <c r="AQ32" s="328" t="str">
        <f>IF($B31="", "", IFERROR(INDEX('Game Setup'!$ML$8:$NE$176, MATCH(AQ$3, 'Game Setup'!$NM$8:$NM$176, 0), MATCH($B31, 'Game Setup'!$ML$7:$NE$7, 0)), ""))</f>
        <v/>
      </c>
      <c r="AR32" s="328"/>
      <c r="AT32" s="328" t="str">
        <f>IF($B31="", "", IFERROR(INDEX('Game Setup'!$ML$8:$NE$176, MATCH(AT$3, 'Game Setup'!$NM$8:$NM$176, 0), MATCH($B31, 'Game Setup'!$ML$7:$NE$7, 0)), ""))</f>
        <v/>
      </c>
      <c r="AU32" s="328"/>
      <c r="AW32" s="328" t="str">
        <f>IF($B31="", "", IFERROR(INDEX('Game Setup'!$ML$8:$NE$176, MATCH(AW$3, 'Game Setup'!$NM$8:$NM$176, 0), MATCH($B31, 'Game Setup'!$ML$7:$NE$7, 0)), ""))</f>
        <v/>
      </c>
      <c r="AX32" s="328"/>
      <c r="AZ32" s="328" t="str">
        <f>IF($B31="", "", IFERROR(INDEX('Game Setup'!$ML$8:$NE$176, MATCH(AZ$3, 'Game Setup'!$NM$8:$NM$176, 0), MATCH($B31, 'Game Setup'!$ML$7:$NE$7, 0)), ""))</f>
        <v/>
      </c>
      <c r="BA32" s="328"/>
    </row>
    <row r="33" spans="1:53" ht="15" customHeight="1" x14ac:dyDescent="0.25">
      <c r="A33" s="78"/>
      <c r="B33" s="217"/>
      <c r="C33" s="217"/>
      <c r="D33" s="217"/>
      <c r="E33" s="327"/>
      <c r="F33" s="327"/>
      <c r="G33" s="78"/>
      <c r="H33" s="327"/>
      <c r="I33" s="327"/>
      <c r="J33" s="78"/>
      <c r="K33" s="327"/>
      <c r="L33" s="327"/>
      <c r="M33" s="78"/>
      <c r="N33" s="327"/>
      <c r="O33" s="327"/>
      <c r="P33" s="78"/>
      <c r="Q33" s="327"/>
      <c r="R33" s="327"/>
      <c r="S33" s="78"/>
      <c r="T33" s="327"/>
      <c r="U33" s="327"/>
      <c r="V33" s="78"/>
      <c r="AF33" s="219"/>
      <c r="AH33" s="328"/>
      <c r="AI33" s="328"/>
      <c r="AK33" s="328"/>
      <c r="AL33" s="328"/>
      <c r="AN33" s="328"/>
      <c r="AO33" s="328"/>
      <c r="AQ33" s="328"/>
      <c r="AR33" s="328"/>
      <c r="AT33" s="328"/>
      <c r="AU33" s="328"/>
      <c r="AW33" s="328"/>
      <c r="AX33" s="328"/>
      <c r="AZ33" s="328"/>
      <c r="BA33" s="328"/>
    </row>
    <row r="34" spans="1:53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53" x14ac:dyDescent="0.25">
      <c r="A35" s="78"/>
      <c r="B35" s="216" t="str">
        <f>IFERROR(INDEX(Trades!$DD$8:$DD$27, MATCH($AF35, Trades!$DS$8:$DS$27, 0)), "")</f>
        <v/>
      </c>
      <c r="C35" s="216"/>
      <c r="D35" s="216"/>
      <c r="E35" s="215" t="str">
        <f t="shared" ref="E35" si="43">IFERROR($AZ36-AH36, "")</f>
        <v/>
      </c>
      <c r="F35" s="215"/>
      <c r="G35" s="78"/>
      <c r="H35" s="215" t="str">
        <f t="shared" ref="H35" si="44">IFERROR($AZ36-AK36, "")</f>
        <v/>
      </c>
      <c r="I35" s="215"/>
      <c r="J35" s="78"/>
      <c r="K35" s="215" t="str">
        <f t="shared" ref="K35" si="45">IFERROR($AZ36-AN36, "")</f>
        <v/>
      </c>
      <c r="L35" s="215"/>
      <c r="M35" s="78"/>
      <c r="N35" s="215" t="str">
        <f t="shared" ref="N35" si="46">IFERROR($AZ36-AQ36, "")</f>
        <v/>
      </c>
      <c r="O35" s="215"/>
      <c r="P35" s="78"/>
      <c r="Q35" s="215" t="str">
        <f t="shared" ref="Q35" si="47">IFERROR($AZ36-AT36, "")</f>
        <v/>
      </c>
      <c r="R35" s="215"/>
      <c r="S35" s="78"/>
      <c r="T35" s="215" t="str">
        <f t="shared" ref="T35" si="48">IFERROR($AZ36-AW36, "")</f>
        <v/>
      </c>
      <c r="U35" s="215"/>
      <c r="V35" s="78"/>
      <c r="AF35" s="12">
        <f t="shared" ref="AF35" si="49">AF36</f>
        <v>7</v>
      </c>
    </row>
    <row r="36" spans="1:53" ht="15" customHeight="1" x14ac:dyDescent="0.25">
      <c r="A36" s="78"/>
      <c r="B36" s="217" t="str">
        <f>IF(B35="", "", IF(IFERROR(INDEX('Dev Settings'!$L$10:$L$29, MATCH(B35, 'Dev Settings'!$B$10:$B$29, 0)), "")="", "", IFERROR(INDEX('Dev Settings'!$L$10:$L$29, MATCH(B35, 'Dev Settings'!$B$10:$B$29, 0)), "")))</f>
        <v/>
      </c>
      <c r="C36" s="217"/>
      <c r="D36" s="217"/>
      <c r="E36" s="327" t="str">
        <f t="shared" ref="E36" si="50">IF(E35="", "", IF(E35&gt;0, $AD$12, IF(E35&lt;0, $AD$13, IF(E35=0, $AD$14, ""))))</f>
        <v/>
      </c>
      <c r="F36" s="327"/>
      <c r="G36" s="78"/>
      <c r="H36" s="327" t="str">
        <f>IF(H35="", "", IF(H35&gt;0, $AD$12, IF(H35&lt;0, $AD$13, IF(H35=0, $AD$14, ""))))</f>
        <v/>
      </c>
      <c r="I36" s="327"/>
      <c r="J36" s="78"/>
      <c r="K36" s="327" t="str">
        <f>IF(K35="", "", IF(K35&gt;0, $AD$12, IF(K35&lt;0, $AD$13, IF(K35=0, $AD$14, ""))))</f>
        <v/>
      </c>
      <c r="L36" s="327"/>
      <c r="M36" s="78"/>
      <c r="N36" s="327" t="str">
        <f>IF(N35="", "", IF(N35&gt;0, $AD$12, IF(N35&lt;0, $AD$13, IF(N35=0, $AD$14, ""))))</f>
        <v/>
      </c>
      <c r="O36" s="327"/>
      <c r="P36" s="78"/>
      <c r="Q36" s="327" t="str">
        <f>IF(Q35="", "", IF(Q35&gt;0, $AD$12, IF(Q35&lt;0, $AD$13, IF(Q35=0, $AD$14, ""))))</f>
        <v/>
      </c>
      <c r="R36" s="327"/>
      <c r="S36" s="78"/>
      <c r="T36" s="327" t="str">
        <f>IF(T35="", "", IF(T35&gt;0, $AD$12, IF(T35&lt;0, $AD$13, IF(T35=0, $AD$14, ""))))</f>
        <v/>
      </c>
      <c r="U36" s="327"/>
      <c r="V36" s="78"/>
      <c r="AF36" s="218">
        <f t="shared" ref="AF36" si="51">AF32+1</f>
        <v>7</v>
      </c>
      <c r="AH36" s="328" t="str">
        <f>IF($B35="", "", IFERROR(INDEX('Game Setup'!$ML$8:$NE$176, MATCH(AH$3, 'Game Setup'!$NM$8:$NM$176, 0), MATCH($B35, 'Game Setup'!$ML$7:$NE$7, 0)), ""))</f>
        <v/>
      </c>
      <c r="AI36" s="328"/>
      <c r="AK36" s="328" t="str">
        <f>IF($B35="", "", IFERROR(INDEX('Game Setup'!$ML$8:$NE$176, MATCH(AK$3, 'Game Setup'!$NM$8:$NM$176, 0), MATCH($B35, 'Game Setup'!$ML$7:$NE$7, 0)), ""))</f>
        <v/>
      </c>
      <c r="AL36" s="328"/>
      <c r="AN36" s="328" t="str">
        <f>IF($B35="", "", IFERROR(INDEX('Game Setup'!$ML$8:$NE$176, MATCH(AN$3, 'Game Setup'!$NM$8:$NM$176, 0), MATCH($B35, 'Game Setup'!$ML$7:$NE$7, 0)), ""))</f>
        <v/>
      </c>
      <c r="AO36" s="328"/>
      <c r="AQ36" s="328" t="str">
        <f>IF($B35="", "", IFERROR(INDEX('Game Setup'!$ML$8:$NE$176, MATCH(AQ$3, 'Game Setup'!$NM$8:$NM$176, 0), MATCH($B35, 'Game Setup'!$ML$7:$NE$7, 0)), ""))</f>
        <v/>
      </c>
      <c r="AR36" s="328"/>
      <c r="AT36" s="328" t="str">
        <f>IF($B35="", "", IFERROR(INDEX('Game Setup'!$ML$8:$NE$176, MATCH(AT$3, 'Game Setup'!$NM$8:$NM$176, 0), MATCH($B35, 'Game Setup'!$ML$7:$NE$7, 0)), ""))</f>
        <v/>
      </c>
      <c r="AU36" s="328"/>
      <c r="AW36" s="328" t="str">
        <f>IF($B35="", "", IFERROR(INDEX('Game Setup'!$ML$8:$NE$176, MATCH(AW$3, 'Game Setup'!$NM$8:$NM$176, 0), MATCH($B35, 'Game Setup'!$ML$7:$NE$7, 0)), ""))</f>
        <v/>
      </c>
      <c r="AX36" s="328"/>
      <c r="AZ36" s="328" t="str">
        <f>IF($B35="", "", IFERROR(INDEX('Game Setup'!$ML$8:$NE$176, MATCH(AZ$3, 'Game Setup'!$NM$8:$NM$176, 0), MATCH($B35, 'Game Setup'!$ML$7:$NE$7, 0)), ""))</f>
        <v/>
      </c>
      <c r="BA36" s="328"/>
    </row>
    <row r="37" spans="1:53" ht="15" customHeight="1" x14ac:dyDescent="0.25">
      <c r="A37" s="78"/>
      <c r="B37" s="217"/>
      <c r="C37" s="217"/>
      <c r="D37" s="217"/>
      <c r="E37" s="327"/>
      <c r="F37" s="327"/>
      <c r="G37" s="78"/>
      <c r="H37" s="327"/>
      <c r="I37" s="327"/>
      <c r="J37" s="78"/>
      <c r="K37" s="327"/>
      <c r="L37" s="327"/>
      <c r="M37" s="78"/>
      <c r="N37" s="327"/>
      <c r="O37" s="327"/>
      <c r="P37" s="78"/>
      <c r="Q37" s="327"/>
      <c r="R37" s="327"/>
      <c r="S37" s="78"/>
      <c r="T37" s="327"/>
      <c r="U37" s="327"/>
      <c r="V37" s="78"/>
      <c r="AF37" s="219"/>
      <c r="AH37" s="328"/>
      <c r="AI37" s="328"/>
      <c r="AK37" s="328"/>
      <c r="AL37" s="328"/>
      <c r="AN37" s="328"/>
      <c r="AO37" s="328"/>
      <c r="AQ37" s="328"/>
      <c r="AR37" s="328"/>
      <c r="AT37" s="328"/>
      <c r="AU37" s="328"/>
      <c r="AW37" s="328"/>
      <c r="AX37" s="328"/>
      <c r="AZ37" s="328"/>
      <c r="BA37" s="328"/>
    </row>
    <row r="38" spans="1:53" x14ac:dyDescent="0.2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</row>
    <row r="39" spans="1:53" x14ac:dyDescent="0.25">
      <c r="A39" s="78"/>
      <c r="B39" s="216" t="str">
        <f>IFERROR(INDEX(Trades!$DD$8:$DD$27, MATCH($AF39, Trades!$DS$8:$DS$27, 0)), "")</f>
        <v/>
      </c>
      <c r="C39" s="216"/>
      <c r="D39" s="216"/>
      <c r="E39" s="215" t="str">
        <f t="shared" ref="E39" si="52">IFERROR($AZ40-AH40, "")</f>
        <v/>
      </c>
      <c r="F39" s="215"/>
      <c r="G39" s="78"/>
      <c r="H39" s="215" t="str">
        <f t="shared" ref="H39" si="53">IFERROR($AZ40-AK40, "")</f>
        <v/>
      </c>
      <c r="I39" s="215"/>
      <c r="J39" s="78"/>
      <c r="K39" s="215" t="str">
        <f t="shared" ref="K39" si="54">IFERROR($AZ40-AN40, "")</f>
        <v/>
      </c>
      <c r="L39" s="215"/>
      <c r="M39" s="78"/>
      <c r="N39" s="215" t="str">
        <f t="shared" ref="N39" si="55">IFERROR($AZ40-AQ40, "")</f>
        <v/>
      </c>
      <c r="O39" s="215"/>
      <c r="P39" s="78"/>
      <c r="Q39" s="215" t="str">
        <f t="shared" ref="Q39" si="56">IFERROR($AZ40-AT40, "")</f>
        <v/>
      </c>
      <c r="R39" s="215"/>
      <c r="S39" s="78"/>
      <c r="T39" s="215" t="str">
        <f t="shared" ref="T39" si="57">IFERROR($AZ40-AW40, "")</f>
        <v/>
      </c>
      <c r="U39" s="215"/>
      <c r="V39" s="78"/>
      <c r="AF39" s="12">
        <f t="shared" ref="AF39" si="58">AF40</f>
        <v>8</v>
      </c>
    </row>
    <row r="40" spans="1:53" ht="15" customHeight="1" x14ac:dyDescent="0.25">
      <c r="A40" s="78"/>
      <c r="B40" s="217" t="str">
        <f>IF(B39="", "", IF(IFERROR(INDEX('Dev Settings'!$L$10:$L$29, MATCH(B39, 'Dev Settings'!$B$10:$B$29, 0)), "")="", "", IFERROR(INDEX('Dev Settings'!$L$10:$L$29, MATCH(B39, 'Dev Settings'!$B$10:$B$29, 0)), "")))</f>
        <v/>
      </c>
      <c r="C40" s="217"/>
      <c r="D40" s="217"/>
      <c r="E40" s="327" t="str">
        <f t="shared" ref="E40" si="59">IF(E39="", "", IF(E39&gt;0, $AD$12, IF(E39&lt;0, $AD$13, IF(E39=0, $AD$14, ""))))</f>
        <v/>
      </c>
      <c r="F40" s="327"/>
      <c r="G40" s="78"/>
      <c r="H40" s="327" t="str">
        <f>IF(H39="", "", IF(H39&gt;0, $AD$12, IF(H39&lt;0, $AD$13, IF(H39=0, $AD$14, ""))))</f>
        <v/>
      </c>
      <c r="I40" s="327"/>
      <c r="J40" s="78"/>
      <c r="K40" s="327" t="str">
        <f>IF(K39="", "", IF(K39&gt;0, $AD$12, IF(K39&lt;0, $AD$13, IF(K39=0, $AD$14, ""))))</f>
        <v/>
      </c>
      <c r="L40" s="327"/>
      <c r="M40" s="78"/>
      <c r="N40" s="327" t="str">
        <f>IF(N39="", "", IF(N39&gt;0, $AD$12, IF(N39&lt;0, $AD$13, IF(N39=0, $AD$14, ""))))</f>
        <v/>
      </c>
      <c r="O40" s="327"/>
      <c r="P40" s="78"/>
      <c r="Q40" s="327" t="str">
        <f>IF(Q39="", "", IF(Q39&gt;0, $AD$12, IF(Q39&lt;0, $AD$13, IF(Q39=0, $AD$14, ""))))</f>
        <v/>
      </c>
      <c r="R40" s="327"/>
      <c r="S40" s="78"/>
      <c r="T40" s="327" t="str">
        <f>IF(T39="", "", IF(T39&gt;0, $AD$12, IF(T39&lt;0, $AD$13, IF(T39=0, $AD$14, ""))))</f>
        <v/>
      </c>
      <c r="U40" s="327"/>
      <c r="V40" s="78"/>
      <c r="AF40" s="218">
        <f t="shared" ref="AF40" si="60">AF36+1</f>
        <v>8</v>
      </c>
      <c r="AH40" s="328" t="str">
        <f>IF($B39="", "", IFERROR(INDEX('Game Setup'!$ML$8:$NE$176, MATCH(AH$3, 'Game Setup'!$NM$8:$NM$176, 0), MATCH($B39, 'Game Setup'!$ML$7:$NE$7, 0)), ""))</f>
        <v/>
      </c>
      <c r="AI40" s="328"/>
      <c r="AK40" s="328" t="str">
        <f>IF($B39="", "", IFERROR(INDEX('Game Setup'!$ML$8:$NE$176, MATCH(AK$3, 'Game Setup'!$NM$8:$NM$176, 0), MATCH($B39, 'Game Setup'!$ML$7:$NE$7, 0)), ""))</f>
        <v/>
      </c>
      <c r="AL40" s="328"/>
      <c r="AN40" s="328" t="str">
        <f>IF($B39="", "", IFERROR(INDEX('Game Setup'!$ML$8:$NE$176, MATCH(AN$3, 'Game Setup'!$NM$8:$NM$176, 0), MATCH($B39, 'Game Setup'!$ML$7:$NE$7, 0)), ""))</f>
        <v/>
      </c>
      <c r="AO40" s="328"/>
      <c r="AQ40" s="328" t="str">
        <f>IF($B39="", "", IFERROR(INDEX('Game Setup'!$ML$8:$NE$176, MATCH(AQ$3, 'Game Setup'!$NM$8:$NM$176, 0), MATCH($B39, 'Game Setup'!$ML$7:$NE$7, 0)), ""))</f>
        <v/>
      </c>
      <c r="AR40" s="328"/>
      <c r="AT40" s="328" t="str">
        <f>IF($B39="", "", IFERROR(INDEX('Game Setup'!$ML$8:$NE$176, MATCH(AT$3, 'Game Setup'!$NM$8:$NM$176, 0), MATCH($B39, 'Game Setup'!$ML$7:$NE$7, 0)), ""))</f>
        <v/>
      </c>
      <c r="AU40" s="328"/>
      <c r="AW40" s="328" t="str">
        <f>IF($B39="", "", IFERROR(INDEX('Game Setup'!$ML$8:$NE$176, MATCH(AW$3, 'Game Setup'!$NM$8:$NM$176, 0), MATCH($B39, 'Game Setup'!$ML$7:$NE$7, 0)), ""))</f>
        <v/>
      </c>
      <c r="AX40" s="328"/>
      <c r="AZ40" s="328" t="str">
        <f>IF($B39="", "", IFERROR(INDEX('Game Setup'!$ML$8:$NE$176, MATCH(AZ$3, 'Game Setup'!$NM$8:$NM$176, 0), MATCH($B39, 'Game Setup'!$ML$7:$NE$7, 0)), ""))</f>
        <v/>
      </c>
      <c r="BA40" s="328"/>
    </row>
    <row r="41" spans="1:53" ht="15" customHeight="1" x14ac:dyDescent="0.25">
      <c r="A41" s="78"/>
      <c r="B41" s="217"/>
      <c r="C41" s="217"/>
      <c r="D41" s="217"/>
      <c r="E41" s="327"/>
      <c r="F41" s="327"/>
      <c r="G41" s="78"/>
      <c r="H41" s="327"/>
      <c r="I41" s="327"/>
      <c r="J41" s="78"/>
      <c r="K41" s="327"/>
      <c r="L41" s="327"/>
      <c r="M41" s="78"/>
      <c r="N41" s="327"/>
      <c r="O41" s="327"/>
      <c r="P41" s="78"/>
      <c r="Q41" s="327"/>
      <c r="R41" s="327"/>
      <c r="S41" s="78"/>
      <c r="T41" s="327"/>
      <c r="U41" s="327"/>
      <c r="V41" s="78"/>
      <c r="AF41" s="219"/>
      <c r="AH41" s="328"/>
      <c r="AI41" s="328"/>
      <c r="AK41" s="328"/>
      <c r="AL41" s="328"/>
      <c r="AN41" s="328"/>
      <c r="AO41" s="328"/>
      <c r="AQ41" s="328"/>
      <c r="AR41" s="328"/>
      <c r="AT41" s="328"/>
      <c r="AU41" s="328"/>
      <c r="AW41" s="328"/>
      <c r="AX41" s="328"/>
      <c r="AZ41" s="328"/>
      <c r="BA41" s="328"/>
    </row>
    <row r="42" spans="1:53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</row>
    <row r="43" spans="1:53" x14ac:dyDescent="0.25">
      <c r="A43" s="78"/>
      <c r="B43" s="216" t="str">
        <f>IFERROR(INDEX(Trades!$DD$8:$DD$27, MATCH($AF43, Trades!$DS$8:$DS$27, 0)), "")</f>
        <v/>
      </c>
      <c r="C43" s="216"/>
      <c r="D43" s="216"/>
      <c r="E43" s="215" t="str">
        <f t="shared" ref="E43" si="61">IFERROR($AZ44-AH44, "")</f>
        <v/>
      </c>
      <c r="F43" s="215"/>
      <c r="G43" s="78"/>
      <c r="H43" s="215" t="str">
        <f t="shared" ref="H43" si="62">IFERROR($AZ44-AK44, "")</f>
        <v/>
      </c>
      <c r="I43" s="215"/>
      <c r="J43" s="78"/>
      <c r="K43" s="215" t="str">
        <f t="shared" ref="K43" si="63">IFERROR($AZ44-AN44, "")</f>
        <v/>
      </c>
      <c r="L43" s="215"/>
      <c r="M43" s="78"/>
      <c r="N43" s="215" t="str">
        <f t="shared" ref="N43" si="64">IFERROR($AZ44-AQ44, "")</f>
        <v/>
      </c>
      <c r="O43" s="215"/>
      <c r="P43" s="78"/>
      <c r="Q43" s="215" t="str">
        <f t="shared" ref="Q43" si="65">IFERROR($AZ44-AT44, "")</f>
        <v/>
      </c>
      <c r="R43" s="215"/>
      <c r="S43" s="78"/>
      <c r="T43" s="215" t="str">
        <f t="shared" ref="T43" si="66">IFERROR($AZ44-AW44, "")</f>
        <v/>
      </c>
      <c r="U43" s="215"/>
      <c r="V43" s="78"/>
      <c r="AF43" s="12">
        <f>AF44</f>
        <v>9</v>
      </c>
    </row>
    <row r="44" spans="1:53" ht="15" customHeight="1" x14ac:dyDescent="0.25">
      <c r="A44" s="78"/>
      <c r="B44" s="217" t="str">
        <f>IF(B43="", "", IF(IFERROR(INDEX('Dev Settings'!$L$10:$L$29, MATCH(B43, 'Dev Settings'!$B$10:$B$29, 0)), "")="", "", IFERROR(INDEX('Dev Settings'!$L$10:$L$29, MATCH(B43, 'Dev Settings'!$B$10:$B$29, 0)), "")))</f>
        <v/>
      </c>
      <c r="C44" s="217"/>
      <c r="D44" s="217"/>
      <c r="E44" s="327" t="str">
        <f t="shared" ref="E44" si="67">IF(E43="", "", IF(E43&gt;0, $AD$12, IF(E43&lt;0, $AD$13, IF(E43=0, $AD$14, ""))))</f>
        <v/>
      </c>
      <c r="F44" s="327"/>
      <c r="G44" s="78"/>
      <c r="H44" s="327" t="str">
        <f>IF(H43="", "", IF(H43&gt;0, $AD$12, IF(H43&lt;0, $AD$13, IF(H43=0, $AD$14, ""))))</f>
        <v/>
      </c>
      <c r="I44" s="327"/>
      <c r="J44" s="78"/>
      <c r="K44" s="327" t="str">
        <f>IF(K43="", "", IF(K43&gt;0, $AD$12, IF(K43&lt;0, $AD$13, IF(K43=0, $AD$14, ""))))</f>
        <v/>
      </c>
      <c r="L44" s="327"/>
      <c r="M44" s="78"/>
      <c r="N44" s="327" t="str">
        <f>IF(N43="", "", IF(N43&gt;0, $AD$12, IF(N43&lt;0, $AD$13, IF(N43=0, $AD$14, ""))))</f>
        <v/>
      </c>
      <c r="O44" s="327"/>
      <c r="P44" s="78"/>
      <c r="Q44" s="327" t="str">
        <f>IF(Q43="", "", IF(Q43&gt;0, $AD$12, IF(Q43&lt;0, $AD$13, IF(Q43=0, $AD$14, ""))))</f>
        <v/>
      </c>
      <c r="R44" s="327"/>
      <c r="S44" s="78"/>
      <c r="T44" s="327" t="str">
        <f>IF(T43="", "", IF(T43&gt;0, $AD$12, IF(T43&lt;0, $AD$13, IF(T43=0, $AD$14, ""))))</f>
        <v/>
      </c>
      <c r="U44" s="327"/>
      <c r="V44" s="78"/>
      <c r="AF44" s="218">
        <f>AF40+1</f>
        <v>9</v>
      </c>
      <c r="AH44" s="328" t="str">
        <f>IF($B43="", "", IFERROR(INDEX('Game Setup'!$ML$8:$NE$176, MATCH(AH$3, 'Game Setup'!$NM$8:$NM$176, 0), MATCH($B43, 'Game Setup'!$ML$7:$NE$7, 0)), ""))</f>
        <v/>
      </c>
      <c r="AI44" s="328"/>
      <c r="AK44" s="328" t="str">
        <f>IF($B43="", "", IFERROR(INDEX('Game Setup'!$ML$8:$NE$176, MATCH(AK$3, 'Game Setup'!$NM$8:$NM$176, 0), MATCH($B43, 'Game Setup'!$ML$7:$NE$7, 0)), ""))</f>
        <v/>
      </c>
      <c r="AL44" s="328"/>
      <c r="AN44" s="328" t="str">
        <f>IF($B43="", "", IFERROR(INDEX('Game Setup'!$ML$8:$NE$176, MATCH(AN$3, 'Game Setup'!$NM$8:$NM$176, 0), MATCH($B43, 'Game Setup'!$ML$7:$NE$7, 0)), ""))</f>
        <v/>
      </c>
      <c r="AO44" s="328"/>
      <c r="AQ44" s="328" t="str">
        <f>IF($B43="", "", IFERROR(INDEX('Game Setup'!$ML$8:$NE$176, MATCH(AQ$3, 'Game Setup'!$NM$8:$NM$176, 0), MATCH($B43, 'Game Setup'!$ML$7:$NE$7, 0)), ""))</f>
        <v/>
      </c>
      <c r="AR44" s="328"/>
      <c r="AT44" s="328" t="str">
        <f>IF($B43="", "", IFERROR(INDEX('Game Setup'!$ML$8:$NE$176, MATCH(AT$3, 'Game Setup'!$NM$8:$NM$176, 0), MATCH($B43, 'Game Setup'!$ML$7:$NE$7, 0)), ""))</f>
        <v/>
      </c>
      <c r="AU44" s="328"/>
      <c r="AW44" s="328" t="str">
        <f>IF($B43="", "", IFERROR(INDEX('Game Setup'!$ML$8:$NE$176, MATCH(AW$3, 'Game Setup'!$NM$8:$NM$176, 0), MATCH($B43, 'Game Setup'!$ML$7:$NE$7, 0)), ""))</f>
        <v/>
      </c>
      <c r="AX44" s="328"/>
      <c r="AZ44" s="328" t="str">
        <f>IF($B43="", "", IFERROR(INDEX('Game Setup'!$ML$8:$NE$176, MATCH(AZ$3, 'Game Setup'!$NM$8:$NM$176, 0), MATCH($B43, 'Game Setup'!$ML$7:$NE$7, 0)), ""))</f>
        <v/>
      </c>
      <c r="BA44" s="328"/>
    </row>
    <row r="45" spans="1:53" ht="15" customHeight="1" x14ac:dyDescent="0.25">
      <c r="A45" s="78"/>
      <c r="B45" s="217"/>
      <c r="C45" s="217"/>
      <c r="D45" s="217"/>
      <c r="E45" s="327"/>
      <c r="F45" s="327"/>
      <c r="G45" s="78"/>
      <c r="H45" s="327"/>
      <c r="I45" s="327"/>
      <c r="J45" s="78"/>
      <c r="K45" s="327"/>
      <c r="L45" s="327"/>
      <c r="M45" s="78"/>
      <c r="N45" s="327"/>
      <c r="O45" s="327"/>
      <c r="P45" s="78"/>
      <c r="Q45" s="327"/>
      <c r="R45" s="327"/>
      <c r="S45" s="78"/>
      <c r="T45" s="327"/>
      <c r="U45" s="327"/>
      <c r="V45" s="78"/>
      <c r="AF45" s="219"/>
      <c r="AH45" s="328"/>
      <c r="AI45" s="328"/>
      <c r="AK45" s="328"/>
      <c r="AL45" s="328"/>
      <c r="AN45" s="328"/>
      <c r="AO45" s="328"/>
      <c r="AQ45" s="328"/>
      <c r="AR45" s="328"/>
      <c r="AT45" s="328"/>
      <c r="AU45" s="328"/>
      <c r="AW45" s="328"/>
      <c r="AX45" s="328"/>
      <c r="AZ45" s="328"/>
      <c r="BA45" s="328"/>
    </row>
    <row r="46" spans="1:53" x14ac:dyDescent="0.25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</row>
    <row r="47" spans="1:53" x14ac:dyDescent="0.25">
      <c r="A47" s="78"/>
      <c r="B47" s="216" t="str">
        <f>IFERROR(INDEX(Trades!$DD$8:$DD$27, MATCH($AF47, Trades!$DS$8:$DS$27, 0)), "")</f>
        <v/>
      </c>
      <c r="C47" s="216"/>
      <c r="D47" s="216"/>
      <c r="E47" s="215" t="str">
        <f t="shared" ref="E47" si="68">IFERROR($AZ48-AH48, "")</f>
        <v/>
      </c>
      <c r="F47" s="215"/>
      <c r="G47" s="78"/>
      <c r="H47" s="215" t="str">
        <f t="shared" ref="H47" si="69">IFERROR($AZ48-AK48, "")</f>
        <v/>
      </c>
      <c r="I47" s="215"/>
      <c r="J47" s="78"/>
      <c r="K47" s="215" t="str">
        <f t="shared" ref="K47" si="70">IFERROR($AZ48-AN48, "")</f>
        <v/>
      </c>
      <c r="L47" s="215"/>
      <c r="M47" s="78"/>
      <c r="N47" s="215" t="str">
        <f t="shared" ref="N47" si="71">IFERROR($AZ48-AQ48, "")</f>
        <v/>
      </c>
      <c r="O47" s="215"/>
      <c r="P47" s="78"/>
      <c r="Q47" s="215" t="str">
        <f t="shared" ref="Q47" si="72">IFERROR($AZ48-AT48, "")</f>
        <v/>
      </c>
      <c r="R47" s="215"/>
      <c r="S47" s="78"/>
      <c r="T47" s="215" t="str">
        <f t="shared" ref="T47" si="73">IFERROR($AZ48-AW48, "")</f>
        <v/>
      </c>
      <c r="U47" s="215"/>
      <c r="V47" s="78"/>
      <c r="AF47" s="12">
        <f t="shared" ref="AF47" si="74">AF48</f>
        <v>10</v>
      </c>
    </row>
    <row r="48" spans="1:53" ht="15" customHeight="1" x14ac:dyDescent="0.25">
      <c r="A48" s="78"/>
      <c r="B48" s="217" t="str">
        <f>IF(B47="", "", IF(IFERROR(INDEX('Dev Settings'!$L$10:$L$29, MATCH(B47, 'Dev Settings'!$B$10:$B$29, 0)), "")="", "", IFERROR(INDEX('Dev Settings'!$L$10:$L$29, MATCH(B47, 'Dev Settings'!$B$10:$B$29, 0)), "")))</f>
        <v/>
      </c>
      <c r="C48" s="217"/>
      <c r="D48" s="217"/>
      <c r="E48" s="327" t="str">
        <f t="shared" ref="E48" si="75">IF(E47="", "", IF(E47&gt;0, $AD$12, IF(E47&lt;0, $AD$13, IF(E47=0, $AD$14, ""))))</f>
        <v/>
      </c>
      <c r="F48" s="327"/>
      <c r="G48" s="78"/>
      <c r="H48" s="327" t="str">
        <f>IF(H47="", "", IF(H47&gt;0, $AD$12, IF(H47&lt;0, $AD$13, IF(H47=0, $AD$14, ""))))</f>
        <v/>
      </c>
      <c r="I48" s="327"/>
      <c r="J48" s="78"/>
      <c r="K48" s="327" t="str">
        <f>IF(K47="", "", IF(K47&gt;0, $AD$12, IF(K47&lt;0, $AD$13, IF(K47=0, $AD$14, ""))))</f>
        <v/>
      </c>
      <c r="L48" s="327"/>
      <c r="M48" s="78"/>
      <c r="N48" s="327" t="str">
        <f>IF(N47="", "", IF(N47&gt;0, $AD$12, IF(N47&lt;0, $AD$13, IF(N47=0, $AD$14, ""))))</f>
        <v/>
      </c>
      <c r="O48" s="327"/>
      <c r="P48" s="78"/>
      <c r="Q48" s="327" t="str">
        <f>IF(Q47="", "", IF(Q47&gt;0, $AD$12, IF(Q47&lt;0, $AD$13, IF(Q47=0, $AD$14, ""))))</f>
        <v/>
      </c>
      <c r="R48" s="327"/>
      <c r="S48" s="78"/>
      <c r="T48" s="327" t="str">
        <f>IF(T47="", "", IF(T47&gt;0, $AD$12, IF(T47&lt;0, $AD$13, IF(T47=0, $AD$14, ""))))</f>
        <v/>
      </c>
      <c r="U48" s="327"/>
      <c r="V48" s="78"/>
      <c r="AF48" s="218">
        <f t="shared" ref="AF48" si="76">AF44+1</f>
        <v>10</v>
      </c>
      <c r="AH48" s="328" t="str">
        <f>IF($B47="", "", IFERROR(INDEX('Game Setup'!$ML$8:$NE$176, MATCH(AH$3, 'Game Setup'!$NM$8:$NM$176, 0), MATCH($B47, 'Game Setup'!$ML$7:$NE$7, 0)), ""))</f>
        <v/>
      </c>
      <c r="AI48" s="328"/>
      <c r="AK48" s="328" t="str">
        <f>IF($B47="", "", IFERROR(INDEX('Game Setup'!$ML$8:$NE$176, MATCH(AK$3, 'Game Setup'!$NM$8:$NM$176, 0), MATCH($B47, 'Game Setup'!$ML$7:$NE$7, 0)), ""))</f>
        <v/>
      </c>
      <c r="AL48" s="328"/>
      <c r="AN48" s="328" t="str">
        <f>IF($B47="", "", IFERROR(INDEX('Game Setup'!$ML$8:$NE$176, MATCH(AN$3, 'Game Setup'!$NM$8:$NM$176, 0), MATCH($B47, 'Game Setup'!$ML$7:$NE$7, 0)), ""))</f>
        <v/>
      </c>
      <c r="AO48" s="328"/>
      <c r="AQ48" s="328" t="str">
        <f>IF($B47="", "", IFERROR(INDEX('Game Setup'!$ML$8:$NE$176, MATCH(AQ$3, 'Game Setup'!$NM$8:$NM$176, 0), MATCH($B47, 'Game Setup'!$ML$7:$NE$7, 0)), ""))</f>
        <v/>
      </c>
      <c r="AR48" s="328"/>
      <c r="AT48" s="328" t="str">
        <f>IF($B47="", "", IFERROR(INDEX('Game Setup'!$ML$8:$NE$176, MATCH(AT$3, 'Game Setup'!$NM$8:$NM$176, 0), MATCH($B47, 'Game Setup'!$ML$7:$NE$7, 0)), ""))</f>
        <v/>
      </c>
      <c r="AU48" s="328"/>
      <c r="AW48" s="328" t="str">
        <f>IF($B47="", "", IFERROR(INDEX('Game Setup'!$ML$8:$NE$176, MATCH(AW$3, 'Game Setup'!$NM$8:$NM$176, 0), MATCH($B47, 'Game Setup'!$ML$7:$NE$7, 0)), ""))</f>
        <v/>
      </c>
      <c r="AX48" s="328"/>
      <c r="AZ48" s="328" t="str">
        <f>IF($B47="", "", IFERROR(INDEX('Game Setup'!$ML$8:$NE$176, MATCH(AZ$3, 'Game Setup'!$NM$8:$NM$176, 0), MATCH($B47, 'Game Setup'!$ML$7:$NE$7, 0)), ""))</f>
        <v/>
      </c>
      <c r="BA48" s="328"/>
    </row>
    <row r="49" spans="1:53" ht="15" customHeight="1" x14ac:dyDescent="0.25">
      <c r="A49" s="78"/>
      <c r="B49" s="217"/>
      <c r="C49" s="217"/>
      <c r="D49" s="217"/>
      <c r="E49" s="327"/>
      <c r="F49" s="327"/>
      <c r="G49" s="78"/>
      <c r="H49" s="327"/>
      <c r="I49" s="327"/>
      <c r="J49" s="78"/>
      <c r="K49" s="327"/>
      <c r="L49" s="327"/>
      <c r="M49" s="78"/>
      <c r="N49" s="327"/>
      <c r="O49" s="327"/>
      <c r="P49" s="78"/>
      <c r="Q49" s="327"/>
      <c r="R49" s="327"/>
      <c r="S49" s="78"/>
      <c r="T49" s="327"/>
      <c r="U49" s="327"/>
      <c r="V49" s="78"/>
      <c r="AF49" s="219"/>
      <c r="AH49" s="328"/>
      <c r="AI49" s="328"/>
      <c r="AK49" s="328"/>
      <c r="AL49" s="328"/>
      <c r="AN49" s="328"/>
      <c r="AO49" s="328"/>
      <c r="AQ49" s="328"/>
      <c r="AR49" s="328"/>
      <c r="AT49" s="328"/>
      <c r="AU49" s="328"/>
      <c r="AW49" s="328"/>
      <c r="AX49" s="328"/>
      <c r="AZ49" s="328"/>
      <c r="BA49" s="328"/>
    </row>
    <row r="50" spans="1:53" x14ac:dyDescent="0.2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</row>
    <row r="51" spans="1:53" x14ac:dyDescent="0.25">
      <c r="A51" s="78"/>
      <c r="B51" s="216" t="str">
        <f>IFERROR(INDEX(Trades!$DD$8:$DD$27, MATCH($AF51, Trades!$DS$8:$DS$27, 0)), "")</f>
        <v/>
      </c>
      <c r="C51" s="216"/>
      <c r="D51" s="216"/>
      <c r="E51" s="215" t="str">
        <f t="shared" ref="E51" si="77">IFERROR($AZ52-AH52, "")</f>
        <v/>
      </c>
      <c r="F51" s="215"/>
      <c r="G51" s="78"/>
      <c r="H51" s="215" t="str">
        <f t="shared" ref="H51" si="78">IFERROR($AZ52-AK52, "")</f>
        <v/>
      </c>
      <c r="I51" s="215"/>
      <c r="J51" s="78"/>
      <c r="K51" s="215" t="str">
        <f t="shared" ref="K51" si="79">IFERROR($AZ52-AN52, "")</f>
        <v/>
      </c>
      <c r="L51" s="215"/>
      <c r="M51" s="78"/>
      <c r="N51" s="215" t="str">
        <f t="shared" ref="N51" si="80">IFERROR($AZ52-AQ52, "")</f>
        <v/>
      </c>
      <c r="O51" s="215"/>
      <c r="P51" s="78"/>
      <c r="Q51" s="215" t="str">
        <f t="shared" ref="Q51" si="81">IFERROR($AZ52-AT52, "")</f>
        <v/>
      </c>
      <c r="R51" s="215"/>
      <c r="S51" s="78"/>
      <c r="T51" s="215" t="str">
        <f t="shared" ref="T51" si="82">IFERROR($AZ52-AW52, "")</f>
        <v/>
      </c>
      <c r="U51" s="215"/>
      <c r="V51" s="78"/>
      <c r="AF51" s="12">
        <f t="shared" ref="AF51" si="83">AF52</f>
        <v>11</v>
      </c>
    </row>
    <row r="52" spans="1:53" ht="15" customHeight="1" x14ac:dyDescent="0.25">
      <c r="A52" s="78"/>
      <c r="B52" s="217" t="str">
        <f>IF(B51="", "", IF(IFERROR(INDEX('Dev Settings'!$L$10:$L$29, MATCH(B51, 'Dev Settings'!$B$10:$B$29, 0)), "")="", "", IFERROR(INDEX('Dev Settings'!$L$10:$L$29, MATCH(B51, 'Dev Settings'!$B$10:$B$29, 0)), "")))</f>
        <v/>
      </c>
      <c r="C52" s="217"/>
      <c r="D52" s="217"/>
      <c r="E52" s="327" t="str">
        <f t="shared" ref="E52" si="84">IF(E51="", "", IF(E51&gt;0, $AD$12, IF(E51&lt;0, $AD$13, IF(E51=0, $AD$14, ""))))</f>
        <v/>
      </c>
      <c r="F52" s="327"/>
      <c r="G52" s="78"/>
      <c r="H52" s="327" t="str">
        <f>IF(H51="", "", IF(H51&gt;0, $AD$12, IF(H51&lt;0, $AD$13, IF(H51=0, $AD$14, ""))))</f>
        <v/>
      </c>
      <c r="I52" s="327"/>
      <c r="J52" s="78"/>
      <c r="K52" s="327" t="str">
        <f>IF(K51="", "", IF(K51&gt;0, $AD$12, IF(K51&lt;0, $AD$13, IF(K51=0, $AD$14, ""))))</f>
        <v/>
      </c>
      <c r="L52" s="327"/>
      <c r="M52" s="78"/>
      <c r="N52" s="327" t="str">
        <f>IF(N51="", "", IF(N51&gt;0, $AD$12, IF(N51&lt;0, $AD$13, IF(N51=0, $AD$14, ""))))</f>
        <v/>
      </c>
      <c r="O52" s="327"/>
      <c r="P52" s="78"/>
      <c r="Q52" s="327" t="str">
        <f>IF(Q51="", "", IF(Q51&gt;0, $AD$12, IF(Q51&lt;0, $AD$13, IF(Q51=0, $AD$14, ""))))</f>
        <v/>
      </c>
      <c r="R52" s="327"/>
      <c r="S52" s="78"/>
      <c r="T52" s="327" t="str">
        <f>IF(T51="", "", IF(T51&gt;0, $AD$12, IF(T51&lt;0, $AD$13, IF(T51=0, $AD$14, ""))))</f>
        <v/>
      </c>
      <c r="U52" s="327"/>
      <c r="V52" s="78"/>
      <c r="AF52" s="218">
        <f t="shared" ref="AF52" si="85">AF48+1</f>
        <v>11</v>
      </c>
      <c r="AH52" s="328" t="str">
        <f>IF($B51="", "", IFERROR(INDEX('Game Setup'!$ML$8:$NE$176, MATCH(AH$3, 'Game Setup'!$NM$8:$NM$176, 0), MATCH($B51, 'Game Setup'!$ML$7:$NE$7, 0)), ""))</f>
        <v/>
      </c>
      <c r="AI52" s="328"/>
      <c r="AK52" s="328" t="str">
        <f>IF($B51="", "", IFERROR(INDEX('Game Setup'!$ML$8:$NE$176, MATCH(AK$3, 'Game Setup'!$NM$8:$NM$176, 0), MATCH($B51, 'Game Setup'!$ML$7:$NE$7, 0)), ""))</f>
        <v/>
      </c>
      <c r="AL52" s="328"/>
      <c r="AN52" s="328" t="str">
        <f>IF($B51="", "", IFERROR(INDEX('Game Setup'!$ML$8:$NE$176, MATCH(AN$3, 'Game Setup'!$NM$8:$NM$176, 0), MATCH($B51, 'Game Setup'!$ML$7:$NE$7, 0)), ""))</f>
        <v/>
      </c>
      <c r="AO52" s="328"/>
      <c r="AQ52" s="328" t="str">
        <f>IF($B51="", "", IFERROR(INDEX('Game Setup'!$ML$8:$NE$176, MATCH(AQ$3, 'Game Setup'!$NM$8:$NM$176, 0), MATCH($B51, 'Game Setup'!$ML$7:$NE$7, 0)), ""))</f>
        <v/>
      </c>
      <c r="AR52" s="328"/>
      <c r="AT52" s="328" t="str">
        <f>IF($B51="", "", IFERROR(INDEX('Game Setup'!$ML$8:$NE$176, MATCH(AT$3, 'Game Setup'!$NM$8:$NM$176, 0), MATCH($B51, 'Game Setup'!$ML$7:$NE$7, 0)), ""))</f>
        <v/>
      </c>
      <c r="AU52" s="328"/>
      <c r="AW52" s="328" t="str">
        <f>IF($B51="", "", IFERROR(INDEX('Game Setup'!$ML$8:$NE$176, MATCH(AW$3, 'Game Setup'!$NM$8:$NM$176, 0), MATCH($B51, 'Game Setup'!$ML$7:$NE$7, 0)), ""))</f>
        <v/>
      </c>
      <c r="AX52" s="328"/>
      <c r="AZ52" s="328" t="str">
        <f>IF($B51="", "", IFERROR(INDEX('Game Setup'!$ML$8:$NE$176, MATCH(AZ$3, 'Game Setup'!$NM$8:$NM$176, 0), MATCH($B51, 'Game Setup'!$ML$7:$NE$7, 0)), ""))</f>
        <v/>
      </c>
      <c r="BA52" s="328"/>
    </row>
    <row r="53" spans="1:53" ht="15" customHeight="1" x14ac:dyDescent="0.25">
      <c r="A53" s="78"/>
      <c r="B53" s="217"/>
      <c r="C53" s="217"/>
      <c r="D53" s="217"/>
      <c r="E53" s="327"/>
      <c r="F53" s="327"/>
      <c r="G53" s="78"/>
      <c r="H53" s="327"/>
      <c r="I53" s="327"/>
      <c r="J53" s="78"/>
      <c r="K53" s="327"/>
      <c r="L53" s="327"/>
      <c r="M53" s="78"/>
      <c r="N53" s="327"/>
      <c r="O53" s="327"/>
      <c r="P53" s="78"/>
      <c r="Q53" s="327"/>
      <c r="R53" s="327"/>
      <c r="S53" s="78"/>
      <c r="T53" s="327"/>
      <c r="U53" s="327"/>
      <c r="V53" s="78"/>
      <c r="AF53" s="219"/>
      <c r="AH53" s="328"/>
      <c r="AI53" s="328"/>
      <c r="AK53" s="328"/>
      <c r="AL53" s="328"/>
      <c r="AN53" s="328"/>
      <c r="AO53" s="328"/>
      <c r="AQ53" s="328"/>
      <c r="AR53" s="328"/>
      <c r="AT53" s="328"/>
      <c r="AU53" s="328"/>
      <c r="AW53" s="328"/>
      <c r="AX53" s="328"/>
      <c r="AZ53" s="328"/>
      <c r="BA53" s="328"/>
    </row>
    <row r="54" spans="1:53" x14ac:dyDescent="0.2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</row>
    <row r="55" spans="1:53" x14ac:dyDescent="0.25">
      <c r="A55" s="78"/>
      <c r="B55" s="216" t="str">
        <f>IFERROR(INDEX(Trades!$DD$8:$DD$27, MATCH($AF55, Trades!$DS$8:$DS$27, 0)), "")</f>
        <v/>
      </c>
      <c r="C55" s="216"/>
      <c r="D55" s="216"/>
      <c r="E55" s="215" t="str">
        <f t="shared" ref="E55" si="86">IFERROR($AZ56-AH56, "")</f>
        <v/>
      </c>
      <c r="F55" s="215"/>
      <c r="G55" s="78"/>
      <c r="H55" s="215" t="str">
        <f t="shared" ref="H55" si="87">IFERROR($AZ56-AK56, "")</f>
        <v/>
      </c>
      <c r="I55" s="215"/>
      <c r="J55" s="78"/>
      <c r="K55" s="215" t="str">
        <f t="shared" ref="K55" si="88">IFERROR($AZ56-AN56, "")</f>
        <v/>
      </c>
      <c r="L55" s="215"/>
      <c r="M55" s="78"/>
      <c r="N55" s="215" t="str">
        <f t="shared" ref="N55" si="89">IFERROR($AZ56-AQ56, "")</f>
        <v/>
      </c>
      <c r="O55" s="215"/>
      <c r="P55" s="78"/>
      <c r="Q55" s="215" t="str">
        <f t="shared" ref="Q55" si="90">IFERROR($AZ56-AT56, "")</f>
        <v/>
      </c>
      <c r="R55" s="215"/>
      <c r="S55" s="78"/>
      <c r="T55" s="215" t="str">
        <f t="shared" ref="T55" si="91">IFERROR($AZ56-AW56, "")</f>
        <v/>
      </c>
      <c r="U55" s="215"/>
      <c r="V55" s="78"/>
      <c r="AF55" s="12">
        <f t="shared" ref="AF55" si="92">AF56</f>
        <v>12</v>
      </c>
    </row>
    <row r="56" spans="1:53" ht="15" customHeight="1" x14ac:dyDescent="0.25">
      <c r="A56" s="78"/>
      <c r="B56" s="217" t="str">
        <f>IF(B55="", "", IF(IFERROR(INDEX('Dev Settings'!$L$10:$L$29, MATCH(B55, 'Dev Settings'!$B$10:$B$29, 0)), "")="", "", IFERROR(INDEX('Dev Settings'!$L$10:$L$29, MATCH(B55, 'Dev Settings'!$B$10:$B$29, 0)), "")))</f>
        <v/>
      </c>
      <c r="C56" s="217"/>
      <c r="D56" s="217"/>
      <c r="E56" s="327" t="str">
        <f t="shared" ref="E56" si="93">IF(E55="", "", IF(E55&gt;0, $AD$12, IF(E55&lt;0, $AD$13, IF(E55=0, $AD$14, ""))))</f>
        <v/>
      </c>
      <c r="F56" s="327"/>
      <c r="G56" s="78"/>
      <c r="H56" s="327" t="str">
        <f>IF(H55="", "", IF(H55&gt;0, $AD$12, IF(H55&lt;0, $AD$13, IF(H55=0, $AD$14, ""))))</f>
        <v/>
      </c>
      <c r="I56" s="327"/>
      <c r="J56" s="78"/>
      <c r="K56" s="327" t="str">
        <f>IF(K55="", "", IF(K55&gt;0, $AD$12, IF(K55&lt;0, $AD$13, IF(K55=0, $AD$14, ""))))</f>
        <v/>
      </c>
      <c r="L56" s="327"/>
      <c r="M56" s="78"/>
      <c r="N56" s="327" t="str">
        <f>IF(N55="", "", IF(N55&gt;0, $AD$12, IF(N55&lt;0, $AD$13, IF(N55=0, $AD$14, ""))))</f>
        <v/>
      </c>
      <c r="O56" s="327"/>
      <c r="P56" s="78"/>
      <c r="Q56" s="327" t="str">
        <f>IF(Q55="", "", IF(Q55&gt;0, $AD$12, IF(Q55&lt;0, $AD$13, IF(Q55=0, $AD$14, ""))))</f>
        <v/>
      </c>
      <c r="R56" s="327"/>
      <c r="S56" s="78"/>
      <c r="T56" s="327" t="str">
        <f>IF(T55="", "", IF(T55&gt;0, $AD$12, IF(T55&lt;0, $AD$13, IF(T55=0, $AD$14, ""))))</f>
        <v/>
      </c>
      <c r="U56" s="327"/>
      <c r="V56" s="78"/>
      <c r="AF56" s="218">
        <f t="shared" ref="AF56" si="94">AF52+1</f>
        <v>12</v>
      </c>
      <c r="AH56" s="328" t="str">
        <f>IF($B55="", "", IFERROR(INDEX('Game Setup'!$ML$8:$NE$176, MATCH(AH$3, 'Game Setup'!$NM$8:$NM$176, 0), MATCH($B55, 'Game Setup'!$ML$7:$NE$7, 0)), ""))</f>
        <v/>
      </c>
      <c r="AI56" s="328"/>
      <c r="AK56" s="328" t="str">
        <f>IF($B55="", "", IFERROR(INDEX('Game Setup'!$ML$8:$NE$176, MATCH(AK$3, 'Game Setup'!$NM$8:$NM$176, 0), MATCH($B55, 'Game Setup'!$ML$7:$NE$7, 0)), ""))</f>
        <v/>
      </c>
      <c r="AL56" s="328"/>
      <c r="AN56" s="328" t="str">
        <f>IF($B55="", "", IFERROR(INDEX('Game Setup'!$ML$8:$NE$176, MATCH(AN$3, 'Game Setup'!$NM$8:$NM$176, 0), MATCH($B55, 'Game Setup'!$ML$7:$NE$7, 0)), ""))</f>
        <v/>
      </c>
      <c r="AO56" s="328"/>
      <c r="AQ56" s="328" t="str">
        <f>IF($B55="", "", IFERROR(INDEX('Game Setup'!$ML$8:$NE$176, MATCH(AQ$3, 'Game Setup'!$NM$8:$NM$176, 0), MATCH($B55, 'Game Setup'!$ML$7:$NE$7, 0)), ""))</f>
        <v/>
      </c>
      <c r="AR56" s="328"/>
      <c r="AT56" s="328" t="str">
        <f>IF($B55="", "", IFERROR(INDEX('Game Setup'!$ML$8:$NE$176, MATCH(AT$3, 'Game Setup'!$NM$8:$NM$176, 0), MATCH($B55, 'Game Setup'!$ML$7:$NE$7, 0)), ""))</f>
        <v/>
      </c>
      <c r="AU56" s="328"/>
      <c r="AW56" s="328" t="str">
        <f>IF($B55="", "", IFERROR(INDEX('Game Setup'!$ML$8:$NE$176, MATCH(AW$3, 'Game Setup'!$NM$8:$NM$176, 0), MATCH($B55, 'Game Setup'!$ML$7:$NE$7, 0)), ""))</f>
        <v/>
      </c>
      <c r="AX56" s="328"/>
      <c r="AZ56" s="328" t="str">
        <f>IF($B55="", "", IFERROR(INDEX('Game Setup'!$ML$8:$NE$176, MATCH(AZ$3, 'Game Setup'!$NM$8:$NM$176, 0), MATCH($B55, 'Game Setup'!$ML$7:$NE$7, 0)), ""))</f>
        <v/>
      </c>
      <c r="BA56" s="328"/>
    </row>
    <row r="57" spans="1:53" ht="15" customHeight="1" x14ac:dyDescent="0.25">
      <c r="A57" s="78"/>
      <c r="B57" s="217"/>
      <c r="C57" s="217"/>
      <c r="D57" s="217"/>
      <c r="E57" s="327"/>
      <c r="F57" s="327"/>
      <c r="G57" s="78"/>
      <c r="H57" s="327"/>
      <c r="I57" s="327"/>
      <c r="J57" s="78"/>
      <c r="K57" s="327"/>
      <c r="L57" s="327"/>
      <c r="M57" s="78"/>
      <c r="N57" s="327"/>
      <c r="O57" s="327"/>
      <c r="P57" s="78"/>
      <c r="Q57" s="327"/>
      <c r="R57" s="327"/>
      <c r="S57" s="78"/>
      <c r="T57" s="327"/>
      <c r="U57" s="327"/>
      <c r="V57" s="78"/>
      <c r="AF57" s="219"/>
      <c r="AH57" s="328"/>
      <c r="AI57" s="328"/>
      <c r="AK57" s="328"/>
      <c r="AL57" s="328"/>
      <c r="AN57" s="328"/>
      <c r="AO57" s="328"/>
      <c r="AQ57" s="328"/>
      <c r="AR57" s="328"/>
      <c r="AT57" s="328"/>
      <c r="AU57" s="328"/>
      <c r="AW57" s="328"/>
      <c r="AX57" s="328"/>
      <c r="AZ57" s="328"/>
      <c r="BA57" s="328"/>
    </row>
    <row r="58" spans="1:53" x14ac:dyDescent="0.2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</row>
    <row r="59" spans="1:53" x14ac:dyDescent="0.25">
      <c r="A59" s="78"/>
      <c r="B59" s="216" t="str">
        <f>IFERROR(INDEX(Trades!$DD$8:$DD$27, MATCH($AF59, Trades!$DS$8:$DS$27, 0)), "")</f>
        <v/>
      </c>
      <c r="C59" s="216"/>
      <c r="D59" s="216"/>
      <c r="E59" s="215" t="str">
        <f t="shared" ref="E59" si="95">IFERROR($AZ60-AH60, "")</f>
        <v/>
      </c>
      <c r="F59" s="215"/>
      <c r="G59" s="78"/>
      <c r="H59" s="215" t="str">
        <f t="shared" ref="H59" si="96">IFERROR($AZ60-AK60, "")</f>
        <v/>
      </c>
      <c r="I59" s="215"/>
      <c r="J59" s="78"/>
      <c r="K59" s="215" t="str">
        <f t="shared" ref="K59" si="97">IFERROR($AZ60-AN60, "")</f>
        <v/>
      </c>
      <c r="L59" s="215"/>
      <c r="M59" s="78"/>
      <c r="N59" s="215" t="str">
        <f t="shared" ref="N59" si="98">IFERROR($AZ60-AQ60, "")</f>
        <v/>
      </c>
      <c r="O59" s="215"/>
      <c r="P59" s="78"/>
      <c r="Q59" s="215" t="str">
        <f t="shared" ref="Q59" si="99">IFERROR($AZ60-AT60, "")</f>
        <v/>
      </c>
      <c r="R59" s="215"/>
      <c r="S59" s="78"/>
      <c r="T59" s="215" t="str">
        <f t="shared" ref="T59" si="100">IFERROR($AZ60-AW60, "")</f>
        <v/>
      </c>
      <c r="U59" s="215"/>
      <c r="V59" s="78"/>
      <c r="AF59" s="12">
        <f t="shared" ref="AF59" si="101">AF60</f>
        <v>13</v>
      </c>
    </row>
    <row r="60" spans="1:53" ht="15" customHeight="1" x14ac:dyDescent="0.25">
      <c r="A60" s="78"/>
      <c r="B60" s="217" t="str">
        <f>IF(B59="", "", IF(IFERROR(INDEX('Dev Settings'!$L$10:$L$29, MATCH(B59, 'Dev Settings'!$B$10:$B$29, 0)), "")="", "", IFERROR(INDEX('Dev Settings'!$L$10:$L$29, MATCH(B59, 'Dev Settings'!$B$10:$B$29, 0)), "")))</f>
        <v/>
      </c>
      <c r="C60" s="217"/>
      <c r="D60" s="217"/>
      <c r="E60" s="327" t="str">
        <f t="shared" ref="E60" si="102">IF(E59="", "", IF(E59&gt;0, $AD$12, IF(E59&lt;0, $AD$13, IF(E59=0, $AD$14, ""))))</f>
        <v/>
      </c>
      <c r="F60" s="327"/>
      <c r="G60" s="78"/>
      <c r="H60" s="327" t="str">
        <f>IF(H59="", "", IF(H59&gt;0, $AD$12, IF(H59&lt;0, $AD$13, IF(H59=0, $AD$14, ""))))</f>
        <v/>
      </c>
      <c r="I60" s="327"/>
      <c r="J60" s="78"/>
      <c r="K60" s="327" t="str">
        <f>IF(K59="", "", IF(K59&gt;0, $AD$12, IF(K59&lt;0, $AD$13, IF(K59=0, $AD$14, ""))))</f>
        <v/>
      </c>
      <c r="L60" s="327"/>
      <c r="M60" s="78"/>
      <c r="N60" s="327" t="str">
        <f>IF(N59="", "", IF(N59&gt;0, $AD$12, IF(N59&lt;0, $AD$13, IF(N59=0, $AD$14, ""))))</f>
        <v/>
      </c>
      <c r="O60" s="327"/>
      <c r="P60" s="78"/>
      <c r="Q60" s="327" t="str">
        <f>IF(Q59="", "", IF(Q59&gt;0, $AD$12, IF(Q59&lt;0, $AD$13, IF(Q59=0, $AD$14, ""))))</f>
        <v/>
      </c>
      <c r="R60" s="327"/>
      <c r="S60" s="78"/>
      <c r="T60" s="327" t="str">
        <f>IF(T59="", "", IF(T59&gt;0, $AD$12, IF(T59&lt;0, $AD$13, IF(T59=0, $AD$14, ""))))</f>
        <v/>
      </c>
      <c r="U60" s="327"/>
      <c r="V60" s="78"/>
      <c r="AF60" s="218">
        <f t="shared" ref="AF60" si="103">AF56+1</f>
        <v>13</v>
      </c>
      <c r="AH60" s="328" t="str">
        <f>IF($B59="", "", IFERROR(INDEX('Game Setup'!$ML$8:$NE$176, MATCH(AH$3, 'Game Setup'!$NM$8:$NM$176, 0), MATCH($B59, 'Game Setup'!$ML$7:$NE$7, 0)), ""))</f>
        <v/>
      </c>
      <c r="AI60" s="328"/>
      <c r="AK60" s="328" t="str">
        <f>IF($B59="", "", IFERROR(INDEX('Game Setup'!$ML$8:$NE$176, MATCH(AK$3, 'Game Setup'!$NM$8:$NM$176, 0), MATCH($B59, 'Game Setup'!$ML$7:$NE$7, 0)), ""))</f>
        <v/>
      </c>
      <c r="AL60" s="328"/>
      <c r="AN60" s="328" t="str">
        <f>IF($B59="", "", IFERROR(INDEX('Game Setup'!$ML$8:$NE$176, MATCH(AN$3, 'Game Setup'!$NM$8:$NM$176, 0), MATCH($B59, 'Game Setup'!$ML$7:$NE$7, 0)), ""))</f>
        <v/>
      </c>
      <c r="AO60" s="328"/>
      <c r="AQ60" s="328" t="str">
        <f>IF($B59="", "", IFERROR(INDEX('Game Setup'!$ML$8:$NE$176, MATCH(AQ$3, 'Game Setup'!$NM$8:$NM$176, 0), MATCH($B59, 'Game Setup'!$ML$7:$NE$7, 0)), ""))</f>
        <v/>
      </c>
      <c r="AR60" s="328"/>
      <c r="AT60" s="328" t="str">
        <f>IF($B59="", "", IFERROR(INDEX('Game Setup'!$ML$8:$NE$176, MATCH(AT$3, 'Game Setup'!$NM$8:$NM$176, 0), MATCH($B59, 'Game Setup'!$ML$7:$NE$7, 0)), ""))</f>
        <v/>
      </c>
      <c r="AU60" s="328"/>
      <c r="AW60" s="328" t="str">
        <f>IF($B59="", "", IFERROR(INDEX('Game Setup'!$ML$8:$NE$176, MATCH(AW$3, 'Game Setup'!$NM$8:$NM$176, 0), MATCH($B59, 'Game Setup'!$ML$7:$NE$7, 0)), ""))</f>
        <v/>
      </c>
      <c r="AX60" s="328"/>
      <c r="AZ60" s="328" t="str">
        <f>IF($B59="", "", IFERROR(INDEX('Game Setup'!$ML$8:$NE$176, MATCH(AZ$3, 'Game Setup'!$NM$8:$NM$176, 0), MATCH($B59, 'Game Setup'!$ML$7:$NE$7, 0)), ""))</f>
        <v/>
      </c>
      <c r="BA60" s="328"/>
    </row>
    <row r="61" spans="1:53" ht="15" customHeight="1" x14ac:dyDescent="0.25">
      <c r="A61" s="78"/>
      <c r="B61" s="217"/>
      <c r="C61" s="217"/>
      <c r="D61" s="217"/>
      <c r="E61" s="327"/>
      <c r="F61" s="327"/>
      <c r="G61" s="78"/>
      <c r="H61" s="327"/>
      <c r="I61" s="327"/>
      <c r="J61" s="78"/>
      <c r="K61" s="327"/>
      <c r="L61" s="327"/>
      <c r="M61" s="78"/>
      <c r="N61" s="327"/>
      <c r="O61" s="327"/>
      <c r="P61" s="78"/>
      <c r="Q61" s="327"/>
      <c r="R61" s="327"/>
      <c r="S61" s="78"/>
      <c r="T61" s="327"/>
      <c r="U61" s="327"/>
      <c r="V61" s="78"/>
      <c r="AF61" s="219"/>
      <c r="AH61" s="328"/>
      <c r="AI61" s="328"/>
      <c r="AK61" s="328"/>
      <c r="AL61" s="328"/>
      <c r="AN61" s="328"/>
      <c r="AO61" s="328"/>
      <c r="AQ61" s="328"/>
      <c r="AR61" s="328"/>
      <c r="AT61" s="328"/>
      <c r="AU61" s="328"/>
      <c r="AW61" s="328"/>
      <c r="AX61" s="328"/>
      <c r="AZ61" s="328"/>
      <c r="BA61" s="328"/>
    </row>
    <row r="62" spans="1:53" x14ac:dyDescent="0.2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</row>
    <row r="63" spans="1:53" x14ac:dyDescent="0.25">
      <c r="A63" s="78"/>
      <c r="B63" s="216" t="str">
        <f>IFERROR(INDEX(Trades!$DD$8:$DD$27, MATCH($AF63, Trades!$DS$8:$DS$27, 0)), "")</f>
        <v/>
      </c>
      <c r="C63" s="216"/>
      <c r="D63" s="216"/>
      <c r="E63" s="215" t="str">
        <f t="shared" ref="E63" si="104">IFERROR($AZ64-AH64, "")</f>
        <v/>
      </c>
      <c r="F63" s="215"/>
      <c r="G63" s="78"/>
      <c r="H63" s="215" t="str">
        <f t="shared" ref="H63" si="105">IFERROR($AZ64-AK64, "")</f>
        <v/>
      </c>
      <c r="I63" s="215"/>
      <c r="J63" s="78"/>
      <c r="K63" s="215" t="str">
        <f t="shared" ref="K63" si="106">IFERROR($AZ64-AN64, "")</f>
        <v/>
      </c>
      <c r="L63" s="215"/>
      <c r="M63" s="78"/>
      <c r="N63" s="215" t="str">
        <f t="shared" ref="N63" si="107">IFERROR($AZ64-AQ64, "")</f>
        <v/>
      </c>
      <c r="O63" s="215"/>
      <c r="P63" s="78"/>
      <c r="Q63" s="215" t="str">
        <f t="shared" ref="Q63" si="108">IFERROR($AZ64-AT64, "")</f>
        <v/>
      </c>
      <c r="R63" s="215"/>
      <c r="S63" s="78"/>
      <c r="T63" s="215" t="str">
        <f t="shared" ref="T63" si="109">IFERROR($AZ64-AW64, "")</f>
        <v/>
      </c>
      <c r="U63" s="215"/>
      <c r="V63" s="78"/>
      <c r="AF63" s="12">
        <f t="shared" ref="AF63" si="110">AF64</f>
        <v>14</v>
      </c>
    </row>
    <row r="64" spans="1:53" ht="15" customHeight="1" x14ac:dyDescent="0.25">
      <c r="A64" s="78"/>
      <c r="B64" s="217" t="str">
        <f>IF(B63="", "", IF(IFERROR(INDEX('Dev Settings'!$L$10:$L$29, MATCH(B63, 'Dev Settings'!$B$10:$B$29, 0)), "")="", "", IFERROR(INDEX('Dev Settings'!$L$10:$L$29, MATCH(B63, 'Dev Settings'!$B$10:$B$29, 0)), "")))</f>
        <v/>
      </c>
      <c r="C64" s="217"/>
      <c r="D64" s="217"/>
      <c r="E64" s="327" t="str">
        <f t="shared" ref="E64" si="111">IF(E63="", "", IF(E63&gt;0, $AD$12, IF(E63&lt;0, $AD$13, IF(E63=0, $AD$14, ""))))</f>
        <v/>
      </c>
      <c r="F64" s="327"/>
      <c r="G64" s="78"/>
      <c r="H64" s="327" t="str">
        <f>IF(H63="", "", IF(H63&gt;0, $AD$12, IF(H63&lt;0, $AD$13, IF(H63=0, $AD$14, ""))))</f>
        <v/>
      </c>
      <c r="I64" s="327"/>
      <c r="J64" s="78"/>
      <c r="K64" s="327" t="str">
        <f>IF(K63="", "", IF(K63&gt;0, $AD$12, IF(K63&lt;0, $AD$13, IF(K63=0, $AD$14, ""))))</f>
        <v/>
      </c>
      <c r="L64" s="327"/>
      <c r="M64" s="78"/>
      <c r="N64" s="327" t="str">
        <f>IF(N63="", "", IF(N63&gt;0, $AD$12, IF(N63&lt;0, $AD$13, IF(N63=0, $AD$14, ""))))</f>
        <v/>
      </c>
      <c r="O64" s="327"/>
      <c r="P64" s="78"/>
      <c r="Q64" s="327" t="str">
        <f>IF(Q63="", "", IF(Q63&gt;0, $AD$12, IF(Q63&lt;0, $AD$13, IF(Q63=0, $AD$14, ""))))</f>
        <v/>
      </c>
      <c r="R64" s="327"/>
      <c r="S64" s="78"/>
      <c r="T64" s="327" t="str">
        <f>IF(T63="", "", IF(T63&gt;0, $AD$12, IF(T63&lt;0, $AD$13, IF(T63=0, $AD$14, ""))))</f>
        <v/>
      </c>
      <c r="U64" s="327"/>
      <c r="V64" s="78"/>
      <c r="AF64" s="218">
        <f t="shared" ref="AF64" si="112">AF60+1</f>
        <v>14</v>
      </c>
      <c r="AH64" s="328" t="str">
        <f>IF($B63="", "", IFERROR(INDEX('Game Setup'!$ML$8:$NE$176, MATCH(AH$3, 'Game Setup'!$NM$8:$NM$176, 0), MATCH($B63, 'Game Setup'!$ML$7:$NE$7, 0)), ""))</f>
        <v/>
      </c>
      <c r="AI64" s="328"/>
      <c r="AK64" s="328" t="str">
        <f>IF($B63="", "", IFERROR(INDEX('Game Setup'!$ML$8:$NE$176, MATCH(AK$3, 'Game Setup'!$NM$8:$NM$176, 0), MATCH($B63, 'Game Setup'!$ML$7:$NE$7, 0)), ""))</f>
        <v/>
      </c>
      <c r="AL64" s="328"/>
      <c r="AN64" s="328" t="str">
        <f>IF($B63="", "", IFERROR(INDEX('Game Setup'!$ML$8:$NE$176, MATCH(AN$3, 'Game Setup'!$NM$8:$NM$176, 0), MATCH($B63, 'Game Setup'!$ML$7:$NE$7, 0)), ""))</f>
        <v/>
      </c>
      <c r="AO64" s="328"/>
      <c r="AQ64" s="328" t="str">
        <f>IF($B63="", "", IFERROR(INDEX('Game Setup'!$ML$8:$NE$176, MATCH(AQ$3, 'Game Setup'!$NM$8:$NM$176, 0), MATCH($B63, 'Game Setup'!$ML$7:$NE$7, 0)), ""))</f>
        <v/>
      </c>
      <c r="AR64" s="328"/>
      <c r="AT64" s="328" t="str">
        <f>IF($B63="", "", IFERROR(INDEX('Game Setup'!$ML$8:$NE$176, MATCH(AT$3, 'Game Setup'!$NM$8:$NM$176, 0), MATCH($B63, 'Game Setup'!$ML$7:$NE$7, 0)), ""))</f>
        <v/>
      </c>
      <c r="AU64" s="328"/>
      <c r="AW64" s="328" t="str">
        <f>IF($B63="", "", IFERROR(INDEX('Game Setup'!$ML$8:$NE$176, MATCH(AW$3, 'Game Setup'!$NM$8:$NM$176, 0), MATCH($B63, 'Game Setup'!$ML$7:$NE$7, 0)), ""))</f>
        <v/>
      </c>
      <c r="AX64" s="328"/>
      <c r="AZ64" s="328" t="str">
        <f>IF($B63="", "", IFERROR(INDEX('Game Setup'!$ML$8:$NE$176, MATCH(AZ$3, 'Game Setup'!$NM$8:$NM$176, 0), MATCH($B63, 'Game Setup'!$ML$7:$NE$7, 0)), ""))</f>
        <v/>
      </c>
      <c r="BA64" s="328"/>
    </row>
    <row r="65" spans="1:53" ht="15" customHeight="1" x14ac:dyDescent="0.25">
      <c r="A65" s="78"/>
      <c r="B65" s="217"/>
      <c r="C65" s="217"/>
      <c r="D65" s="217"/>
      <c r="E65" s="327"/>
      <c r="F65" s="327"/>
      <c r="G65" s="78"/>
      <c r="H65" s="327"/>
      <c r="I65" s="327"/>
      <c r="J65" s="78"/>
      <c r="K65" s="327"/>
      <c r="L65" s="327"/>
      <c r="M65" s="78"/>
      <c r="N65" s="327"/>
      <c r="O65" s="327"/>
      <c r="P65" s="78"/>
      <c r="Q65" s="327"/>
      <c r="R65" s="327"/>
      <c r="S65" s="78"/>
      <c r="T65" s="327"/>
      <c r="U65" s="327"/>
      <c r="V65" s="78"/>
      <c r="AF65" s="219"/>
      <c r="AH65" s="328"/>
      <c r="AI65" s="328"/>
      <c r="AK65" s="328"/>
      <c r="AL65" s="328"/>
      <c r="AN65" s="328"/>
      <c r="AO65" s="328"/>
      <c r="AQ65" s="328"/>
      <c r="AR65" s="328"/>
      <c r="AT65" s="328"/>
      <c r="AU65" s="328"/>
      <c r="AW65" s="328"/>
      <c r="AX65" s="328"/>
      <c r="AZ65" s="328"/>
      <c r="BA65" s="328"/>
    </row>
    <row r="66" spans="1:53" x14ac:dyDescent="0.2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</row>
    <row r="67" spans="1:53" x14ac:dyDescent="0.25">
      <c r="A67" s="78"/>
      <c r="B67" s="216" t="str">
        <f>IFERROR(INDEX(Trades!$DD$8:$DD$27, MATCH($AF67, Trades!$DS$8:$DS$27, 0)), "")</f>
        <v/>
      </c>
      <c r="C67" s="216"/>
      <c r="D67" s="216"/>
      <c r="E67" s="215" t="str">
        <f t="shared" ref="E67" si="113">IFERROR($AZ68-AH68, "")</f>
        <v/>
      </c>
      <c r="F67" s="215"/>
      <c r="G67" s="78"/>
      <c r="H67" s="215" t="str">
        <f t="shared" ref="H67" si="114">IFERROR($AZ68-AK68, "")</f>
        <v/>
      </c>
      <c r="I67" s="215"/>
      <c r="J67" s="78"/>
      <c r="K67" s="215" t="str">
        <f t="shared" ref="K67" si="115">IFERROR($AZ68-AN68, "")</f>
        <v/>
      </c>
      <c r="L67" s="215"/>
      <c r="M67" s="78"/>
      <c r="N67" s="215" t="str">
        <f t="shared" ref="N67" si="116">IFERROR($AZ68-AQ68, "")</f>
        <v/>
      </c>
      <c r="O67" s="215"/>
      <c r="P67" s="78"/>
      <c r="Q67" s="215" t="str">
        <f t="shared" ref="Q67" si="117">IFERROR($AZ68-AT68, "")</f>
        <v/>
      </c>
      <c r="R67" s="215"/>
      <c r="S67" s="78"/>
      <c r="T67" s="215" t="str">
        <f t="shared" ref="T67" si="118">IFERROR($AZ68-AW68, "")</f>
        <v/>
      </c>
      <c r="U67" s="215"/>
      <c r="V67" s="78"/>
      <c r="AF67" s="12">
        <f t="shared" ref="AF67:AF87" si="119">AF68</f>
        <v>15</v>
      </c>
    </row>
    <row r="68" spans="1:53" ht="15" customHeight="1" x14ac:dyDescent="0.25">
      <c r="A68" s="78"/>
      <c r="B68" s="217" t="str">
        <f>IF(B67="", "", IF(IFERROR(INDEX('Dev Settings'!$L$10:$L$29, MATCH(B67, 'Dev Settings'!$B$10:$B$29, 0)), "")="", "", IFERROR(INDEX('Dev Settings'!$L$10:$L$29, MATCH(B67, 'Dev Settings'!$B$10:$B$29, 0)), "")))</f>
        <v/>
      </c>
      <c r="C68" s="217"/>
      <c r="D68" s="217"/>
      <c r="E68" s="327" t="str">
        <f t="shared" ref="E68" si="120">IF(E67="", "", IF(E67&gt;0, $AD$12, IF(E67&lt;0, $AD$13, IF(E67=0, $AD$14, ""))))</f>
        <v/>
      </c>
      <c r="F68" s="327"/>
      <c r="G68" s="78"/>
      <c r="H68" s="327" t="str">
        <f>IF(H67="", "", IF(H67&gt;0, $AD$12, IF(H67&lt;0, $AD$13, IF(H67=0, $AD$14, ""))))</f>
        <v/>
      </c>
      <c r="I68" s="327"/>
      <c r="J68" s="78"/>
      <c r="K68" s="327" t="str">
        <f>IF(K67="", "", IF(K67&gt;0, $AD$12, IF(K67&lt;0, $AD$13, IF(K67=0, $AD$14, ""))))</f>
        <v/>
      </c>
      <c r="L68" s="327"/>
      <c r="M68" s="78"/>
      <c r="N68" s="327" t="str">
        <f>IF(N67="", "", IF(N67&gt;0, $AD$12, IF(N67&lt;0, $AD$13, IF(N67=0, $AD$14, ""))))</f>
        <v/>
      </c>
      <c r="O68" s="327"/>
      <c r="P68" s="78"/>
      <c r="Q68" s="327" t="str">
        <f>IF(Q67="", "", IF(Q67&gt;0, $AD$12, IF(Q67&lt;0, $AD$13, IF(Q67=0, $AD$14, ""))))</f>
        <v/>
      </c>
      <c r="R68" s="327"/>
      <c r="S68" s="78"/>
      <c r="T68" s="327" t="str">
        <f>IF(T67="", "", IF(T67&gt;0, $AD$12, IF(T67&lt;0, $AD$13, IF(T67=0, $AD$14, ""))))</f>
        <v/>
      </c>
      <c r="U68" s="327"/>
      <c r="V68" s="78"/>
      <c r="AF68" s="218">
        <f t="shared" ref="AF68" si="121">AF64+1</f>
        <v>15</v>
      </c>
      <c r="AH68" s="328" t="str">
        <f>IF($B67="", "", IFERROR(INDEX('Game Setup'!$ML$8:$NE$176, MATCH(AH$3, 'Game Setup'!$NM$8:$NM$176, 0), MATCH($B67, 'Game Setup'!$ML$7:$NE$7, 0)), ""))</f>
        <v/>
      </c>
      <c r="AI68" s="328"/>
      <c r="AK68" s="328" t="str">
        <f>IF($B67="", "", IFERROR(INDEX('Game Setup'!$ML$8:$NE$176, MATCH(AK$3, 'Game Setup'!$NM$8:$NM$176, 0), MATCH($B67, 'Game Setup'!$ML$7:$NE$7, 0)), ""))</f>
        <v/>
      </c>
      <c r="AL68" s="328"/>
      <c r="AN68" s="328" t="str">
        <f>IF($B67="", "", IFERROR(INDEX('Game Setup'!$ML$8:$NE$176, MATCH(AN$3, 'Game Setup'!$NM$8:$NM$176, 0), MATCH($B67, 'Game Setup'!$ML$7:$NE$7, 0)), ""))</f>
        <v/>
      </c>
      <c r="AO68" s="328"/>
      <c r="AQ68" s="328" t="str">
        <f>IF($B67="", "", IFERROR(INDEX('Game Setup'!$ML$8:$NE$176, MATCH(AQ$3, 'Game Setup'!$NM$8:$NM$176, 0), MATCH($B67, 'Game Setup'!$ML$7:$NE$7, 0)), ""))</f>
        <v/>
      </c>
      <c r="AR68" s="328"/>
      <c r="AT68" s="328" t="str">
        <f>IF($B67="", "", IFERROR(INDEX('Game Setup'!$ML$8:$NE$176, MATCH(AT$3, 'Game Setup'!$NM$8:$NM$176, 0), MATCH($B67, 'Game Setup'!$ML$7:$NE$7, 0)), ""))</f>
        <v/>
      </c>
      <c r="AU68" s="328"/>
      <c r="AW68" s="328" t="str">
        <f>IF($B67="", "", IFERROR(INDEX('Game Setup'!$ML$8:$NE$176, MATCH(AW$3, 'Game Setup'!$NM$8:$NM$176, 0), MATCH($B67, 'Game Setup'!$ML$7:$NE$7, 0)), ""))</f>
        <v/>
      </c>
      <c r="AX68" s="328"/>
      <c r="AZ68" s="328" t="str">
        <f>IF($B67="", "", IFERROR(INDEX('Game Setup'!$ML$8:$NE$176, MATCH(AZ$3, 'Game Setup'!$NM$8:$NM$176, 0), MATCH($B67, 'Game Setup'!$ML$7:$NE$7, 0)), ""))</f>
        <v/>
      </c>
      <c r="BA68" s="328"/>
    </row>
    <row r="69" spans="1:53" ht="15" customHeight="1" x14ac:dyDescent="0.25">
      <c r="A69" s="78"/>
      <c r="B69" s="217"/>
      <c r="C69" s="217"/>
      <c r="D69" s="217"/>
      <c r="E69" s="327"/>
      <c r="F69" s="327"/>
      <c r="G69" s="78"/>
      <c r="H69" s="327"/>
      <c r="I69" s="327"/>
      <c r="J69" s="78"/>
      <c r="K69" s="327"/>
      <c r="L69" s="327"/>
      <c r="M69" s="78"/>
      <c r="N69" s="327"/>
      <c r="O69" s="327"/>
      <c r="P69" s="78"/>
      <c r="Q69" s="327"/>
      <c r="R69" s="327"/>
      <c r="S69" s="78"/>
      <c r="T69" s="327"/>
      <c r="U69" s="327"/>
      <c r="V69" s="78"/>
      <c r="AF69" s="219"/>
      <c r="AH69" s="328"/>
      <c r="AI69" s="328"/>
      <c r="AK69" s="328"/>
      <c r="AL69" s="328"/>
      <c r="AN69" s="328"/>
      <c r="AO69" s="328"/>
      <c r="AQ69" s="328"/>
      <c r="AR69" s="328"/>
      <c r="AT69" s="328"/>
      <c r="AU69" s="328"/>
      <c r="AW69" s="328"/>
      <c r="AX69" s="328"/>
      <c r="AZ69" s="328"/>
      <c r="BA69" s="328"/>
    </row>
    <row r="70" spans="1:53" x14ac:dyDescent="0.25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</row>
    <row r="71" spans="1:53" x14ac:dyDescent="0.25">
      <c r="A71" s="78"/>
      <c r="B71" s="216" t="str">
        <f>IFERROR(INDEX(Trades!$DD$8:$DD$27, MATCH($AF71, Trades!$DS$8:$DS$27, 0)), "")</f>
        <v/>
      </c>
      <c r="C71" s="216"/>
      <c r="D71" s="216"/>
      <c r="E71" s="215" t="str">
        <f t="shared" ref="E71" si="122">IFERROR($AZ72-AH72, "")</f>
        <v/>
      </c>
      <c r="F71" s="215"/>
      <c r="G71" s="78"/>
      <c r="H71" s="215" t="str">
        <f t="shared" ref="H71" si="123">IFERROR($AZ72-AK72, "")</f>
        <v/>
      </c>
      <c r="I71" s="215"/>
      <c r="J71" s="78"/>
      <c r="K71" s="215" t="str">
        <f t="shared" ref="K71" si="124">IFERROR($AZ72-AN72, "")</f>
        <v/>
      </c>
      <c r="L71" s="215"/>
      <c r="M71" s="78"/>
      <c r="N71" s="215" t="str">
        <f t="shared" ref="N71" si="125">IFERROR($AZ72-AQ72, "")</f>
        <v/>
      </c>
      <c r="O71" s="215"/>
      <c r="P71" s="78"/>
      <c r="Q71" s="215" t="str">
        <f t="shared" ref="Q71" si="126">IFERROR($AZ72-AT72, "")</f>
        <v/>
      </c>
      <c r="R71" s="215"/>
      <c r="S71" s="78"/>
      <c r="T71" s="215" t="str">
        <f t="shared" ref="T71" si="127">IFERROR($AZ72-AW72, "")</f>
        <v/>
      </c>
      <c r="U71" s="215"/>
      <c r="V71" s="78"/>
      <c r="AF71" s="12">
        <f t="shared" si="119"/>
        <v>16</v>
      </c>
    </row>
    <row r="72" spans="1:53" ht="15" customHeight="1" x14ac:dyDescent="0.25">
      <c r="A72" s="78"/>
      <c r="B72" s="217" t="str">
        <f>IF(B71="", "", IF(IFERROR(INDEX('Dev Settings'!$L$10:$L$29, MATCH(B71, 'Dev Settings'!$B$10:$B$29, 0)), "")="", "", IFERROR(INDEX('Dev Settings'!$L$10:$L$29, MATCH(B71, 'Dev Settings'!$B$10:$B$29, 0)), "")))</f>
        <v/>
      </c>
      <c r="C72" s="217"/>
      <c r="D72" s="217"/>
      <c r="E72" s="327" t="str">
        <f t="shared" ref="E72" si="128">IF(E71="", "", IF(E71&gt;0, $AD$12, IF(E71&lt;0, $AD$13, IF(E71=0, $AD$14, ""))))</f>
        <v/>
      </c>
      <c r="F72" s="327"/>
      <c r="G72" s="78"/>
      <c r="H72" s="327" t="str">
        <f>IF(H71="", "", IF(H71&gt;0, $AD$12, IF(H71&lt;0, $AD$13, IF(H71=0, $AD$14, ""))))</f>
        <v/>
      </c>
      <c r="I72" s="327"/>
      <c r="J72" s="78"/>
      <c r="K72" s="327" t="str">
        <f>IF(K71="", "", IF(K71&gt;0, $AD$12, IF(K71&lt;0, $AD$13, IF(K71=0, $AD$14, ""))))</f>
        <v/>
      </c>
      <c r="L72" s="327"/>
      <c r="M72" s="78"/>
      <c r="N72" s="327" t="str">
        <f>IF(N71="", "", IF(N71&gt;0, $AD$12, IF(N71&lt;0, $AD$13, IF(N71=0, $AD$14, ""))))</f>
        <v/>
      </c>
      <c r="O72" s="327"/>
      <c r="P72" s="78"/>
      <c r="Q72" s="327" t="str">
        <f>IF(Q71="", "", IF(Q71&gt;0, $AD$12, IF(Q71&lt;0, $AD$13, IF(Q71=0, $AD$14, ""))))</f>
        <v/>
      </c>
      <c r="R72" s="327"/>
      <c r="S72" s="78"/>
      <c r="T72" s="327" t="str">
        <f>IF(T71="", "", IF(T71&gt;0, $AD$12, IF(T71&lt;0, $AD$13, IF(T71=0, $AD$14, ""))))</f>
        <v/>
      </c>
      <c r="U72" s="327"/>
      <c r="V72" s="78"/>
      <c r="AF72" s="218">
        <f t="shared" ref="AF72:AF88" si="129">AF68+1</f>
        <v>16</v>
      </c>
      <c r="AH72" s="328" t="str">
        <f>IF($B71="", "", IFERROR(INDEX('Game Setup'!$ML$8:$NE$176, MATCH(AH$3, 'Game Setup'!$NM$8:$NM$176, 0), MATCH($B71, 'Game Setup'!$ML$7:$NE$7, 0)), ""))</f>
        <v/>
      </c>
      <c r="AI72" s="328"/>
      <c r="AK72" s="328" t="str">
        <f>IF($B71="", "", IFERROR(INDEX('Game Setup'!$ML$8:$NE$176, MATCH(AK$3, 'Game Setup'!$NM$8:$NM$176, 0), MATCH($B71, 'Game Setup'!$ML$7:$NE$7, 0)), ""))</f>
        <v/>
      </c>
      <c r="AL72" s="328"/>
      <c r="AN72" s="328" t="str">
        <f>IF($B71="", "", IFERROR(INDEX('Game Setup'!$ML$8:$NE$176, MATCH(AN$3, 'Game Setup'!$NM$8:$NM$176, 0), MATCH($B71, 'Game Setup'!$ML$7:$NE$7, 0)), ""))</f>
        <v/>
      </c>
      <c r="AO72" s="328"/>
      <c r="AQ72" s="328" t="str">
        <f>IF($B71="", "", IFERROR(INDEX('Game Setup'!$ML$8:$NE$176, MATCH(AQ$3, 'Game Setup'!$NM$8:$NM$176, 0), MATCH($B71, 'Game Setup'!$ML$7:$NE$7, 0)), ""))</f>
        <v/>
      </c>
      <c r="AR72" s="328"/>
      <c r="AT72" s="328" t="str">
        <f>IF($B71="", "", IFERROR(INDEX('Game Setup'!$ML$8:$NE$176, MATCH(AT$3, 'Game Setup'!$NM$8:$NM$176, 0), MATCH($B71, 'Game Setup'!$ML$7:$NE$7, 0)), ""))</f>
        <v/>
      </c>
      <c r="AU72" s="328"/>
      <c r="AW72" s="328" t="str">
        <f>IF($B71="", "", IFERROR(INDEX('Game Setup'!$ML$8:$NE$176, MATCH(AW$3, 'Game Setup'!$NM$8:$NM$176, 0), MATCH($B71, 'Game Setup'!$ML$7:$NE$7, 0)), ""))</f>
        <v/>
      </c>
      <c r="AX72" s="328"/>
      <c r="AZ72" s="328" t="str">
        <f>IF($B71="", "", IFERROR(INDEX('Game Setup'!$ML$8:$NE$176, MATCH(AZ$3, 'Game Setup'!$NM$8:$NM$176, 0), MATCH($B71, 'Game Setup'!$ML$7:$NE$7, 0)), ""))</f>
        <v/>
      </c>
      <c r="BA72" s="328"/>
    </row>
    <row r="73" spans="1:53" ht="15" customHeight="1" x14ac:dyDescent="0.25">
      <c r="A73" s="78"/>
      <c r="B73" s="217"/>
      <c r="C73" s="217"/>
      <c r="D73" s="217"/>
      <c r="E73" s="327"/>
      <c r="F73" s="327"/>
      <c r="G73" s="78"/>
      <c r="H73" s="327"/>
      <c r="I73" s="327"/>
      <c r="J73" s="78"/>
      <c r="K73" s="327"/>
      <c r="L73" s="327"/>
      <c r="M73" s="78"/>
      <c r="N73" s="327"/>
      <c r="O73" s="327"/>
      <c r="P73" s="78"/>
      <c r="Q73" s="327"/>
      <c r="R73" s="327"/>
      <c r="S73" s="78"/>
      <c r="T73" s="327"/>
      <c r="U73" s="327"/>
      <c r="V73" s="78"/>
      <c r="AF73" s="219"/>
      <c r="AH73" s="328"/>
      <c r="AI73" s="328"/>
      <c r="AK73" s="328"/>
      <c r="AL73" s="328"/>
      <c r="AN73" s="328"/>
      <c r="AO73" s="328"/>
      <c r="AQ73" s="328"/>
      <c r="AR73" s="328"/>
      <c r="AT73" s="328"/>
      <c r="AU73" s="328"/>
      <c r="AW73" s="328"/>
      <c r="AX73" s="328"/>
      <c r="AZ73" s="328"/>
      <c r="BA73" s="328"/>
    </row>
    <row r="74" spans="1:53" x14ac:dyDescent="0.25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</row>
    <row r="75" spans="1:53" x14ac:dyDescent="0.25">
      <c r="A75" s="78"/>
      <c r="B75" s="216" t="str">
        <f>IFERROR(INDEX(Trades!$DD$8:$DD$27, MATCH($AF75, Trades!$DS$8:$DS$27, 0)), "")</f>
        <v/>
      </c>
      <c r="C75" s="216"/>
      <c r="D75" s="216"/>
      <c r="E75" s="215" t="str">
        <f t="shared" ref="E75" si="130">IFERROR($AZ76-AH76, "")</f>
        <v/>
      </c>
      <c r="F75" s="215"/>
      <c r="G75" s="78"/>
      <c r="H75" s="215" t="str">
        <f t="shared" ref="H75" si="131">IFERROR($AZ76-AK76, "")</f>
        <v/>
      </c>
      <c r="I75" s="215"/>
      <c r="J75" s="78"/>
      <c r="K75" s="215" t="str">
        <f t="shared" ref="K75" si="132">IFERROR($AZ76-AN76, "")</f>
        <v/>
      </c>
      <c r="L75" s="215"/>
      <c r="M75" s="78"/>
      <c r="N75" s="215" t="str">
        <f t="shared" ref="N75" si="133">IFERROR($AZ76-AQ76, "")</f>
        <v/>
      </c>
      <c r="O75" s="215"/>
      <c r="P75" s="78"/>
      <c r="Q75" s="215" t="str">
        <f t="shared" ref="Q75" si="134">IFERROR($AZ76-AT76, "")</f>
        <v/>
      </c>
      <c r="R75" s="215"/>
      <c r="S75" s="78"/>
      <c r="T75" s="215" t="str">
        <f t="shared" ref="T75" si="135">IFERROR($AZ76-AW76, "")</f>
        <v/>
      </c>
      <c r="U75" s="215"/>
      <c r="V75" s="78"/>
      <c r="AF75" s="12">
        <f t="shared" si="119"/>
        <v>17</v>
      </c>
    </row>
    <row r="76" spans="1:53" ht="15" customHeight="1" x14ac:dyDescent="0.25">
      <c r="A76" s="78"/>
      <c r="B76" s="217" t="str">
        <f>IF(B75="", "", IF(IFERROR(INDEX('Dev Settings'!$L$10:$L$29, MATCH(B75, 'Dev Settings'!$B$10:$B$29, 0)), "")="", "", IFERROR(INDEX('Dev Settings'!$L$10:$L$29, MATCH(B75, 'Dev Settings'!$B$10:$B$29, 0)), "")))</f>
        <v/>
      </c>
      <c r="C76" s="217"/>
      <c r="D76" s="217"/>
      <c r="E76" s="327" t="str">
        <f t="shared" ref="E76" si="136">IF(E75="", "", IF(E75&gt;0, $AD$12, IF(E75&lt;0, $AD$13, IF(E75=0, $AD$14, ""))))</f>
        <v/>
      </c>
      <c r="F76" s="327"/>
      <c r="G76" s="78"/>
      <c r="H76" s="327" t="str">
        <f>IF(H75="", "", IF(H75&gt;0, $AD$12, IF(H75&lt;0, $AD$13, IF(H75=0, $AD$14, ""))))</f>
        <v/>
      </c>
      <c r="I76" s="327"/>
      <c r="J76" s="78"/>
      <c r="K76" s="327" t="str">
        <f>IF(K75="", "", IF(K75&gt;0, $AD$12, IF(K75&lt;0, $AD$13, IF(K75=0, $AD$14, ""))))</f>
        <v/>
      </c>
      <c r="L76" s="327"/>
      <c r="M76" s="78"/>
      <c r="N76" s="327" t="str">
        <f>IF(N75="", "", IF(N75&gt;0, $AD$12, IF(N75&lt;0, $AD$13, IF(N75=0, $AD$14, ""))))</f>
        <v/>
      </c>
      <c r="O76" s="327"/>
      <c r="P76" s="78"/>
      <c r="Q76" s="327" t="str">
        <f>IF(Q75="", "", IF(Q75&gt;0, $AD$12, IF(Q75&lt;0, $AD$13, IF(Q75=0, $AD$14, ""))))</f>
        <v/>
      </c>
      <c r="R76" s="327"/>
      <c r="S76" s="78"/>
      <c r="T76" s="327" t="str">
        <f>IF(T75="", "", IF(T75&gt;0, $AD$12, IF(T75&lt;0, $AD$13, IF(T75=0, $AD$14, ""))))</f>
        <v/>
      </c>
      <c r="U76" s="327"/>
      <c r="V76" s="78"/>
      <c r="AF76" s="218">
        <f t="shared" si="129"/>
        <v>17</v>
      </c>
      <c r="AH76" s="328" t="str">
        <f>IF($B75="", "", IFERROR(INDEX('Game Setup'!$ML$8:$NE$176, MATCH(AH$3, 'Game Setup'!$NM$8:$NM$176, 0), MATCH($B75, 'Game Setup'!$ML$7:$NE$7, 0)), ""))</f>
        <v/>
      </c>
      <c r="AI76" s="328"/>
      <c r="AK76" s="328" t="str">
        <f>IF($B75="", "", IFERROR(INDEX('Game Setup'!$ML$8:$NE$176, MATCH(AK$3, 'Game Setup'!$NM$8:$NM$176, 0), MATCH($B75, 'Game Setup'!$ML$7:$NE$7, 0)), ""))</f>
        <v/>
      </c>
      <c r="AL76" s="328"/>
      <c r="AN76" s="328" t="str">
        <f>IF($B75="", "", IFERROR(INDEX('Game Setup'!$ML$8:$NE$176, MATCH(AN$3, 'Game Setup'!$NM$8:$NM$176, 0), MATCH($B75, 'Game Setup'!$ML$7:$NE$7, 0)), ""))</f>
        <v/>
      </c>
      <c r="AO76" s="328"/>
      <c r="AQ76" s="328" t="str">
        <f>IF($B75="", "", IFERROR(INDEX('Game Setup'!$ML$8:$NE$176, MATCH(AQ$3, 'Game Setup'!$NM$8:$NM$176, 0), MATCH($B75, 'Game Setup'!$ML$7:$NE$7, 0)), ""))</f>
        <v/>
      </c>
      <c r="AR76" s="328"/>
      <c r="AT76" s="328" t="str">
        <f>IF($B75="", "", IFERROR(INDEX('Game Setup'!$ML$8:$NE$176, MATCH(AT$3, 'Game Setup'!$NM$8:$NM$176, 0), MATCH($B75, 'Game Setup'!$ML$7:$NE$7, 0)), ""))</f>
        <v/>
      </c>
      <c r="AU76" s="328"/>
      <c r="AW76" s="328" t="str">
        <f>IF($B75="", "", IFERROR(INDEX('Game Setup'!$ML$8:$NE$176, MATCH(AW$3, 'Game Setup'!$NM$8:$NM$176, 0), MATCH($B75, 'Game Setup'!$ML$7:$NE$7, 0)), ""))</f>
        <v/>
      </c>
      <c r="AX76" s="328"/>
      <c r="AZ76" s="328" t="str">
        <f>IF($B75="", "", IFERROR(INDEX('Game Setup'!$ML$8:$NE$176, MATCH(AZ$3, 'Game Setup'!$NM$8:$NM$176, 0), MATCH($B75, 'Game Setup'!$ML$7:$NE$7, 0)), ""))</f>
        <v/>
      </c>
      <c r="BA76" s="328"/>
    </row>
    <row r="77" spans="1:53" ht="15" customHeight="1" x14ac:dyDescent="0.25">
      <c r="A77" s="78"/>
      <c r="B77" s="217"/>
      <c r="C77" s="217"/>
      <c r="D77" s="217"/>
      <c r="E77" s="327"/>
      <c r="F77" s="327"/>
      <c r="G77" s="78"/>
      <c r="H77" s="327"/>
      <c r="I77" s="327"/>
      <c r="J77" s="78"/>
      <c r="K77" s="327"/>
      <c r="L77" s="327"/>
      <c r="M77" s="78"/>
      <c r="N77" s="327"/>
      <c r="O77" s="327"/>
      <c r="P77" s="78"/>
      <c r="Q77" s="327"/>
      <c r="R77" s="327"/>
      <c r="S77" s="78"/>
      <c r="T77" s="327"/>
      <c r="U77" s="327"/>
      <c r="V77" s="78"/>
      <c r="AF77" s="219"/>
      <c r="AH77" s="328"/>
      <c r="AI77" s="328"/>
      <c r="AK77" s="328"/>
      <c r="AL77" s="328"/>
      <c r="AN77" s="328"/>
      <c r="AO77" s="328"/>
      <c r="AQ77" s="328"/>
      <c r="AR77" s="328"/>
      <c r="AT77" s="328"/>
      <c r="AU77" s="328"/>
      <c r="AW77" s="328"/>
      <c r="AX77" s="328"/>
      <c r="AZ77" s="328"/>
      <c r="BA77" s="328"/>
    </row>
    <row r="78" spans="1:53" x14ac:dyDescent="0.25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</row>
    <row r="79" spans="1:53" x14ac:dyDescent="0.25">
      <c r="A79" s="78"/>
      <c r="B79" s="216" t="str">
        <f>IFERROR(INDEX(Trades!$DD$8:$DD$27, MATCH($AF79, Trades!$DS$8:$DS$27, 0)), "")</f>
        <v/>
      </c>
      <c r="C79" s="216"/>
      <c r="D79" s="216"/>
      <c r="E79" s="215" t="str">
        <f t="shared" ref="E79" si="137">IFERROR($AZ80-AH80, "")</f>
        <v/>
      </c>
      <c r="F79" s="215"/>
      <c r="G79" s="78"/>
      <c r="H79" s="215" t="str">
        <f t="shared" ref="H79" si="138">IFERROR($AZ80-AK80, "")</f>
        <v/>
      </c>
      <c r="I79" s="215"/>
      <c r="J79" s="78"/>
      <c r="K79" s="215" t="str">
        <f t="shared" ref="K79" si="139">IFERROR($AZ80-AN80, "")</f>
        <v/>
      </c>
      <c r="L79" s="215"/>
      <c r="M79" s="78"/>
      <c r="N79" s="215" t="str">
        <f t="shared" ref="N79" si="140">IFERROR($AZ80-AQ80, "")</f>
        <v/>
      </c>
      <c r="O79" s="215"/>
      <c r="P79" s="78"/>
      <c r="Q79" s="215" t="str">
        <f t="shared" ref="Q79" si="141">IFERROR($AZ80-AT80, "")</f>
        <v/>
      </c>
      <c r="R79" s="215"/>
      <c r="S79" s="78"/>
      <c r="T79" s="215" t="str">
        <f t="shared" ref="T79" si="142">IFERROR($AZ80-AW80, "")</f>
        <v/>
      </c>
      <c r="U79" s="215"/>
      <c r="V79" s="78"/>
      <c r="AF79" s="12">
        <f t="shared" si="119"/>
        <v>18</v>
      </c>
    </row>
    <row r="80" spans="1:53" ht="15" customHeight="1" x14ac:dyDescent="0.25">
      <c r="A80" s="78"/>
      <c r="B80" s="217" t="str">
        <f>IF(B79="", "", IF(IFERROR(INDEX('Dev Settings'!$L$10:$L$29, MATCH(B79, 'Dev Settings'!$B$10:$B$29, 0)), "")="", "", IFERROR(INDEX('Dev Settings'!$L$10:$L$29, MATCH(B79, 'Dev Settings'!$B$10:$B$29, 0)), "")))</f>
        <v/>
      </c>
      <c r="C80" s="217"/>
      <c r="D80" s="217"/>
      <c r="E80" s="327" t="str">
        <f t="shared" ref="E80" si="143">IF(E79="", "", IF(E79&gt;0, $AD$12, IF(E79&lt;0, $AD$13, IF(E79=0, $AD$14, ""))))</f>
        <v/>
      </c>
      <c r="F80" s="327"/>
      <c r="G80" s="78"/>
      <c r="H80" s="327" t="str">
        <f>IF(H79="", "", IF(H79&gt;0, $AD$12, IF(H79&lt;0, $AD$13, IF(H79=0, $AD$14, ""))))</f>
        <v/>
      </c>
      <c r="I80" s="327"/>
      <c r="J80" s="78"/>
      <c r="K80" s="327" t="str">
        <f>IF(K79="", "", IF(K79&gt;0, $AD$12, IF(K79&lt;0, $AD$13, IF(K79=0, $AD$14, ""))))</f>
        <v/>
      </c>
      <c r="L80" s="327"/>
      <c r="M80" s="78"/>
      <c r="N80" s="327" t="str">
        <f>IF(N79="", "", IF(N79&gt;0, $AD$12, IF(N79&lt;0, $AD$13, IF(N79=0, $AD$14, ""))))</f>
        <v/>
      </c>
      <c r="O80" s="327"/>
      <c r="P80" s="78"/>
      <c r="Q80" s="327" t="str">
        <f>IF(Q79="", "", IF(Q79&gt;0, $AD$12, IF(Q79&lt;0, $AD$13, IF(Q79=0, $AD$14, ""))))</f>
        <v/>
      </c>
      <c r="R80" s="327"/>
      <c r="S80" s="78"/>
      <c r="T80" s="327" t="str">
        <f>IF(T79="", "", IF(T79&gt;0, $AD$12, IF(T79&lt;0, $AD$13, IF(T79=0, $AD$14, ""))))</f>
        <v/>
      </c>
      <c r="U80" s="327"/>
      <c r="V80" s="78"/>
      <c r="AF80" s="218">
        <f t="shared" si="129"/>
        <v>18</v>
      </c>
      <c r="AH80" s="328" t="str">
        <f>IF($B79="", "", IFERROR(INDEX('Game Setup'!$ML$8:$NE$176, MATCH(AH$3, 'Game Setup'!$NM$8:$NM$176, 0), MATCH($B79, 'Game Setup'!$ML$7:$NE$7, 0)), ""))</f>
        <v/>
      </c>
      <c r="AI80" s="328"/>
      <c r="AK80" s="328" t="str">
        <f>IF($B79="", "", IFERROR(INDEX('Game Setup'!$ML$8:$NE$176, MATCH(AK$3, 'Game Setup'!$NM$8:$NM$176, 0), MATCH($B79, 'Game Setup'!$ML$7:$NE$7, 0)), ""))</f>
        <v/>
      </c>
      <c r="AL80" s="328"/>
      <c r="AN80" s="328" t="str">
        <f>IF($B79="", "", IFERROR(INDEX('Game Setup'!$ML$8:$NE$176, MATCH(AN$3, 'Game Setup'!$NM$8:$NM$176, 0), MATCH($B79, 'Game Setup'!$ML$7:$NE$7, 0)), ""))</f>
        <v/>
      </c>
      <c r="AO80" s="328"/>
      <c r="AQ80" s="328" t="str">
        <f>IF($B79="", "", IFERROR(INDEX('Game Setup'!$ML$8:$NE$176, MATCH(AQ$3, 'Game Setup'!$NM$8:$NM$176, 0), MATCH($B79, 'Game Setup'!$ML$7:$NE$7, 0)), ""))</f>
        <v/>
      </c>
      <c r="AR80" s="328"/>
      <c r="AT80" s="328" t="str">
        <f>IF($B79="", "", IFERROR(INDEX('Game Setup'!$ML$8:$NE$176, MATCH(AT$3, 'Game Setup'!$NM$8:$NM$176, 0), MATCH($B79, 'Game Setup'!$ML$7:$NE$7, 0)), ""))</f>
        <v/>
      </c>
      <c r="AU80" s="328"/>
      <c r="AW80" s="328" t="str">
        <f>IF($B79="", "", IFERROR(INDEX('Game Setup'!$ML$8:$NE$176, MATCH(AW$3, 'Game Setup'!$NM$8:$NM$176, 0), MATCH($B79, 'Game Setup'!$ML$7:$NE$7, 0)), ""))</f>
        <v/>
      </c>
      <c r="AX80" s="328"/>
      <c r="AZ80" s="328" t="str">
        <f>IF($B79="", "", IFERROR(INDEX('Game Setup'!$ML$8:$NE$176, MATCH(AZ$3, 'Game Setup'!$NM$8:$NM$176, 0), MATCH($B79, 'Game Setup'!$ML$7:$NE$7, 0)), ""))</f>
        <v/>
      </c>
      <c r="BA80" s="328"/>
    </row>
    <row r="81" spans="1:53" ht="15" customHeight="1" x14ac:dyDescent="0.25">
      <c r="A81" s="78"/>
      <c r="B81" s="217"/>
      <c r="C81" s="217"/>
      <c r="D81" s="217"/>
      <c r="E81" s="327"/>
      <c r="F81" s="327"/>
      <c r="G81" s="78"/>
      <c r="H81" s="327"/>
      <c r="I81" s="327"/>
      <c r="J81" s="78"/>
      <c r="K81" s="327"/>
      <c r="L81" s="327"/>
      <c r="M81" s="78"/>
      <c r="N81" s="327"/>
      <c r="O81" s="327"/>
      <c r="P81" s="78"/>
      <c r="Q81" s="327"/>
      <c r="R81" s="327"/>
      <c r="S81" s="78"/>
      <c r="T81" s="327"/>
      <c r="U81" s="327"/>
      <c r="V81" s="78"/>
      <c r="AF81" s="219"/>
      <c r="AH81" s="328"/>
      <c r="AI81" s="328"/>
      <c r="AK81" s="328"/>
      <c r="AL81" s="328"/>
      <c r="AN81" s="328"/>
      <c r="AO81" s="328"/>
      <c r="AQ81" s="328"/>
      <c r="AR81" s="328"/>
      <c r="AT81" s="328"/>
      <c r="AU81" s="328"/>
      <c r="AW81" s="328"/>
      <c r="AX81" s="328"/>
      <c r="AZ81" s="328"/>
      <c r="BA81" s="328"/>
    </row>
    <row r="82" spans="1:53" x14ac:dyDescent="0.25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</row>
    <row r="83" spans="1:53" x14ac:dyDescent="0.25">
      <c r="A83" s="78"/>
      <c r="B83" s="216" t="str">
        <f>IFERROR(INDEX(Trades!$DD$8:$DD$27, MATCH($AF83, Trades!$DS$8:$DS$27, 0)), "")</f>
        <v/>
      </c>
      <c r="C83" s="216"/>
      <c r="D83" s="216"/>
      <c r="E83" s="215" t="str">
        <f t="shared" ref="E83" si="144">IFERROR($AZ84-AH84, "")</f>
        <v/>
      </c>
      <c r="F83" s="215"/>
      <c r="G83" s="78"/>
      <c r="H83" s="215" t="str">
        <f t="shared" ref="H83" si="145">IFERROR($AZ84-AK84, "")</f>
        <v/>
      </c>
      <c r="I83" s="215"/>
      <c r="J83" s="78"/>
      <c r="K83" s="215" t="str">
        <f t="shared" ref="K83" si="146">IFERROR($AZ84-AN84, "")</f>
        <v/>
      </c>
      <c r="L83" s="215"/>
      <c r="M83" s="78"/>
      <c r="N83" s="215" t="str">
        <f t="shared" ref="N83" si="147">IFERROR($AZ84-AQ84, "")</f>
        <v/>
      </c>
      <c r="O83" s="215"/>
      <c r="P83" s="78"/>
      <c r="Q83" s="215" t="str">
        <f t="shared" ref="Q83" si="148">IFERROR($AZ84-AT84, "")</f>
        <v/>
      </c>
      <c r="R83" s="215"/>
      <c r="S83" s="78"/>
      <c r="T83" s="215" t="str">
        <f t="shared" ref="T83" si="149">IFERROR($AZ84-AW84, "")</f>
        <v/>
      </c>
      <c r="U83" s="215"/>
      <c r="V83" s="78"/>
      <c r="AF83" s="12">
        <f t="shared" si="119"/>
        <v>19</v>
      </c>
    </row>
    <row r="84" spans="1:53" ht="15" customHeight="1" x14ac:dyDescent="0.25">
      <c r="A84" s="78"/>
      <c r="B84" s="217" t="str">
        <f>IF(B83="", "", IF(IFERROR(INDEX('Dev Settings'!$L$10:$L$29, MATCH(B83, 'Dev Settings'!$B$10:$B$29, 0)), "")="", "", IFERROR(INDEX('Dev Settings'!$L$10:$L$29, MATCH(B83, 'Dev Settings'!$B$10:$B$29, 0)), "")))</f>
        <v/>
      </c>
      <c r="C84" s="217"/>
      <c r="D84" s="217"/>
      <c r="E84" s="327" t="str">
        <f t="shared" ref="E84" si="150">IF(E83="", "", IF(E83&gt;0, $AD$12, IF(E83&lt;0, $AD$13, IF(E83=0, $AD$14, ""))))</f>
        <v/>
      </c>
      <c r="F84" s="327"/>
      <c r="G84" s="78"/>
      <c r="H84" s="327" t="str">
        <f>IF(H83="", "", IF(H83&gt;0, $AD$12, IF(H83&lt;0, $AD$13, IF(H83=0, $AD$14, ""))))</f>
        <v/>
      </c>
      <c r="I84" s="327"/>
      <c r="J84" s="78"/>
      <c r="K84" s="327" t="str">
        <f>IF(K83="", "", IF(K83&gt;0, $AD$12, IF(K83&lt;0, $AD$13, IF(K83=0, $AD$14, ""))))</f>
        <v/>
      </c>
      <c r="L84" s="327"/>
      <c r="M84" s="78"/>
      <c r="N84" s="327" t="str">
        <f>IF(N83="", "", IF(N83&gt;0, $AD$12, IF(N83&lt;0, $AD$13, IF(N83=0, $AD$14, ""))))</f>
        <v/>
      </c>
      <c r="O84" s="327"/>
      <c r="P84" s="78"/>
      <c r="Q84" s="327" t="str">
        <f>IF(Q83="", "", IF(Q83&gt;0, $AD$12, IF(Q83&lt;0, $AD$13, IF(Q83=0, $AD$14, ""))))</f>
        <v/>
      </c>
      <c r="R84" s="327"/>
      <c r="S84" s="78"/>
      <c r="T84" s="327" t="str">
        <f>IF(T83="", "", IF(T83&gt;0, $AD$12, IF(T83&lt;0, $AD$13, IF(T83=0, $AD$14, ""))))</f>
        <v/>
      </c>
      <c r="U84" s="327"/>
      <c r="V84" s="78"/>
      <c r="AF84" s="218">
        <f t="shared" si="129"/>
        <v>19</v>
      </c>
      <c r="AH84" s="328" t="str">
        <f>IF($B83="", "", IFERROR(INDEX('Game Setup'!$ML$8:$NE$176, MATCH(AH$3, 'Game Setup'!$NM$8:$NM$176, 0), MATCH($B83, 'Game Setup'!$ML$7:$NE$7, 0)), ""))</f>
        <v/>
      </c>
      <c r="AI84" s="328"/>
      <c r="AK84" s="328" t="str">
        <f>IF($B83="", "", IFERROR(INDEX('Game Setup'!$ML$8:$NE$176, MATCH(AK$3, 'Game Setup'!$NM$8:$NM$176, 0), MATCH($B83, 'Game Setup'!$ML$7:$NE$7, 0)), ""))</f>
        <v/>
      </c>
      <c r="AL84" s="328"/>
      <c r="AN84" s="328" t="str">
        <f>IF($B83="", "", IFERROR(INDEX('Game Setup'!$ML$8:$NE$176, MATCH(AN$3, 'Game Setup'!$NM$8:$NM$176, 0), MATCH($B83, 'Game Setup'!$ML$7:$NE$7, 0)), ""))</f>
        <v/>
      </c>
      <c r="AO84" s="328"/>
      <c r="AQ84" s="328" t="str">
        <f>IF($B83="", "", IFERROR(INDEX('Game Setup'!$ML$8:$NE$176, MATCH(AQ$3, 'Game Setup'!$NM$8:$NM$176, 0), MATCH($B83, 'Game Setup'!$ML$7:$NE$7, 0)), ""))</f>
        <v/>
      </c>
      <c r="AR84" s="328"/>
      <c r="AT84" s="328" t="str">
        <f>IF($B83="", "", IFERROR(INDEX('Game Setup'!$ML$8:$NE$176, MATCH(AT$3, 'Game Setup'!$NM$8:$NM$176, 0), MATCH($B83, 'Game Setup'!$ML$7:$NE$7, 0)), ""))</f>
        <v/>
      </c>
      <c r="AU84" s="328"/>
      <c r="AW84" s="328" t="str">
        <f>IF($B83="", "", IFERROR(INDEX('Game Setup'!$ML$8:$NE$176, MATCH(AW$3, 'Game Setup'!$NM$8:$NM$176, 0), MATCH($B83, 'Game Setup'!$ML$7:$NE$7, 0)), ""))</f>
        <v/>
      </c>
      <c r="AX84" s="328"/>
      <c r="AZ84" s="328" t="str">
        <f>IF($B83="", "", IFERROR(INDEX('Game Setup'!$ML$8:$NE$176, MATCH(AZ$3, 'Game Setup'!$NM$8:$NM$176, 0), MATCH($B83, 'Game Setup'!$ML$7:$NE$7, 0)), ""))</f>
        <v/>
      </c>
      <c r="BA84" s="328"/>
    </row>
    <row r="85" spans="1:53" ht="15" customHeight="1" x14ac:dyDescent="0.25">
      <c r="A85" s="78"/>
      <c r="B85" s="217"/>
      <c r="C85" s="217"/>
      <c r="D85" s="217"/>
      <c r="E85" s="327"/>
      <c r="F85" s="327"/>
      <c r="G85" s="78"/>
      <c r="H85" s="327"/>
      <c r="I85" s="327"/>
      <c r="J85" s="78"/>
      <c r="K85" s="327"/>
      <c r="L85" s="327"/>
      <c r="M85" s="78"/>
      <c r="N85" s="327"/>
      <c r="O85" s="327"/>
      <c r="P85" s="78"/>
      <c r="Q85" s="327"/>
      <c r="R85" s="327"/>
      <c r="S85" s="78"/>
      <c r="T85" s="327"/>
      <c r="U85" s="327"/>
      <c r="V85" s="78"/>
      <c r="AF85" s="219"/>
      <c r="AH85" s="328"/>
      <c r="AI85" s="328"/>
      <c r="AK85" s="328"/>
      <c r="AL85" s="328"/>
      <c r="AN85" s="328"/>
      <c r="AO85" s="328"/>
      <c r="AQ85" s="328"/>
      <c r="AR85" s="328"/>
      <c r="AT85" s="328"/>
      <c r="AU85" s="328"/>
      <c r="AW85" s="328"/>
      <c r="AX85" s="328"/>
      <c r="AZ85" s="328"/>
      <c r="BA85" s="328"/>
    </row>
    <row r="86" spans="1:53" x14ac:dyDescent="0.25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</row>
    <row r="87" spans="1:53" x14ac:dyDescent="0.25">
      <c r="A87" s="78"/>
      <c r="B87" s="216" t="str">
        <f>IFERROR(INDEX(Trades!$DD$8:$DD$27, MATCH($AF87, Trades!$DS$8:$DS$27, 0)), "")</f>
        <v/>
      </c>
      <c r="C87" s="216"/>
      <c r="D87" s="216"/>
      <c r="E87" s="215" t="str">
        <f t="shared" ref="E87" si="151">IFERROR($AZ88-AH88, "")</f>
        <v/>
      </c>
      <c r="F87" s="215"/>
      <c r="G87" s="78"/>
      <c r="H87" s="215" t="str">
        <f t="shared" ref="H87" si="152">IFERROR($AZ88-AK88, "")</f>
        <v/>
      </c>
      <c r="I87" s="215"/>
      <c r="J87" s="78"/>
      <c r="K87" s="215" t="str">
        <f t="shared" ref="K87" si="153">IFERROR($AZ88-AN88, "")</f>
        <v/>
      </c>
      <c r="L87" s="215"/>
      <c r="M87" s="78"/>
      <c r="N87" s="215" t="str">
        <f t="shared" ref="N87" si="154">IFERROR($AZ88-AQ88, "")</f>
        <v/>
      </c>
      <c r="O87" s="215"/>
      <c r="P87" s="78"/>
      <c r="Q87" s="215" t="str">
        <f t="shared" ref="Q87" si="155">IFERROR($AZ88-AT88, "")</f>
        <v/>
      </c>
      <c r="R87" s="215"/>
      <c r="S87" s="78"/>
      <c r="T87" s="215" t="str">
        <f t="shared" ref="T87" si="156">IFERROR($AZ88-AW88, "")</f>
        <v/>
      </c>
      <c r="U87" s="215"/>
      <c r="V87" s="78"/>
      <c r="AF87" s="12">
        <f t="shared" si="119"/>
        <v>20</v>
      </c>
    </row>
    <row r="88" spans="1:53" ht="15" customHeight="1" x14ac:dyDescent="0.25">
      <c r="A88" s="78"/>
      <c r="B88" s="217" t="str">
        <f>IF(B87="", "", IF(IFERROR(INDEX('Dev Settings'!$L$10:$L$29, MATCH(B87, 'Dev Settings'!$B$10:$B$29, 0)), "")="", "", IFERROR(INDEX('Dev Settings'!$L$10:$L$29, MATCH(B87, 'Dev Settings'!$B$10:$B$29, 0)), "")))</f>
        <v/>
      </c>
      <c r="C88" s="217"/>
      <c r="D88" s="217"/>
      <c r="E88" s="327" t="str">
        <f t="shared" ref="E88" si="157">IF(E87="", "", IF(E87&gt;0, $AD$12, IF(E87&lt;0, $AD$13, IF(E87=0, $AD$14, ""))))</f>
        <v/>
      </c>
      <c r="F88" s="327"/>
      <c r="G88" s="78"/>
      <c r="H88" s="327" t="str">
        <f t="shared" ref="H88" si="158">IF(H87="", "", IF(H87&gt;0, $AD$12, IF(H87&lt;0, $AD$13, IF(H87=0, $AD$14, ""))))</f>
        <v/>
      </c>
      <c r="I88" s="327"/>
      <c r="J88" s="78"/>
      <c r="K88" s="327" t="str">
        <f t="shared" ref="K88" si="159">IF(K87="", "", IF(K87&gt;0, $AD$12, IF(K87&lt;0, $AD$13, IF(K87=0, $AD$14, ""))))</f>
        <v/>
      </c>
      <c r="L88" s="327"/>
      <c r="M88" s="78"/>
      <c r="N88" s="327" t="str">
        <f t="shared" ref="N88" si="160">IF(N87="", "", IF(N87&gt;0, $AD$12, IF(N87&lt;0, $AD$13, IF(N87=0, $AD$14, ""))))</f>
        <v/>
      </c>
      <c r="O88" s="327"/>
      <c r="P88" s="78"/>
      <c r="Q88" s="327" t="str">
        <f t="shared" ref="Q88" si="161">IF(Q87="", "", IF(Q87&gt;0, $AD$12, IF(Q87&lt;0, $AD$13, IF(Q87=0, $AD$14, ""))))</f>
        <v/>
      </c>
      <c r="R88" s="327"/>
      <c r="S88" s="78"/>
      <c r="T88" s="327" t="str">
        <f t="shared" ref="T88" si="162">IF(T87="", "", IF(T87&gt;0, $AD$12, IF(T87&lt;0, $AD$13, IF(T87=0, $AD$14, ""))))</f>
        <v/>
      </c>
      <c r="U88" s="327"/>
      <c r="V88" s="78"/>
      <c r="AF88" s="218">
        <f t="shared" si="129"/>
        <v>20</v>
      </c>
      <c r="AH88" s="328" t="str">
        <f>IF($B87="", "", IFERROR(INDEX('Game Setup'!$ML$8:$NE$176, MATCH(AH$3, 'Game Setup'!$NM$8:$NM$176, 0), MATCH($B87, 'Game Setup'!$ML$7:$NE$7, 0)), ""))</f>
        <v/>
      </c>
      <c r="AI88" s="328"/>
      <c r="AK88" s="328" t="str">
        <f>IF($B87="", "", IFERROR(INDEX('Game Setup'!$ML$8:$NE$176, MATCH(AK$3, 'Game Setup'!$NM$8:$NM$176, 0), MATCH($B87, 'Game Setup'!$ML$7:$NE$7, 0)), ""))</f>
        <v/>
      </c>
      <c r="AL88" s="328"/>
      <c r="AN88" s="328" t="str">
        <f>IF($B87="", "", IFERROR(INDEX('Game Setup'!$ML$8:$NE$176, MATCH(AN$3, 'Game Setup'!$NM$8:$NM$176, 0), MATCH($B87, 'Game Setup'!$ML$7:$NE$7, 0)), ""))</f>
        <v/>
      </c>
      <c r="AO88" s="328"/>
      <c r="AQ88" s="328" t="str">
        <f>IF($B87="", "", IFERROR(INDEX('Game Setup'!$ML$8:$NE$176, MATCH(AQ$3, 'Game Setup'!$NM$8:$NM$176, 0), MATCH($B87, 'Game Setup'!$ML$7:$NE$7, 0)), ""))</f>
        <v/>
      </c>
      <c r="AR88" s="328"/>
      <c r="AT88" s="328" t="str">
        <f>IF($B87="", "", IFERROR(INDEX('Game Setup'!$ML$8:$NE$176, MATCH(AT$3, 'Game Setup'!$NM$8:$NM$176, 0), MATCH($B87, 'Game Setup'!$ML$7:$NE$7, 0)), ""))</f>
        <v/>
      </c>
      <c r="AU88" s="328"/>
      <c r="AW88" s="328" t="str">
        <f>IF($B87="", "", IFERROR(INDEX('Game Setup'!$ML$8:$NE$176, MATCH(AW$3, 'Game Setup'!$NM$8:$NM$176, 0), MATCH($B87, 'Game Setup'!$ML$7:$NE$7, 0)), ""))</f>
        <v/>
      </c>
      <c r="AX88" s="328"/>
      <c r="AZ88" s="328" t="str">
        <f>IF($B87="", "", IFERROR(INDEX('Game Setup'!$ML$8:$NE$176, MATCH(AZ$3, 'Game Setup'!$NM$8:$NM$176, 0), MATCH($B87, 'Game Setup'!$ML$7:$NE$7, 0)), ""))</f>
        <v/>
      </c>
      <c r="BA88" s="328"/>
    </row>
    <row r="89" spans="1:53" ht="15" customHeight="1" x14ac:dyDescent="0.25">
      <c r="A89" s="78"/>
      <c r="B89" s="217"/>
      <c r="C89" s="217"/>
      <c r="D89" s="217"/>
      <c r="E89" s="327"/>
      <c r="F89" s="327"/>
      <c r="G89" s="78"/>
      <c r="H89" s="327"/>
      <c r="I89" s="327"/>
      <c r="J89" s="78"/>
      <c r="K89" s="327"/>
      <c r="L89" s="327"/>
      <c r="M89" s="78"/>
      <c r="N89" s="327"/>
      <c r="O89" s="327"/>
      <c r="P89" s="78"/>
      <c r="Q89" s="327"/>
      <c r="R89" s="327"/>
      <c r="S89" s="78"/>
      <c r="T89" s="327"/>
      <c r="U89" s="327"/>
      <c r="V89" s="78"/>
      <c r="AF89" s="219"/>
      <c r="AH89" s="328"/>
      <c r="AI89" s="328"/>
      <c r="AK89" s="328"/>
      <c r="AL89" s="328"/>
      <c r="AN89" s="328"/>
      <c r="AO89" s="328"/>
      <c r="AQ89" s="328"/>
      <c r="AR89" s="328"/>
      <c r="AT89" s="328"/>
      <c r="AU89" s="328"/>
      <c r="AW89" s="328"/>
      <c r="AX89" s="328"/>
      <c r="AZ89" s="328"/>
      <c r="BA89" s="328"/>
    </row>
    <row r="90" spans="1:53" x14ac:dyDescent="0.25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</row>
  </sheetData>
  <sheetProtection algorithmName="SHA-512" hashValue="Pal6fARnneb4l90OfRX/N6iruH4tLTt5h6oEt9wPwIlx3rdZhbtVD60qBESrgYj29bWB0GKwnM6QnOPuSkyr5g==" saltValue="Xi7SqUAV0LD2Bw47JQ4N1w==" spinCount="100000" sheet="1" objects="1" scenarios="1"/>
  <mergeCells count="484">
    <mergeCell ref="B1:U2"/>
    <mergeCell ref="B11:D11"/>
    <mergeCell ref="B20:D21"/>
    <mergeCell ref="AF20:AF21"/>
    <mergeCell ref="B23:D23"/>
    <mergeCell ref="B16:D17"/>
    <mergeCell ref="AF16:AF17"/>
    <mergeCell ref="B19:D19"/>
    <mergeCell ref="B12:D13"/>
    <mergeCell ref="AF12:AF13"/>
    <mergeCell ref="B15:D15"/>
    <mergeCell ref="B4:D4"/>
    <mergeCell ref="B5:D6"/>
    <mergeCell ref="H5:I6"/>
    <mergeCell ref="H3:I3"/>
    <mergeCell ref="K3:L3"/>
    <mergeCell ref="K5:L6"/>
    <mergeCell ref="N3:O3"/>
    <mergeCell ref="K4:L4"/>
    <mergeCell ref="H4:I4"/>
    <mergeCell ref="T16:U17"/>
    <mergeCell ref="H19:I19"/>
    <mergeCell ref="K19:L19"/>
    <mergeCell ref="N19:O19"/>
    <mergeCell ref="B32:D33"/>
    <mergeCell ref="AF32:AF33"/>
    <mergeCell ref="B35:D35"/>
    <mergeCell ref="B28:D29"/>
    <mergeCell ref="AF28:AF29"/>
    <mergeCell ref="B31:D31"/>
    <mergeCell ref="B24:D25"/>
    <mergeCell ref="AF24:AF25"/>
    <mergeCell ref="B27:D27"/>
    <mergeCell ref="H24:I25"/>
    <mergeCell ref="K24:L25"/>
    <mergeCell ref="N24:O25"/>
    <mergeCell ref="Q24:R25"/>
    <mergeCell ref="T24:U25"/>
    <mergeCell ref="H27:I27"/>
    <mergeCell ref="K27:L27"/>
    <mergeCell ref="N27:O27"/>
    <mergeCell ref="Q27:R27"/>
    <mergeCell ref="T27:U27"/>
    <mergeCell ref="H28:I29"/>
    <mergeCell ref="K28:L29"/>
    <mergeCell ref="N28:O29"/>
    <mergeCell ref="Q28:R29"/>
    <mergeCell ref="T28:U29"/>
    <mergeCell ref="B44:D45"/>
    <mergeCell ref="AF44:AF45"/>
    <mergeCell ref="B47:D47"/>
    <mergeCell ref="B40:D41"/>
    <mergeCell ref="AF40:AF41"/>
    <mergeCell ref="B43:D43"/>
    <mergeCell ref="B36:D37"/>
    <mergeCell ref="AF36:AF37"/>
    <mergeCell ref="B39:D39"/>
    <mergeCell ref="H39:I39"/>
    <mergeCell ref="K39:L39"/>
    <mergeCell ref="N39:O39"/>
    <mergeCell ref="Q39:R39"/>
    <mergeCell ref="T39:U39"/>
    <mergeCell ref="H40:I41"/>
    <mergeCell ref="K40:L41"/>
    <mergeCell ref="N40:O41"/>
    <mergeCell ref="Q40:R41"/>
    <mergeCell ref="T40:U41"/>
    <mergeCell ref="H43:I43"/>
    <mergeCell ref="K43:L43"/>
    <mergeCell ref="N43:O43"/>
    <mergeCell ref="Q43:R43"/>
    <mergeCell ref="T43:U43"/>
    <mergeCell ref="B56:D57"/>
    <mergeCell ref="AF56:AF57"/>
    <mergeCell ref="B59:D59"/>
    <mergeCell ref="B52:D53"/>
    <mergeCell ref="AF52:AF53"/>
    <mergeCell ref="B55:D55"/>
    <mergeCell ref="B48:D49"/>
    <mergeCell ref="AF48:AF49"/>
    <mergeCell ref="B51:D51"/>
    <mergeCell ref="H48:I49"/>
    <mergeCell ref="K48:L49"/>
    <mergeCell ref="N48:O49"/>
    <mergeCell ref="Q48:R49"/>
    <mergeCell ref="T48:U49"/>
    <mergeCell ref="H51:I51"/>
    <mergeCell ref="K51:L51"/>
    <mergeCell ref="N51:O51"/>
    <mergeCell ref="Q51:R51"/>
    <mergeCell ref="T51:U51"/>
    <mergeCell ref="H52:I53"/>
    <mergeCell ref="K52:L53"/>
    <mergeCell ref="N52:O53"/>
    <mergeCell ref="Q52:R53"/>
    <mergeCell ref="T52:U53"/>
    <mergeCell ref="AF72:AF73"/>
    <mergeCell ref="B75:D75"/>
    <mergeCell ref="B68:D69"/>
    <mergeCell ref="AF68:AF69"/>
    <mergeCell ref="B71:D71"/>
    <mergeCell ref="B64:D65"/>
    <mergeCell ref="AF64:AF65"/>
    <mergeCell ref="B67:D67"/>
    <mergeCell ref="B60:D61"/>
    <mergeCell ref="AF60:AF61"/>
    <mergeCell ref="B63:D63"/>
    <mergeCell ref="H63:I63"/>
    <mergeCell ref="K63:L63"/>
    <mergeCell ref="N63:O63"/>
    <mergeCell ref="Q63:R63"/>
    <mergeCell ref="T63:U63"/>
    <mergeCell ref="H64:I65"/>
    <mergeCell ref="K64:L65"/>
    <mergeCell ref="N64:O65"/>
    <mergeCell ref="Q64:R65"/>
    <mergeCell ref="T64:U65"/>
    <mergeCell ref="H67:I67"/>
    <mergeCell ref="K67:L67"/>
    <mergeCell ref="N67:O67"/>
    <mergeCell ref="B88:D89"/>
    <mergeCell ref="AF88:AF89"/>
    <mergeCell ref="B8:H8"/>
    <mergeCell ref="I8:R8"/>
    <mergeCell ref="S8:U8"/>
    <mergeCell ref="H15:I15"/>
    <mergeCell ref="K15:L15"/>
    <mergeCell ref="B84:D85"/>
    <mergeCell ref="AF84:AF85"/>
    <mergeCell ref="B87:D87"/>
    <mergeCell ref="B80:D81"/>
    <mergeCell ref="AF80:AF81"/>
    <mergeCell ref="B83:D83"/>
    <mergeCell ref="B76:D77"/>
    <mergeCell ref="AF76:AF77"/>
    <mergeCell ref="B79:D79"/>
    <mergeCell ref="B72:D73"/>
    <mergeCell ref="N15:O15"/>
    <mergeCell ref="Q15:R15"/>
    <mergeCell ref="T15:U15"/>
    <mergeCell ref="H16:I17"/>
    <mergeCell ref="K16:L17"/>
    <mergeCell ref="N16:O17"/>
    <mergeCell ref="Q16:R17"/>
    <mergeCell ref="AW3:AX3"/>
    <mergeCell ref="AZ5:BA6"/>
    <mergeCell ref="AZ3:BA3"/>
    <mergeCell ref="AT3:AU3"/>
    <mergeCell ref="AQ3:AR3"/>
    <mergeCell ref="AN3:AO3"/>
    <mergeCell ref="N5:O6"/>
    <mergeCell ref="Q3:R3"/>
    <mergeCell ref="Q5:R6"/>
    <mergeCell ref="T3:U3"/>
    <mergeCell ref="T5:U6"/>
    <mergeCell ref="AK5:AL6"/>
    <mergeCell ref="AK3:AL3"/>
    <mergeCell ref="T4:U4"/>
    <mergeCell ref="Q4:R4"/>
    <mergeCell ref="N4:O4"/>
    <mergeCell ref="AH3:AI3"/>
    <mergeCell ref="H10:I10"/>
    <mergeCell ref="K10:L10"/>
    <mergeCell ref="AN5:AO6"/>
    <mergeCell ref="AQ5:AR6"/>
    <mergeCell ref="AT5:AU6"/>
    <mergeCell ref="N10:O10"/>
    <mergeCell ref="Q10:R10"/>
    <mergeCell ref="T10:U10"/>
    <mergeCell ref="AW5:AX6"/>
    <mergeCell ref="AH5:AI6"/>
    <mergeCell ref="AZ12:BA13"/>
    <mergeCell ref="H11:I11"/>
    <mergeCell ref="K11:L11"/>
    <mergeCell ref="N11:O11"/>
    <mergeCell ref="Q11:R11"/>
    <mergeCell ref="T11:U11"/>
    <mergeCell ref="H12:I13"/>
    <mergeCell ref="K12:L13"/>
    <mergeCell ref="N12:O13"/>
    <mergeCell ref="AW12:AX13"/>
    <mergeCell ref="AK12:AL13"/>
    <mergeCell ref="AN12:AO13"/>
    <mergeCell ref="AQ12:AR13"/>
    <mergeCell ref="AT12:AU13"/>
    <mergeCell ref="Q12:R13"/>
    <mergeCell ref="T12:U13"/>
    <mergeCell ref="AH12:AI13"/>
    <mergeCell ref="Q19:R19"/>
    <mergeCell ref="T19:U19"/>
    <mergeCell ref="H20:I21"/>
    <mergeCell ref="K20:L21"/>
    <mergeCell ref="N20:O21"/>
    <mergeCell ref="Q20:R21"/>
    <mergeCell ref="T20:U21"/>
    <mergeCell ref="H23:I23"/>
    <mergeCell ref="K23:L23"/>
    <mergeCell ref="N23:O23"/>
    <mergeCell ref="Q23:R23"/>
    <mergeCell ref="T23:U23"/>
    <mergeCell ref="H31:I31"/>
    <mergeCell ref="K31:L31"/>
    <mergeCell ref="N31:O31"/>
    <mergeCell ref="Q31:R31"/>
    <mergeCell ref="T31:U31"/>
    <mergeCell ref="H32:I33"/>
    <mergeCell ref="K32:L33"/>
    <mergeCell ref="N32:O33"/>
    <mergeCell ref="Q32:R33"/>
    <mergeCell ref="T32:U33"/>
    <mergeCell ref="H35:I35"/>
    <mergeCell ref="K35:L35"/>
    <mergeCell ref="N35:O35"/>
    <mergeCell ref="Q35:R35"/>
    <mergeCell ref="T35:U35"/>
    <mergeCell ref="H36:I37"/>
    <mergeCell ref="K36:L37"/>
    <mergeCell ref="N36:O37"/>
    <mergeCell ref="Q36:R37"/>
    <mergeCell ref="T36:U37"/>
    <mergeCell ref="H44:I45"/>
    <mergeCell ref="K44:L45"/>
    <mergeCell ref="N44:O45"/>
    <mergeCell ref="Q44:R45"/>
    <mergeCell ref="T44:U45"/>
    <mergeCell ref="H47:I47"/>
    <mergeCell ref="K47:L47"/>
    <mergeCell ref="N47:O47"/>
    <mergeCell ref="Q47:R47"/>
    <mergeCell ref="T47:U47"/>
    <mergeCell ref="H55:I55"/>
    <mergeCell ref="K55:L55"/>
    <mergeCell ref="N55:O55"/>
    <mergeCell ref="Q55:R55"/>
    <mergeCell ref="T55:U55"/>
    <mergeCell ref="H56:I57"/>
    <mergeCell ref="K56:L57"/>
    <mergeCell ref="N56:O57"/>
    <mergeCell ref="Q56:R57"/>
    <mergeCell ref="T56:U57"/>
    <mergeCell ref="H59:I59"/>
    <mergeCell ref="K59:L59"/>
    <mergeCell ref="N59:O59"/>
    <mergeCell ref="Q59:R59"/>
    <mergeCell ref="T59:U59"/>
    <mergeCell ref="H60:I61"/>
    <mergeCell ref="K60:L61"/>
    <mergeCell ref="N60:O61"/>
    <mergeCell ref="Q60:R61"/>
    <mergeCell ref="T60:U61"/>
    <mergeCell ref="Q67:R67"/>
    <mergeCell ref="T67:U67"/>
    <mergeCell ref="H68:I69"/>
    <mergeCell ref="K68:L69"/>
    <mergeCell ref="N68:O69"/>
    <mergeCell ref="Q68:R69"/>
    <mergeCell ref="T68:U69"/>
    <mergeCell ref="H71:I71"/>
    <mergeCell ref="K71:L71"/>
    <mergeCell ref="N71:O71"/>
    <mergeCell ref="Q71:R71"/>
    <mergeCell ref="T71:U71"/>
    <mergeCell ref="H72:I73"/>
    <mergeCell ref="K72:L73"/>
    <mergeCell ref="N72:O73"/>
    <mergeCell ref="Q72:R73"/>
    <mergeCell ref="T72:U73"/>
    <mergeCell ref="H75:I75"/>
    <mergeCell ref="K75:L75"/>
    <mergeCell ref="N75:O75"/>
    <mergeCell ref="Q75:R75"/>
    <mergeCell ref="T75:U75"/>
    <mergeCell ref="H76:I77"/>
    <mergeCell ref="K76:L77"/>
    <mergeCell ref="N76:O77"/>
    <mergeCell ref="Q76:R77"/>
    <mergeCell ref="T76:U77"/>
    <mergeCell ref="H79:I79"/>
    <mergeCell ref="K79:L79"/>
    <mergeCell ref="N79:O79"/>
    <mergeCell ref="Q79:R79"/>
    <mergeCell ref="T79:U79"/>
    <mergeCell ref="H80:I81"/>
    <mergeCell ref="K80:L81"/>
    <mergeCell ref="N80:O81"/>
    <mergeCell ref="Q80:R81"/>
    <mergeCell ref="T80:U81"/>
    <mergeCell ref="H83:I83"/>
    <mergeCell ref="K83:L83"/>
    <mergeCell ref="N83:O83"/>
    <mergeCell ref="Q83:R83"/>
    <mergeCell ref="T83:U83"/>
    <mergeCell ref="H84:I85"/>
    <mergeCell ref="K84:L85"/>
    <mergeCell ref="N84:O85"/>
    <mergeCell ref="Q84:R85"/>
    <mergeCell ref="T84:U85"/>
    <mergeCell ref="H87:I87"/>
    <mergeCell ref="K87:L87"/>
    <mergeCell ref="N87:O87"/>
    <mergeCell ref="Q87:R87"/>
    <mergeCell ref="T87:U87"/>
    <mergeCell ref="H88:I89"/>
    <mergeCell ref="K88:L89"/>
    <mergeCell ref="N88:O89"/>
    <mergeCell ref="Q88:R89"/>
    <mergeCell ref="T88:U89"/>
    <mergeCell ref="AK20:AL21"/>
    <mergeCell ref="AN20:AO21"/>
    <mergeCell ref="AQ20:AR21"/>
    <mergeCell ref="AT20:AU21"/>
    <mergeCell ref="AK36:AL37"/>
    <mergeCell ref="AN36:AO37"/>
    <mergeCell ref="AQ36:AR37"/>
    <mergeCell ref="AT36:AU37"/>
    <mergeCell ref="AK52:AL53"/>
    <mergeCell ref="AN52:AO53"/>
    <mergeCell ref="AQ52:AR53"/>
    <mergeCell ref="AT52:AU53"/>
    <mergeCell ref="AK68:AL69"/>
    <mergeCell ref="AN68:AO69"/>
    <mergeCell ref="AQ68:AR69"/>
    <mergeCell ref="AT68:AU69"/>
    <mergeCell ref="AK88:AL89"/>
    <mergeCell ref="AN88:AO89"/>
    <mergeCell ref="AQ88:AR89"/>
    <mergeCell ref="AW20:AX21"/>
    <mergeCell ref="AZ20:BA21"/>
    <mergeCell ref="AK16:AL17"/>
    <mergeCell ref="AN16:AO17"/>
    <mergeCell ref="AQ16:AR17"/>
    <mergeCell ref="AT16:AU17"/>
    <mergeCell ref="AW16:AX17"/>
    <mergeCell ref="AZ16:BA17"/>
    <mergeCell ref="AK28:AL29"/>
    <mergeCell ref="AN28:AO29"/>
    <mergeCell ref="AQ28:AR29"/>
    <mergeCell ref="AT28:AU29"/>
    <mergeCell ref="AW28:AX29"/>
    <mergeCell ref="AZ28:BA29"/>
    <mergeCell ref="AK24:AL25"/>
    <mergeCell ref="AN24:AO25"/>
    <mergeCell ref="AQ24:AR25"/>
    <mergeCell ref="AT24:AU25"/>
    <mergeCell ref="AW24:AX25"/>
    <mergeCell ref="AZ24:BA25"/>
    <mergeCell ref="AW36:AX37"/>
    <mergeCell ref="AZ36:BA37"/>
    <mergeCell ref="AK32:AL33"/>
    <mergeCell ref="AN32:AO33"/>
    <mergeCell ref="AQ32:AR33"/>
    <mergeCell ref="AT32:AU33"/>
    <mergeCell ref="AW32:AX33"/>
    <mergeCell ref="AZ32:BA33"/>
    <mergeCell ref="AK44:AL45"/>
    <mergeCell ref="AN44:AO45"/>
    <mergeCell ref="AQ44:AR45"/>
    <mergeCell ref="AT44:AU45"/>
    <mergeCell ref="AW44:AX45"/>
    <mergeCell ref="AZ44:BA45"/>
    <mergeCell ref="AK40:AL41"/>
    <mergeCell ref="AN40:AO41"/>
    <mergeCell ref="AQ40:AR41"/>
    <mergeCell ref="AT40:AU41"/>
    <mergeCell ref="AW40:AX41"/>
    <mergeCell ref="AZ40:BA41"/>
    <mergeCell ref="AW52:AX53"/>
    <mergeCell ref="AZ52:BA53"/>
    <mergeCell ref="AK48:AL49"/>
    <mergeCell ref="AN48:AO49"/>
    <mergeCell ref="AQ48:AR49"/>
    <mergeCell ref="AT48:AU49"/>
    <mergeCell ref="AW48:AX49"/>
    <mergeCell ref="AZ48:BA49"/>
    <mergeCell ref="AK60:AL61"/>
    <mergeCell ref="AN60:AO61"/>
    <mergeCell ref="AQ60:AR61"/>
    <mergeCell ref="AT60:AU61"/>
    <mergeCell ref="AW60:AX61"/>
    <mergeCell ref="AZ60:BA61"/>
    <mergeCell ref="AK56:AL57"/>
    <mergeCell ref="AN56:AO57"/>
    <mergeCell ref="AQ56:AR57"/>
    <mergeCell ref="AT56:AU57"/>
    <mergeCell ref="AW56:AX57"/>
    <mergeCell ref="AZ56:BA57"/>
    <mergeCell ref="AW68:AX69"/>
    <mergeCell ref="AZ68:BA69"/>
    <mergeCell ref="AK64:AL65"/>
    <mergeCell ref="AN64:AO65"/>
    <mergeCell ref="AQ64:AR65"/>
    <mergeCell ref="AT64:AU65"/>
    <mergeCell ref="AW64:AX65"/>
    <mergeCell ref="AZ64:BA65"/>
    <mergeCell ref="AT76:AU77"/>
    <mergeCell ref="AW76:AX77"/>
    <mergeCell ref="AZ76:BA77"/>
    <mergeCell ref="AK72:AL73"/>
    <mergeCell ref="AN72:AO73"/>
    <mergeCell ref="AQ72:AR73"/>
    <mergeCell ref="AT72:AU73"/>
    <mergeCell ref="AW72:AX73"/>
    <mergeCell ref="AZ72:BA73"/>
    <mergeCell ref="AT88:AU89"/>
    <mergeCell ref="AW88:AX89"/>
    <mergeCell ref="AZ88:BA89"/>
    <mergeCell ref="AK84:AL85"/>
    <mergeCell ref="AN84:AO85"/>
    <mergeCell ref="AQ84:AR85"/>
    <mergeCell ref="AT84:AU85"/>
    <mergeCell ref="AW84:AX85"/>
    <mergeCell ref="AZ84:BA85"/>
    <mergeCell ref="AK80:AL81"/>
    <mergeCell ref="AN80:AO81"/>
    <mergeCell ref="AQ80:AR81"/>
    <mergeCell ref="AT80:AU81"/>
    <mergeCell ref="AW80:AX81"/>
    <mergeCell ref="AZ80:BA81"/>
    <mergeCell ref="AK76:AL77"/>
    <mergeCell ref="AN76:AO77"/>
    <mergeCell ref="AQ76:AR77"/>
    <mergeCell ref="AH16:AI17"/>
    <mergeCell ref="AH20:AI21"/>
    <mergeCell ref="AH24:AI25"/>
    <mergeCell ref="AH28:AI29"/>
    <mergeCell ref="AH32:AI33"/>
    <mergeCell ref="AH36:AI37"/>
    <mergeCell ref="AH40:AI41"/>
    <mergeCell ref="AH44:AI45"/>
    <mergeCell ref="AH48:AI49"/>
    <mergeCell ref="AH52:AI53"/>
    <mergeCell ref="AH56:AI57"/>
    <mergeCell ref="AH60:AI61"/>
    <mergeCell ref="AH64:AI65"/>
    <mergeCell ref="AH68:AI69"/>
    <mergeCell ref="AH72:AI73"/>
    <mergeCell ref="AH76:AI77"/>
    <mergeCell ref="AH80:AI81"/>
    <mergeCell ref="AH84:AI85"/>
    <mergeCell ref="AH88:AI89"/>
    <mergeCell ref="E10:F10"/>
    <mergeCell ref="E11:F11"/>
    <mergeCell ref="E12:F13"/>
    <mergeCell ref="E15:F15"/>
    <mergeCell ref="E16:F17"/>
    <mergeCell ref="E19:F19"/>
    <mergeCell ref="E20:F21"/>
    <mergeCell ref="E23:F23"/>
    <mergeCell ref="E24:F25"/>
    <mergeCell ref="E27:F27"/>
    <mergeCell ref="E28:F29"/>
    <mergeCell ref="E31:F31"/>
    <mergeCell ref="E32:F33"/>
    <mergeCell ref="E35:F35"/>
    <mergeCell ref="E36:F37"/>
    <mergeCell ref="E39:F39"/>
    <mergeCell ref="E40:F41"/>
    <mergeCell ref="E43:F43"/>
    <mergeCell ref="E44:F45"/>
    <mergeCell ref="E47:F47"/>
    <mergeCell ref="E48:F49"/>
    <mergeCell ref="E51:F51"/>
    <mergeCell ref="E52:F53"/>
    <mergeCell ref="E84:F85"/>
    <mergeCell ref="E87:F87"/>
    <mergeCell ref="E88:F89"/>
    <mergeCell ref="E55:F55"/>
    <mergeCell ref="E56:F57"/>
    <mergeCell ref="E59:F59"/>
    <mergeCell ref="E60:F61"/>
    <mergeCell ref="E63:F63"/>
    <mergeCell ref="E64:F65"/>
    <mergeCell ref="E67:F67"/>
    <mergeCell ref="E68:F69"/>
    <mergeCell ref="E71:F71"/>
    <mergeCell ref="E3:F3"/>
    <mergeCell ref="E4:F4"/>
    <mergeCell ref="E5:F6"/>
    <mergeCell ref="E72:F73"/>
    <mergeCell ref="E75:F75"/>
    <mergeCell ref="E76:F77"/>
    <mergeCell ref="E79:F79"/>
    <mergeCell ref="E80:F81"/>
    <mergeCell ref="E83:F83"/>
  </mergeCells>
  <conditionalFormatting sqref="E4:F4">
    <cfRule type="expression" dxfId="84" priority="4">
      <formula>E4=0</formula>
    </cfRule>
    <cfRule type="expression" dxfId="83" priority="5">
      <formula>E4&lt;0</formula>
    </cfRule>
    <cfRule type="expression" dxfId="82" priority="6">
      <formula>E4&gt;0</formula>
    </cfRule>
  </conditionalFormatting>
  <conditionalFormatting sqref="E5:F6">
    <cfRule type="expression" dxfId="81" priority="1">
      <formula>E5=$AD$12</formula>
    </cfRule>
    <cfRule type="expression" dxfId="80" priority="2">
      <formula>E5=$AD$13</formula>
    </cfRule>
    <cfRule type="expression" dxfId="79" priority="3">
      <formula>E5=$AD$14</formula>
    </cfRule>
  </conditionalFormatting>
  <conditionalFormatting sqref="E11:F11 E15:F15 E19:F19 E23:F23 E27:F27 E31:F31 E35:F35 E39:F39 E43:F43 E47:F47 E51:F51 E55:F55 E59:F59 E63:F63 E67:F67 E71:F71 E75:F75 E79:F79 E83:F83 E87:F87">
    <cfRule type="expression" dxfId="78" priority="10">
      <formula>E11=0</formula>
    </cfRule>
    <cfRule type="expression" dxfId="77" priority="11">
      <formula>E11&lt;0</formula>
    </cfRule>
    <cfRule type="expression" dxfId="76" priority="12">
      <formula>E11&gt;0</formula>
    </cfRule>
  </conditionalFormatting>
  <conditionalFormatting sqref="E12:F13 E16:F17 E20:F21 E24:F25 E28:F29 E32:F33 E36:F37 E40:F41 E44:F45 E48:F49 E52:F53 E56:F57 E60:F61 E64:F65 E68:F69 E72:F73 E76:F77 E80:F81 E84:F85 E88:F89">
    <cfRule type="expression" dxfId="75" priority="7">
      <formula>E12=$AD$12</formula>
    </cfRule>
    <cfRule type="expression" dxfId="74" priority="8">
      <formula>E12=$AD$13</formula>
    </cfRule>
    <cfRule type="expression" dxfId="73" priority="9">
      <formula>E12=$AD$14</formula>
    </cfRule>
  </conditionalFormatting>
  <conditionalFormatting sqref="H4:U4">
    <cfRule type="expression" dxfId="72" priority="22">
      <formula>H4=0</formula>
    </cfRule>
    <cfRule type="expression" dxfId="71" priority="23">
      <formula>H4&lt;0</formula>
    </cfRule>
    <cfRule type="expression" dxfId="70" priority="24">
      <formula>H4&gt;0</formula>
    </cfRule>
  </conditionalFormatting>
  <conditionalFormatting sqref="H5:U6 H16:U17 H20:U21 H24:U25 H28:U29 H32:U33 H36:U37 H40:U41 H44:U45 H48:U49 H52:U53 H56:U57 H60:U61 H64:U65 H68:U69 H72:U73 H76:U77 H80:U81 H84:U85 H88:U89">
    <cfRule type="expression" dxfId="69" priority="19">
      <formula>H5=$AD$12</formula>
    </cfRule>
    <cfRule type="expression" dxfId="68" priority="20">
      <formula>H5=$AD$13</formula>
    </cfRule>
    <cfRule type="expression" dxfId="67" priority="21">
      <formula>H5=$AD$14</formula>
    </cfRule>
  </conditionalFormatting>
  <conditionalFormatting sqref="H11:U11 H15:U15 H19:U19 H23:U23 H27:U27 H31:U31 H35:U35 H39:U39 H43:U43 H47:U47 H51:U51 H55:U55 H59:U59 H63:U63 H67:U67 H71:U71 H75:U75 H79:U79 H83:U83 H87:U87">
    <cfRule type="expression" dxfId="66" priority="16">
      <formula>H11=0</formula>
    </cfRule>
    <cfRule type="expression" dxfId="65" priority="17">
      <formula>H11&lt;0</formula>
    </cfRule>
    <cfRule type="expression" dxfId="64" priority="18">
      <formula>H11&gt;0</formula>
    </cfRule>
  </conditionalFormatting>
  <conditionalFormatting sqref="H12:U13">
    <cfRule type="expression" dxfId="63" priority="13">
      <formula>H12=$AD$12</formula>
    </cfRule>
    <cfRule type="expression" dxfId="62" priority="14">
      <formula>H12=$AD$13</formula>
    </cfRule>
    <cfRule type="expression" dxfId="61" priority="15">
      <formula>H12=$AD$14</formula>
    </cfRule>
  </conditionalFormatting>
  <dataValidations count="1">
    <dataValidation type="list" allowBlank="1" showInputMessage="1" showErrorMessage="1" sqref="I8:R8" xr:uid="{BE040E57-4151-4AD3-A46D-B176B671493A}">
      <formula1>$BD$3:$BD$6</formula1>
    </dataValidation>
  </dataValidations>
  <pageMargins left="0.7" right="0.7" top="0.75" bottom="0.75" header="0.3" footer="0.3"/>
  <pageSetup paperSize="9" orientation="portrait" r:id="rId1"/>
  <rowBreaks count="1" manualBreakCount="1">
    <brk id="34" max="18" man="1"/>
  </rowBreaks>
  <colBreaks count="1" manualBreakCount="1">
    <brk id="22" max="6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3B27D-56C5-4C42-9A52-2E6AD89A19E4}">
  <sheetPr>
    <tabColor rgb="FF207144"/>
    <pageSetUpPr autoPageBreaks="0"/>
  </sheetPr>
  <dimension ref="A1:CG109"/>
  <sheetViews>
    <sheetView showRowColHeaders="0" zoomScaleNormal="100" workbookViewId="0"/>
  </sheetViews>
  <sheetFormatPr defaultColWidth="0" defaultRowHeight="15" zeroHeight="1" x14ac:dyDescent="0.25"/>
  <cols>
    <col min="1" max="22" width="2.85546875" style="2" customWidth="1"/>
    <col min="23" max="29" width="2.85546875" style="2" hidden="1" customWidth="1"/>
    <col min="30" max="30" width="7.140625" style="2" hidden="1" customWidth="1"/>
    <col min="31" max="31" width="2.85546875" style="2" hidden="1" customWidth="1"/>
    <col min="32" max="32" width="7.140625" style="2" hidden="1" customWidth="1"/>
    <col min="33" max="55" width="2.85546875" style="2" hidden="1" customWidth="1"/>
    <col min="56" max="56" width="17.140625" style="2" hidden="1" customWidth="1"/>
    <col min="57" max="57" width="2.85546875" style="2" hidden="1" customWidth="1"/>
    <col min="58" max="58" width="17.140625" style="2" hidden="1" customWidth="1"/>
    <col min="59" max="59" width="2.85546875" style="2" hidden="1" customWidth="1"/>
    <col min="60" max="60" width="17.140625" style="2" hidden="1" customWidth="1"/>
    <col min="61" max="61" width="2.85546875" style="2" hidden="1" customWidth="1"/>
    <col min="62" max="62" width="17.140625" style="2" hidden="1" customWidth="1"/>
    <col min="63" max="63" width="2.85546875" style="2" hidden="1" customWidth="1"/>
    <col min="64" max="64" width="8.5703125" style="2" hidden="1" customWidth="1"/>
    <col min="65" max="65" width="2.85546875" style="2" hidden="1" customWidth="1"/>
    <col min="66" max="66" width="8.5703125" style="2" hidden="1" customWidth="1"/>
    <col min="67" max="67" width="2.85546875" style="2" hidden="1" customWidth="1"/>
    <col min="68" max="68" width="8.5703125" style="2" hidden="1" customWidth="1"/>
    <col min="69" max="69" width="2.85546875" style="2" hidden="1" customWidth="1"/>
    <col min="70" max="70" width="8.5703125" style="2" hidden="1" customWidth="1"/>
    <col min="71" max="71" width="2.85546875" style="2" hidden="1" customWidth="1"/>
    <col min="72" max="72" width="17.140625" style="2" hidden="1" customWidth="1"/>
    <col min="73" max="74" width="2.85546875" style="2" hidden="1" customWidth="1"/>
    <col min="75" max="75" width="8.5703125" style="2" hidden="1" customWidth="1"/>
    <col min="76" max="76" width="11.42578125" style="2" hidden="1" customWidth="1"/>
    <col min="77" max="77" width="2.85546875" style="2" hidden="1" customWidth="1"/>
    <col min="78" max="78" width="8.5703125" style="2" hidden="1" customWidth="1"/>
    <col min="79" max="79" width="2.85546875" style="2" hidden="1" customWidth="1"/>
    <col min="80" max="80" width="8.5703125" style="2" hidden="1" customWidth="1"/>
    <col min="81" max="82" width="11.42578125" style="2" hidden="1" customWidth="1"/>
    <col min="83" max="83" width="2.85546875" style="2" hidden="1" customWidth="1"/>
    <col min="84" max="85" width="11.42578125" style="2" hidden="1" customWidth="1"/>
    <col min="86" max="16384" width="2.85546875" style="2" hidden="1"/>
  </cols>
  <sheetData>
    <row r="1" spans="1:85" x14ac:dyDescent="0.25">
      <c r="A1" s="78"/>
      <c r="B1" s="245" t="s">
        <v>105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78"/>
    </row>
    <row r="2" spans="1:85" x14ac:dyDescent="0.25">
      <c r="A2" s="78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78"/>
      <c r="BN2" s="12"/>
    </row>
    <row r="3" spans="1:85" x14ac:dyDescent="0.25">
      <c r="A3" s="78"/>
      <c r="B3" s="78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78"/>
      <c r="AH3" s="278">
        <v>49</v>
      </c>
      <c r="AI3" s="279"/>
      <c r="AK3" s="278">
        <v>25</v>
      </c>
      <c r="AL3" s="279"/>
      <c r="AN3" s="278">
        <v>13</v>
      </c>
      <c r="AO3" s="279"/>
      <c r="AQ3" s="278">
        <v>7</v>
      </c>
      <c r="AR3" s="279"/>
      <c r="AT3" s="278">
        <v>4</v>
      </c>
      <c r="AU3" s="279"/>
      <c r="AW3" s="278">
        <v>2</v>
      </c>
      <c r="AX3" s="279"/>
      <c r="AZ3" s="278">
        <v>1</v>
      </c>
      <c r="BA3" s="279"/>
      <c r="BD3" s="12"/>
      <c r="BN3" s="9">
        <f>$AW$3-1</f>
        <v>1</v>
      </c>
    </row>
    <row r="4" spans="1:85" x14ac:dyDescent="0.25">
      <c r="A4" s="78"/>
      <c r="B4" s="343" t="str">
        <f>IFERROR(INDEX('Game Setup'!$JE$8:$JE$176, MATCH($BD$8, 'Game Setup'!$NM$8:$NM$176, 0)), "")</f>
        <v/>
      </c>
      <c r="C4" s="343"/>
      <c r="D4" s="343"/>
      <c r="E4" s="343"/>
      <c r="F4" s="343"/>
      <c r="G4" s="80"/>
      <c r="H4" s="356">
        <f ca="1">Trades!$AE$32</f>
        <v>45993.747065162039</v>
      </c>
      <c r="I4" s="356"/>
      <c r="J4" s="356"/>
      <c r="K4" s="356"/>
      <c r="L4" s="356"/>
      <c r="M4" s="356"/>
      <c r="N4" s="356"/>
      <c r="O4" s="356"/>
      <c r="P4" s="80"/>
      <c r="Q4" s="343" t="str">
        <f>IFERROR(INDEX('Game Setup'!$JE$8:$JE$176, MATCH($BD$7, 'Game Setup'!$NM$8:$NM$176, 0)), "")</f>
        <v/>
      </c>
      <c r="R4" s="343"/>
      <c r="S4" s="343"/>
      <c r="T4" s="343"/>
      <c r="U4" s="343"/>
      <c r="V4" s="78"/>
      <c r="BD4" s="9" t="s">
        <v>104</v>
      </c>
      <c r="BN4" s="10">
        <f>$AT$3-1</f>
        <v>3</v>
      </c>
    </row>
    <row r="5" spans="1:85" x14ac:dyDescent="0.25">
      <c r="A5" s="78"/>
      <c r="B5" s="353" t="s">
        <v>115</v>
      </c>
      <c r="C5" s="354"/>
      <c r="D5" s="354"/>
      <c r="E5" s="354"/>
      <c r="F5" s="355"/>
      <c r="G5" s="80"/>
      <c r="H5" s="212" t="s">
        <v>109</v>
      </c>
      <c r="I5" s="213"/>
      <c r="J5" s="213"/>
      <c r="K5" s="213"/>
      <c r="L5" s="213"/>
      <c r="M5" s="213"/>
      <c r="N5" s="213"/>
      <c r="O5" s="214"/>
      <c r="P5" s="80"/>
      <c r="Q5" s="212" t="s">
        <v>116</v>
      </c>
      <c r="R5" s="213"/>
      <c r="S5" s="213"/>
      <c r="T5" s="213"/>
      <c r="U5" s="214"/>
      <c r="V5" s="78"/>
      <c r="AH5" s="328" t="str">
        <f>IFERROR(INDEX('Game Setup'!$NG$8:$NG$176, MATCH(AH$3, 'Game Setup'!$NM$8:$NM$176, 0)), "")</f>
        <v/>
      </c>
      <c r="AI5" s="328"/>
      <c r="AK5" s="328" t="str">
        <f>IFERROR(INDEX('Game Setup'!$NG$8:$NG$176, MATCH(AK$3, 'Game Setup'!$NM$8:$NM$176, 0)), "")</f>
        <v/>
      </c>
      <c r="AL5" s="328"/>
      <c r="AN5" s="328" t="str">
        <f>IFERROR(INDEX('Game Setup'!$NG$8:$NG$176, MATCH(AN$3, 'Game Setup'!$NM$8:$NM$176, 0)), "")</f>
        <v/>
      </c>
      <c r="AO5" s="328"/>
      <c r="AQ5" s="328" t="str">
        <f>IFERROR(INDEX('Game Setup'!$NG$8:$NG$176, MATCH(AQ$3, 'Game Setup'!$NM$8:$NM$176, 0)), "")</f>
        <v/>
      </c>
      <c r="AR5" s="328"/>
      <c r="AT5" s="328" t="str">
        <f>IFERROR(INDEX('Game Setup'!$NG$8:$NG$176, MATCH(AT$3, 'Game Setup'!$NM$8:$NM$176, 0)), "")</f>
        <v/>
      </c>
      <c r="AU5" s="328"/>
      <c r="AW5" s="328" t="str">
        <f>IFERROR(INDEX('Game Setup'!$NG$8:$NG$176, MATCH(AW$3, 'Game Setup'!$NM$8:$NM$176, 0)), "")</f>
        <v/>
      </c>
      <c r="AX5" s="328"/>
      <c r="AZ5" s="328" t="str">
        <f>IFERROR(INDEX('Game Setup'!$NG$8:$NG$176, MATCH(AZ$3, 'Game Setup'!$NM$8:$NM$176, 0)), "")</f>
        <v/>
      </c>
      <c r="BA5" s="328"/>
      <c r="BD5" s="11" t="s">
        <v>111</v>
      </c>
      <c r="BN5" s="10">
        <f>$AQ$3-1</f>
        <v>6</v>
      </c>
    </row>
    <row r="6" spans="1:85" x14ac:dyDescent="0.25">
      <c r="A6" s="78"/>
      <c r="B6" s="350" t="str">
        <f>IFERROR(INDEX('Game Setup'!$PE$8:$PE$176, MATCH($BD$8, 'Game Setup'!$NM$8:$NM$176, 0)), "")</f>
        <v/>
      </c>
      <c r="C6" s="351"/>
      <c r="D6" s="351"/>
      <c r="E6" s="351"/>
      <c r="F6" s="352"/>
      <c r="G6" s="80"/>
      <c r="H6" s="344" t="str">
        <f>IFERROR(INDEX('Game Setup'!$PE$8:$PE$176, MATCH($BD$9, 'Game Setup'!$NM$8:$NM$176, 0)), "")</f>
        <v/>
      </c>
      <c r="I6" s="345"/>
      <c r="J6" s="345"/>
      <c r="K6" s="345"/>
      <c r="L6" s="345"/>
      <c r="M6" s="345"/>
      <c r="N6" s="345"/>
      <c r="O6" s="346"/>
      <c r="P6" s="80"/>
      <c r="Q6" s="350" t="str">
        <f>IFERROR(INDEX('Game Setup'!$PE$8:$PE$176, MATCH($BD$7, 'Game Setup'!$NM$8:$NM$176, 0)), "")</f>
        <v/>
      </c>
      <c r="R6" s="351"/>
      <c r="S6" s="351"/>
      <c r="T6" s="351"/>
      <c r="U6" s="352"/>
      <c r="V6" s="78"/>
      <c r="AH6" s="328"/>
      <c r="AI6" s="328"/>
      <c r="AK6" s="328"/>
      <c r="AL6" s="328"/>
      <c r="AN6" s="328"/>
      <c r="AO6" s="328"/>
      <c r="AQ6" s="328"/>
      <c r="AR6" s="328"/>
      <c r="AT6" s="328"/>
      <c r="AU6" s="328"/>
      <c r="AW6" s="328"/>
      <c r="AX6" s="328"/>
      <c r="AZ6" s="328"/>
      <c r="BA6" s="328"/>
      <c r="BJ6" s="12">
        <f>BF7+1</f>
        <v>25</v>
      </c>
      <c r="BN6" s="10">
        <f>$AN$3-1</f>
        <v>12</v>
      </c>
    </row>
    <row r="7" spans="1:85" x14ac:dyDescent="0.25">
      <c r="A7" s="78"/>
      <c r="B7" s="79"/>
      <c r="C7" s="80"/>
      <c r="D7" s="80"/>
      <c r="E7" s="80"/>
      <c r="F7" s="80"/>
      <c r="G7" s="80"/>
      <c r="H7" s="347"/>
      <c r="I7" s="348"/>
      <c r="J7" s="348"/>
      <c r="K7" s="348"/>
      <c r="L7" s="348"/>
      <c r="M7" s="348"/>
      <c r="N7" s="348"/>
      <c r="O7" s="349"/>
      <c r="P7" s="80"/>
      <c r="Q7" s="80"/>
      <c r="R7" s="80"/>
      <c r="S7" s="80"/>
      <c r="T7" s="80"/>
      <c r="U7" s="80"/>
      <c r="V7" s="78"/>
      <c r="BD7" s="112">
        <v>25</v>
      </c>
      <c r="BF7" s="12">
        <f>IF($P$9="", $BN$7, IF(COUNTIF($BN$3:$BN$8, $P$9)=0, $BN$7, $P$9))</f>
        <v>24</v>
      </c>
      <c r="BH7" s="12">
        <f>IF($R$9="", $BN$5, IF(COUNTIF($BN$3:$BN$8, $R$9)=0, $BN$5, $R$9))</f>
        <v>6</v>
      </c>
      <c r="BJ7" s="12">
        <f>BH7+1</f>
        <v>7</v>
      </c>
      <c r="BN7" s="10">
        <f>$AK$3-1</f>
        <v>24</v>
      </c>
    </row>
    <row r="8" spans="1:85" x14ac:dyDescent="0.25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284" t="s">
        <v>251</v>
      </c>
      <c r="Q8" s="285"/>
      <c r="R8" s="284" t="s">
        <v>251</v>
      </c>
      <c r="S8" s="285"/>
      <c r="T8" s="284" t="s">
        <v>251</v>
      </c>
      <c r="U8" s="286"/>
      <c r="V8" s="78"/>
      <c r="BD8" s="112">
        <v>13</v>
      </c>
      <c r="BF8" s="12">
        <f>IF($T$9="", $BN$3, IF(COUNTIF($BN$3:$BN$8, $T$9)=0, $BN$3, $T$9))</f>
        <v>1</v>
      </c>
      <c r="BH8" s="12">
        <f>IF($T$9="", $BN$3, IF(COUNTIF($BN$3:$BN$8, $T$9)=0, $BN$3, $T$9))</f>
        <v>1</v>
      </c>
      <c r="BJ8" s="12">
        <f>BH8+1</f>
        <v>2</v>
      </c>
      <c r="BN8" s="11">
        <f>$AH$3-1</f>
        <v>48</v>
      </c>
      <c r="BT8" s="184">
        <f>MAX($BT$11:$BT$89)</f>
        <v>0</v>
      </c>
    </row>
    <row r="9" spans="1:85" x14ac:dyDescent="0.25">
      <c r="A9" s="78"/>
      <c r="B9" s="284" t="s">
        <v>110</v>
      </c>
      <c r="C9" s="285"/>
      <c r="D9" s="286"/>
      <c r="E9" s="322" t="s">
        <v>111</v>
      </c>
      <c r="F9" s="323"/>
      <c r="G9" s="323"/>
      <c r="H9" s="323"/>
      <c r="I9" s="323"/>
      <c r="J9" s="323"/>
      <c r="K9" s="323"/>
      <c r="L9" s="323"/>
      <c r="M9" s="323"/>
      <c r="N9" s="324"/>
      <c r="O9" s="78"/>
      <c r="P9" s="357"/>
      <c r="Q9" s="358"/>
      <c r="R9" s="357"/>
      <c r="S9" s="358"/>
      <c r="T9" s="357"/>
      <c r="U9" s="358"/>
      <c r="V9" s="78"/>
      <c r="BD9" s="12">
        <v>1</v>
      </c>
      <c r="BT9" s="209"/>
    </row>
    <row r="10" spans="1:85" x14ac:dyDescent="0.25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359">
        <f>$BF$7</f>
        <v>24</v>
      </c>
      <c r="Q10" s="359"/>
      <c r="R10" s="359">
        <f>$BH$7</f>
        <v>6</v>
      </c>
      <c r="S10" s="359"/>
      <c r="T10" s="359">
        <f>$BH$8</f>
        <v>1</v>
      </c>
      <c r="U10" s="359"/>
      <c r="V10" s="78"/>
      <c r="BT10" s="209"/>
    </row>
    <row r="11" spans="1:85" x14ac:dyDescent="0.25">
      <c r="A11" s="78"/>
      <c r="B11" s="216" t="str">
        <f>IFERROR(INDEX(Trades!$DD$8:$DD$27, MATCH($AF11, Trades!$DK$8:$DK$27, 0)), "")</f>
        <v/>
      </c>
      <c r="C11" s="216"/>
      <c r="D11" s="216"/>
      <c r="E11" s="338" t="str">
        <f>IFERROR(H11/E12, "")</f>
        <v/>
      </c>
      <c r="F11" s="338"/>
      <c r="G11" s="338"/>
      <c r="H11" s="339" t="str">
        <f>IFERROR(INDEX(Trades!$DF$8:$DF$27, MATCH($AF12, Trades!$DK$8:$DK$27, 0)), "")</f>
        <v/>
      </c>
      <c r="I11" s="339"/>
      <c r="J11" s="339"/>
      <c r="K11" s="339"/>
      <c r="L11" s="339"/>
      <c r="M11" s="339"/>
      <c r="N11" s="339"/>
      <c r="O11" s="81" t="str">
        <f>IF(H11="", "", $AD$11)</f>
        <v/>
      </c>
      <c r="P11" s="336" t="str">
        <f>IFERROR($BD12-BF12, "")</f>
        <v/>
      </c>
      <c r="Q11" s="336"/>
      <c r="R11" s="336" t="str">
        <f>IFERROR($BD12-BH12, "")</f>
        <v/>
      </c>
      <c r="S11" s="336"/>
      <c r="T11" s="336" t="str">
        <f>IFERROR($BD12-BJ12, "")</f>
        <v/>
      </c>
      <c r="U11" s="336"/>
      <c r="V11" s="78"/>
      <c r="AD11" s="12" t="s">
        <v>50</v>
      </c>
      <c r="AF11" s="12">
        <f>AF12</f>
        <v>1</v>
      </c>
      <c r="BD11" s="12">
        <v>1</v>
      </c>
      <c r="BF11" s="12">
        <f>$BJ$6</f>
        <v>25</v>
      </c>
      <c r="BH11" s="12">
        <f>$BJ$7</f>
        <v>7</v>
      </c>
      <c r="BJ11" s="12">
        <v>2</v>
      </c>
      <c r="BL11" s="9" t="str">
        <f>P12</f>
        <v/>
      </c>
      <c r="BN11" s="9" t="str">
        <f>R12</f>
        <v/>
      </c>
      <c r="BR11" s="9" t="str">
        <f>T12</f>
        <v/>
      </c>
      <c r="BT11" s="360" t="str">
        <f>IFERROR(INDEX(Trades!$EE$8:$EE$27, MATCH($B11, Trades!$DD$8:$DD$27, 0)), "")</f>
        <v/>
      </c>
    </row>
    <row r="12" spans="1:85" ht="15" customHeight="1" x14ac:dyDescent="0.25">
      <c r="A12" s="78"/>
      <c r="B12" s="217" t="str">
        <f>IF(B11="", "", IF(IFERROR(INDEX('Dev Settings'!$L$10:$L$29, MATCH(B11, 'Dev Settings'!$B$10:$B$29, 0)), "")="", "", IFERROR(INDEX('Dev Settings'!$L$10:$L$29, MATCH(B11, 'Dev Settings'!$B$10:$B$29, 0)), "")))</f>
        <v/>
      </c>
      <c r="C12" s="217"/>
      <c r="D12" s="217"/>
      <c r="E12" s="340" t="str">
        <f>IFERROR(INDEX(Trades!$DE$8:$DE$27, MATCH($AF12, Trades!$DK$8:$DK$27, 0)), "")</f>
        <v/>
      </c>
      <c r="F12" s="340"/>
      <c r="G12" s="340"/>
      <c r="H12" s="340"/>
      <c r="I12" s="340"/>
      <c r="J12" s="340"/>
      <c r="K12" s="340"/>
      <c r="L12" s="340"/>
      <c r="M12" s="340"/>
      <c r="N12" s="340"/>
      <c r="O12" s="340"/>
      <c r="P12" s="337" t="str">
        <f>IF(P11="", "", IF(P11=0, $AD$14, IF(P11&gt;0, $AD$12, IF(P11&lt;0, $AD$13, ""))))</f>
        <v/>
      </c>
      <c r="Q12" s="337"/>
      <c r="R12" s="337" t="str">
        <f>IF(R11="", "", IF(R11=0, $AD$14, IF(R11&gt;0, $AD$12, IF(R11&lt;0, $AD$13, ""))))</f>
        <v/>
      </c>
      <c r="S12" s="337"/>
      <c r="T12" s="337" t="str">
        <f>IF(T11="", "", IF(T11=0, $AD$14, IF(T11&gt;0, $AD$12, IF(T11&lt;0, $AD$13, ""))))</f>
        <v/>
      </c>
      <c r="U12" s="337"/>
      <c r="V12" s="78"/>
      <c r="AD12" s="9" t="s">
        <v>106</v>
      </c>
      <c r="AF12" s="218">
        <v>1</v>
      </c>
      <c r="AH12" s="328" t="str">
        <f>IF($B11="", "", IFERROR(INDEX('Game Setup'!$ML$8:$NE$176, MATCH(AH$3, 'Game Setup'!$NM$8:$NM$176, 0), MATCH($B11, 'Game Setup'!$ML$7:$NE$7, 0)), ""))</f>
        <v/>
      </c>
      <c r="AI12" s="328"/>
      <c r="AK12" s="328" t="str">
        <f>IF($B11="", "", IFERROR(INDEX('Game Setup'!$ML$8:$NE$176, MATCH(AK$3, 'Game Setup'!$NM$8:$NM$176, 0), MATCH($B11, 'Game Setup'!$ML$7:$NE$7, 0)), ""))</f>
        <v/>
      </c>
      <c r="AL12" s="328"/>
      <c r="AN12" s="328" t="str">
        <f>IF($B11="", "", IFERROR(INDEX('Game Setup'!$ML$8:$NE$176, MATCH(AN$3, 'Game Setup'!$NM$8:$NM$176, 0), MATCH($B11, 'Game Setup'!$ML$7:$NE$7, 0)), ""))</f>
        <v/>
      </c>
      <c r="AO12" s="328"/>
      <c r="AQ12" s="328" t="str">
        <f>IF($B11="", "", IFERROR(INDEX('Game Setup'!$ML$8:$NE$176, MATCH(AQ$3, 'Game Setup'!$NM$8:$NM$176, 0), MATCH($B11, 'Game Setup'!$ML$7:$NE$7, 0)), ""))</f>
        <v/>
      </c>
      <c r="AR12" s="328"/>
      <c r="AT12" s="328" t="str">
        <f>IF($B11="", "", IFERROR(INDEX('Game Setup'!$ML$8:$NE$176, MATCH(AT$3, 'Game Setup'!$NM$8:$NM$176, 0), MATCH($B11, 'Game Setup'!$ML$7:$NE$7, 0)), ""))</f>
        <v/>
      </c>
      <c r="AU12" s="328"/>
      <c r="AW12" s="328" t="str">
        <f>IF($B11="", "", IFERROR(INDEX('Game Setup'!$ML$8:$NE$176, MATCH(AW$3, 'Game Setup'!$NM$8:$NM$176, 0), MATCH($B11, 'Game Setup'!$ML$7:$NE$7, 0)), ""))</f>
        <v/>
      </c>
      <c r="AX12" s="328"/>
      <c r="AZ12" s="328" t="str">
        <f>IF($B11="", "", IFERROR(INDEX('Game Setup'!$ML$8:$NE$176, MATCH(AZ$3, 'Game Setup'!$NM$8:$NM$176, 0), MATCH($B11, 'Game Setup'!$ML$7:$NE$7, 0)), ""))</f>
        <v/>
      </c>
      <c r="BA12" s="328"/>
      <c r="BD12" s="341" t="str">
        <f>IF($B11="", "", IFERROR(INDEX('Game Setup'!$ML$8:$NE$176, MATCH(BD11, 'Game Setup'!$NM$8:$NM$176, 0), MATCH($B11, 'Game Setup'!$ML$7:$NE$7, 0)), ""))</f>
        <v/>
      </c>
      <c r="BF12" s="341" t="str">
        <f>IF($B11="", "", IFERROR(INDEX('Game Setup'!$ML$8:$NE$176, MATCH(BF11, 'Game Setup'!$NM$8:$NM$176, 0), MATCH($B11, 'Game Setup'!$ML$7:$NE$7, 0)), ""))</f>
        <v/>
      </c>
      <c r="BH12" s="341" t="str">
        <f>IF($B11="", "", IFERROR(INDEX('Game Setup'!$ML$8:$NE$176, MATCH(BH11, 'Game Setup'!$NM$8:$NM$176, 0), MATCH($B11, 'Game Setup'!$ML$7:$NE$7, 0)), ""))</f>
        <v/>
      </c>
      <c r="BJ12" s="341" t="str">
        <f>IF($B11="", "", IFERROR(INDEX('Game Setup'!$ML$8:$NE$176, MATCH(BJ11, 'Game Setup'!$NM$8:$NM$176, 0), MATCH($B11, 'Game Setup'!$ML$7:$NE$7, 0)), ""))</f>
        <v/>
      </c>
      <c r="BL12" s="10" t="str">
        <f>P12</f>
        <v/>
      </c>
      <c r="BN12" s="10" t="str">
        <f>R12</f>
        <v/>
      </c>
      <c r="BP12" s="341" t="str">
        <f>IF($B11="", "", "X")</f>
        <v/>
      </c>
      <c r="BR12" s="10" t="str">
        <f>T12</f>
        <v/>
      </c>
      <c r="BT12" s="361"/>
      <c r="BW12" s="9" t="str">
        <f>IF('Dev Settings'!$B10="", "", 'Dev Settings'!$B10)</f>
        <v>AED</v>
      </c>
      <c r="BX12" s="210" t="str">
        <f>IF($BW12="", "", IFERROR(INDEX(Trades!$EE$8:$EE$27, MATCH($BW12, Trades!$DD$8:$DD$27, 0)), ""))</f>
        <v/>
      </c>
      <c r="BZ12" s="9" t="str">
        <f>IF(BX12="", "", COUNTIF(BX$12:BX$31, "&gt;"&amp;BX12)+1+COUNTIF(BX$12:BX12, BX12)-1)</f>
        <v/>
      </c>
      <c r="CB12" s="9">
        <v>1</v>
      </c>
      <c r="CC12" s="9" t="str">
        <f>IFERROR(INDEX($BW$12:$BW$31, MATCH($CB12, $BZ$12:$BZ$31, 0)), "")</f>
        <v/>
      </c>
      <c r="CD12" s="210" t="str">
        <f>IFERROR(INDEX($BX$12:$BX$31, MATCH($CB12, $BZ$12:$BZ$31, 0)), "")</f>
        <v/>
      </c>
      <c r="CF12" s="57" t="str">
        <f>IF(OR($CC12="", $CD12=0), "", $CC12)</f>
        <v/>
      </c>
      <c r="CG12" s="210" t="e">
        <f>IF(OR($CF12="", $CD12=0), NA(), $CD12)</f>
        <v>#N/A</v>
      </c>
    </row>
    <row r="13" spans="1:85" ht="15" customHeight="1" x14ac:dyDescent="0.25">
      <c r="A13" s="78"/>
      <c r="B13" s="217"/>
      <c r="C13" s="217"/>
      <c r="D13" s="217"/>
      <c r="E13" s="34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37"/>
      <c r="Q13" s="337"/>
      <c r="R13" s="337"/>
      <c r="S13" s="337"/>
      <c r="T13" s="337"/>
      <c r="U13" s="337"/>
      <c r="V13" s="78"/>
      <c r="AD13" s="10" t="s">
        <v>107</v>
      </c>
      <c r="AF13" s="219"/>
      <c r="AH13" s="328"/>
      <c r="AI13" s="328"/>
      <c r="AK13" s="328"/>
      <c r="AL13" s="328"/>
      <c r="AN13" s="328"/>
      <c r="AO13" s="328"/>
      <c r="AQ13" s="328"/>
      <c r="AR13" s="328"/>
      <c r="AT13" s="328"/>
      <c r="AU13" s="328"/>
      <c r="AW13" s="328"/>
      <c r="AX13" s="328"/>
      <c r="AZ13" s="328"/>
      <c r="BA13" s="328"/>
      <c r="BD13" s="342"/>
      <c r="BF13" s="342"/>
      <c r="BH13" s="342"/>
      <c r="BJ13" s="342"/>
      <c r="BL13" s="11" t="str">
        <f>P12</f>
        <v/>
      </c>
      <c r="BN13" s="11" t="str">
        <f>R12</f>
        <v/>
      </c>
      <c r="BP13" s="342"/>
      <c r="BR13" s="11" t="str">
        <f>T12</f>
        <v/>
      </c>
      <c r="BT13" s="209"/>
      <c r="BW13" s="10" t="str">
        <f>IF('Dev Settings'!$B11="", "", 'Dev Settings'!$B11)</f>
        <v>ARS</v>
      </c>
      <c r="BX13" s="189" t="str">
        <f>IF($BW13="", "", IFERROR(INDEX(Trades!$EE$8:$EE$27, MATCH($BW13, Trades!$DD$8:$DD$27, 0)), ""))</f>
        <v/>
      </c>
      <c r="BZ13" s="10" t="str">
        <f>IF(BX13="", "", COUNTIF(BX$12:BX$31, "&gt;"&amp;BX13)+1+COUNTIF(BX$12:BX13, BX13)-1)</f>
        <v/>
      </c>
      <c r="CB13" s="10">
        <v>2</v>
      </c>
      <c r="CC13" s="10" t="str">
        <f t="shared" ref="CC13:CC17" si="0">IFERROR(INDEX($BW$12:$BW$31, MATCH($CB13, $BZ$12:$BZ$31, 0)), "")</f>
        <v/>
      </c>
      <c r="CD13" s="189" t="str">
        <f t="shared" ref="CD13:CD17" si="1">IFERROR(INDEX($BX$12:$BX$31, MATCH($CB13, $BZ$12:$BZ$31, 0)), "")</f>
        <v/>
      </c>
      <c r="CF13" s="60" t="str">
        <f t="shared" ref="CF13:CF18" si="2">IF(OR($CC13="", $CD13=0), "", $CC13)</f>
        <v/>
      </c>
      <c r="CG13" s="189" t="e">
        <f t="shared" ref="CG13:CG18" si="3">IF(OR($CF13="", $CD13=0), NA(), $CD13)</f>
        <v>#N/A</v>
      </c>
    </row>
    <row r="14" spans="1:85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AD14" s="11" t="s">
        <v>108</v>
      </c>
      <c r="BT14" s="209"/>
      <c r="BW14" s="10" t="str">
        <f>IF('Dev Settings'!$B12="", "", 'Dev Settings'!$B12)</f>
        <v>AUD</v>
      </c>
      <c r="BX14" s="189" t="str">
        <f>IF($BW14="", "", IFERROR(INDEX(Trades!$EE$8:$EE$27, MATCH($BW14, Trades!$DD$8:$DD$27, 0)), ""))</f>
        <v/>
      </c>
      <c r="BZ14" s="10" t="str">
        <f>IF(BX14="", "", COUNTIF(BX$12:BX$31, "&gt;"&amp;BX14)+1+COUNTIF(BX$12:BX14, BX14)-1)</f>
        <v/>
      </c>
      <c r="CB14" s="10">
        <v>3</v>
      </c>
      <c r="CC14" s="10" t="str">
        <f t="shared" si="0"/>
        <v/>
      </c>
      <c r="CD14" s="189" t="str">
        <f t="shared" si="1"/>
        <v/>
      </c>
      <c r="CF14" s="60" t="str">
        <f t="shared" si="2"/>
        <v/>
      </c>
      <c r="CG14" s="189" t="e">
        <f t="shared" si="3"/>
        <v>#N/A</v>
      </c>
    </row>
    <row r="15" spans="1:85" x14ac:dyDescent="0.25">
      <c r="A15" s="78"/>
      <c r="B15" s="216" t="str">
        <f>IFERROR(INDEX(Trades!$DD$8:$DD$27, MATCH($AF15, Trades!$DK$8:$DK$27, 0)), "")</f>
        <v/>
      </c>
      <c r="C15" s="216"/>
      <c r="D15" s="216"/>
      <c r="E15" s="338" t="str">
        <f>IFERROR(H15/E16, "")</f>
        <v/>
      </c>
      <c r="F15" s="338"/>
      <c r="G15" s="338"/>
      <c r="H15" s="339" t="str">
        <f>IFERROR(INDEX(Trades!$DF$8:$DF$27, MATCH($AF16, Trades!$DK$8:$DK$27, 0)), "")</f>
        <v/>
      </c>
      <c r="I15" s="339"/>
      <c r="J15" s="339"/>
      <c r="K15" s="339"/>
      <c r="L15" s="339"/>
      <c r="M15" s="339"/>
      <c r="N15" s="339"/>
      <c r="O15" s="81" t="str">
        <f>IF(H15="", "", $AD$11)</f>
        <v/>
      </c>
      <c r="P15" s="336" t="str">
        <f t="shared" ref="P15" si="4">IFERROR($BD16-BF16, "")</f>
        <v/>
      </c>
      <c r="Q15" s="336"/>
      <c r="R15" s="336" t="str">
        <f>IFERROR($BD16-BH16, "")</f>
        <v/>
      </c>
      <c r="S15" s="336"/>
      <c r="T15" s="336" t="str">
        <f t="shared" ref="T15" si="5">IFERROR($BD16-BJ16, "")</f>
        <v/>
      </c>
      <c r="U15" s="336"/>
      <c r="V15" s="78"/>
      <c r="AF15" s="12">
        <f>AF16</f>
        <v>2</v>
      </c>
      <c r="BD15" s="12">
        <v>1</v>
      </c>
      <c r="BF15" s="12">
        <f>$BJ$6</f>
        <v>25</v>
      </c>
      <c r="BH15" s="12">
        <f>$BJ$7</f>
        <v>7</v>
      </c>
      <c r="BJ15" s="12">
        <v>2</v>
      </c>
      <c r="BL15" s="9" t="str">
        <f t="shared" ref="BL15" si="6">P16</f>
        <v/>
      </c>
      <c r="BN15" s="9" t="str">
        <f>R16</f>
        <v/>
      </c>
      <c r="BR15" s="9" t="str">
        <f t="shared" ref="BR15" si="7">T16</f>
        <v/>
      </c>
      <c r="BT15" s="360" t="str">
        <f>IFERROR(INDEX(Trades!$EE$8:$EE$27, MATCH($B15, Trades!$DD$8:$DD$27, 0)), "")</f>
        <v/>
      </c>
      <c r="BW15" s="10" t="str">
        <f>IF('Dev Settings'!$B13="", "", 'Dev Settings'!$B13)</f>
        <v>BRL</v>
      </c>
      <c r="BX15" s="189" t="str">
        <f>IF($BW15="", "", IFERROR(INDEX(Trades!$EE$8:$EE$27, MATCH($BW15, Trades!$DD$8:$DD$27, 0)), ""))</f>
        <v/>
      </c>
      <c r="BZ15" s="10" t="str">
        <f>IF(BX15="", "", COUNTIF(BX$12:BX$31, "&gt;"&amp;BX15)+1+COUNTIF(BX$12:BX15, BX15)-1)</f>
        <v/>
      </c>
      <c r="CB15" s="10">
        <v>4</v>
      </c>
      <c r="CC15" s="10" t="str">
        <f t="shared" si="0"/>
        <v/>
      </c>
      <c r="CD15" s="189" t="str">
        <f t="shared" si="1"/>
        <v/>
      </c>
      <c r="CF15" s="60" t="str">
        <f t="shared" si="2"/>
        <v/>
      </c>
      <c r="CG15" s="189" t="e">
        <f t="shared" si="3"/>
        <v>#N/A</v>
      </c>
    </row>
    <row r="16" spans="1:85" ht="15" customHeight="1" x14ac:dyDescent="0.25">
      <c r="A16" s="78"/>
      <c r="B16" s="217" t="str">
        <f>IF(B15="", "", IF(IFERROR(INDEX('Dev Settings'!$L$10:$L$29, MATCH(B15, 'Dev Settings'!$B$10:$B$29, 0)), "")="", "", IFERROR(INDEX('Dev Settings'!$L$10:$L$29, MATCH(B15, 'Dev Settings'!$B$10:$B$29, 0)), "")))</f>
        <v/>
      </c>
      <c r="C16" s="217"/>
      <c r="D16" s="217"/>
      <c r="E16" s="340" t="str">
        <f>IFERROR(INDEX(Trades!$DE$8:$DE$27, MATCH($AF16, Trades!$DK$8:$DK$27, 0)), "")</f>
        <v/>
      </c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37" t="str">
        <f t="shared" ref="P16" si="8">IF(P15="", "", IF(P15=0, $AD$14, IF(P15&gt;0, $AD$12, IF(P15&lt;0, $AD$13, ""))))</f>
        <v/>
      </c>
      <c r="Q16" s="337"/>
      <c r="R16" s="337" t="str">
        <f>IF(R15="", "", IF(R15=0, $AD$14, IF(R15&gt;0, $AD$12, IF(R15&lt;0, $AD$13, ""))))</f>
        <v/>
      </c>
      <c r="S16" s="337"/>
      <c r="T16" s="337" t="str">
        <f t="shared" ref="T16" si="9">IF(T15="", "", IF(T15=0, $AD$14, IF(T15&gt;0, $AD$12, IF(T15&lt;0, $AD$13, ""))))</f>
        <v/>
      </c>
      <c r="U16" s="337"/>
      <c r="V16" s="78"/>
      <c r="AF16" s="218">
        <f>AF12+1</f>
        <v>2</v>
      </c>
      <c r="AH16" s="328" t="str">
        <f>IF($B15="", "", IFERROR(INDEX('Game Setup'!$ML$8:$NE$176, MATCH(AH$3, 'Game Setup'!$NM$8:$NM$176, 0), MATCH($B15, 'Game Setup'!$ML$7:$NE$7, 0)), ""))</f>
        <v/>
      </c>
      <c r="AI16" s="328"/>
      <c r="AK16" s="328" t="str">
        <f>IF($B15="", "", IFERROR(INDEX('Game Setup'!$ML$8:$NE$176, MATCH(AK$3, 'Game Setup'!$NM$8:$NM$176, 0), MATCH($B15, 'Game Setup'!$ML$7:$NE$7, 0)), ""))</f>
        <v/>
      </c>
      <c r="AL16" s="328"/>
      <c r="AN16" s="328" t="str">
        <f>IF($B15="", "", IFERROR(INDEX('Game Setup'!$ML$8:$NE$176, MATCH(AN$3, 'Game Setup'!$NM$8:$NM$176, 0), MATCH($B15, 'Game Setup'!$ML$7:$NE$7, 0)), ""))</f>
        <v/>
      </c>
      <c r="AO16" s="328"/>
      <c r="AQ16" s="328" t="str">
        <f>IF($B15="", "", IFERROR(INDEX('Game Setup'!$ML$8:$NE$176, MATCH(AQ$3, 'Game Setup'!$NM$8:$NM$176, 0), MATCH($B15, 'Game Setup'!$ML$7:$NE$7, 0)), ""))</f>
        <v/>
      </c>
      <c r="AR16" s="328"/>
      <c r="AT16" s="328" t="str">
        <f>IF($B15="", "", IFERROR(INDEX('Game Setup'!$ML$8:$NE$176, MATCH(AT$3, 'Game Setup'!$NM$8:$NM$176, 0), MATCH($B15, 'Game Setup'!$ML$7:$NE$7, 0)), ""))</f>
        <v/>
      </c>
      <c r="AU16" s="328"/>
      <c r="AW16" s="328" t="str">
        <f>IF($B15="", "", IFERROR(INDEX('Game Setup'!$ML$8:$NE$176, MATCH(AW$3, 'Game Setup'!$NM$8:$NM$176, 0), MATCH($B15, 'Game Setup'!$ML$7:$NE$7, 0)), ""))</f>
        <v/>
      </c>
      <c r="AX16" s="328"/>
      <c r="AZ16" s="328" t="str">
        <f>IF($B15="", "", IFERROR(INDEX('Game Setup'!$ML$8:$NE$176, MATCH(AZ$3, 'Game Setup'!$NM$8:$NM$176, 0), MATCH($B15, 'Game Setup'!$ML$7:$NE$7, 0)), ""))</f>
        <v/>
      </c>
      <c r="BA16" s="328"/>
      <c r="BD16" s="341" t="str">
        <f>IF($B15="", "", IFERROR(INDEX('Game Setup'!$ML$8:$NE$176, MATCH(BD15, 'Game Setup'!$NM$8:$NM$176, 0), MATCH($B15, 'Game Setup'!$ML$7:$NE$7, 0)), ""))</f>
        <v/>
      </c>
      <c r="BF16" s="341" t="str">
        <f>IF($B15="", "", IFERROR(INDEX('Game Setup'!$ML$8:$NE$176, MATCH(BF15, 'Game Setup'!$NM$8:$NM$176, 0), MATCH($B15, 'Game Setup'!$ML$7:$NE$7, 0)), ""))</f>
        <v/>
      </c>
      <c r="BH16" s="341" t="str">
        <f>IF($B15="", "", IFERROR(INDEX('Game Setup'!$ML$8:$NE$176, MATCH(BH15, 'Game Setup'!$NM$8:$NM$176, 0), MATCH($B15, 'Game Setup'!$ML$7:$NE$7, 0)), ""))</f>
        <v/>
      </c>
      <c r="BJ16" s="341" t="str">
        <f>IF($B15="", "", IFERROR(INDEX('Game Setup'!$ML$8:$NE$176, MATCH(BJ15, 'Game Setup'!$NM$8:$NM$176, 0), MATCH($B15, 'Game Setup'!$ML$7:$NE$7, 0)), ""))</f>
        <v/>
      </c>
      <c r="BL16" s="10" t="str">
        <f t="shared" ref="BL16" si="10">P16</f>
        <v/>
      </c>
      <c r="BN16" s="10" t="str">
        <f>R16</f>
        <v/>
      </c>
      <c r="BP16" s="341" t="str">
        <f t="shared" ref="BP16" si="11">IF($B15="", "", "X")</f>
        <v/>
      </c>
      <c r="BR16" s="10" t="str">
        <f t="shared" ref="BR16" si="12">T16</f>
        <v/>
      </c>
      <c r="BT16" s="361"/>
      <c r="BW16" s="10" t="str">
        <f>IF('Dev Settings'!$B14="", "", 'Dev Settings'!$B14)</f>
        <v>CAD</v>
      </c>
      <c r="BX16" s="189" t="str">
        <f>IF($BW16="", "", IFERROR(INDEX(Trades!$EE$8:$EE$27, MATCH($BW16, Trades!$DD$8:$DD$27, 0)), ""))</f>
        <v/>
      </c>
      <c r="BZ16" s="10" t="str">
        <f>IF(BX16="", "", COUNTIF(BX$12:BX$31, "&gt;"&amp;BX16)+1+COUNTIF(BX$12:BX16, BX16)-1)</f>
        <v/>
      </c>
      <c r="CB16" s="10">
        <v>5</v>
      </c>
      <c r="CC16" s="10" t="str">
        <f t="shared" si="0"/>
        <v/>
      </c>
      <c r="CD16" s="189" t="str">
        <f t="shared" si="1"/>
        <v/>
      </c>
      <c r="CF16" s="60" t="str">
        <f t="shared" si="2"/>
        <v/>
      </c>
      <c r="CG16" s="189" t="e">
        <f t="shared" si="3"/>
        <v>#N/A</v>
      </c>
    </row>
    <row r="17" spans="1:85" ht="15" customHeight="1" x14ac:dyDescent="0.25">
      <c r="A17" s="78"/>
      <c r="B17" s="217"/>
      <c r="C17" s="217"/>
      <c r="D17" s="217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37"/>
      <c r="Q17" s="337"/>
      <c r="R17" s="337"/>
      <c r="S17" s="337"/>
      <c r="T17" s="337"/>
      <c r="U17" s="337"/>
      <c r="V17" s="78"/>
      <c r="AF17" s="219"/>
      <c r="AH17" s="328"/>
      <c r="AI17" s="328"/>
      <c r="AK17" s="328"/>
      <c r="AL17" s="328"/>
      <c r="AN17" s="328"/>
      <c r="AO17" s="328"/>
      <c r="AQ17" s="328"/>
      <c r="AR17" s="328"/>
      <c r="AT17" s="328"/>
      <c r="AU17" s="328"/>
      <c r="AW17" s="328"/>
      <c r="AX17" s="328"/>
      <c r="AZ17" s="328"/>
      <c r="BA17" s="328"/>
      <c r="BD17" s="342"/>
      <c r="BF17" s="342"/>
      <c r="BH17" s="342"/>
      <c r="BJ17" s="342"/>
      <c r="BL17" s="11" t="str">
        <f t="shared" ref="BL17" si="13">P16</f>
        <v/>
      </c>
      <c r="BN17" s="11" t="str">
        <f>R16</f>
        <v/>
      </c>
      <c r="BP17" s="342"/>
      <c r="BR17" s="11" t="str">
        <f t="shared" ref="BR17" si="14">T16</f>
        <v/>
      </c>
      <c r="BT17" s="209"/>
      <c r="BW17" s="10" t="str">
        <f>IF('Dev Settings'!$B15="", "", 'Dev Settings'!$B15)</f>
        <v>CNY</v>
      </c>
      <c r="BX17" s="189" t="str">
        <f>IF($BW17="", "", IFERROR(INDEX(Trades!$EE$8:$EE$27, MATCH($BW17, Trades!$DD$8:$DD$27, 0)), ""))</f>
        <v/>
      </c>
      <c r="BZ17" s="10" t="str">
        <f>IF(BX17="", "", COUNTIF(BX$12:BX$31, "&gt;"&amp;BX17)+1+COUNTIF(BX$12:BX17, BX17)-1)</f>
        <v/>
      </c>
      <c r="CB17" s="11">
        <v>6</v>
      </c>
      <c r="CC17" s="11" t="str">
        <f t="shared" si="0"/>
        <v/>
      </c>
      <c r="CD17" s="190" t="str">
        <f t="shared" si="1"/>
        <v/>
      </c>
      <c r="CF17" s="60" t="str">
        <f t="shared" si="2"/>
        <v/>
      </c>
      <c r="CG17" s="189" t="e">
        <f t="shared" si="3"/>
        <v>#N/A</v>
      </c>
    </row>
    <row r="18" spans="1:85" x14ac:dyDescent="0.25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BT18" s="209"/>
      <c r="BW18" s="10" t="str">
        <f>IF('Dev Settings'!$B16="", "", 'Dev Settings'!$B16)</f>
        <v>EUR</v>
      </c>
      <c r="BX18" s="189" t="str">
        <f>IF($BW18="", "", IFERROR(INDEX(Trades!$EE$8:$EE$27, MATCH($BW18, Trades!$DD$8:$DD$27, 0)), ""))</f>
        <v/>
      </c>
      <c r="BZ18" s="10" t="str">
        <f>IF(BX18="", "", COUNTIF(BX$12:BX$31, "&gt;"&amp;BX18)+1+COUNTIF(BX$12:BX18, BX18)-1)</f>
        <v/>
      </c>
      <c r="CC18" s="12" t="s">
        <v>253</v>
      </c>
      <c r="CD18" s="184">
        <f>1-SUM(CD12:CD17)</f>
        <v>1</v>
      </c>
      <c r="CF18" s="62" t="str">
        <f t="shared" si="2"/>
        <v>All Others</v>
      </c>
      <c r="CG18" s="190">
        <f t="shared" si="3"/>
        <v>1</v>
      </c>
    </row>
    <row r="19" spans="1:85" x14ac:dyDescent="0.25">
      <c r="A19" s="78"/>
      <c r="B19" s="216" t="str">
        <f>IFERROR(INDEX(Trades!$DD$8:$DD$27, MATCH($AF19, Trades!$DK$8:$DK$27, 0)), "")</f>
        <v/>
      </c>
      <c r="C19" s="216"/>
      <c r="D19" s="216"/>
      <c r="E19" s="338" t="str">
        <f>IFERROR(H19/E20, "")</f>
        <v/>
      </c>
      <c r="F19" s="338"/>
      <c r="G19" s="338"/>
      <c r="H19" s="339" t="str">
        <f>IFERROR(INDEX(Trades!$DF$8:$DF$27, MATCH($AF20, Trades!$DK$8:$DK$27, 0)), "")</f>
        <v/>
      </c>
      <c r="I19" s="339"/>
      <c r="J19" s="339"/>
      <c r="K19" s="339"/>
      <c r="L19" s="339"/>
      <c r="M19" s="339"/>
      <c r="N19" s="339"/>
      <c r="O19" s="81" t="str">
        <f>IF(H19="", "", $AD$11)</f>
        <v/>
      </c>
      <c r="P19" s="336" t="str">
        <f t="shared" ref="P19" si="15">IFERROR($BD20-BF20, "")</f>
        <v/>
      </c>
      <c r="Q19" s="336"/>
      <c r="R19" s="336" t="str">
        <f>IFERROR($BD20-BH20, "")</f>
        <v/>
      </c>
      <c r="S19" s="336"/>
      <c r="T19" s="336" t="str">
        <f t="shared" ref="T19" si="16">IFERROR($BD20-BJ20, "")</f>
        <v/>
      </c>
      <c r="U19" s="336"/>
      <c r="V19" s="78"/>
      <c r="AF19" s="12">
        <f t="shared" ref="AF19" si="17">AF20</f>
        <v>3</v>
      </c>
      <c r="BD19" s="12">
        <v>1</v>
      </c>
      <c r="BF19" s="12">
        <f>$BJ$6</f>
        <v>25</v>
      </c>
      <c r="BH19" s="12">
        <f>$BJ$7</f>
        <v>7</v>
      </c>
      <c r="BJ19" s="12">
        <v>2</v>
      </c>
      <c r="BL19" s="9" t="str">
        <f t="shared" ref="BL19" si="18">P20</f>
        <v/>
      </c>
      <c r="BN19" s="9" t="str">
        <f>R20</f>
        <v/>
      </c>
      <c r="BR19" s="9" t="str">
        <f t="shared" ref="BR19" si="19">T20</f>
        <v/>
      </c>
      <c r="BT19" s="360" t="str">
        <f>IFERROR(INDEX(Trades!$EE$8:$EE$27, MATCH($B19, Trades!$DD$8:$DD$27, 0)), "")</f>
        <v/>
      </c>
      <c r="BW19" s="10" t="str">
        <f>IF('Dev Settings'!$B17="", "", 'Dev Settings'!$B17)</f>
        <v>GBP</v>
      </c>
      <c r="BX19" s="189" t="str">
        <f>IF($BW19="", "", IFERROR(INDEX(Trades!$EE$8:$EE$27, MATCH($BW19, Trades!$DD$8:$DD$27, 0)), ""))</f>
        <v/>
      </c>
      <c r="BZ19" s="10" t="str">
        <f>IF(BX19="", "", COUNTIF(BX$12:BX$31, "&gt;"&amp;BX19)+1+COUNTIF(BX$12:BX19, BX19)-1)</f>
        <v/>
      </c>
    </row>
    <row r="20" spans="1:85" ht="15" customHeight="1" x14ac:dyDescent="0.25">
      <c r="A20" s="78"/>
      <c r="B20" s="217" t="str">
        <f>IF(B19="", "", IF(IFERROR(INDEX('Dev Settings'!$L$10:$L$29, MATCH(B19, 'Dev Settings'!$B$10:$B$29, 0)), "")="", "", IFERROR(INDEX('Dev Settings'!$L$10:$L$29, MATCH(B19, 'Dev Settings'!$B$10:$B$29, 0)), "")))</f>
        <v/>
      </c>
      <c r="C20" s="217"/>
      <c r="D20" s="217"/>
      <c r="E20" s="340" t="str">
        <f>IFERROR(INDEX(Trades!$DE$8:$DE$27, MATCH($AF20, Trades!$DK$8:$DK$27, 0)), "")</f>
        <v/>
      </c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37" t="str">
        <f t="shared" ref="P20" si="20">IF(P19="", "", IF(P19=0, $AD$14, IF(P19&gt;0, $AD$12, IF(P19&lt;0, $AD$13, ""))))</f>
        <v/>
      </c>
      <c r="Q20" s="337"/>
      <c r="R20" s="337" t="str">
        <f>IF(R19="", "", IF(R19=0, $AD$14, IF(R19&gt;0, $AD$12, IF(R19&lt;0, $AD$13, ""))))</f>
        <v/>
      </c>
      <c r="S20" s="337"/>
      <c r="T20" s="337" t="str">
        <f t="shared" ref="T20" si="21">IF(T19="", "", IF(T19=0, $AD$14, IF(T19&gt;0, $AD$12, IF(T19&lt;0, $AD$13, ""))))</f>
        <v/>
      </c>
      <c r="U20" s="337"/>
      <c r="V20" s="78"/>
      <c r="AF20" s="218">
        <f t="shared" ref="AF20" si="22">AF16+1</f>
        <v>3</v>
      </c>
      <c r="AH20" s="328" t="str">
        <f>IF($B19="", "", IFERROR(INDEX('Game Setup'!$ML$8:$NE$176, MATCH(AH$3, 'Game Setup'!$NM$8:$NM$176, 0), MATCH($B19, 'Game Setup'!$ML$7:$NE$7, 0)), ""))</f>
        <v/>
      </c>
      <c r="AI20" s="328"/>
      <c r="AK20" s="328" t="str">
        <f>IF($B19="", "", IFERROR(INDEX('Game Setup'!$ML$8:$NE$176, MATCH(AK$3, 'Game Setup'!$NM$8:$NM$176, 0), MATCH($B19, 'Game Setup'!$ML$7:$NE$7, 0)), ""))</f>
        <v/>
      </c>
      <c r="AL20" s="328"/>
      <c r="AN20" s="328" t="str">
        <f>IF($B19="", "", IFERROR(INDEX('Game Setup'!$ML$8:$NE$176, MATCH(AN$3, 'Game Setup'!$NM$8:$NM$176, 0), MATCH($B19, 'Game Setup'!$ML$7:$NE$7, 0)), ""))</f>
        <v/>
      </c>
      <c r="AO20" s="328"/>
      <c r="AQ20" s="328" t="str">
        <f>IF($B19="", "", IFERROR(INDEX('Game Setup'!$ML$8:$NE$176, MATCH(AQ$3, 'Game Setup'!$NM$8:$NM$176, 0), MATCH($B19, 'Game Setup'!$ML$7:$NE$7, 0)), ""))</f>
        <v/>
      </c>
      <c r="AR20" s="328"/>
      <c r="AT20" s="328" t="str">
        <f>IF($B19="", "", IFERROR(INDEX('Game Setup'!$ML$8:$NE$176, MATCH(AT$3, 'Game Setup'!$NM$8:$NM$176, 0), MATCH($B19, 'Game Setup'!$ML$7:$NE$7, 0)), ""))</f>
        <v/>
      </c>
      <c r="AU20" s="328"/>
      <c r="AW20" s="328" t="str">
        <f>IF($B19="", "", IFERROR(INDEX('Game Setup'!$ML$8:$NE$176, MATCH(AW$3, 'Game Setup'!$NM$8:$NM$176, 0), MATCH($B19, 'Game Setup'!$ML$7:$NE$7, 0)), ""))</f>
        <v/>
      </c>
      <c r="AX20" s="328"/>
      <c r="AZ20" s="328" t="str">
        <f>IF($B19="", "", IFERROR(INDEX('Game Setup'!$ML$8:$NE$176, MATCH(AZ$3, 'Game Setup'!$NM$8:$NM$176, 0), MATCH($B19, 'Game Setup'!$ML$7:$NE$7, 0)), ""))</f>
        <v/>
      </c>
      <c r="BA20" s="328"/>
      <c r="BD20" s="341" t="str">
        <f>IF($B19="", "", IFERROR(INDEX('Game Setup'!$ML$8:$NE$176, MATCH(BD19, 'Game Setup'!$NM$8:$NM$176, 0), MATCH($B19, 'Game Setup'!$ML$7:$NE$7, 0)), ""))</f>
        <v/>
      </c>
      <c r="BF20" s="341" t="str">
        <f>IF($B19="", "", IFERROR(INDEX('Game Setup'!$ML$8:$NE$176, MATCH(BF19, 'Game Setup'!$NM$8:$NM$176, 0), MATCH($B19, 'Game Setup'!$ML$7:$NE$7, 0)), ""))</f>
        <v/>
      </c>
      <c r="BH20" s="341" t="str">
        <f>IF($B19="", "", IFERROR(INDEX('Game Setup'!$ML$8:$NE$176, MATCH(BH19, 'Game Setup'!$NM$8:$NM$176, 0), MATCH($B19, 'Game Setup'!$ML$7:$NE$7, 0)), ""))</f>
        <v/>
      </c>
      <c r="BJ20" s="341" t="str">
        <f>IF($B19="", "", IFERROR(INDEX('Game Setup'!$ML$8:$NE$176, MATCH(BJ19, 'Game Setup'!$NM$8:$NM$176, 0), MATCH($B19, 'Game Setup'!$ML$7:$NE$7, 0)), ""))</f>
        <v/>
      </c>
      <c r="BL20" s="10" t="str">
        <f t="shared" ref="BL20" si="23">P20</f>
        <v/>
      </c>
      <c r="BN20" s="10" t="str">
        <f>R20</f>
        <v/>
      </c>
      <c r="BP20" s="341" t="str">
        <f t="shared" ref="BP20" si="24">IF($B19="", "", "X")</f>
        <v/>
      </c>
      <c r="BR20" s="10" t="str">
        <f t="shared" ref="BR20" si="25">T20</f>
        <v/>
      </c>
      <c r="BT20" s="361"/>
      <c r="BW20" s="10" t="str">
        <f>IF('Dev Settings'!$B18="", "", 'Dev Settings'!$B18)</f>
        <v>INR</v>
      </c>
      <c r="BX20" s="189" t="str">
        <f>IF($BW20="", "", IFERROR(INDEX(Trades!$EE$8:$EE$27, MATCH($BW20, Trades!$DD$8:$DD$27, 0)), ""))</f>
        <v/>
      </c>
      <c r="BZ20" s="10" t="str">
        <f>IF(BX20="", "", COUNTIF(BX$12:BX$31, "&gt;"&amp;BX20)+1+COUNTIF(BX$12:BX20, BX20)-1)</f>
        <v/>
      </c>
    </row>
    <row r="21" spans="1:85" ht="15" customHeight="1" x14ac:dyDescent="0.25">
      <c r="A21" s="78"/>
      <c r="B21" s="217"/>
      <c r="C21" s="217"/>
      <c r="D21" s="217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  <c r="P21" s="337"/>
      <c r="Q21" s="337"/>
      <c r="R21" s="337"/>
      <c r="S21" s="337"/>
      <c r="T21" s="337"/>
      <c r="U21" s="337"/>
      <c r="V21" s="78"/>
      <c r="AF21" s="219"/>
      <c r="AH21" s="328"/>
      <c r="AI21" s="328"/>
      <c r="AK21" s="328"/>
      <c r="AL21" s="328"/>
      <c r="AN21" s="328"/>
      <c r="AO21" s="328"/>
      <c r="AQ21" s="328"/>
      <c r="AR21" s="328"/>
      <c r="AT21" s="328"/>
      <c r="AU21" s="328"/>
      <c r="AW21" s="328"/>
      <c r="AX21" s="328"/>
      <c r="AZ21" s="328"/>
      <c r="BA21" s="328"/>
      <c r="BD21" s="342"/>
      <c r="BF21" s="342"/>
      <c r="BH21" s="342"/>
      <c r="BJ21" s="342"/>
      <c r="BL21" s="11" t="str">
        <f t="shared" ref="BL21" si="26">P20</f>
        <v/>
      </c>
      <c r="BN21" s="11" t="str">
        <f>R20</f>
        <v/>
      </c>
      <c r="BP21" s="342"/>
      <c r="BR21" s="11" t="str">
        <f t="shared" ref="BR21" si="27">T20</f>
        <v/>
      </c>
      <c r="BT21" s="209"/>
      <c r="BW21" s="10" t="str">
        <f>IF('Dev Settings'!$B19="", "", 'Dev Settings'!$B19)</f>
        <v>JPY</v>
      </c>
      <c r="BX21" s="189" t="str">
        <f>IF($BW21="", "", IFERROR(INDEX(Trades!$EE$8:$EE$27, MATCH($BW21, Trades!$DD$8:$DD$27, 0)), ""))</f>
        <v/>
      </c>
      <c r="BZ21" s="10" t="str">
        <f>IF(BX21="", "", COUNTIF(BX$12:BX$31, "&gt;"&amp;BX21)+1+COUNTIF(BX$12:BX21, BX21)-1)</f>
        <v/>
      </c>
    </row>
    <row r="22" spans="1:85" x14ac:dyDescent="0.25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BT22" s="209"/>
      <c r="BW22" s="10" t="str">
        <f>IF('Dev Settings'!$B20="", "", 'Dev Settings'!$B20)</f>
        <v>KES</v>
      </c>
      <c r="BX22" s="189" t="str">
        <f>IF($BW22="", "", IFERROR(INDEX(Trades!$EE$8:$EE$27, MATCH($BW22, Trades!$DD$8:$DD$27, 0)), ""))</f>
        <v/>
      </c>
      <c r="BZ22" s="10" t="str">
        <f>IF(BX22="", "", COUNTIF(BX$12:BX$31, "&gt;"&amp;BX22)+1+COUNTIF(BX$12:BX22, BX22)-1)</f>
        <v/>
      </c>
    </row>
    <row r="23" spans="1:85" x14ac:dyDescent="0.25">
      <c r="A23" s="78"/>
      <c r="B23" s="216" t="str">
        <f>IFERROR(INDEX(Trades!$DD$8:$DD$27, MATCH($AF23, Trades!$DK$8:$DK$27, 0)), "")</f>
        <v/>
      </c>
      <c r="C23" s="216"/>
      <c r="D23" s="216"/>
      <c r="E23" s="338" t="str">
        <f>IFERROR(H23/E24, "")</f>
        <v/>
      </c>
      <c r="F23" s="338"/>
      <c r="G23" s="338"/>
      <c r="H23" s="339" t="str">
        <f>IFERROR(INDEX(Trades!$DF$8:$DF$27, MATCH($AF24, Trades!$DK$8:$DK$27, 0)), "")</f>
        <v/>
      </c>
      <c r="I23" s="339"/>
      <c r="J23" s="339"/>
      <c r="K23" s="339"/>
      <c r="L23" s="339"/>
      <c r="M23" s="339"/>
      <c r="N23" s="339"/>
      <c r="O23" s="81" t="str">
        <f>IF(H23="", "", $AD$11)</f>
        <v/>
      </c>
      <c r="P23" s="336" t="str">
        <f t="shared" ref="P23" si="28">IFERROR($BD24-BF24, "")</f>
        <v/>
      </c>
      <c r="Q23" s="336"/>
      <c r="R23" s="336" t="str">
        <f>IFERROR($BD24-BH24, "")</f>
        <v/>
      </c>
      <c r="S23" s="336"/>
      <c r="T23" s="336" t="str">
        <f t="shared" ref="T23" si="29">IFERROR($BD24-BJ24, "")</f>
        <v/>
      </c>
      <c r="U23" s="336"/>
      <c r="V23" s="78"/>
      <c r="AF23" s="12">
        <f t="shared" ref="AF23" si="30">AF24</f>
        <v>4</v>
      </c>
      <c r="BD23" s="12">
        <v>1</v>
      </c>
      <c r="BF23" s="12">
        <f>$BJ$6</f>
        <v>25</v>
      </c>
      <c r="BH23" s="12">
        <f>$BJ$7</f>
        <v>7</v>
      </c>
      <c r="BJ23" s="12">
        <v>2</v>
      </c>
      <c r="BL23" s="9" t="str">
        <f t="shared" ref="BL23" si="31">P24</f>
        <v/>
      </c>
      <c r="BN23" s="9" t="str">
        <f>R24</f>
        <v/>
      </c>
      <c r="BR23" s="9" t="str">
        <f t="shared" ref="BR23" si="32">T24</f>
        <v/>
      </c>
      <c r="BT23" s="360" t="str">
        <f>IFERROR(INDEX(Trades!$EE$8:$EE$27, MATCH($B23, Trades!$DD$8:$DD$27, 0)), "")</f>
        <v/>
      </c>
      <c r="BW23" s="10" t="str">
        <f>IF('Dev Settings'!$B21="", "", 'Dev Settings'!$B21)</f>
        <v>MYR</v>
      </c>
      <c r="BX23" s="189" t="str">
        <f>IF($BW23="", "", IFERROR(INDEX(Trades!$EE$8:$EE$27, MATCH($BW23, Trades!$DD$8:$DD$27, 0)), ""))</f>
        <v/>
      </c>
      <c r="BZ23" s="10" t="str">
        <f>IF(BX23="", "", COUNTIF(BX$12:BX$31, "&gt;"&amp;BX23)+1+COUNTIF(BX$12:BX23, BX23)-1)</f>
        <v/>
      </c>
    </row>
    <row r="24" spans="1:85" ht="15" customHeight="1" x14ac:dyDescent="0.25">
      <c r="A24" s="78"/>
      <c r="B24" s="217" t="str">
        <f>IF(B23="", "", IF(IFERROR(INDEX('Dev Settings'!$L$10:$L$29, MATCH(B23, 'Dev Settings'!$B$10:$B$29, 0)), "")="", "", IFERROR(INDEX('Dev Settings'!$L$10:$L$29, MATCH(B23, 'Dev Settings'!$B$10:$B$29, 0)), "")))</f>
        <v/>
      </c>
      <c r="C24" s="217"/>
      <c r="D24" s="217"/>
      <c r="E24" s="340" t="str">
        <f>IFERROR(INDEX(Trades!$DE$8:$DE$27, MATCH($AF24, Trades!$DK$8:$DK$27, 0)), "")</f>
        <v/>
      </c>
      <c r="F24" s="340"/>
      <c r="G24" s="340"/>
      <c r="H24" s="340"/>
      <c r="I24" s="340"/>
      <c r="J24" s="340"/>
      <c r="K24" s="340"/>
      <c r="L24" s="340"/>
      <c r="M24" s="340"/>
      <c r="N24" s="340"/>
      <c r="O24" s="340"/>
      <c r="P24" s="337" t="str">
        <f t="shared" ref="P24" si="33">IF(P23="", "", IF(P23=0, $AD$14, IF(P23&gt;0, $AD$12, IF(P23&lt;0, $AD$13, ""))))</f>
        <v/>
      </c>
      <c r="Q24" s="337"/>
      <c r="R24" s="337" t="str">
        <f>IF(R23="", "", IF(R23=0, $AD$14, IF(R23&gt;0, $AD$12, IF(R23&lt;0, $AD$13, ""))))</f>
        <v/>
      </c>
      <c r="S24" s="337"/>
      <c r="T24" s="337" t="str">
        <f t="shared" ref="T24" si="34">IF(T23="", "", IF(T23=0, $AD$14, IF(T23&gt;0, $AD$12, IF(T23&lt;0, $AD$13, ""))))</f>
        <v/>
      </c>
      <c r="U24" s="337"/>
      <c r="V24" s="78"/>
      <c r="AF24" s="218">
        <f t="shared" ref="AF24" si="35">AF20+1</f>
        <v>4</v>
      </c>
      <c r="AH24" s="328" t="str">
        <f>IF($B23="", "", IFERROR(INDEX('Game Setup'!$ML$8:$NE$176, MATCH(AH$3, 'Game Setup'!$NM$8:$NM$176, 0), MATCH($B23, 'Game Setup'!$ML$7:$NE$7, 0)), ""))</f>
        <v/>
      </c>
      <c r="AI24" s="328"/>
      <c r="AK24" s="328" t="str">
        <f>IF($B23="", "", IFERROR(INDEX('Game Setup'!$ML$8:$NE$176, MATCH(AK$3, 'Game Setup'!$NM$8:$NM$176, 0), MATCH($B23, 'Game Setup'!$ML$7:$NE$7, 0)), ""))</f>
        <v/>
      </c>
      <c r="AL24" s="328"/>
      <c r="AN24" s="328" t="str">
        <f>IF($B23="", "", IFERROR(INDEX('Game Setup'!$ML$8:$NE$176, MATCH(AN$3, 'Game Setup'!$NM$8:$NM$176, 0), MATCH($B23, 'Game Setup'!$ML$7:$NE$7, 0)), ""))</f>
        <v/>
      </c>
      <c r="AO24" s="328"/>
      <c r="AQ24" s="328" t="str">
        <f>IF($B23="", "", IFERROR(INDEX('Game Setup'!$ML$8:$NE$176, MATCH(AQ$3, 'Game Setup'!$NM$8:$NM$176, 0), MATCH($B23, 'Game Setup'!$ML$7:$NE$7, 0)), ""))</f>
        <v/>
      </c>
      <c r="AR24" s="328"/>
      <c r="AT24" s="328" t="str">
        <f>IF($B23="", "", IFERROR(INDEX('Game Setup'!$ML$8:$NE$176, MATCH(AT$3, 'Game Setup'!$NM$8:$NM$176, 0), MATCH($B23, 'Game Setup'!$ML$7:$NE$7, 0)), ""))</f>
        <v/>
      </c>
      <c r="AU24" s="328"/>
      <c r="AW24" s="328" t="str">
        <f>IF($B23="", "", IFERROR(INDEX('Game Setup'!$ML$8:$NE$176, MATCH(AW$3, 'Game Setup'!$NM$8:$NM$176, 0), MATCH($B23, 'Game Setup'!$ML$7:$NE$7, 0)), ""))</f>
        <v/>
      </c>
      <c r="AX24" s="328"/>
      <c r="AZ24" s="328" t="str">
        <f>IF($B23="", "", IFERROR(INDEX('Game Setup'!$ML$8:$NE$176, MATCH(AZ$3, 'Game Setup'!$NM$8:$NM$176, 0), MATCH($B23, 'Game Setup'!$ML$7:$NE$7, 0)), ""))</f>
        <v/>
      </c>
      <c r="BA24" s="328"/>
      <c r="BD24" s="341" t="str">
        <f>IF($B23="", "", IFERROR(INDEX('Game Setup'!$ML$8:$NE$176, MATCH(BD23, 'Game Setup'!$NM$8:$NM$176, 0), MATCH($B23, 'Game Setup'!$ML$7:$NE$7, 0)), ""))</f>
        <v/>
      </c>
      <c r="BF24" s="341" t="str">
        <f>IF($B23="", "", IFERROR(INDEX('Game Setup'!$ML$8:$NE$176, MATCH(BF23, 'Game Setup'!$NM$8:$NM$176, 0), MATCH($B23, 'Game Setup'!$ML$7:$NE$7, 0)), ""))</f>
        <v/>
      </c>
      <c r="BH24" s="341" t="str">
        <f>IF($B23="", "", IFERROR(INDEX('Game Setup'!$ML$8:$NE$176, MATCH(BH23, 'Game Setup'!$NM$8:$NM$176, 0), MATCH($B23, 'Game Setup'!$ML$7:$NE$7, 0)), ""))</f>
        <v/>
      </c>
      <c r="BJ24" s="341" t="str">
        <f>IF($B23="", "", IFERROR(INDEX('Game Setup'!$ML$8:$NE$176, MATCH(BJ23, 'Game Setup'!$NM$8:$NM$176, 0), MATCH($B23, 'Game Setup'!$ML$7:$NE$7, 0)), ""))</f>
        <v/>
      </c>
      <c r="BL24" s="10" t="str">
        <f t="shared" ref="BL24" si="36">P24</f>
        <v/>
      </c>
      <c r="BN24" s="10" t="str">
        <f>R24</f>
        <v/>
      </c>
      <c r="BP24" s="341" t="str">
        <f t="shared" ref="BP24" si="37">IF($B23="", "", "X")</f>
        <v/>
      </c>
      <c r="BR24" s="10" t="str">
        <f t="shared" ref="BR24" si="38">T24</f>
        <v/>
      </c>
      <c r="BT24" s="361"/>
      <c r="BW24" s="10" t="str">
        <f>IF('Dev Settings'!$B22="", "", 'Dev Settings'!$B22)</f>
        <v>NIS</v>
      </c>
      <c r="BX24" s="189" t="str">
        <f>IF($BW24="", "", IFERROR(INDEX(Trades!$EE$8:$EE$27, MATCH($BW24, Trades!$DD$8:$DD$27, 0)), ""))</f>
        <v/>
      </c>
      <c r="BZ24" s="10" t="str">
        <f>IF(BX24="", "", COUNTIF(BX$12:BX$31, "&gt;"&amp;BX24)+1+COUNTIF(BX$12:BX24, BX24)-1)</f>
        <v/>
      </c>
    </row>
    <row r="25" spans="1:85" ht="15" customHeight="1" x14ac:dyDescent="0.25">
      <c r="A25" s="78"/>
      <c r="B25" s="217"/>
      <c r="C25" s="217"/>
      <c r="D25" s="217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37"/>
      <c r="Q25" s="337"/>
      <c r="R25" s="337"/>
      <c r="S25" s="337"/>
      <c r="T25" s="337"/>
      <c r="U25" s="337"/>
      <c r="V25" s="78"/>
      <c r="AF25" s="219"/>
      <c r="AH25" s="328"/>
      <c r="AI25" s="328"/>
      <c r="AK25" s="328"/>
      <c r="AL25" s="328"/>
      <c r="AN25" s="328"/>
      <c r="AO25" s="328"/>
      <c r="AQ25" s="328"/>
      <c r="AR25" s="328"/>
      <c r="AT25" s="328"/>
      <c r="AU25" s="328"/>
      <c r="AW25" s="328"/>
      <c r="AX25" s="328"/>
      <c r="AZ25" s="328"/>
      <c r="BA25" s="328"/>
      <c r="BD25" s="342"/>
      <c r="BF25" s="342"/>
      <c r="BH25" s="342"/>
      <c r="BJ25" s="342"/>
      <c r="BL25" s="11" t="str">
        <f t="shared" ref="BL25" si="39">P24</f>
        <v/>
      </c>
      <c r="BN25" s="11" t="str">
        <f>R24</f>
        <v/>
      </c>
      <c r="BP25" s="342"/>
      <c r="BR25" s="11" t="str">
        <f t="shared" ref="BR25" si="40">T24</f>
        <v/>
      </c>
      <c r="BT25" s="209"/>
      <c r="BW25" s="10" t="str">
        <f>IF('Dev Settings'!$B23="", "", 'Dev Settings'!$B23)</f>
        <v>NZD</v>
      </c>
      <c r="BX25" s="189" t="str">
        <f>IF($BW25="", "", IFERROR(INDEX(Trades!$EE$8:$EE$27, MATCH($BW25, Trades!$DD$8:$DD$27, 0)), ""))</f>
        <v/>
      </c>
      <c r="BZ25" s="10" t="str">
        <f>IF(BX25="", "", COUNTIF(BX$12:BX$31, "&gt;"&amp;BX25)+1+COUNTIF(BX$12:BX25, BX25)-1)</f>
        <v/>
      </c>
    </row>
    <row r="26" spans="1:85" x14ac:dyDescent="0.25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BT26" s="209"/>
      <c r="BW26" s="10" t="str">
        <f>IF('Dev Settings'!$B24="", "", 'Dev Settings'!$B24)</f>
        <v>PLN</v>
      </c>
      <c r="BX26" s="189" t="str">
        <f>IF($BW26="", "", IFERROR(INDEX(Trades!$EE$8:$EE$27, MATCH($BW26, Trades!$DD$8:$DD$27, 0)), ""))</f>
        <v/>
      </c>
      <c r="BZ26" s="10" t="str">
        <f>IF(BX26="", "", COUNTIF(BX$12:BX$31, "&gt;"&amp;BX26)+1+COUNTIF(BX$12:BX26, BX26)-1)</f>
        <v/>
      </c>
    </row>
    <row r="27" spans="1:85" x14ac:dyDescent="0.25">
      <c r="A27" s="78"/>
      <c r="B27" s="216" t="str">
        <f>IFERROR(INDEX(Trades!$DD$8:$DD$27, MATCH($AF27, Trades!$DK$8:$DK$27, 0)), "")</f>
        <v/>
      </c>
      <c r="C27" s="216"/>
      <c r="D27" s="216"/>
      <c r="E27" s="338" t="str">
        <f>IFERROR(H27/E28, "")</f>
        <v/>
      </c>
      <c r="F27" s="338"/>
      <c r="G27" s="338"/>
      <c r="H27" s="339" t="str">
        <f>IFERROR(INDEX(Trades!$DF$8:$DF$27, MATCH($AF28, Trades!$DK$8:$DK$27, 0)), "")</f>
        <v/>
      </c>
      <c r="I27" s="339"/>
      <c r="J27" s="339"/>
      <c r="K27" s="339"/>
      <c r="L27" s="339"/>
      <c r="M27" s="339"/>
      <c r="N27" s="339"/>
      <c r="O27" s="81" t="str">
        <f>IF(H27="", "", $AD$11)</f>
        <v/>
      </c>
      <c r="P27" s="336" t="str">
        <f t="shared" ref="P27" si="41">IFERROR($BD28-BF28, "")</f>
        <v/>
      </c>
      <c r="Q27" s="336"/>
      <c r="R27" s="336" t="str">
        <f>IFERROR($BD28-BH28, "")</f>
        <v/>
      </c>
      <c r="S27" s="336"/>
      <c r="T27" s="336" t="str">
        <f t="shared" ref="T27" si="42">IFERROR($BD28-BJ28, "")</f>
        <v/>
      </c>
      <c r="U27" s="336"/>
      <c r="V27" s="78"/>
      <c r="AF27" s="12">
        <f t="shared" ref="AF27" si="43">AF28</f>
        <v>5</v>
      </c>
      <c r="BD27" s="12">
        <v>1</v>
      </c>
      <c r="BF27" s="12">
        <f>$BJ$6</f>
        <v>25</v>
      </c>
      <c r="BH27" s="12">
        <f>$BJ$7</f>
        <v>7</v>
      </c>
      <c r="BJ27" s="12">
        <v>2</v>
      </c>
      <c r="BL27" s="9" t="str">
        <f t="shared" ref="BL27" si="44">P28</f>
        <v/>
      </c>
      <c r="BN27" s="9" t="str">
        <f>R28</f>
        <v/>
      </c>
      <c r="BR27" s="9" t="str">
        <f t="shared" ref="BR27" si="45">T28</f>
        <v/>
      </c>
      <c r="BT27" s="360" t="str">
        <f>IFERROR(INDEX(Trades!$EE$8:$EE$27, MATCH($B27, Trades!$DD$8:$DD$27, 0)), "")</f>
        <v/>
      </c>
      <c r="BW27" s="10" t="str">
        <f>IF('Dev Settings'!$B25="", "", 'Dev Settings'!$B25)</f>
        <v>RUB</v>
      </c>
      <c r="BX27" s="189" t="str">
        <f>IF($BW27="", "", IFERROR(INDEX(Trades!$EE$8:$EE$27, MATCH($BW27, Trades!$DD$8:$DD$27, 0)), ""))</f>
        <v/>
      </c>
      <c r="BZ27" s="10" t="str">
        <f>IF(BX27="", "", COUNTIF(BX$12:BX$31, "&gt;"&amp;BX27)+1+COUNTIF(BX$12:BX27, BX27)-1)</f>
        <v/>
      </c>
    </row>
    <row r="28" spans="1:85" ht="15" customHeight="1" x14ac:dyDescent="0.25">
      <c r="A28" s="78"/>
      <c r="B28" s="217" t="str">
        <f>IF(B27="", "", IF(IFERROR(INDEX('Dev Settings'!$L$10:$L$29, MATCH(B27, 'Dev Settings'!$B$10:$B$29, 0)), "")="", "", IFERROR(INDEX('Dev Settings'!$L$10:$L$29, MATCH(B27, 'Dev Settings'!$B$10:$B$29, 0)), "")))</f>
        <v/>
      </c>
      <c r="C28" s="217"/>
      <c r="D28" s="217"/>
      <c r="E28" s="340" t="str">
        <f>IFERROR(INDEX(Trades!$DE$8:$DE$27, MATCH($AF28, Trades!$DK$8:$DK$27, 0)), "")</f>
        <v/>
      </c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37" t="str">
        <f t="shared" ref="P28" si="46">IF(P27="", "", IF(P27=0, $AD$14, IF(P27&gt;0, $AD$12, IF(P27&lt;0, $AD$13, ""))))</f>
        <v/>
      </c>
      <c r="Q28" s="337"/>
      <c r="R28" s="337" t="str">
        <f>IF(R27="", "", IF(R27=0, $AD$14, IF(R27&gt;0, $AD$12, IF(R27&lt;0, $AD$13, ""))))</f>
        <v/>
      </c>
      <c r="S28" s="337"/>
      <c r="T28" s="337" t="str">
        <f t="shared" ref="T28" si="47">IF(T27="", "", IF(T27=0, $AD$14, IF(T27&gt;0, $AD$12, IF(T27&lt;0, $AD$13, ""))))</f>
        <v/>
      </c>
      <c r="U28" s="337"/>
      <c r="V28" s="78"/>
      <c r="AF28" s="218">
        <f t="shared" ref="AF28" si="48">AF24+1</f>
        <v>5</v>
      </c>
      <c r="AH28" s="328" t="str">
        <f>IF($B27="", "", IFERROR(INDEX('Game Setup'!$ML$8:$NE$176, MATCH(AH$3, 'Game Setup'!$NM$8:$NM$176, 0), MATCH($B27, 'Game Setup'!$ML$7:$NE$7, 0)), ""))</f>
        <v/>
      </c>
      <c r="AI28" s="328"/>
      <c r="AK28" s="328" t="str">
        <f>IF($B27="", "", IFERROR(INDEX('Game Setup'!$ML$8:$NE$176, MATCH(AK$3, 'Game Setup'!$NM$8:$NM$176, 0), MATCH($B27, 'Game Setup'!$ML$7:$NE$7, 0)), ""))</f>
        <v/>
      </c>
      <c r="AL28" s="328"/>
      <c r="AN28" s="328" t="str">
        <f>IF($B27="", "", IFERROR(INDEX('Game Setup'!$ML$8:$NE$176, MATCH(AN$3, 'Game Setup'!$NM$8:$NM$176, 0), MATCH($B27, 'Game Setup'!$ML$7:$NE$7, 0)), ""))</f>
        <v/>
      </c>
      <c r="AO28" s="328"/>
      <c r="AQ28" s="328" t="str">
        <f>IF($B27="", "", IFERROR(INDEX('Game Setup'!$ML$8:$NE$176, MATCH(AQ$3, 'Game Setup'!$NM$8:$NM$176, 0), MATCH($B27, 'Game Setup'!$ML$7:$NE$7, 0)), ""))</f>
        <v/>
      </c>
      <c r="AR28" s="328"/>
      <c r="AT28" s="328" t="str">
        <f>IF($B27="", "", IFERROR(INDEX('Game Setup'!$ML$8:$NE$176, MATCH(AT$3, 'Game Setup'!$NM$8:$NM$176, 0), MATCH($B27, 'Game Setup'!$ML$7:$NE$7, 0)), ""))</f>
        <v/>
      </c>
      <c r="AU28" s="328"/>
      <c r="AW28" s="328" t="str">
        <f>IF($B27="", "", IFERROR(INDEX('Game Setup'!$ML$8:$NE$176, MATCH(AW$3, 'Game Setup'!$NM$8:$NM$176, 0), MATCH($B27, 'Game Setup'!$ML$7:$NE$7, 0)), ""))</f>
        <v/>
      </c>
      <c r="AX28" s="328"/>
      <c r="AZ28" s="328" t="str">
        <f>IF($B27="", "", IFERROR(INDEX('Game Setup'!$ML$8:$NE$176, MATCH(AZ$3, 'Game Setup'!$NM$8:$NM$176, 0), MATCH($B27, 'Game Setup'!$ML$7:$NE$7, 0)), ""))</f>
        <v/>
      </c>
      <c r="BA28" s="328"/>
      <c r="BD28" s="341" t="str">
        <f>IF($B27="", "", IFERROR(INDEX('Game Setup'!$ML$8:$NE$176, MATCH(BD27, 'Game Setup'!$NM$8:$NM$176, 0), MATCH($B27, 'Game Setup'!$ML$7:$NE$7, 0)), ""))</f>
        <v/>
      </c>
      <c r="BF28" s="341" t="str">
        <f>IF($B27="", "", IFERROR(INDEX('Game Setup'!$ML$8:$NE$176, MATCH(BF27, 'Game Setup'!$NM$8:$NM$176, 0), MATCH($B27, 'Game Setup'!$ML$7:$NE$7, 0)), ""))</f>
        <v/>
      </c>
      <c r="BH28" s="341" t="str">
        <f>IF($B27="", "", IFERROR(INDEX('Game Setup'!$ML$8:$NE$176, MATCH(BH27, 'Game Setup'!$NM$8:$NM$176, 0), MATCH($B27, 'Game Setup'!$ML$7:$NE$7, 0)), ""))</f>
        <v/>
      </c>
      <c r="BJ28" s="341" t="str">
        <f>IF($B27="", "", IFERROR(INDEX('Game Setup'!$ML$8:$NE$176, MATCH(BJ27, 'Game Setup'!$NM$8:$NM$176, 0), MATCH($B27, 'Game Setup'!$ML$7:$NE$7, 0)), ""))</f>
        <v/>
      </c>
      <c r="BL28" s="10" t="str">
        <f t="shared" ref="BL28" si="49">P28</f>
        <v/>
      </c>
      <c r="BN28" s="10" t="str">
        <f>R28</f>
        <v/>
      </c>
      <c r="BP28" s="341" t="str">
        <f t="shared" ref="BP28" si="50">IF($B27="", "", "X")</f>
        <v/>
      </c>
      <c r="BR28" s="10" t="str">
        <f t="shared" ref="BR28" si="51">T28</f>
        <v/>
      </c>
      <c r="BT28" s="361"/>
      <c r="BW28" s="10" t="str">
        <f>IF('Dev Settings'!$B26="", "", 'Dev Settings'!$B26)</f>
        <v>SGD</v>
      </c>
      <c r="BX28" s="189" t="str">
        <f>IF($BW28="", "", IFERROR(INDEX(Trades!$EE$8:$EE$27, MATCH($BW28, Trades!$DD$8:$DD$27, 0)), ""))</f>
        <v/>
      </c>
      <c r="BZ28" s="10" t="str">
        <f>IF(BX28="", "", COUNTIF(BX$12:BX$31, "&gt;"&amp;BX28)+1+COUNTIF(BX$12:BX28, BX28)-1)</f>
        <v/>
      </c>
    </row>
    <row r="29" spans="1:85" ht="15" customHeight="1" x14ac:dyDescent="0.25">
      <c r="A29" s="78"/>
      <c r="B29" s="217"/>
      <c r="C29" s="217"/>
      <c r="D29" s="217"/>
      <c r="E29" s="340"/>
      <c r="F29" s="340"/>
      <c r="G29" s="340"/>
      <c r="H29" s="340"/>
      <c r="I29" s="340"/>
      <c r="J29" s="340"/>
      <c r="K29" s="340"/>
      <c r="L29" s="340"/>
      <c r="M29" s="340"/>
      <c r="N29" s="340"/>
      <c r="O29" s="340"/>
      <c r="P29" s="337"/>
      <c r="Q29" s="337"/>
      <c r="R29" s="337"/>
      <c r="S29" s="337"/>
      <c r="T29" s="337"/>
      <c r="U29" s="337"/>
      <c r="V29" s="78"/>
      <c r="AF29" s="219"/>
      <c r="AH29" s="328"/>
      <c r="AI29" s="328"/>
      <c r="AK29" s="328"/>
      <c r="AL29" s="328"/>
      <c r="AN29" s="328"/>
      <c r="AO29" s="328"/>
      <c r="AQ29" s="328"/>
      <c r="AR29" s="328"/>
      <c r="AT29" s="328"/>
      <c r="AU29" s="328"/>
      <c r="AW29" s="328"/>
      <c r="AX29" s="328"/>
      <c r="AZ29" s="328"/>
      <c r="BA29" s="328"/>
      <c r="BD29" s="342"/>
      <c r="BF29" s="342"/>
      <c r="BH29" s="342"/>
      <c r="BJ29" s="342"/>
      <c r="BL29" s="11" t="str">
        <f t="shared" ref="BL29" si="52">P28</f>
        <v/>
      </c>
      <c r="BN29" s="11" t="str">
        <f>R28</f>
        <v/>
      </c>
      <c r="BP29" s="342"/>
      <c r="BR29" s="11" t="str">
        <f t="shared" ref="BR29" si="53">T28</f>
        <v/>
      </c>
      <c r="BT29" s="209"/>
      <c r="BW29" s="10" t="str">
        <f>IF('Dev Settings'!$B27="", "", 'Dev Settings'!$B27)</f>
        <v>TRY</v>
      </c>
      <c r="BX29" s="189" t="str">
        <f>IF($BW29="", "", IFERROR(INDEX(Trades!$EE$8:$EE$27, MATCH($BW29, Trades!$DD$8:$DD$27, 0)), ""))</f>
        <v/>
      </c>
      <c r="BZ29" s="10" t="str">
        <f>IF(BX29="", "", COUNTIF(BX$12:BX$31, "&gt;"&amp;BX29)+1+COUNTIF(BX$12:BX29, BX29)-1)</f>
        <v/>
      </c>
    </row>
    <row r="30" spans="1:85" x14ac:dyDescent="0.2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BT30" s="209"/>
      <c r="BW30" s="10" t="str">
        <f>IF('Dev Settings'!$B28="", "", 'Dev Settings'!$B28)</f>
        <v>USD</v>
      </c>
      <c r="BX30" s="189" t="str">
        <f>IF($BW30="", "", IFERROR(INDEX(Trades!$EE$8:$EE$27, MATCH($BW30, Trades!$DD$8:$DD$27, 0)), ""))</f>
        <v/>
      </c>
      <c r="BZ30" s="10" t="str">
        <f>IF(BX30="", "", COUNTIF(BX$12:BX$31, "&gt;"&amp;BX30)+1+COUNTIF(BX$12:BX30, BX30)-1)</f>
        <v/>
      </c>
    </row>
    <row r="31" spans="1:85" x14ac:dyDescent="0.25">
      <c r="A31" s="78"/>
      <c r="B31" s="216" t="str">
        <f>IFERROR(INDEX(Trades!$DD$8:$DD$27, MATCH($AF31, Trades!$DK$8:$DK$27, 0)), "")</f>
        <v/>
      </c>
      <c r="C31" s="216"/>
      <c r="D31" s="216"/>
      <c r="E31" s="338" t="str">
        <f>IFERROR(H31/E32, "")</f>
        <v/>
      </c>
      <c r="F31" s="338"/>
      <c r="G31" s="338"/>
      <c r="H31" s="339" t="str">
        <f>IFERROR(INDEX(Trades!$DF$8:$DF$27, MATCH($AF32, Trades!$DK$8:$DK$27, 0)), "")</f>
        <v/>
      </c>
      <c r="I31" s="339"/>
      <c r="J31" s="339"/>
      <c r="K31" s="339"/>
      <c r="L31" s="339"/>
      <c r="M31" s="339"/>
      <c r="N31" s="339"/>
      <c r="O31" s="81" t="str">
        <f>IF(H31="", "", $AD$11)</f>
        <v/>
      </c>
      <c r="P31" s="336" t="str">
        <f t="shared" ref="P31" si="54">IFERROR($BD32-BF32, "")</f>
        <v/>
      </c>
      <c r="Q31" s="336"/>
      <c r="R31" s="336" t="str">
        <f>IFERROR($BD32-BH32, "")</f>
        <v/>
      </c>
      <c r="S31" s="336"/>
      <c r="T31" s="336" t="str">
        <f t="shared" ref="T31" si="55">IFERROR($BD32-BJ32, "")</f>
        <v/>
      </c>
      <c r="U31" s="336"/>
      <c r="V31" s="78"/>
      <c r="AF31" s="12">
        <f t="shared" ref="AF31" si="56">AF32</f>
        <v>6</v>
      </c>
      <c r="BD31" s="12">
        <v>1</v>
      </c>
      <c r="BF31" s="12">
        <f>$BJ$6</f>
        <v>25</v>
      </c>
      <c r="BH31" s="12">
        <f>$BJ$7</f>
        <v>7</v>
      </c>
      <c r="BJ31" s="12">
        <v>2</v>
      </c>
      <c r="BL31" s="9" t="str">
        <f t="shared" ref="BL31" si="57">P32</f>
        <v/>
      </c>
      <c r="BN31" s="9" t="str">
        <f>R32</f>
        <v/>
      </c>
      <c r="BR31" s="9" t="str">
        <f t="shared" ref="BR31" si="58">T32</f>
        <v/>
      </c>
      <c r="BT31" s="360" t="str">
        <f>IFERROR(INDEX(Trades!$EE$8:$EE$27, MATCH($B31, Trades!$DD$8:$DD$27, 0)), "")</f>
        <v/>
      </c>
      <c r="BW31" s="11" t="str">
        <f>IF('Dev Settings'!$B29="", "", 'Dev Settings'!$B29)</f>
        <v>ZAR</v>
      </c>
      <c r="BX31" s="190" t="str">
        <f>IF($BW31="", "", IFERROR(INDEX(Trades!$EE$8:$EE$27, MATCH($BW31, Trades!$DD$8:$DD$27, 0)), ""))</f>
        <v/>
      </c>
      <c r="BZ31" s="11" t="str">
        <f>IF(BX31="", "", COUNTIF(BX$12:BX$31, "&gt;"&amp;BX31)+1+COUNTIF(BX$12:BX31, BX31)-1)</f>
        <v/>
      </c>
    </row>
    <row r="32" spans="1:85" ht="15" customHeight="1" x14ac:dyDescent="0.25">
      <c r="A32" s="78"/>
      <c r="B32" s="217" t="str">
        <f>IF(B31="", "", IF(IFERROR(INDEX('Dev Settings'!$L$10:$L$29, MATCH(B31, 'Dev Settings'!$B$10:$B$29, 0)), "")="", "", IFERROR(INDEX('Dev Settings'!$L$10:$L$29, MATCH(B31, 'Dev Settings'!$B$10:$B$29, 0)), "")))</f>
        <v/>
      </c>
      <c r="C32" s="217"/>
      <c r="D32" s="217"/>
      <c r="E32" s="340" t="str">
        <f>IFERROR(INDEX(Trades!$DE$8:$DE$27, MATCH($AF32, Trades!$DK$8:$DK$27, 0)), "")</f>
        <v/>
      </c>
      <c r="F32" s="340"/>
      <c r="G32" s="340"/>
      <c r="H32" s="340"/>
      <c r="I32" s="340"/>
      <c r="J32" s="340"/>
      <c r="K32" s="340"/>
      <c r="L32" s="340"/>
      <c r="M32" s="340"/>
      <c r="N32" s="340"/>
      <c r="O32" s="340"/>
      <c r="P32" s="337" t="str">
        <f t="shared" ref="P32" si="59">IF(P31="", "", IF(P31=0, $AD$14, IF(P31&gt;0, $AD$12, IF(P31&lt;0, $AD$13, ""))))</f>
        <v/>
      </c>
      <c r="Q32" s="337"/>
      <c r="R32" s="337" t="str">
        <f>IF(R31="", "", IF(R31=0, $AD$14, IF(R31&gt;0, $AD$12, IF(R31&lt;0, $AD$13, ""))))</f>
        <v/>
      </c>
      <c r="S32" s="337"/>
      <c r="T32" s="337" t="str">
        <f t="shared" ref="T32" si="60">IF(T31="", "", IF(T31=0, $AD$14, IF(T31&gt;0, $AD$12, IF(T31&lt;0, $AD$13, ""))))</f>
        <v/>
      </c>
      <c r="U32" s="337"/>
      <c r="V32" s="78"/>
      <c r="AF32" s="218">
        <f t="shared" ref="AF32" si="61">AF28+1</f>
        <v>6</v>
      </c>
      <c r="AH32" s="328" t="str">
        <f>IF($B31="", "", IFERROR(INDEX('Game Setup'!$ML$8:$NE$176, MATCH(AH$3, 'Game Setup'!$NM$8:$NM$176, 0), MATCH($B31, 'Game Setup'!$ML$7:$NE$7, 0)), ""))</f>
        <v/>
      </c>
      <c r="AI32" s="328"/>
      <c r="AK32" s="328" t="str">
        <f>IF($B31="", "", IFERROR(INDEX('Game Setup'!$ML$8:$NE$176, MATCH(AK$3, 'Game Setup'!$NM$8:$NM$176, 0), MATCH($B31, 'Game Setup'!$ML$7:$NE$7, 0)), ""))</f>
        <v/>
      </c>
      <c r="AL32" s="328"/>
      <c r="AN32" s="328" t="str">
        <f>IF($B31="", "", IFERROR(INDEX('Game Setup'!$ML$8:$NE$176, MATCH(AN$3, 'Game Setup'!$NM$8:$NM$176, 0), MATCH($B31, 'Game Setup'!$ML$7:$NE$7, 0)), ""))</f>
        <v/>
      </c>
      <c r="AO32" s="328"/>
      <c r="AQ32" s="328" t="str">
        <f>IF($B31="", "", IFERROR(INDEX('Game Setup'!$ML$8:$NE$176, MATCH(AQ$3, 'Game Setup'!$NM$8:$NM$176, 0), MATCH($B31, 'Game Setup'!$ML$7:$NE$7, 0)), ""))</f>
        <v/>
      </c>
      <c r="AR32" s="328"/>
      <c r="AT32" s="328" t="str">
        <f>IF($B31="", "", IFERROR(INDEX('Game Setup'!$ML$8:$NE$176, MATCH(AT$3, 'Game Setup'!$NM$8:$NM$176, 0), MATCH($B31, 'Game Setup'!$ML$7:$NE$7, 0)), ""))</f>
        <v/>
      </c>
      <c r="AU32" s="328"/>
      <c r="AW32" s="328" t="str">
        <f>IF($B31="", "", IFERROR(INDEX('Game Setup'!$ML$8:$NE$176, MATCH(AW$3, 'Game Setup'!$NM$8:$NM$176, 0), MATCH($B31, 'Game Setup'!$ML$7:$NE$7, 0)), ""))</f>
        <v/>
      </c>
      <c r="AX32" s="328"/>
      <c r="AZ32" s="328" t="str">
        <f>IF($B31="", "", IFERROR(INDEX('Game Setup'!$ML$8:$NE$176, MATCH(AZ$3, 'Game Setup'!$NM$8:$NM$176, 0), MATCH($B31, 'Game Setup'!$ML$7:$NE$7, 0)), ""))</f>
        <v/>
      </c>
      <c r="BA32" s="328"/>
      <c r="BD32" s="341" t="str">
        <f>IF($B31="", "", IFERROR(INDEX('Game Setup'!$ML$8:$NE$176, MATCH(BD31, 'Game Setup'!$NM$8:$NM$176, 0), MATCH($B31, 'Game Setup'!$ML$7:$NE$7, 0)), ""))</f>
        <v/>
      </c>
      <c r="BF32" s="341" t="str">
        <f>IF($B31="", "", IFERROR(INDEX('Game Setup'!$ML$8:$NE$176, MATCH(BF31, 'Game Setup'!$NM$8:$NM$176, 0), MATCH($B31, 'Game Setup'!$ML$7:$NE$7, 0)), ""))</f>
        <v/>
      </c>
      <c r="BH32" s="341" t="str">
        <f>IF($B31="", "", IFERROR(INDEX('Game Setup'!$ML$8:$NE$176, MATCH(BH31, 'Game Setup'!$NM$8:$NM$176, 0), MATCH($B31, 'Game Setup'!$ML$7:$NE$7, 0)), ""))</f>
        <v/>
      </c>
      <c r="BJ32" s="341" t="str">
        <f>IF($B31="", "", IFERROR(INDEX('Game Setup'!$ML$8:$NE$176, MATCH(BJ31, 'Game Setup'!$NM$8:$NM$176, 0), MATCH($B31, 'Game Setup'!$ML$7:$NE$7, 0)), ""))</f>
        <v/>
      </c>
      <c r="BL32" s="10" t="str">
        <f t="shared" ref="BL32" si="62">P32</f>
        <v/>
      </c>
      <c r="BN32" s="10" t="str">
        <f>R32</f>
        <v/>
      </c>
      <c r="BP32" s="341" t="str">
        <f t="shared" ref="BP32" si="63">IF($B31="", "", "X")</f>
        <v/>
      </c>
      <c r="BR32" s="10" t="str">
        <f t="shared" ref="BR32" si="64">T32</f>
        <v/>
      </c>
      <c r="BT32" s="361"/>
    </row>
    <row r="33" spans="1:72" ht="15" customHeight="1" x14ac:dyDescent="0.25">
      <c r="A33" s="78"/>
      <c r="B33" s="217"/>
      <c r="C33" s="217"/>
      <c r="D33" s="217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37"/>
      <c r="Q33" s="337"/>
      <c r="R33" s="337"/>
      <c r="S33" s="337"/>
      <c r="T33" s="337"/>
      <c r="U33" s="337"/>
      <c r="V33" s="78"/>
      <c r="AF33" s="219"/>
      <c r="AH33" s="328"/>
      <c r="AI33" s="328"/>
      <c r="AK33" s="328"/>
      <c r="AL33" s="328"/>
      <c r="AN33" s="328"/>
      <c r="AO33" s="328"/>
      <c r="AQ33" s="328"/>
      <c r="AR33" s="328"/>
      <c r="AT33" s="328"/>
      <c r="AU33" s="328"/>
      <c r="AW33" s="328"/>
      <c r="AX33" s="328"/>
      <c r="AZ33" s="328"/>
      <c r="BA33" s="328"/>
      <c r="BD33" s="342"/>
      <c r="BF33" s="342"/>
      <c r="BH33" s="342"/>
      <c r="BJ33" s="342"/>
      <c r="BL33" s="11" t="str">
        <f t="shared" ref="BL33" si="65">P32</f>
        <v/>
      </c>
      <c r="BN33" s="11" t="str">
        <f>R32</f>
        <v/>
      </c>
      <c r="BP33" s="342"/>
      <c r="BR33" s="11" t="str">
        <f t="shared" ref="BR33" si="66">T32</f>
        <v/>
      </c>
      <c r="BT33" s="209"/>
    </row>
    <row r="34" spans="1:72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BT34" s="209"/>
    </row>
    <row r="35" spans="1:72" x14ac:dyDescent="0.25">
      <c r="A35" s="78"/>
      <c r="B35" s="216" t="str">
        <f>IFERROR(INDEX(Trades!$DD$8:$DD$27, MATCH($AF35, Trades!$DK$8:$DK$27, 0)), "")</f>
        <v/>
      </c>
      <c r="C35" s="216"/>
      <c r="D35" s="216"/>
      <c r="E35" s="338" t="str">
        <f>IFERROR(H35/E36, "")</f>
        <v/>
      </c>
      <c r="F35" s="338"/>
      <c r="G35" s="338"/>
      <c r="H35" s="339" t="str">
        <f>IFERROR(INDEX(Trades!$DF$8:$DF$27, MATCH($AF36, Trades!$DK$8:$DK$27, 0)), "")</f>
        <v/>
      </c>
      <c r="I35" s="339"/>
      <c r="J35" s="339"/>
      <c r="K35" s="339"/>
      <c r="L35" s="339"/>
      <c r="M35" s="339"/>
      <c r="N35" s="339"/>
      <c r="O35" s="81" t="str">
        <f>IF(H35="", "", $AD$11)</f>
        <v/>
      </c>
      <c r="P35" s="336" t="str">
        <f t="shared" ref="P35" si="67">IFERROR($BD36-BF36, "")</f>
        <v/>
      </c>
      <c r="Q35" s="336"/>
      <c r="R35" s="336" t="str">
        <f>IFERROR($BD36-BH36, "")</f>
        <v/>
      </c>
      <c r="S35" s="336"/>
      <c r="T35" s="336" t="str">
        <f t="shared" ref="T35" si="68">IFERROR($BD36-BJ36, "")</f>
        <v/>
      </c>
      <c r="U35" s="336"/>
      <c r="V35" s="78"/>
      <c r="AF35" s="12">
        <f t="shared" ref="AF35" si="69">AF36</f>
        <v>7</v>
      </c>
      <c r="BD35" s="12">
        <v>1</v>
      </c>
      <c r="BF35" s="12">
        <f>$BJ$6</f>
        <v>25</v>
      </c>
      <c r="BH35" s="12">
        <f>$BJ$7</f>
        <v>7</v>
      </c>
      <c r="BJ35" s="12">
        <v>2</v>
      </c>
      <c r="BL35" s="9" t="str">
        <f t="shared" ref="BL35" si="70">P36</f>
        <v/>
      </c>
      <c r="BN35" s="9" t="str">
        <f>R36</f>
        <v/>
      </c>
      <c r="BR35" s="9" t="str">
        <f t="shared" ref="BR35" si="71">T36</f>
        <v/>
      </c>
      <c r="BT35" s="360" t="str">
        <f>IFERROR(INDEX(Trades!$EE$8:$EE$27, MATCH($B35, Trades!$DD$8:$DD$27, 0)), "")</f>
        <v/>
      </c>
    </row>
    <row r="36" spans="1:72" ht="15" customHeight="1" x14ac:dyDescent="0.25">
      <c r="A36" s="78"/>
      <c r="B36" s="217" t="str">
        <f>IF(B35="", "", IF(IFERROR(INDEX('Dev Settings'!$L$10:$L$29, MATCH(B35, 'Dev Settings'!$B$10:$B$29, 0)), "")="", "", IFERROR(INDEX('Dev Settings'!$L$10:$L$29, MATCH(B35, 'Dev Settings'!$B$10:$B$29, 0)), "")))</f>
        <v/>
      </c>
      <c r="C36" s="217"/>
      <c r="D36" s="217"/>
      <c r="E36" s="340" t="str">
        <f>IFERROR(INDEX(Trades!$DE$8:$DE$27, MATCH($AF36, Trades!$DK$8:$DK$27, 0)), "")</f>
        <v/>
      </c>
      <c r="F36" s="340"/>
      <c r="G36" s="340"/>
      <c r="H36" s="340"/>
      <c r="I36" s="340"/>
      <c r="J36" s="340"/>
      <c r="K36" s="340"/>
      <c r="L36" s="340"/>
      <c r="M36" s="340"/>
      <c r="N36" s="340"/>
      <c r="O36" s="340"/>
      <c r="P36" s="337" t="str">
        <f t="shared" ref="P36" si="72">IF(P35="", "", IF(P35=0, $AD$14, IF(P35&gt;0, $AD$12, IF(P35&lt;0, $AD$13, ""))))</f>
        <v/>
      </c>
      <c r="Q36" s="337"/>
      <c r="R36" s="337" t="str">
        <f>IF(R35="", "", IF(R35=0, $AD$14, IF(R35&gt;0, $AD$12, IF(R35&lt;0, $AD$13, ""))))</f>
        <v/>
      </c>
      <c r="S36" s="337"/>
      <c r="T36" s="337" t="str">
        <f t="shared" ref="T36" si="73">IF(T35="", "", IF(T35=0, $AD$14, IF(T35&gt;0, $AD$12, IF(T35&lt;0, $AD$13, ""))))</f>
        <v/>
      </c>
      <c r="U36" s="337"/>
      <c r="V36" s="78"/>
      <c r="AF36" s="218">
        <f t="shared" ref="AF36" si="74">AF32+1</f>
        <v>7</v>
      </c>
      <c r="AH36" s="328" t="str">
        <f>IF($B35="", "", IFERROR(INDEX('Game Setup'!$ML$8:$NE$176, MATCH(AH$3, 'Game Setup'!$NM$8:$NM$176, 0), MATCH($B35, 'Game Setup'!$ML$7:$NE$7, 0)), ""))</f>
        <v/>
      </c>
      <c r="AI36" s="328"/>
      <c r="AK36" s="328" t="str">
        <f>IF($B35="", "", IFERROR(INDEX('Game Setup'!$ML$8:$NE$176, MATCH(AK$3, 'Game Setup'!$NM$8:$NM$176, 0), MATCH($B35, 'Game Setup'!$ML$7:$NE$7, 0)), ""))</f>
        <v/>
      </c>
      <c r="AL36" s="328"/>
      <c r="AN36" s="328" t="str">
        <f>IF($B35="", "", IFERROR(INDEX('Game Setup'!$ML$8:$NE$176, MATCH(AN$3, 'Game Setup'!$NM$8:$NM$176, 0), MATCH($B35, 'Game Setup'!$ML$7:$NE$7, 0)), ""))</f>
        <v/>
      </c>
      <c r="AO36" s="328"/>
      <c r="AQ36" s="328" t="str">
        <f>IF($B35="", "", IFERROR(INDEX('Game Setup'!$ML$8:$NE$176, MATCH(AQ$3, 'Game Setup'!$NM$8:$NM$176, 0), MATCH($B35, 'Game Setup'!$ML$7:$NE$7, 0)), ""))</f>
        <v/>
      </c>
      <c r="AR36" s="328"/>
      <c r="AT36" s="328" t="str">
        <f>IF($B35="", "", IFERROR(INDEX('Game Setup'!$ML$8:$NE$176, MATCH(AT$3, 'Game Setup'!$NM$8:$NM$176, 0), MATCH($B35, 'Game Setup'!$ML$7:$NE$7, 0)), ""))</f>
        <v/>
      </c>
      <c r="AU36" s="328"/>
      <c r="AW36" s="328" t="str">
        <f>IF($B35="", "", IFERROR(INDEX('Game Setup'!$ML$8:$NE$176, MATCH(AW$3, 'Game Setup'!$NM$8:$NM$176, 0), MATCH($B35, 'Game Setup'!$ML$7:$NE$7, 0)), ""))</f>
        <v/>
      </c>
      <c r="AX36" s="328"/>
      <c r="AZ36" s="328" t="str">
        <f>IF($B35="", "", IFERROR(INDEX('Game Setup'!$ML$8:$NE$176, MATCH(AZ$3, 'Game Setup'!$NM$8:$NM$176, 0), MATCH($B35, 'Game Setup'!$ML$7:$NE$7, 0)), ""))</f>
        <v/>
      </c>
      <c r="BA36" s="328"/>
      <c r="BD36" s="341" t="str">
        <f>IF($B35="", "", IFERROR(INDEX('Game Setup'!$ML$8:$NE$176, MATCH(BD35, 'Game Setup'!$NM$8:$NM$176, 0), MATCH($B35, 'Game Setup'!$ML$7:$NE$7, 0)), ""))</f>
        <v/>
      </c>
      <c r="BF36" s="341" t="str">
        <f>IF($B35="", "", IFERROR(INDEX('Game Setup'!$ML$8:$NE$176, MATCH(BF35, 'Game Setup'!$NM$8:$NM$176, 0), MATCH($B35, 'Game Setup'!$ML$7:$NE$7, 0)), ""))</f>
        <v/>
      </c>
      <c r="BH36" s="341" t="str">
        <f>IF($B35="", "", IFERROR(INDEX('Game Setup'!$ML$8:$NE$176, MATCH(BH35, 'Game Setup'!$NM$8:$NM$176, 0), MATCH($B35, 'Game Setup'!$ML$7:$NE$7, 0)), ""))</f>
        <v/>
      </c>
      <c r="BJ36" s="341" t="str">
        <f>IF($B35="", "", IFERROR(INDEX('Game Setup'!$ML$8:$NE$176, MATCH(BJ35, 'Game Setup'!$NM$8:$NM$176, 0), MATCH($B35, 'Game Setup'!$ML$7:$NE$7, 0)), ""))</f>
        <v/>
      </c>
      <c r="BL36" s="10" t="str">
        <f t="shared" ref="BL36" si="75">P36</f>
        <v/>
      </c>
      <c r="BN36" s="10" t="str">
        <f>R36</f>
        <v/>
      </c>
      <c r="BP36" s="341" t="str">
        <f t="shared" ref="BP36" si="76">IF($B35="", "", "X")</f>
        <v/>
      </c>
      <c r="BR36" s="10" t="str">
        <f t="shared" ref="BR36" si="77">T36</f>
        <v/>
      </c>
      <c r="BT36" s="361"/>
    </row>
    <row r="37" spans="1:72" ht="15" customHeight="1" x14ac:dyDescent="0.25">
      <c r="A37" s="78"/>
      <c r="B37" s="217"/>
      <c r="C37" s="217"/>
      <c r="D37" s="217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37"/>
      <c r="Q37" s="337"/>
      <c r="R37" s="337"/>
      <c r="S37" s="337"/>
      <c r="T37" s="337"/>
      <c r="U37" s="337"/>
      <c r="V37" s="78"/>
      <c r="AF37" s="219"/>
      <c r="AH37" s="328"/>
      <c r="AI37" s="328"/>
      <c r="AK37" s="328"/>
      <c r="AL37" s="328"/>
      <c r="AN37" s="328"/>
      <c r="AO37" s="328"/>
      <c r="AQ37" s="328"/>
      <c r="AR37" s="328"/>
      <c r="AT37" s="328"/>
      <c r="AU37" s="328"/>
      <c r="AW37" s="328"/>
      <c r="AX37" s="328"/>
      <c r="AZ37" s="328"/>
      <c r="BA37" s="328"/>
      <c r="BD37" s="342"/>
      <c r="BF37" s="342"/>
      <c r="BH37" s="342"/>
      <c r="BJ37" s="342"/>
      <c r="BL37" s="11" t="str">
        <f t="shared" ref="BL37" si="78">P36</f>
        <v/>
      </c>
      <c r="BN37" s="11" t="str">
        <f>R36</f>
        <v/>
      </c>
      <c r="BP37" s="342"/>
      <c r="BR37" s="11" t="str">
        <f t="shared" ref="BR37" si="79">T36</f>
        <v/>
      </c>
      <c r="BT37" s="209"/>
    </row>
    <row r="38" spans="1:72" x14ac:dyDescent="0.2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BT38" s="209"/>
    </row>
    <row r="39" spans="1:72" x14ac:dyDescent="0.25">
      <c r="A39" s="78"/>
      <c r="B39" s="216" t="str">
        <f>IFERROR(INDEX(Trades!$DD$8:$DD$27, MATCH($AF39, Trades!$DK$8:$DK$27, 0)), "")</f>
        <v/>
      </c>
      <c r="C39" s="216"/>
      <c r="D39" s="216"/>
      <c r="E39" s="338" t="str">
        <f>IFERROR(H39/E40, "")</f>
        <v/>
      </c>
      <c r="F39" s="338"/>
      <c r="G39" s="338"/>
      <c r="H39" s="339" t="str">
        <f>IFERROR(INDEX(Trades!$DF$8:$DF$27, MATCH($AF40, Trades!$DK$8:$DK$27, 0)), "")</f>
        <v/>
      </c>
      <c r="I39" s="339"/>
      <c r="J39" s="339"/>
      <c r="K39" s="339"/>
      <c r="L39" s="339"/>
      <c r="M39" s="339"/>
      <c r="N39" s="339"/>
      <c r="O39" s="81" t="str">
        <f>IF(H39="", "", $AD$11)</f>
        <v/>
      </c>
      <c r="P39" s="336" t="str">
        <f t="shared" ref="P39" si="80">IFERROR($BD40-BF40, "")</f>
        <v/>
      </c>
      <c r="Q39" s="336"/>
      <c r="R39" s="336" t="str">
        <f>IFERROR($BD40-BH40, "")</f>
        <v/>
      </c>
      <c r="S39" s="336"/>
      <c r="T39" s="336" t="str">
        <f t="shared" ref="T39" si="81">IFERROR($BD40-BJ40, "")</f>
        <v/>
      </c>
      <c r="U39" s="336"/>
      <c r="V39" s="78"/>
      <c r="AF39" s="12">
        <f t="shared" ref="AF39" si="82">AF40</f>
        <v>8</v>
      </c>
      <c r="BD39" s="12">
        <v>1</v>
      </c>
      <c r="BF39" s="12">
        <f>$BJ$6</f>
        <v>25</v>
      </c>
      <c r="BH39" s="12">
        <f>$BJ$7</f>
        <v>7</v>
      </c>
      <c r="BJ39" s="12">
        <v>2</v>
      </c>
      <c r="BL39" s="9" t="str">
        <f t="shared" ref="BL39" si="83">P40</f>
        <v/>
      </c>
      <c r="BN39" s="9" t="str">
        <f>R40</f>
        <v/>
      </c>
      <c r="BR39" s="9" t="str">
        <f t="shared" ref="BR39" si="84">T40</f>
        <v/>
      </c>
      <c r="BT39" s="360" t="str">
        <f>IFERROR(INDEX(Trades!$EE$8:$EE$27, MATCH($B39, Trades!$DD$8:$DD$27, 0)), "")</f>
        <v/>
      </c>
    </row>
    <row r="40" spans="1:72" ht="15" customHeight="1" x14ac:dyDescent="0.25">
      <c r="A40" s="78"/>
      <c r="B40" s="217" t="str">
        <f>IF(B39="", "", IF(IFERROR(INDEX('Dev Settings'!$L$10:$L$29, MATCH(B39, 'Dev Settings'!$B$10:$B$29, 0)), "")="", "", IFERROR(INDEX('Dev Settings'!$L$10:$L$29, MATCH(B39, 'Dev Settings'!$B$10:$B$29, 0)), "")))</f>
        <v/>
      </c>
      <c r="C40" s="217"/>
      <c r="D40" s="217"/>
      <c r="E40" s="340" t="str">
        <f>IFERROR(INDEX(Trades!$DE$8:$DE$27, MATCH($AF40, Trades!$DK$8:$DK$27, 0)), "")</f>
        <v/>
      </c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37" t="str">
        <f t="shared" ref="P40" si="85">IF(P39="", "", IF(P39=0, $AD$14, IF(P39&gt;0, $AD$12, IF(P39&lt;0, $AD$13, ""))))</f>
        <v/>
      </c>
      <c r="Q40" s="337"/>
      <c r="R40" s="337" t="str">
        <f>IF(R39="", "", IF(R39=0, $AD$14, IF(R39&gt;0, $AD$12, IF(R39&lt;0, $AD$13, ""))))</f>
        <v/>
      </c>
      <c r="S40" s="337"/>
      <c r="T40" s="337" t="str">
        <f t="shared" ref="T40" si="86">IF(T39="", "", IF(T39=0, $AD$14, IF(T39&gt;0, $AD$12, IF(T39&lt;0, $AD$13, ""))))</f>
        <v/>
      </c>
      <c r="U40" s="337"/>
      <c r="V40" s="78"/>
      <c r="AF40" s="218">
        <f t="shared" ref="AF40" si="87">AF36+1</f>
        <v>8</v>
      </c>
      <c r="AH40" s="328" t="str">
        <f>IF($B39="", "", IFERROR(INDEX('Game Setup'!$ML$8:$NE$176, MATCH(AH$3, 'Game Setup'!$NM$8:$NM$176, 0), MATCH($B39, 'Game Setup'!$ML$7:$NE$7, 0)), ""))</f>
        <v/>
      </c>
      <c r="AI40" s="328"/>
      <c r="AK40" s="328" t="str">
        <f>IF($B39="", "", IFERROR(INDEX('Game Setup'!$ML$8:$NE$176, MATCH(AK$3, 'Game Setup'!$NM$8:$NM$176, 0), MATCH($B39, 'Game Setup'!$ML$7:$NE$7, 0)), ""))</f>
        <v/>
      </c>
      <c r="AL40" s="328"/>
      <c r="AN40" s="328" t="str">
        <f>IF($B39="", "", IFERROR(INDEX('Game Setup'!$ML$8:$NE$176, MATCH(AN$3, 'Game Setup'!$NM$8:$NM$176, 0), MATCH($B39, 'Game Setup'!$ML$7:$NE$7, 0)), ""))</f>
        <v/>
      </c>
      <c r="AO40" s="328"/>
      <c r="AQ40" s="328" t="str">
        <f>IF($B39="", "", IFERROR(INDEX('Game Setup'!$ML$8:$NE$176, MATCH(AQ$3, 'Game Setup'!$NM$8:$NM$176, 0), MATCH($B39, 'Game Setup'!$ML$7:$NE$7, 0)), ""))</f>
        <v/>
      </c>
      <c r="AR40" s="328"/>
      <c r="AT40" s="328" t="str">
        <f>IF($B39="", "", IFERROR(INDEX('Game Setup'!$ML$8:$NE$176, MATCH(AT$3, 'Game Setup'!$NM$8:$NM$176, 0), MATCH($B39, 'Game Setup'!$ML$7:$NE$7, 0)), ""))</f>
        <v/>
      </c>
      <c r="AU40" s="328"/>
      <c r="AW40" s="328" t="str">
        <f>IF($B39="", "", IFERROR(INDEX('Game Setup'!$ML$8:$NE$176, MATCH(AW$3, 'Game Setup'!$NM$8:$NM$176, 0), MATCH($B39, 'Game Setup'!$ML$7:$NE$7, 0)), ""))</f>
        <v/>
      </c>
      <c r="AX40" s="328"/>
      <c r="AZ40" s="328" t="str">
        <f>IF($B39="", "", IFERROR(INDEX('Game Setup'!$ML$8:$NE$176, MATCH(AZ$3, 'Game Setup'!$NM$8:$NM$176, 0), MATCH($B39, 'Game Setup'!$ML$7:$NE$7, 0)), ""))</f>
        <v/>
      </c>
      <c r="BA40" s="328"/>
      <c r="BD40" s="341" t="str">
        <f>IF($B39="", "", IFERROR(INDEX('Game Setup'!$ML$8:$NE$176, MATCH(BD39, 'Game Setup'!$NM$8:$NM$176, 0), MATCH($B39, 'Game Setup'!$ML$7:$NE$7, 0)), ""))</f>
        <v/>
      </c>
      <c r="BF40" s="341" t="str">
        <f>IF($B39="", "", IFERROR(INDEX('Game Setup'!$ML$8:$NE$176, MATCH(BF39, 'Game Setup'!$NM$8:$NM$176, 0), MATCH($B39, 'Game Setup'!$ML$7:$NE$7, 0)), ""))</f>
        <v/>
      </c>
      <c r="BH40" s="341" t="str">
        <f>IF($B39="", "", IFERROR(INDEX('Game Setup'!$ML$8:$NE$176, MATCH(BH39, 'Game Setup'!$NM$8:$NM$176, 0), MATCH($B39, 'Game Setup'!$ML$7:$NE$7, 0)), ""))</f>
        <v/>
      </c>
      <c r="BJ40" s="341" t="str">
        <f>IF($B39="", "", IFERROR(INDEX('Game Setup'!$ML$8:$NE$176, MATCH(BJ39, 'Game Setup'!$NM$8:$NM$176, 0), MATCH($B39, 'Game Setup'!$ML$7:$NE$7, 0)), ""))</f>
        <v/>
      </c>
      <c r="BL40" s="10" t="str">
        <f t="shared" ref="BL40" si="88">P40</f>
        <v/>
      </c>
      <c r="BN40" s="10" t="str">
        <f>R40</f>
        <v/>
      </c>
      <c r="BP40" s="341" t="str">
        <f t="shared" ref="BP40" si="89">IF($B39="", "", "X")</f>
        <v/>
      </c>
      <c r="BR40" s="10" t="str">
        <f t="shared" ref="BR40" si="90">T40</f>
        <v/>
      </c>
      <c r="BT40" s="361"/>
    </row>
    <row r="41" spans="1:72" ht="15" customHeight="1" x14ac:dyDescent="0.25">
      <c r="A41" s="78"/>
      <c r="B41" s="217"/>
      <c r="C41" s="217"/>
      <c r="D41" s="217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37"/>
      <c r="Q41" s="337"/>
      <c r="R41" s="337"/>
      <c r="S41" s="337"/>
      <c r="T41" s="337"/>
      <c r="U41" s="337"/>
      <c r="V41" s="78"/>
      <c r="AF41" s="219"/>
      <c r="AH41" s="328"/>
      <c r="AI41" s="328"/>
      <c r="AK41" s="328"/>
      <c r="AL41" s="328"/>
      <c r="AN41" s="328"/>
      <c r="AO41" s="328"/>
      <c r="AQ41" s="328"/>
      <c r="AR41" s="328"/>
      <c r="AT41" s="328"/>
      <c r="AU41" s="328"/>
      <c r="AW41" s="328"/>
      <c r="AX41" s="328"/>
      <c r="AZ41" s="328"/>
      <c r="BA41" s="328"/>
      <c r="BD41" s="342"/>
      <c r="BF41" s="342"/>
      <c r="BH41" s="342"/>
      <c r="BJ41" s="342"/>
      <c r="BL41" s="11" t="str">
        <f t="shared" ref="BL41" si="91">P40</f>
        <v/>
      </c>
      <c r="BN41" s="11" t="str">
        <f>R40</f>
        <v/>
      </c>
      <c r="BP41" s="342"/>
      <c r="BR41" s="11" t="str">
        <f t="shared" ref="BR41" si="92">T40</f>
        <v/>
      </c>
      <c r="BT41" s="209"/>
    </row>
    <row r="42" spans="1:72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BT42" s="209"/>
    </row>
    <row r="43" spans="1:72" x14ac:dyDescent="0.25">
      <c r="A43" s="78"/>
      <c r="B43" s="216" t="str">
        <f>IFERROR(INDEX(Trades!$DD$8:$DD$27, MATCH($AF43, Trades!$DK$8:$DK$27, 0)), "")</f>
        <v/>
      </c>
      <c r="C43" s="216"/>
      <c r="D43" s="216"/>
      <c r="E43" s="338" t="str">
        <f>IFERROR(H43/E44, "")</f>
        <v/>
      </c>
      <c r="F43" s="338"/>
      <c r="G43" s="338"/>
      <c r="H43" s="339" t="str">
        <f>IFERROR(INDEX(Trades!$DF$8:$DF$27, MATCH($AF44, Trades!$DK$8:$DK$27, 0)), "")</f>
        <v/>
      </c>
      <c r="I43" s="339"/>
      <c r="J43" s="339"/>
      <c r="K43" s="339"/>
      <c r="L43" s="339"/>
      <c r="M43" s="339"/>
      <c r="N43" s="339"/>
      <c r="O43" s="81" t="str">
        <f>IF(H43="", "", $AD$11)</f>
        <v/>
      </c>
      <c r="P43" s="336" t="str">
        <f t="shared" ref="P43" si="93">IFERROR($BD44-BF44, "")</f>
        <v/>
      </c>
      <c r="Q43" s="336"/>
      <c r="R43" s="336" t="str">
        <f>IFERROR($BD44-BH44, "")</f>
        <v/>
      </c>
      <c r="S43" s="336"/>
      <c r="T43" s="336" t="str">
        <f t="shared" ref="T43" si="94">IFERROR($BD44-BJ44, "")</f>
        <v/>
      </c>
      <c r="U43" s="336"/>
      <c r="V43" s="78"/>
      <c r="AF43" s="12">
        <f>AF44</f>
        <v>9</v>
      </c>
      <c r="BD43" s="12">
        <v>1</v>
      </c>
      <c r="BF43" s="12">
        <f>$BJ$6</f>
        <v>25</v>
      </c>
      <c r="BH43" s="12">
        <f>$BJ$7</f>
        <v>7</v>
      </c>
      <c r="BJ43" s="12">
        <v>2</v>
      </c>
      <c r="BL43" s="9" t="str">
        <f t="shared" ref="BL43" si="95">P44</f>
        <v/>
      </c>
      <c r="BN43" s="9" t="str">
        <f>R44</f>
        <v/>
      </c>
      <c r="BR43" s="9" t="str">
        <f t="shared" ref="BR43" si="96">T44</f>
        <v/>
      </c>
      <c r="BT43" s="360" t="str">
        <f>IFERROR(INDEX(Trades!$EE$8:$EE$27, MATCH($B43, Trades!$DD$8:$DD$27, 0)), "")</f>
        <v/>
      </c>
    </row>
    <row r="44" spans="1:72" ht="15" customHeight="1" x14ac:dyDescent="0.25">
      <c r="A44" s="78"/>
      <c r="B44" s="217" t="str">
        <f>IF(B43="", "", IF(IFERROR(INDEX('Dev Settings'!$L$10:$L$29, MATCH(B43, 'Dev Settings'!$B$10:$B$29, 0)), "")="", "", IFERROR(INDEX('Dev Settings'!$L$10:$L$29, MATCH(B43, 'Dev Settings'!$B$10:$B$29, 0)), "")))</f>
        <v/>
      </c>
      <c r="C44" s="217"/>
      <c r="D44" s="217"/>
      <c r="E44" s="340" t="str">
        <f>IFERROR(INDEX(Trades!$DE$8:$DE$27, MATCH($AF44, Trades!$DK$8:$DK$27, 0)), "")</f>
        <v/>
      </c>
      <c r="F44" s="340"/>
      <c r="G44" s="340"/>
      <c r="H44" s="340"/>
      <c r="I44" s="340"/>
      <c r="J44" s="340"/>
      <c r="K44" s="340"/>
      <c r="L44" s="340"/>
      <c r="M44" s="340"/>
      <c r="N44" s="340"/>
      <c r="O44" s="340"/>
      <c r="P44" s="337" t="str">
        <f t="shared" ref="P44" si="97">IF(P43="", "", IF(P43=0, $AD$14, IF(P43&gt;0, $AD$12, IF(P43&lt;0, $AD$13, ""))))</f>
        <v/>
      </c>
      <c r="Q44" s="337"/>
      <c r="R44" s="337" t="str">
        <f>IF(R43="", "", IF(R43=0, $AD$14, IF(R43&gt;0, $AD$12, IF(R43&lt;0, $AD$13, ""))))</f>
        <v/>
      </c>
      <c r="S44" s="337"/>
      <c r="T44" s="337" t="str">
        <f t="shared" ref="T44" si="98">IF(T43="", "", IF(T43=0, $AD$14, IF(T43&gt;0, $AD$12, IF(T43&lt;0, $AD$13, ""))))</f>
        <v/>
      </c>
      <c r="U44" s="337"/>
      <c r="V44" s="78"/>
      <c r="AF44" s="218">
        <f>AF40+1</f>
        <v>9</v>
      </c>
      <c r="AH44" s="328" t="str">
        <f>IF($B43="", "", IFERROR(INDEX('Game Setup'!$ML$8:$NE$176, MATCH(AH$3, 'Game Setup'!$NM$8:$NM$176, 0), MATCH($B43, 'Game Setup'!$ML$7:$NE$7, 0)), ""))</f>
        <v/>
      </c>
      <c r="AI44" s="328"/>
      <c r="AK44" s="328" t="str">
        <f>IF($B43="", "", IFERROR(INDEX('Game Setup'!$ML$8:$NE$176, MATCH(AK$3, 'Game Setup'!$NM$8:$NM$176, 0), MATCH($B43, 'Game Setup'!$ML$7:$NE$7, 0)), ""))</f>
        <v/>
      </c>
      <c r="AL44" s="328"/>
      <c r="AN44" s="328" t="str">
        <f>IF($B43="", "", IFERROR(INDEX('Game Setup'!$ML$8:$NE$176, MATCH(AN$3, 'Game Setup'!$NM$8:$NM$176, 0), MATCH($B43, 'Game Setup'!$ML$7:$NE$7, 0)), ""))</f>
        <v/>
      </c>
      <c r="AO44" s="328"/>
      <c r="AQ44" s="328" t="str">
        <f>IF($B43="", "", IFERROR(INDEX('Game Setup'!$ML$8:$NE$176, MATCH(AQ$3, 'Game Setup'!$NM$8:$NM$176, 0), MATCH($B43, 'Game Setup'!$ML$7:$NE$7, 0)), ""))</f>
        <v/>
      </c>
      <c r="AR44" s="328"/>
      <c r="AT44" s="328" t="str">
        <f>IF($B43="", "", IFERROR(INDEX('Game Setup'!$ML$8:$NE$176, MATCH(AT$3, 'Game Setup'!$NM$8:$NM$176, 0), MATCH($B43, 'Game Setup'!$ML$7:$NE$7, 0)), ""))</f>
        <v/>
      </c>
      <c r="AU44" s="328"/>
      <c r="AW44" s="328" t="str">
        <f>IF($B43="", "", IFERROR(INDEX('Game Setup'!$ML$8:$NE$176, MATCH(AW$3, 'Game Setup'!$NM$8:$NM$176, 0), MATCH($B43, 'Game Setup'!$ML$7:$NE$7, 0)), ""))</f>
        <v/>
      </c>
      <c r="AX44" s="328"/>
      <c r="AZ44" s="328" t="str">
        <f>IF($B43="", "", IFERROR(INDEX('Game Setup'!$ML$8:$NE$176, MATCH(AZ$3, 'Game Setup'!$NM$8:$NM$176, 0), MATCH($B43, 'Game Setup'!$ML$7:$NE$7, 0)), ""))</f>
        <v/>
      </c>
      <c r="BA44" s="328"/>
      <c r="BD44" s="341" t="str">
        <f>IF($B43="", "", IFERROR(INDEX('Game Setup'!$ML$8:$NE$176, MATCH(BD43, 'Game Setup'!$NM$8:$NM$176, 0), MATCH($B43, 'Game Setup'!$ML$7:$NE$7, 0)), ""))</f>
        <v/>
      </c>
      <c r="BF44" s="341" t="str">
        <f>IF($B43="", "", IFERROR(INDEX('Game Setup'!$ML$8:$NE$176, MATCH(BF43, 'Game Setup'!$NM$8:$NM$176, 0), MATCH($B43, 'Game Setup'!$ML$7:$NE$7, 0)), ""))</f>
        <v/>
      </c>
      <c r="BH44" s="341" t="str">
        <f>IF($B43="", "", IFERROR(INDEX('Game Setup'!$ML$8:$NE$176, MATCH(BH43, 'Game Setup'!$NM$8:$NM$176, 0), MATCH($B43, 'Game Setup'!$ML$7:$NE$7, 0)), ""))</f>
        <v/>
      </c>
      <c r="BJ44" s="341" t="str">
        <f>IF($B43="", "", IFERROR(INDEX('Game Setup'!$ML$8:$NE$176, MATCH(BJ43, 'Game Setup'!$NM$8:$NM$176, 0), MATCH($B43, 'Game Setup'!$ML$7:$NE$7, 0)), ""))</f>
        <v/>
      </c>
      <c r="BL44" s="10" t="str">
        <f t="shared" ref="BL44" si="99">P44</f>
        <v/>
      </c>
      <c r="BN44" s="10" t="str">
        <f>R44</f>
        <v/>
      </c>
      <c r="BP44" s="341" t="str">
        <f t="shared" ref="BP44" si="100">IF($B43="", "", "X")</f>
        <v/>
      </c>
      <c r="BR44" s="10" t="str">
        <f t="shared" ref="BR44" si="101">T44</f>
        <v/>
      </c>
      <c r="BT44" s="361"/>
    </row>
    <row r="45" spans="1:72" ht="15" customHeight="1" x14ac:dyDescent="0.25">
      <c r="A45" s="78"/>
      <c r="B45" s="217"/>
      <c r="C45" s="217"/>
      <c r="D45" s="217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340"/>
      <c r="P45" s="337"/>
      <c r="Q45" s="337"/>
      <c r="R45" s="337"/>
      <c r="S45" s="337"/>
      <c r="T45" s="337"/>
      <c r="U45" s="337"/>
      <c r="V45" s="78"/>
      <c r="AF45" s="219"/>
      <c r="AH45" s="328"/>
      <c r="AI45" s="328"/>
      <c r="AK45" s="328"/>
      <c r="AL45" s="328"/>
      <c r="AN45" s="328"/>
      <c r="AO45" s="328"/>
      <c r="AQ45" s="328"/>
      <c r="AR45" s="328"/>
      <c r="AT45" s="328"/>
      <c r="AU45" s="328"/>
      <c r="AW45" s="328"/>
      <c r="AX45" s="328"/>
      <c r="AZ45" s="328"/>
      <c r="BA45" s="328"/>
      <c r="BD45" s="342"/>
      <c r="BF45" s="342"/>
      <c r="BH45" s="342"/>
      <c r="BJ45" s="342"/>
      <c r="BL45" s="11" t="str">
        <f t="shared" ref="BL45" si="102">P44</f>
        <v/>
      </c>
      <c r="BN45" s="11" t="str">
        <f>R44</f>
        <v/>
      </c>
      <c r="BP45" s="342"/>
      <c r="BR45" s="11" t="str">
        <f t="shared" ref="BR45" si="103">T44</f>
        <v/>
      </c>
      <c r="BT45" s="209"/>
    </row>
    <row r="46" spans="1:72" x14ac:dyDescent="0.25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BT46" s="209"/>
    </row>
    <row r="47" spans="1:72" x14ac:dyDescent="0.25">
      <c r="A47" s="78"/>
      <c r="B47" s="216" t="str">
        <f>IFERROR(INDEX(Trades!$DD$8:$DD$27, MATCH($AF47, Trades!$DK$8:$DK$27, 0)), "")</f>
        <v/>
      </c>
      <c r="C47" s="216"/>
      <c r="D47" s="216"/>
      <c r="E47" s="338" t="str">
        <f>IFERROR(H47/E48, "")</f>
        <v/>
      </c>
      <c r="F47" s="338"/>
      <c r="G47" s="338"/>
      <c r="H47" s="339" t="str">
        <f>IFERROR(INDEX(Trades!$DF$8:$DF$27, MATCH($AF48, Trades!$DK$8:$DK$27, 0)), "")</f>
        <v/>
      </c>
      <c r="I47" s="339"/>
      <c r="J47" s="339"/>
      <c r="K47" s="339"/>
      <c r="L47" s="339"/>
      <c r="M47" s="339"/>
      <c r="N47" s="339"/>
      <c r="O47" s="81" t="str">
        <f>IF(H47="", "", $AD$11)</f>
        <v/>
      </c>
      <c r="P47" s="336" t="str">
        <f t="shared" ref="P47" si="104">IFERROR($BD48-BF48, "")</f>
        <v/>
      </c>
      <c r="Q47" s="336"/>
      <c r="R47" s="336" t="str">
        <f>IFERROR($BD48-BH48, "")</f>
        <v/>
      </c>
      <c r="S47" s="336"/>
      <c r="T47" s="336" t="str">
        <f t="shared" ref="T47" si="105">IFERROR($BD48-BJ48, "")</f>
        <v/>
      </c>
      <c r="U47" s="336"/>
      <c r="V47" s="78"/>
      <c r="AF47" s="12">
        <f t="shared" ref="AF47" si="106">AF48</f>
        <v>10</v>
      </c>
      <c r="BD47" s="12">
        <v>1</v>
      </c>
      <c r="BF47" s="12">
        <f>$BJ$6</f>
        <v>25</v>
      </c>
      <c r="BH47" s="12">
        <f>$BJ$7</f>
        <v>7</v>
      </c>
      <c r="BJ47" s="12">
        <v>2</v>
      </c>
      <c r="BL47" s="9" t="str">
        <f t="shared" ref="BL47" si="107">P48</f>
        <v/>
      </c>
      <c r="BN47" s="9" t="str">
        <f>R48</f>
        <v/>
      </c>
      <c r="BR47" s="9" t="str">
        <f t="shared" ref="BR47" si="108">T48</f>
        <v/>
      </c>
      <c r="BT47" s="360" t="str">
        <f>IFERROR(INDEX(Trades!$EE$8:$EE$27, MATCH($B47, Trades!$DD$8:$DD$27, 0)), "")</f>
        <v/>
      </c>
    </row>
    <row r="48" spans="1:72" ht="15" customHeight="1" x14ac:dyDescent="0.25">
      <c r="A48" s="78"/>
      <c r="B48" s="217" t="str">
        <f>IF(B47="", "", IF(IFERROR(INDEX('Dev Settings'!$L$10:$L$29, MATCH(B47, 'Dev Settings'!$B$10:$B$29, 0)), "")="", "", IFERROR(INDEX('Dev Settings'!$L$10:$L$29, MATCH(B47, 'Dev Settings'!$B$10:$B$29, 0)), "")))</f>
        <v/>
      </c>
      <c r="C48" s="217"/>
      <c r="D48" s="217"/>
      <c r="E48" s="340" t="str">
        <f>IFERROR(INDEX(Trades!$DE$8:$DE$27, MATCH($AF48, Trades!$DK$8:$DK$27, 0)), "")</f>
        <v/>
      </c>
      <c r="F48" s="340"/>
      <c r="G48" s="340"/>
      <c r="H48" s="340"/>
      <c r="I48" s="340"/>
      <c r="J48" s="340"/>
      <c r="K48" s="340"/>
      <c r="L48" s="340"/>
      <c r="M48" s="340"/>
      <c r="N48" s="340"/>
      <c r="O48" s="340"/>
      <c r="P48" s="337" t="str">
        <f t="shared" ref="P48" si="109">IF(P47="", "", IF(P47=0, $AD$14, IF(P47&gt;0, $AD$12, IF(P47&lt;0, $AD$13, ""))))</f>
        <v/>
      </c>
      <c r="Q48" s="337"/>
      <c r="R48" s="337" t="str">
        <f>IF(R47="", "", IF(R47=0, $AD$14, IF(R47&gt;0, $AD$12, IF(R47&lt;0, $AD$13, ""))))</f>
        <v/>
      </c>
      <c r="S48" s="337"/>
      <c r="T48" s="337" t="str">
        <f t="shared" ref="T48" si="110">IF(T47="", "", IF(T47=0, $AD$14, IF(T47&gt;0, $AD$12, IF(T47&lt;0, $AD$13, ""))))</f>
        <v/>
      </c>
      <c r="U48" s="337"/>
      <c r="V48" s="78"/>
      <c r="AF48" s="218">
        <f t="shared" ref="AF48" si="111">AF44+1</f>
        <v>10</v>
      </c>
      <c r="AH48" s="328" t="str">
        <f>IF($B47="", "", IFERROR(INDEX('Game Setup'!$ML$8:$NE$176, MATCH(AH$3, 'Game Setup'!$NM$8:$NM$176, 0), MATCH($B47, 'Game Setup'!$ML$7:$NE$7, 0)), ""))</f>
        <v/>
      </c>
      <c r="AI48" s="328"/>
      <c r="AK48" s="328" t="str">
        <f>IF($B47="", "", IFERROR(INDEX('Game Setup'!$ML$8:$NE$176, MATCH(AK$3, 'Game Setup'!$NM$8:$NM$176, 0), MATCH($B47, 'Game Setup'!$ML$7:$NE$7, 0)), ""))</f>
        <v/>
      </c>
      <c r="AL48" s="328"/>
      <c r="AN48" s="328" t="str">
        <f>IF($B47="", "", IFERROR(INDEX('Game Setup'!$ML$8:$NE$176, MATCH(AN$3, 'Game Setup'!$NM$8:$NM$176, 0), MATCH($B47, 'Game Setup'!$ML$7:$NE$7, 0)), ""))</f>
        <v/>
      </c>
      <c r="AO48" s="328"/>
      <c r="AQ48" s="328" t="str">
        <f>IF($B47="", "", IFERROR(INDEX('Game Setup'!$ML$8:$NE$176, MATCH(AQ$3, 'Game Setup'!$NM$8:$NM$176, 0), MATCH($B47, 'Game Setup'!$ML$7:$NE$7, 0)), ""))</f>
        <v/>
      </c>
      <c r="AR48" s="328"/>
      <c r="AT48" s="328" t="str">
        <f>IF($B47="", "", IFERROR(INDEX('Game Setup'!$ML$8:$NE$176, MATCH(AT$3, 'Game Setup'!$NM$8:$NM$176, 0), MATCH($B47, 'Game Setup'!$ML$7:$NE$7, 0)), ""))</f>
        <v/>
      </c>
      <c r="AU48" s="328"/>
      <c r="AW48" s="328" t="str">
        <f>IF($B47="", "", IFERROR(INDEX('Game Setup'!$ML$8:$NE$176, MATCH(AW$3, 'Game Setup'!$NM$8:$NM$176, 0), MATCH($B47, 'Game Setup'!$ML$7:$NE$7, 0)), ""))</f>
        <v/>
      </c>
      <c r="AX48" s="328"/>
      <c r="AZ48" s="328" t="str">
        <f>IF($B47="", "", IFERROR(INDEX('Game Setup'!$ML$8:$NE$176, MATCH(AZ$3, 'Game Setup'!$NM$8:$NM$176, 0), MATCH($B47, 'Game Setup'!$ML$7:$NE$7, 0)), ""))</f>
        <v/>
      </c>
      <c r="BA48" s="328"/>
      <c r="BD48" s="341" t="str">
        <f>IF($B47="", "", IFERROR(INDEX('Game Setup'!$ML$8:$NE$176, MATCH(BD47, 'Game Setup'!$NM$8:$NM$176, 0), MATCH($B47, 'Game Setup'!$ML$7:$NE$7, 0)), ""))</f>
        <v/>
      </c>
      <c r="BF48" s="341" t="str">
        <f>IF($B47="", "", IFERROR(INDEX('Game Setup'!$ML$8:$NE$176, MATCH(BF47, 'Game Setup'!$NM$8:$NM$176, 0), MATCH($B47, 'Game Setup'!$ML$7:$NE$7, 0)), ""))</f>
        <v/>
      </c>
      <c r="BH48" s="341" t="str">
        <f>IF($B47="", "", IFERROR(INDEX('Game Setup'!$ML$8:$NE$176, MATCH(BH47, 'Game Setup'!$NM$8:$NM$176, 0), MATCH($B47, 'Game Setup'!$ML$7:$NE$7, 0)), ""))</f>
        <v/>
      </c>
      <c r="BJ48" s="341" t="str">
        <f>IF($B47="", "", IFERROR(INDEX('Game Setup'!$ML$8:$NE$176, MATCH(BJ47, 'Game Setup'!$NM$8:$NM$176, 0), MATCH($B47, 'Game Setup'!$ML$7:$NE$7, 0)), ""))</f>
        <v/>
      </c>
      <c r="BL48" s="10" t="str">
        <f t="shared" ref="BL48" si="112">P48</f>
        <v/>
      </c>
      <c r="BN48" s="10" t="str">
        <f>R48</f>
        <v/>
      </c>
      <c r="BP48" s="341" t="str">
        <f t="shared" ref="BP48" si="113">IF($B47="", "", "X")</f>
        <v/>
      </c>
      <c r="BR48" s="10" t="str">
        <f t="shared" ref="BR48" si="114">T48</f>
        <v/>
      </c>
      <c r="BT48" s="361"/>
    </row>
    <row r="49" spans="1:72" ht="15" customHeight="1" x14ac:dyDescent="0.25">
      <c r="A49" s="78"/>
      <c r="B49" s="217"/>
      <c r="C49" s="217"/>
      <c r="D49" s="217"/>
      <c r="E49" s="340"/>
      <c r="F49" s="340"/>
      <c r="G49" s="340"/>
      <c r="H49" s="340"/>
      <c r="I49" s="340"/>
      <c r="J49" s="340"/>
      <c r="K49" s="340"/>
      <c r="L49" s="340"/>
      <c r="M49" s="340"/>
      <c r="N49" s="340"/>
      <c r="O49" s="340"/>
      <c r="P49" s="337"/>
      <c r="Q49" s="337"/>
      <c r="R49" s="337"/>
      <c r="S49" s="337"/>
      <c r="T49" s="337"/>
      <c r="U49" s="337"/>
      <c r="V49" s="78"/>
      <c r="AF49" s="219"/>
      <c r="AH49" s="328"/>
      <c r="AI49" s="328"/>
      <c r="AK49" s="328"/>
      <c r="AL49" s="328"/>
      <c r="AN49" s="328"/>
      <c r="AO49" s="328"/>
      <c r="AQ49" s="328"/>
      <c r="AR49" s="328"/>
      <c r="AT49" s="328"/>
      <c r="AU49" s="328"/>
      <c r="AW49" s="328"/>
      <c r="AX49" s="328"/>
      <c r="AZ49" s="328"/>
      <c r="BA49" s="328"/>
      <c r="BD49" s="342"/>
      <c r="BF49" s="342"/>
      <c r="BH49" s="342"/>
      <c r="BJ49" s="342"/>
      <c r="BL49" s="11" t="str">
        <f t="shared" ref="BL49" si="115">P48</f>
        <v/>
      </c>
      <c r="BN49" s="11" t="str">
        <f>R48</f>
        <v/>
      </c>
      <c r="BP49" s="342"/>
      <c r="BR49" s="11" t="str">
        <f t="shared" ref="BR49" si="116">T48</f>
        <v/>
      </c>
      <c r="BT49" s="209"/>
    </row>
    <row r="50" spans="1:72" x14ac:dyDescent="0.2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BT50" s="209"/>
    </row>
    <row r="51" spans="1:72" x14ac:dyDescent="0.25">
      <c r="A51" s="78"/>
      <c r="B51" s="216" t="str">
        <f>IFERROR(INDEX(Trades!$DD$8:$DD$27, MATCH($AF51, Trades!$DK$8:$DK$27, 0)), "")</f>
        <v/>
      </c>
      <c r="C51" s="216"/>
      <c r="D51" s="216"/>
      <c r="E51" s="338" t="str">
        <f>IFERROR(H51/E52, "")</f>
        <v/>
      </c>
      <c r="F51" s="338"/>
      <c r="G51" s="338"/>
      <c r="H51" s="339" t="str">
        <f>IFERROR(INDEX(Trades!$DF$8:$DF$27, MATCH($AF52, Trades!$DK$8:$DK$27, 0)), "")</f>
        <v/>
      </c>
      <c r="I51" s="339"/>
      <c r="J51" s="339"/>
      <c r="K51" s="339"/>
      <c r="L51" s="339"/>
      <c r="M51" s="339"/>
      <c r="N51" s="339"/>
      <c r="O51" s="81" t="str">
        <f>IF(H51="", "", $AD$11)</f>
        <v/>
      </c>
      <c r="P51" s="336" t="str">
        <f t="shared" ref="P51" si="117">IFERROR($BD52-BF52, "")</f>
        <v/>
      </c>
      <c r="Q51" s="336"/>
      <c r="R51" s="336" t="str">
        <f>IFERROR($BD52-BH52, "")</f>
        <v/>
      </c>
      <c r="S51" s="336"/>
      <c r="T51" s="336" t="str">
        <f t="shared" ref="T51" si="118">IFERROR($BD52-BJ52, "")</f>
        <v/>
      </c>
      <c r="U51" s="336"/>
      <c r="V51" s="78"/>
      <c r="AF51" s="12">
        <f t="shared" ref="AF51" si="119">AF52</f>
        <v>11</v>
      </c>
      <c r="BD51" s="12">
        <v>1</v>
      </c>
      <c r="BF51" s="12">
        <f>$BJ$6</f>
        <v>25</v>
      </c>
      <c r="BH51" s="12">
        <f>$BJ$7</f>
        <v>7</v>
      </c>
      <c r="BJ51" s="12">
        <v>2</v>
      </c>
      <c r="BL51" s="9" t="str">
        <f t="shared" ref="BL51" si="120">P52</f>
        <v/>
      </c>
      <c r="BN51" s="9" t="str">
        <f>R52</f>
        <v/>
      </c>
      <c r="BR51" s="9" t="str">
        <f t="shared" ref="BR51" si="121">T52</f>
        <v/>
      </c>
      <c r="BT51" s="360" t="str">
        <f>IFERROR(INDEX(Trades!$EE$8:$EE$27, MATCH($B51, Trades!$DD$8:$DD$27, 0)), "")</f>
        <v/>
      </c>
    </row>
    <row r="52" spans="1:72" ht="15" customHeight="1" x14ac:dyDescent="0.25">
      <c r="A52" s="78"/>
      <c r="B52" s="217" t="str">
        <f>IF(B51="", "", IF(IFERROR(INDEX('Dev Settings'!$L$10:$L$29, MATCH(B51, 'Dev Settings'!$B$10:$B$29, 0)), "")="", "", IFERROR(INDEX('Dev Settings'!$L$10:$L$29, MATCH(B51, 'Dev Settings'!$B$10:$B$29, 0)), "")))</f>
        <v/>
      </c>
      <c r="C52" s="217"/>
      <c r="D52" s="217"/>
      <c r="E52" s="340" t="str">
        <f>IFERROR(INDEX(Trades!$DE$8:$DE$27, MATCH($AF52, Trades!$DK$8:$DK$27, 0)), "")</f>
        <v/>
      </c>
      <c r="F52" s="340"/>
      <c r="G52" s="340"/>
      <c r="H52" s="340"/>
      <c r="I52" s="340"/>
      <c r="J52" s="340"/>
      <c r="K52" s="340"/>
      <c r="L52" s="340"/>
      <c r="M52" s="340"/>
      <c r="N52" s="340"/>
      <c r="O52" s="340"/>
      <c r="P52" s="337" t="str">
        <f t="shared" ref="P52" si="122">IF(P51="", "", IF(P51=0, $AD$14, IF(P51&gt;0, $AD$12, IF(P51&lt;0, $AD$13, ""))))</f>
        <v/>
      </c>
      <c r="Q52" s="337"/>
      <c r="R52" s="337" t="str">
        <f>IF(R51="", "", IF(R51=0, $AD$14, IF(R51&gt;0, $AD$12, IF(R51&lt;0, $AD$13, ""))))</f>
        <v/>
      </c>
      <c r="S52" s="337"/>
      <c r="T52" s="337" t="str">
        <f t="shared" ref="T52" si="123">IF(T51="", "", IF(T51=0, $AD$14, IF(T51&gt;0, $AD$12, IF(T51&lt;0, $AD$13, ""))))</f>
        <v/>
      </c>
      <c r="U52" s="337"/>
      <c r="V52" s="78"/>
      <c r="AF52" s="218">
        <f t="shared" ref="AF52" si="124">AF48+1</f>
        <v>11</v>
      </c>
      <c r="AH52" s="328" t="str">
        <f>IF($B51="", "", IFERROR(INDEX('Game Setup'!$ML$8:$NE$176, MATCH(AH$3, 'Game Setup'!$NM$8:$NM$176, 0), MATCH($B51, 'Game Setup'!$ML$7:$NE$7, 0)), ""))</f>
        <v/>
      </c>
      <c r="AI52" s="328"/>
      <c r="AK52" s="328" t="str">
        <f>IF($B51="", "", IFERROR(INDEX('Game Setup'!$ML$8:$NE$176, MATCH(AK$3, 'Game Setup'!$NM$8:$NM$176, 0), MATCH($B51, 'Game Setup'!$ML$7:$NE$7, 0)), ""))</f>
        <v/>
      </c>
      <c r="AL52" s="328"/>
      <c r="AN52" s="328" t="str">
        <f>IF($B51="", "", IFERROR(INDEX('Game Setup'!$ML$8:$NE$176, MATCH(AN$3, 'Game Setup'!$NM$8:$NM$176, 0), MATCH($B51, 'Game Setup'!$ML$7:$NE$7, 0)), ""))</f>
        <v/>
      </c>
      <c r="AO52" s="328"/>
      <c r="AQ52" s="328" t="str">
        <f>IF($B51="", "", IFERROR(INDEX('Game Setup'!$ML$8:$NE$176, MATCH(AQ$3, 'Game Setup'!$NM$8:$NM$176, 0), MATCH($B51, 'Game Setup'!$ML$7:$NE$7, 0)), ""))</f>
        <v/>
      </c>
      <c r="AR52" s="328"/>
      <c r="AT52" s="328" t="str">
        <f>IF($B51="", "", IFERROR(INDEX('Game Setup'!$ML$8:$NE$176, MATCH(AT$3, 'Game Setup'!$NM$8:$NM$176, 0), MATCH($B51, 'Game Setup'!$ML$7:$NE$7, 0)), ""))</f>
        <v/>
      </c>
      <c r="AU52" s="328"/>
      <c r="AW52" s="328" t="str">
        <f>IF($B51="", "", IFERROR(INDEX('Game Setup'!$ML$8:$NE$176, MATCH(AW$3, 'Game Setup'!$NM$8:$NM$176, 0), MATCH($B51, 'Game Setup'!$ML$7:$NE$7, 0)), ""))</f>
        <v/>
      </c>
      <c r="AX52" s="328"/>
      <c r="AZ52" s="328" t="str">
        <f>IF($B51="", "", IFERROR(INDEX('Game Setup'!$ML$8:$NE$176, MATCH(AZ$3, 'Game Setup'!$NM$8:$NM$176, 0), MATCH($B51, 'Game Setup'!$ML$7:$NE$7, 0)), ""))</f>
        <v/>
      </c>
      <c r="BA52" s="328"/>
      <c r="BD52" s="341" t="str">
        <f>IF($B51="", "", IFERROR(INDEX('Game Setup'!$ML$8:$NE$176, MATCH(BD51, 'Game Setup'!$NM$8:$NM$176, 0), MATCH($B51, 'Game Setup'!$ML$7:$NE$7, 0)), ""))</f>
        <v/>
      </c>
      <c r="BF52" s="341" t="str">
        <f>IF($B51="", "", IFERROR(INDEX('Game Setup'!$ML$8:$NE$176, MATCH(BF51, 'Game Setup'!$NM$8:$NM$176, 0), MATCH($B51, 'Game Setup'!$ML$7:$NE$7, 0)), ""))</f>
        <v/>
      </c>
      <c r="BH52" s="341" t="str">
        <f>IF($B51="", "", IFERROR(INDEX('Game Setup'!$ML$8:$NE$176, MATCH(BH51, 'Game Setup'!$NM$8:$NM$176, 0), MATCH($B51, 'Game Setup'!$ML$7:$NE$7, 0)), ""))</f>
        <v/>
      </c>
      <c r="BJ52" s="341" t="str">
        <f>IF($B51="", "", IFERROR(INDEX('Game Setup'!$ML$8:$NE$176, MATCH(BJ51, 'Game Setup'!$NM$8:$NM$176, 0), MATCH($B51, 'Game Setup'!$ML$7:$NE$7, 0)), ""))</f>
        <v/>
      </c>
      <c r="BL52" s="10" t="str">
        <f t="shared" ref="BL52" si="125">P52</f>
        <v/>
      </c>
      <c r="BN52" s="10" t="str">
        <f>R52</f>
        <v/>
      </c>
      <c r="BP52" s="341" t="str">
        <f t="shared" ref="BP52" si="126">IF($B51="", "", "X")</f>
        <v/>
      </c>
      <c r="BR52" s="10" t="str">
        <f t="shared" ref="BR52" si="127">T52</f>
        <v/>
      </c>
      <c r="BT52" s="361"/>
    </row>
    <row r="53" spans="1:72" ht="15" customHeight="1" x14ac:dyDescent="0.25">
      <c r="A53" s="78"/>
      <c r="B53" s="217"/>
      <c r="C53" s="217"/>
      <c r="D53" s="217"/>
      <c r="E53" s="340"/>
      <c r="F53" s="340"/>
      <c r="G53" s="340"/>
      <c r="H53" s="340"/>
      <c r="I53" s="340"/>
      <c r="J53" s="340"/>
      <c r="K53" s="340"/>
      <c r="L53" s="340"/>
      <c r="M53" s="340"/>
      <c r="N53" s="340"/>
      <c r="O53" s="340"/>
      <c r="P53" s="337"/>
      <c r="Q53" s="337"/>
      <c r="R53" s="337"/>
      <c r="S53" s="337"/>
      <c r="T53" s="337"/>
      <c r="U53" s="337"/>
      <c r="V53" s="78"/>
      <c r="AF53" s="219"/>
      <c r="AH53" s="328"/>
      <c r="AI53" s="328"/>
      <c r="AK53" s="328"/>
      <c r="AL53" s="328"/>
      <c r="AN53" s="328"/>
      <c r="AO53" s="328"/>
      <c r="AQ53" s="328"/>
      <c r="AR53" s="328"/>
      <c r="AT53" s="328"/>
      <c r="AU53" s="328"/>
      <c r="AW53" s="328"/>
      <c r="AX53" s="328"/>
      <c r="AZ53" s="328"/>
      <c r="BA53" s="328"/>
      <c r="BD53" s="342"/>
      <c r="BF53" s="342"/>
      <c r="BH53" s="342"/>
      <c r="BJ53" s="342"/>
      <c r="BL53" s="11" t="str">
        <f t="shared" ref="BL53" si="128">P52</f>
        <v/>
      </c>
      <c r="BN53" s="11" t="str">
        <f>R52</f>
        <v/>
      </c>
      <c r="BP53" s="342"/>
      <c r="BR53" s="11" t="str">
        <f t="shared" ref="BR53" si="129">T52</f>
        <v/>
      </c>
      <c r="BT53" s="209"/>
    </row>
    <row r="54" spans="1:72" x14ac:dyDescent="0.2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BT54" s="209"/>
    </row>
    <row r="55" spans="1:72" x14ac:dyDescent="0.25">
      <c r="A55" s="78"/>
      <c r="B55" s="216" t="str">
        <f>IFERROR(INDEX(Trades!$DD$8:$DD$27, MATCH($AF55, Trades!$DK$8:$DK$27, 0)), "")</f>
        <v/>
      </c>
      <c r="C55" s="216"/>
      <c r="D55" s="216"/>
      <c r="E55" s="338" t="str">
        <f>IFERROR(H55/E56, "")</f>
        <v/>
      </c>
      <c r="F55" s="338"/>
      <c r="G55" s="338"/>
      <c r="H55" s="339" t="str">
        <f>IFERROR(INDEX(Trades!$DF$8:$DF$27, MATCH($AF56, Trades!$DK$8:$DK$27, 0)), "")</f>
        <v/>
      </c>
      <c r="I55" s="339"/>
      <c r="J55" s="339"/>
      <c r="K55" s="339"/>
      <c r="L55" s="339"/>
      <c r="M55" s="339"/>
      <c r="N55" s="339"/>
      <c r="O55" s="81" t="str">
        <f>IF(H55="", "", $AD$11)</f>
        <v/>
      </c>
      <c r="P55" s="336" t="str">
        <f t="shared" ref="P55" si="130">IFERROR($BD56-BF56, "")</f>
        <v/>
      </c>
      <c r="Q55" s="336"/>
      <c r="R55" s="336" t="str">
        <f>IFERROR($BD56-BH56, "")</f>
        <v/>
      </c>
      <c r="S55" s="336"/>
      <c r="T55" s="336" t="str">
        <f t="shared" ref="T55" si="131">IFERROR($BD56-BJ56, "")</f>
        <v/>
      </c>
      <c r="U55" s="336"/>
      <c r="V55" s="78"/>
      <c r="AF55" s="12">
        <f t="shared" ref="AF55" si="132">AF56</f>
        <v>12</v>
      </c>
      <c r="BD55" s="12">
        <v>1</v>
      </c>
      <c r="BF55" s="12">
        <f>$BJ$6</f>
        <v>25</v>
      </c>
      <c r="BH55" s="12">
        <f>$BJ$7</f>
        <v>7</v>
      </c>
      <c r="BJ55" s="12">
        <v>2</v>
      </c>
      <c r="BL55" s="9" t="str">
        <f t="shared" ref="BL55" si="133">P56</f>
        <v/>
      </c>
      <c r="BN55" s="9" t="str">
        <f>R56</f>
        <v/>
      </c>
      <c r="BR55" s="9" t="str">
        <f t="shared" ref="BR55" si="134">T56</f>
        <v/>
      </c>
      <c r="BT55" s="360" t="str">
        <f>IFERROR(INDEX(Trades!$EE$8:$EE$27, MATCH($B55, Trades!$DD$8:$DD$27, 0)), "")</f>
        <v/>
      </c>
    </row>
    <row r="56" spans="1:72" ht="15" customHeight="1" x14ac:dyDescent="0.25">
      <c r="A56" s="78"/>
      <c r="B56" s="217" t="str">
        <f>IF(B55="", "", IF(IFERROR(INDEX('Dev Settings'!$L$10:$L$29, MATCH(B55, 'Dev Settings'!$B$10:$B$29, 0)), "")="", "", IFERROR(INDEX('Dev Settings'!$L$10:$L$29, MATCH(B55, 'Dev Settings'!$B$10:$B$29, 0)), "")))</f>
        <v/>
      </c>
      <c r="C56" s="217"/>
      <c r="D56" s="217"/>
      <c r="E56" s="340" t="str">
        <f>IFERROR(INDEX(Trades!$DE$8:$DE$27, MATCH($AF56, Trades!$DK$8:$DK$27, 0)), "")</f>
        <v/>
      </c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37" t="str">
        <f t="shared" ref="P56" si="135">IF(P55="", "", IF(P55=0, $AD$14, IF(P55&gt;0, $AD$12, IF(P55&lt;0, $AD$13, ""))))</f>
        <v/>
      </c>
      <c r="Q56" s="337"/>
      <c r="R56" s="337" t="str">
        <f>IF(R55="", "", IF(R55=0, $AD$14, IF(R55&gt;0, $AD$12, IF(R55&lt;0, $AD$13, ""))))</f>
        <v/>
      </c>
      <c r="S56" s="337"/>
      <c r="T56" s="337" t="str">
        <f t="shared" ref="T56" si="136">IF(T55="", "", IF(T55=0, $AD$14, IF(T55&gt;0, $AD$12, IF(T55&lt;0, $AD$13, ""))))</f>
        <v/>
      </c>
      <c r="U56" s="337"/>
      <c r="V56" s="78"/>
      <c r="AF56" s="218">
        <f t="shared" ref="AF56" si="137">AF52+1</f>
        <v>12</v>
      </c>
      <c r="AH56" s="328" t="str">
        <f>IF($B55="", "", IFERROR(INDEX('Game Setup'!$ML$8:$NE$176, MATCH(AH$3, 'Game Setup'!$NM$8:$NM$176, 0), MATCH($B55, 'Game Setup'!$ML$7:$NE$7, 0)), ""))</f>
        <v/>
      </c>
      <c r="AI56" s="328"/>
      <c r="AK56" s="328" t="str">
        <f>IF($B55="", "", IFERROR(INDEX('Game Setup'!$ML$8:$NE$176, MATCH(AK$3, 'Game Setup'!$NM$8:$NM$176, 0), MATCH($B55, 'Game Setup'!$ML$7:$NE$7, 0)), ""))</f>
        <v/>
      </c>
      <c r="AL56" s="328"/>
      <c r="AN56" s="328" t="str">
        <f>IF($B55="", "", IFERROR(INDEX('Game Setup'!$ML$8:$NE$176, MATCH(AN$3, 'Game Setup'!$NM$8:$NM$176, 0), MATCH($B55, 'Game Setup'!$ML$7:$NE$7, 0)), ""))</f>
        <v/>
      </c>
      <c r="AO56" s="328"/>
      <c r="AQ56" s="328" t="str">
        <f>IF($B55="", "", IFERROR(INDEX('Game Setup'!$ML$8:$NE$176, MATCH(AQ$3, 'Game Setup'!$NM$8:$NM$176, 0), MATCH($B55, 'Game Setup'!$ML$7:$NE$7, 0)), ""))</f>
        <v/>
      </c>
      <c r="AR56" s="328"/>
      <c r="AT56" s="328" t="str">
        <f>IF($B55="", "", IFERROR(INDEX('Game Setup'!$ML$8:$NE$176, MATCH(AT$3, 'Game Setup'!$NM$8:$NM$176, 0), MATCH($B55, 'Game Setup'!$ML$7:$NE$7, 0)), ""))</f>
        <v/>
      </c>
      <c r="AU56" s="328"/>
      <c r="AW56" s="328" t="str">
        <f>IF($B55="", "", IFERROR(INDEX('Game Setup'!$ML$8:$NE$176, MATCH(AW$3, 'Game Setup'!$NM$8:$NM$176, 0), MATCH($B55, 'Game Setup'!$ML$7:$NE$7, 0)), ""))</f>
        <v/>
      </c>
      <c r="AX56" s="328"/>
      <c r="AZ56" s="328" t="str">
        <f>IF($B55="", "", IFERROR(INDEX('Game Setup'!$ML$8:$NE$176, MATCH(AZ$3, 'Game Setup'!$NM$8:$NM$176, 0), MATCH($B55, 'Game Setup'!$ML$7:$NE$7, 0)), ""))</f>
        <v/>
      </c>
      <c r="BA56" s="328"/>
      <c r="BD56" s="341" t="str">
        <f>IF($B55="", "", IFERROR(INDEX('Game Setup'!$ML$8:$NE$176, MATCH(BD55, 'Game Setup'!$NM$8:$NM$176, 0), MATCH($B55, 'Game Setup'!$ML$7:$NE$7, 0)), ""))</f>
        <v/>
      </c>
      <c r="BF56" s="341" t="str">
        <f>IF($B55="", "", IFERROR(INDEX('Game Setup'!$ML$8:$NE$176, MATCH(BF55, 'Game Setup'!$NM$8:$NM$176, 0), MATCH($B55, 'Game Setup'!$ML$7:$NE$7, 0)), ""))</f>
        <v/>
      </c>
      <c r="BH56" s="341" t="str">
        <f>IF($B55="", "", IFERROR(INDEX('Game Setup'!$ML$8:$NE$176, MATCH(BH55, 'Game Setup'!$NM$8:$NM$176, 0), MATCH($B55, 'Game Setup'!$ML$7:$NE$7, 0)), ""))</f>
        <v/>
      </c>
      <c r="BJ56" s="341" t="str">
        <f>IF($B55="", "", IFERROR(INDEX('Game Setup'!$ML$8:$NE$176, MATCH(BJ55, 'Game Setup'!$NM$8:$NM$176, 0), MATCH($B55, 'Game Setup'!$ML$7:$NE$7, 0)), ""))</f>
        <v/>
      </c>
      <c r="BL56" s="10" t="str">
        <f t="shared" ref="BL56" si="138">P56</f>
        <v/>
      </c>
      <c r="BN56" s="10" t="str">
        <f>R56</f>
        <v/>
      </c>
      <c r="BP56" s="341" t="str">
        <f t="shared" ref="BP56" si="139">IF($B55="", "", "X")</f>
        <v/>
      </c>
      <c r="BR56" s="10" t="str">
        <f t="shared" ref="BR56" si="140">T56</f>
        <v/>
      </c>
      <c r="BT56" s="361"/>
    </row>
    <row r="57" spans="1:72" ht="15" customHeight="1" x14ac:dyDescent="0.25">
      <c r="A57" s="78"/>
      <c r="B57" s="217"/>
      <c r="C57" s="217"/>
      <c r="D57" s="217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37"/>
      <c r="Q57" s="337"/>
      <c r="R57" s="337"/>
      <c r="S57" s="337"/>
      <c r="T57" s="337"/>
      <c r="U57" s="337"/>
      <c r="V57" s="78"/>
      <c r="AF57" s="219"/>
      <c r="AH57" s="328"/>
      <c r="AI57" s="328"/>
      <c r="AK57" s="328"/>
      <c r="AL57" s="328"/>
      <c r="AN57" s="328"/>
      <c r="AO57" s="328"/>
      <c r="AQ57" s="328"/>
      <c r="AR57" s="328"/>
      <c r="AT57" s="328"/>
      <c r="AU57" s="328"/>
      <c r="AW57" s="328"/>
      <c r="AX57" s="328"/>
      <c r="AZ57" s="328"/>
      <c r="BA57" s="328"/>
      <c r="BD57" s="342"/>
      <c r="BF57" s="342"/>
      <c r="BH57" s="342"/>
      <c r="BJ57" s="342"/>
      <c r="BL57" s="11" t="str">
        <f t="shared" ref="BL57" si="141">P56</f>
        <v/>
      </c>
      <c r="BN57" s="11" t="str">
        <f>R56</f>
        <v/>
      </c>
      <c r="BP57" s="342"/>
      <c r="BR57" s="11" t="str">
        <f t="shared" ref="BR57" si="142">T56</f>
        <v/>
      </c>
      <c r="BT57" s="209"/>
    </row>
    <row r="58" spans="1:72" x14ac:dyDescent="0.2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BT58" s="209"/>
    </row>
    <row r="59" spans="1:72" x14ac:dyDescent="0.25">
      <c r="A59" s="78"/>
      <c r="B59" s="216" t="str">
        <f>IFERROR(INDEX(Trades!$DD$8:$DD$27, MATCH($AF59, Trades!$DK$8:$DK$27, 0)), "")</f>
        <v/>
      </c>
      <c r="C59" s="216"/>
      <c r="D59" s="216"/>
      <c r="E59" s="338" t="str">
        <f>IFERROR(H59/E60, "")</f>
        <v/>
      </c>
      <c r="F59" s="338"/>
      <c r="G59" s="338"/>
      <c r="H59" s="339" t="str">
        <f>IFERROR(INDEX(Trades!$DF$8:$DF$27, MATCH($AF60, Trades!$DK$8:$DK$27, 0)), "")</f>
        <v/>
      </c>
      <c r="I59" s="339"/>
      <c r="J59" s="339"/>
      <c r="K59" s="339"/>
      <c r="L59" s="339"/>
      <c r="M59" s="339"/>
      <c r="N59" s="339"/>
      <c r="O59" s="81" t="str">
        <f>IF(H59="", "", $AD$11)</f>
        <v/>
      </c>
      <c r="P59" s="336" t="str">
        <f t="shared" ref="P59" si="143">IFERROR($BD60-BF60, "")</f>
        <v/>
      </c>
      <c r="Q59" s="336"/>
      <c r="R59" s="336" t="str">
        <f>IFERROR($BD60-BH60, "")</f>
        <v/>
      </c>
      <c r="S59" s="336"/>
      <c r="T59" s="336" t="str">
        <f t="shared" ref="T59" si="144">IFERROR($BD60-BJ60, "")</f>
        <v/>
      </c>
      <c r="U59" s="336"/>
      <c r="V59" s="78"/>
      <c r="AF59" s="12">
        <f t="shared" ref="AF59" si="145">AF60</f>
        <v>13</v>
      </c>
      <c r="BD59" s="12">
        <v>1</v>
      </c>
      <c r="BF59" s="12">
        <f>$BJ$6</f>
        <v>25</v>
      </c>
      <c r="BH59" s="12">
        <f>$BJ$7</f>
        <v>7</v>
      </c>
      <c r="BJ59" s="12">
        <v>2</v>
      </c>
      <c r="BL59" s="9" t="str">
        <f t="shared" ref="BL59" si="146">P60</f>
        <v/>
      </c>
      <c r="BN59" s="9" t="str">
        <f>R60</f>
        <v/>
      </c>
      <c r="BR59" s="9" t="str">
        <f t="shared" ref="BR59" si="147">T60</f>
        <v/>
      </c>
      <c r="BT59" s="360" t="str">
        <f>IFERROR(INDEX(Trades!$EE$8:$EE$27, MATCH($B59, Trades!$DD$8:$DD$27, 0)), "")</f>
        <v/>
      </c>
    </row>
    <row r="60" spans="1:72" ht="15" customHeight="1" x14ac:dyDescent="0.25">
      <c r="A60" s="78"/>
      <c r="B60" s="217" t="str">
        <f>IF(B59="", "", IF(IFERROR(INDEX('Dev Settings'!$L$10:$L$29, MATCH(B59, 'Dev Settings'!$B$10:$B$29, 0)), "")="", "", IFERROR(INDEX('Dev Settings'!$L$10:$L$29, MATCH(B59, 'Dev Settings'!$B$10:$B$29, 0)), "")))</f>
        <v/>
      </c>
      <c r="C60" s="217"/>
      <c r="D60" s="217"/>
      <c r="E60" s="340" t="str">
        <f>IFERROR(INDEX(Trades!$DE$8:$DE$27, MATCH($AF60, Trades!$DK$8:$DK$27, 0)), "")</f>
        <v/>
      </c>
      <c r="F60" s="340"/>
      <c r="G60" s="340"/>
      <c r="H60" s="340"/>
      <c r="I60" s="340"/>
      <c r="J60" s="340"/>
      <c r="K60" s="340"/>
      <c r="L60" s="340"/>
      <c r="M60" s="340"/>
      <c r="N60" s="340"/>
      <c r="O60" s="340"/>
      <c r="P60" s="337" t="str">
        <f t="shared" ref="P60" si="148">IF(P59="", "", IF(P59=0, $AD$14, IF(P59&gt;0, $AD$12, IF(P59&lt;0, $AD$13, ""))))</f>
        <v/>
      </c>
      <c r="Q60" s="337"/>
      <c r="R60" s="337" t="str">
        <f>IF(R59="", "", IF(R59=0, $AD$14, IF(R59&gt;0, $AD$12, IF(R59&lt;0, $AD$13, ""))))</f>
        <v/>
      </c>
      <c r="S60" s="337"/>
      <c r="T60" s="337" t="str">
        <f t="shared" ref="T60" si="149">IF(T59="", "", IF(T59=0, $AD$14, IF(T59&gt;0, $AD$12, IF(T59&lt;0, $AD$13, ""))))</f>
        <v/>
      </c>
      <c r="U60" s="337"/>
      <c r="V60" s="78"/>
      <c r="AF60" s="218">
        <f t="shared" ref="AF60" si="150">AF56+1</f>
        <v>13</v>
      </c>
      <c r="AH60" s="328" t="str">
        <f>IF($B59="", "", IFERROR(INDEX('Game Setup'!$ML$8:$NE$176, MATCH(AH$3, 'Game Setup'!$NM$8:$NM$176, 0), MATCH($B59, 'Game Setup'!$ML$7:$NE$7, 0)), ""))</f>
        <v/>
      </c>
      <c r="AI60" s="328"/>
      <c r="AK60" s="328" t="str">
        <f>IF($B59="", "", IFERROR(INDEX('Game Setup'!$ML$8:$NE$176, MATCH(AK$3, 'Game Setup'!$NM$8:$NM$176, 0), MATCH($B59, 'Game Setup'!$ML$7:$NE$7, 0)), ""))</f>
        <v/>
      </c>
      <c r="AL60" s="328"/>
      <c r="AN60" s="328" t="str">
        <f>IF($B59="", "", IFERROR(INDEX('Game Setup'!$ML$8:$NE$176, MATCH(AN$3, 'Game Setup'!$NM$8:$NM$176, 0), MATCH($B59, 'Game Setup'!$ML$7:$NE$7, 0)), ""))</f>
        <v/>
      </c>
      <c r="AO60" s="328"/>
      <c r="AQ60" s="328" t="str">
        <f>IF($B59="", "", IFERROR(INDEX('Game Setup'!$ML$8:$NE$176, MATCH(AQ$3, 'Game Setup'!$NM$8:$NM$176, 0), MATCH($B59, 'Game Setup'!$ML$7:$NE$7, 0)), ""))</f>
        <v/>
      </c>
      <c r="AR60" s="328"/>
      <c r="AT60" s="328" t="str">
        <f>IF($B59="", "", IFERROR(INDEX('Game Setup'!$ML$8:$NE$176, MATCH(AT$3, 'Game Setup'!$NM$8:$NM$176, 0), MATCH($B59, 'Game Setup'!$ML$7:$NE$7, 0)), ""))</f>
        <v/>
      </c>
      <c r="AU60" s="328"/>
      <c r="AW60" s="328" t="str">
        <f>IF($B59="", "", IFERROR(INDEX('Game Setup'!$ML$8:$NE$176, MATCH(AW$3, 'Game Setup'!$NM$8:$NM$176, 0), MATCH($B59, 'Game Setup'!$ML$7:$NE$7, 0)), ""))</f>
        <v/>
      </c>
      <c r="AX60" s="328"/>
      <c r="AZ60" s="328" t="str">
        <f>IF($B59="", "", IFERROR(INDEX('Game Setup'!$ML$8:$NE$176, MATCH(AZ$3, 'Game Setup'!$NM$8:$NM$176, 0), MATCH($B59, 'Game Setup'!$ML$7:$NE$7, 0)), ""))</f>
        <v/>
      </c>
      <c r="BA60" s="328"/>
      <c r="BD60" s="341" t="str">
        <f>IF($B59="", "", IFERROR(INDEX('Game Setup'!$ML$8:$NE$176, MATCH(BD59, 'Game Setup'!$NM$8:$NM$176, 0), MATCH($B59, 'Game Setup'!$ML$7:$NE$7, 0)), ""))</f>
        <v/>
      </c>
      <c r="BF60" s="341" t="str">
        <f>IF($B59="", "", IFERROR(INDEX('Game Setup'!$ML$8:$NE$176, MATCH(BF59, 'Game Setup'!$NM$8:$NM$176, 0), MATCH($B59, 'Game Setup'!$ML$7:$NE$7, 0)), ""))</f>
        <v/>
      </c>
      <c r="BH60" s="341" t="str">
        <f>IF($B59="", "", IFERROR(INDEX('Game Setup'!$ML$8:$NE$176, MATCH(BH59, 'Game Setup'!$NM$8:$NM$176, 0), MATCH($B59, 'Game Setup'!$ML$7:$NE$7, 0)), ""))</f>
        <v/>
      </c>
      <c r="BJ60" s="341" t="str">
        <f>IF($B59="", "", IFERROR(INDEX('Game Setup'!$ML$8:$NE$176, MATCH(BJ59, 'Game Setup'!$NM$8:$NM$176, 0), MATCH($B59, 'Game Setup'!$ML$7:$NE$7, 0)), ""))</f>
        <v/>
      </c>
      <c r="BL60" s="10" t="str">
        <f t="shared" ref="BL60" si="151">P60</f>
        <v/>
      </c>
      <c r="BN60" s="10" t="str">
        <f>R60</f>
        <v/>
      </c>
      <c r="BP60" s="341" t="str">
        <f t="shared" ref="BP60" si="152">IF($B59="", "", "X")</f>
        <v/>
      </c>
      <c r="BR60" s="10" t="str">
        <f t="shared" ref="BR60" si="153">T60</f>
        <v/>
      </c>
      <c r="BT60" s="361"/>
    </row>
    <row r="61" spans="1:72" ht="15" customHeight="1" x14ac:dyDescent="0.25">
      <c r="A61" s="78"/>
      <c r="B61" s="217"/>
      <c r="C61" s="217"/>
      <c r="D61" s="217"/>
      <c r="E61" s="340"/>
      <c r="F61" s="340"/>
      <c r="G61" s="340"/>
      <c r="H61" s="340"/>
      <c r="I61" s="340"/>
      <c r="J61" s="340"/>
      <c r="K61" s="340"/>
      <c r="L61" s="340"/>
      <c r="M61" s="340"/>
      <c r="N61" s="340"/>
      <c r="O61" s="340"/>
      <c r="P61" s="337"/>
      <c r="Q61" s="337"/>
      <c r="R61" s="337"/>
      <c r="S61" s="337"/>
      <c r="T61" s="337"/>
      <c r="U61" s="337"/>
      <c r="V61" s="78"/>
      <c r="AF61" s="219"/>
      <c r="AH61" s="328"/>
      <c r="AI61" s="328"/>
      <c r="AK61" s="328"/>
      <c r="AL61" s="328"/>
      <c r="AN61" s="328"/>
      <c r="AO61" s="328"/>
      <c r="AQ61" s="328"/>
      <c r="AR61" s="328"/>
      <c r="AT61" s="328"/>
      <c r="AU61" s="328"/>
      <c r="AW61" s="328"/>
      <c r="AX61" s="328"/>
      <c r="AZ61" s="328"/>
      <c r="BA61" s="328"/>
      <c r="BD61" s="342"/>
      <c r="BF61" s="342"/>
      <c r="BH61" s="342"/>
      <c r="BJ61" s="342"/>
      <c r="BL61" s="11" t="str">
        <f t="shared" ref="BL61" si="154">P60</f>
        <v/>
      </c>
      <c r="BN61" s="11" t="str">
        <f>R60</f>
        <v/>
      </c>
      <c r="BP61" s="342"/>
      <c r="BR61" s="11" t="str">
        <f t="shared" ref="BR61" si="155">T60</f>
        <v/>
      </c>
      <c r="BT61" s="209"/>
    </row>
    <row r="62" spans="1:72" x14ac:dyDescent="0.2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BT62" s="209"/>
    </row>
    <row r="63" spans="1:72" x14ac:dyDescent="0.25">
      <c r="A63" s="78"/>
      <c r="B63" s="216" t="str">
        <f>IFERROR(INDEX(Trades!$DD$8:$DD$27, MATCH($AF63, Trades!$DK$8:$DK$27, 0)), "")</f>
        <v/>
      </c>
      <c r="C63" s="216"/>
      <c r="D63" s="216"/>
      <c r="E63" s="338" t="str">
        <f>IFERROR(H63/E64, "")</f>
        <v/>
      </c>
      <c r="F63" s="338"/>
      <c r="G63" s="338"/>
      <c r="H63" s="339" t="str">
        <f>IFERROR(INDEX(Trades!$DF$8:$DF$27, MATCH($AF64, Trades!$DK$8:$DK$27, 0)), "")</f>
        <v/>
      </c>
      <c r="I63" s="339"/>
      <c r="J63" s="339"/>
      <c r="K63" s="339"/>
      <c r="L63" s="339"/>
      <c r="M63" s="339"/>
      <c r="N63" s="339"/>
      <c r="O63" s="81" t="str">
        <f>IF(H63="", "", $AD$11)</f>
        <v/>
      </c>
      <c r="P63" s="336" t="str">
        <f t="shared" ref="P63" si="156">IFERROR($BD64-BF64, "")</f>
        <v/>
      </c>
      <c r="Q63" s="336"/>
      <c r="R63" s="336" t="str">
        <f>IFERROR($BD64-BH64, "")</f>
        <v/>
      </c>
      <c r="S63" s="336"/>
      <c r="T63" s="336" t="str">
        <f t="shared" ref="T63" si="157">IFERROR($BD64-BJ64, "")</f>
        <v/>
      </c>
      <c r="U63" s="336"/>
      <c r="V63" s="78"/>
      <c r="AF63" s="12">
        <f t="shared" ref="AF63" si="158">AF64</f>
        <v>14</v>
      </c>
      <c r="BD63" s="12">
        <v>1</v>
      </c>
      <c r="BF63" s="12">
        <f>$BJ$6</f>
        <v>25</v>
      </c>
      <c r="BH63" s="12">
        <f>$BJ$7</f>
        <v>7</v>
      </c>
      <c r="BJ63" s="12">
        <v>2</v>
      </c>
      <c r="BL63" s="9" t="str">
        <f t="shared" ref="BL63" si="159">P64</f>
        <v/>
      </c>
      <c r="BN63" s="9" t="str">
        <f>R64</f>
        <v/>
      </c>
      <c r="BR63" s="9" t="str">
        <f t="shared" ref="BR63" si="160">T64</f>
        <v/>
      </c>
      <c r="BT63" s="360" t="str">
        <f>IFERROR(INDEX(Trades!$EE$8:$EE$27, MATCH($B63, Trades!$DD$8:$DD$27, 0)), "")</f>
        <v/>
      </c>
    </row>
    <row r="64" spans="1:72" ht="15" customHeight="1" x14ac:dyDescent="0.25">
      <c r="A64" s="78"/>
      <c r="B64" s="217" t="str">
        <f>IF(B63="", "", IF(IFERROR(INDEX('Dev Settings'!$L$10:$L$29, MATCH(B63, 'Dev Settings'!$B$10:$B$29, 0)), "")="", "", IFERROR(INDEX('Dev Settings'!$L$10:$L$29, MATCH(B63, 'Dev Settings'!$B$10:$B$29, 0)), "")))</f>
        <v/>
      </c>
      <c r="C64" s="217"/>
      <c r="D64" s="217"/>
      <c r="E64" s="340" t="str">
        <f>IFERROR(INDEX(Trades!$DE$8:$DE$27, MATCH($AF64, Trades!$DK$8:$DK$27, 0)), "")</f>
        <v/>
      </c>
      <c r="F64" s="340"/>
      <c r="G64" s="340"/>
      <c r="H64" s="340"/>
      <c r="I64" s="340"/>
      <c r="J64" s="340"/>
      <c r="K64" s="340"/>
      <c r="L64" s="340"/>
      <c r="M64" s="340"/>
      <c r="N64" s="340"/>
      <c r="O64" s="340"/>
      <c r="P64" s="337" t="str">
        <f t="shared" ref="P64" si="161">IF(P63="", "", IF(P63=0, $AD$14, IF(P63&gt;0, $AD$12, IF(P63&lt;0, $AD$13, ""))))</f>
        <v/>
      </c>
      <c r="Q64" s="337"/>
      <c r="R64" s="337" t="str">
        <f>IF(R63="", "", IF(R63=0, $AD$14, IF(R63&gt;0, $AD$12, IF(R63&lt;0, $AD$13, ""))))</f>
        <v/>
      </c>
      <c r="S64" s="337"/>
      <c r="T64" s="337" t="str">
        <f t="shared" ref="T64" si="162">IF(T63="", "", IF(T63=0, $AD$14, IF(T63&gt;0, $AD$12, IF(T63&lt;0, $AD$13, ""))))</f>
        <v/>
      </c>
      <c r="U64" s="337"/>
      <c r="V64" s="78"/>
      <c r="AF64" s="218">
        <f t="shared" ref="AF64" si="163">AF60+1</f>
        <v>14</v>
      </c>
      <c r="AH64" s="328" t="str">
        <f>IF($B63="", "", IFERROR(INDEX('Game Setup'!$ML$8:$NE$176, MATCH(AH$3, 'Game Setup'!$NM$8:$NM$176, 0), MATCH($B63, 'Game Setup'!$ML$7:$NE$7, 0)), ""))</f>
        <v/>
      </c>
      <c r="AI64" s="328"/>
      <c r="AK64" s="328" t="str">
        <f>IF($B63="", "", IFERROR(INDEX('Game Setup'!$ML$8:$NE$176, MATCH(AK$3, 'Game Setup'!$NM$8:$NM$176, 0), MATCH($B63, 'Game Setup'!$ML$7:$NE$7, 0)), ""))</f>
        <v/>
      </c>
      <c r="AL64" s="328"/>
      <c r="AN64" s="328" t="str">
        <f>IF($B63="", "", IFERROR(INDEX('Game Setup'!$ML$8:$NE$176, MATCH(AN$3, 'Game Setup'!$NM$8:$NM$176, 0), MATCH($B63, 'Game Setup'!$ML$7:$NE$7, 0)), ""))</f>
        <v/>
      </c>
      <c r="AO64" s="328"/>
      <c r="AQ64" s="328" t="str">
        <f>IF($B63="", "", IFERROR(INDEX('Game Setup'!$ML$8:$NE$176, MATCH(AQ$3, 'Game Setup'!$NM$8:$NM$176, 0), MATCH($B63, 'Game Setup'!$ML$7:$NE$7, 0)), ""))</f>
        <v/>
      </c>
      <c r="AR64" s="328"/>
      <c r="AT64" s="328" t="str">
        <f>IF($B63="", "", IFERROR(INDEX('Game Setup'!$ML$8:$NE$176, MATCH(AT$3, 'Game Setup'!$NM$8:$NM$176, 0), MATCH($B63, 'Game Setup'!$ML$7:$NE$7, 0)), ""))</f>
        <v/>
      </c>
      <c r="AU64" s="328"/>
      <c r="AW64" s="328" t="str">
        <f>IF($B63="", "", IFERROR(INDEX('Game Setup'!$ML$8:$NE$176, MATCH(AW$3, 'Game Setup'!$NM$8:$NM$176, 0), MATCH($B63, 'Game Setup'!$ML$7:$NE$7, 0)), ""))</f>
        <v/>
      </c>
      <c r="AX64" s="328"/>
      <c r="AZ64" s="328" t="str">
        <f>IF($B63="", "", IFERROR(INDEX('Game Setup'!$ML$8:$NE$176, MATCH(AZ$3, 'Game Setup'!$NM$8:$NM$176, 0), MATCH($B63, 'Game Setup'!$ML$7:$NE$7, 0)), ""))</f>
        <v/>
      </c>
      <c r="BA64" s="328"/>
      <c r="BD64" s="341" t="str">
        <f>IF($B63="", "", IFERROR(INDEX('Game Setup'!$ML$8:$NE$176, MATCH(BD63, 'Game Setup'!$NM$8:$NM$176, 0), MATCH($B63, 'Game Setup'!$ML$7:$NE$7, 0)), ""))</f>
        <v/>
      </c>
      <c r="BF64" s="341" t="str">
        <f>IF($B63="", "", IFERROR(INDEX('Game Setup'!$ML$8:$NE$176, MATCH(BF63, 'Game Setup'!$NM$8:$NM$176, 0), MATCH($B63, 'Game Setup'!$ML$7:$NE$7, 0)), ""))</f>
        <v/>
      </c>
      <c r="BH64" s="341" t="str">
        <f>IF($B63="", "", IFERROR(INDEX('Game Setup'!$ML$8:$NE$176, MATCH(BH63, 'Game Setup'!$NM$8:$NM$176, 0), MATCH($B63, 'Game Setup'!$ML$7:$NE$7, 0)), ""))</f>
        <v/>
      </c>
      <c r="BJ64" s="341" t="str">
        <f>IF($B63="", "", IFERROR(INDEX('Game Setup'!$ML$8:$NE$176, MATCH(BJ63, 'Game Setup'!$NM$8:$NM$176, 0), MATCH($B63, 'Game Setup'!$ML$7:$NE$7, 0)), ""))</f>
        <v/>
      </c>
      <c r="BL64" s="10" t="str">
        <f t="shared" ref="BL64" si="164">P64</f>
        <v/>
      </c>
      <c r="BN64" s="10" t="str">
        <f>R64</f>
        <v/>
      </c>
      <c r="BP64" s="341" t="str">
        <f t="shared" ref="BP64" si="165">IF($B63="", "", "X")</f>
        <v/>
      </c>
      <c r="BR64" s="10" t="str">
        <f t="shared" ref="BR64" si="166">T64</f>
        <v/>
      </c>
      <c r="BT64" s="361"/>
    </row>
    <row r="65" spans="1:72" ht="15" customHeight="1" x14ac:dyDescent="0.25">
      <c r="A65" s="78"/>
      <c r="B65" s="217"/>
      <c r="C65" s="217"/>
      <c r="D65" s="217"/>
      <c r="E65" s="340"/>
      <c r="F65" s="340"/>
      <c r="G65" s="340"/>
      <c r="H65" s="340"/>
      <c r="I65" s="340"/>
      <c r="J65" s="340"/>
      <c r="K65" s="340"/>
      <c r="L65" s="340"/>
      <c r="M65" s="340"/>
      <c r="N65" s="340"/>
      <c r="O65" s="340"/>
      <c r="P65" s="337"/>
      <c r="Q65" s="337"/>
      <c r="R65" s="337"/>
      <c r="S65" s="337"/>
      <c r="T65" s="337"/>
      <c r="U65" s="337"/>
      <c r="V65" s="78"/>
      <c r="AF65" s="219"/>
      <c r="AH65" s="328"/>
      <c r="AI65" s="328"/>
      <c r="AK65" s="328"/>
      <c r="AL65" s="328"/>
      <c r="AN65" s="328"/>
      <c r="AO65" s="328"/>
      <c r="AQ65" s="328"/>
      <c r="AR65" s="328"/>
      <c r="AT65" s="328"/>
      <c r="AU65" s="328"/>
      <c r="AW65" s="328"/>
      <c r="AX65" s="328"/>
      <c r="AZ65" s="328"/>
      <c r="BA65" s="328"/>
      <c r="BD65" s="342"/>
      <c r="BF65" s="342"/>
      <c r="BH65" s="342"/>
      <c r="BJ65" s="342"/>
      <c r="BL65" s="11" t="str">
        <f t="shared" ref="BL65" si="167">P64</f>
        <v/>
      </c>
      <c r="BN65" s="11" t="str">
        <f>R64</f>
        <v/>
      </c>
      <c r="BP65" s="342"/>
      <c r="BR65" s="11" t="str">
        <f t="shared" ref="BR65" si="168">T64</f>
        <v/>
      </c>
      <c r="BT65" s="209"/>
    </row>
    <row r="66" spans="1:72" x14ac:dyDescent="0.2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BT66" s="209"/>
    </row>
    <row r="67" spans="1:72" x14ac:dyDescent="0.25">
      <c r="A67" s="78"/>
      <c r="B67" s="216" t="str">
        <f>IFERROR(INDEX(Trades!$DD$8:$DD$27, MATCH($AF67, Trades!$DK$8:$DK$27, 0)), "")</f>
        <v/>
      </c>
      <c r="C67" s="216"/>
      <c r="D67" s="216"/>
      <c r="E67" s="338" t="str">
        <f>IFERROR(H67/E68, "")</f>
        <v/>
      </c>
      <c r="F67" s="338"/>
      <c r="G67" s="338"/>
      <c r="H67" s="339" t="str">
        <f>IFERROR(INDEX(Trades!$DF$8:$DF$27, MATCH($AF68, Trades!$DK$8:$DK$27, 0)), "")</f>
        <v/>
      </c>
      <c r="I67" s="339"/>
      <c r="J67" s="339"/>
      <c r="K67" s="339"/>
      <c r="L67" s="339"/>
      <c r="M67" s="339"/>
      <c r="N67" s="339"/>
      <c r="O67" s="81" t="str">
        <f>IF(H67="", "", $AD$11)</f>
        <v/>
      </c>
      <c r="P67" s="336" t="str">
        <f t="shared" ref="P67" si="169">IFERROR($BD68-BF68, "")</f>
        <v/>
      </c>
      <c r="Q67" s="336"/>
      <c r="R67" s="336" t="str">
        <f>IFERROR($BD68-BH68, "")</f>
        <v/>
      </c>
      <c r="S67" s="336"/>
      <c r="T67" s="336" t="str">
        <f t="shared" ref="T67" si="170">IFERROR($BD68-BJ68, "")</f>
        <v/>
      </c>
      <c r="U67" s="336"/>
      <c r="V67" s="78"/>
      <c r="AF67" s="12">
        <f t="shared" ref="AF67:AF87" si="171">AF68</f>
        <v>15</v>
      </c>
      <c r="BD67" s="12">
        <v>1</v>
      </c>
      <c r="BF67" s="12">
        <f>$BJ$6</f>
        <v>25</v>
      </c>
      <c r="BH67" s="12">
        <f>$BJ$7</f>
        <v>7</v>
      </c>
      <c r="BJ67" s="12">
        <v>2</v>
      </c>
      <c r="BL67" s="9" t="str">
        <f t="shared" ref="BL67" si="172">P68</f>
        <v/>
      </c>
      <c r="BN67" s="9" t="str">
        <f>R68</f>
        <v/>
      </c>
      <c r="BR67" s="9" t="str">
        <f t="shared" ref="BR67" si="173">T68</f>
        <v/>
      </c>
      <c r="BT67" s="360" t="str">
        <f>IFERROR(INDEX(Trades!$EE$8:$EE$27, MATCH($B67, Trades!$DD$8:$DD$27, 0)), "")</f>
        <v/>
      </c>
    </row>
    <row r="68" spans="1:72" ht="15" customHeight="1" x14ac:dyDescent="0.25">
      <c r="A68" s="78"/>
      <c r="B68" s="217" t="str">
        <f>IF(B67="", "", IF(IFERROR(INDEX('Dev Settings'!$L$10:$L$29, MATCH(B67, 'Dev Settings'!$B$10:$B$29, 0)), "")="", "", IFERROR(INDEX('Dev Settings'!$L$10:$L$29, MATCH(B67, 'Dev Settings'!$B$10:$B$29, 0)), "")))</f>
        <v/>
      </c>
      <c r="C68" s="217"/>
      <c r="D68" s="217"/>
      <c r="E68" s="340" t="str">
        <f>IFERROR(INDEX(Trades!$DE$8:$DE$27, MATCH($AF68, Trades!$DK$8:$DK$27, 0)), "")</f>
        <v/>
      </c>
      <c r="F68" s="340"/>
      <c r="G68" s="340"/>
      <c r="H68" s="340"/>
      <c r="I68" s="340"/>
      <c r="J68" s="340"/>
      <c r="K68" s="340"/>
      <c r="L68" s="340"/>
      <c r="M68" s="340"/>
      <c r="N68" s="340"/>
      <c r="O68" s="340"/>
      <c r="P68" s="337" t="str">
        <f t="shared" ref="P68" si="174">IF(P67="", "", IF(P67=0, $AD$14, IF(P67&gt;0, $AD$12, IF(P67&lt;0, $AD$13, ""))))</f>
        <v/>
      </c>
      <c r="Q68" s="337"/>
      <c r="R68" s="337" t="str">
        <f>IF(R67="", "", IF(R67=0, $AD$14, IF(R67&gt;0, $AD$12, IF(R67&lt;0, $AD$13, ""))))</f>
        <v/>
      </c>
      <c r="S68" s="337"/>
      <c r="T68" s="337" t="str">
        <f t="shared" ref="T68" si="175">IF(T67="", "", IF(T67=0, $AD$14, IF(T67&gt;0, $AD$12, IF(T67&lt;0, $AD$13, ""))))</f>
        <v/>
      </c>
      <c r="U68" s="337"/>
      <c r="V68" s="78"/>
      <c r="AF68" s="218">
        <f t="shared" ref="AF68" si="176">AF64+1</f>
        <v>15</v>
      </c>
      <c r="AH68" s="328" t="str">
        <f>IF($B67="", "", IFERROR(INDEX('Game Setup'!$ML$8:$NE$176, MATCH(AH$3, 'Game Setup'!$NM$8:$NM$176, 0), MATCH($B67, 'Game Setup'!$ML$7:$NE$7, 0)), ""))</f>
        <v/>
      </c>
      <c r="AI68" s="328"/>
      <c r="AK68" s="328" t="str">
        <f>IF($B67="", "", IFERROR(INDEX('Game Setup'!$ML$8:$NE$176, MATCH(AK$3, 'Game Setup'!$NM$8:$NM$176, 0), MATCH($B67, 'Game Setup'!$ML$7:$NE$7, 0)), ""))</f>
        <v/>
      </c>
      <c r="AL68" s="328"/>
      <c r="AN68" s="328" t="str">
        <f>IF($B67="", "", IFERROR(INDEX('Game Setup'!$ML$8:$NE$176, MATCH(AN$3, 'Game Setup'!$NM$8:$NM$176, 0), MATCH($B67, 'Game Setup'!$ML$7:$NE$7, 0)), ""))</f>
        <v/>
      </c>
      <c r="AO68" s="328"/>
      <c r="AQ68" s="328" t="str">
        <f>IF($B67="", "", IFERROR(INDEX('Game Setup'!$ML$8:$NE$176, MATCH(AQ$3, 'Game Setup'!$NM$8:$NM$176, 0), MATCH($B67, 'Game Setup'!$ML$7:$NE$7, 0)), ""))</f>
        <v/>
      </c>
      <c r="AR68" s="328"/>
      <c r="AT68" s="328" t="str">
        <f>IF($B67="", "", IFERROR(INDEX('Game Setup'!$ML$8:$NE$176, MATCH(AT$3, 'Game Setup'!$NM$8:$NM$176, 0), MATCH($B67, 'Game Setup'!$ML$7:$NE$7, 0)), ""))</f>
        <v/>
      </c>
      <c r="AU68" s="328"/>
      <c r="AW68" s="328" t="str">
        <f>IF($B67="", "", IFERROR(INDEX('Game Setup'!$ML$8:$NE$176, MATCH(AW$3, 'Game Setup'!$NM$8:$NM$176, 0), MATCH($B67, 'Game Setup'!$ML$7:$NE$7, 0)), ""))</f>
        <v/>
      </c>
      <c r="AX68" s="328"/>
      <c r="AZ68" s="328" t="str">
        <f>IF($B67="", "", IFERROR(INDEX('Game Setup'!$ML$8:$NE$176, MATCH(AZ$3, 'Game Setup'!$NM$8:$NM$176, 0), MATCH($B67, 'Game Setup'!$ML$7:$NE$7, 0)), ""))</f>
        <v/>
      </c>
      <c r="BA68" s="328"/>
      <c r="BD68" s="341" t="str">
        <f>IF($B67="", "", IFERROR(INDEX('Game Setup'!$ML$8:$NE$176, MATCH(BD67, 'Game Setup'!$NM$8:$NM$176, 0), MATCH($B67, 'Game Setup'!$ML$7:$NE$7, 0)), ""))</f>
        <v/>
      </c>
      <c r="BF68" s="341" t="str">
        <f>IF($B67="", "", IFERROR(INDEX('Game Setup'!$ML$8:$NE$176, MATCH(BF67, 'Game Setup'!$NM$8:$NM$176, 0), MATCH($B67, 'Game Setup'!$ML$7:$NE$7, 0)), ""))</f>
        <v/>
      </c>
      <c r="BH68" s="341" t="str">
        <f>IF($B67="", "", IFERROR(INDEX('Game Setup'!$ML$8:$NE$176, MATCH(BH67, 'Game Setup'!$NM$8:$NM$176, 0), MATCH($B67, 'Game Setup'!$ML$7:$NE$7, 0)), ""))</f>
        <v/>
      </c>
      <c r="BJ68" s="341" t="str">
        <f>IF($B67="", "", IFERROR(INDEX('Game Setup'!$ML$8:$NE$176, MATCH(BJ67, 'Game Setup'!$NM$8:$NM$176, 0), MATCH($B67, 'Game Setup'!$ML$7:$NE$7, 0)), ""))</f>
        <v/>
      </c>
      <c r="BL68" s="10" t="str">
        <f t="shared" ref="BL68" si="177">P68</f>
        <v/>
      </c>
      <c r="BN68" s="10" t="str">
        <f>R68</f>
        <v/>
      </c>
      <c r="BP68" s="341" t="str">
        <f t="shared" ref="BP68" si="178">IF($B67="", "", "X")</f>
        <v/>
      </c>
      <c r="BR68" s="10" t="str">
        <f t="shared" ref="BR68" si="179">T68</f>
        <v/>
      </c>
      <c r="BT68" s="361"/>
    </row>
    <row r="69" spans="1:72" ht="15" customHeight="1" x14ac:dyDescent="0.25">
      <c r="A69" s="78"/>
      <c r="B69" s="217"/>
      <c r="C69" s="217"/>
      <c r="D69" s="217"/>
      <c r="E69" s="340"/>
      <c r="F69" s="340"/>
      <c r="G69" s="340"/>
      <c r="H69" s="340"/>
      <c r="I69" s="340"/>
      <c r="J69" s="340"/>
      <c r="K69" s="340"/>
      <c r="L69" s="340"/>
      <c r="M69" s="340"/>
      <c r="N69" s="340"/>
      <c r="O69" s="340"/>
      <c r="P69" s="337"/>
      <c r="Q69" s="337"/>
      <c r="R69" s="337"/>
      <c r="S69" s="337"/>
      <c r="T69" s="337"/>
      <c r="U69" s="337"/>
      <c r="V69" s="78"/>
      <c r="AF69" s="219"/>
      <c r="AH69" s="328"/>
      <c r="AI69" s="328"/>
      <c r="AK69" s="328"/>
      <c r="AL69" s="328"/>
      <c r="AN69" s="328"/>
      <c r="AO69" s="328"/>
      <c r="AQ69" s="328"/>
      <c r="AR69" s="328"/>
      <c r="AT69" s="328"/>
      <c r="AU69" s="328"/>
      <c r="AW69" s="328"/>
      <c r="AX69" s="328"/>
      <c r="AZ69" s="328"/>
      <c r="BA69" s="328"/>
      <c r="BD69" s="342"/>
      <c r="BF69" s="342"/>
      <c r="BH69" s="342"/>
      <c r="BJ69" s="342"/>
      <c r="BL69" s="11" t="str">
        <f t="shared" ref="BL69" si="180">P68</f>
        <v/>
      </c>
      <c r="BN69" s="11" t="str">
        <f>R68</f>
        <v/>
      </c>
      <c r="BP69" s="342"/>
      <c r="BR69" s="11" t="str">
        <f t="shared" ref="BR69" si="181">T68</f>
        <v/>
      </c>
      <c r="BT69" s="209"/>
    </row>
    <row r="70" spans="1:72" x14ac:dyDescent="0.25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BT70" s="209"/>
    </row>
    <row r="71" spans="1:72" x14ac:dyDescent="0.25">
      <c r="A71" s="78"/>
      <c r="B71" s="216" t="str">
        <f>IFERROR(INDEX(Trades!$DD$8:$DD$27, MATCH($AF71, Trades!$DK$8:$DK$27, 0)), "")</f>
        <v/>
      </c>
      <c r="C71" s="216"/>
      <c r="D71" s="216"/>
      <c r="E71" s="338" t="str">
        <f>IFERROR(H71/E72, "")</f>
        <v/>
      </c>
      <c r="F71" s="338"/>
      <c r="G71" s="338"/>
      <c r="H71" s="339" t="str">
        <f>IFERROR(INDEX(Trades!$DF$8:$DF$27, MATCH($AF72, Trades!$DK$8:$DK$27, 0)), "")</f>
        <v/>
      </c>
      <c r="I71" s="339"/>
      <c r="J71" s="339"/>
      <c r="K71" s="339"/>
      <c r="L71" s="339"/>
      <c r="M71" s="339"/>
      <c r="N71" s="339"/>
      <c r="O71" s="81" t="str">
        <f>IF(H71="", "", $AD$11)</f>
        <v/>
      </c>
      <c r="P71" s="336" t="str">
        <f t="shared" ref="P71" si="182">IFERROR($BD72-BF72, "")</f>
        <v/>
      </c>
      <c r="Q71" s="336"/>
      <c r="R71" s="336" t="str">
        <f>IFERROR($BD72-BH72, "")</f>
        <v/>
      </c>
      <c r="S71" s="336"/>
      <c r="T71" s="336" t="str">
        <f t="shared" ref="T71" si="183">IFERROR($BD72-BJ72, "")</f>
        <v/>
      </c>
      <c r="U71" s="336"/>
      <c r="V71" s="78"/>
      <c r="AF71" s="12">
        <f t="shared" si="171"/>
        <v>16</v>
      </c>
      <c r="BD71" s="12">
        <v>1</v>
      </c>
      <c r="BF71" s="12">
        <f>$BJ$6</f>
        <v>25</v>
      </c>
      <c r="BH71" s="12">
        <f>$BJ$7</f>
        <v>7</v>
      </c>
      <c r="BJ71" s="12">
        <v>2</v>
      </c>
      <c r="BL71" s="9" t="str">
        <f t="shared" ref="BL71" si="184">P72</f>
        <v/>
      </c>
      <c r="BN71" s="9" t="str">
        <f>R72</f>
        <v/>
      </c>
      <c r="BR71" s="9" t="str">
        <f t="shared" ref="BR71" si="185">T72</f>
        <v/>
      </c>
      <c r="BT71" s="360" t="str">
        <f>IFERROR(INDEX(Trades!$EE$8:$EE$27, MATCH($B71, Trades!$DD$8:$DD$27, 0)), "")</f>
        <v/>
      </c>
    </row>
    <row r="72" spans="1:72" ht="15" customHeight="1" x14ac:dyDescent="0.25">
      <c r="A72" s="78"/>
      <c r="B72" s="217" t="str">
        <f>IF(B71="", "", IF(IFERROR(INDEX('Dev Settings'!$L$10:$L$29, MATCH(B71, 'Dev Settings'!$B$10:$B$29, 0)), "")="", "", IFERROR(INDEX('Dev Settings'!$L$10:$L$29, MATCH(B71, 'Dev Settings'!$B$10:$B$29, 0)), "")))</f>
        <v/>
      </c>
      <c r="C72" s="217"/>
      <c r="D72" s="217"/>
      <c r="E72" s="340" t="str">
        <f>IFERROR(INDEX(Trades!$DE$8:$DE$27, MATCH($AF72, Trades!$DK$8:$DK$27, 0)), "")</f>
        <v/>
      </c>
      <c r="F72" s="340"/>
      <c r="G72" s="340"/>
      <c r="H72" s="340"/>
      <c r="I72" s="340"/>
      <c r="J72" s="340"/>
      <c r="K72" s="340"/>
      <c r="L72" s="340"/>
      <c r="M72" s="340"/>
      <c r="N72" s="340"/>
      <c r="O72" s="340"/>
      <c r="P72" s="337" t="str">
        <f t="shared" ref="P72" si="186">IF(P71="", "", IF(P71=0, $AD$14, IF(P71&gt;0, $AD$12, IF(P71&lt;0, $AD$13, ""))))</f>
        <v/>
      </c>
      <c r="Q72" s="337"/>
      <c r="R72" s="337" t="str">
        <f>IF(R71="", "", IF(R71=0, $AD$14, IF(R71&gt;0, $AD$12, IF(R71&lt;0, $AD$13, ""))))</f>
        <v/>
      </c>
      <c r="S72" s="337"/>
      <c r="T72" s="337" t="str">
        <f t="shared" ref="T72" si="187">IF(T71="", "", IF(T71=0, $AD$14, IF(T71&gt;0, $AD$12, IF(T71&lt;0, $AD$13, ""))))</f>
        <v/>
      </c>
      <c r="U72" s="337"/>
      <c r="V72" s="78"/>
      <c r="AF72" s="218">
        <f t="shared" ref="AF72:AF88" si="188">AF68+1</f>
        <v>16</v>
      </c>
      <c r="AH72" s="328" t="str">
        <f>IF($B71="", "", IFERROR(INDEX('Game Setup'!$ML$8:$NE$176, MATCH(AH$3, 'Game Setup'!$NM$8:$NM$176, 0), MATCH($B71, 'Game Setup'!$ML$7:$NE$7, 0)), ""))</f>
        <v/>
      </c>
      <c r="AI72" s="328"/>
      <c r="AK72" s="328" t="str">
        <f>IF($B71="", "", IFERROR(INDEX('Game Setup'!$ML$8:$NE$176, MATCH(AK$3, 'Game Setup'!$NM$8:$NM$176, 0), MATCH($B71, 'Game Setup'!$ML$7:$NE$7, 0)), ""))</f>
        <v/>
      </c>
      <c r="AL72" s="328"/>
      <c r="AN72" s="328" t="str">
        <f>IF($B71="", "", IFERROR(INDEX('Game Setup'!$ML$8:$NE$176, MATCH(AN$3, 'Game Setup'!$NM$8:$NM$176, 0), MATCH($B71, 'Game Setup'!$ML$7:$NE$7, 0)), ""))</f>
        <v/>
      </c>
      <c r="AO72" s="328"/>
      <c r="AQ72" s="328" t="str">
        <f>IF($B71="", "", IFERROR(INDEX('Game Setup'!$ML$8:$NE$176, MATCH(AQ$3, 'Game Setup'!$NM$8:$NM$176, 0), MATCH($B71, 'Game Setup'!$ML$7:$NE$7, 0)), ""))</f>
        <v/>
      </c>
      <c r="AR72" s="328"/>
      <c r="AT72" s="328" t="str">
        <f>IF($B71="", "", IFERROR(INDEX('Game Setup'!$ML$8:$NE$176, MATCH(AT$3, 'Game Setup'!$NM$8:$NM$176, 0), MATCH($B71, 'Game Setup'!$ML$7:$NE$7, 0)), ""))</f>
        <v/>
      </c>
      <c r="AU72" s="328"/>
      <c r="AW72" s="328" t="str">
        <f>IF($B71="", "", IFERROR(INDEX('Game Setup'!$ML$8:$NE$176, MATCH(AW$3, 'Game Setup'!$NM$8:$NM$176, 0), MATCH($B71, 'Game Setup'!$ML$7:$NE$7, 0)), ""))</f>
        <v/>
      </c>
      <c r="AX72" s="328"/>
      <c r="AZ72" s="328" t="str">
        <f>IF($B71="", "", IFERROR(INDEX('Game Setup'!$ML$8:$NE$176, MATCH(AZ$3, 'Game Setup'!$NM$8:$NM$176, 0), MATCH($B71, 'Game Setup'!$ML$7:$NE$7, 0)), ""))</f>
        <v/>
      </c>
      <c r="BA72" s="328"/>
      <c r="BD72" s="341" t="str">
        <f>IF($B71="", "", IFERROR(INDEX('Game Setup'!$ML$8:$NE$176, MATCH(BD71, 'Game Setup'!$NM$8:$NM$176, 0), MATCH($B71, 'Game Setup'!$ML$7:$NE$7, 0)), ""))</f>
        <v/>
      </c>
      <c r="BF72" s="341" t="str">
        <f>IF($B71="", "", IFERROR(INDEX('Game Setup'!$ML$8:$NE$176, MATCH(BF71, 'Game Setup'!$NM$8:$NM$176, 0), MATCH($B71, 'Game Setup'!$ML$7:$NE$7, 0)), ""))</f>
        <v/>
      </c>
      <c r="BH72" s="341" t="str">
        <f>IF($B71="", "", IFERROR(INDEX('Game Setup'!$ML$8:$NE$176, MATCH(BH71, 'Game Setup'!$NM$8:$NM$176, 0), MATCH($B71, 'Game Setup'!$ML$7:$NE$7, 0)), ""))</f>
        <v/>
      </c>
      <c r="BJ72" s="341" t="str">
        <f>IF($B71="", "", IFERROR(INDEX('Game Setup'!$ML$8:$NE$176, MATCH(BJ71, 'Game Setup'!$NM$8:$NM$176, 0), MATCH($B71, 'Game Setup'!$ML$7:$NE$7, 0)), ""))</f>
        <v/>
      </c>
      <c r="BL72" s="10" t="str">
        <f t="shared" ref="BL72" si="189">P72</f>
        <v/>
      </c>
      <c r="BN72" s="10" t="str">
        <f>R72</f>
        <v/>
      </c>
      <c r="BP72" s="341" t="str">
        <f t="shared" ref="BP72" si="190">IF($B71="", "", "X")</f>
        <v/>
      </c>
      <c r="BR72" s="10" t="str">
        <f t="shared" ref="BR72" si="191">T72</f>
        <v/>
      </c>
      <c r="BT72" s="361"/>
    </row>
    <row r="73" spans="1:72" ht="15" customHeight="1" x14ac:dyDescent="0.25">
      <c r="A73" s="78"/>
      <c r="B73" s="217"/>
      <c r="C73" s="217"/>
      <c r="D73" s="217"/>
      <c r="E73" s="340"/>
      <c r="F73" s="340"/>
      <c r="G73" s="340"/>
      <c r="H73" s="340"/>
      <c r="I73" s="340"/>
      <c r="J73" s="340"/>
      <c r="K73" s="340"/>
      <c r="L73" s="340"/>
      <c r="M73" s="340"/>
      <c r="N73" s="340"/>
      <c r="O73" s="340"/>
      <c r="P73" s="337"/>
      <c r="Q73" s="337"/>
      <c r="R73" s="337"/>
      <c r="S73" s="337"/>
      <c r="T73" s="337"/>
      <c r="U73" s="337"/>
      <c r="V73" s="78"/>
      <c r="AF73" s="219"/>
      <c r="AH73" s="328"/>
      <c r="AI73" s="328"/>
      <c r="AK73" s="328"/>
      <c r="AL73" s="328"/>
      <c r="AN73" s="328"/>
      <c r="AO73" s="328"/>
      <c r="AQ73" s="328"/>
      <c r="AR73" s="328"/>
      <c r="AT73" s="328"/>
      <c r="AU73" s="328"/>
      <c r="AW73" s="328"/>
      <c r="AX73" s="328"/>
      <c r="AZ73" s="328"/>
      <c r="BA73" s="328"/>
      <c r="BD73" s="342"/>
      <c r="BF73" s="342"/>
      <c r="BH73" s="342"/>
      <c r="BJ73" s="342"/>
      <c r="BL73" s="11" t="str">
        <f t="shared" ref="BL73" si="192">P72</f>
        <v/>
      </c>
      <c r="BN73" s="11" t="str">
        <f>R72</f>
        <v/>
      </c>
      <c r="BP73" s="342"/>
      <c r="BR73" s="11" t="str">
        <f t="shared" ref="BR73" si="193">T72</f>
        <v/>
      </c>
      <c r="BT73" s="209"/>
    </row>
    <row r="74" spans="1:72" x14ac:dyDescent="0.25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BT74" s="209"/>
    </row>
    <row r="75" spans="1:72" x14ac:dyDescent="0.25">
      <c r="A75" s="78"/>
      <c r="B75" s="216" t="str">
        <f>IFERROR(INDEX(Trades!$DD$8:$DD$27, MATCH($AF75, Trades!$DK$8:$DK$27, 0)), "")</f>
        <v/>
      </c>
      <c r="C75" s="216"/>
      <c r="D75" s="216"/>
      <c r="E75" s="338" t="str">
        <f>IFERROR(H75/E76, "")</f>
        <v/>
      </c>
      <c r="F75" s="338"/>
      <c r="G75" s="338"/>
      <c r="H75" s="339" t="str">
        <f>IFERROR(INDEX(Trades!$DF$8:$DF$27, MATCH($AF76, Trades!$DK$8:$DK$27, 0)), "")</f>
        <v/>
      </c>
      <c r="I75" s="339"/>
      <c r="J75" s="339"/>
      <c r="K75" s="339"/>
      <c r="L75" s="339"/>
      <c r="M75" s="339"/>
      <c r="N75" s="339"/>
      <c r="O75" s="81" t="str">
        <f>IF(H75="", "", $AD$11)</f>
        <v/>
      </c>
      <c r="P75" s="336" t="str">
        <f t="shared" ref="P75" si="194">IFERROR($BD76-BF76, "")</f>
        <v/>
      </c>
      <c r="Q75" s="336"/>
      <c r="R75" s="336" t="str">
        <f>IFERROR($BD76-BH76, "")</f>
        <v/>
      </c>
      <c r="S75" s="336"/>
      <c r="T75" s="336" t="str">
        <f t="shared" ref="T75" si="195">IFERROR($BD76-BJ76, "")</f>
        <v/>
      </c>
      <c r="U75" s="336"/>
      <c r="V75" s="78"/>
      <c r="AF75" s="12">
        <f t="shared" si="171"/>
        <v>17</v>
      </c>
      <c r="BD75" s="12">
        <v>1</v>
      </c>
      <c r="BF75" s="12">
        <f>$BJ$6</f>
        <v>25</v>
      </c>
      <c r="BH75" s="12">
        <f>$BJ$7</f>
        <v>7</v>
      </c>
      <c r="BJ75" s="12">
        <v>2</v>
      </c>
      <c r="BL75" s="9" t="str">
        <f t="shared" ref="BL75" si="196">P76</f>
        <v/>
      </c>
      <c r="BN75" s="9" t="str">
        <f>R76</f>
        <v/>
      </c>
      <c r="BR75" s="9" t="str">
        <f t="shared" ref="BR75" si="197">T76</f>
        <v/>
      </c>
      <c r="BT75" s="360" t="str">
        <f>IFERROR(INDEX(Trades!$EE$8:$EE$27, MATCH($B75, Trades!$DD$8:$DD$27, 0)), "")</f>
        <v/>
      </c>
    </row>
    <row r="76" spans="1:72" ht="15" customHeight="1" x14ac:dyDescent="0.25">
      <c r="A76" s="78"/>
      <c r="B76" s="217" t="str">
        <f>IF(B75="", "", IF(IFERROR(INDEX('Dev Settings'!$L$10:$L$29, MATCH(B75, 'Dev Settings'!$B$10:$B$29, 0)), "")="", "", IFERROR(INDEX('Dev Settings'!$L$10:$L$29, MATCH(B75, 'Dev Settings'!$B$10:$B$29, 0)), "")))</f>
        <v/>
      </c>
      <c r="C76" s="217"/>
      <c r="D76" s="217"/>
      <c r="E76" s="340" t="str">
        <f>IFERROR(INDEX(Trades!$DE$8:$DE$27, MATCH($AF76, Trades!$DK$8:$DK$27, 0)), "")</f>
        <v/>
      </c>
      <c r="F76" s="340"/>
      <c r="G76" s="340"/>
      <c r="H76" s="340"/>
      <c r="I76" s="340"/>
      <c r="J76" s="340"/>
      <c r="K76" s="340"/>
      <c r="L76" s="340"/>
      <c r="M76" s="340"/>
      <c r="N76" s="340"/>
      <c r="O76" s="340"/>
      <c r="P76" s="337" t="str">
        <f t="shared" ref="P76" si="198">IF(P75="", "", IF(P75=0, $AD$14, IF(P75&gt;0, $AD$12, IF(P75&lt;0, $AD$13, ""))))</f>
        <v/>
      </c>
      <c r="Q76" s="337"/>
      <c r="R76" s="337" t="str">
        <f>IF(R75="", "", IF(R75=0, $AD$14, IF(R75&gt;0, $AD$12, IF(R75&lt;0, $AD$13, ""))))</f>
        <v/>
      </c>
      <c r="S76" s="337"/>
      <c r="T76" s="337" t="str">
        <f t="shared" ref="T76" si="199">IF(T75="", "", IF(T75=0, $AD$14, IF(T75&gt;0, $AD$12, IF(T75&lt;0, $AD$13, ""))))</f>
        <v/>
      </c>
      <c r="U76" s="337"/>
      <c r="V76" s="78"/>
      <c r="AF76" s="218">
        <f t="shared" si="188"/>
        <v>17</v>
      </c>
      <c r="AH76" s="328" t="str">
        <f>IF($B75="", "", IFERROR(INDEX('Game Setup'!$ML$8:$NE$176, MATCH(AH$3, 'Game Setup'!$NM$8:$NM$176, 0), MATCH($B75, 'Game Setup'!$ML$7:$NE$7, 0)), ""))</f>
        <v/>
      </c>
      <c r="AI76" s="328"/>
      <c r="AK76" s="328" t="str">
        <f>IF($B75="", "", IFERROR(INDEX('Game Setup'!$ML$8:$NE$176, MATCH(AK$3, 'Game Setup'!$NM$8:$NM$176, 0), MATCH($B75, 'Game Setup'!$ML$7:$NE$7, 0)), ""))</f>
        <v/>
      </c>
      <c r="AL76" s="328"/>
      <c r="AN76" s="328" t="str">
        <f>IF($B75="", "", IFERROR(INDEX('Game Setup'!$ML$8:$NE$176, MATCH(AN$3, 'Game Setup'!$NM$8:$NM$176, 0), MATCH($B75, 'Game Setup'!$ML$7:$NE$7, 0)), ""))</f>
        <v/>
      </c>
      <c r="AO76" s="328"/>
      <c r="AQ76" s="328" t="str">
        <f>IF($B75="", "", IFERROR(INDEX('Game Setup'!$ML$8:$NE$176, MATCH(AQ$3, 'Game Setup'!$NM$8:$NM$176, 0), MATCH($B75, 'Game Setup'!$ML$7:$NE$7, 0)), ""))</f>
        <v/>
      </c>
      <c r="AR76" s="328"/>
      <c r="AT76" s="328" t="str">
        <f>IF($B75="", "", IFERROR(INDEX('Game Setup'!$ML$8:$NE$176, MATCH(AT$3, 'Game Setup'!$NM$8:$NM$176, 0), MATCH($B75, 'Game Setup'!$ML$7:$NE$7, 0)), ""))</f>
        <v/>
      </c>
      <c r="AU76" s="328"/>
      <c r="AW76" s="328" t="str">
        <f>IF($B75="", "", IFERROR(INDEX('Game Setup'!$ML$8:$NE$176, MATCH(AW$3, 'Game Setup'!$NM$8:$NM$176, 0), MATCH($B75, 'Game Setup'!$ML$7:$NE$7, 0)), ""))</f>
        <v/>
      </c>
      <c r="AX76" s="328"/>
      <c r="AZ76" s="328" t="str">
        <f>IF($B75="", "", IFERROR(INDEX('Game Setup'!$ML$8:$NE$176, MATCH(AZ$3, 'Game Setup'!$NM$8:$NM$176, 0), MATCH($B75, 'Game Setup'!$ML$7:$NE$7, 0)), ""))</f>
        <v/>
      </c>
      <c r="BA76" s="328"/>
      <c r="BD76" s="341" t="str">
        <f>IF($B75="", "", IFERROR(INDEX('Game Setup'!$ML$8:$NE$176, MATCH(BD75, 'Game Setup'!$NM$8:$NM$176, 0), MATCH($B75, 'Game Setup'!$ML$7:$NE$7, 0)), ""))</f>
        <v/>
      </c>
      <c r="BF76" s="341" t="str">
        <f>IF($B75="", "", IFERROR(INDEX('Game Setup'!$ML$8:$NE$176, MATCH(BF75, 'Game Setup'!$NM$8:$NM$176, 0), MATCH($B75, 'Game Setup'!$ML$7:$NE$7, 0)), ""))</f>
        <v/>
      </c>
      <c r="BH76" s="341" t="str">
        <f>IF($B75="", "", IFERROR(INDEX('Game Setup'!$ML$8:$NE$176, MATCH(BH75, 'Game Setup'!$NM$8:$NM$176, 0), MATCH($B75, 'Game Setup'!$ML$7:$NE$7, 0)), ""))</f>
        <v/>
      </c>
      <c r="BJ76" s="341" t="str">
        <f>IF($B75="", "", IFERROR(INDEX('Game Setup'!$ML$8:$NE$176, MATCH(BJ75, 'Game Setup'!$NM$8:$NM$176, 0), MATCH($B75, 'Game Setup'!$ML$7:$NE$7, 0)), ""))</f>
        <v/>
      </c>
      <c r="BL76" s="10" t="str">
        <f t="shared" ref="BL76" si="200">P76</f>
        <v/>
      </c>
      <c r="BN76" s="10" t="str">
        <f>R76</f>
        <v/>
      </c>
      <c r="BP76" s="341" t="str">
        <f t="shared" ref="BP76" si="201">IF($B75="", "", "X")</f>
        <v/>
      </c>
      <c r="BR76" s="10" t="str">
        <f t="shared" ref="BR76" si="202">T76</f>
        <v/>
      </c>
      <c r="BT76" s="361"/>
    </row>
    <row r="77" spans="1:72" ht="15" customHeight="1" x14ac:dyDescent="0.25">
      <c r="A77" s="78"/>
      <c r="B77" s="217"/>
      <c r="C77" s="217"/>
      <c r="D77" s="217"/>
      <c r="E77" s="340"/>
      <c r="F77" s="340"/>
      <c r="G77" s="340"/>
      <c r="H77" s="340"/>
      <c r="I77" s="340"/>
      <c r="J77" s="340"/>
      <c r="K77" s="340"/>
      <c r="L77" s="340"/>
      <c r="M77" s="340"/>
      <c r="N77" s="340"/>
      <c r="O77" s="340"/>
      <c r="P77" s="337"/>
      <c r="Q77" s="337"/>
      <c r="R77" s="337"/>
      <c r="S77" s="337"/>
      <c r="T77" s="337"/>
      <c r="U77" s="337"/>
      <c r="V77" s="78"/>
      <c r="AF77" s="219"/>
      <c r="AH77" s="328"/>
      <c r="AI77" s="328"/>
      <c r="AK77" s="328"/>
      <c r="AL77" s="328"/>
      <c r="AN77" s="328"/>
      <c r="AO77" s="328"/>
      <c r="AQ77" s="328"/>
      <c r="AR77" s="328"/>
      <c r="AT77" s="328"/>
      <c r="AU77" s="328"/>
      <c r="AW77" s="328"/>
      <c r="AX77" s="328"/>
      <c r="AZ77" s="328"/>
      <c r="BA77" s="328"/>
      <c r="BD77" s="342"/>
      <c r="BF77" s="342"/>
      <c r="BH77" s="342"/>
      <c r="BJ77" s="342"/>
      <c r="BL77" s="11" t="str">
        <f t="shared" ref="BL77" si="203">P76</f>
        <v/>
      </c>
      <c r="BN77" s="11" t="str">
        <f>R76</f>
        <v/>
      </c>
      <c r="BP77" s="342"/>
      <c r="BR77" s="11" t="str">
        <f t="shared" ref="BR77" si="204">T76</f>
        <v/>
      </c>
      <c r="BT77" s="209"/>
    </row>
    <row r="78" spans="1:72" x14ac:dyDescent="0.25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BT78" s="209"/>
    </row>
    <row r="79" spans="1:72" x14ac:dyDescent="0.25">
      <c r="A79" s="78"/>
      <c r="B79" s="216" t="str">
        <f>IFERROR(INDEX(Trades!$DD$8:$DD$27, MATCH($AF79, Trades!$DK$8:$DK$27, 0)), "")</f>
        <v/>
      </c>
      <c r="C79" s="216"/>
      <c r="D79" s="216"/>
      <c r="E79" s="338" t="str">
        <f>IFERROR(H79/E80, "")</f>
        <v/>
      </c>
      <c r="F79" s="338"/>
      <c r="G79" s="338"/>
      <c r="H79" s="339" t="str">
        <f>IFERROR(INDEX(Trades!$DF$8:$DF$27, MATCH($AF80, Trades!$DK$8:$DK$27, 0)), "")</f>
        <v/>
      </c>
      <c r="I79" s="339"/>
      <c r="J79" s="339"/>
      <c r="K79" s="339"/>
      <c r="L79" s="339"/>
      <c r="M79" s="339"/>
      <c r="N79" s="339"/>
      <c r="O79" s="81" t="str">
        <f>IF(H79="", "", $AD$11)</f>
        <v/>
      </c>
      <c r="P79" s="336" t="str">
        <f t="shared" ref="P79" si="205">IFERROR($BD80-BF80, "")</f>
        <v/>
      </c>
      <c r="Q79" s="336"/>
      <c r="R79" s="336" t="str">
        <f>IFERROR($BD80-BH80, "")</f>
        <v/>
      </c>
      <c r="S79" s="336"/>
      <c r="T79" s="336" t="str">
        <f t="shared" ref="T79" si="206">IFERROR($BD80-BJ80, "")</f>
        <v/>
      </c>
      <c r="U79" s="336"/>
      <c r="V79" s="78"/>
      <c r="AF79" s="12">
        <f t="shared" si="171"/>
        <v>18</v>
      </c>
      <c r="BD79" s="12">
        <v>1</v>
      </c>
      <c r="BF79" s="12">
        <f>$BJ$6</f>
        <v>25</v>
      </c>
      <c r="BH79" s="12">
        <f>$BJ$7</f>
        <v>7</v>
      </c>
      <c r="BJ79" s="12">
        <v>2</v>
      </c>
      <c r="BL79" s="9" t="str">
        <f t="shared" ref="BL79" si="207">P80</f>
        <v/>
      </c>
      <c r="BN79" s="9" t="str">
        <f>R80</f>
        <v/>
      </c>
      <c r="BR79" s="9" t="str">
        <f t="shared" ref="BR79" si="208">T80</f>
        <v/>
      </c>
      <c r="BT79" s="360" t="str">
        <f>IFERROR(INDEX(Trades!$EE$8:$EE$27, MATCH($B79, Trades!$DD$8:$DD$27, 0)), "")</f>
        <v/>
      </c>
    </row>
    <row r="80" spans="1:72" ht="15" customHeight="1" x14ac:dyDescent="0.25">
      <c r="A80" s="78"/>
      <c r="B80" s="217" t="str">
        <f>IF(B79="", "", IF(IFERROR(INDEX('Dev Settings'!$L$10:$L$29, MATCH(B79, 'Dev Settings'!$B$10:$B$29, 0)), "")="", "", IFERROR(INDEX('Dev Settings'!$L$10:$L$29, MATCH(B79, 'Dev Settings'!$B$10:$B$29, 0)), "")))</f>
        <v/>
      </c>
      <c r="C80" s="217"/>
      <c r="D80" s="217"/>
      <c r="E80" s="340" t="str">
        <f>IFERROR(INDEX(Trades!$DE$8:$DE$27, MATCH($AF80, Trades!$DK$8:$DK$27, 0)), "")</f>
        <v/>
      </c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37" t="str">
        <f t="shared" ref="P80" si="209">IF(P79="", "", IF(P79=0, $AD$14, IF(P79&gt;0, $AD$12, IF(P79&lt;0, $AD$13, ""))))</f>
        <v/>
      </c>
      <c r="Q80" s="337"/>
      <c r="R80" s="337" t="str">
        <f>IF(R79="", "", IF(R79=0, $AD$14, IF(R79&gt;0, $AD$12, IF(R79&lt;0, $AD$13, ""))))</f>
        <v/>
      </c>
      <c r="S80" s="337"/>
      <c r="T80" s="337" t="str">
        <f t="shared" ref="T80" si="210">IF(T79="", "", IF(T79=0, $AD$14, IF(T79&gt;0, $AD$12, IF(T79&lt;0, $AD$13, ""))))</f>
        <v/>
      </c>
      <c r="U80" s="337"/>
      <c r="V80" s="78"/>
      <c r="AF80" s="218">
        <f t="shared" si="188"/>
        <v>18</v>
      </c>
      <c r="AH80" s="328" t="str">
        <f>IF($B79="", "", IFERROR(INDEX('Game Setup'!$ML$8:$NE$176, MATCH(AH$3, 'Game Setup'!$NM$8:$NM$176, 0), MATCH($B79, 'Game Setup'!$ML$7:$NE$7, 0)), ""))</f>
        <v/>
      </c>
      <c r="AI80" s="328"/>
      <c r="AK80" s="328" t="str">
        <f>IF($B79="", "", IFERROR(INDEX('Game Setup'!$ML$8:$NE$176, MATCH(AK$3, 'Game Setup'!$NM$8:$NM$176, 0), MATCH($B79, 'Game Setup'!$ML$7:$NE$7, 0)), ""))</f>
        <v/>
      </c>
      <c r="AL80" s="328"/>
      <c r="AN80" s="328" t="str">
        <f>IF($B79="", "", IFERROR(INDEX('Game Setup'!$ML$8:$NE$176, MATCH(AN$3, 'Game Setup'!$NM$8:$NM$176, 0), MATCH($B79, 'Game Setup'!$ML$7:$NE$7, 0)), ""))</f>
        <v/>
      </c>
      <c r="AO80" s="328"/>
      <c r="AQ80" s="328" t="str">
        <f>IF($B79="", "", IFERROR(INDEX('Game Setup'!$ML$8:$NE$176, MATCH(AQ$3, 'Game Setup'!$NM$8:$NM$176, 0), MATCH($B79, 'Game Setup'!$ML$7:$NE$7, 0)), ""))</f>
        <v/>
      </c>
      <c r="AR80" s="328"/>
      <c r="AT80" s="328" t="str">
        <f>IF($B79="", "", IFERROR(INDEX('Game Setup'!$ML$8:$NE$176, MATCH(AT$3, 'Game Setup'!$NM$8:$NM$176, 0), MATCH($B79, 'Game Setup'!$ML$7:$NE$7, 0)), ""))</f>
        <v/>
      </c>
      <c r="AU80" s="328"/>
      <c r="AW80" s="328" t="str">
        <f>IF($B79="", "", IFERROR(INDEX('Game Setup'!$ML$8:$NE$176, MATCH(AW$3, 'Game Setup'!$NM$8:$NM$176, 0), MATCH($B79, 'Game Setup'!$ML$7:$NE$7, 0)), ""))</f>
        <v/>
      </c>
      <c r="AX80" s="328"/>
      <c r="AZ80" s="328" t="str">
        <f>IF($B79="", "", IFERROR(INDEX('Game Setup'!$ML$8:$NE$176, MATCH(AZ$3, 'Game Setup'!$NM$8:$NM$176, 0), MATCH($B79, 'Game Setup'!$ML$7:$NE$7, 0)), ""))</f>
        <v/>
      </c>
      <c r="BA80" s="328"/>
      <c r="BD80" s="341" t="str">
        <f>IF($B79="", "", IFERROR(INDEX('Game Setup'!$ML$8:$NE$176, MATCH(BD79, 'Game Setup'!$NM$8:$NM$176, 0), MATCH($B79, 'Game Setup'!$ML$7:$NE$7, 0)), ""))</f>
        <v/>
      </c>
      <c r="BF80" s="341" t="str">
        <f>IF($B79="", "", IFERROR(INDEX('Game Setup'!$ML$8:$NE$176, MATCH(BF79, 'Game Setup'!$NM$8:$NM$176, 0), MATCH($B79, 'Game Setup'!$ML$7:$NE$7, 0)), ""))</f>
        <v/>
      </c>
      <c r="BH80" s="341" t="str">
        <f>IF($B79="", "", IFERROR(INDEX('Game Setup'!$ML$8:$NE$176, MATCH(BH79, 'Game Setup'!$NM$8:$NM$176, 0), MATCH($B79, 'Game Setup'!$ML$7:$NE$7, 0)), ""))</f>
        <v/>
      </c>
      <c r="BJ80" s="341" t="str">
        <f>IF($B79="", "", IFERROR(INDEX('Game Setup'!$ML$8:$NE$176, MATCH(BJ79, 'Game Setup'!$NM$8:$NM$176, 0), MATCH($B79, 'Game Setup'!$ML$7:$NE$7, 0)), ""))</f>
        <v/>
      </c>
      <c r="BL80" s="10" t="str">
        <f t="shared" ref="BL80" si="211">P80</f>
        <v/>
      </c>
      <c r="BN80" s="10" t="str">
        <f>R80</f>
        <v/>
      </c>
      <c r="BP80" s="341" t="str">
        <f t="shared" ref="BP80" si="212">IF($B79="", "", "X")</f>
        <v/>
      </c>
      <c r="BR80" s="10" t="str">
        <f t="shared" ref="BR80" si="213">T80</f>
        <v/>
      </c>
      <c r="BT80" s="361"/>
    </row>
    <row r="81" spans="1:72" ht="15" customHeight="1" x14ac:dyDescent="0.25">
      <c r="A81" s="78"/>
      <c r="B81" s="217"/>
      <c r="C81" s="217"/>
      <c r="D81" s="217"/>
      <c r="E81" s="340"/>
      <c r="F81" s="340"/>
      <c r="G81" s="340"/>
      <c r="H81" s="340"/>
      <c r="I81" s="340"/>
      <c r="J81" s="340"/>
      <c r="K81" s="340"/>
      <c r="L81" s="340"/>
      <c r="M81" s="340"/>
      <c r="N81" s="340"/>
      <c r="O81" s="340"/>
      <c r="P81" s="337"/>
      <c r="Q81" s="337"/>
      <c r="R81" s="337"/>
      <c r="S81" s="337"/>
      <c r="T81" s="337"/>
      <c r="U81" s="337"/>
      <c r="V81" s="78"/>
      <c r="AF81" s="219"/>
      <c r="AH81" s="328"/>
      <c r="AI81" s="328"/>
      <c r="AK81" s="328"/>
      <c r="AL81" s="328"/>
      <c r="AN81" s="328"/>
      <c r="AO81" s="328"/>
      <c r="AQ81" s="328"/>
      <c r="AR81" s="328"/>
      <c r="AT81" s="328"/>
      <c r="AU81" s="328"/>
      <c r="AW81" s="328"/>
      <c r="AX81" s="328"/>
      <c r="AZ81" s="328"/>
      <c r="BA81" s="328"/>
      <c r="BD81" s="342"/>
      <c r="BF81" s="342"/>
      <c r="BH81" s="342"/>
      <c r="BJ81" s="342"/>
      <c r="BL81" s="11" t="str">
        <f t="shared" ref="BL81" si="214">P80</f>
        <v/>
      </c>
      <c r="BN81" s="11" t="str">
        <f>R80</f>
        <v/>
      </c>
      <c r="BP81" s="342"/>
      <c r="BR81" s="11" t="str">
        <f t="shared" ref="BR81" si="215">T80</f>
        <v/>
      </c>
      <c r="BT81" s="209"/>
    </row>
    <row r="82" spans="1:72" x14ac:dyDescent="0.25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BT82" s="209"/>
    </row>
    <row r="83" spans="1:72" x14ac:dyDescent="0.25">
      <c r="A83" s="78"/>
      <c r="B83" s="216" t="str">
        <f>IFERROR(INDEX(Trades!$DD$8:$DD$27, MATCH($AF83, Trades!$DK$8:$DK$27, 0)), "")</f>
        <v/>
      </c>
      <c r="C83" s="216"/>
      <c r="D83" s="216"/>
      <c r="E83" s="338" t="str">
        <f>IFERROR(H83/E84, "")</f>
        <v/>
      </c>
      <c r="F83" s="338"/>
      <c r="G83" s="338"/>
      <c r="H83" s="339" t="str">
        <f>IFERROR(INDEX(Trades!$DF$8:$DF$27, MATCH($AF84, Trades!$DK$8:$DK$27, 0)), "")</f>
        <v/>
      </c>
      <c r="I83" s="339"/>
      <c r="J83" s="339"/>
      <c r="K83" s="339"/>
      <c r="L83" s="339"/>
      <c r="M83" s="339"/>
      <c r="N83" s="339"/>
      <c r="O83" s="81" t="str">
        <f>IF(H83="", "", $AD$11)</f>
        <v/>
      </c>
      <c r="P83" s="336" t="str">
        <f t="shared" ref="P83" si="216">IFERROR($BD84-BF84, "")</f>
        <v/>
      </c>
      <c r="Q83" s="336"/>
      <c r="R83" s="336" t="str">
        <f>IFERROR($BD84-BH84, "")</f>
        <v/>
      </c>
      <c r="S83" s="336"/>
      <c r="T83" s="336" t="str">
        <f t="shared" ref="T83" si="217">IFERROR($BD84-BJ84, "")</f>
        <v/>
      </c>
      <c r="U83" s="336"/>
      <c r="V83" s="78"/>
      <c r="AF83" s="12">
        <f t="shared" si="171"/>
        <v>19</v>
      </c>
      <c r="BD83" s="12">
        <v>1</v>
      </c>
      <c r="BF83" s="12">
        <f>$BJ$6</f>
        <v>25</v>
      </c>
      <c r="BH83" s="12">
        <f>$BJ$7</f>
        <v>7</v>
      </c>
      <c r="BJ83" s="12">
        <v>2</v>
      </c>
      <c r="BL83" s="9" t="str">
        <f t="shared" ref="BL83" si="218">P84</f>
        <v/>
      </c>
      <c r="BN83" s="9" t="str">
        <f>R84</f>
        <v/>
      </c>
      <c r="BR83" s="9" t="str">
        <f t="shared" ref="BR83" si="219">T84</f>
        <v/>
      </c>
      <c r="BT83" s="360" t="str">
        <f>IFERROR(INDEX(Trades!$EE$8:$EE$27, MATCH($B83, Trades!$DD$8:$DD$27, 0)), "")</f>
        <v/>
      </c>
    </row>
    <row r="84" spans="1:72" ht="15" customHeight="1" x14ac:dyDescent="0.25">
      <c r="A84" s="78"/>
      <c r="B84" s="217" t="str">
        <f>IF(B83="", "", IF(IFERROR(INDEX('Dev Settings'!$L$10:$L$29, MATCH(B83, 'Dev Settings'!$B$10:$B$29, 0)), "")="", "", IFERROR(INDEX('Dev Settings'!$L$10:$L$29, MATCH(B83, 'Dev Settings'!$B$10:$B$29, 0)), "")))</f>
        <v/>
      </c>
      <c r="C84" s="217"/>
      <c r="D84" s="217"/>
      <c r="E84" s="340" t="str">
        <f>IFERROR(INDEX(Trades!$DE$8:$DE$27, MATCH($AF84, Trades!$DK$8:$DK$27, 0)), "")</f>
        <v/>
      </c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37" t="str">
        <f t="shared" ref="P84" si="220">IF(P83="", "", IF(P83=0, $AD$14, IF(P83&gt;0, $AD$12, IF(P83&lt;0, $AD$13, ""))))</f>
        <v/>
      </c>
      <c r="Q84" s="337"/>
      <c r="R84" s="337" t="str">
        <f>IF(R83="", "", IF(R83=0, $AD$14, IF(R83&gt;0, $AD$12, IF(R83&lt;0, $AD$13, ""))))</f>
        <v/>
      </c>
      <c r="S84" s="337"/>
      <c r="T84" s="337" t="str">
        <f t="shared" ref="T84" si="221">IF(T83="", "", IF(T83=0, $AD$14, IF(T83&gt;0, $AD$12, IF(T83&lt;0, $AD$13, ""))))</f>
        <v/>
      </c>
      <c r="U84" s="337"/>
      <c r="V84" s="78"/>
      <c r="AF84" s="218">
        <f t="shared" si="188"/>
        <v>19</v>
      </c>
      <c r="AH84" s="328" t="str">
        <f>IF($B83="", "", IFERROR(INDEX('Game Setup'!$ML$8:$NE$176, MATCH(AH$3, 'Game Setup'!$NM$8:$NM$176, 0), MATCH($B83, 'Game Setup'!$ML$7:$NE$7, 0)), ""))</f>
        <v/>
      </c>
      <c r="AI84" s="328"/>
      <c r="AK84" s="328" t="str">
        <f>IF($B83="", "", IFERROR(INDEX('Game Setup'!$ML$8:$NE$176, MATCH(AK$3, 'Game Setup'!$NM$8:$NM$176, 0), MATCH($B83, 'Game Setup'!$ML$7:$NE$7, 0)), ""))</f>
        <v/>
      </c>
      <c r="AL84" s="328"/>
      <c r="AN84" s="328" t="str">
        <f>IF($B83="", "", IFERROR(INDEX('Game Setup'!$ML$8:$NE$176, MATCH(AN$3, 'Game Setup'!$NM$8:$NM$176, 0), MATCH($B83, 'Game Setup'!$ML$7:$NE$7, 0)), ""))</f>
        <v/>
      </c>
      <c r="AO84" s="328"/>
      <c r="AQ84" s="328" t="str">
        <f>IF($B83="", "", IFERROR(INDEX('Game Setup'!$ML$8:$NE$176, MATCH(AQ$3, 'Game Setup'!$NM$8:$NM$176, 0), MATCH($B83, 'Game Setup'!$ML$7:$NE$7, 0)), ""))</f>
        <v/>
      </c>
      <c r="AR84" s="328"/>
      <c r="AT84" s="328" t="str">
        <f>IF($B83="", "", IFERROR(INDEX('Game Setup'!$ML$8:$NE$176, MATCH(AT$3, 'Game Setup'!$NM$8:$NM$176, 0), MATCH($B83, 'Game Setup'!$ML$7:$NE$7, 0)), ""))</f>
        <v/>
      </c>
      <c r="AU84" s="328"/>
      <c r="AW84" s="328" t="str">
        <f>IF($B83="", "", IFERROR(INDEX('Game Setup'!$ML$8:$NE$176, MATCH(AW$3, 'Game Setup'!$NM$8:$NM$176, 0), MATCH($B83, 'Game Setup'!$ML$7:$NE$7, 0)), ""))</f>
        <v/>
      </c>
      <c r="AX84" s="328"/>
      <c r="AZ84" s="328" t="str">
        <f>IF($B83="", "", IFERROR(INDEX('Game Setup'!$ML$8:$NE$176, MATCH(AZ$3, 'Game Setup'!$NM$8:$NM$176, 0), MATCH($B83, 'Game Setup'!$ML$7:$NE$7, 0)), ""))</f>
        <v/>
      </c>
      <c r="BA84" s="328"/>
      <c r="BD84" s="341" t="str">
        <f>IF($B83="", "", IFERROR(INDEX('Game Setup'!$ML$8:$NE$176, MATCH(BD83, 'Game Setup'!$NM$8:$NM$176, 0), MATCH($B83, 'Game Setup'!$ML$7:$NE$7, 0)), ""))</f>
        <v/>
      </c>
      <c r="BF84" s="341" t="str">
        <f>IF($B83="", "", IFERROR(INDEX('Game Setup'!$ML$8:$NE$176, MATCH(BF83, 'Game Setup'!$NM$8:$NM$176, 0), MATCH($B83, 'Game Setup'!$ML$7:$NE$7, 0)), ""))</f>
        <v/>
      </c>
      <c r="BH84" s="341" t="str">
        <f>IF($B83="", "", IFERROR(INDEX('Game Setup'!$ML$8:$NE$176, MATCH(BH83, 'Game Setup'!$NM$8:$NM$176, 0), MATCH($B83, 'Game Setup'!$ML$7:$NE$7, 0)), ""))</f>
        <v/>
      </c>
      <c r="BJ84" s="341" t="str">
        <f>IF($B83="", "", IFERROR(INDEX('Game Setup'!$ML$8:$NE$176, MATCH(BJ83, 'Game Setup'!$NM$8:$NM$176, 0), MATCH($B83, 'Game Setup'!$ML$7:$NE$7, 0)), ""))</f>
        <v/>
      </c>
      <c r="BL84" s="10" t="str">
        <f t="shared" ref="BL84" si="222">P84</f>
        <v/>
      </c>
      <c r="BN84" s="10" t="str">
        <f>R84</f>
        <v/>
      </c>
      <c r="BP84" s="341" t="str">
        <f t="shared" ref="BP84" si="223">IF($B83="", "", "X")</f>
        <v/>
      </c>
      <c r="BR84" s="10" t="str">
        <f t="shared" ref="BR84" si="224">T84</f>
        <v/>
      </c>
      <c r="BT84" s="361"/>
    </row>
    <row r="85" spans="1:72" ht="15" customHeight="1" x14ac:dyDescent="0.25">
      <c r="A85" s="78"/>
      <c r="B85" s="217"/>
      <c r="C85" s="217"/>
      <c r="D85" s="217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37"/>
      <c r="Q85" s="337"/>
      <c r="R85" s="337"/>
      <c r="S85" s="337"/>
      <c r="T85" s="337"/>
      <c r="U85" s="337"/>
      <c r="V85" s="78"/>
      <c r="AF85" s="219"/>
      <c r="AH85" s="328"/>
      <c r="AI85" s="328"/>
      <c r="AK85" s="328"/>
      <c r="AL85" s="328"/>
      <c r="AN85" s="328"/>
      <c r="AO85" s="328"/>
      <c r="AQ85" s="328"/>
      <c r="AR85" s="328"/>
      <c r="AT85" s="328"/>
      <c r="AU85" s="328"/>
      <c r="AW85" s="328"/>
      <c r="AX85" s="328"/>
      <c r="AZ85" s="328"/>
      <c r="BA85" s="328"/>
      <c r="BD85" s="342"/>
      <c r="BF85" s="342"/>
      <c r="BH85" s="342"/>
      <c r="BJ85" s="342"/>
      <c r="BL85" s="11" t="str">
        <f t="shared" ref="BL85" si="225">P84</f>
        <v/>
      </c>
      <c r="BN85" s="11" t="str">
        <f>R84</f>
        <v/>
      </c>
      <c r="BP85" s="342"/>
      <c r="BR85" s="11" t="str">
        <f t="shared" ref="BR85" si="226">T84</f>
        <v/>
      </c>
      <c r="BT85" s="209"/>
    </row>
    <row r="86" spans="1:72" x14ac:dyDescent="0.25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BT86" s="209"/>
    </row>
    <row r="87" spans="1:72" x14ac:dyDescent="0.25">
      <c r="A87" s="78"/>
      <c r="B87" s="216" t="str">
        <f>IFERROR(INDEX(Trades!$DD$8:$DD$27, MATCH($AF87, Trades!$DK$8:$DK$27, 0)), "")</f>
        <v/>
      </c>
      <c r="C87" s="216"/>
      <c r="D87" s="216"/>
      <c r="E87" s="338" t="str">
        <f>IFERROR(H87/E88, "")</f>
        <v/>
      </c>
      <c r="F87" s="338"/>
      <c r="G87" s="338"/>
      <c r="H87" s="339" t="str">
        <f>IFERROR(INDEX(Trades!$DF$8:$DF$27, MATCH($AF88, Trades!$DK$8:$DK$27, 0)), "")</f>
        <v/>
      </c>
      <c r="I87" s="339"/>
      <c r="J87" s="339"/>
      <c r="K87" s="339"/>
      <c r="L87" s="339"/>
      <c r="M87" s="339"/>
      <c r="N87" s="339"/>
      <c r="O87" s="81" t="str">
        <f>IF(H87="", "", $AD$11)</f>
        <v/>
      </c>
      <c r="P87" s="336" t="str">
        <f t="shared" ref="P87" si="227">IFERROR($BD88-BF88, "")</f>
        <v/>
      </c>
      <c r="Q87" s="336"/>
      <c r="R87" s="336" t="str">
        <f>IFERROR($BD88-BH88, "")</f>
        <v/>
      </c>
      <c r="S87" s="336"/>
      <c r="T87" s="336" t="str">
        <f t="shared" ref="T87" si="228">IFERROR($BD88-BJ88, "")</f>
        <v/>
      </c>
      <c r="U87" s="336"/>
      <c r="V87" s="78"/>
      <c r="AF87" s="12">
        <f t="shared" si="171"/>
        <v>20</v>
      </c>
      <c r="BD87" s="12">
        <v>1</v>
      </c>
      <c r="BF87" s="12">
        <f>$BJ$6</f>
        <v>25</v>
      </c>
      <c r="BH87" s="12">
        <f>$BJ$7</f>
        <v>7</v>
      </c>
      <c r="BJ87" s="12">
        <v>2</v>
      </c>
      <c r="BL87" s="9" t="str">
        <f t="shared" ref="BL87" si="229">P88</f>
        <v/>
      </c>
      <c r="BN87" s="9" t="str">
        <f>R88</f>
        <v/>
      </c>
      <c r="BR87" s="9" t="str">
        <f t="shared" ref="BR87" si="230">T88</f>
        <v/>
      </c>
      <c r="BT87" s="360" t="str">
        <f>IFERROR(INDEX(Trades!$EE$8:$EE$27, MATCH($B87, Trades!$DD$8:$DD$27, 0)), "")</f>
        <v/>
      </c>
    </row>
    <row r="88" spans="1:72" ht="15" customHeight="1" x14ac:dyDescent="0.25">
      <c r="A88" s="78"/>
      <c r="B88" s="217" t="str">
        <f>IF(B87="", "", IF(IFERROR(INDEX('Dev Settings'!$L$10:$L$29, MATCH(B87, 'Dev Settings'!$B$10:$B$29, 0)), "")="", "", IFERROR(INDEX('Dev Settings'!$L$10:$L$29, MATCH(B87, 'Dev Settings'!$B$10:$B$29, 0)), "")))</f>
        <v/>
      </c>
      <c r="C88" s="217"/>
      <c r="D88" s="217"/>
      <c r="E88" s="340" t="str">
        <f>IFERROR(INDEX(Trades!$DE$8:$DE$27, MATCH($AF88, Trades!$DK$8:$DK$27, 0)), "")</f>
        <v/>
      </c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37" t="str">
        <f t="shared" ref="P88" si="231">IF(P87="", "", IF(P87=0, $AD$14, IF(P87&gt;0, $AD$12, IF(P87&lt;0, $AD$13, ""))))</f>
        <v/>
      </c>
      <c r="Q88" s="337"/>
      <c r="R88" s="337" t="str">
        <f>IF(R87="", "", IF(R87=0, $AD$14, IF(R87&gt;0, $AD$12, IF(R87&lt;0, $AD$13, ""))))</f>
        <v/>
      </c>
      <c r="S88" s="337"/>
      <c r="T88" s="337" t="str">
        <f t="shared" ref="T88" si="232">IF(T87="", "", IF(T87=0, $AD$14, IF(T87&gt;0, $AD$12, IF(T87&lt;0, $AD$13, ""))))</f>
        <v/>
      </c>
      <c r="U88" s="337"/>
      <c r="V88" s="78"/>
      <c r="AF88" s="218">
        <f t="shared" si="188"/>
        <v>20</v>
      </c>
      <c r="AH88" s="328" t="str">
        <f>IF($B87="", "", IFERROR(INDEX('Game Setup'!$ML$8:$NE$176, MATCH(AH$3, 'Game Setup'!$NM$8:$NM$176, 0), MATCH($B87, 'Game Setup'!$ML$7:$NE$7, 0)), ""))</f>
        <v/>
      </c>
      <c r="AI88" s="328"/>
      <c r="AK88" s="328" t="str">
        <f>IF($B87="", "", IFERROR(INDEX('Game Setup'!$ML$8:$NE$176, MATCH(AK$3, 'Game Setup'!$NM$8:$NM$176, 0), MATCH($B87, 'Game Setup'!$ML$7:$NE$7, 0)), ""))</f>
        <v/>
      </c>
      <c r="AL88" s="328"/>
      <c r="AN88" s="328" t="str">
        <f>IF($B87="", "", IFERROR(INDEX('Game Setup'!$ML$8:$NE$176, MATCH(AN$3, 'Game Setup'!$NM$8:$NM$176, 0), MATCH($B87, 'Game Setup'!$ML$7:$NE$7, 0)), ""))</f>
        <v/>
      </c>
      <c r="AO88" s="328"/>
      <c r="AQ88" s="328" t="str">
        <f>IF($B87="", "", IFERROR(INDEX('Game Setup'!$ML$8:$NE$176, MATCH(AQ$3, 'Game Setup'!$NM$8:$NM$176, 0), MATCH($B87, 'Game Setup'!$ML$7:$NE$7, 0)), ""))</f>
        <v/>
      </c>
      <c r="AR88" s="328"/>
      <c r="AT88" s="328" t="str">
        <f>IF($B87="", "", IFERROR(INDEX('Game Setup'!$ML$8:$NE$176, MATCH(AT$3, 'Game Setup'!$NM$8:$NM$176, 0), MATCH($B87, 'Game Setup'!$ML$7:$NE$7, 0)), ""))</f>
        <v/>
      </c>
      <c r="AU88" s="328"/>
      <c r="AW88" s="328" t="str">
        <f>IF($B87="", "", IFERROR(INDEX('Game Setup'!$ML$8:$NE$176, MATCH(AW$3, 'Game Setup'!$NM$8:$NM$176, 0), MATCH($B87, 'Game Setup'!$ML$7:$NE$7, 0)), ""))</f>
        <v/>
      </c>
      <c r="AX88" s="328"/>
      <c r="AZ88" s="328" t="str">
        <f>IF($B87="", "", IFERROR(INDEX('Game Setup'!$ML$8:$NE$176, MATCH(AZ$3, 'Game Setup'!$NM$8:$NM$176, 0), MATCH($B87, 'Game Setup'!$ML$7:$NE$7, 0)), ""))</f>
        <v/>
      </c>
      <c r="BA88" s="328"/>
      <c r="BD88" s="341" t="str">
        <f>IF($B87="", "", IFERROR(INDEX('Game Setup'!$ML$8:$NE$176, MATCH(BD87, 'Game Setup'!$NM$8:$NM$176, 0), MATCH($B87, 'Game Setup'!$ML$7:$NE$7, 0)), ""))</f>
        <v/>
      </c>
      <c r="BF88" s="341" t="str">
        <f>IF($B87="", "", IFERROR(INDEX('Game Setup'!$ML$8:$NE$176, MATCH(BF87, 'Game Setup'!$NM$8:$NM$176, 0), MATCH($B87, 'Game Setup'!$ML$7:$NE$7, 0)), ""))</f>
        <v/>
      </c>
      <c r="BH88" s="341" t="str">
        <f>IF($B87="", "", IFERROR(INDEX('Game Setup'!$ML$8:$NE$176, MATCH(BH87, 'Game Setup'!$NM$8:$NM$176, 0), MATCH($B87, 'Game Setup'!$ML$7:$NE$7, 0)), ""))</f>
        <v/>
      </c>
      <c r="BJ88" s="341" t="str">
        <f>IF($B87="", "", IFERROR(INDEX('Game Setup'!$ML$8:$NE$176, MATCH(BJ87, 'Game Setup'!$NM$8:$NM$176, 0), MATCH($B87, 'Game Setup'!$ML$7:$NE$7, 0)), ""))</f>
        <v/>
      </c>
      <c r="BL88" s="10" t="str">
        <f t="shared" ref="BL88" si="233">P88</f>
        <v/>
      </c>
      <c r="BN88" s="10" t="str">
        <f>R88</f>
        <v/>
      </c>
      <c r="BP88" s="341" t="str">
        <f t="shared" ref="BP88" si="234">IF($B87="", "", "X")</f>
        <v/>
      </c>
      <c r="BR88" s="10" t="str">
        <f t="shared" ref="BR88" si="235">T88</f>
        <v/>
      </c>
      <c r="BT88" s="361"/>
    </row>
    <row r="89" spans="1:72" ht="15" customHeight="1" x14ac:dyDescent="0.25">
      <c r="A89" s="78"/>
      <c r="B89" s="217"/>
      <c r="C89" s="217"/>
      <c r="D89" s="217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37"/>
      <c r="Q89" s="337"/>
      <c r="R89" s="337"/>
      <c r="S89" s="337"/>
      <c r="T89" s="337"/>
      <c r="U89" s="337"/>
      <c r="V89" s="78"/>
      <c r="AF89" s="219"/>
      <c r="AH89" s="328"/>
      <c r="AI89" s="328"/>
      <c r="AK89" s="328"/>
      <c r="AL89" s="328"/>
      <c r="AN89" s="328"/>
      <c r="AO89" s="328"/>
      <c r="AQ89" s="328"/>
      <c r="AR89" s="328"/>
      <c r="AT89" s="328"/>
      <c r="AU89" s="328"/>
      <c r="AW89" s="328"/>
      <c r="AX89" s="328"/>
      <c r="AZ89" s="328"/>
      <c r="BA89" s="328"/>
      <c r="BD89" s="342"/>
      <c r="BF89" s="342"/>
      <c r="BH89" s="342"/>
      <c r="BJ89" s="342"/>
      <c r="BL89" s="11" t="str">
        <f t="shared" ref="BL89" si="236">P88</f>
        <v/>
      </c>
      <c r="BN89" s="11" t="str">
        <f>R88</f>
        <v/>
      </c>
      <c r="BP89" s="342"/>
      <c r="BR89" s="11" t="str">
        <f t="shared" ref="BR89" si="237">T88</f>
        <v/>
      </c>
      <c r="BT89" s="209"/>
    </row>
    <row r="90" spans="1:72" x14ac:dyDescent="0.25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</row>
    <row r="91" spans="1:72" x14ac:dyDescent="0.25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</row>
    <row r="92" spans="1:72" ht="15" customHeight="1" x14ac:dyDescent="0.25">
      <c r="A92" s="78"/>
      <c r="B92" s="212" t="s">
        <v>254</v>
      </c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4"/>
      <c r="V92" s="78"/>
    </row>
    <row r="93" spans="1:72" ht="15" customHeight="1" x14ac:dyDescent="0.25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</row>
    <row r="94" spans="1:72" x14ac:dyDescent="0.25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</row>
    <row r="95" spans="1:72" x14ac:dyDescent="0.25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</row>
    <row r="96" spans="1:72" ht="15" customHeight="1" x14ac:dyDescent="0.25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</row>
    <row r="97" spans="1:22" ht="15" customHeight="1" x14ac:dyDescent="0.25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</row>
    <row r="98" spans="1:22" x14ac:dyDescent="0.25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</row>
    <row r="99" spans="1:22" x14ac:dyDescent="0.25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</row>
    <row r="100" spans="1:22" ht="15" customHeight="1" x14ac:dyDescent="0.25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</row>
    <row r="101" spans="1:22" ht="15" customHeight="1" x14ac:dyDescent="0.25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</row>
    <row r="102" spans="1:22" x14ac:dyDescent="0.25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</row>
    <row r="103" spans="1:22" x14ac:dyDescent="0.25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</row>
    <row r="104" spans="1:22" x14ac:dyDescent="0.25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</row>
    <row r="105" spans="1:22" x14ac:dyDescent="0.25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</row>
    <row r="106" spans="1:22" x14ac:dyDescent="0.25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</row>
    <row r="107" spans="1:22" x14ac:dyDescent="0.25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</row>
    <row r="108" spans="1:22" x14ac:dyDescent="0.25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</row>
    <row r="109" spans="1:22" x14ac:dyDescent="0.25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</row>
  </sheetData>
  <sheetProtection algorithmName="SHA-512" hashValue="66tdKkBZ+5Ptb7fB4mDgAx40BrC+xegyzAkIX8vqjSIqmdlbu++IMyjU60D3gUt7Gxx2zKwai1qcuTygO5dNqg==" saltValue="jDUxawXzndHwK2bf/Tt8iQ==" spinCount="100000" sheet="1" objects="1" scenarios="1"/>
  <mergeCells count="536">
    <mergeCell ref="P84:Q85"/>
    <mergeCell ref="P87:Q87"/>
    <mergeCell ref="P88:Q89"/>
    <mergeCell ref="B92:U92"/>
    <mergeCell ref="E9:N9"/>
    <mergeCell ref="BF88:BF89"/>
    <mergeCell ref="P23:Q23"/>
    <mergeCell ref="P24:Q25"/>
    <mergeCell ref="P27:Q27"/>
    <mergeCell ref="P28:Q29"/>
    <mergeCell ref="P31:Q31"/>
    <mergeCell ref="P32:Q33"/>
    <mergeCell ref="P35:Q35"/>
    <mergeCell ref="P36:Q37"/>
    <mergeCell ref="P39:Q39"/>
    <mergeCell ref="P40:Q41"/>
    <mergeCell ref="P43:Q43"/>
    <mergeCell ref="P44:Q45"/>
    <mergeCell ref="P47:Q47"/>
    <mergeCell ref="BF48:BF49"/>
    <mergeCell ref="BF52:BF53"/>
    <mergeCell ref="P8:Q8"/>
    <mergeCell ref="P9:Q9"/>
    <mergeCell ref="P10:Q10"/>
    <mergeCell ref="P11:Q11"/>
    <mergeCell ref="P12:Q13"/>
    <mergeCell ref="P15:Q15"/>
    <mergeCell ref="P16:Q17"/>
    <mergeCell ref="P19:Q19"/>
    <mergeCell ref="P20:Q21"/>
    <mergeCell ref="BF72:BF73"/>
    <mergeCell ref="BF76:BF77"/>
    <mergeCell ref="BF80:BF81"/>
    <mergeCell ref="BF12:BF13"/>
    <mergeCell ref="BF16:BF17"/>
    <mergeCell ref="BF20:BF21"/>
    <mergeCell ref="BF24:BF25"/>
    <mergeCell ref="BF28:BF29"/>
    <mergeCell ref="BF32:BF33"/>
    <mergeCell ref="BF36:BF37"/>
    <mergeCell ref="BF40:BF41"/>
    <mergeCell ref="BF44:BF45"/>
    <mergeCell ref="BD12:BD13"/>
    <mergeCell ref="BH12:BH13"/>
    <mergeCell ref="BD16:BD17"/>
    <mergeCell ref="BT83:BT84"/>
    <mergeCell ref="BT87:BT88"/>
    <mergeCell ref="AF56:AF57"/>
    <mergeCell ref="AF60:AF61"/>
    <mergeCell ref="AF64:AF65"/>
    <mergeCell ref="T56:U57"/>
    <mergeCell ref="T59:U59"/>
    <mergeCell ref="T60:U61"/>
    <mergeCell ref="T63:U63"/>
    <mergeCell ref="T64:U65"/>
    <mergeCell ref="BD84:BD85"/>
    <mergeCell ref="BH84:BH85"/>
    <mergeCell ref="BD68:BD69"/>
    <mergeCell ref="BH68:BH69"/>
    <mergeCell ref="BD72:BD73"/>
    <mergeCell ref="BH72:BH73"/>
    <mergeCell ref="BD76:BD77"/>
    <mergeCell ref="BH76:BH77"/>
    <mergeCell ref="BD56:BD57"/>
    <mergeCell ref="BH56:BH57"/>
    <mergeCell ref="BD60:BD61"/>
    <mergeCell ref="BT75:BT76"/>
    <mergeCell ref="BT79:BT80"/>
    <mergeCell ref="BT11:BT12"/>
    <mergeCell ref="BT15:BT16"/>
    <mergeCell ref="BT19:BT20"/>
    <mergeCell ref="BT23:BT24"/>
    <mergeCell ref="BT27:BT28"/>
    <mergeCell ref="BT31:BT32"/>
    <mergeCell ref="BT35:BT36"/>
    <mergeCell ref="BT39:BT40"/>
    <mergeCell ref="BT43:BT44"/>
    <mergeCell ref="BT47:BT48"/>
    <mergeCell ref="BT51:BT52"/>
    <mergeCell ref="BT55:BT56"/>
    <mergeCell ref="BT59:BT60"/>
    <mergeCell ref="BT63:BT64"/>
    <mergeCell ref="BT67:BT68"/>
    <mergeCell ref="BT71:BT72"/>
    <mergeCell ref="E12:O13"/>
    <mergeCell ref="H11:N11"/>
    <mergeCell ref="E11:G11"/>
    <mergeCell ref="AF12:AF13"/>
    <mergeCell ref="AF16:AF17"/>
    <mergeCell ref="B1:U2"/>
    <mergeCell ref="B12:D13"/>
    <mergeCell ref="B11:D11"/>
    <mergeCell ref="R12:S13"/>
    <mergeCell ref="R11:S11"/>
    <mergeCell ref="Q4:U4"/>
    <mergeCell ref="B4:F4"/>
    <mergeCell ref="H5:O5"/>
    <mergeCell ref="H6:O7"/>
    <mergeCell ref="Q6:U6"/>
    <mergeCell ref="Q5:U5"/>
    <mergeCell ref="B5:F5"/>
    <mergeCell ref="B6:F6"/>
    <mergeCell ref="H4:O4"/>
    <mergeCell ref="B9:D9"/>
    <mergeCell ref="R9:S9"/>
    <mergeCell ref="T9:U9"/>
    <mergeCell ref="R10:S10"/>
    <mergeCell ref="T10:U10"/>
    <mergeCell ref="AF20:AF21"/>
    <mergeCell ref="AF24:AF25"/>
    <mergeCell ref="AF28:AF29"/>
    <mergeCell ref="AF32:AF33"/>
    <mergeCell ref="AF36:AF37"/>
    <mergeCell ref="AF40:AF41"/>
    <mergeCell ref="T51:U51"/>
    <mergeCell ref="T52:U53"/>
    <mergeCell ref="T55:U55"/>
    <mergeCell ref="T44:U45"/>
    <mergeCell ref="T47:U47"/>
    <mergeCell ref="T48:U49"/>
    <mergeCell ref="AF48:AF49"/>
    <mergeCell ref="AF52:AF53"/>
    <mergeCell ref="T28:U29"/>
    <mergeCell ref="T31:U31"/>
    <mergeCell ref="T32:U33"/>
    <mergeCell ref="T35:U35"/>
    <mergeCell ref="T36:U37"/>
    <mergeCell ref="T39:U39"/>
    <mergeCell ref="T40:U41"/>
    <mergeCell ref="T43:U43"/>
    <mergeCell ref="BD20:BD21"/>
    <mergeCell ref="BH20:BH21"/>
    <mergeCell ref="BD24:BD25"/>
    <mergeCell ref="BH24:BH25"/>
    <mergeCell ref="AK24:AL25"/>
    <mergeCell ref="AN24:AO25"/>
    <mergeCell ref="AQ24:AR25"/>
    <mergeCell ref="AT24:AU25"/>
    <mergeCell ref="AW24:AX25"/>
    <mergeCell ref="AZ24:BA25"/>
    <mergeCell ref="AH12:AI13"/>
    <mergeCell ref="AK12:AL13"/>
    <mergeCell ref="AN12:AO13"/>
    <mergeCell ref="AQ12:AR13"/>
    <mergeCell ref="AT12:AU13"/>
    <mergeCell ref="AW12:AX13"/>
    <mergeCell ref="AZ12:BA13"/>
    <mergeCell ref="AH16:AI17"/>
    <mergeCell ref="AK16:AL17"/>
    <mergeCell ref="AN16:AO17"/>
    <mergeCell ref="AQ16:AR17"/>
    <mergeCell ref="AT16:AU17"/>
    <mergeCell ref="AW16:AX17"/>
    <mergeCell ref="AZ16:BA17"/>
    <mergeCell ref="BP12:BP13"/>
    <mergeCell ref="BP16:BP17"/>
    <mergeCell ref="BP20:BP21"/>
    <mergeCell ref="BP24:BP25"/>
    <mergeCell ref="BP28:BP29"/>
    <mergeCell ref="BP32:BP33"/>
    <mergeCell ref="BD80:BD81"/>
    <mergeCell ref="BH80:BH81"/>
    <mergeCell ref="BD44:BD45"/>
    <mergeCell ref="BH44:BH45"/>
    <mergeCell ref="BJ12:BJ13"/>
    <mergeCell ref="BJ16:BJ17"/>
    <mergeCell ref="BJ20:BJ21"/>
    <mergeCell ref="BJ24:BJ25"/>
    <mergeCell ref="BJ28:BJ29"/>
    <mergeCell ref="BJ32:BJ33"/>
    <mergeCell ref="BJ36:BJ37"/>
    <mergeCell ref="BJ40:BJ41"/>
    <mergeCell ref="BJ44:BJ45"/>
    <mergeCell ref="BJ48:BJ49"/>
    <mergeCell ref="BJ52:BJ53"/>
    <mergeCell ref="BJ56:BJ57"/>
    <mergeCell ref="BJ60:BJ61"/>
    <mergeCell ref="BH16:BH17"/>
    <mergeCell ref="B15:D15"/>
    <mergeCell ref="R15:S15"/>
    <mergeCell ref="E15:G15"/>
    <mergeCell ref="H15:N15"/>
    <mergeCell ref="B16:D17"/>
    <mergeCell ref="R16:S17"/>
    <mergeCell ref="E16:O17"/>
    <mergeCell ref="BP60:BP61"/>
    <mergeCell ref="BP64:BP65"/>
    <mergeCell ref="BP36:BP37"/>
    <mergeCell ref="BP40:BP41"/>
    <mergeCell ref="BP44:BP45"/>
    <mergeCell ref="BP48:BP49"/>
    <mergeCell ref="BP52:BP53"/>
    <mergeCell ref="BP56:BP57"/>
    <mergeCell ref="BD48:BD49"/>
    <mergeCell ref="BH48:BH49"/>
    <mergeCell ref="BD52:BD53"/>
    <mergeCell ref="BH52:BH53"/>
    <mergeCell ref="BH28:BH29"/>
    <mergeCell ref="BD32:BD33"/>
    <mergeCell ref="BH32:BH33"/>
    <mergeCell ref="BD36:BD37"/>
    <mergeCell ref="BD28:BD29"/>
    <mergeCell ref="BH36:BH37"/>
    <mergeCell ref="B19:D19"/>
    <mergeCell ref="R19:S19"/>
    <mergeCell ref="E19:G19"/>
    <mergeCell ref="H19:N19"/>
    <mergeCell ref="B20:D21"/>
    <mergeCell ref="R20:S21"/>
    <mergeCell ref="E20:O21"/>
    <mergeCell ref="BP84:BP85"/>
    <mergeCell ref="AF68:AF69"/>
    <mergeCell ref="AF72:AF73"/>
    <mergeCell ref="AF76:AF77"/>
    <mergeCell ref="AF80:AF81"/>
    <mergeCell ref="AF84:AF85"/>
    <mergeCell ref="B23:D23"/>
    <mergeCell ref="R23:S23"/>
    <mergeCell ref="E23:G23"/>
    <mergeCell ref="H23:N23"/>
    <mergeCell ref="B24:D25"/>
    <mergeCell ref="R24:S25"/>
    <mergeCell ref="E24:O25"/>
    <mergeCell ref="R43:S43"/>
    <mergeCell ref="E43:G43"/>
    <mergeCell ref="H43:N43"/>
    <mergeCell ref="BP88:BP89"/>
    <mergeCell ref="BP68:BP69"/>
    <mergeCell ref="BP72:BP73"/>
    <mergeCell ref="BP76:BP77"/>
    <mergeCell ref="BP80:BP81"/>
    <mergeCell ref="BD88:BD89"/>
    <mergeCell ref="BH88:BH89"/>
    <mergeCell ref="BD40:BD41"/>
    <mergeCell ref="BH40:BH41"/>
    <mergeCell ref="BJ64:BJ65"/>
    <mergeCell ref="BJ68:BJ69"/>
    <mergeCell ref="BJ72:BJ73"/>
    <mergeCell ref="BJ76:BJ77"/>
    <mergeCell ref="BJ80:BJ81"/>
    <mergeCell ref="BJ84:BJ85"/>
    <mergeCell ref="BJ88:BJ89"/>
    <mergeCell ref="BF84:BF85"/>
    <mergeCell ref="BH60:BH61"/>
    <mergeCell ref="BD64:BD65"/>
    <mergeCell ref="BH64:BH65"/>
    <mergeCell ref="BF56:BF57"/>
    <mergeCell ref="BF60:BF61"/>
    <mergeCell ref="BF64:BF65"/>
    <mergeCell ref="BF68:BF69"/>
    <mergeCell ref="AF88:AF89"/>
    <mergeCell ref="AF44:AF45"/>
    <mergeCell ref="B27:D27"/>
    <mergeCell ref="R27:S27"/>
    <mergeCell ref="E27:G27"/>
    <mergeCell ref="H27:N27"/>
    <mergeCell ref="B28:D29"/>
    <mergeCell ref="R28:S29"/>
    <mergeCell ref="E28:O29"/>
    <mergeCell ref="B35:D35"/>
    <mergeCell ref="R35:S35"/>
    <mergeCell ref="E35:G35"/>
    <mergeCell ref="H35:N35"/>
    <mergeCell ref="B36:D37"/>
    <mergeCell ref="R36:S37"/>
    <mergeCell ref="E36:O37"/>
    <mergeCell ref="B31:D31"/>
    <mergeCell ref="R31:S31"/>
    <mergeCell ref="E31:G31"/>
    <mergeCell ref="H31:N31"/>
    <mergeCell ref="B32:D33"/>
    <mergeCell ref="R32:S33"/>
    <mergeCell ref="E32:O33"/>
    <mergeCell ref="B43:D43"/>
    <mergeCell ref="B44:D45"/>
    <mergeCell ref="R44:S45"/>
    <mergeCell ref="E44:O45"/>
    <mergeCell ref="B39:D39"/>
    <mergeCell ref="R39:S39"/>
    <mergeCell ref="E39:G39"/>
    <mergeCell ref="H39:N39"/>
    <mergeCell ref="B40:D41"/>
    <mergeCell ref="R40:S41"/>
    <mergeCell ref="E40:O41"/>
    <mergeCell ref="B51:D51"/>
    <mergeCell ref="R51:S51"/>
    <mergeCell ref="E51:G51"/>
    <mergeCell ref="H51:N51"/>
    <mergeCell ref="B52:D53"/>
    <mergeCell ref="R52:S53"/>
    <mergeCell ref="E52:O53"/>
    <mergeCell ref="B47:D47"/>
    <mergeCell ref="R47:S47"/>
    <mergeCell ref="E47:G47"/>
    <mergeCell ref="H47:N47"/>
    <mergeCell ref="B48:D49"/>
    <mergeCell ref="R48:S49"/>
    <mergeCell ref="E48:O49"/>
    <mergeCell ref="P48:Q49"/>
    <mergeCell ref="P51:Q51"/>
    <mergeCell ref="P52:Q53"/>
    <mergeCell ref="B59:D59"/>
    <mergeCell ref="R59:S59"/>
    <mergeCell ref="E59:G59"/>
    <mergeCell ref="H59:N59"/>
    <mergeCell ref="B60:D61"/>
    <mergeCell ref="R60:S61"/>
    <mergeCell ref="E60:O61"/>
    <mergeCell ref="B55:D55"/>
    <mergeCell ref="R55:S55"/>
    <mergeCell ref="E55:G55"/>
    <mergeCell ref="H55:N55"/>
    <mergeCell ref="B56:D57"/>
    <mergeCell ref="R56:S57"/>
    <mergeCell ref="E56:O57"/>
    <mergeCell ref="P55:Q55"/>
    <mergeCell ref="P56:Q57"/>
    <mergeCell ref="P59:Q59"/>
    <mergeCell ref="P60:Q61"/>
    <mergeCell ref="B67:D67"/>
    <mergeCell ref="R67:S67"/>
    <mergeCell ref="E67:G67"/>
    <mergeCell ref="H67:N67"/>
    <mergeCell ref="B68:D69"/>
    <mergeCell ref="R68:S69"/>
    <mergeCell ref="E68:O69"/>
    <mergeCell ref="B63:D63"/>
    <mergeCell ref="R63:S63"/>
    <mergeCell ref="E63:G63"/>
    <mergeCell ref="H63:N63"/>
    <mergeCell ref="B64:D65"/>
    <mergeCell ref="R64:S65"/>
    <mergeCell ref="E64:O65"/>
    <mergeCell ref="P63:Q63"/>
    <mergeCell ref="P64:Q65"/>
    <mergeCell ref="P67:Q67"/>
    <mergeCell ref="P68:Q69"/>
    <mergeCell ref="E75:G75"/>
    <mergeCell ref="H75:N75"/>
    <mergeCell ref="B76:D77"/>
    <mergeCell ref="R76:S77"/>
    <mergeCell ref="E76:O77"/>
    <mergeCell ref="B71:D71"/>
    <mergeCell ref="R71:S71"/>
    <mergeCell ref="E71:G71"/>
    <mergeCell ref="H71:N71"/>
    <mergeCell ref="B72:D73"/>
    <mergeCell ref="R72:S73"/>
    <mergeCell ref="E72:O73"/>
    <mergeCell ref="B75:D75"/>
    <mergeCell ref="R75:S75"/>
    <mergeCell ref="P71:Q71"/>
    <mergeCell ref="P72:Q73"/>
    <mergeCell ref="P75:Q75"/>
    <mergeCell ref="P76:Q77"/>
    <mergeCell ref="B79:D79"/>
    <mergeCell ref="R79:S79"/>
    <mergeCell ref="E79:G79"/>
    <mergeCell ref="H79:N79"/>
    <mergeCell ref="B80:D81"/>
    <mergeCell ref="R80:S81"/>
    <mergeCell ref="E80:O81"/>
    <mergeCell ref="B88:D89"/>
    <mergeCell ref="R88:S89"/>
    <mergeCell ref="E88:O89"/>
    <mergeCell ref="B83:D83"/>
    <mergeCell ref="R83:S83"/>
    <mergeCell ref="E83:G83"/>
    <mergeCell ref="H83:N83"/>
    <mergeCell ref="B84:D85"/>
    <mergeCell ref="R84:S85"/>
    <mergeCell ref="E84:O85"/>
    <mergeCell ref="B87:D87"/>
    <mergeCell ref="R87:S87"/>
    <mergeCell ref="E87:G87"/>
    <mergeCell ref="H87:N87"/>
    <mergeCell ref="P79:Q79"/>
    <mergeCell ref="P80:Q81"/>
    <mergeCell ref="P83:Q83"/>
    <mergeCell ref="AH3:AI3"/>
    <mergeCell ref="AK3:AL3"/>
    <mergeCell ref="AN3:AO3"/>
    <mergeCell ref="AQ3:AR3"/>
    <mergeCell ref="AT3:AU3"/>
    <mergeCell ref="AW3:AX3"/>
    <mergeCell ref="AZ3:BA3"/>
    <mergeCell ref="AH5:AI6"/>
    <mergeCell ref="AK5:AL6"/>
    <mergeCell ref="AN5:AO6"/>
    <mergeCell ref="AQ5:AR6"/>
    <mergeCell ref="AT5:AU6"/>
    <mergeCell ref="AW5:AX6"/>
    <mergeCell ref="AZ5:BA6"/>
    <mergeCell ref="AH40:AI41"/>
    <mergeCell ref="AK40:AL41"/>
    <mergeCell ref="AN40:AO41"/>
    <mergeCell ref="AQ40:AR41"/>
    <mergeCell ref="AT40:AU41"/>
    <mergeCell ref="AW40:AX41"/>
    <mergeCell ref="AZ40:BA41"/>
    <mergeCell ref="AH28:AI29"/>
    <mergeCell ref="AK28:AL29"/>
    <mergeCell ref="AN28:AO29"/>
    <mergeCell ref="AQ28:AR29"/>
    <mergeCell ref="AT28:AU29"/>
    <mergeCell ref="AW28:AX29"/>
    <mergeCell ref="AZ28:BA29"/>
    <mergeCell ref="AH32:AI33"/>
    <mergeCell ref="AK32:AL33"/>
    <mergeCell ref="AN32:AO33"/>
    <mergeCell ref="AQ32:AR33"/>
    <mergeCell ref="AT32:AU33"/>
    <mergeCell ref="AW32:AX33"/>
    <mergeCell ref="AZ32:BA33"/>
    <mergeCell ref="AH44:AI45"/>
    <mergeCell ref="AK44:AL45"/>
    <mergeCell ref="AN44:AO45"/>
    <mergeCell ref="AQ44:AR45"/>
    <mergeCell ref="AT44:AU45"/>
    <mergeCell ref="AW44:AX45"/>
    <mergeCell ref="AZ44:BA45"/>
    <mergeCell ref="AW48:AX49"/>
    <mergeCell ref="AZ48:BA49"/>
    <mergeCell ref="AH48:AI49"/>
    <mergeCell ref="AH52:AI53"/>
    <mergeCell ref="AK52:AL53"/>
    <mergeCell ref="AN52:AO53"/>
    <mergeCell ref="AQ52:AR53"/>
    <mergeCell ref="AT52:AU53"/>
    <mergeCell ref="AW52:AX53"/>
    <mergeCell ref="AZ52:BA53"/>
    <mergeCell ref="AK48:AL49"/>
    <mergeCell ref="AN48:AO49"/>
    <mergeCell ref="AQ48:AR49"/>
    <mergeCell ref="AT48:AU49"/>
    <mergeCell ref="AK56:AL57"/>
    <mergeCell ref="AN56:AO57"/>
    <mergeCell ref="AQ56:AR57"/>
    <mergeCell ref="AT56:AU57"/>
    <mergeCell ref="AW56:AX57"/>
    <mergeCell ref="AZ56:BA57"/>
    <mergeCell ref="AH60:AI61"/>
    <mergeCell ref="AK60:AL61"/>
    <mergeCell ref="AN60:AO61"/>
    <mergeCell ref="AQ60:AR61"/>
    <mergeCell ref="AT60:AU61"/>
    <mergeCell ref="AW60:AX61"/>
    <mergeCell ref="AZ60:BA61"/>
    <mergeCell ref="AH56:AI57"/>
    <mergeCell ref="AK64:AL65"/>
    <mergeCell ref="AN64:AO65"/>
    <mergeCell ref="AQ64:AR65"/>
    <mergeCell ref="AT64:AU65"/>
    <mergeCell ref="AW64:AX65"/>
    <mergeCell ref="AZ64:BA65"/>
    <mergeCell ref="AH68:AI69"/>
    <mergeCell ref="AK68:AL69"/>
    <mergeCell ref="AN68:AO69"/>
    <mergeCell ref="AQ68:AR69"/>
    <mergeCell ref="AT68:AU69"/>
    <mergeCell ref="AW68:AX69"/>
    <mergeCell ref="AZ68:BA69"/>
    <mergeCell ref="AH64:AI65"/>
    <mergeCell ref="AH72:AI73"/>
    <mergeCell ref="AK72:AL73"/>
    <mergeCell ref="AN72:AO73"/>
    <mergeCell ref="AQ72:AR73"/>
    <mergeCell ref="AT72:AU73"/>
    <mergeCell ref="AW72:AX73"/>
    <mergeCell ref="AZ72:BA73"/>
    <mergeCell ref="AH76:AI77"/>
    <mergeCell ref="AK76:AL77"/>
    <mergeCell ref="AN76:AO77"/>
    <mergeCell ref="AQ76:AR77"/>
    <mergeCell ref="AT76:AU77"/>
    <mergeCell ref="AW76:AX77"/>
    <mergeCell ref="AZ76:BA77"/>
    <mergeCell ref="AH80:AI81"/>
    <mergeCell ref="AK80:AL81"/>
    <mergeCell ref="AN80:AO81"/>
    <mergeCell ref="AQ80:AR81"/>
    <mergeCell ref="AT80:AU81"/>
    <mergeCell ref="AW80:AX81"/>
    <mergeCell ref="AZ80:BA81"/>
    <mergeCell ref="AH84:AI85"/>
    <mergeCell ref="AK84:AL85"/>
    <mergeCell ref="AN84:AO85"/>
    <mergeCell ref="AQ84:AR85"/>
    <mergeCell ref="AT84:AU85"/>
    <mergeCell ref="AW84:AX85"/>
    <mergeCell ref="AZ84:BA85"/>
    <mergeCell ref="AH88:AI89"/>
    <mergeCell ref="AK88:AL89"/>
    <mergeCell ref="AN88:AO89"/>
    <mergeCell ref="AQ88:AR89"/>
    <mergeCell ref="AT88:AU89"/>
    <mergeCell ref="AW88:AX89"/>
    <mergeCell ref="AZ88:BA89"/>
    <mergeCell ref="R8:S8"/>
    <mergeCell ref="T8:U8"/>
    <mergeCell ref="AH36:AI37"/>
    <mergeCell ref="AK36:AL37"/>
    <mergeCell ref="AN36:AO37"/>
    <mergeCell ref="AQ36:AR37"/>
    <mergeCell ref="AT36:AU37"/>
    <mergeCell ref="AW36:AX37"/>
    <mergeCell ref="AZ36:BA37"/>
    <mergeCell ref="AH20:AI21"/>
    <mergeCell ref="AK20:AL21"/>
    <mergeCell ref="AN20:AO21"/>
    <mergeCell ref="AQ20:AR21"/>
    <mergeCell ref="AT20:AU21"/>
    <mergeCell ref="AW20:AX21"/>
    <mergeCell ref="AZ20:BA21"/>
    <mergeCell ref="AH24:AI25"/>
    <mergeCell ref="T11:U11"/>
    <mergeCell ref="T12:U13"/>
    <mergeCell ref="T15:U15"/>
    <mergeCell ref="T16:U17"/>
    <mergeCell ref="T19:U19"/>
    <mergeCell ref="T20:U21"/>
    <mergeCell ref="T23:U23"/>
    <mergeCell ref="T24:U25"/>
    <mergeCell ref="T27:U27"/>
    <mergeCell ref="T67:U67"/>
    <mergeCell ref="T87:U87"/>
    <mergeCell ref="T88:U89"/>
    <mergeCell ref="T68:U69"/>
    <mergeCell ref="T71:U71"/>
    <mergeCell ref="T72:U73"/>
    <mergeCell ref="T75:U75"/>
    <mergeCell ref="T76:U77"/>
    <mergeCell ref="T79:U79"/>
    <mergeCell ref="T80:U81"/>
    <mergeCell ref="T83:U83"/>
    <mergeCell ref="T84:U85"/>
  </mergeCells>
  <conditionalFormatting sqref="E12:O13 E16:O17 E20:O21 E24:O25 E28:O29 E32:O33 E36:O37 E40:O41 E44:O45 E48:O49 E52:O53 E56:O57 E60:O61 E64:O65 E68:O69 E72:O73 E76:O77 E80:O81 E84:O85 E88:O89">
    <cfRule type="expression" dxfId="60" priority="91">
      <formula>$BP12="X"</formula>
    </cfRule>
  </conditionalFormatting>
  <conditionalFormatting sqref="P11:Q13">
    <cfRule type="expression" dxfId="59" priority="4">
      <formula>$BL11=$AD$12</formula>
    </cfRule>
    <cfRule type="expression" dxfId="58" priority="5">
      <formula>$BL11=$AD$13</formula>
    </cfRule>
    <cfRule type="expression" dxfId="57" priority="6">
      <formula>$BL11=$AD$14</formula>
    </cfRule>
  </conditionalFormatting>
  <conditionalFormatting sqref="P15:Q17 P19:Q21 P23:Q25 P27:Q29 P31:Q33 P35:Q37 P39:Q41 P43:Q45 P47:Q49 P51:Q53 P55:Q57 P59:Q61 P63:Q65 P67:Q69 P71:Q73 P75:Q77 P79:Q81 P83:Q85 P87:Q89">
    <cfRule type="expression" dxfId="56" priority="1">
      <formula>$BL15=$AD$12</formula>
    </cfRule>
    <cfRule type="expression" dxfId="55" priority="2">
      <formula>$BL15=$AD$13</formula>
    </cfRule>
    <cfRule type="expression" dxfId="54" priority="3">
      <formula>$BL15=$AD$14</formula>
    </cfRule>
  </conditionalFormatting>
  <conditionalFormatting sqref="R11:S13 R15:S17 R19:S21 R23:S25 R27:S29 R31:S33 R35:S37 R39:S41 R43:S45 R47:S49 R51:S53 R55:S57 R59:S61 R63:S65 R67:S69 R71:S73 R75:S77 R79:S81 R83:S85 R87:S89">
    <cfRule type="expression" dxfId="53" priority="196">
      <formula>$BN11=$AD$12</formula>
    </cfRule>
    <cfRule type="expression" dxfId="52" priority="197">
      <formula>$BN11=$AD$13</formula>
    </cfRule>
    <cfRule type="expression" dxfId="51" priority="198">
      <formula>$BN11=$AD$14</formula>
    </cfRule>
  </conditionalFormatting>
  <conditionalFormatting sqref="T11:U13 T15:U17 T19:U21 T23:U25 T27:U29 T31:U33 T35:U37 T39:U41 T43:U45 T47:U49 T51:U53 T55:U57 T59:U61 T63:U65 T67:U69 T71:U73 T75:U77 T79:U81 T83:U85 T87:U89">
    <cfRule type="expression" dxfId="50" priority="27">
      <formula>$BR11=$AD$12</formula>
    </cfRule>
    <cfRule type="expression" dxfId="49" priority="28">
      <formula>$BR11=$AD$13</formula>
    </cfRule>
    <cfRule type="expression" dxfId="48" priority="29">
      <formula>$BR11=$AD$14</formula>
    </cfRule>
  </conditionalFormatting>
  <dataValidations count="2">
    <dataValidation type="list" allowBlank="1" showInputMessage="1" showErrorMessage="1" sqref="E9" xr:uid="{F9192FE2-3A96-4033-9180-9D2A9C54F7AC}">
      <formula1>$BD$3:$BD$5</formula1>
    </dataValidation>
    <dataValidation type="list" allowBlank="1" showInputMessage="1" showErrorMessage="1" sqref="P9:U9" xr:uid="{CC0B5445-2F2E-4A1F-BF8E-3EF4C23836B2}">
      <formula1>$BN$2:$BN$8</formula1>
    </dataValidation>
  </dataValidations>
  <pageMargins left="0.7" right="0.7" top="0.75" bottom="0.75" header="0.3" footer="0.3"/>
  <pageSetup paperSize="9" orientation="portrait" r:id="rId1"/>
  <rowBreaks count="1" manualBreakCount="1">
    <brk id="40" max="21" man="1"/>
  </rowBreaks>
  <colBreaks count="1" manualBreakCount="1">
    <brk id="22" max="6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49551-B753-4F57-AE1E-4D4A61B9FD1F}">
  <sheetPr>
    <tabColor rgb="FF207144"/>
    <pageSetUpPr autoPageBreaks="0"/>
  </sheetPr>
  <dimension ref="A1:AN172"/>
  <sheetViews>
    <sheetView showRowColHeaders="0" zoomScaleNormal="100" workbookViewId="0"/>
  </sheetViews>
  <sheetFormatPr defaultColWidth="0" defaultRowHeight="15" zeroHeight="1" x14ac:dyDescent="0.25"/>
  <cols>
    <col min="1" max="22" width="2.85546875" style="2" customWidth="1"/>
    <col min="23" max="29" width="2.85546875" style="2" hidden="1" customWidth="1"/>
    <col min="30" max="30" width="5.7109375" style="2" hidden="1" customWidth="1"/>
    <col min="31" max="31" width="2.85546875" style="2" hidden="1" customWidth="1"/>
    <col min="32" max="32" width="8.5703125" style="2" hidden="1" customWidth="1"/>
    <col min="33" max="33" width="2.85546875" style="2" hidden="1" customWidth="1"/>
    <col min="34" max="40" width="8.5703125" style="2" hidden="1" customWidth="1"/>
    <col min="41" max="16384" width="2.85546875" style="2" hidden="1"/>
  </cols>
  <sheetData>
    <row r="1" spans="1:40" x14ac:dyDescent="0.25">
      <c r="A1" s="78"/>
      <c r="B1" s="245" t="s">
        <v>224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78"/>
    </row>
    <row r="2" spans="1:40" x14ac:dyDescent="0.25">
      <c r="A2" s="78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78"/>
    </row>
    <row r="3" spans="1:40" x14ac:dyDescent="0.25">
      <c r="A3" s="78"/>
      <c r="B3" s="216" t="s">
        <v>226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78"/>
    </row>
    <row r="4" spans="1:40" x14ac:dyDescent="0.25">
      <c r="A4" s="78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78"/>
      <c r="AH4" s="12" t="str">
        <f>IF($D$6="", "", $D$6)</f>
        <v/>
      </c>
      <c r="AI4" s="12" t="str">
        <f>IF($D$9="", "", $D$9)</f>
        <v/>
      </c>
      <c r="AJ4" s="12" t="str">
        <f>IF($D$12="", "", $D$12)</f>
        <v/>
      </c>
      <c r="AK4" s="12" t="str">
        <f>IF($D$15="", "", $D$15)</f>
        <v/>
      </c>
      <c r="AL4" s="12" t="str">
        <f>IF($D$18="", "", $D$18)</f>
        <v/>
      </c>
      <c r="AM4" s="12" t="str">
        <f>IF($D$21="", "", $D$21)</f>
        <v/>
      </c>
      <c r="AN4" s="12" t="str">
        <f>$AD$11</f>
        <v>₩</v>
      </c>
    </row>
    <row r="5" spans="1:40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326" t="str">
        <f>IF($D6="", "",$AF$28)</f>
        <v/>
      </c>
      <c r="M5" s="326"/>
      <c r="N5" s="326"/>
      <c r="O5" s="326"/>
      <c r="P5" s="326"/>
      <c r="Q5" s="326"/>
      <c r="R5" s="78"/>
      <c r="S5" s="78"/>
      <c r="T5" s="78"/>
      <c r="U5" s="78"/>
      <c r="V5" s="78"/>
      <c r="AF5" s="12"/>
      <c r="AH5" s="9" t="e" cm="1">
        <f t="array" ref="AH5">IF(OR(AH$4="", 'Game Setup'!$NM8=""), NA(), IFERROR(INDEX('Game Setup'!$ML8:$NE8, 'Game Setup'!$NF8, MATCH(AH$4, 'Game Setup'!$ML$7:$NE$7, 0)), NA()))</f>
        <v>#N/A</v>
      </c>
      <c r="AI5" s="9" t="e" cm="1">
        <f t="array" ref="AI5">IF(OR(AI$4="", 'Game Setup'!$NM8=""), NA(), IFERROR(INDEX('Game Setup'!$ML8:$NE8, 'Game Setup'!$NF8, MATCH(AI$4, 'Game Setup'!$ML$7:$NE$7, 0)), NA()))</f>
        <v>#N/A</v>
      </c>
      <c r="AJ5" s="9" t="e" cm="1">
        <f t="array" ref="AJ5">IF(OR(AJ$4="", 'Game Setup'!$NM8=""), NA(), IFERROR(INDEX('Game Setup'!$ML8:$NE8, 'Game Setup'!$NF8, MATCH(AJ$4, 'Game Setup'!$ML$7:$NE$7, 0)), NA()))</f>
        <v>#N/A</v>
      </c>
      <c r="AK5" s="9" t="e" cm="1">
        <f t="array" ref="AK5">IF(OR(AK$4="", 'Game Setup'!$NM8=""), NA(), IFERROR(INDEX('Game Setup'!$ML8:$NE8, 'Game Setup'!$NF8, MATCH(AK$4, 'Game Setup'!$ML$7:$NE$7, 0)), NA()))</f>
        <v>#N/A</v>
      </c>
      <c r="AL5" s="9" t="e" cm="1">
        <f t="array" ref="AL5">IF(OR(AL$4="", 'Game Setup'!$NM8=""), NA(), IFERROR(INDEX('Game Setup'!$ML8:$NE8, 'Game Setup'!$NF8, MATCH(AL$4, 'Game Setup'!$ML$7:$NE$7, 0)), NA()))</f>
        <v>#N/A</v>
      </c>
      <c r="AM5" s="9" t="e" cm="1">
        <f t="array" ref="AM5">IF(OR(AM$4="", 'Game Setup'!$NM8=""), NA(), IFERROR(INDEX('Game Setup'!$ML8:$NE8, 'Game Setup'!$NF8, MATCH(AM$4, 'Game Setup'!$ML$7:$NE$7, 0)), NA()))</f>
        <v>#N/A</v>
      </c>
      <c r="AN5" s="9" t="e">
        <f>IF('Game Setup'!$NM8="", NA(), 'Game Setup'!$NG8)</f>
        <v>#N/A</v>
      </c>
    </row>
    <row r="6" spans="1:40" x14ac:dyDescent="0.25">
      <c r="A6" s="78"/>
      <c r="B6" s="362">
        <v>1</v>
      </c>
      <c r="C6" s="363"/>
      <c r="D6" s="366"/>
      <c r="E6" s="367"/>
      <c r="F6" s="368"/>
      <c r="G6" s="78"/>
      <c r="H6" s="217" t="str">
        <f>IF(D6="", "", IF(IFERROR(INDEX('Dev Settings'!$L$10:$L$29, MATCH(D6, 'Dev Settings'!$B$10:$B$29, 0)), "")="", "", IFERROR(INDEX('Dev Settings'!$L$10:$L$29, MATCH(D6, 'Dev Settings'!$B$10:$B$29, 0)), "")))</f>
        <v/>
      </c>
      <c r="I6" s="217"/>
      <c r="J6" s="217"/>
      <c r="K6" s="78"/>
      <c r="L6" s="369" t="str">
        <f>IF($D6="", "", IFERROR(INDEX('Game Setup'!$PG$8:$PZ$176, MATCH(1, 'Game Setup'!$NM$8:$NM$176, 0), MATCH($D6, 'Game Setup'!$PG$7:$PZ$7, 0)), ""))</f>
        <v/>
      </c>
      <c r="M6" s="369"/>
      <c r="N6" s="369"/>
      <c r="O6" s="369"/>
      <c r="P6" s="369"/>
      <c r="Q6" s="369"/>
      <c r="R6" s="78"/>
      <c r="S6" s="370" t="s">
        <v>225</v>
      </c>
      <c r="T6" s="371"/>
      <c r="U6" s="372"/>
      <c r="V6" s="78"/>
      <c r="AF6" s="9" t="str">
        <f>IF('Dev Settings'!$B10="", "", 'Dev Settings'!$B10)</f>
        <v>AED</v>
      </c>
      <c r="AH6" s="10" t="e" cm="1">
        <f t="array" ref="AH6">IF(OR(AH$4="", 'Game Setup'!$NM9=""), NA(), IFERROR(INDEX('Game Setup'!$ML9:$NE9, 'Game Setup'!$NF9, MATCH(AH$4, 'Game Setup'!$ML$7:$NE$7, 0)), NA()))</f>
        <v>#N/A</v>
      </c>
      <c r="AI6" s="10" t="e" cm="1">
        <f t="array" ref="AI6">IF(OR(AI$4="", 'Game Setup'!$NM9=""), NA(), IFERROR(INDEX('Game Setup'!$ML9:$NE9, 'Game Setup'!$NF9, MATCH(AI$4, 'Game Setup'!$ML$7:$NE$7, 0)), NA()))</f>
        <v>#N/A</v>
      </c>
      <c r="AJ6" s="10" t="e" cm="1">
        <f t="array" ref="AJ6">IF(OR(AJ$4="", 'Game Setup'!$NM9=""), NA(), IFERROR(INDEX('Game Setup'!$ML9:$NE9, 'Game Setup'!$NF9, MATCH(AJ$4, 'Game Setup'!$ML$7:$NE$7, 0)), NA()))</f>
        <v>#N/A</v>
      </c>
      <c r="AK6" s="10" t="e" cm="1">
        <f t="array" ref="AK6">IF(OR(AK$4="", 'Game Setup'!$NM9=""), NA(), IFERROR(INDEX('Game Setup'!$ML9:$NE9, 'Game Setup'!$NF9, MATCH(AK$4, 'Game Setup'!$ML$7:$NE$7, 0)), NA()))</f>
        <v>#N/A</v>
      </c>
      <c r="AL6" s="10" t="e" cm="1">
        <f t="array" ref="AL6">IF(OR(AL$4="", 'Game Setup'!$NM9=""), NA(), IFERROR(INDEX('Game Setup'!$ML9:$NE9, 'Game Setup'!$NF9, MATCH(AL$4, 'Game Setup'!$ML$7:$NE$7, 0)), NA()))</f>
        <v>#N/A</v>
      </c>
      <c r="AM6" s="10" t="e" cm="1">
        <f t="array" ref="AM6">IF(OR(AM$4="", 'Game Setup'!$NM9=""), NA(), IFERROR(INDEX('Game Setup'!$ML9:$NE9, 'Game Setup'!$NF9, MATCH(AM$4, 'Game Setup'!$ML$7:$NE$7, 0)), NA()))</f>
        <v>#N/A</v>
      </c>
      <c r="AN6" s="10" t="e">
        <f>IF('Game Setup'!$NM9="", NA(), 'Game Setup'!$NG9)</f>
        <v>#N/A</v>
      </c>
    </row>
    <row r="7" spans="1:40" x14ac:dyDescent="0.25">
      <c r="A7" s="78"/>
      <c r="B7" s="364"/>
      <c r="C7" s="365"/>
      <c r="D7" s="298"/>
      <c r="E7" s="296"/>
      <c r="F7" s="299"/>
      <c r="G7" s="78"/>
      <c r="H7" s="217"/>
      <c r="I7" s="217"/>
      <c r="J7" s="217"/>
      <c r="K7" s="78"/>
      <c r="L7" s="369"/>
      <c r="M7" s="369"/>
      <c r="N7" s="369"/>
      <c r="O7" s="369"/>
      <c r="P7" s="369"/>
      <c r="Q7" s="369"/>
      <c r="R7" s="78"/>
      <c r="S7" s="373"/>
      <c r="T7" s="374"/>
      <c r="U7" s="375"/>
      <c r="V7" s="78"/>
      <c r="AF7" s="10" t="str">
        <f>IF('Dev Settings'!$B11="", "", 'Dev Settings'!$B11)</f>
        <v>ARS</v>
      </c>
      <c r="AH7" s="10" t="e" cm="1">
        <f t="array" ref="AH7">IF(OR(AH$4="", 'Game Setup'!$NM10=""), NA(), IFERROR(INDEX('Game Setup'!$ML10:$NE10, 'Game Setup'!$NF10, MATCH(AH$4, 'Game Setup'!$ML$7:$NE$7, 0)), NA()))</f>
        <v>#N/A</v>
      </c>
      <c r="AI7" s="10" t="e" cm="1">
        <f t="array" ref="AI7">IF(OR(AI$4="", 'Game Setup'!$NM10=""), NA(), IFERROR(INDEX('Game Setup'!$ML10:$NE10, 'Game Setup'!$NF10, MATCH(AI$4, 'Game Setup'!$ML$7:$NE$7, 0)), NA()))</f>
        <v>#N/A</v>
      </c>
      <c r="AJ7" s="10" t="e" cm="1">
        <f t="array" ref="AJ7">IF(OR(AJ$4="", 'Game Setup'!$NM10=""), NA(), IFERROR(INDEX('Game Setup'!$ML10:$NE10, 'Game Setup'!$NF10, MATCH(AJ$4, 'Game Setup'!$ML$7:$NE$7, 0)), NA()))</f>
        <v>#N/A</v>
      </c>
      <c r="AK7" s="10" t="e" cm="1">
        <f t="array" ref="AK7">IF(OR(AK$4="", 'Game Setup'!$NM10=""), NA(), IFERROR(INDEX('Game Setup'!$ML10:$NE10, 'Game Setup'!$NF10, MATCH(AK$4, 'Game Setup'!$ML$7:$NE$7, 0)), NA()))</f>
        <v>#N/A</v>
      </c>
      <c r="AL7" s="10" t="e" cm="1">
        <f t="array" ref="AL7">IF(OR(AL$4="", 'Game Setup'!$NM10=""), NA(), IFERROR(INDEX('Game Setup'!$ML10:$NE10, 'Game Setup'!$NF10, MATCH(AL$4, 'Game Setup'!$ML$7:$NE$7, 0)), NA()))</f>
        <v>#N/A</v>
      </c>
      <c r="AM7" s="10" t="e" cm="1">
        <f t="array" ref="AM7">IF(OR(AM$4="", 'Game Setup'!$NM10=""), NA(), IFERROR(INDEX('Game Setup'!$ML10:$NE10, 'Game Setup'!$NF10, MATCH(AM$4, 'Game Setup'!$ML$7:$NE$7, 0)), NA()))</f>
        <v>#N/A</v>
      </c>
      <c r="AN7" s="10" t="e">
        <f>IF('Game Setup'!$NM10="", NA(), 'Game Setup'!$NG10)</f>
        <v>#N/A</v>
      </c>
    </row>
    <row r="8" spans="1:40" x14ac:dyDescent="0.25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326" t="str">
        <f>IF($D9="", "",$AF$28)</f>
        <v/>
      </c>
      <c r="M8" s="326"/>
      <c r="N8" s="326"/>
      <c r="O8" s="326"/>
      <c r="P8" s="326"/>
      <c r="Q8" s="326"/>
      <c r="R8" s="78"/>
      <c r="S8" s="78"/>
      <c r="T8" s="78"/>
      <c r="U8" s="78"/>
      <c r="V8" s="78"/>
      <c r="AF8" s="10" t="str">
        <f>IF('Dev Settings'!$B12="", "", 'Dev Settings'!$B12)</f>
        <v>AUD</v>
      </c>
      <c r="AH8" s="10" t="e" cm="1">
        <f t="array" ref="AH8">IF(OR(AH$4="", 'Game Setup'!$NM11=""), NA(), IFERROR(INDEX('Game Setup'!$ML11:$NE11, 'Game Setup'!$NF11, MATCH(AH$4, 'Game Setup'!$ML$7:$NE$7, 0)), NA()))</f>
        <v>#N/A</v>
      </c>
      <c r="AI8" s="10" t="e" cm="1">
        <f t="array" ref="AI8">IF(OR(AI$4="", 'Game Setup'!$NM11=""), NA(), IFERROR(INDEX('Game Setup'!$ML11:$NE11, 'Game Setup'!$NF11, MATCH(AI$4, 'Game Setup'!$ML$7:$NE$7, 0)), NA()))</f>
        <v>#N/A</v>
      </c>
      <c r="AJ8" s="10" t="e" cm="1">
        <f t="array" ref="AJ8">IF(OR(AJ$4="", 'Game Setup'!$NM11=""), NA(), IFERROR(INDEX('Game Setup'!$ML11:$NE11, 'Game Setup'!$NF11, MATCH(AJ$4, 'Game Setup'!$ML$7:$NE$7, 0)), NA()))</f>
        <v>#N/A</v>
      </c>
      <c r="AK8" s="10" t="e" cm="1">
        <f t="array" ref="AK8">IF(OR(AK$4="", 'Game Setup'!$NM11=""), NA(), IFERROR(INDEX('Game Setup'!$ML11:$NE11, 'Game Setup'!$NF11, MATCH(AK$4, 'Game Setup'!$ML$7:$NE$7, 0)), NA()))</f>
        <v>#N/A</v>
      </c>
      <c r="AL8" s="10" t="e" cm="1">
        <f t="array" ref="AL8">IF(OR(AL$4="", 'Game Setup'!$NM11=""), NA(), IFERROR(INDEX('Game Setup'!$ML11:$NE11, 'Game Setup'!$NF11, MATCH(AL$4, 'Game Setup'!$ML$7:$NE$7, 0)), NA()))</f>
        <v>#N/A</v>
      </c>
      <c r="AM8" s="10" t="e" cm="1">
        <f t="array" ref="AM8">IF(OR(AM$4="", 'Game Setup'!$NM11=""), NA(), IFERROR(INDEX('Game Setup'!$ML11:$NE11, 'Game Setup'!$NF11, MATCH(AM$4, 'Game Setup'!$ML$7:$NE$7, 0)), NA()))</f>
        <v>#N/A</v>
      </c>
      <c r="AN8" s="10" t="e">
        <f>IF('Game Setup'!$NM11="", NA(), 'Game Setup'!$NG11)</f>
        <v>#N/A</v>
      </c>
    </row>
    <row r="9" spans="1:40" x14ac:dyDescent="0.25">
      <c r="A9" s="78"/>
      <c r="B9" s="362">
        <v>2</v>
      </c>
      <c r="C9" s="363"/>
      <c r="D9" s="366"/>
      <c r="E9" s="367"/>
      <c r="F9" s="368"/>
      <c r="G9" s="78"/>
      <c r="H9" s="217" t="str">
        <f>IF(D9="", "", IF(IFERROR(INDEX('Dev Settings'!$L$10:$L$29, MATCH(D9, 'Dev Settings'!$B$10:$B$29, 0)), "")="", "", IFERROR(INDEX('Dev Settings'!$L$10:$L$29, MATCH(D9, 'Dev Settings'!$B$10:$B$29, 0)), "")))</f>
        <v/>
      </c>
      <c r="I9" s="217"/>
      <c r="J9" s="217"/>
      <c r="K9" s="78"/>
      <c r="L9" s="369" t="str">
        <f>IF($D9="", "", IFERROR(INDEX('Game Setup'!$PG$8:$PZ$176, MATCH(1, 'Game Setup'!$NM$8:$NM$176, 0), MATCH($D9, 'Game Setup'!$PG$7:$PZ$7, 0)), ""))</f>
        <v/>
      </c>
      <c r="M9" s="369"/>
      <c r="N9" s="369"/>
      <c r="O9" s="369"/>
      <c r="P9" s="369"/>
      <c r="Q9" s="369"/>
      <c r="R9" s="78"/>
      <c r="S9" s="382" t="s">
        <v>225</v>
      </c>
      <c r="T9" s="383"/>
      <c r="U9" s="384"/>
      <c r="V9" s="78"/>
      <c r="AF9" s="10" t="str">
        <f>IF('Dev Settings'!$B13="", "", 'Dev Settings'!$B13)</f>
        <v>BRL</v>
      </c>
      <c r="AH9" s="10" t="e" cm="1">
        <f t="array" ref="AH9">IF(OR(AH$4="", 'Game Setup'!$NM12=""), NA(), IFERROR(INDEX('Game Setup'!$ML12:$NE12, 'Game Setup'!$NF12, MATCH(AH$4, 'Game Setup'!$ML$7:$NE$7, 0)), NA()))</f>
        <v>#N/A</v>
      </c>
      <c r="AI9" s="10" t="e" cm="1">
        <f t="array" ref="AI9">IF(OR(AI$4="", 'Game Setup'!$NM12=""), NA(), IFERROR(INDEX('Game Setup'!$ML12:$NE12, 'Game Setup'!$NF12, MATCH(AI$4, 'Game Setup'!$ML$7:$NE$7, 0)), NA()))</f>
        <v>#N/A</v>
      </c>
      <c r="AJ9" s="10" t="e" cm="1">
        <f t="array" ref="AJ9">IF(OR(AJ$4="", 'Game Setup'!$NM12=""), NA(), IFERROR(INDEX('Game Setup'!$ML12:$NE12, 'Game Setup'!$NF12, MATCH(AJ$4, 'Game Setup'!$ML$7:$NE$7, 0)), NA()))</f>
        <v>#N/A</v>
      </c>
      <c r="AK9" s="10" t="e" cm="1">
        <f t="array" ref="AK9">IF(OR(AK$4="", 'Game Setup'!$NM12=""), NA(), IFERROR(INDEX('Game Setup'!$ML12:$NE12, 'Game Setup'!$NF12, MATCH(AK$4, 'Game Setup'!$ML$7:$NE$7, 0)), NA()))</f>
        <v>#N/A</v>
      </c>
      <c r="AL9" s="10" t="e" cm="1">
        <f t="array" ref="AL9">IF(OR(AL$4="", 'Game Setup'!$NM12=""), NA(), IFERROR(INDEX('Game Setup'!$ML12:$NE12, 'Game Setup'!$NF12, MATCH(AL$4, 'Game Setup'!$ML$7:$NE$7, 0)), NA()))</f>
        <v>#N/A</v>
      </c>
      <c r="AM9" s="10" t="e" cm="1">
        <f t="array" ref="AM9">IF(OR(AM$4="", 'Game Setup'!$NM12=""), NA(), IFERROR(INDEX('Game Setup'!$ML12:$NE12, 'Game Setup'!$NF12, MATCH(AM$4, 'Game Setup'!$ML$7:$NE$7, 0)), NA()))</f>
        <v>#N/A</v>
      </c>
      <c r="AN9" s="10" t="e">
        <f>IF('Game Setup'!$NM12="", NA(), 'Game Setup'!$NG12)</f>
        <v>#N/A</v>
      </c>
    </row>
    <row r="10" spans="1:40" x14ac:dyDescent="0.25">
      <c r="A10" s="78"/>
      <c r="B10" s="364"/>
      <c r="C10" s="365"/>
      <c r="D10" s="298"/>
      <c r="E10" s="296"/>
      <c r="F10" s="299"/>
      <c r="G10" s="78"/>
      <c r="H10" s="217"/>
      <c r="I10" s="217"/>
      <c r="J10" s="217"/>
      <c r="K10" s="78"/>
      <c r="L10" s="369"/>
      <c r="M10" s="369"/>
      <c r="N10" s="369"/>
      <c r="O10" s="369"/>
      <c r="P10" s="369"/>
      <c r="Q10" s="369"/>
      <c r="R10" s="78"/>
      <c r="S10" s="385"/>
      <c r="T10" s="386"/>
      <c r="U10" s="387"/>
      <c r="V10" s="78"/>
      <c r="AF10" s="10" t="str">
        <f>IF('Dev Settings'!$B14="", "", 'Dev Settings'!$B14)</f>
        <v>CAD</v>
      </c>
      <c r="AH10" s="10" t="e" cm="1">
        <f t="array" ref="AH10">IF(OR(AH$4="", 'Game Setup'!$NM13=""), NA(), IFERROR(INDEX('Game Setup'!$ML13:$NE13, 'Game Setup'!$NF13, MATCH(AH$4, 'Game Setup'!$ML$7:$NE$7, 0)), NA()))</f>
        <v>#N/A</v>
      </c>
      <c r="AI10" s="10" t="e" cm="1">
        <f t="array" ref="AI10">IF(OR(AI$4="", 'Game Setup'!$NM13=""), NA(), IFERROR(INDEX('Game Setup'!$ML13:$NE13, 'Game Setup'!$NF13, MATCH(AI$4, 'Game Setup'!$ML$7:$NE$7, 0)), NA()))</f>
        <v>#N/A</v>
      </c>
      <c r="AJ10" s="10" t="e" cm="1">
        <f t="array" ref="AJ10">IF(OR(AJ$4="", 'Game Setup'!$NM13=""), NA(), IFERROR(INDEX('Game Setup'!$ML13:$NE13, 'Game Setup'!$NF13, MATCH(AJ$4, 'Game Setup'!$ML$7:$NE$7, 0)), NA()))</f>
        <v>#N/A</v>
      </c>
      <c r="AK10" s="10" t="e" cm="1">
        <f t="array" ref="AK10">IF(OR(AK$4="", 'Game Setup'!$NM13=""), NA(), IFERROR(INDEX('Game Setup'!$ML13:$NE13, 'Game Setup'!$NF13, MATCH(AK$4, 'Game Setup'!$ML$7:$NE$7, 0)), NA()))</f>
        <v>#N/A</v>
      </c>
      <c r="AL10" s="10" t="e" cm="1">
        <f t="array" ref="AL10">IF(OR(AL$4="", 'Game Setup'!$NM13=""), NA(), IFERROR(INDEX('Game Setup'!$ML13:$NE13, 'Game Setup'!$NF13, MATCH(AL$4, 'Game Setup'!$ML$7:$NE$7, 0)), NA()))</f>
        <v>#N/A</v>
      </c>
      <c r="AM10" s="10" t="e" cm="1">
        <f t="array" ref="AM10">IF(OR(AM$4="", 'Game Setup'!$NM13=""), NA(), IFERROR(INDEX('Game Setup'!$ML13:$NE13, 'Game Setup'!$NF13, MATCH(AM$4, 'Game Setup'!$ML$7:$NE$7, 0)), NA()))</f>
        <v>#N/A</v>
      </c>
      <c r="AN10" s="10" t="e">
        <f>IF('Game Setup'!$NM13="", NA(), 'Game Setup'!$NG13)</f>
        <v>#N/A</v>
      </c>
    </row>
    <row r="11" spans="1:40" x14ac:dyDescent="0.25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326" t="str">
        <f>IF($D12="", "",$AF$28)</f>
        <v/>
      </c>
      <c r="M11" s="326"/>
      <c r="N11" s="326"/>
      <c r="O11" s="326"/>
      <c r="P11" s="326"/>
      <c r="Q11" s="326"/>
      <c r="R11" s="78"/>
      <c r="S11" s="78"/>
      <c r="T11" s="78"/>
      <c r="U11" s="78"/>
      <c r="V11" s="78"/>
      <c r="AD11" s="12" t="s">
        <v>50</v>
      </c>
      <c r="AF11" s="10" t="str">
        <f>IF('Dev Settings'!$B15="", "", 'Dev Settings'!$B15)</f>
        <v>CNY</v>
      </c>
      <c r="AH11" s="10" t="e" cm="1">
        <f t="array" ref="AH11">IF(OR(AH$4="", 'Game Setup'!$NM14=""), NA(), IFERROR(INDEX('Game Setup'!$ML14:$NE14, 'Game Setup'!$NF14, MATCH(AH$4, 'Game Setup'!$ML$7:$NE$7, 0)), NA()))</f>
        <v>#N/A</v>
      </c>
      <c r="AI11" s="10" t="e" cm="1">
        <f t="array" ref="AI11">IF(OR(AI$4="", 'Game Setup'!$NM14=""), NA(), IFERROR(INDEX('Game Setup'!$ML14:$NE14, 'Game Setup'!$NF14, MATCH(AI$4, 'Game Setup'!$ML$7:$NE$7, 0)), NA()))</f>
        <v>#N/A</v>
      </c>
      <c r="AJ11" s="10" t="e" cm="1">
        <f t="array" ref="AJ11">IF(OR(AJ$4="", 'Game Setup'!$NM14=""), NA(), IFERROR(INDEX('Game Setup'!$ML14:$NE14, 'Game Setup'!$NF14, MATCH(AJ$4, 'Game Setup'!$ML$7:$NE$7, 0)), NA()))</f>
        <v>#N/A</v>
      </c>
      <c r="AK11" s="10" t="e" cm="1">
        <f t="array" ref="AK11">IF(OR(AK$4="", 'Game Setup'!$NM14=""), NA(), IFERROR(INDEX('Game Setup'!$ML14:$NE14, 'Game Setup'!$NF14, MATCH(AK$4, 'Game Setup'!$ML$7:$NE$7, 0)), NA()))</f>
        <v>#N/A</v>
      </c>
      <c r="AL11" s="10" t="e" cm="1">
        <f t="array" ref="AL11">IF(OR(AL$4="", 'Game Setup'!$NM14=""), NA(), IFERROR(INDEX('Game Setup'!$ML14:$NE14, 'Game Setup'!$NF14, MATCH(AL$4, 'Game Setup'!$ML$7:$NE$7, 0)), NA()))</f>
        <v>#N/A</v>
      </c>
      <c r="AM11" s="10" t="e" cm="1">
        <f t="array" ref="AM11">IF(OR(AM$4="", 'Game Setup'!$NM14=""), NA(), IFERROR(INDEX('Game Setup'!$ML14:$NE14, 'Game Setup'!$NF14, MATCH(AM$4, 'Game Setup'!$ML$7:$NE$7, 0)), NA()))</f>
        <v>#N/A</v>
      </c>
      <c r="AN11" s="10" t="e">
        <f>IF('Game Setup'!$NM14="", NA(), 'Game Setup'!$NG14)</f>
        <v>#N/A</v>
      </c>
    </row>
    <row r="12" spans="1:40" x14ac:dyDescent="0.25">
      <c r="A12" s="78"/>
      <c r="B12" s="362">
        <v>3</v>
      </c>
      <c r="C12" s="363"/>
      <c r="D12" s="366"/>
      <c r="E12" s="367"/>
      <c r="F12" s="368"/>
      <c r="G12" s="78"/>
      <c r="H12" s="217" t="str">
        <f>IF(D12="", "", IF(IFERROR(INDEX('Dev Settings'!$L$10:$L$29, MATCH(D12, 'Dev Settings'!$B$10:$B$29, 0)), "")="", "", IFERROR(INDEX('Dev Settings'!$L$10:$L$29, MATCH(D12, 'Dev Settings'!$B$10:$B$29, 0)), "")))</f>
        <v/>
      </c>
      <c r="I12" s="217"/>
      <c r="J12" s="217"/>
      <c r="K12" s="78"/>
      <c r="L12" s="369" t="str">
        <f>IF($D12="", "", IFERROR(INDEX('Game Setup'!$PG$8:$PZ$176, MATCH(1, 'Game Setup'!$NM$8:$NM$176, 0), MATCH($D12, 'Game Setup'!$PG$7:$PZ$7, 0)), ""))</f>
        <v/>
      </c>
      <c r="M12" s="369"/>
      <c r="N12" s="369"/>
      <c r="O12" s="369"/>
      <c r="P12" s="369"/>
      <c r="Q12" s="369"/>
      <c r="R12" s="78"/>
      <c r="S12" s="376" t="s">
        <v>225</v>
      </c>
      <c r="T12" s="377"/>
      <c r="U12" s="378"/>
      <c r="V12" s="78"/>
      <c r="AD12" s="9" t="s">
        <v>106</v>
      </c>
      <c r="AF12" s="10" t="str">
        <f>IF('Dev Settings'!$B16="", "", 'Dev Settings'!$B16)</f>
        <v>EUR</v>
      </c>
      <c r="AH12" s="10" t="e" cm="1">
        <f t="array" ref="AH12">IF(OR(AH$4="", 'Game Setup'!$NM15=""), NA(), IFERROR(INDEX('Game Setup'!$ML15:$NE15, 'Game Setup'!$NF15, MATCH(AH$4, 'Game Setup'!$ML$7:$NE$7, 0)), NA()))</f>
        <v>#N/A</v>
      </c>
      <c r="AI12" s="10" t="e" cm="1">
        <f t="array" ref="AI12">IF(OR(AI$4="", 'Game Setup'!$NM15=""), NA(), IFERROR(INDEX('Game Setup'!$ML15:$NE15, 'Game Setup'!$NF15, MATCH(AI$4, 'Game Setup'!$ML$7:$NE$7, 0)), NA()))</f>
        <v>#N/A</v>
      </c>
      <c r="AJ12" s="10" t="e" cm="1">
        <f t="array" ref="AJ12">IF(OR(AJ$4="", 'Game Setup'!$NM15=""), NA(), IFERROR(INDEX('Game Setup'!$ML15:$NE15, 'Game Setup'!$NF15, MATCH(AJ$4, 'Game Setup'!$ML$7:$NE$7, 0)), NA()))</f>
        <v>#N/A</v>
      </c>
      <c r="AK12" s="10" t="e" cm="1">
        <f t="array" ref="AK12">IF(OR(AK$4="", 'Game Setup'!$NM15=""), NA(), IFERROR(INDEX('Game Setup'!$ML15:$NE15, 'Game Setup'!$NF15, MATCH(AK$4, 'Game Setup'!$ML$7:$NE$7, 0)), NA()))</f>
        <v>#N/A</v>
      </c>
      <c r="AL12" s="10" t="e" cm="1">
        <f t="array" ref="AL12">IF(OR(AL$4="", 'Game Setup'!$NM15=""), NA(), IFERROR(INDEX('Game Setup'!$ML15:$NE15, 'Game Setup'!$NF15, MATCH(AL$4, 'Game Setup'!$ML$7:$NE$7, 0)), NA()))</f>
        <v>#N/A</v>
      </c>
      <c r="AM12" s="10" t="e" cm="1">
        <f t="array" ref="AM12">IF(OR(AM$4="", 'Game Setup'!$NM15=""), NA(), IFERROR(INDEX('Game Setup'!$ML15:$NE15, 'Game Setup'!$NF15, MATCH(AM$4, 'Game Setup'!$ML$7:$NE$7, 0)), NA()))</f>
        <v>#N/A</v>
      </c>
      <c r="AN12" s="10" t="e">
        <f>IF('Game Setup'!$NM15="", NA(), 'Game Setup'!$NG15)</f>
        <v>#N/A</v>
      </c>
    </row>
    <row r="13" spans="1:40" x14ac:dyDescent="0.25">
      <c r="A13" s="78"/>
      <c r="B13" s="364"/>
      <c r="C13" s="365"/>
      <c r="D13" s="298"/>
      <c r="E13" s="296"/>
      <c r="F13" s="299"/>
      <c r="G13" s="78"/>
      <c r="H13" s="217"/>
      <c r="I13" s="217"/>
      <c r="J13" s="217"/>
      <c r="K13" s="78"/>
      <c r="L13" s="369"/>
      <c r="M13" s="369"/>
      <c r="N13" s="369"/>
      <c r="O13" s="369"/>
      <c r="P13" s="369"/>
      <c r="Q13" s="369"/>
      <c r="R13" s="78"/>
      <c r="S13" s="379"/>
      <c r="T13" s="380"/>
      <c r="U13" s="381"/>
      <c r="V13" s="78"/>
      <c r="AD13" s="10" t="s">
        <v>107</v>
      </c>
      <c r="AF13" s="10" t="str">
        <f>IF('Dev Settings'!$B17="", "", 'Dev Settings'!$B17)</f>
        <v>GBP</v>
      </c>
      <c r="AH13" s="10" t="e" cm="1">
        <f t="array" ref="AH13">IF(OR(AH$4="", 'Game Setup'!$NM16=""), NA(), IFERROR(INDEX('Game Setup'!$ML16:$NE16, 'Game Setup'!$NF16, MATCH(AH$4, 'Game Setup'!$ML$7:$NE$7, 0)), NA()))</f>
        <v>#N/A</v>
      </c>
      <c r="AI13" s="10" t="e" cm="1">
        <f t="array" ref="AI13">IF(OR(AI$4="", 'Game Setup'!$NM16=""), NA(), IFERROR(INDEX('Game Setup'!$ML16:$NE16, 'Game Setup'!$NF16, MATCH(AI$4, 'Game Setup'!$ML$7:$NE$7, 0)), NA()))</f>
        <v>#N/A</v>
      </c>
      <c r="AJ13" s="10" t="e" cm="1">
        <f t="array" ref="AJ13">IF(OR(AJ$4="", 'Game Setup'!$NM16=""), NA(), IFERROR(INDEX('Game Setup'!$ML16:$NE16, 'Game Setup'!$NF16, MATCH(AJ$4, 'Game Setup'!$ML$7:$NE$7, 0)), NA()))</f>
        <v>#N/A</v>
      </c>
      <c r="AK13" s="10" t="e" cm="1">
        <f t="array" ref="AK13">IF(OR(AK$4="", 'Game Setup'!$NM16=""), NA(), IFERROR(INDEX('Game Setup'!$ML16:$NE16, 'Game Setup'!$NF16, MATCH(AK$4, 'Game Setup'!$ML$7:$NE$7, 0)), NA()))</f>
        <v>#N/A</v>
      </c>
      <c r="AL13" s="10" t="e" cm="1">
        <f t="array" ref="AL13">IF(OR(AL$4="", 'Game Setup'!$NM16=""), NA(), IFERROR(INDEX('Game Setup'!$ML16:$NE16, 'Game Setup'!$NF16, MATCH(AL$4, 'Game Setup'!$ML$7:$NE$7, 0)), NA()))</f>
        <v>#N/A</v>
      </c>
      <c r="AM13" s="10" t="e" cm="1">
        <f t="array" ref="AM13">IF(OR(AM$4="", 'Game Setup'!$NM16=""), NA(), IFERROR(INDEX('Game Setup'!$ML16:$NE16, 'Game Setup'!$NF16, MATCH(AM$4, 'Game Setup'!$ML$7:$NE$7, 0)), NA()))</f>
        <v>#N/A</v>
      </c>
      <c r="AN13" s="10" t="e">
        <f>IF('Game Setup'!$NM16="", NA(), 'Game Setup'!$NG16)</f>
        <v>#N/A</v>
      </c>
    </row>
    <row r="14" spans="1:40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326" t="str">
        <f>IF($D15="", "",$AF$28)</f>
        <v/>
      </c>
      <c r="M14" s="326"/>
      <c r="N14" s="326"/>
      <c r="O14" s="326"/>
      <c r="P14" s="326"/>
      <c r="Q14" s="326"/>
      <c r="R14" s="78"/>
      <c r="S14" s="78"/>
      <c r="T14" s="78"/>
      <c r="U14" s="78"/>
      <c r="V14" s="78"/>
      <c r="AD14" s="11" t="s">
        <v>108</v>
      </c>
      <c r="AF14" s="10" t="str">
        <f>IF('Dev Settings'!$B18="", "", 'Dev Settings'!$B18)</f>
        <v>INR</v>
      </c>
      <c r="AH14" s="10" t="e" cm="1">
        <f t="array" ref="AH14">IF(OR(AH$4="", 'Game Setup'!$NM17=""), NA(), IFERROR(INDEX('Game Setup'!$ML17:$NE17, 'Game Setup'!$NF17, MATCH(AH$4, 'Game Setup'!$ML$7:$NE$7, 0)), NA()))</f>
        <v>#N/A</v>
      </c>
      <c r="AI14" s="10" t="e" cm="1">
        <f t="array" ref="AI14">IF(OR(AI$4="", 'Game Setup'!$NM17=""), NA(), IFERROR(INDEX('Game Setup'!$ML17:$NE17, 'Game Setup'!$NF17, MATCH(AI$4, 'Game Setup'!$ML$7:$NE$7, 0)), NA()))</f>
        <v>#N/A</v>
      </c>
      <c r="AJ14" s="10" t="e" cm="1">
        <f t="array" ref="AJ14">IF(OR(AJ$4="", 'Game Setup'!$NM17=""), NA(), IFERROR(INDEX('Game Setup'!$ML17:$NE17, 'Game Setup'!$NF17, MATCH(AJ$4, 'Game Setup'!$ML$7:$NE$7, 0)), NA()))</f>
        <v>#N/A</v>
      </c>
      <c r="AK14" s="10" t="e" cm="1">
        <f t="array" ref="AK14">IF(OR(AK$4="", 'Game Setup'!$NM17=""), NA(), IFERROR(INDEX('Game Setup'!$ML17:$NE17, 'Game Setup'!$NF17, MATCH(AK$4, 'Game Setup'!$ML$7:$NE$7, 0)), NA()))</f>
        <v>#N/A</v>
      </c>
      <c r="AL14" s="10" t="e" cm="1">
        <f t="array" ref="AL14">IF(OR(AL$4="", 'Game Setup'!$NM17=""), NA(), IFERROR(INDEX('Game Setup'!$ML17:$NE17, 'Game Setup'!$NF17, MATCH(AL$4, 'Game Setup'!$ML$7:$NE$7, 0)), NA()))</f>
        <v>#N/A</v>
      </c>
      <c r="AM14" s="10" t="e" cm="1">
        <f t="array" ref="AM14">IF(OR(AM$4="", 'Game Setup'!$NM17=""), NA(), IFERROR(INDEX('Game Setup'!$ML17:$NE17, 'Game Setup'!$NF17, MATCH(AM$4, 'Game Setup'!$ML$7:$NE$7, 0)), NA()))</f>
        <v>#N/A</v>
      </c>
      <c r="AN14" s="10" t="e">
        <f>IF('Game Setup'!$NM17="", NA(), 'Game Setup'!$NG17)</f>
        <v>#N/A</v>
      </c>
    </row>
    <row r="15" spans="1:40" x14ac:dyDescent="0.25">
      <c r="A15" s="78"/>
      <c r="B15" s="362">
        <v>4</v>
      </c>
      <c r="C15" s="363"/>
      <c r="D15" s="366"/>
      <c r="E15" s="367"/>
      <c r="F15" s="368"/>
      <c r="G15" s="78"/>
      <c r="H15" s="217" t="str">
        <f>IF(D15="", "", IF(IFERROR(INDEX('Dev Settings'!$L$10:$L$29, MATCH(D15, 'Dev Settings'!$B$10:$B$29, 0)), "")="", "", IFERROR(INDEX('Dev Settings'!$L$10:$L$29, MATCH(D15, 'Dev Settings'!$B$10:$B$29, 0)), "")))</f>
        <v/>
      </c>
      <c r="I15" s="217"/>
      <c r="J15" s="217"/>
      <c r="K15" s="78"/>
      <c r="L15" s="369" t="str">
        <f>IF($D15="", "", IFERROR(INDEX('Game Setup'!$PG$8:$PZ$176, MATCH(1, 'Game Setup'!$NM$8:$NM$176, 0), MATCH($D15, 'Game Setup'!$PG$7:$PZ$7, 0)), ""))</f>
        <v/>
      </c>
      <c r="M15" s="369"/>
      <c r="N15" s="369"/>
      <c r="O15" s="369"/>
      <c r="P15" s="369"/>
      <c r="Q15" s="369"/>
      <c r="R15" s="78"/>
      <c r="S15" s="394" t="s">
        <v>225</v>
      </c>
      <c r="T15" s="395"/>
      <c r="U15" s="396"/>
      <c r="V15" s="78"/>
      <c r="AF15" s="10" t="str">
        <f>IF('Dev Settings'!$B19="", "", 'Dev Settings'!$B19)</f>
        <v>JPY</v>
      </c>
      <c r="AH15" s="10" t="e" cm="1">
        <f t="array" ref="AH15">IF(OR(AH$4="", 'Game Setup'!$NM18=""), NA(), IFERROR(INDEX('Game Setup'!$ML18:$NE18, 'Game Setup'!$NF18, MATCH(AH$4, 'Game Setup'!$ML$7:$NE$7, 0)), NA()))</f>
        <v>#N/A</v>
      </c>
      <c r="AI15" s="10" t="e" cm="1">
        <f t="array" ref="AI15">IF(OR(AI$4="", 'Game Setup'!$NM18=""), NA(), IFERROR(INDEX('Game Setup'!$ML18:$NE18, 'Game Setup'!$NF18, MATCH(AI$4, 'Game Setup'!$ML$7:$NE$7, 0)), NA()))</f>
        <v>#N/A</v>
      </c>
      <c r="AJ15" s="10" t="e" cm="1">
        <f t="array" ref="AJ15">IF(OR(AJ$4="", 'Game Setup'!$NM18=""), NA(), IFERROR(INDEX('Game Setup'!$ML18:$NE18, 'Game Setup'!$NF18, MATCH(AJ$4, 'Game Setup'!$ML$7:$NE$7, 0)), NA()))</f>
        <v>#N/A</v>
      </c>
      <c r="AK15" s="10" t="e" cm="1">
        <f t="array" ref="AK15">IF(OR(AK$4="", 'Game Setup'!$NM18=""), NA(), IFERROR(INDEX('Game Setup'!$ML18:$NE18, 'Game Setup'!$NF18, MATCH(AK$4, 'Game Setup'!$ML$7:$NE$7, 0)), NA()))</f>
        <v>#N/A</v>
      </c>
      <c r="AL15" s="10" t="e" cm="1">
        <f t="array" ref="AL15">IF(OR(AL$4="", 'Game Setup'!$NM18=""), NA(), IFERROR(INDEX('Game Setup'!$ML18:$NE18, 'Game Setup'!$NF18, MATCH(AL$4, 'Game Setup'!$ML$7:$NE$7, 0)), NA()))</f>
        <v>#N/A</v>
      </c>
      <c r="AM15" s="10" t="e" cm="1">
        <f t="array" ref="AM15">IF(OR(AM$4="", 'Game Setup'!$NM18=""), NA(), IFERROR(INDEX('Game Setup'!$ML18:$NE18, 'Game Setup'!$NF18, MATCH(AM$4, 'Game Setup'!$ML$7:$NE$7, 0)), NA()))</f>
        <v>#N/A</v>
      </c>
      <c r="AN15" s="10" t="e">
        <f>IF('Game Setup'!$NM18="", NA(), 'Game Setup'!$NG18)</f>
        <v>#N/A</v>
      </c>
    </row>
    <row r="16" spans="1:40" x14ac:dyDescent="0.25">
      <c r="A16" s="78"/>
      <c r="B16" s="364"/>
      <c r="C16" s="365"/>
      <c r="D16" s="298"/>
      <c r="E16" s="296"/>
      <c r="F16" s="299"/>
      <c r="G16" s="78"/>
      <c r="H16" s="217"/>
      <c r="I16" s="217"/>
      <c r="J16" s="217"/>
      <c r="K16" s="78"/>
      <c r="L16" s="369"/>
      <c r="M16" s="369"/>
      <c r="N16" s="369"/>
      <c r="O16" s="369"/>
      <c r="P16" s="369"/>
      <c r="Q16" s="369"/>
      <c r="R16" s="78"/>
      <c r="S16" s="397"/>
      <c r="T16" s="398"/>
      <c r="U16" s="399"/>
      <c r="V16" s="78"/>
      <c r="AF16" s="10" t="str">
        <f>IF('Dev Settings'!$B20="", "", 'Dev Settings'!$B20)</f>
        <v>KES</v>
      </c>
      <c r="AH16" s="10" t="e" cm="1">
        <f t="array" ref="AH16">IF(OR(AH$4="", 'Game Setup'!$NM19=""), NA(), IFERROR(INDEX('Game Setup'!$ML19:$NE19, 'Game Setup'!$NF19, MATCH(AH$4, 'Game Setup'!$ML$7:$NE$7, 0)), NA()))</f>
        <v>#N/A</v>
      </c>
      <c r="AI16" s="10" t="e" cm="1">
        <f t="array" ref="AI16">IF(OR(AI$4="", 'Game Setup'!$NM19=""), NA(), IFERROR(INDEX('Game Setup'!$ML19:$NE19, 'Game Setup'!$NF19, MATCH(AI$4, 'Game Setup'!$ML$7:$NE$7, 0)), NA()))</f>
        <v>#N/A</v>
      </c>
      <c r="AJ16" s="10" t="e" cm="1">
        <f t="array" ref="AJ16">IF(OR(AJ$4="", 'Game Setup'!$NM19=""), NA(), IFERROR(INDEX('Game Setup'!$ML19:$NE19, 'Game Setup'!$NF19, MATCH(AJ$4, 'Game Setup'!$ML$7:$NE$7, 0)), NA()))</f>
        <v>#N/A</v>
      </c>
      <c r="AK16" s="10" t="e" cm="1">
        <f t="array" ref="AK16">IF(OR(AK$4="", 'Game Setup'!$NM19=""), NA(), IFERROR(INDEX('Game Setup'!$ML19:$NE19, 'Game Setup'!$NF19, MATCH(AK$4, 'Game Setup'!$ML$7:$NE$7, 0)), NA()))</f>
        <v>#N/A</v>
      </c>
      <c r="AL16" s="10" t="e" cm="1">
        <f t="array" ref="AL16">IF(OR(AL$4="", 'Game Setup'!$NM19=""), NA(), IFERROR(INDEX('Game Setup'!$ML19:$NE19, 'Game Setup'!$NF19, MATCH(AL$4, 'Game Setup'!$ML$7:$NE$7, 0)), NA()))</f>
        <v>#N/A</v>
      </c>
      <c r="AM16" s="10" t="e" cm="1">
        <f t="array" ref="AM16">IF(OR(AM$4="", 'Game Setup'!$NM19=""), NA(), IFERROR(INDEX('Game Setup'!$ML19:$NE19, 'Game Setup'!$NF19, MATCH(AM$4, 'Game Setup'!$ML$7:$NE$7, 0)), NA()))</f>
        <v>#N/A</v>
      </c>
      <c r="AN16" s="10" t="e">
        <f>IF('Game Setup'!$NM19="", NA(), 'Game Setup'!$NG19)</f>
        <v>#N/A</v>
      </c>
    </row>
    <row r="17" spans="1:40" x14ac:dyDescent="0.25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326" t="str">
        <f>IF($D18="", "",$AF$28)</f>
        <v/>
      </c>
      <c r="M17" s="326"/>
      <c r="N17" s="326"/>
      <c r="O17" s="326"/>
      <c r="P17" s="326"/>
      <c r="Q17" s="326"/>
      <c r="R17" s="78"/>
      <c r="S17" s="78"/>
      <c r="T17" s="78"/>
      <c r="U17" s="78"/>
      <c r="V17" s="78"/>
      <c r="AF17" s="10" t="str">
        <f>IF('Dev Settings'!$B21="", "", 'Dev Settings'!$B21)</f>
        <v>MYR</v>
      </c>
      <c r="AH17" s="10" t="e" cm="1">
        <f t="array" ref="AH17">IF(OR(AH$4="", 'Game Setup'!$NM20=""), NA(), IFERROR(INDEX('Game Setup'!$ML20:$NE20, 'Game Setup'!$NF20, MATCH(AH$4, 'Game Setup'!$ML$7:$NE$7, 0)), NA()))</f>
        <v>#N/A</v>
      </c>
      <c r="AI17" s="10" t="e" cm="1">
        <f t="array" ref="AI17">IF(OR(AI$4="", 'Game Setup'!$NM20=""), NA(), IFERROR(INDEX('Game Setup'!$ML20:$NE20, 'Game Setup'!$NF20, MATCH(AI$4, 'Game Setup'!$ML$7:$NE$7, 0)), NA()))</f>
        <v>#N/A</v>
      </c>
      <c r="AJ17" s="10" t="e" cm="1">
        <f t="array" ref="AJ17">IF(OR(AJ$4="", 'Game Setup'!$NM20=""), NA(), IFERROR(INDEX('Game Setup'!$ML20:$NE20, 'Game Setup'!$NF20, MATCH(AJ$4, 'Game Setup'!$ML$7:$NE$7, 0)), NA()))</f>
        <v>#N/A</v>
      </c>
      <c r="AK17" s="10" t="e" cm="1">
        <f t="array" ref="AK17">IF(OR(AK$4="", 'Game Setup'!$NM20=""), NA(), IFERROR(INDEX('Game Setup'!$ML20:$NE20, 'Game Setup'!$NF20, MATCH(AK$4, 'Game Setup'!$ML$7:$NE$7, 0)), NA()))</f>
        <v>#N/A</v>
      </c>
      <c r="AL17" s="10" t="e" cm="1">
        <f t="array" ref="AL17">IF(OR(AL$4="", 'Game Setup'!$NM20=""), NA(), IFERROR(INDEX('Game Setup'!$ML20:$NE20, 'Game Setup'!$NF20, MATCH(AL$4, 'Game Setup'!$ML$7:$NE$7, 0)), NA()))</f>
        <v>#N/A</v>
      </c>
      <c r="AM17" s="10" t="e" cm="1">
        <f t="array" ref="AM17">IF(OR(AM$4="", 'Game Setup'!$NM20=""), NA(), IFERROR(INDEX('Game Setup'!$ML20:$NE20, 'Game Setup'!$NF20, MATCH(AM$4, 'Game Setup'!$ML$7:$NE$7, 0)), NA()))</f>
        <v>#N/A</v>
      </c>
      <c r="AN17" s="10" t="e">
        <f>IF('Game Setup'!$NM20="", NA(), 'Game Setup'!$NG20)</f>
        <v>#N/A</v>
      </c>
    </row>
    <row r="18" spans="1:40" x14ac:dyDescent="0.25">
      <c r="A18" s="78"/>
      <c r="B18" s="362">
        <v>5</v>
      </c>
      <c r="C18" s="363"/>
      <c r="D18" s="366"/>
      <c r="E18" s="367"/>
      <c r="F18" s="368"/>
      <c r="G18" s="78"/>
      <c r="H18" s="217" t="str">
        <f>IF(D18="", "", IF(IFERROR(INDEX('Dev Settings'!$L$10:$L$29, MATCH(D18, 'Dev Settings'!$B$10:$B$29, 0)), "")="", "", IFERROR(INDEX('Dev Settings'!$L$10:$L$29, MATCH(D18, 'Dev Settings'!$B$10:$B$29, 0)), "")))</f>
        <v/>
      </c>
      <c r="I18" s="217"/>
      <c r="J18" s="217"/>
      <c r="K18" s="78"/>
      <c r="L18" s="369" t="str">
        <f>IF($D18="", "", IFERROR(INDEX('Game Setup'!$PG$8:$PZ$176, MATCH(1, 'Game Setup'!$NM$8:$NM$176, 0), MATCH($D18, 'Game Setup'!$PG$7:$PZ$7, 0)), ""))</f>
        <v/>
      </c>
      <c r="M18" s="369"/>
      <c r="N18" s="369"/>
      <c r="O18" s="369"/>
      <c r="P18" s="369"/>
      <c r="Q18" s="369"/>
      <c r="R18" s="78"/>
      <c r="S18" s="388" t="s">
        <v>225</v>
      </c>
      <c r="T18" s="389"/>
      <c r="U18" s="390"/>
      <c r="V18" s="78"/>
      <c r="AF18" s="10" t="str">
        <f>IF('Dev Settings'!$B22="", "", 'Dev Settings'!$B22)</f>
        <v>NIS</v>
      </c>
      <c r="AH18" s="10" t="e" cm="1">
        <f t="array" ref="AH18">IF(OR(AH$4="", 'Game Setup'!$NM21=""), NA(), IFERROR(INDEX('Game Setup'!$ML21:$NE21, 'Game Setup'!$NF21, MATCH(AH$4, 'Game Setup'!$ML$7:$NE$7, 0)), NA()))</f>
        <v>#N/A</v>
      </c>
      <c r="AI18" s="10" t="e" cm="1">
        <f t="array" ref="AI18">IF(OR(AI$4="", 'Game Setup'!$NM21=""), NA(), IFERROR(INDEX('Game Setup'!$ML21:$NE21, 'Game Setup'!$NF21, MATCH(AI$4, 'Game Setup'!$ML$7:$NE$7, 0)), NA()))</f>
        <v>#N/A</v>
      </c>
      <c r="AJ18" s="10" t="e" cm="1">
        <f t="array" ref="AJ18">IF(OR(AJ$4="", 'Game Setup'!$NM21=""), NA(), IFERROR(INDEX('Game Setup'!$ML21:$NE21, 'Game Setup'!$NF21, MATCH(AJ$4, 'Game Setup'!$ML$7:$NE$7, 0)), NA()))</f>
        <v>#N/A</v>
      </c>
      <c r="AK18" s="10" t="e" cm="1">
        <f t="array" ref="AK18">IF(OR(AK$4="", 'Game Setup'!$NM21=""), NA(), IFERROR(INDEX('Game Setup'!$ML21:$NE21, 'Game Setup'!$NF21, MATCH(AK$4, 'Game Setup'!$ML$7:$NE$7, 0)), NA()))</f>
        <v>#N/A</v>
      </c>
      <c r="AL18" s="10" t="e" cm="1">
        <f t="array" ref="AL18">IF(OR(AL$4="", 'Game Setup'!$NM21=""), NA(), IFERROR(INDEX('Game Setup'!$ML21:$NE21, 'Game Setup'!$NF21, MATCH(AL$4, 'Game Setup'!$ML$7:$NE$7, 0)), NA()))</f>
        <v>#N/A</v>
      </c>
      <c r="AM18" s="10" t="e" cm="1">
        <f t="array" ref="AM18">IF(OR(AM$4="", 'Game Setup'!$NM21=""), NA(), IFERROR(INDEX('Game Setup'!$ML21:$NE21, 'Game Setup'!$NF21, MATCH(AM$4, 'Game Setup'!$ML$7:$NE$7, 0)), NA()))</f>
        <v>#N/A</v>
      </c>
      <c r="AN18" s="10" t="e">
        <f>IF('Game Setup'!$NM21="", NA(), 'Game Setup'!$NG21)</f>
        <v>#N/A</v>
      </c>
    </row>
    <row r="19" spans="1:40" x14ac:dyDescent="0.25">
      <c r="A19" s="78"/>
      <c r="B19" s="364"/>
      <c r="C19" s="365"/>
      <c r="D19" s="298"/>
      <c r="E19" s="296"/>
      <c r="F19" s="299"/>
      <c r="G19" s="78"/>
      <c r="H19" s="217"/>
      <c r="I19" s="217"/>
      <c r="J19" s="217"/>
      <c r="K19" s="78"/>
      <c r="L19" s="369"/>
      <c r="M19" s="369"/>
      <c r="N19" s="369"/>
      <c r="O19" s="369"/>
      <c r="P19" s="369"/>
      <c r="Q19" s="369"/>
      <c r="R19" s="78"/>
      <c r="S19" s="391"/>
      <c r="T19" s="392"/>
      <c r="U19" s="393"/>
      <c r="V19" s="78"/>
      <c r="AF19" s="10" t="str">
        <f>IF('Dev Settings'!$B23="", "", 'Dev Settings'!$B23)</f>
        <v>NZD</v>
      </c>
      <c r="AH19" s="10" t="e" cm="1">
        <f t="array" ref="AH19">IF(OR(AH$4="", 'Game Setup'!$NM22=""), NA(), IFERROR(INDEX('Game Setup'!$ML22:$NE22, 'Game Setup'!$NF22, MATCH(AH$4, 'Game Setup'!$ML$7:$NE$7, 0)), NA()))</f>
        <v>#N/A</v>
      </c>
      <c r="AI19" s="10" t="e" cm="1">
        <f t="array" ref="AI19">IF(OR(AI$4="", 'Game Setup'!$NM22=""), NA(), IFERROR(INDEX('Game Setup'!$ML22:$NE22, 'Game Setup'!$NF22, MATCH(AI$4, 'Game Setup'!$ML$7:$NE$7, 0)), NA()))</f>
        <v>#N/A</v>
      </c>
      <c r="AJ19" s="10" t="e" cm="1">
        <f t="array" ref="AJ19">IF(OR(AJ$4="", 'Game Setup'!$NM22=""), NA(), IFERROR(INDEX('Game Setup'!$ML22:$NE22, 'Game Setup'!$NF22, MATCH(AJ$4, 'Game Setup'!$ML$7:$NE$7, 0)), NA()))</f>
        <v>#N/A</v>
      </c>
      <c r="AK19" s="10" t="e" cm="1">
        <f t="array" ref="AK19">IF(OR(AK$4="", 'Game Setup'!$NM22=""), NA(), IFERROR(INDEX('Game Setup'!$ML22:$NE22, 'Game Setup'!$NF22, MATCH(AK$4, 'Game Setup'!$ML$7:$NE$7, 0)), NA()))</f>
        <v>#N/A</v>
      </c>
      <c r="AL19" s="10" t="e" cm="1">
        <f t="array" ref="AL19">IF(OR(AL$4="", 'Game Setup'!$NM22=""), NA(), IFERROR(INDEX('Game Setup'!$ML22:$NE22, 'Game Setup'!$NF22, MATCH(AL$4, 'Game Setup'!$ML$7:$NE$7, 0)), NA()))</f>
        <v>#N/A</v>
      </c>
      <c r="AM19" s="10" t="e" cm="1">
        <f t="array" ref="AM19">IF(OR(AM$4="", 'Game Setup'!$NM22=""), NA(), IFERROR(INDEX('Game Setup'!$ML22:$NE22, 'Game Setup'!$NF22, MATCH(AM$4, 'Game Setup'!$ML$7:$NE$7, 0)), NA()))</f>
        <v>#N/A</v>
      </c>
      <c r="AN19" s="10" t="e">
        <f>IF('Game Setup'!$NM22="", NA(), 'Game Setup'!$NG22)</f>
        <v>#N/A</v>
      </c>
    </row>
    <row r="20" spans="1:40" x14ac:dyDescent="0.25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326" t="str">
        <f>IF($D21="", "",$AF$28)</f>
        <v/>
      </c>
      <c r="M20" s="326"/>
      <c r="N20" s="326"/>
      <c r="O20" s="326"/>
      <c r="P20" s="326"/>
      <c r="Q20" s="326"/>
      <c r="R20" s="78"/>
      <c r="S20" s="78"/>
      <c r="T20" s="78"/>
      <c r="U20" s="78"/>
      <c r="V20" s="78"/>
      <c r="AF20" s="10" t="str">
        <f>IF('Dev Settings'!$B24="", "", 'Dev Settings'!$B24)</f>
        <v>PLN</v>
      </c>
      <c r="AH20" s="10" t="e" cm="1">
        <f t="array" ref="AH20">IF(OR(AH$4="", 'Game Setup'!$NM23=""), NA(), IFERROR(INDEX('Game Setup'!$ML23:$NE23, 'Game Setup'!$NF23, MATCH(AH$4, 'Game Setup'!$ML$7:$NE$7, 0)), NA()))</f>
        <v>#N/A</v>
      </c>
      <c r="AI20" s="10" t="e" cm="1">
        <f t="array" ref="AI20">IF(OR(AI$4="", 'Game Setup'!$NM23=""), NA(), IFERROR(INDEX('Game Setup'!$ML23:$NE23, 'Game Setup'!$NF23, MATCH(AI$4, 'Game Setup'!$ML$7:$NE$7, 0)), NA()))</f>
        <v>#N/A</v>
      </c>
      <c r="AJ20" s="10" t="e" cm="1">
        <f t="array" ref="AJ20">IF(OR(AJ$4="", 'Game Setup'!$NM23=""), NA(), IFERROR(INDEX('Game Setup'!$ML23:$NE23, 'Game Setup'!$NF23, MATCH(AJ$4, 'Game Setup'!$ML$7:$NE$7, 0)), NA()))</f>
        <v>#N/A</v>
      </c>
      <c r="AK20" s="10" t="e" cm="1">
        <f t="array" ref="AK20">IF(OR(AK$4="", 'Game Setup'!$NM23=""), NA(), IFERROR(INDEX('Game Setup'!$ML23:$NE23, 'Game Setup'!$NF23, MATCH(AK$4, 'Game Setup'!$ML$7:$NE$7, 0)), NA()))</f>
        <v>#N/A</v>
      </c>
      <c r="AL20" s="10" t="e" cm="1">
        <f t="array" ref="AL20">IF(OR(AL$4="", 'Game Setup'!$NM23=""), NA(), IFERROR(INDEX('Game Setup'!$ML23:$NE23, 'Game Setup'!$NF23, MATCH(AL$4, 'Game Setup'!$ML$7:$NE$7, 0)), NA()))</f>
        <v>#N/A</v>
      </c>
      <c r="AM20" s="10" t="e" cm="1">
        <f t="array" ref="AM20">IF(OR(AM$4="", 'Game Setup'!$NM23=""), NA(), IFERROR(INDEX('Game Setup'!$ML23:$NE23, 'Game Setup'!$NF23, MATCH(AM$4, 'Game Setup'!$ML$7:$NE$7, 0)), NA()))</f>
        <v>#N/A</v>
      </c>
      <c r="AN20" s="10" t="e">
        <f>IF('Game Setup'!$NM23="", NA(), 'Game Setup'!$NG23)</f>
        <v>#N/A</v>
      </c>
    </row>
    <row r="21" spans="1:40" x14ac:dyDescent="0.25">
      <c r="A21" s="78"/>
      <c r="B21" s="362">
        <v>6</v>
      </c>
      <c r="C21" s="363"/>
      <c r="D21" s="366"/>
      <c r="E21" s="367"/>
      <c r="F21" s="368"/>
      <c r="G21" s="78"/>
      <c r="H21" s="217" t="str">
        <f>IF(D21="", "", IF(IFERROR(INDEX('Dev Settings'!$L$10:$L$29, MATCH(D21, 'Dev Settings'!$B$10:$B$29, 0)), "")="", "", IFERROR(INDEX('Dev Settings'!$L$10:$L$29, MATCH(D21, 'Dev Settings'!$B$10:$B$29, 0)), "")))</f>
        <v/>
      </c>
      <c r="I21" s="217"/>
      <c r="J21" s="217"/>
      <c r="K21" s="78"/>
      <c r="L21" s="369" t="str">
        <f>IF($D21="", "", IFERROR(INDEX('Game Setup'!$PG$8:$PZ$176, MATCH(1, 'Game Setup'!$NM$8:$NM$176, 0), MATCH($D21, 'Game Setup'!$PG$7:$PZ$7, 0)), ""))</f>
        <v/>
      </c>
      <c r="M21" s="369"/>
      <c r="N21" s="369"/>
      <c r="O21" s="369"/>
      <c r="P21" s="369"/>
      <c r="Q21" s="369"/>
      <c r="R21" s="78"/>
      <c r="S21" s="400" t="s">
        <v>225</v>
      </c>
      <c r="T21" s="401"/>
      <c r="U21" s="402"/>
      <c r="V21" s="78"/>
      <c r="AF21" s="10" t="str">
        <f>IF('Dev Settings'!$B25="", "", 'Dev Settings'!$B25)</f>
        <v>RUB</v>
      </c>
      <c r="AH21" s="10" t="e" cm="1">
        <f t="array" ref="AH21">IF(OR(AH$4="", 'Game Setup'!$NM24=""), NA(), IFERROR(INDEX('Game Setup'!$ML24:$NE24, 'Game Setup'!$NF24, MATCH(AH$4, 'Game Setup'!$ML$7:$NE$7, 0)), NA()))</f>
        <v>#N/A</v>
      </c>
      <c r="AI21" s="10" t="e" cm="1">
        <f t="array" ref="AI21">IF(OR(AI$4="", 'Game Setup'!$NM24=""), NA(), IFERROR(INDEX('Game Setup'!$ML24:$NE24, 'Game Setup'!$NF24, MATCH(AI$4, 'Game Setup'!$ML$7:$NE$7, 0)), NA()))</f>
        <v>#N/A</v>
      </c>
      <c r="AJ21" s="10" t="e" cm="1">
        <f t="array" ref="AJ21">IF(OR(AJ$4="", 'Game Setup'!$NM24=""), NA(), IFERROR(INDEX('Game Setup'!$ML24:$NE24, 'Game Setup'!$NF24, MATCH(AJ$4, 'Game Setup'!$ML$7:$NE$7, 0)), NA()))</f>
        <v>#N/A</v>
      </c>
      <c r="AK21" s="10" t="e" cm="1">
        <f t="array" ref="AK21">IF(OR(AK$4="", 'Game Setup'!$NM24=""), NA(), IFERROR(INDEX('Game Setup'!$ML24:$NE24, 'Game Setup'!$NF24, MATCH(AK$4, 'Game Setup'!$ML$7:$NE$7, 0)), NA()))</f>
        <v>#N/A</v>
      </c>
      <c r="AL21" s="10" t="e" cm="1">
        <f t="array" ref="AL21">IF(OR(AL$4="", 'Game Setup'!$NM24=""), NA(), IFERROR(INDEX('Game Setup'!$ML24:$NE24, 'Game Setup'!$NF24, MATCH(AL$4, 'Game Setup'!$ML$7:$NE$7, 0)), NA()))</f>
        <v>#N/A</v>
      </c>
      <c r="AM21" s="10" t="e" cm="1">
        <f t="array" ref="AM21">IF(OR(AM$4="", 'Game Setup'!$NM24=""), NA(), IFERROR(INDEX('Game Setup'!$ML24:$NE24, 'Game Setup'!$NF24, MATCH(AM$4, 'Game Setup'!$ML$7:$NE$7, 0)), NA()))</f>
        <v>#N/A</v>
      </c>
      <c r="AN21" s="10" t="e">
        <f>IF('Game Setup'!$NM24="", NA(), 'Game Setup'!$NG24)</f>
        <v>#N/A</v>
      </c>
    </row>
    <row r="22" spans="1:40" x14ac:dyDescent="0.25">
      <c r="A22" s="78"/>
      <c r="B22" s="364"/>
      <c r="C22" s="365"/>
      <c r="D22" s="298"/>
      <c r="E22" s="296"/>
      <c r="F22" s="299"/>
      <c r="G22" s="78"/>
      <c r="H22" s="217"/>
      <c r="I22" s="217"/>
      <c r="J22" s="217"/>
      <c r="K22" s="78"/>
      <c r="L22" s="369"/>
      <c r="M22" s="369"/>
      <c r="N22" s="369"/>
      <c r="O22" s="369"/>
      <c r="P22" s="369"/>
      <c r="Q22" s="369"/>
      <c r="R22" s="78"/>
      <c r="S22" s="403"/>
      <c r="T22" s="404"/>
      <c r="U22" s="405"/>
      <c r="V22" s="78"/>
      <c r="AF22" s="10" t="str">
        <f>IF('Dev Settings'!$B26="", "", 'Dev Settings'!$B26)</f>
        <v>SGD</v>
      </c>
      <c r="AH22" s="10" t="e" cm="1">
        <f t="array" ref="AH22">IF(OR(AH$4="", 'Game Setup'!$NM25=""), NA(), IFERROR(INDEX('Game Setup'!$ML25:$NE25, 'Game Setup'!$NF25, MATCH(AH$4, 'Game Setup'!$ML$7:$NE$7, 0)), NA()))</f>
        <v>#N/A</v>
      </c>
      <c r="AI22" s="10" t="e" cm="1">
        <f t="array" ref="AI22">IF(OR(AI$4="", 'Game Setup'!$NM25=""), NA(), IFERROR(INDEX('Game Setup'!$ML25:$NE25, 'Game Setup'!$NF25, MATCH(AI$4, 'Game Setup'!$ML$7:$NE$7, 0)), NA()))</f>
        <v>#N/A</v>
      </c>
      <c r="AJ22" s="10" t="e" cm="1">
        <f t="array" ref="AJ22">IF(OR(AJ$4="", 'Game Setup'!$NM25=""), NA(), IFERROR(INDEX('Game Setup'!$ML25:$NE25, 'Game Setup'!$NF25, MATCH(AJ$4, 'Game Setup'!$ML$7:$NE$7, 0)), NA()))</f>
        <v>#N/A</v>
      </c>
      <c r="AK22" s="10" t="e" cm="1">
        <f t="array" ref="AK22">IF(OR(AK$4="", 'Game Setup'!$NM25=""), NA(), IFERROR(INDEX('Game Setup'!$ML25:$NE25, 'Game Setup'!$NF25, MATCH(AK$4, 'Game Setup'!$ML$7:$NE$7, 0)), NA()))</f>
        <v>#N/A</v>
      </c>
      <c r="AL22" s="10" t="e" cm="1">
        <f t="array" ref="AL22">IF(OR(AL$4="", 'Game Setup'!$NM25=""), NA(), IFERROR(INDEX('Game Setup'!$ML25:$NE25, 'Game Setup'!$NF25, MATCH(AL$4, 'Game Setup'!$ML$7:$NE$7, 0)), NA()))</f>
        <v>#N/A</v>
      </c>
      <c r="AM22" s="10" t="e" cm="1">
        <f t="array" ref="AM22">IF(OR(AM$4="", 'Game Setup'!$NM25=""), NA(), IFERROR(INDEX('Game Setup'!$ML25:$NE25, 'Game Setup'!$NF25, MATCH(AM$4, 'Game Setup'!$ML$7:$NE$7, 0)), NA()))</f>
        <v>#N/A</v>
      </c>
      <c r="AN22" s="10" t="e">
        <f>IF('Game Setup'!$NM25="", NA(), 'Game Setup'!$NG25)</f>
        <v>#N/A</v>
      </c>
    </row>
    <row r="23" spans="1:40" x14ac:dyDescent="0.25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AF23" s="10" t="str">
        <f>IF('Dev Settings'!$B27="", "", 'Dev Settings'!$B27)</f>
        <v>TRY</v>
      </c>
      <c r="AH23" s="10" t="e" cm="1">
        <f t="array" ref="AH23">IF(OR(AH$4="", 'Game Setup'!$NM26=""), NA(), IFERROR(INDEX('Game Setup'!$ML26:$NE26, 'Game Setup'!$NF26, MATCH(AH$4, 'Game Setup'!$ML$7:$NE$7, 0)), NA()))</f>
        <v>#N/A</v>
      </c>
      <c r="AI23" s="10" t="e" cm="1">
        <f t="array" ref="AI23">IF(OR(AI$4="", 'Game Setup'!$NM26=""), NA(), IFERROR(INDEX('Game Setup'!$ML26:$NE26, 'Game Setup'!$NF26, MATCH(AI$4, 'Game Setup'!$ML$7:$NE$7, 0)), NA()))</f>
        <v>#N/A</v>
      </c>
      <c r="AJ23" s="10" t="e" cm="1">
        <f t="array" ref="AJ23">IF(OR(AJ$4="", 'Game Setup'!$NM26=""), NA(), IFERROR(INDEX('Game Setup'!$ML26:$NE26, 'Game Setup'!$NF26, MATCH(AJ$4, 'Game Setup'!$ML$7:$NE$7, 0)), NA()))</f>
        <v>#N/A</v>
      </c>
      <c r="AK23" s="10" t="e" cm="1">
        <f t="array" ref="AK23">IF(OR(AK$4="", 'Game Setup'!$NM26=""), NA(), IFERROR(INDEX('Game Setup'!$ML26:$NE26, 'Game Setup'!$NF26, MATCH(AK$4, 'Game Setup'!$ML$7:$NE$7, 0)), NA()))</f>
        <v>#N/A</v>
      </c>
      <c r="AL23" s="10" t="e" cm="1">
        <f t="array" ref="AL23">IF(OR(AL$4="", 'Game Setup'!$NM26=""), NA(), IFERROR(INDEX('Game Setup'!$ML26:$NE26, 'Game Setup'!$NF26, MATCH(AL$4, 'Game Setup'!$ML$7:$NE$7, 0)), NA()))</f>
        <v>#N/A</v>
      </c>
      <c r="AM23" s="10" t="e" cm="1">
        <f t="array" ref="AM23">IF(OR(AM$4="", 'Game Setup'!$NM26=""), NA(), IFERROR(INDEX('Game Setup'!$ML26:$NE26, 'Game Setup'!$NF26, MATCH(AM$4, 'Game Setup'!$ML$7:$NE$7, 0)), NA()))</f>
        <v>#N/A</v>
      </c>
      <c r="AN23" s="10" t="e">
        <f>IF('Game Setup'!$NM26="", NA(), 'Game Setup'!$NG26)</f>
        <v>#N/A</v>
      </c>
    </row>
    <row r="24" spans="1:40" ht="15" customHeight="1" x14ac:dyDescent="0.25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AF24" s="10" t="str">
        <f>IF('Dev Settings'!$B28="", "", 'Dev Settings'!$B28)</f>
        <v>USD</v>
      </c>
      <c r="AH24" s="10" t="e" cm="1">
        <f t="array" ref="AH24">IF(OR(AH$4="", 'Game Setup'!$NM27=""), NA(), IFERROR(INDEX('Game Setup'!$ML27:$NE27, 'Game Setup'!$NF27, MATCH(AH$4, 'Game Setup'!$ML$7:$NE$7, 0)), NA()))</f>
        <v>#N/A</v>
      </c>
      <c r="AI24" s="10" t="e" cm="1">
        <f t="array" ref="AI24">IF(OR(AI$4="", 'Game Setup'!$NM27=""), NA(), IFERROR(INDEX('Game Setup'!$ML27:$NE27, 'Game Setup'!$NF27, MATCH(AI$4, 'Game Setup'!$ML$7:$NE$7, 0)), NA()))</f>
        <v>#N/A</v>
      </c>
      <c r="AJ24" s="10" t="e" cm="1">
        <f t="array" ref="AJ24">IF(OR(AJ$4="", 'Game Setup'!$NM27=""), NA(), IFERROR(INDEX('Game Setup'!$ML27:$NE27, 'Game Setup'!$NF27, MATCH(AJ$4, 'Game Setup'!$ML$7:$NE$7, 0)), NA()))</f>
        <v>#N/A</v>
      </c>
      <c r="AK24" s="10" t="e" cm="1">
        <f t="array" ref="AK24">IF(OR(AK$4="", 'Game Setup'!$NM27=""), NA(), IFERROR(INDEX('Game Setup'!$ML27:$NE27, 'Game Setup'!$NF27, MATCH(AK$4, 'Game Setup'!$ML$7:$NE$7, 0)), NA()))</f>
        <v>#N/A</v>
      </c>
      <c r="AL24" s="10" t="e" cm="1">
        <f t="array" ref="AL24">IF(OR(AL$4="", 'Game Setup'!$NM27=""), NA(), IFERROR(INDEX('Game Setup'!$ML27:$NE27, 'Game Setup'!$NF27, MATCH(AL$4, 'Game Setup'!$ML$7:$NE$7, 0)), NA()))</f>
        <v>#N/A</v>
      </c>
      <c r="AM24" s="10" t="e" cm="1">
        <f t="array" ref="AM24">IF(OR(AM$4="", 'Game Setup'!$NM27=""), NA(), IFERROR(INDEX('Game Setup'!$ML27:$NE27, 'Game Setup'!$NF27, MATCH(AM$4, 'Game Setup'!$ML$7:$NE$7, 0)), NA()))</f>
        <v>#N/A</v>
      </c>
      <c r="AN24" s="10" t="e">
        <f>IF('Game Setup'!$NM27="", NA(), 'Game Setup'!$NG27)</f>
        <v>#N/A</v>
      </c>
    </row>
    <row r="25" spans="1:40" ht="15" customHeight="1" x14ac:dyDescent="0.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AF25" s="11" t="str">
        <f>IF('Dev Settings'!$B29="", "", 'Dev Settings'!$B29)</f>
        <v>ZAR</v>
      </c>
      <c r="AH25" s="10" t="e" cm="1">
        <f t="array" ref="AH25">IF(OR(AH$4="", 'Game Setup'!$NM28=""), NA(), IFERROR(INDEX('Game Setup'!$ML28:$NE28, 'Game Setup'!$NF28, MATCH(AH$4, 'Game Setup'!$ML$7:$NE$7, 0)), NA()))</f>
        <v>#N/A</v>
      </c>
      <c r="AI25" s="10" t="e" cm="1">
        <f t="array" ref="AI25">IF(OR(AI$4="", 'Game Setup'!$NM28=""), NA(), IFERROR(INDEX('Game Setup'!$ML28:$NE28, 'Game Setup'!$NF28, MATCH(AI$4, 'Game Setup'!$ML$7:$NE$7, 0)), NA()))</f>
        <v>#N/A</v>
      </c>
      <c r="AJ25" s="10" t="e" cm="1">
        <f t="array" ref="AJ25">IF(OR(AJ$4="", 'Game Setup'!$NM28=""), NA(), IFERROR(INDEX('Game Setup'!$ML28:$NE28, 'Game Setup'!$NF28, MATCH(AJ$4, 'Game Setup'!$ML$7:$NE$7, 0)), NA()))</f>
        <v>#N/A</v>
      </c>
      <c r="AK25" s="10" t="e" cm="1">
        <f t="array" ref="AK25">IF(OR(AK$4="", 'Game Setup'!$NM28=""), NA(), IFERROR(INDEX('Game Setup'!$ML28:$NE28, 'Game Setup'!$NF28, MATCH(AK$4, 'Game Setup'!$ML$7:$NE$7, 0)), NA()))</f>
        <v>#N/A</v>
      </c>
      <c r="AL25" s="10" t="e" cm="1">
        <f t="array" ref="AL25">IF(OR(AL$4="", 'Game Setup'!$NM28=""), NA(), IFERROR(INDEX('Game Setup'!$ML28:$NE28, 'Game Setup'!$NF28, MATCH(AL$4, 'Game Setup'!$ML$7:$NE$7, 0)), NA()))</f>
        <v>#N/A</v>
      </c>
      <c r="AM25" s="10" t="e" cm="1">
        <f t="array" ref="AM25">IF(OR(AM$4="", 'Game Setup'!$NM28=""), NA(), IFERROR(INDEX('Game Setup'!$ML28:$NE28, 'Game Setup'!$NF28, MATCH(AM$4, 'Game Setup'!$ML$7:$NE$7, 0)), NA()))</f>
        <v>#N/A</v>
      </c>
      <c r="AN25" s="10" t="e">
        <f>IF('Game Setup'!$NM28="", NA(), 'Game Setup'!$NG28)</f>
        <v>#N/A</v>
      </c>
    </row>
    <row r="26" spans="1:40" x14ac:dyDescent="0.25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AH26" s="10" t="e" cm="1">
        <f t="array" ref="AH26">IF(OR(AH$4="", 'Game Setup'!$NM29=""), NA(), IFERROR(INDEX('Game Setup'!$ML29:$NE29, 'Game Setup'!$NF29, MATCH(AH$4, 'Game Setup'!$ML$7:$NE$7, 0)), NA()))</f>
        <v>#N/A</v>
      </c>
      <c r="AI26" s="10" t="e" cm="1">
        <f t="array" ref="AI26">IF(OR(AI$4="", 'Game Setup'!$NM29=""), NA(), IFERROR(INDEX('Game Setup'!$ML29:$NE29, 'Game Setup'!$NF29, MATCH(AI$4, 'Game Setup'!$ML$7:$NE$7, 0)), NA()))</f>
        <v>#N/A</v>
      </c>
      <c r="AJ26" s="10" t="e" cm="1">
        <f t="array" ref="AJ26">IF(OR(AJ$4="", 'Game Setup'!$NM29=""), NA(), IFERROR(INDEX('Game Setup'!$ML29:$NE29, 'Game Setup'!$NF29, MATCH(AJ$4, 'Game Setup'!$ML$7:$NE$7, 0)), NA()))</f>
        <v>#N/A</v>
      </c>
      <c r="AK26" s="10" t="e" cm="1">
        <f t="array" ref="AK26">IF(OR(AK$4="", 'Game Setup'!$NM29=""), NA(), IFERROR(INDEX('Game Setup'!$ML29:$NE29, 'Game Setup'!$NF29, MATCH(AK$4, 'Game Setup'!$ML$7:$NE$7, 0)), NA()))</f>
        <v>#N/A</v>
      </c>
      <c r="AL26" s="10" t="e" cm="1">
        <f t="array" ref="AL26">IF(OR(AL$4="", 'Game Setup'!$NM29=""), NA(), IFERROR(INDEX('Game Setup'!$ML29:$NE29, 'Game Setup'!$NF29, MATCH(AL$4, 'Game Setup'!$ML$7:$NE$7, 0)), NA()))</f>
        <v>#N/A</v>
      </c>
      <c r="AM26" s="10" t="e" cm="1">
        <f t="array" ref="AM26">IF(OR(AM$4="", 'Game Setup'!$NM29=""), NA(), IFERROR(INDEX('Game Setup'!$ML29:$NE29, 'Game Setup'!$NF29, MATCH(AM$4, 'Game Setup'!$ML$7:$NE$7, 0)), NA()))</f>
        <v>#N/A</v>
      </c>
      <c r="AN26" s="10" t="e">
        <f>IF('Game Setup'!$NM29="", NA(), 'Game Setup'!$NG29)</f>
        <v>#N/A</v>
      </c>
    </row>
    <row r="27" spans="1:40" ht="15" customHeight="1" x14ac:dyDescent="0.25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AH27" s="10" t="e" cm="1">
        <f t="array" ref="AH27">IF(OR(AH$4="", 'Game Setup'!$NM30=""), NA(), IFERROR(INDEX('Game Setup'!$ML30:$NE30, 'Game Setup'!$NF30, MATCH(AH$4, 'Game Setup'!$ML$7:$NE$7, 0)), NA()))</f>
        <v>#N/A</v>
      </c>
      <c r="AI27" s="10" t="e" cm="1">
        <f t="array" ref="AI27">IF(OR(AI$4="", 'Game Setup'!$NM30=""), NA(), IFERROR(INDEX('Game Setup'!$ML30:$NE30, 'Game Setup'!$NF30, MATCH(AI$4, 'Game Setup'!$ML$7:$NE$7, 0)), NA()))</f>
        <v>#N/A</v>
      </c>
      <c r="AJ27" s="10" t="e" cm="1">
        <f t="array" ref="AJ27">IF(OR(AJ$4="", 'Game Setup'!$NM30=""), NA(), IFERROR(INDEX('Game Setup'!$ML30:$NE30, 'Game Setup'!$NF30, MATCH(AJ$4, 'Game Setup'!$ML$7:$NE$7, 0)), NA()))</f>
        <v>#N/A</v>
      </c>
      <c r="AK27" s="10" t="e" cm="1">
        <f t="array" ref="AK27">IF(OR(AK$4="", 'Game Setup'!$NM30=""), NA(), IFERROR(INDEX('Game Setup'!$ML30:$NE30, 'Game Setup'!$NF30, MATCH(AK$4, 'Game Setup'!$ML$7:$NE$7, 0)), NA()))</f>
        <v>#N/A</v>
      </c>
      <c r="AL27" s="10" t="e" cm="1">
        <f t="array" ref="AL27">IF(OR(AL$4="", 'Game Setup'!$NM30=""), NA(), IFERROR(INDEX('Game Setup'!$ML30:$NE30, 'Game Setup'!$NF30, MATCH(AL$4, 'Game Setup'!$ML$7:$NE$7, 0)), NA()))</f>
        <v>#N/A</v>
      </c>
      <c r="AM27" s="10" t="e" cm="1">
        <f t="array" ref="AM27">IF(OR(AM$4="", 'Game Setup'!$NM30=""), NA(), IFERROR(INDEX('Game Setup'!$ML30:$NE30, 'Game Setup'!$NF30, MATCH(AM$4, 'Game Setup'!$ML$7:$NE$7, 0)), NA()))</f>
        <v>#N/A</v>
      </c>
      <c r="AN27" s="10" t="e">
        <f>IF('Game Setup'!$NM30="", NA(), 'Game Setup'!$NG30)</f>
        <v>#N/A</v>
      </c>
    </row>
    <row r="28" spans="1:40" ht="15" customHeight="1" x14ac:dyDescent="0.25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AF28" s="12" t="str">
        <f>CONCATENATE($AD$11, " Value")</f>
        <v>₩ Value</v>
      </c>
      <c r="AH28" s="10" t="e" cm="1">
        <f t="array" ref="AH28">IF(OR(AH$4="", 'Game Setup'!$NM31=""), NA(), IFERROR(INDEX('Game Setup'!$ML31:$NE31, 'Game Setup'!$NF31, MATCH(AH$4, 'Game Setup'!$ML$7:$NE$7, 0)), NA()))</f>
        <v>#N/A</v>
      </c>
      <c r="AI28" s="10" t="e" cm="1">
        <f t="array" ref="AI28">IF(OR(AI$4="", 'Game Setup'!$NM31=""), NA(), IFERROR(INDEX('Game Setup'!$ML31:$NE31, 'Game Setup'!$NF31, MATCH(AI$4, 'Game Setup'!$ML$7:$NE$7, 0)), NA()))</f>
        <v>#N/A</v>
      </c>
      <c r="AJ28" s="10" t="e" cm="1">
        <f t="array" ref="AJ28">IF(OR(AJ$4="", 'Game Setup'!$NM31=""), NA(), IFERROR(INDEX('Game Setup'!$ML31:$NE31, 'Game Setup'!$NF31, MATCH(AJ$4, 'Game Setup'!$ML$7:$NE$7, 0)), NA()))</f>
        <v>#N/A</v>
      </c>
      <c r="AK28" s="10" t="e" cm="1">
        <f t="array" ref="AK28">IF(OR(AK$4="", 'Game Setup'!$NM31=""), NA(), IFERROR(INDEX('Game Setup'!$ML31:$NE31, 'Game Setup'!$NF31, MATCH(AK$4, 'Game Setup'!$ML$7:$NE$7, 0)), NA()))</f>
        <v>#N/A</v>
      </c>
      <c r="AL28" s="10" t="e" cm="1">
        <f t="array" ref="AL28">IF(OR(AL$4="", 'Game Setup'!$NM31=""), NA(), IFERROR(INDEX('Game Setup'!$ML31:$NE31, 'Game Setup'!$NF31, MATCH(AL$4, 'Game Setup'!$ML$7:$NE$7, 0)), NA()))</f>
        <v>#N/A</v>
      </c>
      <c r="AM28" s="10" t="e" cm="1">
        <f t="array" ref="AM28">IF(OR(AM$4="", 'Game Setup'!$NM31=""), NA(), IFERROR(INDEX('Game Setup'!$ML31:$NE31, 'Game Setup'!$NF31, MATCH(AM$4, 'Game Setup'!$ML$7:$NE$7, 0)), NA()))</f>
        <v>#N/A</v>
      </c>
      <c r="AN28" s="10" t="e">
        <f>IF('Game Setup'!$NM31="", NA(), 'Game Setup'!$NG31)</f>
        <v>#N/A</v>
      </c>
    </row>
    <row r="29" spans="1:40" x14ac:dyDescent="0.25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AH29" s="10" t="e" cm="1">
        <f t="array" ref="AH29">IF(OR(AH$4="", 'Game Setup'!$NM32=""), NA(), IFERROR(INDEX('Game Setup'!$ML32:$NE32, 'Game Setup'!$NF32, MATCH(AH$4, 'Game Setup'!$ML$7:$NE$7, 0)), NA()))</f>
        <v>#N/A</v>
      </c>
      <c r="AI29" s="10" t="e" cm="1">
        <f t="array" ref="AI29">IF(OR(AI$4="", 'Game Setup'!$NM32=""), NA(), IFERROR(INDEX('Game Setup'!$ML32:$NE32, 'Game Setup'!$NF32, MATCH(AI$4, 'Game Setup'!$ML$7:$NE$7, 0)), NA()))</f>
        <v>#N/A</v>
      </c>
      <c r="AJ29" s="10" t="e" cm="1">
        <f t="array" ref="AJ29">IF(OR(AJ$4="", 'Game Setup'!$NM32=""), NA(), IFERROR(INDEX('Game Setup'!$ML32:$NE32, 'Game Setup'!$NF32, MATCH(AJ$4, 'Game Setup'!$ML$7:$NE$7, 0)), NA()))</f>
        <v>#N/A</v>
      </c>
      <c r="AK29" s="10" t="e" cm="1">
        <f t="array" ref="AK29">IF(OR(AK$4="", 'Game Setup'!$NM32=""), NA(), IFERROR(INDEX('Game Setup'!$ML32:$NE32, 'Game Setup'!$NF32, MATCH(AK$4, 'Game Setup'!$ML$7:$NE$7, 0)), NA()))</f>
        <v>#N/A</v>
      </c>
      <c r="AL29" s="10" t="e" cm="1">
        <f t="array" ref="AL29">IF(OR(AL$4="", 'Game Setup'!$NM32=""), NA(), IFERROR(INDEX('Game Setup'!$ML32:$NE32, 'Game Setup'!$NF32, MATCH(AL$4, 'Game Setup'!$ML$7:$NE$7, 0)), NA()))</f>
        <v>#N/A</v>
      </c>
      <c r="AM29" s="10" t="e" cm="1">
        <f t="array" ref="AM29">IF(OR(AM$4="", 'Game Setup'!$NM32=""), NA(), IFERROR(INDEX('Game Setup'!$ML32:$NE32, 'Game Setup'!$NF32, MATCH(AM$4, 'Game Setup'!$ML$7:$NE$7, 0)), NA()))</f>
        <v>#N/A</v>
      </c>
      <c r="AN29" s="10" t="e">
        <f>IF('Game Setup'!$NM32="", NA(), 'Game Setup'!$NG32)</f>
        <v>#N/A</v>
      </c>
    </row>
    <row r="30" spans="1:40" x14ac:dyDescent="0.2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AH30" s="10" t="e" cm="1">
        <f t="array" ref="AH30">IF(OR(AH$4="", 'Game Setup'!$NM33=""), NA(), IFERROR(INDEX('Game Setup'!$ML33:$NE33, 'Game Setup'!$NF33, MATCH(AH$4, 'Game Setup'!$ML$7:$NE$7, 0)), NA()))</f>
        <v>#N/A</v>
      </c>
      <c r="AI30" s="10" t="e" cm="1">
        <f t="array" ref="AI30">IF(OR(AI$4="", 'Game Setup'!$NM33=""), NA(), IFERROR(INDEX('Game Setup'!$ML33:$NE33, 'Game Setup'!$NF33, MATCH(AI$4, 'Game Setup'!$ML$7:$NE$7, 0)), NA()))</f>
        <v>#N/A</v>
      </c>
      <c r="AJ30" s="10" t="e" cm="1">
        <f t="array" ref="AJ30">IF(OR(AJ$4="", 'Game Setup'!$NM33=""), NA(), IFERROR(INDEX('Game Setup'!$ML33:$NE33, 'Game Setup'!$NF33, MATCH(AJ$4, 'Game Setup'!$ML$7:$NE$7, 0)), NA()))</f>
        <v>#N/A</v>
      </c>
      <c r="AK30" s="10" t="e" cm="1">
        <f t="array" ref="AK30">IF(OR(AK$4="", 'Game Setup'!$NM33=""), NA(), IFERROR(INDEX('Game Setup'!$ML33:$NE33, 'Game Setup'!$NF33, MATCH(AK$4, 'Game Setup'!$ML$7:$NE$7, 0)), NA()))</f>
        <v>#N/A</v>
      </c>
      <c r="AL30" s="10" t="e" cm="1">
        <f t="array" ref="AL30">IF(OR(AL$4="", 'Game Setup'!$NM33=""), NA(), IFERROR(INDEX('Game Setup'!$ML33:$NE33, 'Game Setup'!$NF33, MATCH(AL$4, 'Game Setup'!$ML$7:$NE$7, 0)), NA()))</f>
        <v>#N/A</v>
      </c>
      <c r="AM30" s="10" t="e" cm="1">
        <f t="array" ref="AM30">IF(OR(AM$4="", 'Game Setup'!$NM33=""), NA(), IFERROR(INDEX('Game Setup'!$ML33:$NE33, 'Game Setup'!$NF33, MATCH(AM$4, 'Game Setup'!$ML$7:$NE$7, 0)), NA()))</f>
        <v>#N/A</v>
      </c>
      <c r="AN30" s="10" t="e">
        <f>IF('Game Setup'!$NM33="", NA(), 'Game Setup'!$NG33)</f>
        <v>#N/A</v>
      </c>
    </row>
    <row r="31" spans="1:40" x14ac:dyDescent="0.25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AH31" s="10" t="e" cm="1">
        <f t="array" ref="AH31">IF(OR(AH$4="", 'Game Setup'!$NM34=""), NA(), IFERROR(INDEX('Game Setup'!$ML34:$NE34, 'Game Setup'!$NF34, MATCH(AH$4, 'Game Setup'!$ML$7:$NE$7, 0)), NA()))</f>
        <v>#N/A</v>
      </c>
      <c r="AI31" s="10" t="e" cm="1">
        <f t="array" ref="AI31">IF(OR(AI$4="", 'Game Setup'!$NM34=""), NA(), IFERROR(INDEX('Game Setup'!$ML34:$NE34, 'Game Setup'!$NF34, MATCH(AI$4, 'Game Setup'!$ML$7:$NE$7, 0)), NA()))</f>
        <v>#N/A</v>
      </c>
      <c r="AJ31" s="10" t="e" cm="1">
        <f t="array" ref="AJ31">IF(OR(AJ$4="", 'Game Setup'!$NM34=""), NA(), IFERROR(INDEX('Game Setup'!$ML34:$NE34, 'Game Setup'!$NF34, MATCH(AJ$4, 'Game Setup'!$ML$7:$NE$7, 0)), NA()))</f>
        <v>#N/A</v>
      </c>
      <c r="AK31" s="10" t="e" cm="1">
        <f t="array" ref="AK31">IF(OR(AK$4="", 'Game Setup'!$NM34=""), NA(), IFERROR(INDEX('Game Setup'!$ML34:$NE34, 'Game Setup'!$NF34, MATCH(AK$4, 'Game Setup'!$ML$7:$NE$7, 0)), NA()))</f>
        <v>#N/A</v>
      </c>
      <c r="AL31" s="10" t="e" cm="1">
        <f t="array" ref="AL31">IF(OR(AL$4="", 'Game Setup'!$NM34=""), NA(), IFERROR(INDEX('Game Setup'!$ML34:$NE34, 'Game Setup'!$NF34, MATCH(AL$4, 'Game Setup'!$ML$7:$NE$7, 0)), NA()))</f>
        <v>#N/A</v>
      </c>
      <c r="AM31" s="10" t="e" cm="1">
        <f t="array" ref="AM31">IF(OR(AM$4="", 'Game Setup'!$NM34=""), NA(), IFERROR(INDEX('Game Setup'!$ML34:$NE34, 'Game Setup'!$NF34, MATCH(AM$4, 'Game Setup'!$ML$7:$NE$7, 0)), NA()))</f>
        <v>#N/A</v>
      </c>
      <c r="AN31" s="10" t="e">
        <f>IF('Game Setup'!$NM34="", NA(), 'Game Setup'!$NG34)</f>
        <v>#N/A</v>
      </c>
    </row>
    <row r="32" spans="1:40" x14ac:dyDescent="0.25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AH32" s="10" t="e" cm="1">
        <f t="array" ref="AH32">IF(OR(AH$4="", 'Game Setup'!$NM35=""), NA(), IFERROR(INDEX('Game Setup'!$ML35:$NE35, 'Game Setup'!$NF35, MATCH(AH$4, 'Game Setup'!$ML$7:$NE$7, 0)), NA()))</f>
        <v>#N/A</v>
      </c>
      <c r="AI32" s="10" t="e" cm="1">
        <f t="array" ref="AI32">IF(OR(AI$4="", 'Game Setup'!$NM35=""), NA(), IFERROR(INDEX('Game Setup'!$ML35:$NE35, 'Game Setup'!$NF35, MATCH(AI$4, 'Game Setup'!$ML$7:$NE$7, 0)), NA()))</f>
        <v>#N/A</v>
      </c>
      <c r="AJ32" s="10" t="e" cm="1">
        <f t="array" ref="AJ32">IF(OR(AJ$4="", 'Game Setup'!$NM35=""), NA(), IFERROR(INDEX('Game Setup'!$ML35:$NE35, 'Game Setup'!$NF35, MATCH(AJ$4, 'Game Setup'!$ML$7:$NE$7, 0)), NA()))</f>
        <v>#N/A</v>
      </c>
      <c r="AK32" s="10" t="e" cm="1">
        <f t="array" ref="AK32">IF(OR(AK$4="", 'Game Setup'!$NM35=""), NA(), IFERROR(INDEX('Game Setup'!$ML35:$NE35, 'Game Setup'!$NF35, MATCH(AK$4, 'Game Setup'!$ML$7:$NE$7, 0)), NA()))</f>
        <v>#N/A</v>
      </c>
      <c r="AL32" s="10" t="e" cm="1">
        <f t="array" ref="AL32">IF(OR(AL$4="", 'Game Setup'!$NM35=""), NA(), IFERROR(INDEX('Game Setup'!$ML35:$NE35, 'Game Setup'!$NF35, MATCH(AL$4, 'Game Setup'!$ML$7:$NE$7, 0)), NA()))</f>
        <v>#N/A</v>
      </c>
      <c r="AM32" s="10" t="e" cm="1">
        <f t="array" ref="AM32">IF(OR(AM$4="", 'Game Setup'!$NM35=""), NA(), IFERROR(INDEX('Game Setup'!$ML35:$NE35, 'Game Setup'!$NF35, MATCH(AM$4, 'Game Setup'!$ML$7:$NE$7, 0)), NA()))</f>
        <v>#N/A</v>
      </c>
      <c r="AN32" s="10" t="e">
        <f>IF('Game Setup'!$NM35="", NA(), 'Game Setup'!$NG35)</f>
        <v>#N/A</v>
      </c>
    </row>
    <row r="33" spans="1:40" x14ac:dyDescent="0.2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AH33" s="10" t="e" cm="1">
        <f t="array" ref="AH33">IF(OR(AH$4="", 'Game Setup'!$NM36=""), NA(), IFERROR(INDEX('Game Setup'!$ML36:$NE36, 'Game Setup'!$NF36, MATCH(AH$4, 'Game Setup'!$ML$7:$NE$7, 0)), NA()))</f>
        <v>#N/A</v>
      </c>
      <c r="AI33" s="10" t="e" cm="1">
        <f t="array" ref="AI33">IF(OR(AI$4="", 'Game Setup'!$NM36=""), NA(), IFERROR(INDEX('Game Setup'!$ML36:$NE36, 'Game Setup'!$NF36, MATCH(AI$4, 'Game Setup'!$ML$7:$NE$7, 0)), NA()))</f>
        <v>#N/A</v>
      </c>
      <c r="AJ33" s="10" t="e" cm="1">
        <f t="array" ref="AJ33">IF(OR(AJ$4="", 'Game Setup'!$NM36=""), NA(), IFERROR(INDEX('Game Setup'!$ML36:$NE36, 'Game Setup'!$NF36, MATCH(AJ$4, 'Game Setup'!$ML$7:$NE$7, 0)), NA()))</f>
        <v>#N/A</v>
      </c>
      <c r="AK33" s="10" t="e" cm="1">
        <f t="array" ref="AK33">IF(OR(AK$4="", 'Game Setup'!$NM36=""), NA(), IFERROR(INDEX('Game Setup'!$ML36:$NE36, 'Game Setup'!$NF36, MATCH(AK$4, 'Game Setup'!$ML$7:$NE$7, 0)), NA()))</f>
        <v>#N/A</v>
      </c>
      <c r="AL33" s="10" t="e" cm="1">
        <f t="array" ref="AL33">IF(OR(AL$4="", 'Game Setup'!$NM36=""), NA(), IFERROR(INDEX('Game Setup'!$ML36:$NE36, 'Game Setup'!$NF36, MATCH(AL$4, 'Game Setup'!$ML$7:$NE$7, 0)), NA()))</f>
        <v>#N/A</v>
      </c>
      <c r="AM33" s="10" t="e" cm="1">
        <f t="array" ref="AM33">IF(OR(AM$4="", 'Game Setup'!$NM36=""), NA(), IFERROR(INDEX('Game Setup'!$ML36:$NE36, 'Game Setup'!$NF36, MATCH(AM$4, 'Game Setup'!$ML$7:$NE$7, 0)), NA()))</f>
        <v>#N/A</v>
      </c>
      <c r="AN33" s="10" t="e">
        <f>IF('Game Setup'!$NM36="", NA(), 'Game Setup'!$NG36)</f>
        <v>#N/A</v>
      </c>
    </row>
    <row r="34" spans="1:40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AH34" s="10" t="e" cm="1">
        <f t="array" ref="AH34">IF(OR(AH$4="", 'Game Setup'!$NM37=""), NA(), IFERROR(INDEX('Game Setup'!$ML37:$NE37, 'Game Setup'!$NF37, MATCH(AH$4, 'Game Setup'!$ML$7:$NE$7, 0)), NA()))</f>
        <v>#N/A</v>
      </c>
      <c r="AI34" s="10" t="e" cm="1">
        <f t="array" ref="AI34">IF(OR(AI$4="", 'Game Setup'!$NM37=""), NA(), IFERROR(INDEX('Game Setup'!$ML37:$NE37, 'Game Setup'!$NF37, MATCH(AI$4, 'Game Setup'!$ML$7:$NE$7, 0)), NA()))</f>
        <v>#N/A</v>
      </c>
      <c r="AJ34" s="10" t="e" cm="1">
        <f t="array" ref="AJ34">IF(OR(AJ$4="", 'Game Setup'!$NM37=""), NA(), IFERROR(INDEX('Game Setup'!$ML37:$NE37, 'Game Setup'!$NF37, MATCH(AJ$4, 'Game Setup'!$ML$7:$NE$7, 0)), NA()))</f>
        <v>#N/A</v>
      </c>
      <c r="AK34" s="10" t="e" cm="1">
        <f t="array" ref="AK34">IF(OR(AK$4="", 'Game Setup'!$NM37=""), NA(), IFERROR(INDEX('Game Setup'!$ML37:$NE37, 'Game Setup'!$NF37, MATCH(AK$4, 'Game Setup'!$ML$7:$NE$7, 0)), NA()))</f>
        <v>#N/A</v>
      </c>
      <c r="AL34" s="10" t="e" cm="1">
        <f t="array" ref="AL34">IF(OR(AL$4="", 'Game Setup'!$NM37=""), NA(), IFERROR(INDEX('Game Setup'!$ML37:$NE37, 'Game Setup'!$NF37, MATCH(AL$4, 'Game Setup'!$ML$7:$NE$7, 0)), NA()))</f>
        <v>#N/A</v>
      </c>
      <c r="AM34" s="10" t="e" cm="1">
        <f t="array" ref="AM34">IF(OR(AM$4="", 'Game Setup'!$NM37=""), NA(), IFERROR(INDEX('Game Setup'!$ML37:$NE37, 'Game Setup'!$NF37, MATCH(AM$4, 'Game Setup'!$ML$7:$NE$7, 0)), NA()))</f>
        <v>#N/A</v>
      </c>
      <c r="AN34" s="10" t="e">
        <f>IF('Game Setup'!$NM37="", NA(), 'Game Setup'!$NG37)</f>
        <v>#N/A</v>
      </c>
    </row>
    <row r="35" spans="1:40" x14ac:dyDescent="0.2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AH35" s="10" t="e" cm="1">
        <f t="array" ref="AH35">IF(OR(AH$4="", 'Game Setup'!$NM38=""), NA(), IFERROR(INDEX('Game Setup'!$ML38:$NE38, 'Game Setup'!$NF38, MATCH(AH$4, 'Game Setup'!$ML$7:$NE$7, 0)), NA()))</f>
        <v>#N/A</v>
      </c>
      <c r="AI35" s="10" t="e" cm="1">
        <f t="array" ref="AI35">IF(OR(AI$4="", 'Game Setup'!$NM38=""), NA(), IFERROR(INDEX('Game Setup'!$ML38:$NE38, 'Game Setup'!$NF38, MATCH(AI$4, 'Game Setup'!$ML$7:$NE$7, 0)), NA()))</f>
        <v>#N/A</v>
      </c>
      <c r="AJ35" s="10" t="e" cm="1">
        <f t="array" ref="AJ35">IF(OR(AJ$4="", 'Game Setup'!$NM38=""), NA(), IFERROR(INDEX('Game Setup'!$ML38:$NE38, 'Game Setup'!$NF38, MATCH(AJ$4, 'Game Setup'!$ML$7:$NE$7, 0)), NA()))</f>
        <v>#N/A</v>
      </c>
      <c r="AK35" s="10" t="e" cm="1">
        <f t="array" ref="AK35">IF(OR(AK$4="", 'Game Setup'!$NM38=""), NA(), IFERROR(INDEX('Game Setup'!$ML38:$NE38, 'Game Setup'!$NF38, MATCH(AK$4, 'Game Setup'!$ML$7:$NE$7, 0)), NA()))</f>
        <v>#N/A</v>
      </c>
      <c r="AL35" s="10" t="e" cm="1">
        <f t="array" ref="AL35">IF(OR(AL$4="", 'Game Setup'!$NM38=""), NA(), IFERROR(INDEX('Game Setup'!$ML38:$NE38, 'Game Setup'!$NF38, MATCH(AL$4, 'Game Setup'!$ML$7:$NE$7, 0)), NA()))</f>
        <v>#N/A</v>
      </c>
      <c r="AM35" s="10" t="e" cm="1">
        <f t="array" ref="AM35">IF(OR(AM$4="", 'Game Setup'!$NM38=""), NA(), IFERROR(INDEX('Game Setup'!$ML38:$NE38, 'Game Setup'!$NF38, MATCH(AM$4, 'Game Setup'!$ML$7:$NE$7, 0)), NA()))</f>
        <v>#N/A</v>
      </c>
      <c r="AN35" s="10" t="e">
        <f>IF('Game Setup'!$NM38="", NA(), 'Game Setup'!$NG38)</f>
        <v>#N/A</v>
      </c>
    </row>
    <row r="36" spans="1:40" hidden="1" x14ac:dyDescent="0.25">
      <c r="AH36" s="10" t="e" cm="1">
        <f t="array" ref="AH36">IF(OR(AH$4="", 'Game Setup'!$NM39=""), NA(), IFERROR(INDEX('Game Setup'!$ML39:$NE39, 'Game Setup'!$NF39, MATCH(AH$4, 'Game Setup'!$ML$7:$NE$7, 0)), NA()))</f>
        <v>#N/A</v>
      </c>
      <c r="AI36" s="10" t="e" cm="1">
        <f t="array" ref="AI36">IF(OR(AI$4="", 'Game Setup'!$NM39=""), NA(), IFERROR(INDEX('Game Setup'!$ML39:$NE39, 'Game Setup'!$NF39, MATCH(AI$4, 'Game Setup'!$ML$7:$NE$7, 0)), NA()))</f>
        <v>#N/A</v>
      </c>
      <c r="AJ36" s="10" t="e" cm="1">
        <f t="array" ref="AJ36">IF(OR(AJ$4="", 'Game Setup'!$NM39=""), NA(), IFERROR(INDEX('Game Setup'!$ML39:$NE39, 'Game Setup'!$NF39, MATCH(AJ$4, 'Game Setup'!$ML$7:$NE$7, 0)), NA()))</f>
        <v>#N/A</v>
      </c>
      <c r="AK36" s="10" t="e" cm="1">
        <f t="array" ref="AK36">IF(OR(AK$4="", 'Game Setup'!$NM39=""), NA(), IFERROR(INDEX('Game Setup'!$ML39:$NE39, 'Game Setup'!$NF39, MATCH(AK$4, 'Game Setup'!$ML$7:$NE$7, 0)), NA()))</f>
        <v>#N/A</v>
      </c>
      <c r="AL36" s="10" t="e" cm="1">
        <f t="array" ref="AL36">IF(OR(AL$4="", 'Game Setup'!$NM39=""), NA(), IFERROR(INDEX('Game Setup'!$ML39:$NE39, 'Game Setup'!$NF39, MATCH(AL$4, 'Game Setup'!$ML$7:$NE$7, 0)), NA()))</f>
        <v>#N/A</v>
      </c>
      <c r="AM36" s="10" t="e" cm="1">
        <f t="array" ref="AM36">IF(OR(AM$4="", 'Game Setup'!$NM39=""), NA(), IFERROR(INDEX('Game Setup'!$ML39:$NE39, 'Game Setup'!$NF39, MATCH(AM$4, 'Game Setup'!$ML$7:$NE$7, 0)), NA()))</f>
        <v>#N/A</v>
      </c>
      <c r="AN36" s="10" t="e">
        <f>IF('Game Setup'!$NM39="", NA(), 'Game Setup'!$NG39)</f>
        <v>#N/A</v>
      </c>
    </row>
    <row r="37" spans="1:40" hidden="1" x14ac:dyDescent="0.25">
      <c r="AH37" s="10" t="e" cm="1">
        <f t="array" ref="AH37">IF(OR(AH$4="", 'Game Setup'!$NM40=""), NA(), IFERROR(INDEX('Game Setup'!$ML40:$NE40, 'Game Setup'!$NF40, MATCH(AH$4, 'Game Setup'!$ML$7:$NE$7, 0)), NA()))</f>
        <v>#N/A</v>
      </c>
      <c r="AI37" s="10" t="e" cm="1">
        <f t="array" ref="AI37">IF(OR(AI$4="", 'Game Setup'!$NM40=""), NA(), IFERROR(INDEX('Game Setup'!$ML40:$NE40, 'Game Setup'!$NF40, MATCH(AI$4, 'Game Setup'!$ML$7:$NE$7, 0)), NA()))</f>
        <v>#N/A</v>
      </c>
      <c r="AJ37" s="10" t="e" cm="1">
        <f t="array" ref="AJ37">IF(OR(AJ$4="", 'Game Setup'!$NM40=""), NA(), IFERROR(INDEX('Game Setup'!$ML40:$NE40, 'Game Setup'!$NF40, MATCH(AJ$4, 'Game Setup'!$ML$7:$NE$7, 0)), NA()))</f>
        <v>#N/A</v>
      </c>
      <c r="AK37" s="10" t="e" cm="1">
        <f t="array" ref="AK37">IF(OR(AK$4="", 'Game Setup'!$NM40=""), NA(), IFERROR(INDEX('Game Setup'!$ML40:$NE40, 'Game Setup'!$NF40, MATCH(AK$4, 'Game Setup'!$ML$7:$NE$7, 0)), NA()))</f>
        <v>#N/A</v>
      </c>
      <c r="AL37" s="10" t="e" cm="1">
        <f t="array" ref="AL37">IF(OR(AL$4="", 'Game Setup'!$NM40=""), NA(), IFERROR(INDEX('Game Setup'!$ML40:$NE40, 'Game Setup'!$NF40, MATCH(AL$4, 'Game Setup'!$ML$7:$NE$7, 0)), NA()))</f>
        <v>#N/A</v>
      </c>
      <c r="AM37" s="10" t="e" cm="1">
        <f t="array" ref="AM37">IF(OR(AM$4="", 'Game Setup'!$NM40=""), NA(), IFERROR(INDEX('Game Setup'!$ML40:$NE40, 'Game Setup'!$NF40, MATCH(AM$4, 'Game Setup'!$ML$7:$NE$7, 0)), NA()))</f>
        <v>#N/A</v>
      </c>
      <c r="AN37" s="10" t="e">
        <f>IF('Game Setup'!$NM40="", NA(), 'Game Setup'!$NG40)</f>
        <v>#N/A</v>
      </c>
    </row>
    <row r="38" spans="1:40" hidden="1" x14ac:dyDescent="0.25">
      <c r="AH38" s="10" t="e" cm="1">
        <f t="array" ref="AH38">IF(OR(AH$4="", 'Game Setup'!$NM41=""), NA(), IFERROR(INDEX('Game Setup'!$ML41:$NE41, 'Game Setup'!$NF41, MATCH(AH$4, 'Game Setup'!$ML$7:$NE$7, 0)), NA()))</f>
        <v>#N/A</v>
      </c>
      <c r="AI38" s="10" t="e" cm="1">
        <f t="array" ref="AI38">IF(OR(AI$4="", 'Game Setup'!$NM41=""), NA(), IFERROR(INDEX('Game Setup'!$ML41:$NE41, 'Game Setup'!$NF41, MATCH(AI$4, 'Game Setup'!$ML$7:$NE$7, 0)), NA()))</f>
        <v>#N/A</v>
      </c>
      <c r="AJ38" s="10" t="e" cm="1">
        <f t="array" ref="AJ38">IF(OR(AJ$4="", 'Game Setup'!$NM41=""), NA(), IFERROR(INDEX('Game Setup'!$ML41:$NE41, 'Game Setup'!$NF41, MATCH(AJ$4, 'Game Setup'!$ML$7:$NE$7, 0)), NA()))</f>
        <v>#N/A</v>
      </c>
      <c r="AK38" s="10" t="e" cm="1">
        <f t="array" ref="AK38">IF(OR(AK$4="", 'Game Setup'!$NM41=""), NA(), IFERROR(INDEX('Game Setup'!$ML41:$NE41, 'Game Setup'!$NF41, MATCH(AK$4, 'Game Setup'!$ML$7:$NE$7, 0)), NA()))</f>
        <v>#N/A</v>
      </c>
      <c r="AL38" s="10" t="e" cm="1">
        <f t="array" ref="AL38">IF(OR(AL$4="", 'Game Setup'!$NM41=""), NA(), IFERROR(INDEX('Game Setup'!$ML41:$NE41, 'Game Setup'!$NF41, MATCH(AL$4, 'Game Setup'!$ML$7:$NE$7, 0)), NA()))</f>
        <v>#N/A</v>
      </c>
      <c r="AM38" s="10" t="e" cm="1">
        <f t="array" ref="AM38">IF(OR(AM$4="", 'Game Setup'!$NM41=""), NA(), IFERROR(INDEX('Game Setup'!$ML41:$NE41, 'Game Setup'!$NF41, MATCH(AM$4, 'Game Setup'!$ML$7:$NE$7, 0)), NA()))</f>
        <v>#N/A</v>
      </c>
      <c r="AN38" s="10" t="e">
        <f>IF('Game Setup'!$NM41="", NA(), 'Game Setup'!$NG41)</f>
        <v>#N/A</v>
      </c>
    </row>
    <row r="39" spans="1:40" hidden="1" x14ac:dyDescent="0.25">
      <c r="AH39" s="10" t="e" cm="1">
        <f t="array" ref="AH39">IF(OR(AH$4="", 'Game Setup'!$NM42=""), NA(), IFERROR(INDEX('Game Setup'!$ML42:$NE42, 'Game Setup'!$NF42, MATCH(AH$4, 'Game Setup'!$ML$7:$NE$7, 0)), NA()))</f>
        <v>#N/A</v>
      </c>
      <c r="AI39" s="10" t="e" cm="1">
        <f t="array" ref="AI39">IF(OR(AI$4="", 'Game Setup'!$NM42=""), NA(), IFERROR(INDEX('Game Setup'!$ML42:$NE42, 'Game Setup'!$NF42, MATCH(AI$4, 'Game Setup'!$ML$7:$NE$7, 0)), NA()))</f>
        <v>#N/A</v>
      </c>
      <c r="AJ39" s="10" t="e" cm="1">
        <f t="array" ref="AJ39">IF(OR(AJ$4="", 'Game Setup'!$NM42=""), NA(), IFERROR(INDEX('Game Setup'!$ML42:$NE42, 'Game Setup'!$NF42, MATCH(AJ$4, 'Game Setup'!$ML$7:$NE$7, 0)), NA()))</f>
        <v>#N/A</v>
      </c>
      <c r="AK39" s="10" t="e" cm="1">
        <f t="array" ref="AK39">IF(OR(AK$4="", 'Game Setup'!$NM42=""), NA(), IFERROR(INDEX('Game Setup'!$ML42:$NE42, 'Game Setup'!$NF42, MATCH(AK$4, 'Game Setup'!$ML$7:$NE$7, 0)), NA()))</f>
        <v>#N/A</v>
      </c>
      <c r="AL39" s="10" t="e" cm="1">
        <f t="array" ref="AL39">IF(OR(AL$4="", 'Game Setup'!$NM42=""), NA(), IFERROR(INDEX('Game Setup'!$ML42:$NE42, 'Game Setup'!$NF42, MATCH(AL$4, 'Game Setup'!$ML$7:$NE$7, 0)), NA()))</f>
        <v>#N/A</v>
      </c>
      <c r="AM39" s="10" t="e" cm="1">
        <f t="array" ref="AM39">IF(OR(AM$4="", 'Game Setup'!$NM42=""), NA(), IFERROR(INDEX('Game Setup'!$ML42:$NE42, 'Game Setup'!$NF42, MATCH(AM$4, 'Game Setup'!$ML$7:$NE$7, 0)), NA()))</f>
        <v>#N/A</v>
      </c>
      <c r="AN39" s="10" t="e">
        <f>IF('Game Setup'!$NM42="", NA(), 'Game Setup'!$NG42)</f>
        <v>#N/A</v>
      </c>
    </row>
    <row r="40" spans="1:40" hidden="1" x14ac:dyDescent="0.25">
      <c r="AH40" s="10" t="e" cm="1">
        <f t="array" ref="AH40">IF(OR(AH$4="", 'Game Setup'!$NM43=""), NA(), IFERROR(INDEX('Game Setup'!$ML43:$NE43, 'Game Setup'!$NF43, MATCH(AH$4, 'Game Setup'!$ML$7:$NE$7, 0)), NA()))</f>
        <v>#N/A</v>
      </c>
      <c r="AI40" s="10" t="e" cm="1">
        <f t="array" ref="AI40">IF(OR(AI$4="", 'Game Setup'!$NM43=""), NA(), IFERROR(INDEX('Game Setup'!$ML43:$NE43, 'Game Setup'!$NF43, MATCH(AI$4, 'Game Setup'!$ML$7:$NE$7, 0)), NA()))</f>
        <v>#N/A</v>
      </c>
      <c r="AJ40" s="10" t="e" cm="1">
        <f t="array" ref="AJ40">IF(OR(AJ$4="", 'Game Setup'!$NM43=""), NA(), IFERROR(INDEX('Game Setup'!$ML43:$NE43, 'Game Setup'!$NF43, MATCH(AJ$4, 'Game Setup'!$ML$7:$NE$7, 0)), NA()))</f>
        <v>#N/A</v>
      </c>
      <c r="AK40" s="10" t="e" cm="1">
        <f t="array" ref="AK40">IF(OR(AK$4="", 'Game Setup'!$NM43=""), NA(), IFERROR(INDEX('Game Setup'!$ML43:$NE43, 'Game Setup'!$NF43, MATCH(AK$4, 'Game Setup'!$ML$7:$NE$7, 0)), NA()))</f>
        <v>#N/A</v>
      </c>
      <c r="AL40" s="10" t="e" cm="1">
        <f t="array" ref="AL40">IF(OR(AL$4="", 'Game Setup'!$NM43=""), NA(), IFERROR(INDEX('Game Setup'!$ML43:$NE43, 'Game Setup'!$NF43, MATCH(AL$4, 'Game Setup'!$ML$7:$NE$7, 0)), NA()))</f>
        <v>#N/A</v>
      </c>
      <c r="AM40" s="10" t="e" cm="1">
        <f t="array" ref="AM40">IF(OR(AM$4="", 'Game Setup'!$NM43=""), NA(), IFERROR(INDEX('Game Setup'!$ML43:$NE43, 'Game Setup'!$NF43, MATCH(AM$4, 'Game Setup'!$ML$7:$NE$7, 0)), NA()))</f>
        <v>#N/A</v>
      </c>
      <c r="AN40" s="10" t="e">
        <f>IF('Game Setup'!$NM43="", NA(), 'Game Setup'!$NG43)</f>
        <v>#N/A</v>
      </c>
    </row>
    <row r="41" spans="1:40" hidden="1" x14ac:dyDescent="0.25">
      <c r="AH41" s="10" t="e" cm="1">
        <f t="array" ref="AH41">IF(OR(AH$4="", 'Game Setup'!$NM44=""), NA(), IFERROR(INDEX('Game Setup'!$ML44:$NE44, 'Game Setup'!$NF44, MATCH(AH$4, 'Game Setup'!$ML$7:$NE$7, 0)), NA()))</f>
        <v>#N/A</v>
      </c>
      <c r="AI41" s="10" t="e" cm="1">
        <f t="array" ref="AI41">IF(OR(AI$4="", 'Game Setup'!$NM44=""), NA(), IFERROR(INDEX('Game Setup'!$ML44:$NE44, 'Game Setup'!$NF44, MATCH(AI$4, 'Game Setup'!$ML$7:$NE$7, 0)), NA()))</f>
        <v>#N/A</v>
      </c>
      <c r="AJ41" s="10" t="e" cm="1">
        <f t="array" ref="AJ41">IF(OR(AJ$4="", 'Game Setup'!$NM44=""), NA(), IFERROR(INDEX('Game Setup'!$ML44:$NE44, 'Game Setup'!$NF44, MATCH(AJ$4, 'Game Setup'!$ML$7:$NE$7, 0)), NA()))</f>
        <v>#N/A</v>
      </c>
      <c r="AK41" s="10" t="e" cm="1">
        <f t="array" ref="AK41">IF(OR(AK$4="", 'Game Setup'!$NM44=""), NA(), IFERROR(INDEX('Game Setup'!$ML44:$NE44, 'Game Setup'!$NF44, MATCH(AK$4, 'Game Setup'!$ML$7:$NE$7, 0)), NA()))</f>
        <v>#N/A</v>
      </c>
      <c r="AL41" s="10" t="e" cm="1">
        <f t="array" ref="AL41">IF(OR(AL$4="", 'Game Setup'!$NM44=""), NA(), IFERROR(INDEX('Game Setup'!$ML44:$NE44, 'Game Setup'!$NF44, MATCH(AL$4, 'Game Setup'!$ML$7:$NE$7, 0)), NA()))</f>
        <v>#N/A</v>
      </c>
      <c r="AM41" s="10" t="e" cm="1">
        <f t="array" ref="AM41">IF(OR(AM$4="", 'Game Setup'!$NM44=""), NA(), IFERROR(INDEX('Game Setup'!$ML44:$NE44, 'Game Setup'!$NF44, MATCH(AM$4, 'Game Setup'!$ML$7:$NE$7, 0)), NA()))</f>
        <v>#N/A</v>
      </c>
      <c r="AN41" s="10" t="e">
        <f>IF('Game Setup'!$NM44="", NA(), 'Game Setup'!$NG44)</f>
        <v>#N/A</v>
      </c>
    </row>
    <row r="42" spans="1:40" hidden="1" x14ac:dyDescent="0.25">
      <c r="AH42" s="10" t="e" cm="1">
        <f t="array" ref="AH42">IF(OR(AH$4="", 'Game Setup'!$NM45=""), NA(), IFERROR(INDEX('Game Setup'!$ML45:$NE45, 'Game Setup'!$NF45, MATCH(AH$4, 'Game Setup'!$ML$7:$NE$7, 0)), NA()))</f>
        <v>#N/A</v>
      </c>
      <c r="AI42" s="10" t="e" cm="1">
        <f t="array" ref="AI42">IF(OR(AI$4="", 'Game Setup'!$NM45=""), NA(), IFERROR(INDEX('Game Setup'!$ML45:$NE45, 'Game Setup'!$NF45, MATCH(AI$4, 'Game Setup'!$ML$7:$NE$7, 0)), NA()))</f>
        <v>#N/A</v>
      </c>
      <c r="AJ42" s="10" t="e" cm="1">
        <f t="array" ref="AJ42">IF(OR(AJ$4="", 'Game Setup'!$NM45=""), NA(), IFERROR(INDEX('Game Setup'!$ML45:$NE45, 'Game Setup'!$NF45, MATCH(AJ$4, 'Game Setup'!$ML$7:$NE$7, 0)), NA()))</f>
        <v>#N/A</v>
      </c>
      <c r="AK42" s="10" t="e" cm="1">
        <f t="array" ref="AK42">IF(OR(AK$4="", 'Game Setup'!$NM45=""), NA(), IFERROR(INDEX('Game Setup'!$ML45:$NE45, 'Game Setup'!$NF45, MATCH(AK$4, 'Game Setup'!$ML$7:$NE$7, 0)), NA()))</f>
        <v>#N/A</v>
      </c>
      <c r="AL42" s="10" t="e" cm="1">
        <f t="array" ref="AL42">IF(OR(AL$4="", 'Game Setup'!$NM45=""), NA(), IFERROR(INDEX('Game Setup'!$ML45:$NE45, 'Game Setup'!$NF45, MATCH(AL$4, 'Game Setup'!$ML$7:$NE$7, 0)), NA()))</f>
        <v>#N/A</v>
      </c>
      <c r="AM42" s="10" t="e" cm="1">
        <f t="array" ref="AM42">IF(OR(AM$4="", 'Game Setup'!$NM45=""), NA(), IFERROR(INDEX('Game Setup'!$ML45:$NE45, 'Game Setup'!$NF45, MATCH(AM$4, 'Game Setup'!$ML$7:$NE$7, 0)), NA()))</f>
        <v>#N/A</v>
      </c>
      <c r="AN42" s="10" t="e">
        <f>IF('Game Setup'!$NM45="", NA(), 'Game Setup'!$NG45)</f>
        <v>#N/A</v>
      </c>
    </row>
    <row r="43" spans="1:40" hidden="1" x14ac:dyDescent="0.25">
      <c r="AH43" s="10" t="e" cm="1">
        <f t="array" ref="AH43">IF(OR(AH$4="", 'Game Setup'!$NM46=""), NA(), IFERROR(INDEX('Game Setup'!$ML46:$NE46, 'Game Setup'!$NF46, MATCH(AH$4, 'Game Setup'!$ML$7:$NE$7, 0)), NA()))</f>
        <v>#N/A</v>
      </c>
      <c r="AI43" s="10" t="e" cm="1">
        <f t="array" ref="AI43">IF(OR(AI$4="", 'Game Setup'!$NM46=""), NA(), IFERROR(INDEX('Game Setup'!$ML46:$NE46, 'Game Setup'!$NF46, MATCH(AI$4, 'Game Setup'!$ML$7:$NE$7, 0)), NA()))</f>
        <v>#N/A</v>
      </c>
      <c r="AJ43" s="10" t="e" cm="1">
        <f t="array" ref="AJ43">IF(OR(AJ$4="", 'Game Setup'!$NM46=""), NA(), IFERROR(INDEX('Game Setup'!$ML46:$NE46, 'Game Setup'!$NF46, MATCH(AJ$4, 'Game Setup'!$ML$7:$NE$7, 0)), NA()))</f>
        <v>#N/A</v>
      </c>
      <c r="AK43" s="10" t="e" cm="1">
        <f t="array" ref="AK43">IF(OR(AK$4="", 'Game Setup'!$NM46=""), NA(), IFERROR(INDEX('Game Setup'!$ML46:$NE46, 'Game Setup'!$NF46, MATCH(AK$4, 'Game Setup'!$ML$7:$NE$7, 0)), NA()))</f>
        <v>#N/A</v>
      </c>
      <c r="AL43" s="10" t="e" cm="1">
        <f t="array" ref="AL43">IF(OR(AL$4="", 'Game Setup'!$NM46=""), NA(), IFERROR(INDEX('Game Setup'!$ML46:$NE46, 'Game Setup'!$NF46, MATCH(AL$4, 'Game Setup'!$ML$7:$NE$7, 0)), NA()))</f>
        <v>#N/A</v>
      </c>
      <c r="AM43" s="10" t="e" cm="1">
        <f t="array" ref="AM43">IF(OR(AM$4="", 'Game Setup'!$NM46=""), NA(), IFERROR(INDEX('Game Setup'!$ML46:$NE46, 'Game Setup'!$NF46, MATCH(AM$4, 'Game Setup'!$ML$7:$NE$7, 0)), NA()))</f>
        <v>#N/A</v>
      </c>
      <c r="AN43" s="10" t="e">
        <f>IF('Game Setup'!$NM46="", NA(), 'Game Setup'!$NG46)</f>
        <v>#N/A</v>
      </c>
    </row>
    <row r="44" spans="1:40" hidden="1" x14ac:dyDescent="0.25">
      <c r="AH44" s="10" t="e" cm="1">
        <f t="array" ref="AH44">IF(OR(AH$4="", 'Game Setup'!$NM47=""), NA(), IFERROR(INDEX('Game Setup'!$ML47:$NE47, 'Game Setup'!$NF47, MATCH(AH$4, 'Game Setup'!$ML$7:$NE$7, 0)), NA()))</f>
        <v>#N/A</v>
      </c>
      <c r="AI44" s="10" t="e" cm="1">
        <f t="array" ref="AI44">IF(OR(AI$4="", 'Game Setup'!$NM47=""), NA(), IFERROR(INDEX('Game Setup'!$ML47:$NE47, 'Game Setup'!$NF47, MATCH(AI$4, 'Game Setup'!$ML$7:$NE$7, 0)), NA()))</f>
        <v>#N/A</v>
      </c>
      <c r="AJ44" s="10" t="e" cm="1">
        <f t="array" ref="AJ44">IF(OR(AJ$4="", 'Game Setup'!$NM47=""), NA(), IFERROR(INDEX('Game Setup'!$ML47:$NE47, 'Game Setup'!$NF47, MATCH(AJ$4, 'Game Setup'!$ML$7:$NE$7, 0)), NA()))</f>
        <v>#N/A</v>
      </c>
      <c r="AK44" s="10" t="e" cm="1">
        <f t="array" ref="AK44">IF(OR(AK$4="", 'Game Setup'!$NM47=""), NA(), IFERROR(INDEX('Game Setup'!$ML47:$NE47, 'Game Setup'!$NF47, MATCH(AK$4, 'Game Setup'!$ML$7:$NE$7, 0)), NA()))</f>
        <v>#N/A</v>
      </c>
      <c r="AL44" s="10" t="e" cm="1">
        <f t="array" ref="AL44">IF(OR(AL$4="", 'Game Setup'!$NM47=""), NA(), IFERROR(INDEX('Game Setup'!$ML47:$NE47, 'Game Setup'!$NF47, MATCH(AL$4, 'Game Setup'!$ML$7:$NE$7, 0)), NA()))</f>
        <v>#N/A</v>
      </c>
      <c r="AM44" s="10" t="e" cm="1">
        <f t="array" ref="AM44">IF(OR(AM$4="", 'Game Setup'!$NM47=""), NA(), IFERROR(INDEX('Game Setup'!$ML47:$NE47, 'Game Setup'!$NF47, MATCH(AM$4, 'Game Setup'!$ML$7:$NE$7, 0)), NA()))</f>
        <v>#N/A</v>
      </c>
      <c r="AN44" s="10" t="e">
        <f>IF('Game Setup'!$NM47="", NA(), 'Game Setup'!$NG47)</f>
        <v>#N/A</v>
      </c>
    </row>
    <row r="45" spans="1:40" hidden="1" x14ac:dyDescent="0.25">
      <c r="AH45" s="10" t="e" cm="1">
        <f t="array" ref="AH45">IF(OR(AH$4="", 'Game Setup'!$NM48=""), NA(), IFERROR(INDEX('Game Setup'!$ML48:$NE48, 'Game Setup'!$NF48, MATCH(AH$4, 'Game Setup'!$ML$7:$NE$7, 0)), NA()))</f>
        <v>#N/A</v>
      </c>
      <c r="AI45" s="10" t="e" cm="1">
        <f t="array" ref="AI45">IF(OR(AI$4="", 'Game Setup'!$NM48=""), NA(), IFERROR(INDEX('Game Setup'!$ML48:$NE48, 'Game Setup'!$NF48, MATCH(AI$4, 'Game Setup'!$ML$7:$NE$7, 0)), NA()))</f>
        <v>#N/A</v>
      </c>
      <c r="AJ45" s="10" t="e" cm="1">
        <f t="array" ref="AJ45">IF(OR(AJ$4="", 'Game Setup'!$NM48=""), NA(), IFERROR(INDEX('Game Setup'!$ML48:$NE48, 'Game Setup'!$NF48, MATCH(AJ$4, 'Game Setup'!$ML$7:$NE$7, 0)), NA()))</f>
        <v>#N/A</v>
      </c>
      <c r="AK45" s="10" t="e" cm="1">
        <f t="array" ref="AK45">IF(OR(AK$4="", 'Game Setup'!$NM48=""), NA(), IFERROR(INDEX('Game Setup'!$ML48:$NE48, 'Game Setup'!$NF48, MATCH(AK$4, 'Game Setup'!$ML$7:$NE$7, 0)), NA()))</f>
        <v>#N/A</v>
      </c>
      <c r="AL45" s="10" t="e" cm="1">
        <f t="array" ref="AL45">IF(OR(AL$4="", 'Game Setup'!$NM48=""), NA(), IFERROR(INDEX('Game Setup'!$ML48:$NE48, 'Game Setup'!$NF48, MATCH(AL$4, 'Game Setup'!$ML$7:$NE$7, 0)), NA()))</f>
        <v>#N/A</v>
      </c>
      <c r="AM45" s="10" t="e" cm="1">
        <f t="array" ref="AM45">IF(OR(AM$4="", 'Game Setup'!$NM48=""), NA(), IFERROR(INDEX('Game Setup'!$ML48:$NE48, 'Game Setup'!$NF48, MATCH(AM$4, 'Game Setup'!$ML$7:$NE$7, 0)), NA()))</f>
        <v>#N/A</v>
      </c>
      <c r="AN45" s="10" t="e">
        <f>IF('Game Setup'!$NM48="", NA(), 'Game Setup'!$NG48)</f>
        <v>#N/A</v>
      </c>
    </row>
    <row r="46" spans="1:40" hidden="1" x14ac:dyDescent="0.25">
      <c r="AH46" s="10" t="e" cm="1">
        <f t="array" ref="AH46">IF(OR(AH$4="", 'Game Setup'!$NM49=""), NA(), IFERROR(INDEX('Game Setup'!$ML49:$NE49, 'Game Setup'!$NF49, MATCH(AH$4, 'Game Setup'!$ML$7:$NE$7, 0)), NA()))</f>
        <v>#N/A</v>
      </c>
      <c r="AI46" s="10" t="e" cm="1">
        <f t="array" ref="AI46">IF(OR(AI$4="", 'Game Setup'!$NM49=""), NA(), IFERROR(INDEX('Game Setup'!$ML49:$NE49, 'Game Setup'!$NF49, MATCH(AI$4, 'Game Setup'!$ML$7:$NE$7, 0)), NA()))</f>
        <v>#N/A</v>
      </c>
      <c r="AJ46" s="10" t="e" cm="1">
        <f t="array" ref="AJ46">IF(OR(AJ$4="", 'Game Setup'!$NM49=""), NA(), IFERROR(INDEX('Game Setup'!$ML49:$NE49, 'Game Setup'!$NF49, MATCH(AJ$4, 'Game Setup'!$ML$7:$NE$7, 0)), NA()))</f>
        <v>#N/A</v>
      </c>
      <c r="AK46" s="10" t="e" cm="1">
        <f t="array" ref="AK46">IF(OR(AK$4="", 'Game Setup'!$NM49=""), NA(), IFERROR(INDEX('Game Setup'!$ML49:$NE49, 'Game Setup'!$NF49, MATCH(AK$4, 'Game Setup'!$ML$7:$NE$7, 0)), NA()))</f>
        <v>#N/A</v>
      </c>
      <c r="AL46" s="10" t="e" cm="1">
        <f t="array" ref="AL46">IF(OR(AL$4="", 'Game Setup'!$NM49=""), NA(), IFERROR(INDEX('Game Setup'!$ML49:$NE49, 'Game Setup'!$NF49, MATCH(AL$4, 'Game Setup'!$ML$7:$NE$7, 0)), NA()))</f>
        <v>#N/A</v>
      </c>
      <c r="AM46" s="10" t="e" cm="1">
        <f t="array" ref="AM46">IF(OR(AM$4="", 'Game Setup'!$NM49=""), NA(), IFERROR(INDEX('Game Setup'!$ML49:$NE49, 'Game Setup'!$NF49, MATCH(AM$4, 'Game Setup'!$ML$7:$NE$7, 0)), NA()))</f>
        <v>#N/A</v>
      </c>
      <c r="AN46" s="10" t="e">
        <f>IF('Game Setup'!$NM49="", NA(), 'Game Setup'!$NG49)</f>
        <v>#N/A</v>
      </c>
    </row>
    <row r="47" spans="1:40" hidden="1" x14ac:dyDescent="0.25">
      <c r="AH47" s="10" t="e" cm="1">
        <f t="array" ref="AH47">IF(OR(AH$4="", 'Game Setup'!$NM50=""), NA(), IFERROR(INDEX('Game Setup'!$ML50:$NE50, 'Game Setup'!$NF50, MATCH(AH$4, 'Game Setup'!$ML$7:$NE$7, 0)), NA()))</f>
        <v>#N/A</v>
      </c>
      <c r="AI47" s="10" t="e" cm="1">
        <f t="array" ref="AI47">IF(OR(AI$4="", 'Game Setup'!$NM50=""), NA(), IFERROR(INDEX('Game Setup'!$ML50:$NE50, 'Game Setup'!$NF50, MATCH(AI$4, 'Game Setup'!$ML$7:$NE$7, 0)), NA()))</f>
        <v>#N/A</v>
      </c>
      <c r="AJ47" s="10" t="e" cm="1">
        <f t="array" ref="AJ47">IF(OR(AJ$4="", 'Game Setup'!$NM50=""), NA(), IFERROR(INDEX('Game Setup'!$ML50:$NE50, 'Game Setup'!$NF50, MATCH(AJ$4, 'Game Setup'!$ML$7:$NE$7, 0)), NA()))</f>
        <v>#N/A</v>
      </c>
      <c r="AK47" s="10" t="e" cm="1">
        <f t="array" ref="AK47">IF(OR(AK$4="", 'Game Setup'!$NM50=""), NA(), IFERROR(INDEX('Game Setup'!$ML50:$NE50, 'Game Setup'!$NF50, MATCH(AK$4, 'Game Setup'!$ML$7:$NE$7, 0)), NA()))</f>
        <v>#N/A</v>
      </c>
      <c r="AL47" s="10" t="e" cm="1">
        <f t="array" ref="AL47">IF(OR(AL$4="", 'Game Setup'!$NM50=""), NA(), IFERROR(INDEX('Game Setup'!$ML50:$NE50, 'Game Setup'!$NF50, MATCH(AL$4, 'Game Setup'!$ML$7:$NE$7, 0)), NA()))</f>
        <v>#N/A</v>
      </c>
      <c r="AM47" s="10" t="e" cm="1">
        <f t="array" ref="AM47">IF(OR(AM$4="", 'Game Setup'!$NM50=""), NA(), IFERROR(INDEX('Game Setup'!$ML50:$NE50, 'Game Setup'!$NF50, MATCH(AM$4, 'Game Setup'!$ML$7:$NE$7, 0)), NA()))</f>
        <v>#N/A</v>
      </c>
      <c r="AN47" s="10" t="e">
        <f>IF('Game Setup'!$NM50="", NA(), 'Game Setup'!$NG50)</f>
        <v>#N/A</v>
      </c>
    </row>
    <row r="48" spans="1:40" hidden="1" x14ac:dyDescent="0.25">
      <c r="AH48" s="10" t="e" cm="1">
        <f t="array" ref="AH48">IF(OR(AH$4="", 'Game Setup'!$NM51=""), NA(), IFERROR(INDEX('Game Setup'!$ML51:$NE51, 'Game Setup'!$NF51, MATCH(AH$4, 'Game Setup'!$ML$7:$NE$7, 0)), NA()))</f>
        <v>#N/A</v>
      </c>
      <c r="AI48" s="10" t="e" cm="1">
        <f t="array" ref="AI48">IF(OR(AI$4="", 'Game Setup'!$NM51=""), NA(), IFERROR(INDEX('Game Setup'!$ML51:$NE51, 'Game Setup'!$NF51, MATCH(AI$4, 'Game Setup'!$ML$7:$NE$7, 0)), NA()))</f>
        <v>#N/A</v>
      </c>
      <c r="AJ48" s="10" t="e" cm="1">
        <f t="array" ref="AJ48">IF(OR(AJ$4="", 'Game Setup'!$NM51=""), NA(), IFERROR(INDEX('Game Setup'!$ML51:$NE51, 'Game Setup'!$NF51, MATCH(AJ$4, 'Game Setup'!$ML$7:$NE$7, 0)), NA()))</f>
        <v>#N/A</v>
      </c>
      <c r="AK48" s="10" t="e" cm="1">
        <f t="array" ref="AK48">IF(OR(AK$4="", 'Game Setup'!$NM51=""), NA(), IFERROR(INDEX('Game Setup'!$ML51:$NE51, 'Game Setup'!$NF51, MATCH(AK$4, 'Game Setup'!$ML$7:$NE$7, 0)), NA()))</f>
        <v>#N/A</v>
      </c>
      <c r="AL48" s="10" t="e" cm="1">
        <f t="array" ref="AL48">IF(OR(AL$4="", 'Game Setup'!$NM51=""), NA(), IFERROR(INDEX('Game Setup'!$ML51:$NE51, 'Game Setup'!$NF51, MATCH(AL$4, 'Game Setup'!$ML$7:$NE$7, 0)), NA()))</f>
        <v>#N/A</v>
      </c>
      <c r="AM48" s="10" t="e" cm="1">
        <f t="array" ref="AM48">IF(OR(AM$4="", 'Game Setup'!$NM51=""), NA(), IFERROR(INDEX('Game Setup'!$ML51:$NE51, 'Game Setup'!$NF51, MATCH(AM$4, 'Game Setup'!$ML$7:$NE$7, 0)), NA()))</f>
        <v>#N/A</v>
      </c>
      <c r="AN48" s="10" t="e">
        <f>IF('Game Setup'!$NM51="", NA(), 'Game Setup'!$NG51)</f>
        <v>#N/A</v>
      </c>
    </row>
    <row r="49" spans="34:40" hidden="1" x14ac:dyDescent="0.25">
      <c r="AH49" s="10" t="e" cm="1">
        <f t="array" ref="AH49">IF(OR(AH$4="", 'Game Setup'!$NM52=""), NA(), IFERROR(INDEX('Game Setup'!$ML52:$NE52, 'Game Setup'!$NF52, MATCH(AH$4, 'Game Setup'!$ML$7:$NE$7, 0)), NA()))</f>
        <v>#N/A</v>
      </c>
      <c r="AI49" s="10" t="e" cm="1">
        <f t="array" ref="AI49">IF(OR(AI$4="", 'Game Setup'!$NM52=""), NA(), IFERROR(INDEX('Game Setup'!$ML52:$NE52, 'Game Setup'!$NF52, MATCH(AI$4, 'Game Setup'!$ML$7:$NE$7, 0)), NA()))</f>
        <v>#N/A</v>
      </c>
      <c r="AJ49" s="10" t="e" cm="1">
        <f t="array" ref="AJ49">IF(OR(AJ$4="", 'Game Setup'!$NM52=""), NA(), IFERROR(INDEX('Game Setup'!$ML52:$NE52, 'Game Setup'!$NF52, MATCH(AJ$4, 'Game Setup'!$ML$7:$NE$7, 0)), NA()))</f>
        <v>#N/A</v>
      </c>
      <c r="AK49" s="10" t="e" cm="1">
        <f t="array" ref="AK49">IF(OR(AK$4="", 'Game Setup'!$NM52=""), NA(), IFERROR(INDEX('Game Setup'!$ML52:$NE52, 'Game Setup'!$NF52, MATCH(AK$4, 'Game Setup'!$ML$7:$NE$7, 0)), NA()))</f>
        <v>#N/A</v>
      </c>
      <c r="AL49" s="10" t="e" cm="1">
        <f t="array" ref="AL49">IF(OR(AL$4="", 'Game Setup'!$NM52=""), NA(), IFERROR(INDEX('Game Setup'!$ML52:$NE52, 'Game Setup'!$NF52, MATCH(AL$4, 'Game Setup'!$ML$7:$NE$7, 0)), NA()))</f>
        <v>#N/A</v>
      </c>
      <c r="AM49" s="10" t="e" cm="1">
        <f t="array" ref="AM49">IF(OR(AM$4="", 'Game Setup'!$NM52=""), NA(), IFERROR(INDEX('Game Setup'!$ML52:$NE52, 'Game Setup'!$NF52, MATCH(AM$4, 'Game Setup'!$ML$7:$NE$7, 0)), NA()))</f>
        <v>#N/A</v>
      </c>
      <c r="AN49" s="10" t="e">
        <f>IF('Game Setup'!$NM52="", NA(), 'Game Setup'!$NG52)</f>
        <v>#N/A</v>
      </c>
    </row>
    <row r="50" spans="34:40" hidden="1" x14ac:dyDescent="0.25">
      <c r="AH50" s="10" t="e" cm="1">
        <f t="array" ref="AH50">IF(OR(AH$4="", 'Game Setup'!$NM53=""), NA(), IFERROR(INDEX('Game Setup'!$ML53:$NE53, 'Game Setup'!$NF53, MATCH(AH$4, 'Game Setup'!$ML$7:$NE$7, 0)), NA()))</f>
        <v>#N/A</v>
      </c>
      <c r="AI50" s="10" t="e" cm="1">
        <f t="array" ref="AI50">IF(OR(AI$4="", 'Game Setup'!$NM53=""), NA(), IFERROR(INDEX('Game Setup'!$ML53:$NE53, 'Game Setup'!$NF53, MATCH(AI$4, 'Game Setup'!$ML$7:$NE$7, 0)), NA()))</f>
        <v>#N/A</v>
      </c>
      <c r="AJ50" s="10" t="e" cm="1">
        <f t="array" ref="AJ50">IF(OR(AJ$4="", 'Game Setup'!$NM53=""), NA(), IFERROR(INDEX('Game Setup'!$ML53:$NE53, 'Game Setup'!$NF53, MATCH(AJ$4, 'Game Setup'!$ML$7:$NE$7, 0)), NA()))</f>
        <v>#N/A</v>
      </c>
      <c r="AK50" s="10" t="e" cm="1">
        <f t="array" ref="AK50">IF(OR(AK$4="", 'Game Setup'!$NM53=""), NA(), IFERROR(INDEX('Game Setup'!$ML53:$NE53, 'Game Setup'!$NF53, MATCH(AK$4, 'Game Setup'!$ML$7:$NE$7, 0)), NA()))</f>
        <v>#N/A</v>
      </c>
      <c r="AL50" s="10" t="e" cm="1">
        <f t="array" ref="AL50">IF(OR(AL$4="", 'Game Setup'!$NM53=""), NA(), IFERROR(INDEX('Game Setup'!$ML53:$NE53, 'Game Setup'!$NF53, MATCH(AL$4, 'Game Setup'!$ML$7:$NE$7, 0)), NA()))</f>
        <v>#N/A</v>
      </c>
      <c r="AM50" s="10" t="e" cm="1">
        <f t="array" ref="AM50">IF(OR(AM$4="", 'Game Setup'!$NM53=""), NA(), IFERROR(INDEX('Game Setup'!$ML53:$NE53, 'Game Setup'!$NF53, MATCH(AM$4, 'Game Setup'!$ML$7:$NE$7, 0)), NA()))</f>
        <v>#N/A</v>
      </c>
      <c r="AN50" s="10" t="e">
        <f>IF('Game Setup'!$NM53="", NA(), 'Game Setup'!$NG53)</f>
        <v>#N/A</v>
      </c>
    </row>
    <row r="51" spans="34:40" hidden="1" x14ac:dyDescent="0.25">
      <c r="AH51" s="10" t="e" cm="1">
        <f t="array" ref="AH51">IF(OR(AH$4="", 'Game Setup'!$NM54=""), NA(), IFERROR(INDEX('Game Setup'!$ML54:$NE54, 'Game Setup'!$NF54, MATCH(AH$4, 'Game Setup'!$ML$7:$NE$7, 0)), NA()))</f>
        <v>#N/A</v>
      </c>
      <c r="AI51" s="10" t="e" cm="1">
        <f t="array" ref="AI51">IF(OR(AI$4="", 'Game Setup'!$NM54=""), NA(), IFERROR(INDEX('Game Setup'!$ML54:$NE54, 'Game Setup'!$NF54, MATCH(AI$4, 'Game Setup'!$ML$7:$NE$7, 0)), NA()))</f>
        <v>#N/A</v>
      </c>
      <c r="AJ51" s="10" t="e" cm="1">
        <f t="array" ref="AJ51">IF(OR(AJ$4="", 'Game Setup'!$NM54=""), NA(), IFERROR(INDEX('Game Setup'!$ML54:$NE54, 'Game Setup'!$NF54, MATCH(AJ$4, 'Game Setup'!$ML$7:$NE$7, 0)), NA()))</f>
        <v>#N/A</v>
      </c>
      <c r="AK51" s="10" t="e" cm="1">
        <f t="array" ref="AK51">IF(OR(AK$4="", 'Game Setup'!$NM54=""), NA(), IFERROR(INDEX('Game Setup'!$ML54:$NE54, 'Game Setup'!$NF54, MATCH(AK$4, 'Game Setup'!$ML$7:$NE$7, 0)), NA()))</f>
        <v>#N/A</v>
      </c>
      <c r="AL51" s="10" t="e" cm="1">
        <f t="array" ref="AL51">IF(OR(AL$4="", 'Game Setup'!$NM54=""), NA(), IFERROR(INDEX('Game Setup'!$ML54:$NE54, 'Game Setup'!$NF54, MATCH(AL$4, 'Game Setup'!$ML$7:$NE$7, 0)), NA()))</f>
        <v>#N/A</v>
      </c>
      <c r="AM51" s="10" t="e" cm="1">
        <f t="array" ref="AM51">IF(OR(AM$4="", 'Game Setup'!$NM54=""), NA(), IFERROR(INDEX('Game Setup'!$ML54:$NE54, 'Game Setup'!$NF54, MATCH(AM$4, 'Game Setup'!$ML$7:$NE$7, 0)), NA()))</f>
        <v>#N/A</v>
      </c>
      <c r="AN51" s="10" t="e">
        <f>IF('Game Setup'!$NM54="", NA(), 'Game Setup'!$NG54)</f>
        <v>#N/A</v>
      </c>
    </row>
    <row r="52" spans="34:40" hidden="1" x14ac:dyDescent="0.25">
      <c r="AH52" s="10" t="e" cm="1">
        <f t="array" ref="AH52">IF(OR(AH$4="", 'Game Setup'!$NM55=""), NA(), IFERROR(INDEX('Game Setup'!$ML55:$NE55, 'Game Setup'!$NF55, MATCH(AH$4, 'Game Setup'!$ML$7:$NE$7, 0)), NA()))</f>
        <v>#N/A</v>
      </c>
      <c r="AI52" s="10" t="e" cm="1">
        <f t="array" ref="AI52">IF(OR(AI$4="", 'Game Setup'!$NM55=""), NA(), IFERROR(INDEX('Game Setup'!$ML55:$NE55, 'Game Setup'!$NF55, MATCH(AI$4, 'Game Setup'!$ML$7:$NE$7, 0)), NA()))</f>
        <v>#N/A</v>
      </c>
      <c r="AJ52" s="10" t="e" cm="1">
        <f t="array" ref="AJ52">IF(OR(AJ$4="", 'Game Setup'!$NM55=""), NA(), IFERROR(INDEX('Game Setup'!$ML55:$NE55, 'Game Setup'!$NF55, MATCH(AJ$4, 'Game Setup'!$ML$7:$NE$7, 0)), NA()))</f>
        <v>#N/A</v>
      </c>
      <c r="AK52" s="10" t="e" cm="1">
        <f t="array" ref="AK52">IF(OR(AK$4="", 'Game Setup'!$NM55=""), NA(), IFERROR(INDEX('Game Setup'!$ML55:$NE55, 'Game Setup'!$NF55, MATCH(AK$4, 'Game Setup'!$ML$7:$NE$7, 0)), NA()))</f>
        <v>#N/A</v>
      </c>
      <c r="AL52" s="10" t="e" cm="1">
        <f t="array" ref="AL52">IF(OR(AL$4="", 'Game Setup'!$NM55=""), NA(), IFERROR(INDEX('Game Setup'!$ML55:$NE55, 'Game Setup'!$NF55, MATCH(AL$4, 'Game Setup'!$ML$7:$NE$7, 0)), NA()))</f>
        <v>#N/A</v>
      </c>
      <c r="AM52" s="10" t="e" cm="1">
        <f t="array" ref="AM52">IF(OR(AM$4="", 'Game Setup'!$NM55=""), NA(), IFERROR(INDEX('Game Setup'!$ML55:$NE55, 'Game Setup'!$NF55, MATCH(AM$4, 'Game Setup'!$ML$7:$NE$7, 0)), NA()))</f>
        <v>#N/A</v>
      </c>
      <c r="AN52" s="10" t="e">
        <f>IF('Game Setup'!$NM55="", NA(), 'Game Setup'!$NG55)</f>
        <v>#N/A</v>
      </c>
    </row>
    <row r="53" spans="34:40" hidden="1" x14ac:dyDescent="0.25">
      <c r="AH53" s="10" t="e" cm="1">
        <f t="array" ref="AH53">IF(OR(AH$4="", 'Game Setup'!$NM56=""), NA(), IFERROR(INDEX('Game Setup'!$ML56:$NE56, 'Game Setup'!$NF56, MATCH(AH$4, 'Game Setup'!$ML$7:$NE$7, 0)), NA()))</f>
        <v>#N/A</v>
      </c>
      <c r="AI53" s="10" t="e" cm="1">
        <f t="array" ref="AI53">IF(OR(AI$4="", 'Game Setup'!$NM56=""), NA(), IFERROR(INDEX('Game Setup'!$ML56:$NE56, 'Game Setup'!$NF56, MATCH(AI$4, 'Game Setup'!$ML$7:$NE$7, 0)), NA()))</f>
        <v>#N/A</v>
      </c>
      <c r="AJ53" s="10" t="e" cm="1">
        <f t="array" ref="AJ53">IF(OR(AJ$4="", 'Game Setup'!$NM56=""), NA(), IFERROR(INDEX('Game Setup'!$ML56:$NE56, 'Game Setup'!$NF56, MATCH(AJ$4, 'Game Setup'!$ML$7:$NE$7, 0)), NA()))</f>
        <v>#N/A</v>
      </c>
      <c r="AK53" s="10" t="e" cm="1">
        <f t="array" ref="AK53">IF(OR(AK$4="", 'Game Setup'!$NM56=""), NA(), IFERROR(INDEX('Game Setup'!$ML56:$NE56, 'Game Setup'!$NF56, MATCH(AK$4, 'Game Setup'!$ML$7:$NE$7, 0)), NA()))</f>
        <v>#N/A</v>
      </c>
      <c r="AL53" s="10" t="e" cm="1">
        <f t="array" ref="AL53">IF(OR(AL$4="", 'Game Setup'!$NM56=""), NA(), IFERROR(INDEX('Game Setup'!$ML56:$NE56, 'Game Setup'!$NF56, MATCH(AL$4, 'Game Setup'!$ML$7:$NE$7, 0)), NA()))</f>
        <v>#N/A</v>
      </c>
      <c r="AM53" s="10" t="e" cm="1">
        <f t="array" ref="AM53">IF(OR(AM$4="", 'Game Setup'!$NM56=""), NA(), IFERROR(INDEX('Game Setup'!$ML56:$NE56, 'Game Setup'!$NF56, MATCH(AM$4, 'Game Setup'!$ML$7:$NE$7, 0)), NA()))</f>
        <v>#N/A</v>
      </c>
      <c r="AN53" s="10" t="e">
        <f>IF('Game Setup'!$NM56="", NA(), 'Game Setup'!$NG56)</f>
        <v>#N/A</v>
      </c>
    </row>
    <row r="54" spans="34:40" hidden="1" x14ac:dyDescent="0.25">
      <c r="AH54" s="10" t="e" cm="1">
        <f t="array" ref="AH54">IF(OR(AH$4="", 'Game Setup'!$NM57=""), NA(), IFERROR(INDEX('Game Setup'!$ML57:$NE57, 'Game Setup'!$NF57, MATCH(AH$4, 'Game Setup'!$ML$7:$NE$7, 0)), NA()))</f>
        <v>#N/A</v>
      </c>
      <c r="AI54" s="10" t="e" cm="1">
        <f t="array" ref="AI54">IF(OR(AI$4="", 'Game Setup'!$NM57=""), NA(), IFERROR(INDEX('Game Setup'!$ML57:$NE57, 'Game Setup'!$NF57, MATCH(AI$4, 'Game Setup'!$ML$7:$NE$7, 0)), NA()))</f>
        <v>#N/A</v>
      </c>
      <c r="AJ54" s="10" t="e" cm="1">
        <f t="array" ref="AJ54">IF(OR(AJ$4="", 'Game Setup'!$NM57=""), NA(), IFERROR(INDEX('Game Setup'!$ML57:$NE57, 'Game Setup'!$NF57, MATCH(AJ$4, 'Game Setup'!$ML$7:$NE$7, 0)), NA()))</f>
        <v>#N/A</v>
      </c>
      <c r="AK54" s="10" t="e" cm="1">
        <f t="array" ref="AK54">IF(OR(AK$4="", 'Game Setup'!$NM57=""), NA(), IFERROR(INDEX('Game Setup'!$ML57:$NE57, 'Game Setup'!$NF57, MATCH(AK$4, 'Game Setup'!$ML$7:$NE$7, 0)), NA()))</f>
        <v>#N/A</v>
      </c>
      <c r="AL54" s="10" t="e" cm="1">
        <f t="array" ref="AL54">IF(OR(AL$4="", 'Game Setup'!$NM57=""), NA(), IFERROR(INDEX('Game Setup'!$ML57:$NE57, 'Game Setup'!$NF57, MATCH(AL$4, 'Game Setup'!$ML$7:$NE$7, 0)), NA()))</f>
        <v>#N/A</v>
      </c>
      <c r="AM54" s="10" t="e" cm="1">
        <f t="array" ref="AM54">IF(OR(AM$4="", 'Game Setup'!$NM57=""), NA(), IFERROR(INDEX('Game Setup'!$ML57:$NE57, 'Game Setup'!$NF57, MATCH(AM$4, 'Game Setup'!$ML$7:$NE$7, 0)), NA()))</f>
        <v>#N/A</v>
      </c>
      <c r="AN54" s="10" t="e">
        <f>IF('Game Setup'!$NM57="", NA(), 'Game Setup'!$NG57)</f>
        <v>#N/A</v>
      </c>
    </row>
    <row r="55" spans="34:40" hidden="1" x14ac:dyDescent="0.25">
      <c r="AH55" s="10" t="e" cm="1">
        <f t="array" ref="AH55">IF(OR(AH$4="", 'Game Setup'!$NM58=""), NA(), IFERROR(INDEX('Game Setup'!$ML58:$NE58, 'Game Setup'!$NF58, MATCH(AH$4, 'Game Setup'!$ML$7:$NE$7, 0)), NA()))</f>
        <v>#N/A</v>
      </c>
      <c r="AI55" s="10" t="e" cm="1">
        <f t="array" ref="AI55">IF(OR(AI$4="", 'Game Setup'!$NM58=""), NA(), IFERROR(INDEX('Game Setup'!$ML58:$NE58, 'Game Setup'!$NF58, MATCH(AI$4, 'Game Setup'!$ML$7:$NE$7, 0)), NA()))</f>
        <v>#N/A</v>
      </c>
      <c r="AJ55" s="10" t="e" cm="1">
        <f t="array" ref="AJ55">IF(OR(AJ$4="", 'Game Setup'!$NM58=""), NA(), IFERROR(INDEX('Game Setup'!$ML58:$NE58, 'Game Setup'!$NF58, MATCH(AJ$4, 'Game Setup'!$ML$7:$NE$7, 0)), NA()))</f>
        <v>#N/A</v>
      </c>
      <c r="AK55" s="10" t="e" cm="1">
        <f t="array" ref="AK55">IF(OR(AK$4="", 'Game Setup'!$NM58=""), NA(), IFERROR(INDEX('Game Setup'!$ML58:$NE58, 'Game Setup'!$NF58, MATCH(AK$4, 'Game Setup'!$ML$7:$NE$7, 0)), NA()))</f>
        <v>#N/A</v>
      </c>
      <c r="AL55" s="10" t="e" cm="1">
        <f t="array" ref="AL55">IF(OR(AL$4="", 'Game Setup'!$NM58=""), NA(), IFERROR(INDEX('Game Setup'!$ML58:$NE58, 'Game Setup'!$NF58, MATCH(AL$4, 'Game Setup'!$ML$7:$NE$7, 0)), NA()))</f>
        <v>#N/A</v>
      </c>
      <c r="AM55" s="10" t="e" cm="1">
        <f t="array" ref="AM55">IF(OR(AM$4="", 'Game Setup'!$NM58=""), NA(), IFERROR(INDEX('Game Setup'!$ML58:$NE58, 'Game Setup'!$NF58, MATCH(AM$4, 'Game Setup'!$ML$7:$NE$7, 0)), NA()))</f>
        <v>#N/A</v>
      </c>
      <c r="AN55" s="10" t="e">
        <f>IF('Game Setup'!$NM58="", NA(), 'Game Setup'!$NG58)</f>
        <v>#N/A</v>
      </c>
    </row>
    <row r="56" spans="34:40" hidden="1" x14ac:dyDescent="0.25">
      <c r="AH56" s="10" t="e" cm="1">
        <f t="array" ref="AH56">IF(OR(AH$4="", 'Game Setup'!$NM59=""), NA(), IFERROR(INDEX('Game Setup'!$ML59:$NE59, 'Game Setup'!$NF59, MATCH(AH$4, 'Game Setup'!$ML$7:$NE$7, 0)), NA()))</f>
        <v>#N/A</v>
      </c>
      <c r="AI56" s="10" t="e" cm="1">
        <f t="array" ref="AI56">IF(OR(AI$4="", 'Game Setup'!$NM59=""), NA(), IFERROR(INDEX('Game Setup'!$ML59:$NE59, 'Game Setup'!$NF59, MATCH(AI$4, 'Game Setup'!$ML$7:$NE$7, 0)), NA()))</f>
        <v>#N/A</v>
      </c>
      <c r="AJ56" s="10" t="e" cm="1">
        <f t="array" ref="AJ56">IF(OR(AJ$4="", 'Game Setup'!$NM59=""), NA(), IFERROR(INDEX('Game Setup'!$ML59:$NE59, 'Game Setup'!$NF59, MATCH(AJ$4, 'Game Setup'!$ML$7:$NE$7, 0)), NA()))</f>
        <v>#N/A</v>
      </c>
      <c r="AK56" s="10" t="e" cm="1">
        <f t="array" ref="AK56">IF(OR(AK$4="", 'Game Setup'!$NM59=""), NA(), IFERROR(INDEX('Game Setup'!$ML59:$NE59, 'Game Setup'!$NF59, MATCH(AK$4, 'Game Setup'!$ML$7:$NE$7, 0)), NA()))</f>
        <v>#N/A</v>
      </c>
      <c r="AL56" s="10" t="e" cm="1">
        <f t="array" ref="AL56">IF(OR(AL$4="", 'Game Setup'!$NM59=""), NA(), IFERROR(INDEX('Game Setup'!$ML59:$NE59, 'Game Setup'!$NF59, MATCH(AL$4, 'Game Setup'!$ML$7:$NE$7, 0)), NA()))</f>
        <v>#N/A</v>
      </c>
      <c r="AM56" s="10" t="e" cm="1">
        <f t="array" ref="AM56">IF(OR(AM$4="", 'Game Setup'!$NM59=""), NA(), IFERROR(INDEX('Game Setup'!$ML59:$NE59, 'Game Setup'!$NF59, MATCH(AM$4, 'Game Setup'!$ML$7:$NE$7, 0)), NA()))</f>
        <v>#N/A</v>
      </c>
      <c r="AN56" s="10" t="e">
        <f>IF('Game Setup'!$NM59="", NA(), 'Game Setup'!$NG59)</f>
        <v>#N/A</v>
      </c>
    </row>
    <row r="57" spans="34:40" hidden="1" x14ac:dyDescent="0.25">
      <c r="AH57" s="10" t="e" cm="1">
        <f t="array" ref="AH57">IF(OR(AH$4="", 'Game Setup'!$NM60=""), NA(), IFERROR(INDEX('Game Setup'!$ML60:$NE60, 'Game Setup'!$NF60, MATCH(AH$4, 'Game Setup'!$ML$7:$NE$7, 0)), NA()))</f>
        <v>#N/A</v>
      </c>
      <c r="AI57" s="10" t="e" cm="1">
        <f t="array" ref="AI57">IF(OR(AI$4="", 'Game Setup'!$NM60=""), NA(), IFERROR(INDEX('Game Setup'!$ML60:$NE60, 'Game Setup'!$NF60, MATCH(AI$4, 'Game Setup'!$ML$7:$NE$7, 0)), NA()))</f>
        <v>#N/A</v>
      </c>
      <c r="AJ57" s="10" t="e" cm="1">
        <f t="array" ref="AJ57">IF(OR(AJ$4="", 'Game Setup'!$NM60=""), NA(), IFERROR(INDEX('Game Setup'!$ML60:$NE60, 'Game Setup'!$NF60, MATCH(AJ$4, 'Game Setup'!$ML$7:$NE$7, 0)), NA()))</f>
        <v>#N/A</v>
      </c>
      <c r="AK57" s="10" t="e" cm="1">
        <f t="array" ref="AK57">IF(OR(AK$4="", 'Game Setup'!$NM60=""), NA(), IFERROR(INDEX('Game Setup'!$ML60:$NE60, 'Game Setup'!$NF60, MATCH(AK$4, 'Game Setup'!$ML$7:$NE$7, 0)), NA()))</f>
        <v>#N/A</v>
      </c>
      <c r="AL57" s="10" t="e" cm="1">
        <f t="array" ref="AL57">IF(OR(AL$4="", 'Game Setup'!$NM60=""), NA(), IFERROR(INDEX('Game Setup'!$ML60:$NE60, 'Game Setup'!$NF60, MATCH(AL$4, 'Game Setup'!$ML$7:$NE$7, 0)), NA()))</f>
        <v>#N/A</v>
      </c>
      <c r="AM57" s="10" t="e" cm="1">
        <f t="array" ref="AM57">IF(OR(AM$4="", 'Game Setup'!$NM60=""), NA(), IFERROR(INDEX('Game Setup'!$ML60:$NE60, 'Game Setup'!$NF60, MATCH(AM$4, 'Game Setup'!$ML$7:$NE$7, 0)), NA()))</f>
        <v>#N/A</v>
      </c>
      <c r="AN57" s="10" t="e">
        <f>IF('Game Setup'!$NM60="", NA(), 'Game Setup'!$NG60)</f>
        <v>#N/A</v>
      </c>
    </row>
    <row r="58" spans="34:40" hidden="1" x14ac:dyDescent="0.25">
      <c r="AH58" s="10" t="e" cm="1">
        <f t="array" ref="AH58">IF(OR(AH$4="", 'Game Setup'!$NM61=""), NA(), IFERROR(INDEX('Game Setup'!$ML61:$NE61, 'Game Setup'!$NF61, MATCH(AH$4, 'Game Setup'!$ML$7:$NE$7, 0)), NA()))</f>
        <v>#N/A</v>
      </c>
      <c r="AI58" s="10" t="e" cm="1">
        <f t="array" ref="AI58">IF(OR(AI$4="", 'Game Setup'!$NM61=""), NA(), IFERROR(INDEX('Game Setup'!$ML61:$NE61, 'Game Setup'!$NF61, MATCH(AI$4, 'Game Setup'!$ML$7:$NE$7, 0)), NA()))</f>
        <v>#N/A</v>
      </c>
      <c r="AJ58" s="10" t="e" cm="1">
        <f t="array" ref="AJ58">IF(OR(AJ$4="", 'Game Setup'!$NM61=""), NA(), IFERROR(INDEX('Game Setup'!$ML61:$NE61, 'Game Setup'!$NF61, MATCH(AJ$4, 'Game Setup'!$ML$7:$NE$7, 0)), NA()))</f>
        <v>#N/A</v>
      </c>
      <c r="AK58" s="10" t="e" cm="1">
        <f t="array" ref="AK58">IF(OR(AK$4="", 'Game Setup'!$NM61=""), NA(), IFERROR(INDEX('Game Setup'!$ML61:$NE61, 'Game Setup'!$NF61, MATCH(AK$4, 'Game Setup'!$ML$7:$NE$7, 0)), NA()))</f>
        <v>#N/A</v>
      </c>
      <c r="AL58" s="10" t="e" cm="1">
        <f t="array" ref="AL58">IF(OR(AL$4="", 'Game Setup'!$NM61=""), NA(), IFERROR(INDEX('Game Setup'!$ML61:$NE61, 'Game Setup'!$NF61, MATCH(AL$4, 'Game Setup'!$ML$7:$NE$7, 0)), NA()))</f>
        <v>#N/A</v>
      </c>
      <c r="AM58" s="10" t="e" cm="1">
        <f t="array" ref="AM58">IF(OR(AM$4="", 'Game Setup'!$NM61=""), NA(), IFERROR(INDEX('Game Setup'!$ML61:$NE61, 'Game Setup'!$NF61, MATCH(AM$4, 'Game Setup'!$ML$7:$NE$7, 0)), NA()))</f>
        <v>#N/A</v>
      </c>
      <c r="AN58" s="10" t="e">
        <f>IF('Game Setup'!$NM61="", NA(), 'Game Setup'!$NG61)</f>
        <v>#N/A</v>
      </c>
    </row>
    <row r="59" spans="34:40" hidden="1" x14ac:dyDescent="0.25">
      <c r="AH59" s="10" t="e" cm="1">
        <f t="array" ref="AH59">IF(OR(AH$4="", 'Game Setup'!$NM62=""), NA(), IFERROR(INDEX('Game Setup'!$ML62:$NE62, 'Game Setup'!$NF62, MATCH(AH$4, 'Game Setup'!$ML$7:$NE$7, 0)), NA()))</f>
        <v>#N/A</v>
      </c>
      <c r="AI59" s="10" t="e" cm="1">
        <f t="array" ref="AI59">IF(OR(AI$4="", 'Game Setup'!$NM62=""), NA(), IFERROR(INDEX('Game Setup'!$ML62:$NE62, 'Game Setup'!$NF62, MATCH(AI$4, 'Game Setup'!$ML$7:$NE$7, 0)), NA()))</f>
        <v>#N/A</v>
      </c>
      <c r="AJ59" s="10" t="e" cm="1">
        <f t="array" ref="AJ59">IF(OR(AJ$4="", 'Game Setup'!$NM62=""), NA(), IFERROR(INDEX('Game Setup'!$ML62:$NE62, 'Game Setup'!$NF62, MATCH(AJ$4, 'Game Setup'!$ML$7:$NE$7, 0)), NA()))</f>
        <v>#N/A</v>
      </c>
      <c r="AK59" s="10" t="e" cm="1">
        <f t="array" ref="AK59">IF(OR(AK$4="", 'Game Setup'!$NM62=""), NA(), IFERROR(INDEX('Game Setup'!$ML62:$NE62, 'Game Setup'!$NF62, MATCH(AK$4, 'Game Setup'!$ML$7:$NE$7, 0)), NA()))</f>
        <v>#N/A</v>
      </c>
      <c r="AL59" s="10" t="e" cm="1">
        <f t="array" ref="AL59">IF(OR(AL$4="", 'Game Setup'!$NM62=""), NA(), IFERROR(INDEX('Game Setup'!$ML62:$NE62, 'Game Setup'!$NF62, MATCH(AL$4, 'Game Setup'!$ML$7:$NE$7, 0)), NA()))</f>
        <v>#N/A</v>
      </c>
      <c r="AM59" s="10" t="e" cm="1">
        <f t="array" ref="AM59">IF(OR(AM$4="", 'Game Setup'!$NM62=""), NA(), IFERROR(INDEX('Game Setup'!$ML62:$NE62, 'Game Setup'!$NF62, MATCH(AM$4, 'Game Setup'!$ML$7:$NE$7, 0)), NA()))</f>
        <v>#N/A</v>
      </c>
      <c r="AN59" s="10" t="e">
        <f>IF('Game Setup'!$NM62="", NA(), 'Game Setup'!$NG62)</f>
        <v>#N/A</v>
      </c>
    </row>
    <row r="60" spans="34:40" hidden="1" x14ac:dyDescent="0.25">
      <c r="AH60" s="10" t="e" cm="1">
        <f t="array" ref="AH60">IF(OR(AH$4="", 'Game Setup'!$NM63=""), NA(), IFERROR(INDEX('Game Setup'!$ML63:$NE63, 'Game Setup'!$NF63, MATCH(AH$4, 'Game Setup'!$ML$7:$NE$7, 0)), NA()))</f>
        <v>#N/A</v>
      </c>
      <c r="AI60" s="10" t="e" cm="1">
        <f t="array" ref="AI60">IF(OR(AI$4="", 'Game Setup'!$NM63=""), NA(), IFERROR(INDEX('Game Setup'!$ML63:$NE63, 'Game Setup'!$NF63, MATCH(AI$4, 'Game Setup'!$ML$7:$NE$7, 0)), NA()))</f>
        <v>#N/A</v>
      </c>
      <c r="AJ60" s="10" t="e" cm="1">
        <f t="array" ref="AJ60">IF(OR(AJ$4="", 'Game Setup'!$NM63=""), NA(), IFERROR(INDEX('Game Setup'!$ML63:$NE63, 'Game Setup'!$NF63, MATCH(AJ$4, 'Game Setup'!$ML$7:$NE$7, 0)), NA()))</f>
        <v>#N/A</v>
      </c>
      <c r="AK60" s="10" t="e" cm="1">
        <f t="array" ref="AK60">IF(OR(AK$4="", 'Game Setup'!$NM63=""), NA(), IFERROR(INDEX('Game Setup'!$ML63:$NE63, 'Game Setup'!$NF63, MATCH(AK$4, 'Game Setup'!$ML$7:$NE$7, 0)), NA()))</f>
        <v>#N/A</v>
      </c>
      <c r="AL60" s="10" t="e" cm="1">
        <f t="array" ref="AL60">IF(OR(AL$4="", 'Game Setup'!$NM63=""), NA(), IFERROR(INDEX('Game Setup'!$ML63:$NE63, 'Game Setup'!$NF63, MATCH(AL$4, 'Game Setup'!$ML$7:$NE$7, 0)), NA()))</f>
        <v>#N/A</v>
      </c>
      <c r="AM60" s="10" t="e" cm="1">
        <f t="array" ref="AM60">IF(OR(AM$4="", 'Game Setup'!$NM63=""), NA(), IFERROR(INDEX('Game Setup'!$ML63:$NE63, 'Game Setup'!$NF63, MATCH(AM$4, 'Game Setup'!$ML$7:$NE$7, 0)), NA()))</f>
        <v>#N/A</v>
      </c>
      <c r="AN60" s="10" t="e">
        <f>IF('Game Setup'!$NM63="", NA(), 'Game Setup'!$NG63)</f>
        <v>#N/A</v>
      </c>
    </row>
    <row r="61" spans="34:40" hidden="1" x14ac:dyDescent="0.25">
      <c r="AH61" s="10" t="e" cm="1">
        <f t="array" ref="AH61">IF(OR(AH$4="", 'Game Setup'!$NM64=""), NA(), IFERROR(INDEX('Game Setup'!$ML64:$NE64, 'Game Setup'!$NF64, MATCH(AH$4, 'Game Setup'!$ML$7:$NE$7, 0)), NA()))</f>
        <v>#N/A</v>
      </c>
      <c r="AI61" s="10" t="e" cm="1">
        <f t="array" ref="AI61">IF(OR(AI$4="", 'Game Setup'!$NM64=""), NA(), IFERROR(INDEX('Game Setup'!$ML64:$NE64, 'Game Setup'!$NF64, MATCH(AI$4, 'Game Setup'!$ML$7:$NE$7, 0)), NA()))</f>
        <v>#N/A</v>
      </c>
      <c r="AJ61" s="10" t="e" cm="1">
        <f t="array" ref="AJ61">IF(OR(AJ$4="", 'Game Setup'!$NM64=""), NA(), IFERROR(INDEX('Game Setup'!$ML64:$NE64, 'Game Setup'!$NF64, MATCH(AJ$4, 'Game Setup'!$ML$7:$NE$7, 0)), NA()))</f>
        <v>#N/A</v>
      </c>
      <c r="AK61" s="10" t="e" cm="1">
        <f t="array" ref="AK61">IF(OR(AK$4="", 'Game Setup'!$NM64=""), NA(), IFERROR(INDEX('Game Setup'!$ML64:$NE64, 'Game Setup'!$NF64, MATCH(AK$4, 'Game Setup'!$ML$7:$NE$7, 0)), NA()))</f>
        <v>#N/A</v>
      </c>
      <c r="AL61" s="10" t="e" cm="1">
        <f t="array" ref="AL61">IF(OR(AL$4="", 'Game Setup'!$NM64=""), NA(), IFERROR(INDEX('Game Setup'!$ML64:$NE64, 'Game Setup'!$NF64, MATCH(AL$4, 'Game Setup'!$ML$7:$NE$7, 0)), NA()))</f>
        <v>#N/A</v>
      </c>
      <c r="AM61" s="10" t="e" cm="1">
        <f t="array" ref="AM61">IF(OR(AM$4="", 'Game Setup'!$NM64=""), NA(), IFERROR(INDEX('Game Setup'!$ML64:$NE64, 'Game Setup'!$NF64, MATCH(AM$4, 'Game Setup'!$ML$7:$NE$7, 0)), NA()))</f>
        <v>#N/A</v>
      </c>
      <c r="AN61" s="10" t="e">
        <f>IF('Game Setup'!$NM64="", NA(), 'Game Setup'!$NG64)</f>
        <v>#N/A</v>
      </c>
    </row>
    <row r="62" spans="34:40" hidden="1" x14ac:dyDescent="0.25">
      <c r="AH62" s="10" t="e" cm="1">
        <f t="array" ref="AH62">IF(OR(AH$4="", 'Game Setup'!$NM65=""), NA(), IFERROR(INDEX('Game Setup'!$ML65:$NE65, 'Game Setup'!$NF65, MATCH(AH$4, 'Game Setup'!$ML$7:$NE$7, 0)), NA()))</f>
        <v>#N/A</v>
      </c>
      <c r="AI62" s="10" t="e" cm="1">
        <f t="array" ref="AI62">IF(OR(AI$4="", 'Game Setup'!$NM65=""), NA(), IFERROR(INDEX('Game Setup'!$ML65:$NE65, 'Game Setup'!$NF65, MATCH(AI$4, 'Game Setup'!$ML$7:$NE$7, 0)), NA()))</f>
        <v>#N/A</v>
      </c>
      <c r="AJ62" s="10" t="e" cm="1">
        <f t="array" ref="AJ62">IF(OR(AJ$4="", 'Game Setup'!$NM65=""), NA(), IFERROR(INDEX('Game Setup'!$ML65:$NE65, 'Game Setup'!$NF65, MATCH(AJ$4, 'Game Setup'!$ML$7:$NE$7, 0)), NA()))</f>
        <v>#N/A</v>
      </c>
      <c r="AK62" s="10" t="e" cm="1">
        <f t="array" ref="AK62">IF(OR(AK$4="", 'Game Setup'!$NM65=""), NA(), IFERROR(INDEX('Game Setup'!$ML65:$NE65, 'Game Setup'!$NF65, MATCH(AK$4, 'Game Setup'!$ML$7:$NE$7, 0)), NA()))</f>
        <v>#N/A</v>
      </c>
      <c r="AL62" s="10" t="e" cm="1">
        <f t="array" ref="AL62">IF(OR(AL$4="", 'Game Setup'!$NM65=""), NA(), IFERROR(INDEX('Game Setup'!$ML65:$NE65, 'Game Setup'!$NF65, MATCH(AL$4, 'Game Setup'!$ML$7:$NE$7, 0)), NA()))</f>
        <v>#N/A</v>
      </c>
      <c r="AM62" s="10" t="e" cm="1">
        <f t="array" ref="AM62">IF(OR(AM$4="", 'Game Setup'!$NM65=""), NA(), IFERROR(INDEX('Game Setup'!$ML65:$NE65, 'Game Setup'!$NF65, MATCH(AM$4, 'Game Setup'!$ML$7:$NE$7, 0)), NA()))</f>
        <v>#N/A</v>
      </c>
      <c r="AN62" s="10" t="e">
        <f>IF('Game Setup'!$NM65="", NA(), 'Game Setup'!$NG65)</f>
        <v>#N/A</v>
      </c>
    </row>
    <row r="63" spans="34:40" hidden="1" x14ac:dyDescent="0.25">
      <c r="AH63" s="10" t="e" cm="1">
        <f t="array" ref="AH63">IF(OR(AH$4="", 'Game Setup'!$NM66=""), NA(), IFERROR(INDEX('Game Setup'!$ML66:$NE66, 'Game Setup'!$NF66, MATCH(AH$4, 'Game Setup'!$ML$7:$NE$7, 0)), NA()))</f>
        <v>#N/A</v>
      </c>
      <c r="AI63" s="10" t="e" cm="1">
        <f t="array" ref="AI63">IF(OR(AI$4="", 'Game Setup'!$NM66=""), NA(), IFERROR(INDEX('Game Setup'!$ML66:$NE66, 'Game Setup'!$NF66, MATCH(AI$4, 'Game Setup'!$ML$7:$NE$7, 0)), NA()))</f>
        <v>#N/A</v>
      </c>
      <c r="AJ63" s="10" t="e" cm="1">
        <f t="array" ref="AJ63">IF(OR(AJ$4="", 'Game Setup'!$NM66=""), NA(), IFERROR(INDEX('Game Setup'!$ML66:$NE66, 'Game Setup'!$NF66, MATCH(AJ$4, 'Game Setup'!$ML$7:$NE$7, 0)), NA()))</f>
        <v>#N/A</v>
      </c>
      <c r="AK63" s="10" t="e" cm="1">
        <f t="array" ref="AK63">IF(OR(AK$4="", 'Game Setup'!$NM66=""), NA(), IFERROR(INDEX('Game Setup'!$ML66:$NE66, 'Game Setup'!$NF66, MATCH(AK$4, 'Game Setup'!$ML$7:$NE$7, 0)), NA()))</f>
        <v>#N/A</v>
      </c>
      <c r="AL63" s="10" t="e" cm="1">
        <f t="array" ref="AL63">IF(OR(AL$4="", 'Game Setup'!$NM66=""), NA(), IFERROR(INDEX('Game Setup'!$ML66:$NE66, 'Game Setup'!$NF66, MATCH(AL$4, 'Game Setup'!$ML$7:$NE$7, 0)), NA()))</f>
        <v>#N/A</v>
      </c>
      <c r="AM63" s="10" t="e" cm="1">
        <f t="array" ref="AM63">IF(OR(AM$4="", 'Game Setup'!$NM66=""), NA(), IFERROR(INDEX('Game Setup'!$ML66:$NE66, 'Game Setup'!$NF66, MATCH(AM$4, 'Game Setup'!$ML$7:$NE$7, 0)), NA()))</f>
        <v>#N/A</v>
      </c>
      <c r="AN63" s="10" t="e">
        <f>IF('Game Setup'!$NM66="", NA(), 'Game Setup'!$NG66)</f>
        <v>#N/A</v>
      </c>
    </row>
    <row r="64" spans="34:40" hidden="1" x14ac:dyDescent="0.25">
      <c r="AH64" s="10" t="e" cm="1">
        <f t="array" ref="AH64">IF(OR(AH$4="", 'Game Setup'!$NM67=""), NA(), IFERROR(INDEX('Game Setup'!$ML67:$NE67, 'Game Setup'!$NF67, MATCH(AH$4, 'Game Setup'!$ML$7:$NE$7, 0)), NA()))</f>
        <v>#N/A</v>
      </c>
      <c r="AI64" s="10" t="e" cm="1">
        <f t="array" ref="AI64">IF(OR(AI$4="", 'Game Setup'!$NM67=""), NA(), IFERROR(INDEX('Game Setup'!$ML67:$NE67, 'Game Setup'!$NF67, MATCH(AI$4, 'Game Setup'!$ML$7:$NE$7, 0)), NA()))</f>
        <v>#N/A</v>
      </c>
      <c r="AJ64" s="10" t="e" cm="1">
        <f t="array" ref="AJ64">IF(OR(AJ$4="", 'Game Setup'!$NM67=""), NA(), IFERROR(INDEX('Game Setup'!$ML67:$NE67, 'Game Setup'!$NF67, MATCH(AJ$4, 'Game Setup'!$ML$7:$NE$7, 0)), NA()))</f>
        <v>#N/A</v>
      </c>
      <c r="AK64" s="10" t="e" cm="1">
        <f t="array" ref="AK64">IF(OR(AK$4="", 'Game Setup'!$NM67=""), NA(), IFERROR(INDEX('Game Setup'!$ML67:$NE67, 'Game Setup'!$NF67, MATCH(AK$4, 'Game Setup'!$ML$7:$NE$7, 0)), NA()))</f>
        <v>#N/A</v>
      </c>
      <c r="AL64" s="10" t="e" cm="1">
        <f t="array" ref="AL64">IF(OR(AL$4="", 'Game Setup'!$NM67=""), NA(), IFERROR(INDEX('Game Setup'!$ML67:$NE67, 'Game Setup'!$NF67, MATCH(AL$4, 'Game Setup'!$ML$7:$NE$7, 0)), NA()))</f>
        <v>#N/A</v>
      </c>
      <c r="AM64" s="10" t="e" cm="1">
        <f t="array" ref="AM64">IF(OR(AM$4="", 'Game Setup'!$NM67=""), NA(), IFERROR(INDEX('Game Setup'!$ML67:$NE67, 'Game Setup'!$NF67, MATCH(AM$4, 'Game Setup'!$ML$7:$NE$7, 0)), NA()))</f>
        <v>#N/A</v>
      </c>
      <c r="AN64" s="10" t="e">
        <f>IF('Game Setup'!$NM67="", NA(), 'Game Setup'!$NG67)</f>
        <v>#N/A</v>
      </c>
    </row>
    <row r="65" spans="34:40" hidden="1" x14ac:dyDescent="0.25">
      <c r="AH65" s="10" t="e" cm="1">
        <f t="array" ref="AH65">IF(OR(AH$4="", 'Game Setup'!$NM68=""), NA(), IFERROR(INDEX('Game Setup'!$ML68:$NE68, 'Game Setup'!$NF68, MATCH(AH$4, 'Game Setup'!$ML$7:$NE$7, 0)), NA()))</f>
        <v>#N/A</v>
      </c>
      <c r="AI65" s="10" t="e" cm="1">
        <f t="array" ref="AI65">IF(OR(AI$4="", 'Game Setup'!$NM68=""), NA(), IFERROR(INDEX('Game Setup'!$ML68:$NE68, 'Game Setup'!$NF68, MATCH(AI$4, 'Game Setup'!$ML$7:$NE$7, 0)), NA()))</f>
        <v>#N/A</v>
      </c>
      <c r="AJ65" s="10" t="e" cm="1">
        <f t="array" ref="AJ65">IF(OR(AJ$4="", 'Game Setup'!$NM68=""), NA(), IFERROR(INDEX('Game Setup'!$ML68:$NE68, 'Game Setup'!$NF68, MATCH(AJ$4, 'Game Setup'!$ML$7:$NE$7, 0)), NA()))</f>
        <v>#N/A</v>
      </c>
      <c r="AK65" s="10" t="e" cm="1">
        <f t="array" ref="AK65">IF(OR(AK$4="", 'Game Setup'!$NM68=""), NA(), IFERROR(INDEX('Game Setup'!$ML68:$NE68, 'Game Setup'!$NF68, MATCH(AK$4, 'Game Setup'!$ML$7:$NE$7, 0)), NA()))</f>
        <v>#N/A</v>
      </c>
      <c r="AL65" s="10" t="e" cm="1">
        <f t="array" ref="AL65">IF(OR(AL$4="", 'Game Setup'!$NM68=""), NA(), IFERROR(INDEX('Game Setup'!$ML68:$NE68, 'Game Setup'!$NF68, MATCH(AL$4, 'Game Setup'!$ML$7:$NE$7, 0)), NA()))</f>
        <v>#N/A</v>
      </c>
      <c r="AM65" s="10" t="e" cm="1">
        <f t="array" ref="AM65">IF(OR(AM$4="", 'Game Setup'!$NM68=""), NA(), IFERROR(INDEX('Game Setup'!$ML68:$NE68, 'Game Setup'!$NF68, MATCH(AM$4, 'Game Setup'!$ML$7:$NE$7, 0)), NA()))</f>
        <v>#N/A</v>
      </c>
      <c r="AN65" s="10" t="e">
        <f>IF('Game Setup'!$NM68="", NA(), 'Game Setup'!$NG68)</f>
        <v>#N/A</v>
      </c>
    </row>
    <row r="66" spans="34:40" hidden="1" x14ac:dyDescent="0.25">
      <c r="AH66" s="10" t="e" cm="1">
        <f t="array" ref="AH66">IF(OR(AH$4="", 'Game Setup'!$NM69=""), NA(), IFERROR(INDEX('Game Setup'!$ML69:$NE69, 'Game Setup'!$NF69, MATCH(AH$4, 'Game Setup'!$ML$7:$NE$7, 0)), NA()))</f>
        <v>#N/A</v>
      </c>
      <c r="AI66" s="10" t="e" cm="1">
        <f t="array" ref="AI66">IF(OR(AI$4="", 'Game Setup'!$NM69=""), NA(), IFERROR(INDEX('Game Setup'!$ML69:$NE69, 'Game Setup'!$NF69, MATCH(AI$4, 'Game Setup'!$ML$7:$NE$7, 0)), NA()))</f>
        <v>#N/A</v>
      </c>
      <c r="AJ66" s="10" t="e" cm="1">
        <f t="array" ref="AJ66">IF(OR(AJ$4="", 'Game Setup'!$NM69=""), NA(), IFERROR(INDEX('Game Setup'!$ML69:$NE69, 'Game Setup'!$NF69, MATCH(AJ$4, 'Game Setup'!$ML$7:$NE$7, 0)), NA()))</f>
        <v>#N/A</v>
      </c>
      <c r="AK66" s="10" t="e" cm="1">
        <f t="array" ref="AK66">IF(OR(AK$4="", 'Game Setup'!$NM69=""), NA(), IFERROR(INDEX('Game Setup'!$ML69:$NE69, 'Game Setup'!$NF69, MATCH(AK$4, 'Game Setup'!$ML$7:$NE$7, 0)), NA()))</f>
        <v>#N/A</v>
      </c>
      <c r="AL66" s="10" t="e" cm="1">
        <f t="array" ref="AL66">IF(OR(AL$4="", 'Game Setup'!$NM69=""), NA(), IFERROR(INDEX('Game Setup'!$ML69:$NE69, 'Game Setup'!$NF69, MATCH(AL$4, 'Game Setup'!$ML$7:$NE$7, 0)), NA()))</f>
        <v>#N/A</v>
      </c>
      <c r="AM66" s="10" t="e" cm="1">
        <f t="array" ref="AM66">IF(OR(AM$4="", 'Game Setup'!$NM69=""), NA(), IFERROR(INDEX('Game Setup'!$ML69:$NE69, 'Game Setup'!$NF69, MATCH(AM$4, 'Game Setup'!$ML$7:$NE$7, 0)), NA()))</f>
        <v>#N/A</v>
      </c>
      <c r="AN66" s="10" t="e">
        <f>IF('Game Setup'!$NM69="", NA(), 'Game Setup'!$NG69)</f>
        <v>#N/A</v>
      </c>
    </row>
    <row r="67" spans="34:40" hidden="1" x14ac:dyDescent="0.25">
      <c r="AH67" s="10" t="e" cm="1">
        <f t="array" ref="AH67">IF(OR(AH$4="", 'Game Setup'!$NM70=""), NA(), IFERROR(INDEX('Game Setup'!$ML70:$NE70, 'Game Setup'!$NF70, MATCH(AH$4, 'Game Setup'!$ML$7:$NE$7, 0)), NA()))</f>
        <v>#N/A</v>
      </c>
      <c r="AI67" s="10" t="e" cm="1">
        <f t="array" ref="AI67">IF(OR(AI$4="", 'Game Setup'!$NM70=""), NA(), IFERROR(INDEX('Game Setup'!$ML70:$NE70, 'Game Setup'!$NF70, MATCH(AI$4, 'Game Setup'!$ML$7:$NE$7, 0)), NA()))</f>
        <v>#N/A</v>
      </c>
      <c r="AJ67" s="10" t="e" cm="1">
        <f t="array" ref="AJ67">IF(OR(AJ$4="", 'Game Setup'!$NM70=""), NA(), IFERROR(INDEX('Game Setup'!$ML70:$NE70, 'Game Setup'!$NF70, MATCH(AJ$4, 'Game Setup'!$ML$7:$NE$7, 0)), NA()))</f>
        <v>#N/A</v>
      </c>
      <c r="AK67" s="10" t="e" cm="1">
        <f t="array" ref="AK67">IF(OR(AK$4="", 'Game Setup'!$NM70=""), NA(), IFERROR(INDEX('Game Setup'!$ML70:$NE70, 'Game Setup'!$NF70, MATCH(AK$4, 'Game Setup'!$ML$7:$NE$7, 0)), NA()))</f>
        <v>#N/A</v>
      </c>
      <c r="AL67" s="10" t="e" cm="1">
        <f t="array" ref="AL67">IF(OR(AL$4="", 'Game Setup'!$NM70=""), NA(), IFERROR(INDEX('Game Setup'!$ML70:$NE70, 'Game Setup'!$NF70, MATCH(AL$4, 'Game Setup'!$ML$7:$NE$7, 0)), NA()))</f>
        <v>#N/A</v>
      </c>
      <c r="AM67" s="10" t="e" cm="1">
        <f t="array" ref="AM67">IF(OR(AM$4="", 'Game Setup'!$NM70=""), NA(), IFERROR(INDEX('Game Setup'!$ML70:$NE70, 'Game Setup'!$NF70, MATCH(AM$4, 'Game Setup'!$ML$7:$NE$7, 0)), NA()))</f>
        <v>#N/A</v>
      </c>
      <c r="AN67" s="10" t="e">
        <f>IF('Game Setup'!$NM70="", NA(), 'Game Setup'!$NG70)</f>
        <v>#N/A</v>
      </c>
    </row>
    <row r="68" spans="34:40" hidden="1" x14ac:dyDescent="0.25">
      <c r="AH68" s="10" t="e" cm="1">
        <f t="array" ref="AH68">IF(OR(AH$4="", 'Game Setup'!$NM71=""), NA(), IFERROR(INDEX('Game Setup'!$ML71:$NE71, 'Game Setup'!$NF71, MATCH(AH$4, 'Game Setup'!$ML$7:$NE$7, 0)), NA()))</f>
        <v>#N/A</v>
      </c>
      <c r="AI68" s="10" t="e" cm="1">
        <f t="array" ref="AI68">IF(OR(AI$4="", 'Game Setup'!$NM71=""), NA(), IFERROR(INDEX('Game Setup'!$ML71:$NE71, 'Game Setup'!$NF71, MATCH(AI$4, 'Game Setup'!$ML$7:$NE$7, 0)), NA()))</f>
        <v>#N/A</v>
      </c>
      <c r="AJ68" s="10" t="e" cm="1">
        <f t="array" ref="AJ68">IF(OR(AJ$4="", 'Game Setup'!$NM71=""), NA(), IFERROR(INDEX('Game Setup'!$ML71:$NE71, 'Game Setup'!$NF71, MATCH(AJ$4, 'Game Setup'!$ML$7:$NE$7, 0)), NA()))</f>
        <v>#N/A</v>
      </c>
      <c r="AK68" s="10" t="e" cm="1">
        <f t="array" ref="AK68">IF(OR(AK$4="", 'Game Setup'!$NM71=""), NA(), IFERROR(INDEX('Game Setup'!$ML71:$NE71, 'Game Setup'!$NF71, MATCH(AK$4, 'Game Setup'!$ML$7:$NE$7, 0)), NA()))</f>
        <v>#N/A</v>
      </c>
      <c r="AL68" s="10" t="e" cm="1">
        <f t="array" ref="AL68">IF(OR(AL$4="", 'Game Setup'!$NM71=""), NA(), IFERROR(INDEX('Game Setup'!$ML71:$NE71, 'Game Setup'!$NF71, MATCH(AL$4, 'Game Setup'!$ML$7:$NE$7, 0)), NA()))</f>
        <v>#N/A</v>
      </c>
      <c r="AM68" s="10" t="e" cm="1">
        <f t="array" ref="AM68">IF(OR(AM$4="", 'Game Setup'!$NM71=""), NA(), IFERROR(INDEX('Game Setup'!$ML71:$NE71, 'Game Setup'!$NF71, MATCH(AM$4, 'Game Setup'!$ML$7:$NE$7, 0)), NA()))</f>
        <v>#N/A</v>
      </c>
      <c r="AN68" s="10" t="e">
        <f>IF('Game Setup'!$NM71="", NA(), 'Game Setup'!$NG71)</f>
        <v>#N/A</v>
      </c>
    </row>
    <row r="69" spans="34:40" hidden="1" x14ac:dyDescent="0.25">
      <c r="AH69" s="10" t="e" cm="1">
        <f t="array" ref="AH69">IF(OR(AH$4="", 'Game Setup'!$NM72=""), NA(), IFERROR(INDEX('Game Setup'!$ML72:$NE72, 'Game Setup'!$NF72, MATCH(AH$4, 'Game Setup'!$ML$7:$NE$7, 0)), NA()))</f>
        <v>#N/A</v>
      </c>
      <c r="AI69" s="10" t="e" cm="1">
        <f t="array" ref="AI69">IF(OR(AI$4="", 'Game Setup'!$NM72=""), NA(), IFERROR(INDEX('Game Setup'!$ML72:$NE72, 'Game Setup'!$NF72, MATCH(AI$4, 'Game Setup'!$ML$7:$NE$7, 0)), NA()))</f>
        <v>#N/A</v>
      </c>
      <c r="AJ69" s="10" t="e" cm="1">
        <f t="array" ref="AJ69">IF(OR(AJ$4="", 'Game Setup'!$NM72=""), NA(), IFERROR(INDEX('Game Setup'!$ML72:$NE72, 'Game Setup'!$NF72, MATCH(AJ$4, 'Game Setup'!$ML$7:$NE$7, 0)), NA()))</f>
        <v>#N/A</v>
      </c>
      <c r="AK69" s="10" t="e" cm="1">
        <f t="array" ref="AK69">IF(OR(AK$4="", 'Game Setup'!$NM72=""), NA(), IFERROR(INDEX('Game Setup'!$ML72:$NE72, 'Game Setup'!$NF72, MATCH(AK$4, 'Game Setup'!$ML$7:$NE$7, 0)), NA()))</f>
        <v>#N/A</v>
      </c>
      <c r="AL69" s="10" t="e" cm="1">
        <f t="array" ref="AL69">IF(OR(AL$4="", 'Game Setup'!$NM72=""), NA(), IFERROR(INDEX('Game Setup'!$ML72:$NE72, 'Game Setup'!$NF72, MATCH(AL$4, 'Game Setup'!$ML$7:$NE$7, 0)), NA()))</f>
        <v>#N/A</v>
      </c>
      <c r="AM69" s="10" t="e" cm="1">
        <f t="array" ref="AM69">IF(OR(AM$4="", 'Game Setup'!$NM72=""), NA(), IFERROR(INDEX('Game Setup'!$ML72:$NE72, 'Game Setup'!$NF72, MATCH(AM$4, 'Game Setup'!$ML$7:$NE$7, 0)), NA()))</f>
        <v>#N/A</v>
      </c>
      <c r="AN69" s="10" t="e">
        <f>IF('Game Setup'!$NM72="", NA(), 'Game Setup'!$NG72)</f>
        <v>#N/A</v>
      </c>
    </row>
    <row r="70" spans="34:40" hidden="1" x14ac:dyDescent="0.25">
      <c r="AH70" s="10" t="e" cm="1">
        <f t="array" ref="AH70">IF(OR(AH$4="", 'Game Setup'!$NM73=""), NA(), IFERROR(INDEX('Game Setup'!$ML73:$NE73, 'Game Setup'!$NF73, MATCH(AH$4, 'Game Setup'!$ML$7:$NE$7, 0)), NA()))</f>
        <v>#N/A</v>
      </c>
      <c r="AI70" s="10" t="e" cm="1">
        <f t="array" ref="AI70">IF(OR(AI$4="", 'Game Setup'!$NM73=""), NA(), IFERROR(INDEX('Game Setup'!$ML73:$NE73, 'Game Setup'!$NF73, MATCH(AI$4, 'Game Setup'!$ML$7:$NE$7, 0)), NA()))</f>
        <v>#N/A</v>
      </c>
      <c r="AJ70" s="10" t="e" cm="1">
        <f t="array" ref="AJ70">IF(OR(AJ$4="", 'Game Setup'!$NM73=""), NA(), IFERROR(INDEX('Game Setup'!$ML73:$NE73, 'Game Setup'!$NF73, MATCH(AJ$4, 'Game Setup'!$ML$7:$NE$7, 0)), NA()))</f>
        <v>#N/A</v>
      </c>
      <c r="AK70" s="10" t="e" cm="1">
        <f t="array" ref="AK70">IF(OR(AK$4="", 'Game Setup'!$NM73=""), NA(), IFERROR(INDEX('Game Setup'!$ML73:$NE73, 'Game Setup'!$NF73, MATCH(AK$4, 'Game Setup'!$ML$7:$NE$7, 0)), NA()))</f>
        <v>#N/A</v>
      </c>
      <c r="AL70" s="10" t="e" cm="1">
        <f t="array" ref="AL70">IF(OR(AL$4="", 'Game Setup'!$NM73=""), NA(), IFERROR(INDEX('Game Setup'!$ML73:$NE73, 'Game Setup'!$NF73, MATCH(AL$4, 'Game Setup'!$ML$7:$NE$7, 0)), NA()))</f>
        <v>#N/A</v>
      </c>
      <c r="AM70" s="10" t="e" cm="1">
        <f t="array" ref="AM70">IF(OR(AM$4="", 'Game Setup'!$NM73=""), NA(), IFERROR(INDEX('Game Setup'!$ML73:$NE73, 'Game Setup'!$NF73, MATCH(AM$4, 'Game Setup'!$ML$7:$NE$7, 0)), NA()))</f>
        <v>#N/A</v>
      </c>
      <c r="AN70" s="10" t="e">
        <f>IF('Game Setup'!$NM73="", NA(), 'Game Setup'!$NG73)</f>
        <v>#N/A</v>
      </c>
    </row>
    <row r="71" spans="34:40" hidden="1" x14ac:dyDescent="0.25">
      <c r="AH71" s="10" t="e" cm="1">
        <f t="array" ref="AH71">IF(OR(AH$4="", 'Game Setup'!$NM74=""), NA(), IFERROR(INDEX('Game Setup'!$ML74:$NE74, 'Game Setup'!$NF74, MATCH(AH$4, 'Game Setup'!$ML$7:$NE$7, 0)), NA()))</f>
        <v>#N/A</v>
      </c>
      <c r="AI71" s="10" t="e" cm="1">
        <f t="array" ref="AI71">IF(OR(AI$4="", 'Game Setup'!$NM74=""), NA(), IFERROR(INDEX('Game Setup'!$ML74:$NE74, 'Game Setup'!$NF74, MATCH(AI$4, 'Game Setup'!$ML$7:$NE$7, 0)), NA()))</f>
        <v>#N/A</v>
      </c>
      <c r="AJ71" s="10" t="e" cm="1">
        <f t="array" ref="AJ71">IF(OR(AJ$4="", 'Game Setup'!$NM74=""), NA(), IFERROR(INDEX('Game Setup'!$ML74:$NE74, 'Game Setup'!$NF74, MATCH(AJ$4, 'Game Setup'!$ML$7:$NE$7, 0)), NA()))</f>
        <v>#N/A</v>
      </c>
      <c r="AK71" s="10" t="e" cm="1">
        <f t="array" ref="AK71">IF(OR(AK$4="", 'Game Setup'!$NM74=""), NA(), IFERROR(INDEX('Game Setup'!$ML74:$NE74, 'Game Setup'!$NF74, MATCH(AK$4, 'Game Setup'!$ML$7:$NE$7, 0)), NA()))</f>
        <v>#N/A</v>
      </c>
      <c r="AL71" s="10" t="e" cm="1">
        <f t="array" ref="AL71">IF(OR(AL$4="", 'Game Setup'!$NM74=""), NA(), IFERROR(INDEX('Game Setup'!$ML74:$NE74, 'Game Setup'!$NF74, MATCH(AL$4, 'Game Setup'!$ML$7:$NE$7, 0)), NA()))</f>
        <v>#N/A</v>
      </c>
      <c r="AM71" s="10" t="e" cm="1">
        <f t="array" ref="AM71">IF(OR(AM$4="", 'Game Setup'!$NM74=""), NA(), IFERROR(INDEX('Game Setup'!$ML74:$NE74, 'Game Setup'!$NF74, MATCH(AM$4, 'Game Setup'!$ML$7:$NE$7, 0)), NA()))</f>
        <v>#N/A</v>
      </c>
      <c r="AN71" s="10" t="e">
        <f>IF('Game Setup'!$NM74="", NA(), 'Game Setup'!$NG74)</f>
        <v>#N/A</v>
      </c>
    </row>
    <row r="72" spans="34:40" hidden="1" x14ac:dyDescent="0.25">
      <c r="AH72" s="10" t="e" cm="1">
        <f t="array" ref="AH72">IF(OR(AH$4="", 'Game Setup'!$NM75=""), NA(), IFERROR(INDEX('Game Setup'!$ML75:$NE75, 'Game Setup'!$NF75, MATCH(AH$4, 'Game Setup'!$ML$7:$NE$7, 0)), NA()))</f>
        <v>#N/A</v>
      </c>
      <c r="AI72" s="10" t="e" cm="1">
        <f t="array" ref="AI72">IF(OR(AI$4="", 'Game Setup'!$NM75=""), NA(), IFERROR(INDEX('Game Setup'!$ML75:$NE75, 'Game Setup'!$NF75, MATCH(AI$4, 'Game Setup'!$ML$7:$NE$7, 0)), NA()))</f>
        <v>#N/A</v>
      </c>
      <c r="AJ72" s="10" t="e" cm="1">
        <f t="array" ref="AJ72">IF(OR(AJ$4="", 'Game Setup'!$NM75=""), NA(), IFERROR(INDEX('Game Setup'!$ML75:$NE75, 'Game Setup'!$NF75, MATCH(AJ$4, 'Game Setup'!$ML$7:$NE$7, 0)), NA()))</f>
        <v>#N/A</v>
      </c>
      <c r="AK72" s="10" t="e" cm="1">
        <f t="array" ref="AK72">IF(OR(AK$4="", 'Game Setup'!$NM75=""), NA(), IFERROR(INDEX('Game Setup'!$ML75:$NE75, 'Game Setup'!$NF75, MATCH(AK$4, 'Game Setup'!$ML$7:$NE$7, 0)), NA()))</f>
        <v>#N/A</v>
      </c>
      <c r="AL72" s="10" t="e" cm="1">
        <f t="array" ref="AL72">IF(OR(AL$4="", 'Game Setup'!$NM75=""), NA(), IFERROR(INDEX('Game Setup'!$ML75:$NE75, 'Game Setup'!$NF75, MATCH(AL$4, 'Game Setup'!$ML$7:$NE$7, 0)), NA()))</f>
        <v>#N/A</v>
      </c>
      <c r="AM72" s="10" t="e" cm="1">
        <f t="array" ref="AM72">IF(OR(AM$4="", 'Game Setup'!$NM75=""), NA(), IFERROR(INDEX('Game Setup'!$ML75:$NE75, 'Game Setup'!$NF75, MATCH(AM$4, 'Game Setup'!$ML$7:$NE$7, 0)), NA()))</f>
        <v>#N/A</v>
      </c>
      <c r="AN72" s="10" t="e">
        <f>IF('Game Setup'!$NM75="", NA(), 'Game Setup'!$NG75)</f>
        <v>#N/A</v>
      </c>
    </row>
    <row r="73" spans="34:40" hidden="1" x14ac:dyDescent="0.25">
      <c r="AH73" s="10" t="e" cm="1">
        <f t="array" ref="AH73">IF(OR(AH$4="", 'Game Setup'!$NM76=""), NA(), IFERROR(INDEX('Game Setup'!$ML76:$NE76, 'Game Setup'!$NF76, MATCH(AH$4, 'Game Setup'!$ML$7:$NE$7, 0)), NA()))</f>
        <v>#N/A</v>
      </c>
      <c r="AI73" s="10" t="e" cm="1">
        <f t="array" ref="AI73">IF(OR(AI$4="", 'Game Setup'!$NM76=""), NA(), IFERROR(INDEX('Game Setup'!$ML76:$NE76, 'Game Setup'!$NF76, MATCH(AI$4, 'Game Setup'!$ML$7:$NE$7, 0)), NA()))</f>
        <v>#N/A</v>
      </c>
      <c r="AJ73" s="10" t="e" cm="1">
        <f t="array" ref="AJ73">IF(OR(AJ$4="", 'Game Setup'!$NM76=""), NA(), IFERROR(INDEX('Game Setup'!$ML76:$NE76, 'Game Setup'!$NF76, MATCH(AJ$4, 'Game Setup'!$ML$7:$NE$7, 0)), NA()))</f>
        <v>#N/A</v>
      </c>
      <c r="AK73" s="10" t="e" cm="1">
        <f t="array" ref="AK73">IF(OR(AK$4="", 'Game Setup'!$NM76=""), NA(), IFERROR(INDEX('Game Setup'!$ML76:$NE76, 'Game Setup'!$NF76, MATCH(AK$4, 'Game Setup'!$ML$7:$NE$7, 0)), NA()))</f>
        <v>#N/A</v>
      </c>
      <c r="AL73" s="10" t="e" cm="1">
        <f t="array" ref="AL73">IF(OR(AL$4="", 'Game Setup'!$NM76=""), NA(), IFERROR(INDEX('Game Setup'!$ML76:$NE76, 'Game Setup'!$NF76, MATCH(AL$4, 'Game Setup'!$ML$7:$NE$7, 0)), NA()))</f>
        <v>#N/A</v>
      </c>
      <c r="AM73" s="10" t="e" cm="1">
        <f t="array" ref="AM73">IF(OR(AM$4="", 'Game Setup'!$NM76=""), NA(), IFERROR(INDEX('Game Setup'!$ML76:$NE76, 'Game Setup'!$NF76, MATCH(AM$4, 'Game Setup'!$ML$7:$NE$7, 0)), NA()))</f>
        <v>#N/A</v>
      </c>
      <c r="AN73" s="10" t="e">
        <f>IF('Game Setup'!$NM76="", NA(), 'Game Setup'!$NG76)</f>
        <v>#N/A</v>
      </c>
    </row>
    <row r="74" spans="34:40" hidden="1" x14ac:dyDescent="0.25">
      <c r="AH74" s="10" t="e" cm="1">
        <f t="array" ref="AH74">IF(OR(AH$4="", 'Game Setup'!$NM77=""), NA(), IFERROR(INDEX('Game Setup'!$ML77:$NE77, 'Game Setup'!$NF77, MATCH(AH$4, 'Game Setup'!$ML$7:$NE$7, 0)), NA()))</f>
        <v>#N/A</v>
      </c>
      <c r="AI74" s="10" t="e" cm="1">
        <f t="array" ref="AI74">IF(OR(AI$4="", 'Game Setup'!$NM77=""), NA(), IFERROR(INDEX('Game Setup'!$ML77:$NE77, 'Game Setup'!$NF77, MATCH(AI$4, 'Game Setup'!$ML$7:$NE$7, 0)), NA()))</f>
        <v>#N/A</v>
      </c>
      <c r="AJ74" s="10" t="e" cm="1">
        <f t="array" ref="AJ74">IF(OR(AJ$4="", 'Game Setup'!$NM77=""), NA(), IFERROR(INDEX('Game Setup'!$ML77:$NE77, 'Game Setup'!$NF77, MATCH(AJ$4, 'Game Setup'!$ML$7:$NE$7, 0)), NA()))</f>
        <v>#N/A</v>
      </c>
      <c r="AK74" s="10" t="e" cm="1">
        <f t="array" ref="AK74">IF(OR(AK$4="", 'Game Setup'!$NM77=""), NA(), IFERROR(INDEX('Game Setup'!$ML77:$NE77, 'Game Setup'!$NF77, MATCH(AK$4, 'Game Setup'!$ML$7:$NE$7, 0)), NA()))</f>
        <v>#N/A</v>
      </c>
      <c r="AL74" s="10" t="e" cm="1">
        <f t="array" ref="AL74">IF(OR(AL$4="", 'Game Setup'!$NM77=""), NA(), IFERROR(INDEX('Game Setup'!$ML77:$NE77, 'Game Setup'!$NF77, MATCH(AL$4, 'Game Setup'!$ML$7:$NE$7, 0)), NA()))</f>
        <v>#N/A</v>
      </c>
      <c r="AM74" s="10" t="e" cm="1">
        <f t="array" ref="AM74">IF(OR(AM$4="", 'Game Setup'!$NM77=""), NA(), IFERROR(INDEX('Game Setup'!$ML77:$NE77, 'Game Setup'!$NF77, MATCH(AM$4, 'Game Setup'!$ML$7:$NE$7, 0)), NA()))</f>
        <v>#N/A</v>
      </c>
      <c r="AN74" s="10" t="e">
        <f>IF('Game Setup'!$NM77="", NA(), 'Game Setup'!$NG77)</f>
        <v>#N/A</v>
      </c>
    </row>
    <row r="75" spans="34:40" hidden="1" x14ac:dyDescent="0.25">
      <c r="AH75" s="10" t="e" cm="1">
        <f t="array" ref="AH75">IF(OR(AH$4="", 'Game Setup'!$NM78=""), NA(), IFERROR(INDEX('Game Setup'!$ML78:$NE78, 'Game Setup'!$NF78, MATCH(AH$4, 'Game Setup'!$ML$7:$NE$7, 0)), NA()))</f>
        <v>#N/A</v>
      </c>
      <c r="AI75" s="10" t="e" cm="1">
        <f t="array" ref="AI75">IF(OR(AI$4="", 'Game Setup'!$NM78=""), NA(), IFERROR(INDEX('Game Setup'!$ML78:$NE78, 'Game Setup'!$NF78, MATCH(AI$4, 'Game Setup'!$ML$7:$NE$7, 0)), NA()))</f>
        <v>#N/A</v>
      </c>
      <c r="AJ75" s="10" t="e" cm="1">
        <f t="array" ref="AJ75">IF(OR(AJ$4="", 'Game Setup'!$NM78=""), NA(), IFERROR(INDEX('Game Setup'!$ML78:$NE78, 'Game Setup'!$NF78, MATCH(AJ$4, 'Game Setup'!$ML$7:$NE$7, 0)), NA()))</f>
        <v>#N/A</v>
      </c>
      <c r="AK75" s="10" t="e" cm="1">
        <f t="array" ref="AK75">IF(OR(AK$4="", 'Game Setup'!$NM78=""), NA(), IFERROR(INDEX('Game Setup'!$ML78:$NE78, 'Game Setup'!$NF78, MATCH(AK$4, 'Game Setup'!$ML$7:$NE$7, 0)), NA()))</f>
        <v>#N/A</v>
      </c>
      <c r="AL75" s="10" t="e" cm="1">
        <f t="array" ref="AL75">IF(OR(AL$4="", 'Game Setup'!$NM78=""), NA(), IFERROR(INDEX('Game Setup'!$ML78:$NE78, 'Game Setup'!$NF78, MATCH(AL$4, 'Game Setup'!$ML$7:$NE$7, 0)), NA()))</f>
        <v>#N/A</v>
      </c>
      <c r="AM75" s="10" t="e" cm="1">
        <f t="array" ref="AM75">IF(OR(AM$4="", 'Game Setup'!$NM78=""), NA(), IFERROR(INDEX('Game Setup'!$ML78:$NE78, 'Game Setup'!$NF78, MATCH(AM$4, 'Game Setup'!$ML$7:$NE$7, 0)), NA()))</f>
        <v>#N/A</v>
      </c>
      <c r="AN75" s="10" t="e">
        <f>IF('Game Setup'!$NM78="", NA(), 'Game Setup'!$NG78)</f>
        <v>#N/A</v>
      </c>
    </row>
    <row r="76" spans="34:40" hidden="1" x14ac:dyDescent="0.25">
      <c r="AH76" s="10" t="e" cm="1">
        <f t="array" ref="AH76">IF(OR(AH$4="", 'Game Setup'!$NM79=""), NA(), IFERROR(INDEX('Game Setup'!$ML79:$NE79, 'Game Setup'!$NF79, MATCH(AH$4, 'Game Setup'!$ML$7:$NE$7, 0)), NA()))</f>
        <v>#N/A</v>
      </c>
      <c r="AI76" s="10" t="e" cm="1">
        <f t="array" ref="AI76">IF(OR(AI$4="", 'Game Setup'!$NM79=""), NA(), IFERROR(INDEX('Game Setup'!$ML79:$NE79, 'Game Setup'!$NF79, MATCH(AI$4, 'Game Setup'!$ML$7:$NE$7, 0)), NA()))</f>
        <v>#N/A</v>
      </c>
      <c r="AJ76" s="10" t="e" cm="1">
        <f t="array" ref="AJ76">IF(OR(AJ$4="", 'Game Setup'!$NM79=""), NA(), IFERROR(INDEX('Game Setup'!$ML79:$NE79, 'Game Setup'!$NF79, MATCH(AJ$4, 'Game Setup'!$ML$7:$NE$7, 0)), NA()))</f>
        <v>#N/A</v>
      </c>
      <c r="AK76" s="10" t="e" cm="1">
        <f t="array" ref="AK76">IF(OR(AK$4="", 'Game Setup'!$NM79=""), NA(), IFERROR(INDEX('Game Setup'!$ML79:$NE79, 'Game Setup'!$NF79, MATCH(AK$4, 'Game Setup'!$ML$7:$NE$7, 0)), NA()))</f>
        <v>#N/A</v>
      </c>
      <c r="AL76" s="10" t="e" cm="1">
        <f t="array" ref="AL76">IF(OR(AL$4="", 'Game Setup'!$NM79=""), NA(), IFERROR(INDEX('Game Setup'!$ML79:$NE79, 'Game Setup'!$NF79, MATCH(AL$4, 'Game Setup'!$ML$7:$NE$7, 0)), NA()))</f>
        <v>#N/A</v>
      </c>
      <c r="AM76" s="10" t="e" cm="1">
        <f t="array" ref="AM76">IF(OR(AM$4="", 'Game Setup'!$NM79=""), NA(), IFERROR(INDEX('Game Setup'!$ML79:$NE79, 'Game Setup'!$NF79, MATCH(AM$4, 'Game Setup'!$ML$7:$NE$7, 0)), NA()))</f>
        <v>#N/A</v>
      </c>
      <c r="AN76" s="10" t="e">
        <f>IF('Game Setup'!$NM79="", NA(), 'Game Setup'!$NG79)</f>
        <v>#N/A</v>
      </c>
    </row>
    <row r="77" spans="34:40" hidden="1" x14ac:dyDescent="0.25">
      <c r="AH77" s="10" t="e" cm="1">
        <f t="array" ref="AH77">IF(OR(AH$4="", 'Game Setup'!$NM80=""), NA(), IFERROR(INDEX('Game Setup'!$ML80:$NE80, 'Game Setup'!$NF80, MATCH(AH$4, 'Game Setup'!$ML$7:$NE$7, 0)), NA()))</f>
        <v>#N/A</v>
      </c>
      <c r="AI77" s="10" t="e" cm="1">
        <f t="array" ref="AI77">IF(OR(AI$4="", 'Game Setup'!$NM80=""), NA(), IFERROR(INDEX('Game Setup'!$ML80:$NE80, 'Game Setup'!$NF80, MATCH(AI$4, 'Game Setup'!$ML$7:$NE$7, 0)), NA()))</f>
        <v>#N/A</v>
      </c>
      <c r="AJ77" s="10" t="e" cm="1">
        <f t="array" ref="AJ77">IF(OR(AJ$4="", 'Game Setup'!$NM80=""), NA(), IFERROR(INDEX('Game Setup'!$ML80:$NE80, 'Game Setup'!$NF80, MATCH(AJ$4, 'Game Setup'!$ML$7:$NE$7, 0)), NA()))</f>
        <v>#N/A</v>
      </c>
      <c r="AK77" s="10" t="e" cm="1">
        <f t="array" ref="AK77">IF(OR(AK$4="", 'Game Setup'!$NM80=""), NA(), IFERROR(INDEX('Game Setup'!$ML80:$NE80, 'Game Setup'!$NF80, MATCH(AK$4, 'Game Setup'!$ML$7:$NE$7, 0)), NA()))</f>
        <v>#N/A</v>
      </c>
      <c r="AL77" s="10" t="e" cm="1">
        <f t="array" ref="AL77">IF(OR(AL$4="", 'Game Setup'!$NM80=""), NA(), IFERROR(INDEX('Game Setup'!$ML80:$NE80, 'Game Setup'!$NF80, MATCH(AL$4, 'Game Setup'!$ML$7:$NE$7, 0)), NA()))</f>
        <v>#N/A</v>
      </c>
      <c r="AM77" s="10" t="e" cm="1">
        <f t="array" ref="AM77">IF(OR(AM$4="", 'Game Setup'!$NM80=""), NA(), IFERROR(INDEX('Game Setup'!$ML80:$NE80, 'Game Setup'!$NF80, MATCH(AM$4, 'Game Setup'!$ML$7:$NE$7, 0)), NA()))</f>
        <v>#N/A</v>
      </c>
      <c r="AN77" s="10" t="e">
        <f>IF('Game Setup'!$NM80="", NA(), 'Game Setup'!$NG80)</f>
        <v>#N/A</v>
      </c>
    </row>
    <row r="78" spans="34:40" hidden="1" x14ac:dyDescent="0.25">
      <c r="AH78" s="10" t="e" cm="1">
        <f t="array" ref="AH78">IF(OR(AH$4="", 'Game Setup'!$NM81=""), NA(), IFERROR(INDEX('Game Setup'!$ML81:$NE81, 'Game Setup'!$NF81, MATCH(AH$4, 'Game Setup'!$ML$7:$NE$7, 0)), NA()))</f>
        <v>#N/A</v>
      </c>
      <c r="AI78" s="10" t="e" cm="1">
        <f t="array" ref="AI78">IF(OR(AI$4="", 'Game Setup'!$NM81=""), NA(), IFERROR(INDEX('Game Setup'!$ML81:$NE81, 'Game Setup'!$NF81, MATCH(AI$4, 'Game Setup'!$ML$7:$NE$7, 0)), NA()))</f>
        <v>#N/A</v>
      </c>
      <c r="AJ78" s="10" t="e" cm="1">
        <f t="array" ref="AJ78">IF(OR(AJ$4="", 'Game Setup'!$NM81=""), NA(), IFERROR(INDEX('Game Setup'!$ML81:$NE81, 'Game Setup'!$NF81, MATCH(AJ$4, 'Game Setup'!$ML$7:$NE$7, 0)), NA()))</f>
        <v>#N/A</v>
      </c>
      <c r="AK78" s="10" t="e" cm="1">
        <f t="array" ref="AK78">IF(OR(AK$4="", 'Game Setup'!$NM81=""), NA(), IFERROR(INDEX('Game Setup'!$ML81:$NE81, 'Game Setup'!$NF81, MATCH(AK$4, 'Game Setup'!$ML$7:$NE$7, 0)), NA()))</f>
        <v>#N/A</v>
      </c>
      <c r="AL78" s="10" t="e" cm="1">
        <f t="array" ref="AL78">IF(OR(AL$4="", 'Game Setup'!$NM81=""), NA(), IFERROR(INDEX('Game Setup'!$ML81:$NE81, 'Game Setup'!$NF81, MATCH(AL$4, 'Game Setup'!$ML$7:$NE$7, 0)), NA()))</f>
        <v>#N/A</v>
      </c>
      <c r="AM78" s="10" t="e" cm="1">
        <f t="array" ref="AM78">IF(OR(AM$4="", 'Game Setup'!$NM81=""), NA(), IFERROR(INDEX('Game Setup'!$ML81:$NE81, 'Game Setup'!$NF81, MATCH(AM$4, 'Game Setup'!$ML$7:$NE$7, 0)), NA()))</f>
        <v>#N/A</v>
      </c>
      <c r="AN78" s="10" t="e">
        <f>IF('Game Setup'!$NM81="", NA(), 'Game Setup'!$NG81)</f>
        <v>#N/A</v>
      </c>
    </row>
    <row r="79" spans="34:40" hidden="1" x14ac:dyDescent="0.25">
      <c r="AH79" s="10" t="e" cm="1">
        <f t="array" ref="AH79">IF(OR(AH$4="", 'Game Setup'!$NM82=""), NA(), IFERROR(INDEX('Game Setup'!$ML82:$NE82, 'Game Setup'!$NF82, MATCH(AH$4, 'Game Setup'!$ML$7:$NE$7, 0)), NA()))</f>
        <v>#N/A</v>
      </c>
      <c r="AI79" s="10" t="e" cm="1">
        <f t="array" ref="AI79">IF(OR(AI$4="", 'Game Setup'!$NM82=""), NA(), IFERROR(INDEX('Game Setup'!$ML82:$NE82, 'Game Setup'!$NF82, MATCH(AI$4, 'Game Setup'!$ML$7:$NE$7, 0)), NA()))</f>
        <v>#N/A</v>
      </c>
      <c r="AJ79" s="10" t="e" cm="1">
        <f t="array" ref="AJ79">IF(OR(AJ$4="", 'Game Setup'!$NM82=""), NA(), IFERROR(INDEX('Game Setup'!$ML82:$NE82, 'Game Setup'!$NF82, MATCH(AJ$4, 'Game Setup'!$ML$7:$NE$7, 0)), NA()))</f>
        <v>#N/A</v>
      </c>
      <c r="AK79" s="10" t="e" cm="1">
        <f t="array" ref="AK79">IF(OR(AK$4="", 'Game Setup'!$NM82=""), NA(), IFERROR(INDEX('Game Setup'!$ML82:$NE82, 'Game Setup'!$NF82, MATCH(AK$4, 'Game Setup'!$ML$7:$NE$7, 0)), NA()))</f>
        <v>#N/A</v>
      </c>
      <c r="AL79" s="10" t="e" cm="1">
        <f t="array" ref="AL79">IF(OR(AL$4="", 'Game Setup'!$NM82=""), NA(), IFERROR(INDEX('Game Setup'!$ML82:$NE82, 'Game Setup'!$NF82, MATCH(AL$4, 'Game Setup'!$ML$7:$NE$7, 0)), NA()))</f>
        <v>#N/A</v>
      </c>
      <c r="AM79" s="10" t="e" cm="1">
        <f t="array" ref="AM79">IF(OR(AM$4="", 'Game Setup'!$NM82=""), NA(), IFERROR(INDEX('Game Setup'!$ML82:$NE82, 'Game Setup'!$NF82, MATCH(AM$4, 'Game Setup'!$ML$7:$NE$7, 0)), NA()))</f>
        <v>#N/A</v>
      </c>
      <c r="AN79" s="10" t="e">
        <f>IF('Game Setup'!$NM82="", NA(), 'Game Setup'!$NG82)</f>
        <v>#N/A</v>
      </c>
    </row>
    <row r="80" spans="34:40" hidden="1" x14ac:dyDescent="0.25">
      <c r="AH80" s="10" t="e" cm="1">
        <f t="array" ref="AH80">IF(OR(AH$4="", 'Game Setup'!$NM83=""), NA(), IFERROR(INDEX('Game Setup'!$ML83:$NE83, 'Game Setup'!$NF83, MATCH(AH$4, 'Game Setup'!$ML$7:$NE$7, 0)), NA()))</f>
        <v>#N/A</v>
      </c>
      <c r="AI80" s="10" t="e" cm="1">
        <f t="array" ref="AI80">IF(OR(AI$4="", 'Game Setup'!$NM83=""), NA(), IFERROR(INDEX('Game Setup'!$ML83:$NE83, 'Game Setup'!$NF83, MATCH(AI$4, 'Game Setup'!$ML$7:$NE$7, 0)), NA()))</f>
        <v>#N/A</v>
      </c>
      <c r="AJ80" s="10" t="e" cm="1">
        <f t="array" ref="AJ80">IF(OR(AJ$4="", 'Game Setup'!$NM83=""), NA(), IFERROR(INDEX('Game Setup'!$ML83:$NE83, 'Game Setup'!$NF83, MATCH(AJ$4, 'Game Setup'!$ML$7:$NE$7, 0)), NA()))</f>
        <v>#N/A</v>
      </c>
      <c r="AK80" s="10" t="e" cm="1">
        <f t="array" ref="AK80">IF(OR(AK$4="", 'Game Setup'!$NM83=""), NA(), IFERROR(INDEX('Game Setup'!$ML83:$NE83, 'Game Setup'!$NF83, MATCH(AK$4, 'Game Setup'!$ML$7:$NE$7, 0)), NA()))</f>
        <v>#N/A</v>
      </c>
      <c r="AL80" s="10" t="e" cm="1">
        <f t="array" ref="AL80">IF(OR(AL$4="", 'Game Setup'!$NM83=""), NA(), IFERROR(INDEX('Game Setup'!$ML83:$NE83, 'Game Setup'!$NF83, MATCH(AL$4, 'Game Setup'!$ML$7:$NE$7, 0)), NA()))</f>
        <v>#N/A</v>
      </c>
      <c r="AM80" s="10" t="e" cm="1">
        <f t="array" ref="AM80">IF(OR(AM$4="", 'Game Setup'!$NM83=""), NA(), IFERROR(INDEX('Game Setup'!$ML83:$NE83, 'Game Setup'!$NF83, MATCH(AM$4, 'Game Setup'!$ML$7:$NE$7, 0)), NA()))</f>
        <v>#N/A</v>
      </c>
      <c r="AN80" s="10" t="e">
        <f>IF('Game Setup'!$NM83="", NA(), 'Game Setup'!$NG83)</f>
        <v>#N/A</v>
      </c>
    </row>
    <row r="81" spans="34:40" hidden="1" x14ac:dyDescent="0.25">
      <c r="AH81" s="10" t="e" cm="1">
        <f t="array" ref="AH81">IF(OR(AH$4="", 'Game Setup'!$NM84=""), NA(), IFERROR(INDEX('Game Setup'!$ML84:$NE84, 'Game Setup'!$NF84, MATCH(AH$4, 'Game Setup'!$ML$7:$NE$7, 0)), NA()))</f>
        <v>#N/A</v>
      </c>
      <c r="AI81" s="10" t="e" cm="1">
        <f t="array" ref="AI81">IF(OR(AI$4="", 'Game Setup'!$NM84=""), NA(), IFERROR(INDEX('Game Setup'!$ML84:$NE84, 'Game Setup'!$NF84, MATCH(AI$4, 'Game Setup'!$ML$7:$NE$7, 0)), NA()))</f>
        <v>#N/A</v>
      </c>
      <c r="AJ81" s="10" t="e" cm="1">
        <f t="array" ref="AJ81">IF(OR(AJ$4="", 'Game Setup'!$NM84=""), NA(), IFERROR(INDEX('Game Setup'!$ML84:$NE84, 'Game Setup'!$NF84, MATCH(AJ$4, 'Game Setup'!$ML$7:$NE$7, 0)), NA()))</f>
        <v>#N/A</v>
      </c>
      <c r="AK81" s="10" t="e" cm="1">
        <f t="array" ref="AK81">IF(OR(AK$4="", 'Game Setup'!$NM84=""), NA(), IFERROR(INDEX('Game Setup'!$ML84:$NE84, 'Game Setup'!$NF84, MATCH(AK$4, 'Game Setup'!$ML$7:$NE$7, 0)), NA()))</f>
        <v>#N/A</v>
      </c>
      <c r="AL81" s="10" t="e" cm="1">
        <f t="array" ref="AL81">IF(OR(AL$4="", 'Game Setup'!$NM84=""), NA(), IFERROR(INDEX('Game Setup'!$ML84:$NE84, 'Game Setup'!$NF84, MATCH(AL$4, 'Game Setup'!$ML$7:$NE$7, 0)), NA()))</f>
        <v>#N/A</v>
      </c>
      <c r="AM81" s="10" t="e" cm="1">
        <f t="array" ref="AM81">IF(OR(AM$4="", 'Game Setup'!$NM84=""), NA(), IFERROR(INDEX('Game Setup'!$ML84:$NE84, 'Game Setup'!$NF84, MATCH(AM$4, 'Game Setup'!$ML$7:$NE$7, 0)), NA()))</f>
        <v>#N/A</v>
      </c>
      <c r="AN81" s="10" t="e">
        <f>IF('Game Setup'!$NM84="", NA(), 'Game Setup'!$NG84)</f>
        <v>#N/A</v>
      </c>
    </row>
    <row r="82" spans="34:40" hidden="1" x14ac:dyDescent="0.25">
      <c r="AH82" s="10" t="e" cm="1">
        <f t="array" ref="AH82">IF(OR(AH$4="", 'Game Setup'!$NM85=""), NA(), IFERROR(INDEX('Game Setup'!$ML85:$NE85, 'Game Setup'!$NF85, MATCH(AH$4, 'Game Setup'!$ML$7:$NE$7, 0)), NA()))</f>
        <v>#N/A</v>
      </c>
      <c r="AI82" s="10" t="e" cm="1">
        <f t="array" ref="AI82">IF(OR(AI$4="", 'Game Setup'!$NM85=""), NA(), IFERROR(INDEX('Game Setup'!$ML85:$NE85, 'Game Setup'!$NF85, MATCH(AI$4, 'Game Setup'!$ML$7:$NE$7, 0)), NA()))</f>
        <v>#N/A</v>
      </c>
      <c r="AJ82" s="10" t="e" cm="1">
        <f t="array" ref="AJ82">IF(OR(AJ$4="", 'Game Setup'!$NM85=""), NA(), IFERROR(INDEX('Game Setup'!$ML85:$NE85, 'Game Setup'!$NF85, MATCH(AJ$4, 'Game Setup'!$ML$7:$NE$7, 0)), NA()))</f>
        <v>#N/A</v>
      </c>
      <c r="AK82" s="10" t="e" cm="1">
        <f t="array" ref="AK82">IF(OR(AK$4="", 'Game Setup'!$NM85=""), NA(), IFERROR(INDEX('Game Setup'!$ML85:$NE85, 'Game Setup'!$NF85, MATCH(AK$4, 'Game Setup'!$ML$7:$NE$7, 0)), NA()))</f>
        <v>#N/A</v>
      </c>
      <c r="AL82" s="10" t="e" cm="1">
        <f t="array" ref="AL82">IF(OR(AL$4="", 'Game Setup'!$NM85=""), NA(), IFERROR(INDEX('Game Setup'!$ML85:$NE85, 'Game Setup'!$NF85, MATCH(AL$4, 'Game Setup'!$ML$7:$NE$7, 0)), NA()))</f>
        <v>#N/A</v>
      </c>
      <c r="AM82" s="10" t="e" cm="1">
        <f t="array" ref="AM82">IF(OR(AM$4="", 'Game Setup'!$NM85=""), NA(), IFERROR(INDEX('Game Setup'!$ML85:$NE85, 'Game Setup'!$NF85, MATCH(AM$4, 'Game Setup'!$ML$7:$NE$7, 0)), NA()))</f>
        <v>#N/A</v>
      </c>
      <c r="AN82" s="10" t="e">
        <f>IF('Game Setup'!$NM85="", NA(), 'Game Setup'!$NG85)</f>
        <v>#N/A</v>
      </c>
    </row>
    <row r="83" spans="34:40" hidden="1" x14ac:dyDescent="0.25">
      <c r="AH83" s="10" t="e" cm="1">
        <f t="array" ref="AH83">IF(OR(AH$4="", 'Game Setup'!$NM86=""), NA(), IFERROR(INDEX('Game Setup'!$ML86:$NE86, 'Game Setup'!$NF86, MATCH(AH$4, 'Game Setup'!$ML$7:$NE$7, 0)), NA()))</f>
        <v>#N/A</v>
      </c>
      <c r="AI83" s="10" t="e" cm="1">
        <f t="array" ref="AI83">IF(OR(AI$4="", 'Game Setup'!$NM86=""), NA(), IFERROR(INDEX('Game Setup'!$ML86:$NE86, 'Game Setup'!$NF86, MATCH(AI$4, 'Game Setup'!$ML$7:$NE$7, 0)), NA()))</f>
        <v>#N/A</v>
      </c>
      <c r="AJ83" s="10" t="e" cm="1">
        <f t="array" ref="AJ83">IF(OR(AJ$4="", 'Game Setup'!$NM86=""), NA(), IFERROR(INDEX('Game Setup'!$ML86:$NE86, 'Game Setup'!$NF86, MATCH(AJ$4, 'Game Setup'!$ML$7:$NE$7, 0)), NA()))</f>
        <v>#N/A</v>
      </c>
      <c r="AK83" s="10" t="e" cm="1">
        <f t="array" ref="AK83">IF(OR(AK$4="", 'Game Setup'!$NM86=""), NA(), IFERROR(INDEX('Game Setup'!$ML86:$NE86, 'Game Setup'!$NF86, MATCH(AK$4, 'Game Setup'!$ML$7:$NE$7, 0)), NA()))</f>
        <v>#N/A</v>
      </c>
      <c r="AL83" s="10" t="e" cm="1">
        <f t="array" ref="AL83">IF(OR(AL$4="", 'Game Setup'!$NM86=""), NA(), IFERROR(INDEX('Game Setup'!$ML86:$NE86, 'Game Setup'!$NF86, MATCH(AL$4, 'Game Setup'!$ML$7:$NE$7, 0)), NA()))</f>
        <v>#N/A</v>
      </c>
      <c r="AM83" s="10" t="e" cm="1">
        <f t="array" ref="AM83">IF(OR(AM$4="", 'Game Setup'!$NM86=""), NA(), IFERROR(INDEX('Game Setup'!$ML86:$NE86, 'Game Setup'!$NF86, MATCH(AM$4, 'Game Setup'!$ML$7:$NE$7, 0)), NA()))</f>
        <v>#N/A</v>
      </c>
      <c r="AN83" s="10" t="e">
        <f>IF('Game Setup'!$NM86="", NA(), 'Game Setup'!$NG86)</f>
        <v>#N/A</v>
      </c>
    </row>
    <row r="84" spans="34:40" hidden="1" x14ac:dyDescent="0.25">
      <c r="AH84" s="10" t="e" cm="1">
        <f t="array" ref="AH84">IF(OR(AH$4="", 'Game Setup'!$NM87=""), NA(), IFERROR(INDEX('Game Setup'!$ML87:$NE87, 'Game Setup'!$NF87, MATCH(AH$4, 'Game Setup'!$ML$7:$NE$7, 0)), NA()))</f>
        <v>#N/A</v>
      </c>
      <c r="AI84" s="10" t="e" cm="1">
        <f t="array" ref="AI84">IF(OR(AI$4="", 'Game Setup'!$NM87=""), NA(), IFERROR(INDEX('Game Setup'!$ML87:$NE87, 'Game Setup'!$NF87, MATCH(AI$4, 'Game Setup'!$ML$7:$NE$7, 0)), NA()))</f>
        <v>#N/A</v>
      </c>
      <c r="AJ84" s="10" t="e" cm="1">
        <f t="array" ref="AJ84">IF(OR(AJ$4="", 'Game Setup'!$NM87=""), NA(), IFERROR(INDEX('Game Setup'!$ML87:$NE87, 'Game Setup'!$NF87, MATCH(AJ$4, 'Game Setup'!$ML$7:$NE$7, 0)), NA()))</f>
        <v>#N/A</v>
      </c>
      <c r="AK84" s="10" t="e" cm="1">
        <f t="array" ref="AK84">IF(OR(AK$4="", 'Game Setup'!$NM87=""), NA(), IFERROR(INDEX('Game Setup'!$ML87:$NE87, 'Game Setup'!$NF87, MATCH(AK$4, 'Game Setup'!$ML$7:$NE$7, 0)), NA()))</f>
        <v>#N/A</v>
      </c>
      <c r="AL84" s="10" t="e" cm="1">
        <f t="array" ref="AL84">IF(OR(AL$4="", 'Game Setup'!$NM87=""), NA(), IFERROR(INDEX('Game Setup'!$ML87:$NE87, 'Game Setup'!$NF87, MATCH(AL$4, 'Game Setup'!$ML$7:$NE$7, 0)), NA()))</f>
        <v>#N/A</v>
      </c>
      <c r="AM84" s="10" t="e" cm="1">
        <f t="array" ref="AM84">IF(OR(AM$4="", 'Game Setup'!$NM87=""), NA(), IFERROR(INDEX('Game Setup'!$ML87:$NE87, 'Game Setup'!$NF87, MATCH(AM$4, 'Game Setup'!$ML$7:$NE$7, 0)), NA()))</f>
        <v>#N/A</v>
      </c>
      <c r="AN84" s="10" t="e">
        <f>IF('Game Setup'!$NM87="", NA(), 'Game Setup'!$NG87)</f>
        <v>#N/A</v>
      </c>
    </row>
    <row r="85" spans="34:40" hidden="1" x14ac:dyDescent="0.25">
      <c r="AH85" s="10" t="e" cm="1">
        <f t="array" ref="AH85">IF(OR(AH$4="", 'Game Setup'!$NM88=""), NA(), IFERROR(INDEX('Game Setup'!$ML88:$NE88, 'Game Setup'!$NF88, MATCH(AH$4, 'Game Setup'!$ML$7:$NE$7, 0)), NA()))</f>
        <v>#N/A</v>
      </c>
      <c r="AI85" s="10" t="e" cm="1">
        <f t="array" ref="AI85">IF(OR(AI$4="", 'Game Setup'!$NM88=""), NA(), IFERROR(INDEX('Game Setup'!$ML88:$NE88, 'Game Setup'!$NF88, MATCH(AI$4, 'Game Setup'!$ML$7:$NE$7, 0)), NA()))</f>
        <v>#N/A</v>
      </c>
      <c r="AJ85" s="10" t="e" cm="1">
        <f t="array" ref="AJ85">IF(OR(AJ$4="", 'Game Setup'!$NM88=""), NA(), IFERROR(INDEX('Game Setup'!$ML88:$NE88, 'Game Setup'!$NF88, MATCH(AJ$4, 'Game Setup'!$ML$7:$NE$7, 0)), NA()))</f>
        <v>#N/A</v>
      </c>
      <c r="AK85" s="10" t="e" cm="1">
        <f t="array" ref="AK85">IF(OR(AK$4="", 'Game Setup'!$NM88=""), NA(), IFERROR(INDEX('Game Setup'!$ML88:$NE88, 'Game Setup'!$NF88, MATCH(AK$4, 'Game Setup'!$ML$7:$NE$7, 0)), NA()))</f>
        <v>#N/A</v>
      </c>
      <c r="AL85" s="10" t="e" cm="1">
        <f t="array" ref="AL85">IF(OR(AL$4="", 'Game Setup'!$NM88=""), NA(), IFERROR(INDEX('Game Setup'!$ML88:$NE88, 'Game Setup'!$NF88, MATCH(AL$4, 'Game Setup'!$ML$7:$NE$7, 0)), NA()))</f>
        <v>#N/A</v>
      </c>
      <c r="AM85" s="10" t="e" cm="1">
        <f t="array" ref="AM85">IF(OR(AM$4="", 'Game Setup'!$NM88=""), NA(), IFERROR(INDEX('Game Setup'!$ML88:$NE88, 'Game Setup'!$NF88, MATCH(AM$4, 'Game Setup'!$ML$7:$NE$7, 0)), NA()))</f>
        <v>#N/A</v>
      </c>
      <c r="AN85" s="10" t="e">
        <f>IF('Game Setup'!$NM88="", NA(), 'Game Setup'!$NG88)</f>
        <v>#N/A</v>
      </c>
    </row>
    <row r="86" spans="34:40" hidden="1" x14ac:dyDescent="0.25">
      <c r="AH86" s="10" t="e" cm="1">
        <f t="array" ref="AH86">IF(OR(AH$4="", 'Game Setup'!$NM89=""), NA(), IFERROR(INDEX('Game Setup'!$ML89:$NE89, 'Game Setup'!$NF89, MATCH(AH$4, 'Game Setup'!$ML$7:$NE$7, 0)), NA()))</f>
        <v>#N/A</v>
      </c>
      <c r="AI86" s="10" t="e" cm="1">
        <f t="array" ref="AI86">IF(OR(AI$4="", 'Game Setup'!$NM89=""), NA(), IFERROR(INDEX('Game Setup'!$ML89:$NE89, 'Game Setup'!$NF89, MATCH(AI$4, 'Game Setup'!$ML$7:$NE$7, 0)), NA()))</f>
        <v>#N/A</v>
      </c>
      <c r="AJ86" s="10" t="e" cm="1">
        <f t="array" ref="AJ86">IF(OR(AJ$4="", 'Game Setup'!$NM89=""), NA(), IFERROR(INDEX('Game Setup'!$ML89:$NE89, 'Game Setup'!$NF89, MATCH(AJ$4, 'Game Setup'!$ML$7:$NE$7, 0)), NA()))</f>
        <v>#N/A</v>
      </c>
      <c r="AK86" s="10" t="e" cm="1">
        <f t="array" ref="AK86">IF(OR(AK$4="", 'Game Setup'!$NM89=""), NA(), IFERROR(INDEX('Game Setup'!$ML89:$NE89, 'Game Setup'!$NF89, MATCH(AK$4, 'Game Setup'!$ML$7:$NE$7, 0)), NA()))</f>
        <v>#N/A</v>
      </c>
      <c r="AL86" s="10" t="e" cm="1">
        <f t="array" ref="AL86">IF(OR(AL$4="", 'Game Setup'!$NM89=""), NA(), IFERROR(INDEX('Game Setup'!$ML89:$NE89, 'Game Setup'!$NF89, MATCH(AL$4, 'Game Setup'!$ML$7:$NE$7, 0)), NA()))</f>
        <v>#N/A</v>
      </c>
      <c r="AM86" s="10" t="e" cm="1">
        <f t="array" ref="AM86">IF(OR(AM$4="", 'Game Setup'!$NM89=""), NA(), IFERROR(INDEX('Game Setup'!$ML89:$NE89, 'Game Setup'!$NF89, MATCH(AM$4, 'Game Setup'!$ML$7:$NE$7, 0)), NA()))</f>
        <v>#N/A</v>
      </c>
      <c r="AN86" s="10" t="e">
        <f>IF('Game Setup'!$NM89="", NA(), 'Game Setup'!$NG89)</f>
        <v>#N/A</v>
      </c>
    </row>
    <row r="87" spans="34:40" hidden="1" x14ac:dyDescent="0.25">
      <c r="AH87" s="10" t="e" cm="1">
        <f t="array" ref="AH87">IF(OR(AH$4="", 'Game Setup'!$NM90=""), NA(), IFERROR(INDEX('Game Setup'!$ML90:$NE90, 'Game Setup'!$NF90, MATCH(AH$4, 'Game Setup'!$ML$7:$NE$7, 0)), NA()))</f>
        <v>#N/A</v>
      </c>
      <c r="AI87" s="10" t="e" cm="1">
        <f t="array" ref="AI87">IF(OR(AI$4="", 'Game Setup'!$NM90=""), NA(), IFERROR(INDEX('Game Setup'!$ML90:$NE90, 'Game Setup'!$NF90, MATCH(AI$4, 'Game Setup'!$ML$7:$NE$7, 0)), NA()))</f>
        <v>#N/A</v>
      </c>
      <c r="AJ87" s="10" t="e" cm="1">
        <f t="array" ref="AJ87">IF(OR(AJ$4="", 'Game Setup'!$NM90=""), NA(), IFERROR(INDEX('Game Setup'!$ML90:$NE90, 'Game Setup'!$NF90, MATCH(AJ$4, 'Game Setup'!$ML$7:$NE$7, 0)), NA()))</f>
        <v>#N/A</v>
      </c>
      <c r="AK87" s="10" t="e" cm="1">
        <f t="array" ref="AK87">IF(OR(AK$4="", 'Game Setup'!$NM90=""), NA(), IFERROR(INDEX('Game Setup'!$ML90:$NE90, 'Game Setup'!$NF90, MATCH(AK$4, 'Game Setup'!$ML$7:$NE$7, 0)), NA()))</f>
        <v>#N/A</v>
      </c>
      <c r="AL87" s="10" t="e" cm="1">
        <f t="array" ref="AL87">IF(OR(AL$4="", 'Game Setup'!$NM90=""), NA(), IFERROR(INDEX('Game Setup'!$ML90:$NE90, 'Game Setup'!$NF90, MATCH(AL$4, 'Game Setup'!$ML$7:$NE$7, 0)), NA()))</f>
        <v>#N/A</v>
      </c>
      <c r="AM87" s="10" t="e" cm="1">
        <f t="array" ref="AM87">IF(OR(AM$4="", 'Game Setup'!$NM90=""), NA(), IFERROR(INDEX('Game Setup'!$ML90:$NE90, 'Game Setup'!$NF90, MATCH(AM$4, 'Game Setup'!$ML$7:$NE$7, 0)), NA()))</f>
        <v>#N/A</v>
      </c>
      <c r="AN87" s="10" t="e">
        <f>IF('Game Setup'!$NM90="", NA(), 'Game Setup'!$NG90)</f>
        <v>#N/A</v>
      </c>
    </row>
    <row r="88" spans="34:40" hidden="1" x14ac:dyDescent="0.25">
      <c r="AH88" s="10" t="e" cm="1">
        <f t="array" ref="AH88">IF(OR(AH$4="", 'Game Setup'!$NM91=""), NA(), IFERROR(INDEX('Game Setup'!$ML91:$NE91, 'Game Setup'!$NF91, MATCH(AH$4, 'Game Setup'!$ML$7:$NE$7, 0)), NA()))</f>
        <v>#N/A</v>
      </c>
      <c r="AI88" s="10" t="e" cm="1">
        <f t="array" ref="AI88">IF(OR(AI$4="", 'Game Setup'!$NM91=""), NA(), IFERROR(INDEX('Game Setup'!$ML91:$NE91, 'Game Setup'!$NF91, MATCH(AI$4, 'Game Setup'!$ML$7:$NE$7, 0)), NA()))</f>
        <v>#N/A</v>
      </c>
      <c r="AJ88" s="10" t="e" cm="1">
        <f t="array" ref="AJ88">IF(OR(AJ$4="", 'Game Setup'!$NM91=""), NA(), IFERROR(INDEX('Game Setup'!$ML91:$NE91, 'Game Setup'!$NF91, MATCH(AJ$4, 'Game Setup'!$ML$7:$NE$7, 0)), NA()))</f>
        <v>#N/A</v>
      </c>
      <c r="AK88" s="10" t="e" cm="1">
        <f t="array" ref="AK88">IF(OR(AK$4="", 'Game Setup'!$NM91=""), NA(), IFERROR(INDEX('Game Setup'!$ML91:$NE91, 'Game Setup'!$NF91, MATCH(AK$4, 'Game Setup'!$ML$7:$NE$7, 0)), NA()))</f>
        <v>#N/A</v>
      </c>
      <c r="AL88" s="10" t="e" cm="1">
        <f t="array" ref="AL88">IF(OR(AL$4="", 'Game Setup'!$NM91=""), NA(), IFERROR(INDEX('Game Setup'!$ML91:$NE91, 'Game Setup'!$NF91, MATCH(AL$4, 'Game Setup'!$ML$7:$NE$7, 0)), NA()))</f>
        <v>#N/A</v>
      </c>
      <c r="AM88" s="10" t="e" cm="1">
        <f t="array" ref="AM88">IF(OR(AM$4="", 'Game Setup'!$NM91=""), NA(), IFERROR(INDEX('Game Setup'!$ML91:$NE91, 'Game Setup'!$NF91, MATCH(AM$4, 'Game Setup'!$ML$7:$NE$7, 0)), NA()))</f>
        <v>#N/A</v>
      </c>
      <c r="AN88" s="10" t="e">
        <f>IF('Game Setup'!$NM91="", NA(), 'Game Setup'!$NG91)</f>
        <v>#N/A</v>
      </c>
    </row>
    <row r="89" spans="34:40" hidden="1" x14ac:dyDescent="0.25">
      <c r="AH89" s="10" t="e" cm="1">
        <f t="array" ref="AH89">IF(OR(AH$4="", 'Game Setup'!$NM92=""), NA(), IFERROR(INDEX('Game Setup'!$ML92:$NE92, 'Game Setup'!$NF92, MATCH(AH$4, 'Game Setup'!$ML$7:$NE$7, 0)), NA()))</f>
        <v>#N/A</v>
      </c>
      <c r="AI89" s="10" t="e" cm="1">
        <f t="array" ref="AI89">IF(OR(AI$4="", 'Game Setup'!$NM92=""), NA(), IFERROR(INDEX('Game Setup'!$ML92:$NE92, 'Game Setup'!$NF92, MATCH(AI$4, 'Game Setup'!$ML$7:$NE$7, 0)), NA()))</f>
        <v>#N/A</v>
      </c>
      <c r="AJ89" s="10" t="e" cm="1">
        <f t="array" ref="AJ89">IF(OR(AJ$4="", 'Game Setup'!$NM92=""), NA(), IFERROR(INDEX('Game Setup'!$ML92:$NE92, 'Game Setup'!$NF92, MATCH(AJ$4, 'Game Setup'!$ML$7:$NE$7, 0)), NA()))</f>
        <v>#N/A</v>
      </c>
      <c r="AK89" s="10" t="e" cm="1">
        <f t="array" ref="AK89">IF(OR(AK$4="", 'Game Setup'!$NM92=""), NA(), IFERROR(INDEX('Game Setup'!$ML92:$NE92, 'Game Setup'!$NF92, MATCH(AK$4, 'Game Setup'!$ML$7:$NE$7, 0)), NA()))</f>
        <v>#N/A</v>
      </c>
      <c r="AL89" s="10" t="e" cm="1">
        <f t="array" ref="AL89">IF(OR(AL$4="", 'Game Setup'!$NM92=""), NA(), IFERROR(INDEX('Game Setup'!$ML92:$NE92, 'Game Setup'!$NF92, MATCH(AL$4, 'Game Setup'!$ML$7:$NE$7, 0)), NA()))</f>
        <v>#N/A</v>
      </c>
      <c r="AM89" s="10" t="e" cm="1">
        <f t="array" ref="AM89">IF(OR(AM$4="", 'Game Setup'!$NM92=""), NA(), IFERROR(INDEX('Game Setup'!$ML92:$NE92, 'Game Setup'!$NF92, MATCH(AM$4, 'Game Setup'!$ML$7:$NE$7, 0)), NA()))</f>
        <v>#N/A</v>
      </c>
      <c r="AN89" s="10" t="e">
        <f>IF('Game Setup'!$NM92="", NA(), 'Game Setup'!$NG92)</f>
        <v>#N/A</v>
      </c>
    </row>
    <row r="90" spans="34:40" hidden="1" x14ac:dyDescent="0.25">
      <c r="AH90" s="10" t="e" cm="1">
        <f t="array" ref="AH90">IF(OR(AH$4="", 'Game Setup'!$NM93=""), NA(), IFERROR(INDEX('Game Setup'!$ML93:$NE93, 'Game Setup'!$NF93, MATCH(AH$4, 'Game Setup'!$ML$7:$NE$7, 0)), NA()))</f>
        <v>#N/A</v>
      </c>
      <c r="AI90" s="10" t="e" cm="1">
        <f t="array" ref="AI90">IF(OR(AI$4="", 'Game Setup'!$NM93=""), NA(), IFERROR(INDEX('Game Setup'!$ML93:$NE93, 'Game Setup'!$NF93, MATCH(AI$4, 'Game Setup'!$ML$7:$NE$7, 0)), NA()))</f>
        <v>#N/A</v>
      </c>
      <c r="AJ90" s="10" t="e" cm="1">
        <f t="array" ref="AJ90">IF(OR(AJ$4="", 'Game Setup'!$NM93=""), NA(), IFERROR(INDEX('Game Setup'!$ML93:$NE93, 'Game Setup'!$NF93, MATCH(AJ$4, 'Game Setup'!$ML$7:$NE$7, 0)), NA()))</f>
        <v>#N/A</v>
      </c>
      <c r="AK90" s="10" t="e" cm="1">
        <f t="array" ref="AK90">IF(OR(AK$4="", 'Game Setup'!$NM93=""), NA(), IFERROR(INDEX('Game Setup'!$ML93:$NE93, 'Game Setup'!$NF93, MATCH(AK$4, 'Game Setup'!$ML$7:$NE$7, 0)), NA()))</f>
        <v>#N/A</v>
      </c>
      <c r="AL90" s="10" t="e" cm="1">
        <f t="array" ref="AL90">IF(OR(AL$4="", 'Game Setup'!$NM93=""), NA(), IFERROR(INDEX('Game Setup'!$ML93:$NE93, 'Game Setup'!$NF93, MATCH(AL$4, 'Game Setup'!$ML$7:$NE$7, 0)), NA()))</f>
        <v>#N/A</v>
      </c>
      <c r="AM90" s="10" t="e" cm="1">
        <f t="array" ref="AM90">IF(OR(AM$4="", 'Game Setup'!$NM93=""), NA(), IFERROR(INDEX('Game Setup'!$ML93:$NE93, 'Game Setup'!$NF93, MATCH(AM$4, 'Game Setup'!$ML$7:$NE$7, 0)), NA()))</f>
        <v>#N/A</v>
      </c>
      <c r="AN90" s="10" t="e">
        <f>IF('Game Setup'!$NM93="", NA(), 'Game Setup'!$NG93)</f>
        <v>#N/A</v>
      </c>
    </row>
    <row r="91" spans="34:40" hidden="1" x14ac:dyDescent="0.25">
      <c r="AH91" s="10" t="e" cm="1">
        <f t="array" ref="AH91">IF(OR(AH$4="", 'Game Setup'!$NM94=""), NA(), IFERROR(INDEX('Game Setup'!$ML94:$NE94, 'Game Setup'!$NF94, MATCH(AH$4, 'Game Setup'!$ML$7:$NE$7, 0)), NA()))</f>
        <v>#N/A</v>
      </c>
      <c r="AI91" s="10" t="e" cm="1">
        <f t="array" ref="AI91">IF(OR(AI$4="", 'Game Setup'!$NM94=""), NA(), IFERROR(INDEX('Game Setup'!$ML94:$NE94, 'Game Setup'!$NF94, MATCH(AI$4, 'Game Setup'!$ML$7:$NE$7, 0)), NA()))</f>
        <v>#N/A</v>
      </c>
      <c r="AJ91" s="10" t="e" cm="1">
        <f t="array" ref="AJ91">IF(OR(AJ$4="", 'Game Setup'!$NM94=""), NA(), IFERROR(INDEX('Game Setup'!$ML94:$NE94, 'Game Setup'!$NF94, MATCH(AJ$4, 'Game Setup'!$ML$7:$NE$7, 0)), NA()))</f>
        <v>#N/A</v>
      </c>
      <c r="AK91" s="10" t="e" cm="1">
        <f t="array" ref="AK91">IF(OR(AK$4="", 'Game Setup'!$NM94=""), NA(), IFERROR(INDEX('Game Setup'!$ML94:$NE94, 'Game Setup'!$NF94, MATCH(AK$4, 'Game Setup'!$ML$7:$NE$7, 0)), NA()))</f>
        <v>#N/A</v>
      </c>
      <c r="AL91" s="10" t="e" cm="1">
        <f t="array" ref="AL91">IF(OR(AL$4="", 'Game Setup'!$NM94=""), NA(), IFERROR(INDEX('Game Setup'!$ML94:$NE94, 'Game Setup'!$NF94, MATCH(AL$4, 'Game Setup'!$ML$7:$NE$7, 0)), NA()))</f>
        <v>#N/A</v>
      </c>
      <c r="AM91" s="10" t="e" cm="1">
        <f t="array" ref="AM91">IF(OR(AM$4="", 'Game Setup'!$NM94=""), NA(), IFERROR(INDEX('Game Setup'!$ML94:$NE94, 'Game Setup'!$NF94, MATCH(AM$4, 'Game Setup'!$ML$7:$NE$7, 0)), NA()))</f>
        <v>#N/A</v>
      </c>
      <c r="AN91" s="10" t="e">
        <f>IF('Game Setup'!$NM94="", NA(), 'Game Setup'!$NG94)</f>
        <v>#N/A</v>
      </c>
    </row>
    <row r="92" spans="34:40" hidden="1" x14ac:dyDescent="0.25">
      <c r="AH92" s="10" t="e" cm="1">
        <f t="array" ref="AH92">IF(OR(AH$4="", 'Game Setup'!$NM95=""), NA(), IFERROR(INDEX('Game Setup'!$ML95:$NE95, 'Game Setup'!$NF95, MATCH(AH$4, 'Game Setup'!$ML$7:$NE$7, 0)), NA()))</f>
        <v>#N/A</v>
      </c>
      <c r="AI92" s="10" t="e" cm="1">
        <f t="array" ref="AI92">IF(OR(AI$4="", 'Game Setup'!$NM95=""), NA(), IFERROR(INDEX('Game Setup'!$ML95:$NE95, 'Game Setup'!$NF95, MATCH(AI$4, 'Game Setup'!$ML$7:$NE$7, 0)), NA()))</f>
        <v>#N/A</v>
      </c>
      <c r="AJ92" s="10" t="e" cm="1">
        <f t="array" ref="AJ92">IF(OR(AJ$4="", 'Game Setup'!$NM95=""), NA(), IFERROR(INDEX('Game Setup'!$ML95:$NE95, 'Game Setup'!$NF95, MATCH(AJ$4, 'Game Setup'!$ML$7:$NE$7, 0)), NA()))</f>
        <v>#N/A</v>
      </c>
      <c r="AK92" s="10" t="e" cm="1">
        <f t="array" ref="AK92">IF(OR(AK$4="", 'Game Setup'!$NM95=""), NA(), IFERROR(INDEX('Game Setup'!$ML95:$NE95, 'Game Setup'!$NF95, MATCH(AK$4, 'Game Setup'!$ML$7:$NE$7, 0)), NA()))</f>
        <v>#N/A</v>
      </c>
      <c r="AL92" s="10" t="e" cm="1">
        <f t="array" ref="AL92">IF(OR(AL$4="", 'Game Setup'!$NM95=""), NA(), IFERROR(INDEX('Game Setup'!$ML95:$NE95, 'Game Setup'!$NF95, MATCH(AL$4, 'Game Setup'!$ML$7:$NE$7, 0)), NA()))</f>
        <v>#N/A</v>
      </c>
      <c r="AM92" s="10" t="e" cm="1">
        <f t="array" ref="AM92">IF(OR(AM$4="", 'Game Setup'!$NM95=""), NA(), IFERROR(INDEX('Game Setup'!$ML95:$NE95, 'Game Setup'!$NF95, MATCH(AM$4, 'Game Setup'!$ML$7:$NE$7, 0)), NA()))</f>
        <v>#N/A</v>
      </c>
      <c r="AN92" s="10" t="e">
        <f>IF('Game Setup'!$NM95="", NA(), 'Game Setup'!$NG95)</f>
        <v>#N/A</v>
      </c>
    </row>
    <row r="93" spans="34:40" hidden="1" x14ac:dyDescent="0.25">
      <c r="AH93" s="10" t="e" cm="1">
        <f t="array" ref="AH93">IF(OR(AH$4="", 'Game Setup'!$NM96=""), NA(), IFERROR(INDEX('Game Setup'!$ML96:$NE96, 'Game Setup'!$NF96, MATCH(AH$4, 'Game Setup'!$ML$7:$NE$7, 0)), NA()))</f>
        <v>#N/A</v>
      </c>
      <c r="AI93" s="10" t="e" cm="1">
        <f t="array" ref="AI93">IF(OR(AI$4="", 'Game Setup'!$NM96=""), NA(), IFERROR(INDEX('Game Setup'!$ML96:$NE96, 'Game Setup'!$NF96, MATCH(AI$4, 'Game Setup'!$ML$7:$NE$7, 0)), NA()))</f>
        <v>#N/A</v>
      </c>
      <c r="AJ93" s="10" t="e" cm="1">
        <f t="array" ref="AJ93">IF(OR(AJ$4="", 'Game Setup'!$NM96=""), NA(), IFERROR(INDEX('Game Setup'!$ML96:$NE96, 'Game Setup'!$NF96, MATCH(AJ$4, 'Game Setup'!$ML$7:$NE$7, 0)), NA()))</f>
        <v>#N/A</v>
      </c>
      <c r="AK93" s="10" t="e" cm="1">
        <f t="array" ref="AK93">IF(OR(AK$4="", 'Game Setup'!$NM96=""), NA(), IFERROR(INDEX('Game Setup'!$ML96:$NE96, 'Game Setup'!$NF96, MATCH(AK$4, 'Game Setup'!$ML$7:$NE$7, 0)), NA()))</f>
        <v>#N/A</v>
      </c>
      <c r="AL93" s="10" t="e" cm="1">
        <f t="array" ref="AL93">IF(OR(AL$4="", 'Game Setup'!$NM96=""), NA(), IFERROR(INDEX('Game Setup'!$ML96:$NE96, 'Game Setup'!$NF96, MATCH(AL$4, 'Game Setup'!$ML$7:$NE$7, 0)), NA()))</f>
        <v>#N/A</v>
      </c>
      <c r="AM93" s="10" t="e" cm="1">
        <f t="array" ref="AM93">IF(OR(AM$4="", 'Game Setup'!$NM96=""), NA(), IFERROR(INDEX('Game Setup'!$ML96:$NE96, 'Game Setup'!$NF96, MATCH(AM$4, 'Game Setup'!$ML$7:$NE$7, 0)), NA()))</f>
        <v>#N/A</v>
      </c>
      <c r="AN93" s="10" t="e">
        <f>IF('Game Setup'!$NM96="", NA(), 'Game Setup'!$NG96)</f>
        <v>#N/A</v>
      </c>
    </row>
    <row r="94" spans="34:40" hidden="1" x14ac:dyDescent="0.25">
      <c r="AH94" s="10" t="e" cm="1">
        <f t="array" ref="AH94">IF(OR(AH$4="", 'Game Setup'!$NM97=""), NA(), IFERROR(INDEX('Game Setup'!$ML97:$NE97, 'Game Setup'!$NF97, MATCH(AH$4, 'Game Setup'!$ML$7:$NE$7, 0)), NA()))</f>
        <v>#N/A</v>
      </c>
      <c r="AI94" s="10" t="e" cm="1">
        <f t="array" ref="AI94">IF(OR(AI$4="", 'Game Setup'!$NM97=""), NA(), IFERROR(INDEX('Game Setup'!$ML97:$NE97, 'Game Setup'!$NF97, MATCH(AI$4, 'Game Setup'!$ML$7:$NE$7, 0)), NA()))</f>
        <v>#N/A</v>
      </c>
      <c r="AJ94" s="10" t="e" cm="1">
        <f t="array" ref="AJ94">IF(OR(AJ$4="", 'Game Setup'!$NM97=""), NA(), IFERROR(INDEX('Game Setup'!$ML97:$NE97, 'Game Setup'!$NF97, MATCH(AJ$4, 'Game Setup'!$ML$7:$NE$7, 0)), NA()))</f>
        <v>#N/A</v>
      </c>
      <c r="AK94" s="10" t="e" cm="1">
        <f t="array" ref="AK94">IF(OR(AK$4="", 'Game Setup'!$NM97=""), NA(), IFERROR(INDEX('Game Setup'!$ML97:$NE97, 'Game Setup'!$NF97, MATCH(AK$4, 'Game Setup'!$ML$7:$NE$7, 0)), NA()))</f>
        <v>#N/A</v>
      </c>
      <c r="AL94" s="10" t="e" cm="1">
        <f t="array" ref="AL94">IF(OR(AL$4="", 'Game Setup'!$NM97=""), NA(), IFERROR(INDEX('Game Setup'!$ML97:$NE97, 'Game Setup'!$NF97, MATCH(AL$4, 'Game Setup'!$ML$7:$NE$7, 0)), NA()))</f>
        <v>#N/A</v>
      </c>
      <c r="AM94" s="10" t="e" cm="1">
        <f t="array" ref="AM94">IF(OR(AM$4="", 'Game Setup'!$NM97=""), NA(), IFERROR(INDEX('Game Setup'!$ML97:$NE97, 'Game Setup'!$NF97, MATCH(AM$4, 'Game Setup'!$ML$7:$NE$7, 0)), NA()))</f>
        <v>#N/A</v>
      </c>
      <c r="AN94" s="10" t="e">
        <f>IF('Game Setup'!$NM97="", NA(), 'Game Setup'!$NG97)</f>
        <v>#N/A</v>
      </c>
    </row>
    <row r="95" spans="34:40" hidden="1" x14ac:dyDescent="0.25">
      <c r="AH95" s="10" t="e" cm="1">
        <f t="array" ref="AH95">IF(OR(AH$4="", 'Game Setup'!$NM98=""), NA(), IFERROR(INDEX('Game Setup'!$ML98:$NE98, 'Game Setup'!$NF98, MATCH(AH$4, 'Game Setup'!$ML$7:$NE$7, 0)), NA()))</f>
        <v>#N/A</v>
      </c>
      <c r="AI95" s="10" t="e" cm="1">
        <f t="array" ref="AI95">IF(OR(AI$4="", 'Game Setup'!$NM98=""), NA(), IFERROR(INDEX('Game Setup'!$ML98:$NE98, 'Game Setup'!$NF98, MATCH(AI$4, 'Game Setup'!$ML$7:$NE$7, 0)), NA()))</f>
        <v>#N/A</v>
      </c>
      <c r="AJ95" s="10" t="e" cm="1">
        <f t="array" ref="AJ95">IF(OR(AJ$4="", 'Game Setup'!$NM98=""), NA(), IFERROR(INDEX('Game Setup'!$ML98:$NE98, 'Game Setup'!$NF98, MATCH(AJ$4, 'Game Setup'!$ML$7:$NE$7, 0)), NA()))</f>
        <v>#N/A</v>
      </c>
      <c r="AK95" s="10" t="e" cm="1">
        <f t="array" ref="AK95">IF(OR(AK$4="", 'Game Setup'!$NM98=""), NA(), IFERROR(INDEX('Game Setup'!$ML98:$NE98, 'Game Setup'!$NF98, MATCH(AK$4, 'Game Setup'!$ML$7:$NE$7, 0)), NA()))</f>
        <v>#N/A</v>
      </c>
      <c r="AL95" s="10" t="e" cm="1">
        <f t="array" ref="AL95">IF(OR(AL$4="", 'Game Setup'!$NM98=""), NA(), IFERROR(INDEX('Game Setup'!$ML98:$NE98, 'Game Setup'!$NF98, MATCH(AL$4, 'Game Setup'!$ML$7:$NE$7, 0)), NA()))</f>
        <v>#N/A</v>
      </c>
      <c r="AM95" s="10" t="e" cm="1">
        <f t="array" ref="AM95">IF(OR(AM$4="", 'Game Setup'!$NM98=""), NA(), IFERROR(INDEX('Game Setup'!$ML98:$NE98, 'Game Setup'!$NF98, MATCH(AM$4, 'Game Setup'!$ML$7:$NE$7, 0)), NA()))</f>
        <v>#N/A</v>
      </c>
      <c r="AN95" s="10" t="e">
        <f>IF('Game Setup'!$NM98="", NA(), 'Game Setup'!$NG98)</f>
        <v>#N/A</v>
      </c>
    </row>
    <row r="96" spans="34:40" hidden="1" x14ac:dyDescent="0.25">
      <c r="AH96" s="10" t="e" cm="1">
        <f t="array" ref="AH96">IF(OR(AH$4="", 'Game Setup'!$NM99=""), NA(), IFERROR(INDEX('Game Setup'!$ML99:$NE99, 'Game Setup'!$NF99, MATCH(AH$4, 'Game Setup'!$ML$7:$NE$7, 0)), NA()))</f>
        <v>#N/A</v>
      </c>
      <c r="AI96" s="10" t="e" cm="1">
        <f t="array" ref="AI96">IF(OR(AI$4="", 'Game Setup'!$NM99=""), NA(), IFERROR(INDEX('Game Setup'!$ML99:$NE99, 'Game Setup'!$NF99, MATCH(AI$4, 'Game Setup'!$ML$7:$NE$7, 0)), NA()))</f>
        <v>#N/A</v>
      </c>
      <c r="AJ96" s="10" t="e" cm="1">
        <f t="array" ref="AJ96">IF(OR(AJ$4="", 'Game Setup'!$NM99=""), NA(), IFERROR(INDEX('Game Setup'!$ML99:$NE99, 'Game Setup'!$NF99, MATCH(AJ$4, 'Game Setup'!$ML$7:$NE$7, 0)), NA()))</f>
        <v>#N/A</v>
      </c>
      <c r="AK96" s="10" t="e" cm="1">
        <f t="array" ref="AK96">IF(OR(AK$4="", 'Game Setup'!$NM99=""), NA(), IFERROR(INDEX('Game Setup'!$ML99:$NE99, 'Game Setup'!$NF99, MATCH(AK$4, 'Game Setup'!$ML$7:$NE$7, 0)), NA()))</f>
        <v>#N/A</v>
      </c>
      <c r="AL96" s="10" t="e" cm="1">
        <f t="array" ref="AL96">IF(OR(AL$4="", 'Game Setup'!$NM99=""), NA(), IFERROR(INDEX('Game Setup'!$ML99:$NE99, 'Game Setup'!$NF99, MATCH(AL$4, 'Game Setup'!$ML$7:$NE$7, 0)), NA()))</f>
        <v>#N/A</v>
      </c>
      <c r="AM96" s="10" t="e" cm="1">
        <f t="array" ref="AM96">IF(OR(AM$4="", 'Game Setup'!$NM99=""), NA(), IFERROR(INDEX('Game Setup'!$ML99:$NE99, 'Game Setup'!$NF99, MATCH(AM$4, 'Game Setup'!$ML$7:$NE$7, 0)), NA()))</f>
        <v>#N/A</v>
      </c>
      <c r="AN96" s="10" t="e">
        <f>IF('Game Setup'!$NM99="", NA(), 'Game Setup'!$NG99)</f>
        <v>#N/A</v>
      </c>
    </row>
    <row r="97" spans="34:40" hidden="1" x14ac:dyDescent="0.25">
      <c r="AH97" s="10" t="e" cm="1">
        <f t="array" ref="AH97">IF(OR(AH$4="", 'Game Setup'!$NM100=""), NA(), IFERROR(INDEX('Game Setup'!$ML100:$NE100, 'Game Setup'!$NF100, MATCH(AH$4, 'Game Setup'!$ML$7:$NE$7, 0)), NA()))</f>
        <v>#N/A</v>
      </c>
      <c r="AI97" s="10" t="e" cm="1">
        <f t="array" ref="AI97">IF(OR(AI$4="", 'Game Setup'!$NM100=""), NA(), IFERROR(INDEX('Game Setup'!$ML100:$NE100, 'Game Setup'!$NF100, MATCH(AI$4, 'Game Setup'!$ML$7:$NE$7, 0)), NA()))</f>
        <v>#N/A</v>
      </c>
      <c r="AJ97" s="10" t="e" cm="1">
        <f t="array" ref="AJ97">IF(OR(AJ$4="", 'Game Setup'!$NM100=""), NA(), IFERROR(INDEX('Game Setup'!$ML100:$NE100, 'Game Setup'!$NF100, MATCH(AJ$4, 'Game Setup'!$ML$7:$NE$7, 0)), NA()))</f>
        <v>#N/A</v>
      </c>
      <c r="AK97" s="10" t="e" cm="1">
        <f t="array" ref="AK97">IF(OR(AK$4="", 'Game Setup'!$NM100=""), NA(), IFERROR(INDEX('Game Setup'!$ML100:$NE100, 'Game Setup'!$NF100, MATCH(AK$4, 'Game Setup'!$ML$7:$NE$7, 0)), NA()))</f>
        <v>#N/A</v>
      </c>
      <c r="AL97" s="10" t="e" cm="1">
        <f t="array" ref="AL97">IF(OR(AL$4="", 'Game Setup'!$NM100=""), NA(), IFERROR(INDEX('Game Setup'!$ML100:$NE100, 'Game Setup'!$NF100, MATCH(AL$4, 'Game Setup'!$ML$7:$NE$7, 0)), NA()))</f>
        <v>#N/A</v>
      </c>
      <c r="AM97" s="10" t="e" cm="1">
        <f t="array" ref="AM97">IF(OR(AM$4="", 'Game Setup'!$NM100=""), NA(), IFERROR(INDEX('Game Setup'!$ML100:$NE100, 'Game Setup'!$NF100, MATCH(AM$4, 'Game Setup'!$ML$7:$NE$7, 0)), NA()))</f>
        <v>#N/A</v>
      </c>
      <c r="AN97" s="10" t="e">
        <f>IF('Game Setup'!$NM100="", NA(), 'Game Setup'!$NG100)</f>
        <v>#N/A</v>
      </c>
    </row>
    <row r="98" spans="34:40" hidden="1" x14ac:dyDescent="0.25">
      <c r="AH98" s="10" t="e" cm="1">
        <f t="array" ref="AH98">IF(OR(AH$4="", 'Game Setup'!$NM101=""), NA(), IFERROR(INDEX('Game Setup'!$ML101:$NE101, 'Game Setup'!$NF101, MATCH(AH$4, 'Game Setup'!$ML$7:$NE$7, 0)), NA()))</f>
        <v>#N/A</v>
      </c>
      <c r="AI98" s="10" t="e" cm="1">
        <f t="array" ref="AI98">IF(OR(AI$4="", 'Game Setup'!$NM101=""), NA(), IFERROR(INDEX('Game Setup'!$ML101:$NE101, 'Game Setup'!$NF101, MATCH(AI$4, 'Game Setup'!$ML$7:$NE$7, 0)), NA()))</f>
        <v>#N/A</v>
      </c>
      <c r="AJ98" s="10" t="e" cm="1">
        <f t="array" ref="AJ98">IF(OR(AJ$4="", 'Game Setup'!$NM101=""), NA(), IFERROR(INDEX('Game Setup'!$ML101:$NE101, 'Game Setup'!$NF101, MATCH(AJ$4, 'Game Setup'!$ML$7:$NE$7, 0)), NA()))</f>
        <v>#N/A</v>
      </c>
      <c r="AK98" s="10" t="e" cm="1">
        <f t="array" ref="AK98">IF(OR(AK$4="", 'Game Setup'!$NM101=""), NA(), IFERROR(INDEX('Game Setup'!$ML101:$NE101, 'Game Setup'!$NF101, MATCH(AK$4, 'Game Setup'!$ML$7:$NE$7, 0)), NA()))</f>
        <v>#N/A</v>
      </c>
      <c r="AL98" s="10" t="e" cm="1">
        <f t="array" ref="AL98">IF(OR(AL$4="", 'Game Setup'!$NM101=""), NA(), IFERROR(INDEX('Game Setup'!$ML101:$NE101, 'Game Setup'!$NF101, MATCH(AL$4, 'Game Setup'!$ML$7:$NE$7, 0)), NA()))</f>
        <v>#N/A</v>
      </c>
      <c r="AM98" s="10" t="e" cm="1">
        <f t="array" ref="AM98">IF(OR(AM$4="", 'Game Setup'!$NM101=""), NA(), IFERROR(INDEX('Game Setup'!$ML101:$NE101, 'Game Setup'!$NF101, MATCH(AM$4, 'Game Setup'!$ML$7:$NE$7, 0)), NA()))</f>
        <v>#N/A</v>
      </c>
      <c r="AN98" s="10" t="e">
        <f>IF('Game Setup'!$NM101="", NA(), 'Game Setup'!$NG101)</f>
        <v>#N/A</v>
      </c>
    </row>
    <row r="99" spans="34:40" hidden="1" x14ac:dyDescent="0.25">
      <c r="AH99" s="10" t="e" cm="1">
        <f t="array" ref="AH99">IF(OR(AH$4="", 'Game Setup'!$NM102=""), NA(), IFERROR(INDEX('Game Setup'!$ML102:$NE102, 'Game Setup'!$NF102, MATCH(AH$4, 'Game Setup'!$ML$7:$NE$7, 0)), NA()))</f>
        <v>#N/A</v>
      </c>
      <c r="AI99" s="10" t="e" cm="1">
        <f t="array" ref="AI99">IF(OR(AI$4="", 'Game Setup'!$NM102=""), NA(), IFERROR(INDEX('Game Setup'!$ML102:$NE102, 'Game Setup'!$NF102, MATCH(AI$4, 'Game Setup'!$ML$7:$NE$7, 0)), NA()))</f>
        <v>#N/A</v>
      </c>
      <c r="AJ99" s="10" t="e" cm="1">
        <f t="array" ref="AJ99">IF(OR(AJ$4="", 'Game Setup'!$NM102=""), NA(), IFERROR(INDEX('Game Setup'!$ML102:$NE102, 'Game Setup'!$NF102, MATCH(AJ$4, 'Game Setup'!$ML$7:$NE$7, 0)), NA()))</f>
        <v>#N/A</v>
      </c>
      <c r="AK99" s="10" t="e" cm="1">
        <f t="array" ref="AK99">IF(OR(AK$4="", 'Game Setup'!$NM102=""), NA(), IFERROR(INDEX('Game Setup'!$ML102:$NE102, 'Game Setup'!$NF102, MATCH(AK$4, 'Game Setup'!$ML$7:$NE$7, 0)), NA()))</f>
        <v>#N/A</v>
      </c>
      <c r="AL99" s="10" t="e" cm="1">
        <f t="array" ref="AL99">IF(OR(AL$4="", 'Game Setup'!$NM102=""), NA(), IFERROR(INDEX('Game Setup'!$ML102:$NE102, 'Game Setup'!$NF102, MATCH(AL$4, 'Game Setup'!$ML$7:$NE$7, 0)), NA()))</f>
        <v>#N/A</v>
      </c>
      <c r="AM99" s="10" t="e" cm="1">
        <f t="array" ref="AM99">IF(OR(AM$4="", 'Game Setup'!$NM102=""), NA(), IFERROR(INDEX('Game Setup'!$ML102:$NE102, 'Game Setup'!$NF102, MATCH(AM$4, 'Game Setup'!$ML$7:$NE$7, 0)), NA()))</f>
        <v>#N/A</v>
      </c>
      <c r="AN99" s="10" t="e">
        <f>IF('Game Setup'!$NM102="", NA(), 'Game Setup'!$NG102)</f>
        <v>#N/A</v>
      </c>
    </row>
    <row r="100" spans="34:40" hidden="1" x14ac:dyDescent="0.25">
      <c r="AH100" s="10" t="e" cm="1">
        <f t="array" ref="AH100">IF(OR(AH$4="", 'Game Setup'!$NM103=""), NA(), IFERROR(INDEX('Game Setup'!$ML103:$NE103, 'Game Setup'!$NF103, MATCH(AH$4, 'Game Setup'!$ML$7:$NE$7, 0)), NA()))</f>
        <v>#N/A</v>
      </c>
      <c r="AI100" s="10" t="e" cm="1">
        <f t="array" ref="AI100">IF(OR(AI$4="", 'Game Setup'!$NM103=""), NA(), IFERROR(INDEX('Game Setup'!$ML103:$NE103, 'Game Setup'!$NF103, MATCH(AI$4, 'Game Setup'!$ML$7:$NE$7, 0)), NA()))</f>
        <v>#N/A</v>
      </c>
      <c r="AJ100" s="10" t="e" cm="1">
        <f t="array" ref="AJ100">IF(OR(AJ$4="", 'Game Setup'!$NM103=""), NA(), IFERROR(INDEX('Game Setup'!$ML103:$NE103, 'Game Setup'!$NF103, MATCH(AJ$4, 'Game Setup'!$ML$7:$NE$7, 0)), NA()))</f>
        <v>#N/A</v>
      </c>
      <c r="AK100" s="10" t="e" cm="1">
        <f t="array" ref="AK100">IF(OR(AK$4="", 'Game Setup'!$NM103=""), NA(), IFERROR(INDEX('Game Setup'!$ML103:$NE103, 'Game Setup'!$NF103, MATCH(AK$4, 'Game Setup'!$ML$7:$NE$7, 0)), NA()))</f>
        <v>#N/A</v>
      </c>
      <c r="AL100" s="10" t="e" cm="1">
        <f t="array" ref="AL100">IF(OR(AL$4="", 'Game Setup'!$NM103=""), NA(), IFERROR(INDEX('Game Setup'!$ML103:$NE103, 'Game Setup'!$NF103, MATCH(AL$4, 'Game Setup'!$ML$7:$NE$7, 0)), NA()))</f>
        <v>#N/A</v>
      </c>
      <c r="AM100" s="10" t="e" cm="1">
        <f t="array" ref="AM100">IF(OR(AM$4="", 'Game Setup'!$NM103=""), NA(), IFERROR(INDEX('Game Setup'!$ML103:$NE103, 'Game Setup'!$NF103, MATCH(AM$4, 'Game Setup'!$ML$7:$NE$7, 0)), NA()))</f>
        <v>#N/A</v>
      </c>
      <c r="AN100" s="10" t="e">
        <f>IF('Game Setup'!$NM103="", NA(), 'Game Setup'!$NG103)</f>
        <v>#N/A</v>
      </c>
    </row>
    <row r="101" spans="34:40" hidden="1" x14ac:dyDescent="0.25">
      <c r="AH101" s="10" t="e" cm="1">
        <f t="array" ref="AH101">IF(OR(AH$4="", 'Game Setup'!$NM104=""), NA(), IFERROR(INDEX('Game Setup'!$ML104:$NE104, 'Game Setup'!$NF104, MATCH(AH$4, 'Game Setup'!$ML$7:$NE$7, 0)), NA()))</f>
        <v>#N/A</v>
      </c>
      <c r="AI101" s="10" t="e" cm="1">
        <f t="array" ref="AI101">IF(OR(AI$4="", 'Game Setup'!$NM104=""), NA(), IFERROR(INDEX('Game Setup'!$ML104:$NE104, 'Game Setup'!$NF104, MATCH(AI$4, 'Game Setup'!$ML$7:$NE$7, 0)), NA()))</f>
        <v>#N/A</v>
      </c>
      <c r="AJ101" s="10" t="e" cm="1">
        <f t="array" ref="AJ101">IF(OR(AJ$4="", 'Game Setup'!$NM104=""), NA(), IFERROR(INDEX('Game Setup'!$ML104:$NE104, 'Game Setup'!$NF104, MATCH(AJ$4, 'Game Setup'!$ML$7:$NE$7, 0)), NA()))</f>
        <v>#N/A</v>
      </c>
      <c r="AK101" s="10" t="e" cm="1">
        <f t="array" ref="AK101">IF(OR(AK$4="", 'Game Setup'!$NM104=""), NA(), IFERROR(INDEX('Game Setup'!$ML104:$NE104, 'Game Setup'!$NF104, MATCH(AK$4, 'Game Setup'!$ML$7:$NE$7, 0)), NA()))</f>
        <v>#N/A</v>
      </c>
      <c r="AL101" s="10" t="e" cm="1">
        <f t="array" ref="AL101">IF(OR(AL$4="", 'Game Setup'!$NM104=""), NA(), IFERROR(INDEX('Game Setup'!$ML104:$NE104, 'Game Setup'!$NF104, MATCH(AL$4, 'Game Setup'!$ML$7:$NE$7, 0)), NA()))</f>
        <v>#N/A</v>
      </c>
      <c r="AM101" s="10" t="e" cm="1">
        <f t="array" ref="AM101">IF(OR(AM$4="", 'Game Setup'!$NM104=""), NA(), IFERROR(INDEX('Game Setup'!$ML104:$NE104, 'Game Setup'!$NF104, MATCH(AM$4, 'Game Setup'!$ML$7:$NE$7, 0)), NA()))</f>
        <v>#N/A</v>
      </c>
      <c r="AN101" s="10" t="e">
        <f>IF('Game Setup'!$NM104="", NA(), 'Game Setup'!$NG104)</f>
        <v>#N/A</v>
      </c>
    </row>
    <row r="102" spans="34:40" hidden="1" x14ac:dyDescent="0.25">
      <c r="AH102" s="10" t="e" cm="1">
        <f t="array" ref="AH102">IF(OR(AH$4="", 'Game Setup'!$NM105=""), NA(), IFERROR(INDEX('Game Setup'!$ML105:$NE105, 'Game Setup'!$NF105, MATCH(AH$4, 'Game Setup'!$ML$7:$NE$7, 0)), NA()))</f>
        <v>#N/A</v>
      </c>
      <c r="AI102" s="10" t="e" cm="1">
        <f t="array" ref="AI102">IF(OR(AI$4="", 'Game Setup'!$NM105=""), NA(), IFERROR(INDEX('Game Setup'!$ML105:$NE105, 'Game Setup'!$NF105, MATCH(AI$4, 'Game Setup'!$ML$7:$NE$7, 0)), NA()))</f>
        <v>#N/A</v>
      </c>
      <c r="AJ102" s="10" t="e" cm="1">
        <f t="array" ref="AJ102">IF(OR(AJ$4="", 'Game Setup'!$NM105=""), NA(), IFERROR(INDEX('Game Setup'!$ML105:$NE105, 'Game Setup'!$NF105, MATCH(AJ$4, 'Game Setup'!$ML$7:$NE$7, 0)), NA()))</f>
        <v>#N/A</v>
      </c>
      <c r="AK102" s="10" t="e" cm="1">
        <f t="array" ref="AK102">IF(OR(AK$4="", 'Game Setup'!$NM105=""), NA(), IFERROR(INDEX('Game Setup'!$ML105:$NE105, 'Game Setup'!$NF105, MATCH(AK$4, 'Game Setup'!$ML$7:$NE$7, 0)), NA()))</f>
        <v>#N/A</v>
      </c>
      <c r="AL102" s="10" t="e" cm="1">
        <f t="array" ref="AL102">IF(OR(AL$4="", 'Game Setup'!$NM105=""), NA(), IFERROR(INDEX('Game Setup'!$ML105:$NE105, 'Game Setup'!$NF105, MATCH(AL$4, 'Game Setup'!$ML$7:$NE$7, 0)), NA()))</f>
        <v>#N/A</v>
      </c>
      <c r="AM102" s="10" t="e" cm="1">
        <f t="array" ref="AM102">IF(OR(AM$4="", 'Game Setup'!$NM105=""), NA(), IFERROR(INDEX('Game Setup'!$ML105:$NE105, 'Game Setup'!$NF105, MATCH(AM$4, 'Game Setup'!$ML$7:$NE$7, 0)), NA()))</f>
        <v>#N/A</v>
      </c>
      <c r="AN102" s="10" t="e">
        <f>IF('Game Setup'!$NM105="", NA(), 'Game Setup'!$NG105)</f>
        <v>#N/A</v>
      </c>
    </row>
    <row r="103" spans="34:40" hidden="1" x14ac:dyDescent="0.25">
      <c r="AH103" s="10" t="e" cm="1">
        <f t="array" ref="AH103">IF(OR(AH$4="", 'Game Setup'!$NM106=""), NA(), IFERROR(INDEX('Game Setup'!$ML106:$NE106, 'Game Setup'!$NF106, MATCH(AH$4, 'Game Setup'!$ML$7:$NE$7, 0)), NA()))</f>
        <v>#N/A</v>
      </c>
      <c r="AI103" s="10" t="e" cm="1">
        <f t="array" ref="AI103">IF(OR(AI$4="", 'Game Setup'!$NM106=""), NA(), IFERROR(INDEX('Game Setup'!$ML106:$NE106, 'Game Setup'!$NF106, MATCH(AI$4, 'Game Setup'!$ML$7:$NE$7, 0)), NA()))</f>
        <v>#N/A</v>
      </c>
      <c r="AJ103" s="10" t="e" cm="1">
        <f t="array" ref="AJ103">IF(OR(AJ$4="", 'Game Setup'!$NM106=""), NA(), IFERROR(INDEX('Game Setup'!$ML106:$NE106, 'Game Setup'!$NF106, MATCH(AJ$4, 'Game Setup'!$ML$7:$NE$7, 0)), NA()))</f>
        <v>#N/A</v>
      </c>
      <c r="AK103" s="10" t="e" cm="1">
        <f t="array" ref="AK103">IF(OR(AK$4="", 'Game Setup'!$NM106=""), NA(), IFERROR(INDEX('Game Setup'!$ML106:$NE106, 'Game Setup'!$NF106, MATCH(AK$4, 'Game Setup'!$ML$7:$NE$7, 0)), NA()))</f>
        <v>#N/A</v>
      </c>
      <c r="AL103" s="10" t="e" cm="1">
        <f t="array" ref="AL103">IF(OR(AL$4="", 'Game Setup'!$NM106=""), NA(), IFERROR(INDEX('Game Setup'!$ML106:$NE106, 'Game Setup'!$NF106, MATCH(AL$4, 'Game Setup'!$ML$7:$NE$7, 0)), NA()))</f>
        <v>#N/A</v>
      </c>
      <c r="AM103" s="10" t="e" cm="1">
        <f t="array" ref="AM103">IF(OR(AM$4="", 'Game Setup'!$NM106=""), NA(), IFERROR(INDEX('Game Setup'!$ML106:$NE106, 'Game Setup'!$NF106, MATCH(AM$4, 'Game Setup'!$ML$7:$NE$7, 0)), NA()))</f>
        <v>#N/A</v>
      </c>
      <c r="AN103" s="10" t="e">
        <f>IF('Game Setup'!$NM106="", NA(), 'Game Setup'!$NG106)</f>
        <v>#N/A</v>
      </c>
    </row>
    <row r="104" spans="34:40" hidden="1" x14ac:dyDescent="0.25">
      <c r="AH104" s="10" t="e" cm="1">
        <f t="array" ref="AH104">IF(OR(AH$4="", 'Game Setup'!$NM107=""), NA(), IFERROR(INDEX('Game Setup'!$ML107:$NE107, 'Game Setup'!$NF107, MATCH(AH$4, 'Game Setup'!$ML$7:$NE$7, 0)), NA()))</f>
        <v>#N/A</v>
      </c>
      <c r="AI104" s="10" t="e" cm="1">
        <f t="array" ref="AI104">IF(OR(AI$4="", 'Game Setup'!$NM107=""), NA(), IFERROR(INDEX('Game Setup'!$ML107:$NE107, 'Game Setup'!$NF107, MATCH(AI$4, 'Game Setup'!$ML$7:$NE$7, 0)), NA()))</f>
        <v>#N/A</v>
      </c>
      <c r="AJ104" s="10" t="e" cm="1">
        <f t="array" ref="AJ104">IF(OR(AJ$4="", 'Game Setup'!$NM107=""), NA(), IFERROR(INDEX('Game Setup'!$ML107:$NE107, 'Game Setup'!$NF107, MATCH(AJ$4, 'Game Setup'!$ML$7:$NE$7, 0)), NA()))</f>
        <v>#N/A</v>
      </c>
      <c r="AK104" s="10" t="e" cm="1">
        <f t="array" ref="AK104">IF(OR(AK$4="", 'Game Setup'!$NM107=""), NA(), IFERROR(INDEX('Game Setup'!$ML107:$NE107, 'Game Setup'!$NF107, MATCH(AK$4, 'Game Setup'!$ML$7:$NE$7, 0)), NA()))</f>
        <v>#N/A</v>
      </c>
      <c r="AL104" s="10" t="e" cm="1">
        <f t="array" ref="AL104">IF(OR(AL$4="", 'Game Setup'!$NM107=""), NA(), IFERROR(INDEX('Game Setup'!$ML107:$NE107, 'Game Setup'!$NF107, MATCH(AL$4, 'Game Setup'!$ML$7:$NE$7, 0)), NA()))</f>
        <v>#N/A</v>
      </c>
      <c r="AM104" s="10" t="e" cm="1">
        <f t="array" ref="AM104">IF(OR(AM$4="", 'Game Setup'!$NM107=""), NA(), IFERROR(INDEX('Game Setup'!$ML107:$NE107, 'Game Setup'!$NF107, MATCH(AM$4, 'Game Setup'!$ML$7:$NE$7, 0)), NA()))</f>
        <v>#N/A</v>
      </c>
      <c r="AN104" s="10" t="e">
        <f>IF('Game Setup'!$NM107="", NA(), 'Game Setup'!$NG107)</f>
        <v>#N/A</v>
      </c>
    </row>
    <row r="105" spans="34:40" hidden="1" x14ac:dyDescent="0.25">
      <c r="AH105" s="10" t="e" cm="1">
        <f t="array" ref="AH105">IF(OR(AH$4="", 'Game Setup'!$NM108=""), NA(), IFERROR(INDEX('Game Setup'!$ML108:$NE108, 'Game Setup'!$NF108, MATCH(AH$4, 'Game Setup'!$ML$7:$NE$7, 0)), NA()))</f>
        <v>#N/A</v>
      </c>
      <c r="AI105" s="10" t="e" cm="1">
        <f t="array" ref="AI105">IF(OR(AI$4="", 'Game Setup'!$NM108=""), NA(), IFERROR(INDEX('Game Setup'!$ML108:$NE108, 'Game Setup'!$NF108, MATCH(AI$4, 'Game Setup'!$ML$7:$NE$7, 0)), NA()))</f>
        <v>#N/A</v>
      </c>
      <c r="AJ105" s="10" t="e" cm="1">
        <f t="array" ref="AJ105">IF(OR(AJ$4="", 'Game Setup'!$NM108=""), NA(), IFERROR(INDEX('Game Setup'!$ML108:$NE108, 'Game Setup'!$NF108, MATCH(AJ$4, 'Game Setup'!$ML$7:$NE$7, 0)), NA()))</f>
        <v>#N/A</v>
      </c>
      <c r="AK105" s="10" t="e" cm="1">
        <f t="array" ref="AK105">IF(OR(AK$4="", 'Game Setup'!$NM108=""), NA(), IFERROR(INDEX('Game Setup'!$ML108:$NE108, 'Game Setup'!$NF108, MATCH(AK$4, 'Game Setup'!$ML$7:$NE$7, 0)), NA()))</f>
        <v>#N/A</v>
      </c>
      <c r="AL105" s="10" t="e" cm="1">
        <f t="array" ref="AL105">IF(OR(AL$4="", 'Game Setup'!$NM108=""), NA(), IFERROR(INDEX('Game Setup'!$ML108:$NE108, 'Game Setup'!$NF108, MATCH(AL$4, 'Game Setup'!$ML$7:$NE$7, 0)), NA()))</f>
        <v>#N/A</v>
      </c>
      <c r="AM105" s="10" t="e" cm="1">
        <f t="array" ref="AM105">IF(OR(AM$4="", 'Game Setup'!$NM108=""), NA(), IFERROR(INDEX('Game Setup'!$ML108:$NE108, 'Game Setup'!$NF108, MATCH(AM$4, 'Game Setup'!$ML$7:$NE$7, 0)), NA()))</f>
        <v>#N/A</v>
      </c>
      <c r="AN105" s="10" t="e">
        <f>IF('Game Setup'!$NM108="", NA(), 'Game Setup'!$NG108)</f>
        <v>#N/A</v>
      </c>
    </row>
    <row r="106" spans="34:40" hidden="1" x14ac:dyDescent="0.25">
      <c r="AH106" s="10" t="e" cm="1">
        <f t="array" ref="AH106">IF(OR(AH$4="", 'Game Setup'!$NM109=""), NA(), IFERROR(INDEX('Game Setup'!$ML109:$NE109, 'Game Setup'!$NF109, MATCH(AH$4, 'Game Setup'!$ML$7:$NE$7, 0)), NA()))</f>
        <v>#N/A</v>
      </c>
      <c r="AI106" s="10" t="e" cm="1">
        <f t="array" ref="AI106">IF(OR(AI$4="", 'Game Setup'!$NM109=""), NA(), IFERROR(INDEX('Game Setup'!$ML109:$NE109, 'Game Setup'!$NF109, MATCH(AI$4, 'Game Setup'!$ML$7:$NE$7, 0)), NA()))</f>
        <v>#N/A</v>
      </c>
      <c r="AJ106" s="10" t="e" cm="1">
        <f t="array" ref="AJ106">IF(OR(AJ$4="", 'Game Setup'!$NM109=""), NA(), IFERROR(INDEX('Game Setup'!$ML109:$NE109, 'Game Setup'!$NF109, MATCH(AJ$4, 'Game Setup'!$ML$7:$NE$7, 0)), NA()))</f>
        <v>#N/A</v>
      </c>
      <c r="AK106" s="10" t="e" cm="1">
        <f t="array" ref="AK106">IF(OR(AK$4="", 'Game Setup'!$NM109=""), NA(), IFERROR(INDEX('Game Setup'!$ML109:$NE109, 'Game Setup'!$NF109, MATCH(AK$4, 'Game Setup'!$ML$7:$NE$7, 0)), NA()))</f>
        <v>#N/A</v>
      </c>
      <c r="AL106" s="10" t="e" cm="1">
        <f t="array" ref="AL106">IF(OR(AL$4="", 'Game Setup'!$NM109=""), NA(), IFERROR(INDEX('Game Setup'!$ML109:$NE109, 'Game Setup'!$NF109, MATCH(AL$4, 'Game Setup'!$ML$7:$NE$7, 0)), NA()))</f>
        <v>#N/A</v>
      </c>
      <c r="AM106" s="10" t="e" cm="1">
        <f t="array" ref="AM106">IF(OR(AM$4="", 'Game Setup'!$NM109=""), NA(), IFERROR(INDEX('Game Setup'!$ML109:$NE109, 'Game Setup'!$NF109, MATCH(AM$4, 'Game Setup'!$ML$7:$NE$7, 0)), NA()))</f>
        <v>#N/A</v>
      </c>
      <c r="AN106" s="10" t="e">
        <f>IF('Game Setup'!$NM109="", NA(), 'Game Setup'!$NG109)</f>
        <v>#N/A</v>
      </c>
    </row>
    <row r="107" spans="34:40" hidden="1" x14ac:dyDescent="0.25">
      <c r="AH107" s="10" t="e" cm="1">
        <f t="array" ref="AH107">IF(OR(AH$4="", 'Game Setup'!$NM110=""), NA(), IFERROR(INDEX('Game Setup'!$ML110:$NE110, 'Game Setup'!$NF110, MATCH(AH$4, 'Game Setup'!$ML$7:$NE$7, 0)), NA()))</f>
        <v>#N/A</v>
      </c>
      <c r="AI107" s="10" t="e" cm="1">
        <f t="array" ref="AI107">IF(OR(AI$4="", 'Game Setup'!$NM110=""), NA(), IFERROR(INDEX('Game Setup'!$ML110:$NE110, 'Game Setup'!$NF110, MATCH(AI$4, 'Game Setup'!$ML$7:$NE$7, 0)), NA()))</f>
        <v>#N/A</v>
      </c>
      <c r="AJ107" s="10" t="e" cm="1">
        <f t="array" ref="AJ107">IF(OR(AJ$4="", 'Game Setup'!$NM110=""), NA(), IFERROR(INDEX('Game Setup'!$ML110:$NE110, 'Game Setup'!$NF110, MATCH(AJ$4, 'Game Setup'!$ML$7:$NE$7, 0)), NA()))</f>
        <v>#N/A</v>
      </c>
      <c r="AK107" s="10" t="e" cm="1">
        <f t="array" ref="AK107">IF(OR(AK$4="", 'Game Setup'!$NM110=""), NA(), IFERROR(INDEX('Game Setup'!$ML110:$NE110, 'Game Setup'!$NF110, MATCH(AK$4, 'Game Setup'!$ML$7:$NE$7, 0)), NA()))</f>
        <v>#N/A</v>
      </c>
      <c r="AL107" s="10" t="e" cm="1">
        <f t="array" ref="AL107">IF(OR(AL$4="", 'Game Setup'!$NM110=""), NA(), IFERROR(INDEX('Game Setup'!$ML110:$NE110, 'Game Setup'!$NF110, MATCH(AL$4, 'Game Setup'!$ML$7:$NE$7, 0)), NA()))</f>
        <v>#N/A</v>
      </c>
      <c r="AM107" s="10" t="e" cm="1">
        <f t="array" ref="AM107">IF(OR(AM$4="", 'Game Setup'!$NM110=""), NA(), IFERROR(INDEX('Game Setup'!$ML110:$NE110, 'Game Setup'!$NF110, MATCH(AM$4, 'Game Setup'!$ML$7:$NE$7, 0)), NA()))</f>
        <v>#N/A</v>
      </c>
      <c r="AN107" s="10" t="e">
        <f>IF('Game Setup'!$NM110="", NA(), 'Game Setup'!$NG110)</f>
        <v>#N/A</v>
      </c>
    </row>
    <row r="108" spans="34:40" hidden="1" x14ac:dyDescent="0.25">
      <c r="AH108" s="10" t="e" cm="1">
        <f t="array" ref="AH108">IF(OR(AH$4="", 'Game Setup'!$NM111=""), NA(), IFERROR(INDEX('Game Setup'!$ML111:$NE111, 'Game Setup'!$NF111, MATCH(AH$4, 'Game Setup'!$ML$7:$NE$7, 0)), NA()))</f>
        <v>#N/A</v>
      </c>
      <c r="AI108" s="10" t="e" cm="1">
        <f t="array" ref="AI108">IF(OR(AI$4="", 'Game Setup'!$NM111=""), NA(), IFERROR(INDEX('Game Setup'!$ML111:$NE111, 'Game Setup'!$NF111, MATCH(AI$4, 'Game Setup'!$ML$7:$NE$7, 0)), NA()))</f>
        <v>#N/A</v>
      </c>
      <c r="AJ108" s="10" t="e" cm="1">
        <f t="array" ref="AJ108">IF(OR(AJ$4="", 'Game Setup'!$NM111=""), NA(), IFERROR(INDEX('Game Setup'!$ML111:$NE111, 'Game Setup'!$NF111, MATCH(AJ$4, 'Game Setup'!$ML$7:$NE$7, 0)), NA()))</f>
        <v>#N/A</v>
      </c>
      <c r="AK108" s="10" t="e" cm="1">
        <f t="array" ref="AK108">IF(OR(AK$4="", 'Game Setup'!$NM111=""), NA(), IFERROR(INDEX('Game Setup'!$ML111:$NE111, 'Game Setup'!$NF111, MATCH(AK$4, 'Game Setup'!$ML$7:$NE$7, 0)), NA()))</f>
        <v>#N/A</v>
      </c>
      <c r="AL108" s="10" t="e" cm="1">
        <f t="array" ref="AL108">IF(OR(AL$4="", 'Game Setup'!$NM111=""), NA(), IFERROR(INDEX('Game Setup'!$ML111:$NE111, 'Game Setup'!$NF111, MATCH(AL$4, 'Game Setup'!$ML$7:$NE$7, 0)), NA()))</f>
        <v>#N/A</v>
      </c>
      <c r="AM108" s="10" t="e" cm="1">
        <f t="array" ref="AM108">IF(OR(AM$4="", 'Game Setup'!$NM111=""), NA(), IFERROR(INDEX('Game Setup'!$ML111:$NE111, 'Game Setup'!$NF111, MATCH(AM$4, 'Game Setup'!$ML$7:$NE$7, 0)), NA()))</f>
        <v>#N/A</v>
      </c>
      <c r="AN108" s="10" t="e">
        <f>IF('Game Setup'!$NM111="", NA(), 'Game Setup'!$NG111)</f>
        <v>#N/A</v>
      </c>
    </row>
    <row r="109" spans="34:40" hidden="1" x14ac:dyDescent="0.25">
      <c r="AH109" s="10" t="e" cm="1">
        <f t="array" ref="AH109">IF(OR(AH$4="", 'Game Setup'!$NM112=""), NA(), IFERROR(INDEX('Game Setup'!$ML112:$NE112, 'Game Setup'!$NF112, MATCH(AH$4, 'Game Setup'!$ML$7:$NE$7, 0)), NA()))</f>
        <v>#N/A</v>
      </c>
      <c r="AI109" s="10" t="e" cm="1">
        <f t="array" ref="AI109">IF(OR(AI$4="", 'Game Setup'!$NM112=""), NA(), IFERROR(INDEX('Game Setup'!$ML112:$NE112, 'Game Setup'!$NF112, MATCH(AI$4, 'Game Setup'!$ML$7:$NE$7, 0)), NA()))</f>
        <v>#N/A</v>
      </c>
      <c r="AJ109" s="10" t="e" cm="1">
        <f t="array" ref="AJ109">IF(OR(AJ$4="", 'Game Setup'!$NM112=""), NA(), IFERROR(INDEX('Game Setup'!$ML112:$NE112, 'Game Setup'!$NF112, MATCH(AJ$4, 'Game Setup'!$ML$7:$NE$7, 0)), NA()))</f>
        <v>#N/A</v>
      </c>
      <c r="AK109" s="10" t="e" cm="1">
        <f t="array" ref="AK109">IF(OR(AK$4="", 'Game Setup'!$NM112=""), NA(), IFERROR(INDEX('Game Setup'!$ML112:$NE112, 'Game Setup'!$NF112, MATCH(AK$4, 'Game Setup'!$ML$7:$NE$7, 0)), NA()))</f>
        <v>#N/A</v>
      </c>
      <c r="AL109" s="10" t="e" cm="1">
        <f t="array" ref="AL109">IF(OR(AL$4="", 'Game Setup'!$NM112=""), NA(), IFERROR(INDEX('Game Setup'!$ML112:$NE112, 'Game Setup'!$NF112, MATCH(AL$4, 'Game Setup'!$ML$7:$NE$7, 0)), NA()))</f>
        <v>#N/A</v>
      </c>
      <c r="AM109" s="10" t="e" cm="1">
        <f t="array" ref="AM109">IF(OR(AM$4="", 'Game Setup'!$NM112=""), NA(), IFERROR(INDEX('Game Setup'!$ML112:$NE112, 'Game Setup'!$NF112, MATCH(AM$4, 'Game Setup'!$ML$7:$NE$7, 0)), NA()))</f>
        <v>#N/A</v>
      </c>
      <c r="AN109" s="10" t="e">
        <f>IF('Game Setup'!$NM112="", NA(), 'Game Setup'!$NG112)</f>
        <v>#N/A</v>
      </c>
    </row>
    <row r="110" spans="34:40" hidden="1" x14ac:dyDescent="0.25">
      <c r="AH110" s="10" t="e" cm="1">
        <f t="array" ref="AH110">IF(OR(AH$4="", 'Game Setup'!$NM113=""), NA(), IFERROR(INDEX('Game Setup'!$ML113:$NE113, 'Game Setup'!$NF113, MATCH(AH$4, 'Game Setup'!$ML$7:$NE$7, 0)), NA()))</f>
        <v>#N/A</v>
      </c>
      <c r="AI110" s="10" t="e" cm="1">
        <f t="array" ref="AI110">IF(OR(AI$4="", 'Game Setup'!$NM113=""), NA(), IFERROR(INDEX('Game Setup'!$ML113:$NE113, 'Game Setup'!$NF113, MATCH(AI$4, 'Game Setup'!$ML$7:$NE$7, 0)), NA()))</f>
        <v>#N/A</v>
      </c>
      <c r="AJ110" s="10" t="e" cm="1">
        <f t="array" ref="AJ110">IF(OR(AJ$4="", 'Game Setup'!$NM113=""), NA(), IFERROR(INDEX('Game Setup'!$ML113:$NE113, 'Game Setup'!$NF113, MATCH(AJ$4, 'Game Setup'!$ML$7:$NE$7, 0)), NA()))</f>
        <v>#N/A</v>
      </c>
      <c r="AK110" s="10" t="e" cm="1">
        <f t="array" ref="AK110">IF(OR(AK$4="", 'Game Setup'!$NM113=""), NA(), IFERROR(INDEX('Game Setup'!$ML113:$NE113, 'Game Setup'!$NF113, MATCH(AK$4, 'Game Setup'!$ML$7:$NE$7, 0)), NA()))</f>
        <v>#N/A</v>
      </c>
      <c r="AL110" s="10" t="e" cm="1">
        <f t="array" ref="AL110">IF(OR(AL$4="", 'Game Setup'!$NM113=""), NA(), IFERROR(INDEX('Game Setup'!$ML113:$NE113, 'Game Setup'!$NF113, MATCH(AL$4, 'Game Setup'!$ML$7:$NE$7, 0)), NA()))</f>
        <v>#N/A</v>
      </c>
      <c r="AM110" s="10" t="e" cm="1">
        <f t="array" ref="AM110">IF(OR(AM$4="", 'Game Setup'!$NM113=""), NA(), IFERROR(INDEX('Game Setup'!$ML113:$NE113, 'Game Setup'!$NF113, MATCH(AM$4, 'Game Setup'!$ML$7:$NE$7, 0)), NA()))</f>
        <v>#N/A</v>
      </c>
      <c r="AN110" s="10" t="e">
        <f>IF('Game Setup'!$NM113="", NA(), 'Game Setup'!$NG113)</f>
        <v>#N/A</v>
      </c>
    </row>
    <row r="111" spans="34:40" hidden="1" x14ac:dyDescent="0.25">
      <c r="AH111" s="10" t="e" cm="1">
        <f t="array" ref="AH111">IF(OR(AH$4="", 'Game Setup'!$NM114=""), NA(), IFERROR(INDEX('Game Setup'!$ML114:$NE114, 'Game Setup'!$NF114, MATCH(AH$4, 'Game Setup'!$ML$7:$NE$7, 0)), NA()))</f>
        <v>#N/A</v>
      </c>
      <c r="AI111" s="10" t="e" cm="1">
        <f t="array" ref="AI111">IF(OR(AI$4="", 'Game Setup'!$NM114=""), NA(), IFERROR(INDEX('Game Setup'!$ML114:$NE114, 'Game Setup'!$NF114, MATCH(AI$4, 'Game Setup'!$ML$7:$NE$7, 0)), NA()))</f>
        <v>#N/A</v>
      </c>
      <c r="AJ111" s="10" t="e" cm="1">
        <f t="array" ref="AJ111">IF(OR(AJ$4="", 'Game Setup'!$NM114=""), NA(), IFERROR(INDEX('Game Setup'!$ML114:$NE114, 'Game Setup'!$NF114, MATCH(AJ$4, 'Game Setup'!$ML$7:$NE$7, 0)), NA()))</f>
        <v>#N/A</v>
      </c>
      <c r="AK111" s="10" t="e" cm="1">
        <f t="array" ref="AK111">IF(OR(AK$4="", 'Game Setup'!$NM114=""), NA(), IFERROR(INDEX('Game Setup'!$ML114:$NE114, 'Game Setup'!$NF114, MATCH(AK$4, 'Game Setup'!$ML$7:$NE$7, 0)), NA()))</f>
        <v>#N/A</v>
      </c>
      <c r="AL111" s="10" t="e" cm="1">
        <f t="array" ref="AL111">IF(OR(AL$4="", 'Game Setup'!$NM114=""), NA(), IFERROR(INDEX('Game Setup'!$ML114:$NE114, 'Game Setup'!$NF114, MATCH(AL$4, 'Game Setup'!$ML$7:$NE$7, 0)), NA()))</f>
        <v>#N/A</v>
      </c>
      <c r="AM111" s="10" t="e" cm="1">
        <f t="array" ref="AM111">IF(OR(AM$4="", 'Game Setup'!$NM114=""), NA(), IFERROR(INDEX('Game Setup'!$ML114:$NE114, 'Game Setup'!$NF114, MATCH(AM$4, 'Game Setup'!$ML$7:$NE$7, 0)), NA()))</f>
        <v>#N/A</v>
      </c>
      <c r="AN111" s="10" t="e">
        <f>IF('Game Setup'!$NM114="", NA(), 'Game Setup'!$NG114)</f>
        <v>#N/A</v>
      </c>
    </row>
    <row r="112" spans="34:40" hidden="1" x14ac:dyDescent="0.25">
      <c r="AH112" s="10" t="e" cm="1">
        <f t="array" ref="AH112">IF(OR(AH$4="", 'Game Setup'!$NM115=""), NA(), IFERROR(INDEX('Game Setup'!$ML115:$NE115, 'Game Setup'!$NF115, MATCH(AH$4, 'Game Setup'!$ML$7:$NE$7, 0)), NA()))</f>
        <v>#N/A</v>
      </c>
      <c r="AI112" s="10" t="e" cm="1">
        <f t="array" ref="AI112">IF(OR(AI$4="", 'Game Setup'!$NM115=""), NA(), IFERROR(INDEX('Game Setup'!$ML115:$NE115, 'Game Setup'!$NF115, MATCH(AI$4, 'Game Setup'!$ML$7:$NE$7, 0)), NA()))</f>
        <v>#N/A</v>
      </c>
      <c r="AJ112" s="10" t="e" cm="1">
        <f t="array" ref="AJ112">IF(OR(AJ$4="", 'Game Setup'!$NM115=""), NA(), IFERROR(INDEX('Game Setup'!$ML115:$NE115, 'Game Setup'!$NF115, MATCH(AJ$4, 'Game Setup'!$ML$7:$NE$7, 0)), NA()))</f>
        <v>#N/A</v>
      </c>
      <c r="AK112" s="10" t="e" cm="1">
        <f t="array" ref="AK112">IF(OR(AK$4="", 'Game Setup'!$NM115=""), NA(), IFERROR(INDEX('Game Setup'!$ML115:$NE115, 'Game Setup'!$NF115, MATCH(AK$4, 'Game Setup'!$ML$7:$NE$7, 0)), NA()))</f>
        <v>#N/A</v>
      </c>
      <c r="AL112" s="10" t="e" cm="1">
        <f t="array" ref="AL112">IF(OR(AL$4="", 'Game Setup'!$NM115=""), NA(), IFERROR(INDEX('Game Setup'!$ML115:$NE115, 'Game Setup'!$NF115, MATCH(AL$4, 'Game Setup'!$ML$7:$NE$7, 0)), NA()))</f>
        <v>#N/A</v>
      </c>
      <c r="AM112" s="10" t="e" cm="1">
        <f t="array" ref="AM112">IF(OR(AM$4="", 'Game Setup'!$NM115=""), NA(), IFERROR(INDEX('Game Setup'!$ML115:$NE115, 'Game Setup'!$NF115, MATCH(AM$4, 'Game Setup'!$ML$7:$NE$7, 0)), NA()))</f>
        <v>#N/A</v>
      </c>
      <c r="AN112" s="10" t="e">
        <f>IF('Game Setup'!$NM115="", NA(), 'Game Setup'!$NG115)</f>
        <v>#N/A</v>
      </c>
    </row>
    <row r="113" spans="34:40" hidden="1" x14ac:dyDescent="0.25">
      <c r="AH113" s="10" t="e" cm="1">
        <f t="array" ref="AH113">IF(OR(AH$4="", 'Game Setup'!$NM116=""), NA(), IFERROR(INDEX('Game Setup'!$ML116:$NE116, 'Game Setup'!$NF116, MATCH(AH$4, 'Game Setup'!$ML$7:$NE$7, 0)), NA()))</f>
        <v>#N/A</v>
      </c>
      <c r="AI113" s="10" t="e" cm="1">
        <f t="array" ref="AI113">IF(OR(AI$4="", 'Game Setup'!$NM116=""), NA(), IFERROR(INDEX('Game Setup'!$ML116:$NE116, 'Game Setup'!$NF116, MATCH(AI$4, 'Game Setup'!$ML$7:$NE$7, 0)), NA()))</f>
        <v>#N/A</v>
      </c>
      <c r="AJ113" s="10" t="e" cm="1">
        <f t="array" ref="AJ113">IF(OR(AJ$4="", 'Game Setup'!$NM116=""), NA(), IFERROR(INDEX('Game Setup'!$ML116:$NE116, 'Game Setup'!$NF116, MATCH(AJ$4, 'Game Setup'!$ML$7:$NE$7, 0)), NA()))</f>
        <v>#N/A</v>
      </c>
      <c r="AK113" s="10" t="e" cm="1">
        <f t="array" ref="AK113">IF(OR(AK$4="", 'Game Setup'!$NM116=""), NA(), IFERROR(INDEX('Game Setup'!$ML116:$NE116, 'Game Setup'!$NF116, MATCH(AK$4, 'Game Setup'!$ML$7:$NE$7, 0)), NA()))</f>
        <v>#N/A</v>
      </c>
      <c r="AL113" s="10" t="e" cm="1">
        <f t="array" ref="AL113">IF(OR(AL$4="", 'Game Setup'!$NM116=""), NA(), IFERROR(INDEX('Game Setup'!$ML116:$NE116, 'Game Setup'!$NF116, MATCH(AL$4, 'Game Setup'!$ML$7:$NE$7, 0)), NA()))</f>
        <v>#N/A</v>
      </c>
      <c r="AM113" s="10" t="e" cm="1">
        <f t="array" ref="AM113">IF(OR(AM$4="", 'Game Setup'!$NM116=""), NA(), IFERROR(INDEX('Game Setup'!$ML116:$NE116, 'Game Setup'!$NF116, MATCH(AM$4, 'Game Setup'!$ML$7:$NE$7, 0)), NA()))</f>
        <v>#N/A</v>
      </c>
      <c r="AN113" s="10" t="e">
        <f>IF('Game Setup'!$NM116="", NA(), 'Game Setup'!$NG116)</f>
        <v>#N/A</v>
      </c>
    </row>
    <row r="114" spans="34:40" hidden="1" x14ac:dyDescent="0.25">
      <c r="AH114" s="10" t="e" cm="1">
        <f t="array" ref="AH114">IF(OR(AH$4="", 'Game Setup'!$NM117=""), NA(), IFERROR(INDEX('Game Setup'!$ML117:$NE117, 'Game Setup'!$NF117, MATCH(AH$4, 'Game Setup'!$ML$7:$NE$7, 0)), NA()))</f>
        <v>#N/A</v>
      </c>
      <c r="AI114" s="10" t="e" cm="1">
        <f t="array" ref="AI114">IF(OR(AI$4="", 'Game Setup'!$NM117=""), NA(), IFERROR(INDEX('Game Setup'!$ML117:$NE117, 'Game Setup'!$NF117, MATCH(AI$4, 'Game Setup'!$ML$7:$NE$7, 0)), NA()))</f>
        <v>#N/A</v>
      </c>
      <c r="AJ114" s="10" t="e" cm="1">
        <f t="array" ref="AJ114">IF(OR(AJ$4="", 'Game Setup'!$NM117=""), NA(), IFERROR(INDEX('Game Setup'!$ML117:$NE117, 'Game Setup'!$NF117, MATCH(AJ$4, 'Game Setup'!$ML$7:$NE$7, 0)), NA()))</f>
        <v>#N/A</v>
      </c>
      <c r="AK114" s="10" t="e" cm="1">
        <f t="array" ref="AK114">IF(OR(AK$4="", 'Game Setup'!$NM117=""), NA(), IFERROR(INDEX('Game Setup'!$ML117:$NE117, 'Game Setup'!$NF117, MATCH(AK$4, 'Game Setup'!$ML$7:$NE$7, 0)), NA()))</f>
        <v>#N/A</v>
      </c>
      <c r="AL114" s="10" t="e" cm="1">
        <f t="array" ref="AL114">IF(OR(AL$4="", 'Game Setup'!$NM117=""), NA(), IFERROR(INDEX('Game Setup'!$ML117:$NE117, 'Game Setup'!$NF117, MATCH(AL$4, 'Game Setup'!$ML$7:$NE$7, 0)), NA()))</f>
        <v>#N/A</v>
      </c>
      <c r="AM114" s="10" t="e" cm="1">
        <f t="array" ref="AM114">IF(OR(AM$4="", 'Game Setup'!$NM117=""), NA(), IFERROR(INDEX('Game Setup'!$ML117:$NE117, 'Game Setup'!$NF117, MATCH(AM$4, 'Game Setup'!$ML$7:$NE$7, 0)), NA()))</f>
        <v>#N/A</v>
      </c>
      <c r="AN114" s="10" t="e">
        <f>IF('Game Setup'!$NM117="", NA(), 'Game Setup'!$NG117)</f>
        <v>#N/A</v>
      </c>
    </row>
    <row r="115" spans="34:40" hidden="1" x14ac:dyDescent="0.25">
      <c r="AH115" s="10" t="e" cm="1">
        <f t="array" ref="AH115">IF(OR(AH$4="", 'Game Setup'!$NM118=""), NA(), IFERROR(INDEX('Game Setup'!$ML118:$NE118, 'Game Setup'!$NF118, MATCH(AH$4, 'Game Setup'!$ML$7:$NE$7, 0)), NA()))</f>
        <v>#N/A</v>
      </c>
      <c r="AI115" s="10" t="e" cm="1">
        <f t="array" ref="AI115">IF(OR(AI$4="", 'Game Setup'!$NM118=""), NA(), IFERROR(INDEX('Game Setup'!$ML118:$NE118, 'Game Setup'!$NF118, MATCH(AI$4, 'Game Setup'!$ML$7:$NE$7, 0)), NA()))</f>
        <v>#N/A</v>
      </c>
      <c r="AJ115" s="10" t="e" cm="1">
        <f t="array" ref="AJ115">IF(OR(AJ$4="", 'Game Setup'!$NM118=""), NA(), IFERROR(INDEX('Game Setup'!$ML118:$NE118, 'Game Setup'!$NF118, MATCH(AJ$4, 'Game Setup'!$ML$7:$NE$7, 0)), NA()))</f>
        <v>#N/A</v>
      </c>
      <c r="AK115" s="10" t="e" cm="1">
        <f t="array" ref="AK115">IF(OR(AK$4="", 'Game Setup'!$NM118=""), NA(), IFERROR(INDEX('Game Setup'!$ML118:$NE118, 'Game Setup'!$NF118, MATCH(AK$4, 'Game Setup'!$ML$7:$NE$7, 0)), NA()))</f>
        <v>#N/A</v>
      </c>
      <c r="AL115" s="10" t="e" cm="1">
        <f t="array" ref="AL115">IF(OR(AL$4="", 'Game Setup'!$NM118=""), NA(), IFERROR(INDEX('Game Setup'!$ML118:$NE118, 'Game Setup'!$NF118, MATCH(AL$4, 'Game Setup'!$ML$7:$NE$7, 0)), NA()))</f>
        <v>#N/A</v>
      </c>
      <c r="AM115" s="10" t="e" cm="1">
        <f t="array" ref="AM115">IF(OR(AM$4="", 'Game Setup'!$NM118=""), NA(), IFERROR(INDEX('Game Setup'!$ML118:$NE118, 'Game Setup'!$NF118, MATCH(AM$4, 'Game Setup'!$ML$7:$NE$7, 0)), NA()))</f>
        <v>#N/A</v>
      </c>
      <c r="AN115" s="10" t="e">
        <f>IF('Game Setup'!$NM118="", NA(), 'Game Setup'!$NG118)</f>
        <v>#N/A</v>
      </c>
    </row>
    <row r="116" spans="34:40" hidden="1" x14ac:dyDescent="0.25">
      <c r="AH116" s="10" t="e" cm="1">
        <f t="array" ref="AH116">IF(OR(AH$4="", 'Game Setup'!$NM119=""), NA(), IFERROR(INDEX('Game Setup'!$ML119:$NE119, 'Game Setup'!$NF119, MATCH(AH$4, 'Game Setup'!$ML$7:$NE$7, 0)), NA()))</f>
        <v>#N/A</v>
      </c>
      <c r="AI116" s="10" t="e" cm="1">
        <f t="array" ref="AI116">IF(OR(AI$4="", 'Game Setup'!$NM119=""), NA(), IFERROR(INDEX('Game Setup'!$ML119:$NE119, 'Game Setup'!$NF119, MATCH(AI$4, 'Game Setup'!$ML$7:$NE$7, 0)), NA()))</f>
        <v>#N/A</v>
      </c>
      <c r="AJ116" s="10" t="e" cm="1">
        <f t="array" ref="AJ116">IF(OR(AJ$4="", 'Game Setup'!$NM119=""), NA(), IFERROR(INDEX('Game Setup'!$ML119:$NE119, 'Game Setup'!$NF119, MATCH(AJ$4, 'Game Setup'!$ML$7:$NE$7, 0)), NA()))</f>
        <v>#N/A</v>
      </c>
      <c r="AK116" s="10" t="e" cm="1">
        <f t="array" ref="AK116">IF(OR(AK$4="", 'Game Setup'!$NM119=""), NA(), IFERROR(INDEX('Game Setup'!$ML119:$NE119, 'Game Setup'!$NF119, MATCH(AK$4, 'Game Setup'!$ML$7:$NE$7, 0)), NA()))</f>
        <v>#N/A</v>
      </c>
      <c r="AL116" s="10" t="e" cm="1">
        <f t="array" ref="AL116">IF(OR(AL$4="", 'Game Setup'!$NM119=""), NA(), IFERROR(INDEX('Game Setup'!$ML119:$NE119, 'Game Setup'!$NF119, MATCH(AL$4, 'Game Setup'!$ML$7:$NE$7, 0)), NA()))</f>
        <v>#N/A</v>
      </c>
      <c r="AM116" s="10" t="e" cm="1">
        <f t="array" ref="AM116">IF(OR(AM$4="", 'Game Setup'!$NM119=""), NA(), IFERROR(INDEX('Game Setup'!$ML119:$NE119, 'Game Setup'!$NF119, MATCH(AM$4, 'Game Setup'!$ML$7:$NE$7, 0)), NA()))</f>
        <v>#N/A</v>
      </c>
      <c r="AN116" s="10" t="e">
        <f>IF('Game Setup'!$NM119="", NA(), 'Game Setup'!$NG119)</f>
        <v>#N/A</v>
      </c>
    </row>
    <row r="117" spans="34:40" hidden="1" x14ac:dyDescent="0.25">
      <c r="AH117" s="10" t="e" cm="1">
        <f t="array" ref="AH117">IF(OR(AH$4="", 'Game Setup'!$NM120=""), NA(), IFERROR(INDEX('Game Setup'!$ML120:$NE120, 'Game Setup'!$NF120, MATCH(AH$4, 'Game Setup'!$ML$7:$NE$7, 0)), NA()))</f>
        <v>#N/A</v>
      </c>
      <c r="AI117" s="10" t="e" cm="1">
        <f t="array" ref="AI117">IF(OR(AI$4="", 'Game Setup'!$NM120=""), NA(), IFERROR(INDEX('Game Setup'!$ML120:$NE120, 'Game Setup'!$NF120, MATCH(AI$4, 'Game Setup'!$ML$7:$NE$7, 0)), NA()))</f>
        <v>#N/A</v>
      </c>
      <c r="AJ117" s="10" t="e" cm="1">
        <f t="array" ref="AJ117">IF(OR(AJ$4="", 'Game Setup'!$NM120=""), NA(), IFERROR(INDEX('Game Setup'!$ML120:$NE120, 'Game Setup'!$NF120, MATCH(AJ$4, 'Game Setup'!$ML$7:$NE$7, 0)), NA()))</f>
        <v>#N/A</v>
      </c>
      <c r="AK117" s="10" t="e" cm="1">
        <f t="array" ref="AK117">IF(OR(AK$4="", 'Game Setup'!$NM120=""), NA(), IFERROR(INDEX('Game Setup'!$ML120:$NE120, 'Game Setup'!$NF120, MATCH(AK$4, 'Game Setup'!$ML$7:$NE$7, 0)), NA()))</f>
        <v>#N/A</v>
      </c>
      <c r="AL117" s="10" t="e" cm="1">
        <f t="array" ref="AL117">IF(OR(AL$4="", 'Game Setup'!$NM120=""), NA(), IFERROR(INDEX('Game Setup'!$ML120:$NE120, 'Game Setup'!$NF120, MATCH(AL$4, 'Game Setup'!$ML$7:$NE$7, 0)), NA()))</f>
        <v>#N/A</v>
      </c>
      <c r="AM117" s="10" t="e" cm="1">
        <f t="array" ref="AM117">IF(OR(AM$4="", 'Game Setup'!$NM120=""), NA(), IFERROR(INDEX('Game Setup'!$ML120:$NE120, 'Game Setup'!$NF120, MATCH(AM$4, 'Game Setup'!$ML$7:$NE$7, 0)), NA()))</f>
        <v>#N/A</v>
      </c>
      <c r="AN117" s="10" t="e">
        <f>IF('Game Setup'!$NM120="", NA(), 'Game Setup'!$NG120)</f>
        <v>#N/A</v>
      </c>
    </row>
    <row r="118" spans="34:40" hidden="1" x14ac:dyDescent="0.25">
      <c r="AH118" s="10" t="e" cm="1">
        <f t="array" ref="AH118">IF(OR(AH$4="", 'Game Setup'!$NM121=""), NA(), IFERROR(INDEX('Game Setup'!$ML121:$NE121, 'Game Setup'!$NF121, MATCH(AH$4, 'Game Setup'!$ML$7:$NE$7, 0)), NA()))</f>
        <v>#N/A</v>
      </c>
      <c r="AI118" s="10" t="e" cm="1">
        <f t="array" ref="AI118">IF(OR(AI$4="", 'Game Setup'!$NM121=""), NA(), IFERROR(INDEX('Game Setup'!$ML121:$NE121, 'Game Setup'!$NF121, MATCH(AI$4, 'Game Setup'!$ML$7:$NE$7, 0)), NA()))</f>
        <v>#N/A</v>
      </c>
      <c r="AJ118" s="10" t="e" cm="1">
        <f t="array" ref="AJ118">IF(OR(AJ$4="", 'Game Setup'!$NM121=""), NA(), IFERROR(INDEX('Game Setup'!$ML121:$NE121, 'Game Setup'!$NF121, MATCH(AJ$4, 'Game Setup'!$ML$7:$NE$7, 0)), NA()))</f>
        <v>#N/A</v>
      </c>
      <c r="AK118" s="10" t="e" cm="1">
        <f t="array" ref="AK118">IF(OR(AK$4="", 'Game Setup'!$NM121=""), NA(), IFERROR(INDEX('Game Setup'!$ML121:$NE121, 'Game Setup'!$NF121, MATCH(AK$4, 'Game Setup'!$ML$7:$NE$7, 0)), NA()))</f>
        <v>#N/A</v>
      </c>
      <c r="AL118" s="10" t="e" cm="1">
        <f t="array" ref="AL118">IF(OR(AL$4="", 'Game Setup'!$NM121=""), NA(), IFERROR(INDEX('Game Setup'!$ML121:$NE121, 'Game Setup'!$NF121, MATCH(AL$4, 'Game Setup'!$ML$7:$NE$7, 0)), NA()))</f>
        <v>#N/A</v>
      </c>
      <c r="AM118" s="10" t="e" cm="1">
        <f t="array" ref="AM118">IF(OR(AM$4="", 'Game Setup'!$NM121=""), NA(), IFERROR(INDEX('Game Setup'!$ML121:$NE121, 'Game Setup'!$NF121, MATCH(AM$4, 'Game Setup'!$ML$7:$NE$7, 0)), NA()))</f>
        <v>#N/A</v>
      </c>
      <c r="AN118" s="10" t="e">
        <f>IF('Game Setup'!$NM121="", NA(), 'Game Setup'!$NG121)</f>
        <v>#N/A</v>
      </c>
    </row>
    <row r="119" spans="34:40" hidden="1" x14ac:dyDescent="0.25">
      <c r="AH119" s="10" t="e" cm="1">
        <f t="array" ref="AH119">IF(OR(AH$4="", 'Game Setup'!$NM122=""), NA(), IFERROR(INDEX('Game Setup'!$ML122:$NE122, 'Game Setup'!$NF122, MATCH(AH$4, 'Game Setup'!$ML$7:$NE$7, 0)), NA()))</f>
        <v>#N/A</v>
      </c>
      <c r="AI119" s="10" t="e" cm="1">
        <f t="array" ref="AI119">IF(OR(AI$4="", 'Game Setup'!$NM122=""), NA(), IFERROR(INDEX('Game Setup'!$ML122:$NE122, 'Game Setup'!$NF122, MATCH(AI$4, 'Game Setup'!$ML$7:$NE$7, 0)), NA()))</f>
        <v>#N/A</v>
      </c>
      <c r="AJ119" s="10" t="e" cm="1">
        <f t="array" ref="AJ119">IF(OR(AJ$4="", 'Game Setup'!$NM122=""), NA(), IFERROR(INDEX('Game Setup'!$ML122:$NE122, 'Game Setup'!$NF122, MATCH(AJ$4, 'Game Setup'!$ML$7:$NE$7, 0)), NA()))</f>
        <v>#N/A</v>
      </c>
      <c r="AK119" s="10" t="e" cm="1">
        <f t="array" ref="AK119">IF(OR(AK$4="", 'Game Setup'!$NM122=""), NA(), IFERROR(INDEX('Game Setup'!$ML122:$NE122, 'Game Setup'!$NF122, MATCH(AK$4, 'Game Setup'!$ML$7:$NE$7, 0)), NA()))</f>
        <v>#N/A</v>
      </c>
      <c r="AL119" s="10" t="e" cm="1">
        <f t="array" ref="AL119">IF(OR(AL$4="", 'Game Setup'!$NM122=""), NA(), IFERROR(INDEX('Game Setup'!$ML122:$NE122, 'Game Setup'!$NF122, MATCH(AL$4, 'Game Setup'!$ML$7:$NE$7, 0)), NA()))</f>
        <v>#N/A</v>
      </c>
      <c r="AM119" s="10" t="e" cm="1">
        <f t="array" ref="AM119">IF(OR(AM$4="", 'Game Setup'!$NM122=""), NA(), IFERROR(INDEX('Game Setup'!$ML122:$NE122, 'Game Setup'!$NF122, MATCH(AM$4, 'Game Setup'!$ML$7:$NE$7, 0)), NA()))</f>
        <v>#N/A</v>
      </c>
      <c r="AN119" s="10" t="e">
        <f>IF('Game Setup'!$NM122="", NA(), 'Game Setup'!$NG122)</f>
        <v>#N/A</v>
      </c>
    </row>
    <row r="120" spans="34:40" hidden="1" x14ac:dyDescent="0.25">
      <c r="AH120" s="10" t="e" cm="1">
        <f t="array" ref="AH120">IF(OR(AH$4="", 'Game Setup'!$NM123=""), NA(), IFERROR(INDEX('Game Setup'!$ML123:$NE123, 'Game Setup'!$NF123, MATCH(AH$4, 'Game Setup'!$ML$7:$NE$7, 0)), NA()))</f>
        <v>#N/A</v>
      </c>
      <c r="AI120" s="10" t="e" cm="1">
        <f t="array" ref="AI120">IF(OR(AI$4="", 'Game Setup'!$NM123=""), NA(), IFERROR(INDEX('Game Setup'!$ML123:$NE123, 'Game Setup'!$NF123, MATCH(AI$4, 'Game Setup'!$ML$7:$NE$7, 0)), NA()))</f>
        <v>#N/A</v>
      </c>
      <c r="AJ120" s="10" t="e" cm="1">
        <f t="array" ref="AJ120">IF(OR(AJ$4="", 'Game Setup'!$NM123=""), NA(), IFERROR(INDEX('Game Setup'!$ML123:$NE123, 'Game Setup'!$NF123, MATCH(AJ$4, 'Game Setup'!$ML$7:$NE$7, 0)), NA()))</f>
        <v>#N/A</v>
      </c>
      <c r="AK120" s="10" t="e" cm="1">
        <f t="array" ref="AK120">IF(OR(AK$4="", 'Game Setup'!$NM123=""), NA(), IFERROR(INDEX('Game Setup'!$ML123:$NE123, 'Game Setup'!$NF123, MATCH(AK$4, 'Game Setup'!$ML$7:$NE$7, 0)), NA()))</f>
        <v>#N/A</v>
      </c>
      <c r="AL120" s="10" t="e" cm="1">
        <f t="array" ref="AL120">IF(OR(AL$4="", 'Game Setup'!$NM123=""), NA(), IFERROR(INDEX('Game Setup'!$ML123:$NE123, 'Game Setup'!$NF123, MATCH(AL$4, 'Game Setup'!$ML$7:$NE$7, 0)), NA()))</f>
        <v>#N/A</v>
      </c>
      <c r="AM120" s="10" t="e" cm="1">
        <f t="array" ref="AM120">IF(OR(AM$4="", 'Game Setup'!$NM123=""), NA(), IFERROR(INDEX('Game Setup'!$ML123:$NE123, 'Game Setup'!$NF123, MATCH(AM$4, 'Game Setup'!$ML$7:$NE$7, 0)), NA()))</f>
        <v>#N/A</v>
      </c>
      <c r="AN120" s="10" t="e">
        <f>IF('Game Setup'!$NM123="", NA(), 'Game Setup'!$NG123)</f>
        <v>#N/A</v>
      </c>
    </row>
    <row r="121" spans="34:40" hidden="1" x14ac:dyDescent="0.25">
      <c r="AH121" s="10" t="e" cm="1">
        <f t="array" ref="AH121">IF(OR(AH$4="", 'Game Setup'!$NM124=""), NA(), IFERROR(INDEX('Game Setup'!$ML124:$NE124, 'Game Setup'!$NF124, MATCH(AH$4, 'Game Setup'!$ML$7:$NE$7, 0)), NA()))</f>
        <v>#N/A</v>
      </c>
      <c r="AI121" s="10" t="e" cm="1">
        <f t="array" ref="AI121">IF(OR(AI$4="", 'Game Setup'!$NM124=""), NA(), IFERROR(INDEX('Game Setup'!$ML124:$NE124, 'Game Setup'!$NF124, MATCH(AI$4, 'Game Setup'!$ML$7:$NE$7, 0)), NA()))</f>
        <v>#N/A</v>
      </c>
      <c r="AJ121" s="10" t="e" cm="1">
        <f t="array" ref="AJ121">IF(OR(AJ$4="", 'Game Setup'!$NM124=""), NA(), IFERROR(INDEX('Game Setup'!$ML124:$NE124, 'Game Setup'!$NF124, MATCH(AJ$4, 'Game Setup'!$ML$7:$NE$7, 0)), NA()))</f>
        <v>#N/A</v>
      </c>
      <c r="AK121" s="10" t="e" cm="1">
        <f t="array" ref="AK121">IF(OR(AK$4="", 'Game Setup'!$NM124=""), NA(), IFERROR(INDEX('Game Setup'!$ML124:$NE124, 'Game Setup'!$NF124, MATCH(AK$4, 'Game Setup'!$ML$7:$NE$7, 0)), NA()))</f>
        <v>#N/A</v>
      </c>
      <c r="AL121" s="10" t="e" cm="1">
        <f t="array" ref="AL121">IF(OR(AL$4="", 'Game Setup'!$NM124=""), NA(), IFERROR(INDEX('Game Setup'!$ML124:$NE124, 'Game Setup'!$NF124, MATCH(AL$4, 'Game Setup'!$ML$7:$NE$7, 0)), NA()))</f>
        <v>#N/A</v>
      </c>
      <c r="AM121" s="10" t="e" cm="1">
        <f t="array" ref="AM121">IF(OR(AM$4="", 'Game Setup'!$NM124=""), NA(), IFERROR(INDEX('Game Setup'!$ML124:$NE124, 'Game Setup'!$NF124, MATCH(AM$4, 'Game Setup'!$ML$7:$NE$7, 0)), NA()))</f>
        <v>#N/A</v>
      </c>
      <c r="AN121" s="10" t="e">
        <f>IF('Game Setup'!$NM124="", NA(), 'Game Setup'!$NG124)</f>
        <v>#N/A</v>
      </c>
    </row>
    <row r="122" spans="34:40" hidden="1" x14ac:dyDescent="0.25">
      <c r="AH122" s="10" t="e" cm="1">
        <f t="array" ref="AH122">IF(OR(AH$4="", 'Game Setup'!$NM125=""), NA(), IFERROR(INDEX('Game Setup'!$ML125:$NE125, 'Game Setup'!$NF125, MATCH(AH$4, 'Game Setup'!$ML$7:$NE$7, 0)), NA()))</f>
        <v>#N/A</v>
      </c>
      <c r="AI122" s="10" t="e" cm="1">
        <f t="array" ref="AI122">IF(OR(AI$4="", 'Game Setup'!$NM125=""), NA(), IFERROR(INDEX('Game Setup'!$ML125:$NE125, 'Game Setup'!$NF125, MATCH(AI$4, 'Game Setup'!$ML$7:$NE$7, 0)), NA()))</f>
        <v>#N/A</v>
      </c>
      <c r="AJ122" s="10" t="e" cm="1">
        <f t="array" ref="AJ122">IF(OR(AJ$4="", 'Game Setup'!$NM125=""), NA(), IFERROR(INDEX('Game Setup'!$ML125:$NE125, 'Game Setup'!$NF125, MATCH(AJ$4, 'Game Setup'!$ML$7:$NE$7, 0)), NA()))</f>
        <v>#N/A</v>
      </c>
      <c r="AK122" s="10" t="e" cm="1">
        <f t="array" ref="AK122">IF(OR(AK$4="", 'Game Setup'!$NM125=""), NA(), IFERROR(INDEX('Game Setup'!$ML125:$NE125, 'Game Setup'!$NF125, MATCH(AK$4, 'Game Setup'!$ML$7:$NE$7, 0)), NA()))</f>
        <v>#N/A</v>
      </c>
      <c r="AL122" s="10" t="e" cm="1">
        <f t="array" ref="AL122">IF(OR(AL$4="", 'Game Setup'!$NM125=""), NA(), IFERROR(INDEX('Game Setup'!$ML125:$NE125, 'Game Setup'!$NF125, MATCH(AL$4, 'Game Setup'!$ML$7:$NE$7, 0)), NA()))</f>
        <v>#N/A</v>
      </c>
      <c r="AM122" s="10" t="e" cm="1">
        <f t="array" ref="AM122">IF(OR(AM$4="", 'Game Setup'!$NM125=""), NA(), IFERROR(INDEX('Game Setup'!$ML125:$NE125, 'Game Setup'!$NF125, MATCH(AM$4, 'Game Setup'!$ML$7:$NE$7, 0)), NA()))</f>
        <v>#N/A</v>
      </c>
      <c r="AN122" s="10" t="e">
        <f>IF('Game Setup'!$NM125="", NA(), 'Game Setup'!$NG125)</f>
        <v>#N/A</v>
      </c>
    </row>
    <row r="123" spans="34:40" hidden="1" x14ac:dyDescent="0.25">
      <c r="AH123" s="10" t="e" cm="1">
        <f t="array" ref="AH123">IF(OR(AH$4="", 'Game Setup'!$NM126=""), NA(), IFERROR(INDEX('Game Setup'!$ML126:$NE126, 'Game Setup'!$NF126, MATCH(AH$4, 'Game Setup'!$ML$7:$NE$7, 0)), NA()))</f>
        <v>#N/A</v>
      </c>
      <c r="AI123" s="10" t="e" cm="1">
        <f t="array" ref="AI123">IF(OR(AI$4="", 'Game Setup'!$NM126=""), NA(), IFERROR(INDEX('Game Setup'!$ML126:$NE126, 'Game Setup'!$NF126, MATCH(AI$4, 'Game Setup'!$ML$7:$NE$7, 0)), NA()))</f>
        <v>#N/A</v>
      </c>
      <c r="AJ123" s="10" t="e" cm="1">
        <f t="array" ref="AJ123">IF(OR(AJ$4="", 'Game Setup'!$NM126=""), NA(), IFERROR(INDEX('Game Setup'!$ML126:$NE126, 'Game Setup'!$NF126, MATCH(AJ$4, 'Game Setup'!$ML$7:$NE$7, 0)), NA()))</f>
        <v>#N/A</v>
      </c>
      <c r="AK123" s="10" t="e" cm="1">
        <f t="array" ref="AK123">IF(OR(AK$4="", 'Game Setup'!$NM126=""), NA(), IFERROR(INDEX('Game Setup'!$ML126:$NE126, 'Game Setup'!$NF126, MATCH(AK$4, 'Game Setup'!$ML$7:$NE$7, 0)), NA()))</f>
        <v>#N/A</v>
      </c>
      <c r="AL123" s="10" t="e" cm="1">
        <f t="array" ref="AL123">IF(OR(AL$4="", 'Game Setup'!$NM126=""), NA(), IFERROR(INDEX('Game Setup'!$ML126:$NE126, 'Game Setup'!$NF126, MATCH(AL$4, 'Game Setup'!$ML$7:$NE$7, 0)), NA()))</f>
        <v>#N/A</v>
      </c>
      <c r="AM123" s="10" t="e" cm="1">
        <f t="array" ref="AM123">IF(OR(AM$4="", 'Game Setup'!$NM126=""), NA(), IFERROR(INDEX('Game Setup'!$ML126:$NE126, 'Game Setup'!$NF126, MATCH(AM$4, 'Game Setup'!$ML$7:$NE$7, 0)), NA()))</f>
        <v>#N/A</v>
      </c>
      <c r="AN123" s="10" t="e">
        <f>IF('Game Setup'!$NM126="", NA(), 'Game Setup'!$NG126)</f>
        <v>#N/A</v>
      </c>
    </row>
    <row r="124" spans="34:40" hidden="1" x14ac:dyDescent="0.25">
      <c r="AH124" s="10" t="e" cm="1">
        <f t="array" ref="AH124">IF(OR(AH$4="", 'Game Setup'!$NM127=""), NA(), IFERROR(INDEX('Game Setup'!$ML127:$NE127, 'Game Setup'!$NF127, MATCH(AH$4, 'Game Setup'!$ML$7:$NE$7, 0)), NA()))</f>
        <v>#N/A</v>
      </c>
      <c r="AI124" s="10" t="e" cm="1">
        <f t="array" ref="AI124">IF(OR(AI$4="", 'Game Setup'!$NM127=""), NA(), IFERROR(INDEX('Game Setup'!$ML127:$NE127, 'Game Setup'!$NF127, MATCH(AI$4, 'Game Setup'!$ML$7:$NE$7, 0)), NA()))</f>
        <v>#N/A</v>
      </c>
      <c r="AJ124" s="10" t="e" cm="1">
        <f t="array" ref="AJ124">IF(OR(AJ$4="", 'Game Setup'!$NM127=""), NA(), IFERROR(INDEX('Game Setup'!$ML127:$NE127, 'Game Setup'!$NF127, MATCH(AJ$4, 'Game Setup'!$ML$7:$NE$7, 0)), NA()))</f>
        <v>#N/A</v>
      </c>
      <c r="AK124" s="10" t="e" cm="1">
        <f t="array" ref="AK124">IF(OR(AK$4="", 'Game Setup'!$NM127=""), NA(), IFERROR(INDEX('Game Setup'!$ML127:$NE127, 'Game Setup'!$NF127, MATCH(AK$4, 'Game Setup'!$ML$7:$NE$7, 0)), NA()))</f>
        <v>#N/A</v>
      </c>
      <c r="AL124" s="10" t="e" cm="1">
        <f t="array" ref="AL124">IF(OR(AL$4="", 'Game Setup'!$NM127=""), NA(), IFERROR(INDEX('Game Setup'!$ML127:$NE127, 'Game Setup'!$NF127, MATCH(AL$4, 'Game Setup'!$ML$7:$NE$7, 0)), NA()))</f>
        <v>#N/A</v>
      </c>
      <c r="AM124" s="10" t="e" cm="1">
        <f t="array" ref="AM124">IF(OR(AM$4="", 'Game Setup'!$NM127=""), NA(), IFERROR(INDEX('Game Setup'!$ML127:$NE127, 'Game Setup'!$NF127, MATCH(AM$4, 'Game Setup'!$ML$7:$NE$7, 0)), NA()))</f>
        <v>#N/A</v>
      </c>
      <c r="AN124" s="10" t="e">
        <f>IF('Game Setup'!$NM127="", NA(), 'Game Setup'!$NG127)</f>
        <v>#N/A</v>
      </c>
    </row>
    <row r="125" spans="34:40" hidden="1" x14ac:dyDescent="0.25">
      <c r="AH125" s="10" t="e" cm="1">
        <f t="array" ref="AH125">IF(OR(AH$4="", 'Game Setup'!$NM128=""), NA(), IFERROR(INDEX('Game Setup'!$ML128:$NE128, 'Game Setup'!$NF128, MATCH(AH$4, 'Game Setup'!$ML$7:$NE$7, 0)), NA()))</f>
        <v>#N/A</v>
      </c>
      <c r="AI125" s="10" t="e" cm="1">
        <f t="array" ref="AI125">IF(OR(AI$4="", 'Game Setup'!$NM128=""), NA(), IFERROR(INDEX('Game Setup'!$ML128:$NE128, 'Game Setup'!$NF128, MATCH(AI$4, 'Game Setup'!$ML$7:$NE$7, 0)), NA()))</f>
        <v>#N/A</v>
      </c>
      <c r="AJ125" s="10" t="e" cm="1">
        <f t="array" ref="AJ125">IF(OR(AJ$4="", 'Game Setup'!$NM128=""), NA(), IFERROR(INDEX('Game Setup'!$ML128:$NE128, 'Game Setup'!$NF128, MATCH(AJ$4, 'Game Setup'!$ML$7:$NE$7, 0)), NA()))</f>
        <v>#N/A</v>
      </c>
      <c r="AK125" s="10" t="e" cm="1">
        <f t="array" ref="AK125">IF(OR(AK$4="", 'Game Setup'!$NM128=""), NA(), IFERROR(INDEX('Game Setup'!$ML128:$NE128, 'Game Setup'!$NF128, MATCH(AK$4, 'Game Setup'!$ML$7:$NE$7, 0)), NA()))</f>
        <v>#N/A</v>
      </c>
      <c r="AL125" s="10" t="e" cm="1">
        <f t="array" ref="AL125">IF(OR(AL$4="", 'Game Setup'!$NM128=""), NA(), IFERROR(INDEX('Game Setup'!$ML128:$NE128, 'Game Setup'!$NF128, MATCH(AL$4, 'Game Setup'!$ML$7:$NE$7, 0)), NA()))</f>
        <v>#N/A</v>
      </c>
      <c r="AM125" s="10" t="e" cm="1">
        <f t="array" ref="AM125">IF(OR(AM$4="", 'Game Setup'!$NM128=""), NA(), IFERROR(INDEX('Game Setup'!$ML128:$NE128, 'Game Setup'!$NF128, MATCH(AM$4, 'Game Setup'!$ML$7:$NE$7, 0)), NA()))</f>
        <v>#N/A</v>
      </c>
      <c r="AN125" s="10" t="e">
        <f>IF('Game Setup'!$NM128="", NA(), 'Game Setup'!$NG128)</f>
        <v>#N/A</v>
      </c>
    </row>
    <row r="126" spans="34:40" hidden="1" x14ac:dyDescent="0.25">
      <c r="AH126" s="10" t="e" cm="1">
        <f t="array" ref="AH126">IF(OR(AH$4="", 'Game Setup'!$NM129=""), NA(), IFERROR(INDEX('Game Setup'!$ML129:$NE129, 'Game Setup'!$NF129, MATCH(AH$4, 'Game Setup'!$ML$7:$NE$7, 0)), NA()))</f>
        <v>#N/A</v>
      </c>
      <c r="AI126" s="10" t="e" cm="1">
        <f t="array" ref="AI126">IF(OR(AI$4="", 'Game Setup'!$NM129=""), NA(), IFERROR(INDEX('Game Setup'!$ML129:$NE129, 'Game Setup'!$NF129, MATCH(AI$4, 'Game Setup'!$ML$7:$NE$7, 0)), NA()))</f>
        <v>#N/A</v>
      </c>
      <c r="AJ126" s="10" t="e" cm="1">
        <f t="array" ref="AJ126">IF(OR(AJ$4="", 'Game Setup'!$NM129=""), NA(), IFERROR(INDEX('Game Setup'!$ML129:$NE129, 'Game Setup'!$NF129, MATCH(AJ$4, 'Game Setup'!$ML$7:$NE$7, 0)), NA()))</f>
        <v>#N/A</v>
      </c>
      <c r="AK126" s="10" t="e" cm="1">
        <f t="array" ref="AK126">IF(OR(AK$4="", 'Game Setup'!$NM129=""), NA(), IFERROR(INDEX('Game Setup'!$ML129:$NE129, 'Game Setup'!$NF129, MATCH(AK$4, 'Game Setup'!$ML$7:$NE$7, 0)), NA()))</f>
        <v>#N/A</v>
      </c>
      <c r="AL126" s="10" t="e" cm="1">
        <f t="array" ref="AL126">IF(OR(AL$4="", 'Game Setup'!$NM129=""), NA(), IFERROR(INDEX('Game Setup'!$ML129:$NE129, 'Game Setup'!$NF129, MATCH(AL$4, 'Game Setup'!$ML$7:$NE$7, 0)), NA()))</f>
        <v>#N/A</v>
      </c>
      <c r="AM126" s="10" t="e" cm="1">
        <f t="array" ref="AM126">IF(OR(AM$4="", 'Game Setup'!$NM129=""), NA(), IFERROR(INDEX('Game Setup'!$ML129:$NE129, 'Game Setup'!$NF129, MATCH(AM$4, 'Game Setup'!$ML$7:$NE$7, 0)), NA()))</f>
        <v>#N/A</v>
      </c>
      <c r="AN126" s="10" t="e">
        <f>IF('Game Setup'!$NM129="", NA(), 'Game Setup'!$NG129)</f>
        <v>#N/A</v>
      </c>
    </row>
    <row r="127" spans="34:40" hidden="1" x14ac:dyDescent="0.25">
      <c r="AH127" s="10" t="e" cm="1">
        <f t="array" ref="AH127">IF(OR(AH$4="", 'Game Setup'!$NM130=""), NA(), IFERROR(INDEX('Game Setup'!$ML130:$NE130, 'Game Setup'!$NF130, MATCH(AH$4, 'Game Setup'!$ML$7:$NE$7, 0)), NA()))</f>
        <v>#N/A</v>
      </c>
      <c r="AI127" s="10" t="e" cm="1">
        <f t="array" ref="AI127">IF(OR(AI$4="", 'Game Setup'!$NM130=""), NA(), IFERROR(INDEX('Game Setup'!$ML130:$NE130, 'Game Setup'!$NF130, MATCH(AI$4, 'Game Setup'!$ML$7:$NE$7, 0)), NA()))</f>
        <v>#N/A</v>
      </c>
      <c r="AJ127" s="10" t="e" cm="1">
        <f t="array" ref="AJ127">IF(OR(AJ$4="", 'Game Setup'!$NM130=""), NA(), IFERROR(INDEX('Game Setup'!$ML130:$NE130, 'Game Setup'!$NF130, MATCH(AJ$4, 'Game Setup'!$ML$7:$NE$7, 0)), NA()))</f>
        <v>#N/A</v>
      </c>
      <c r="AK127" s="10" t="e" cm="1">
        <f t="array" ref="AK127">IF(OR(AK$4="", 'Game Setup'!$NM130=""), NA(), IFERROR(INDEX('Game Setup'!$ML130:$NE130, 'Game Setup'!$NF130, MATCH(AK$4, 'Game Setup'!$ML$7:$NE$7, 0)), NA()))</f>
        <v>#N/A</v>
      </c>
      <c r="AL127" s="10" t="e" cm="1">
        <f t="array" ref="AL127">IF(OR(AL$4="", 'Game Setup'!$NM130=""), NA(), IFERROR(INDEX('Game Setup'!$ML130:$NE130, 'Game Setup'!$NF130, MATCH(AL$4, 'Game Setup'!$ML$7:$NE$7, 0)), NA()))</f>
        <v>#N/A</v>
      </c>
      <c r="AM127" s="10" t="e" cm="1">
        <f t="array" ref="AM127">IF(OR(AM$4="", 'Game Setup'!$NM130=""), NA(), IFERROR(INDEX('Game Setup'!$ML130:$NE130, 'Game Setup'!$NF130, MATCH(AM$4, 'Game Setup'!$ML$7:$NE$7, 0)), NA()))</f>
        <v>#N/A</v>
      </c>
      <c r="AN127" s="10" t="e">
        <f>IF('Game Setup'!$NM130="", NA(), 'Game Setup'!$NG130)</f>
        <v>#N/A</v>
      </c>
    </row>
    <row r="128" spans="34:40" hidden="1" x14ac:dyDescent="0.25">
      <c r="AH128" s="10" t="e" cm="1">
        <f t="array" ref="AH128">IF(OR(AH$4="", 'Game Setup'!$NM131=""), NA(), IFERROR(INDEX('Game Setup'!$ML131:$NE131, 'Game Setup'!$NF131, MATCH(AH$4, 'Game Setup'!$ML$7:$NE$7, 0)), NA()))</f>
        <v>#N/A</v>
      </c>
      <c r="AI128" s="10" t="e" cm="1">
        <f t="array" ref="AI128">IF(OR(AI$4="", 'Game Setup'!$NM131=""), NA(), IFERROR(INDEX('Game Setup'!$ML131:$NE131, 'Game Setup'!$NF131, MATCH(AI$4, 'Game Setup'!$ML$7:$NE$7, 0)), NA()))</f>
        <v>#N/A</v>
      </c>
      <c r="AJ128" s="10" t="e" cm="1">
        <f t="array" ref="AJ128">IF(OR(AJ$4="", 'Game Setup'!$NM131=""), NA(), IFERROR(INDEX('Game Setup'!$ML131:$NE131, 'Game Setup'!$NF131, MATCH(AJ$4, 'Game Setup'!$ML$7:$NE$7, 0)), NA()))</f>
        <v>#N/A</v>
      </c>
      <c r="AK128" s="10" t="e" cm="1">
        <f t="array" ref="AK128">IF(OR(AK$4="", 'Game Setup'!$NM131=""), NA(), IFERROR(INDEX('Game Setup'!$ML131:$NE131, 'Game Setup'!$NF131, MATCH(AK$4, 'Game Setup'!$ML$7:$NE$7, 0)), NA()))</f>
        <v>#N/A</v>
      </c>
      <c r="AL128" s="10" t="e" cm="1">
        <f t="array" ref="AL128">IF(OR(AL$4="", 'Game Setup'!$NM131=""), NA(), IFERROR(INDEX('Game Setup'!$ML131:$NE131, 'Game Setup'!$NF131, MATCH(AL$4, 'Game Setup'!$ML$7:$NE$7, 0)), NA()))</f>
        <v>#N/A</v>
      </c>
      <c r="AM128" s="10" t="e" cm="1">
        <f t="array" ref="AM128">IF(OR(AM$4="", 'Game Setup'!$NM131=""), NA(), IFERROR(INDEX('Game Setup'!$ML131:$NE131, 'Game Setup'!$NF131, MATCH(AM$4, 'Game Setup'!$ML$7:$NE$7, 0)), NA()))</f>
        <v>#N/A</v>
      </c>
      <c r="AN128" s="10" t="e">
        <f>IF('Game Setup'!$NM131="", NA(), 'Game Setup'!$NG131)</f>
        <v>#N/A</v>
      </c>
    </row>
    <row r="129" spans="34:40" hidden="1" x14ac:dyDescent="0.25">
      <c r="AH129" s="10" t="e" cm="1">
        <f t="array" ref="AH129">IF(OR(AH$4="", 'Game Setup'!$NM132=""), NA(), IFERROR(INDEX('Game Setup'!$ML132:$NE132, 'Game Setup'!$NF132, MATCH(AH$4, 'Game Setup'!$ML$7:$NE$7, 0)), NA()))</f>
        <v>#N/A</v>
      </c>
      <c r="AI129" s="10" t="e" cm="1">
        <f t="array" ref="AI129">IF(OR(AI$4="", 'Game Setup'!$NM132=""), NA(), IFERROR(INDEX('Game Setup'!$ML132:$NE132, 'Game Setup'!$NF132, MATCH(AI$4, 'Game Setup'!$ML$7:$NE$7, 0)), NA()))</f>
        <v>#N/A</v>
      </c>
      <c r="AJ129" s="10" t="e" cm="1">
        <f t="array" ref="AJ129">IF(OR(AJ$4="", 'Game Setup'!$NM132=""), NA(), IFERROR(INDEX('Game Setup'!$ML132:$NE132, 'Game Setup'!$NF132, MATCH(AJ$4, 'Game Setup'!$ML$7:$NE$7, 0)), NA()))</f>
        <v>#N/A</v>
      </c>
      <c r="AK129" s="10" t="e" cm="1">
        <f t="array" ref="AK129">IF(OR(AK$4="", 'Game Setup'!$NM132=""), NA(), IFERROR(INDEX('Game Setup'!$ML132:$NE132, 'Game Setup'!$NF132, MATCH(AK$4, 'Game Setup'!$ML$7:$NE$7, 0)), NA()))</f>
        <v>#N/A</v>
      </c>
      <c r="AL129" s="10" t="e" cm="1">
        <f t="array" ref="AL129">IF(OR(AL$4="", 'Game Setup'!$NM132=""), NA(), IFERROR(INDEX('Game Setup'!$ML132:$NE132, 'Game Setup'!$NF132, MATCH(AL$4, 'Game Setup'!$ML$7:$NE$7, 0)), NA()))</f>
        <v>#N/A</v>
      </c>
      <c r="AM129" s="10" t="e" cm="1">
        <f t="array" ref="AM129">IF(OR(AM$4="", 'Game Setup'!$NM132=""), NA(), IFERROR(INDEX('Game Setup'!$ML132:$NE132, 'Game Setup'!$NF132, MATCH(AM$4, 'Game Setup'!$ML$7:$NE$7, 0)), NA()))</f>
        <v>#N/A</v>
      </c>
      <c r="AN129" s="10" t="e">
        <f>IF('Game Setup'!$NM132="", NA(), 'Game Setup'!$NG132)</f>
        <v>#N/A</v>
      </c>
    </row>
    <row r="130" spans="34:40" hidden="1" x14ac:dyDescent="0.25">
      <c r="AH130" s="10" t="e" cm="1">
        <f t="array" ref="AH130">IF(OR(AH$4="", 'Game Setup'!$NM133=""), NA(), IFERROR(INDEX('Game Setup'!$ML133:$NE133, 'Game Setup'!$NF133, MATCH(AH$4, 'Game Setup'!$ML$7:$NE$7, 0)), NA()))</f>
        <v>#N/A</v>
      </c>
      <c r="AI130" s="10" t="e" cm="1">
        <f t="array" ref="AI130">IF(OR(AI$4="", 'Game Setup'!$NM133=""), NA(), IFERROR(INDEX('Game Setup'!$ML133:$NE133, 'Game Setup'!$NF133, MATCH(AI$4, 'Game Setup'!$ML$7:$NE$7, 0)), NA()))</f>
        <v>#N/A</v>
      </c>
      <c r="AJ130" s="10" t="e" cm="1">
        <f t="array" ref="AJ130">IF(OR(AJ$4="", 'Game Setup'!$NM133=""), NA(), IFERROR(INDEX('Game Setup'!$ML133:$NE133, 'Game Setup'!$NF133, MATCH(AJ$4, 'Game Setup'!$ML$7:$NE$7, 0)), NA()))</f>
        <v>#N/A</v>
      </c>
      <c r="AK130" s="10" t="e" cm="1">
        <f t="array" ref="AK130">IF(OR(AK$4="", 'Game Setup'!$NM133=""), NA(), IFERROR(INDEX('Game Setup'!$ML133:$NE133, 'Game Setup'!$NF133, MATCH(AK$4, 'Game Setup'!$ML$7:$NE$7, 0)), NA()))</f>
        <v>#N/A</v>
      </c>
      <c r="AL130" s="10" t="e" cm="1">
        <f t="array" ref="AL130">IF(OR(AL$4="", 'Game Setup'!$NM133=""), NA(), IFERROR(INDEX('Game Setup'!$ML133:$NE133, 'Game Setup'!$NF133, MATCH(AL$4, 'Game Setup'!$ML$7:$NE$7, 0)), NA()))</f>
        <v>#N/A</v>
      </c>
      <c r="AM130" s="10" t="e" cm="1">
        <f t="array" ref="AM130">IF(OR(AM$4="", 'Game Setup'!$NM133=""), NA(), IFERROR(INDEX('Game Setup'!$ML133:$NE133, 'Game Setup'!$NF133, MATCH(AM$4, 'Game Setup'!$ML$7:$NE$7, 0)), NA()))</f>
        <v>#N/A</v>
      </c>
      <c r="AN130" s="10" t="e">
        <f>IF('Game Setup'!$NM133="", NA(), 'Game Setup'!$NG133)</f>
        <v>#N/A</v>
      </c>
    </row>
    <row r="131" spans="34:40" hidden="1" x14ac:dyDescent="0.25">
      <c r="AH131" s="10" t="e" cm="1">
        <f t="array" ref="AH131">IF(OR(AH$4="", 'Game Setup'!$NM134=""), NA(), IFERROR(INDEX('Game Setup'!$ML134:$NE134, 'Game Setup'!$NF134, MATCH(AH$4, 'Game Setup'!$ML$7:$NE$7, 0)), NA()))</f>
        <v>#N/A</v>
      </c>
      <c r="AI131" s="10" t="e" cm="1">
        <f t="array" ref="AI131">IF(OR(AI$4="", 'Game Setup'!$NM134=""), NA(), IFERROR(INDEX('Game Setup'!$ML134:$NE134, 'Game Setup'!$NF134, MATCH(AI$4, 'Game Setup'!$ML$7:$NE$7, 0)), NA()))</f>
        <v>#N/A</v>
      </c>
      <c r="AJ131" s="10" t="e" cm="1">
        <f t="array" ref="AJ131">IF(OR(AJ$4="", 'Game Setup'!$NM134=""), NA(), IFERROR(INDEX('Game Setup'!$ML134:$NE134, 'Game Setup'!$NF134, MATCH(AJ$4, 'Game Setup'!$ML$7:$NE$7, 0)), NA()))</f>
        <v>#N/A</v>
      </c>
      <c r="AK131" s="10" t="e" cm="1">
        <f t="array" ref="AK131">IF(OR(AK$4="", 'Game Setup'!$NM134=""), NA(), IFERROR(INDEX('Game Setup'!$ML134:$NE134, 'Game Setup'!$NF134, MATCH(AK$4, 'Game Setup'!$ML$7:$NE$7, 0)), NA()))</f>
        <v>#N/A</v>
      </c>
      <c r="AL131" s="10" t="e" cm="1">
        <f t="array" ref="AL131">IF(OR(AL$4="", 'Game Setup'!$NM134=""), NA(), IFERROR(INDEX('Game Setup'!$ML134:$NE134, 'Game Setup'!$NF134, MATCH(AL$4, 'Game Setup'!$ML$7:$NE$7, 0)), NA()))</f>
        <v>#N/A</v>
      </c>
      <c r="AM131" s="10" t="e" cm="1">
        <f t="array" ref="AM131">IF(OR(AM$4="", 'Game Setup'!$NM134=""), NA(), IFERROR(INDEX('Game Setup'!$ML134:$NE134, 'Game Setup'!$NF134, MATCH(AM$4, 'Game Setup'!$ML$7:$NE$7, 0)), NA()))</f>
        <v>#N/A</v>
      </c>
      <c r="AN131" s="10" t="e">
        <f>IF('Game Setup'!$NM134="", NA(), 'Game Setup'!$NG134)</f>
        <v>#N/A</v>
      </c>
    </row>
    <row r="132" spans="34:40" hidden="1" x14ac:dyDescent="0.25">
      <c r="AH132" s="10" t="e" cm="1">
        <f t="array" ref="AH132">IF(OR(AH$4="", 'Game Setup'!$NM135=""), NA(), IFERROR(INDEX('Game Setup'!$ML135:$NE135, 'Game Setup'!$NF135, MATCH(AH$4, 'Game Setup'!$ML$7:$NE$7, 0)), NA()))</f>
        <v>#N/A</v>
      </c>
      <c r="AI132" s="10" t="e" cm="1">
        <f t="array" ref="AI132">IF(OR(AI$4="", 'Game Setup'!$NM135=""), NA(), IFERROR(INDEX('Game Setup'!$ML135:$NE135, 'Game Setup'!$NF135, MATCH(AI$4, 'Game Setup'!$ML$7:$NE$7, 0)), NA()))</f>
        <v>#N/A</v>
      </c>
      <c r="AJ132" s="10" t="e" cm="1">
        <f t="array" ref="AJ132">IF(OR(AJ$4="", 'Game Setup'!$NM135=""), NA(), IFERROR(INDEX('Game Setup'!$ML135:$NE135, 'Game Setup'!$NF135, MATCH(AJ$4, 'Game Setup'!$ML$7:$NE$7, 0)), NA()))</f>
        <v>#N/A</v>
      </c>
      <c r="AK132" s="10" t="e" cm="1">
        <f t="array" ref="AK132">IF(OR(AK$4="", 'Game Setup'!$NM135=""), NA(), IFERROR(INDEX('Game Setup'!$ML135:$NE135, 'Game Setup'!$NF135, MATCH(AK$4, 'Game Setup'!$ML$7:$NE$7, 0)), NA()))</f>
        <v>#N/A</v>
      </c>
      <c r="AL132" s="10" t="e" cm="1">
        <f t="array" ref="AL132">IF(OR(AL$4="", 'Game Setup'!$NM135=""), NA(), IFERROR(INDEX('Game Setup'!$ML135:$NE135, 'Game Setup'!$NF135, MATCH(AL$4, 'Game Setup'!$ML$7:$NE$7, 0)), NA()))</f>
        <v>#N/A</v>
      </c>
      <c r="AM132" s="10" t="e" cm="1">
        <f t="array" ref="AM132">IF(OR(AM$4="", 'Game Setup'!$NM135=""), NA(), IFERROR(INDEX('Game Setup'!$ML135:$NE135, 'Game Setup'!$NF135, MATCH(AM$4, 'Game Setup'!$ML$7:$NE$7, 0)), NA()))</f>
        <v>#N/A</v>
      </c>
      <c r="AN132" s="10" t="e">
        <f>IF('Game Setup'!$NM135="", NA(), 'Game Setup'!$NG135)</f>
        <v>#N/A</v>
      </c>
    </row>
    <row r="133" spans="34:40" hidden="1" x14ac:dyDescent="0.25">
      <c r="AH133" s="10" t="e" cm="1">
        <f t="array" ref="AH133">IF(OR(AH$4="", 'Game Setup'!$NM136=""), NA(), IFERROR(INDEX('Game Setup'!$ML136:$NE136, 'Game Setup'!$NF136, MATCH(AH$4, 'Game Setup'!$ML$7:$NE$7, 0)), NA()))</f>
        <v>#N/A</v>
      </c>
      <c r="AI133" s="10" t="e" cm="1">
        <f t="array" ref="AI133">IF(OR(AI$4="", 'Game Setup'!$NM136=""), NA(), IFERROR(INDEX('Game Setup'!$ML136:$NE136, 'Game Setup'!$NF136, MATCH(AI$4, 'Game Setup'!$ML$7:$NE$7, 0)), NA()))</f>
        <v>#N/A</v>
      </c>
      <c r="AJ133" s="10" t="e" cm="1">
        <f t="array" ref="AJ133">IF(OR(AJ$4="", 'Game Setup'!$NM136=""), NA(), IFERROR(INDEX('Game Setup'!$ML136:$NE136, 'Game Setup'!$NF136, MATCH(AJ$4, 'Game Setup'!$ML$7:$NE$7, 0)), NA()))</f>
        <v>#N/A</v>
      </c>
      <c r="AK133" s="10" t="e" cm="1">
        <f t="array" ref="AK133">IF(OR(AK$4="", 'Game Setup'!$NM136=""), NA(), IFERROR(INDEX('Game Setup'!$ML136:$NE136, 'Game Setup'!$NF136, MATCH(AK$4, 'Game Setup'!$ML$7:$NE$7, 0)), NA()))</f>
        <v>#N/A</v>
      </c>
      <c r="AL133" s="10" t="e" cm="1">
        <f t="array" ref="AL133">IF(OR(AL$4="", 'Game Setup'!$NM136=""), NA(), IFERROR(INDEX('Game Setup'!$ML136:$NE136, 'Game Setup'!$NF136, MATCH(AL$4, 'Game Setup'!$ML$7:$NE$7, 0)), NA()))</f>
        <v>#N/A</v>
      </c>
      <c r="AM133" s="10" t="e" cm="1">
        <f t="array" ref="AM133">IF(OR(AM$4="", 'Game Setup'!$NM136=""), NA(), IFERROR(INDEX('Game Setup'!$ML136:$NE136, 'Game Setup'!$NF136, MATCH(AM$4, 'Game Setup'!$ML$7:$NE$7, 0)), NA()))</f>
        <v>#N/A</v>
      </c>
      <c r="AN133" s="10" t="e">
        <f>IF('Game Setup'!$NM136="", NA(), 'Game Setup'!$NG136)</f>
        <v>#N/A</v>
      </c>
    </row>
    <row r="134" spans="34:40" hidden="1" x14ac:dyDescent="0.25">
      <c r="AH134" s="10" t="e" cm="1">
        <f t="array" ref="AH134">IF(OR(AH$4="", 'Game Setup'!$NM137=""), NA(), IFERROR(INDEX('Game Setup'!$ML137:$NE137, 'Game Setup'!$NF137, MATCH(AH$4, 'Game Setup'!$ML$7:$NE$7, 0)), NA()))</f>
        <v>#N/A</v>
      </c>
      <c r="AI134" s="10" t="e" cm="1">
        <f t="array" ref="AI134">IF(OR(AI$4="", 'Game Setup'!$NM137=""), NA(), IFERROR(INDEX('Game Setup'!$ML137:$NE137, 'Game Setup'!$NF137, MATCH(AI$4, 'Game Setup'!$ML$7:$NE$7, 0)), NA()))</f>
        <v>#N/A</v>
      </c>
      <c r="AJ134" s="10" t="e" cm="1">
        <f t="array" ref="AJ134">IF(OR(AJ$4="", 'Game Setup'!$NM137=""), NA(), IFERROR(INDEX('Game Setup'!$ML137:$NE137, 'Game Setup'!$NF137, MATCH(AJ$4, 'Game Setup'!$ML$7:$NE$7, 0)), NA()))</f>
        <v>#N/A</v>
      </c>
      <c r="AK134" s="10" t="e" cm="1">
        <f t="array" ref="AK134">IF(OR(AK$4="", 'Game Setup'!$NM137=""), NA(), IFERROR(INDEX('Game Setup'!$ML137:$NE137, 'Game Setup'!$NF137, MATCH(AK$4, 'Game Setup'!$ML$7:$NE$7, 0)), NA()))</f>
        <v>#N/A</v>
      </c>
      <c r="AL134" s="10" t="e" cm="1">
        <f t="array" ref="AL134">IF(OR(AL$4="", 'Game Setup'!$NM137=""), NA(), IFERROR(INDEX('Game Setup'!$ML137:$NE137, 'Game Setup'!$NF137, MATCH(AL$4, 'Game Setup'!$ML$7:$NE$7, 0)), NA()))</f>
        <v>#N/A</v>
      </c>
      <c r="AM134" s="10" t="e" cm="1">
        <f t="array" ref="AM134">IF(OR(AM$4="", 'Game Setup'!$NM137=""), NA(), IFERROR(INDEX('Game Setup'!$ML137:$NE137, 'Game Setup'!$NF137, MATCH(AM$4, 'Game Setup'!$ML$7:$NE$7, 0)), NA()))</f>
        <v>#N/A</v>
      </c>
      <c r="AN134" s="10" t="e">
        <f>IF('Game Setup'!$NM137="", NA(), 'Game Setup'!$NG137)</f>
        <v>#N/A</v>
      </c>
    </row>
    <row r="135" spans="34:40" hidden="1" x14ac:dyDescent="0.25">
      <c r="AH135" s="10" t="e" cm="1">
        <f t="array" ref="AH135">IF(OR(AH$4="", 'Game Setup'!$NM138=""), NA(), IFERROR(INDEX('Game Setup'!$ML138:$NE138, 'Game Setup'!$NF138, MATCH(AH$4, 'Game Setup'!$ML$7:$NE$7, 0)), NA()))</f>
        <v>#N/A</v>
      </c>
      <c r="AI135" s="10" t="e" cm="1">
        <f t="array" ref="AI135">IF(OR(AI$4="", 'Game Setup'!$NM138=""), NA(), IFERROR(INDEX('Game Setup'!$ML138:$NE138, 'Game Setup'!$NF138, MATCH(AI$4, 'Game Setup'!$ML$7:$NE$7, 0)), NA()))</f>
        <v>#N/A</v>
      </c>
      <c r="AJ135" s="10" t="e" cm="1">
        <f t="array" ref="AJ135">IF(OR(AJ$4="", 'Game Setup'!$NM138=""), NA(), IFERROR(INDEX('Game Setup'!$ML138:$NE138, 'Game Setup'!$NF138, MATCH(AJ$4, 'Game Setup'!$ML$7:$NE$7, 0)), NA()))</f>
        <v>#N/A</v>
      </c>
      <c r="AK135" s="10" t="e" cm="1">
        <f t="array" ref="AK135">IF(OR(AK$4="", 'Game Setup'!$NM138=""), NA(), IFERROR(INDEX('Game Setup'!$ML138:$NE138, 'Game Setup'!$NF138, MATCH(AK$4, 'Game Setup'!$ML$7:$NE$7, 0)), NA()))</f>
        <v>#N/A</v>
      </c>
      <c r="AL135" s="10" t="e" cm="1">
        <f t="array" ref="AL135">IF(OR(AL$4="", 'Game Setup'!$NM138=""), NA(), IFERROR(INDEX('Game Setup'!$ML138:$NE138, 'Game Setup'!$NF138, MATCH(AL$4, 'Game Setup'!$ML$7:$NE$7, 0)), NA()))</f>
        <v>#N/A</v>
      </c>
      <c r="AM135" s="10" t="e" cm="1">
        <f t="array" ref="AM135">IF(OR(AM$4="", 'Game Setup'!$NM138=""), NA(), IFERROR(INDEX('Game Setup'!$ML138:$NE138, 'Game Setup'!$NF138, MATCH(AM$4, 'Game Setup'!$ML$7:$NE$7, 0)), NA()))</f>
        <v>#N/A</v>
      </c>
      <c r="AN135" s="10" t="e">
        <f>IF('Game Setup'!$NM138="", NA(), 'Game Setup'!$NG138)</f>
        <v>#N/A</v>
      </c>
    </row>
    <row r="136" spans="34:40" hidden="1" x14ac:dyDescent="0.25">
      <c r="AH136" s="10" t="e" cm="1">
        <f t="array" ref="AH136">IF(OR(AH$4="", 'Game Setup'!$NM139=""), NA(), IFERROR(INDEX('Game Setup'!$ML139:$NE139, 'Game Setup'!$NF139, MATCH(AH$4, 'Game Setup'!$ML$7:$NE$7, 0)), NA()))</f>
        <v>#N/A</v>
      </c>
      <c r="AI136" s="10" t="e" cm="1">
        <f t="array" ref="AI136">IF(OR(AI$4="", 'Game Setup'!$NM139=""), NA(), IFERROR(INDEX('Game Setup'!$ML139:$NE139, 'Game Setup'!$NF139, MATCH(AI$4, 'Game Setup'!$ML$7:$NE$7, 0)), NA()))</f>
        <v>#N/A</v>
      </c>
      <c r="AJ136" s="10" t="e" cm="1">
        <f t="array" ref="AJ136">IF(OR(AJ$4="", 'Game Setup'!$NM139=""), NA(), IFERROR(INDEX('Game Setup'!$ML139:$NE139, 'Game Setup'!$NF139, MATCH(AJ$4, 'Game Setup'!$ML$7:$NE$7, 0)), NA()))</f>
        <v>#N/A</v>
      </c>
      <c r="AK136" s="10" t="e" cm="1">
        <f t="array" ref="AK136">IF(OR(AK$4="", 'Game Setup'!$NM139=""), NA(), IFERROR(INDEX('Game Setup'!$ML139:$NE139, 'Game Setup'!$NF139, MATCH(AK$4, 'Game Setup'!$ML$7:$NE$7, 0)), NA()))</f>
        <v>#N/A</v>
      </c>
      <c r="AL136" s="10" t="e" cm="1">
        <f t="array" ref="AL136">IF(OR(AL$4="", 'Game Setup'!$NM139=""), NA(), IFERROR(INDEX('Game Setup'!$ML139:$NE139, 'Game Setup'!$NF139, MATCH(AL$4, 'Game Setup'!$ML$7:$NE$7, 0)), NA()))</f>
        <v>#N/A</v>
      </c>
      <c r="AM136" s="10" t="e" cm="1">
        <f t="array" ref="AM136">IF(OR(AM$4="", 'Game Setup'!$NM139=""), NA(), IFERROR(INDEX('Game Setup'!$ML139:$NE139, 'Game Setup'!$NF139, MATCH(AM$4, 'Game Setup'!$ML$7:$NE$7, 0)), NA()))</f>
        <v>#N/A</v>
      </c>
      <c r="AN136" s="10" t="e">
        <f>IF('Game Setup'!$NM139="", NA(), 'Game Setup'!$NG139)</f>
        <v>#N/A</v>
      </c>
    </row>
    <row r="137" spans="34:40" hidden="1" x14ac:dyDescent="0.25">
      <c r="AH137" s="10" t="e" cm="1">
        <f t="array" ref="AH137">IF(OR(AH$4="", 'Game Setup'!$NM140=""), NA(), IFERROR(INDEX('Game Setup'!$ML140:$NE140, 'Game Setup'!$NF140, MATCH(AH$4, 'Game Setup'!$ML$7:$NE$7, 0)), NA()))</f>
        <v>#N/A</v>
      </c>
      <c r="AI137" s="10" t="e" cm="1">
        <f t="array" ref="AI137">IF(OR(AI$4="", 'Game Setup'!$NM140=""), NA(), IFERROR(INDEX('Game Setup'!$ML140:$NE140, 'Game Setup'!$NF140, MATCH(AI$4, 'Game Setup'!$ML$7:$NE$7, 0)), NA()))</f>
        <v>#N/A</v>
      </c>
      <c r="AJ137" s="10" t="e" cm="1">
        <f t="array" ref="AJ137">IF(OR(AJ$4="", 'Game Setup'!$NM140=""), NA(), IFERROR(INDEX('Game Setup'!$ML140:$NE140, 'Game Setup'!$NF140, MATCH(AJ$4, 'Game Setup'!$ML$7:$NE$7, 0)), NA()))</f>
        <v>#N/A</v>
      </c>
      <c r="AK137" s="10" t="e" cm="1">
        <f t="array" ref="AK137">IF(OR(AK$4="", 'Game Setup'!$NM140=""), NA(), IFERROR(INDEX('Game Setup'!$ML140:$NE140, 'Game Setup'!$NF140, MATCH(AK$4, 'Game Setup'!$ML$7:$NE$7, 0)), NA()))</f>
        <v>#N/A</v>
      </c>
      <c r="AL137" s="10" t="e" cm="1">
        <f t="array" ref="AL137">IF(OR(AL$4="", 'Game Setup'!$NM140=""), NA(), IFERROR(INDEX('Game Setup'!$ML140:$NE140, 'Game Setup'!$NF140, MATCH(AL$4, 'Game Setup'!$ML$7:$NE$7, 0)), NA()))</f>
        <v>#N/A</v>
      </c>
      <c r="AM137" s="10" t="e" cm="1">
        <f t="array" ref="AM137">IF(OR(AM$4="", 'Game Setup'!$NM140=""), NA(), IFERROR(INDEX('Game Setup'!$ML140:$NE140, 'Game Setup'!$NF140, MATCH(AM$4, 'Game Setup'!$ML$7:$NE$7, 0)), NA()))</f>
        <v>#N/A</v>
      </c>
      <c r="AN137" s="10" t="e">
        <f>IF('Game Setup'!$NM140="", NA(), 'Game Setup'!$NG140)</f>
        <v>#N/A</v>
      </c>
    </row>
    <row r="138" spans="34:40" hidden="1" x14ac:dyDescent="0.25">
      <c r="AH138" s="10" t="e" cm="1">
        <f t="array" ref="AH138">IF(OR(AH$4="", 'Game Setup'!$NM141=""), NA(), IFERROR(INDEX('Game Setup'!$ML141:$NE141, 'Game Setup'!$NF141, MATCH(AH$4, 'Game Setup'!$ML$7:$NE$7, 0)), NA()))</f>
        <v>#N/A</v>
      </c>
      <c r="AI138" s="10" t="e" cm="1">
        <f t="array" ref="AI138">IF(OR(AI$4="", 'Game Setup'!$NM141=""), NA(), IFERROR(INDEX('Game Setup'!$ML141:$NE141, 'Game Setup'!$NF141, MATCH(AI$4, 'Game Setup'!$ML$7:$NE$7, 0)), NA()))</f>
        <v>#N/A</v>
      </c>
      <c r="AJ138" s="10" t="e" cm="1">
        <f t="array" ref="AJ138">IF(OR(AJ$4="", 'Game Setup'!$NM141=""), NA(), IFERROR(INDEX('Game Setup'!$ML141:$NE141, 'Game Setup'!$NF141, MATCH(AJ$4, 'Game Setup'!$ML$7:$NE$7, 0)), NA()))</f>
        <v>#N/A</v>
      </c>
      <c r="AK138" s="10" t="e" cm="1">
        <f t="array" ref="AK138">IF(OR(AK$4="", 'Game Setup'!$NM141=""), NA(), IFERROR(INDEX('Game Setup'!$ML141:$NE141, 'Game Setup'!$NF141, MATCH(AK$4, 'Game Setup'!$ML$7:$NE$7, 0)), NA()))</f>
        <v>#N/A</v>
      </c>
      <c r="AL138" s="10" t="e" cm="1">
        <f t="array" ref="AL138">IF(OR(AL$4="", 'Game Setup'!$NM141=""), NA(), IFERROR(INDEX('Game Setup'!$ML141:$NE141, 'Game Setup'!$NF141, MATCH(AL$4, 'Game Setup'!$ML$7:$NE$7, 0)), NA()))</f>
        <v>#N/A</v>
      </c>
      <c r="AM138" s="10" t="e" cm="1">
        <f t="array" ref="AM138">IF(OR(AM$4="", 'Game Setup'!$NM141=""), NA(), IFERROR(INDEX('Game Setup'!$ML141:$NE141, 'Game Setup'!$NF141, MATCH(AM$4, 'Game Setup'!$ML$7:$NE$7, 0)), NA()))</f>
        <v>#N/A</v>
      </c>
      <c r="AN138" s="10" t="e">
        <f>IF('Game Setup'!$NM141="", NA(), 'Game Setup'!$NG141)</f>
        <v>#N/A</v>
      </c>
    </row>
    <row r="139" spans="34:40" hidden="1" x14ac:dyDescent="0.25">
      <c r="AH139" s="10" t="e" cm="1">
        <f t="array" ref="AH139">IF(OR(AH$4="", 'Game Setup'!$NM142=""), NA(), IFERROR(INDEX('Game Setup'!$ML142:$NE142, 'Game Setup'!$NF142, MATCH(AH$4, 'Game Setup'!$ML$7:$NE$7, 0)), NA()))</f>
        <v>#N/A</v>
      </c>
      <c r="AI139" s="10" t="e" cm="1">
        <f t="array" ref="AI139">IF(OR(AI$4="", 'Game Setup'!$NM142=""), NA(), IFERROR(INDEX('Game Setup'!$ML142:$NE142, 'Game Setup'!$NF142, MATCH(AI$4, 'Game Setup'!$ML$7:$NE$7, 0)), NA()))</f>
        <v>#N/A</v>
      </c>
      <c r="AJ139" s="10" t="e" cm="1">
        <f t="array" ref="AJ139">IF(OR(AJ$4="", 'Game Setup'!$NM142=""), NA(), IFERROR(INDEX('Game Setup'!$ML142:$NE142, 'Game Setup'!$NF142, MATCH(AJ$4, 'Game Setup'!$ML$7:$NE$7, 0)), NA()))</f>
        <v>#N/A</v>
      </c>
      <c r="AK139" s="10" t="e" cm="1">
        <f t="array" ref="AK139">IF(OR(AK$4="", 'Game Setup'!$NM142=""), NA(), IFERROR(INDEX('Game Setup'!$ML142:$NE142, 'Game Setup'!$NF142, MATCH(AK$4, 'Game Setup'!$ML$7:$NE$7, 0)), NA()))</f>
        <v>#N/A</v>
      </c>
      <c r="AL139" s="10" t="e" cm="1">
        <f t="array" ref="AL139">IF(OR(AL$4="", 'Game Setup'!$NM142=""), NA(), IFERROR(INDEX('Game Setup'!$ML142:$NE142, 'Game Setup'!$NF142, MATCH(AL$4, 'Game Setup'!$ML$7:$NE$7, 0)), NA()))</f>
        <v>#N/A</v>
      </c>
      <c r="AM139" s="10" t="e" cm="1">
        <f t="array" ref="AM139">IF(OR(AM$4="", 'Game Setup'!$NM142=""), NA(), IFERROR(INDEX('Game Setup'!$ML142:$NE142, 'Game Setup'!$NF142, MATCH(AM$4, 'Game Setup'!$ML$7:$NE$7, 0)), NA()))</f>
        <v>#N/A</v>
      </c>
      <c r="AN139" s="10" t="e">
        <f>IF('Game Setup'!$NM142="", NA(), 'Game Setup'!$NG142)</f>
        <v>#N/A</v>
      </c>
    </row>
    <row r="140" spans="34:40" hidden="1" x14ac:dyDescent="0.25">
      <c r="AH140" s="10" t="e" cm="1">
        <f t="array" ref="AH140">IF(OR(AH$4="", 'Game Setup'!$NM143=""), NA(), IFERROR(INDEX('Game Setup'!$ML143:$NE143, 'Game Setup'!$NF143, MATCH(AH$4, 'Game Setup'!$ML$7:$NE$7, 0)), NA()))</f>
        <v>#N/A</v>
      </c>
      <c r="AI140" s="10" t="e" cm="1">
        <f t="array" ref="AI140">IF(OR(AI$4="", 'Game Setup'!$NM143=""), NA(), IFERROR(INDEX('Game Setup'!$ML143:$NE143, 'Game Setup'!$NF143, MATCH(AI$4, 'Game Setup'!$ML$7:$NE$7, 0)), NA()))</f>
        <v>#N/A</v>
      </c>
      <c r="AJ140" s="10" t="e" cm="1">
        <f t="array" ref="AJ140">IF(OR(AJ$4="", 'Game Setup'!$NM143=""), NA(), IFERROR(INDEX('Game Setup'!$ML143:$NE143, 'Game Setup'!$NF143, MATCH(AJ$4, 'Game Setup'!$ML$7:$NE$7, 0)), NA()))</f>
        <v>#N/A</v>
      </c>
      <c r="AK140" s="10" t="e" cm="1">
        <f t="array" ref="AK140">IF(OR(AK$4="", 'Game Setup'!$NM143=""), NA(), IFERROR(INDEX('Game Setup'!$ML143:$NE143, 'Game Setup'!$NF143, MATCH(AK$4, 'Game Setup'!$ML$7:$NE$7, 0)), NA()))</f>
        <v>#N/A</v>
      </c>
      <c r="AL140" s="10" t="e" cm="1">
        <f t="array" ref="AL140">IF(OR(AL$4="", 'Game Setup'!$NM143=""), NA(), IFERROR(INDEX('Game Setup'!$ML143:$NE143, 'Game Setup'!$NF143, MATCH(AL$4, 'Game Setup'!$ML$7:$NE$7, 0)), NA()))</f>
        <v>#N/A</v>
      </c>
      <c r="AM140" s="10" t="e" cm="1">
        <f t="array" ref="AM140">IF(OR(AM$4="", 'Game Setup'!$NM143=""), NA(), IFERROR(INDEX('Game Setup'!$ML143:$NE143, 'Game Setup'!$NF143, MATCH(AM$4, 'Game Setup'!$ML$7:$NE$7, 0)), NA()))</f>
        <v>#N/A</v>
      </c>
      <c r="AN140" s="10" t="e">
        <f>IF('Game Setup'!$NM143="", NA(), 'Game Setup'!$NG143)</f>
        <v>#N/A</v>
      </c>
    </row>
    <row r="141" spans="34:40" hidden="1" x14ac:dyDescent="0.25">
      <c r="AH141" s="10" t="e" cm="1">
        <f t="array" ref="AH141">IF(OR(AH$4="", 'Game Setup'!$NM144=""), NA(), IFERROR(INDEX('Game Setup'!$ML144:$NE144, 'Game Setup'!$NF144, MATCH(AH$4, 'Game Setup'!$ML$7:$NE$7, 0)), NA()))</f>
        <v>#N/A</v>
      </c>
      <c r="AI141" s="10" t="e" cm="1">
        <f t="array" ref="AI141">IF(OR(AI$4="", 'Game Setup'!$NM144=""), NA(), IFERROR(INDEX('Game Setup'!$ML144:$NE144, 'Game Setup'!$NF144, MATCH(AI$4, 'Game Setup'!$ML$7:$NE$7, 0)), NA()))</f>
        <v>#N/A</v>
      </c>
      <c r="AJ141" s="10" t="e" cm="1">
        <f t="array" ref="AJ141">IF(OR(AJ$4="", 'Game Setup'!$NM144=""), NA(), IFERROR(INDEX('Game Setup'!$ML144:$NE144, 'Game Setup'!$NF144, MATCH(AJ$4, 'Game Setup'!$ML$7:$NE$7, 0)), NA()))</f>
        <v>#N/A</v>
      </c>
      <c r="AK141" s="10" t="e" cm="1">
        <f t="array" ref="AK141">IF(OR(AK$4="", 'Game Setup'!$NM144=""), NA(), IFERROR(INDEX('Game Setup'!$ML144:$NE144, 'Game Setup'!$NF144, MATCH(AK$4, 'Game Setup'!$ML$7:$NE$7, 0)), NA()))</f>
        <v>#N/A</v>
      </c>
      <c r="AL141" s="10" t="e" cm="1">
        <f t="array" ref="AL141">IF(OR(AL$4="", 'Game Setup'!$NM144=""), NA(), IFERROR(INDEX('Game Setup'!$ML144:$NE144, 'Game Setup'!$NF144, MATCH(AL$4, 'Game Setup'!$ML$7:$NE$7, 0)), NA()))</f>
        <v>#N/A</v>
      </c>
      <c r="AM141" s="10" t="e" cm="1">
        <f t="array" ref="AM141">IF(OR(AM$4="", 'Game Setup'!$NM144=""), NA(), IFERROR(INDEX('Game Setup'!$ML144:$NE144, 'Game Setup'!$NF144, MATCH(AM$4, 'Game Setup'!$ML$7:$NE$7, 0)), NA()))</f>
        <v>#N/A</v>
      </c>
      <c r="AN141" s="10" t="e">
        <f>IF('Game Setup'!$NM144="", NA(), 'Game Setup'!$NG144)</f>
        <v>#N/A</v>
      </c>
    </row>
    <row r="142" spans="34:40" hidden="1" x14ac:dyDescent="0.25">
      <c r="AH142" s="10" t="e" cm="1">
        <f t="array" ref="AH142">IF(OR(AH$4="", 'Game Setup'!$NM145=""), NA(), IFERROR(INDEX('Game Setup'!$ML145:$NE145, 'Game Setup'!$NF145, MATCH(AH$4, 'Game Setup'!$ML$7:$NE$7, 0)), NA()))</f>
        <v>#N/A</v>
      </c>
      <c r="AI142" s="10" t="e" cm="1">
        <f t="array" ref="AI142">IF(OR(AI$4="", 'Game Setup'!$NM145=""), NA(), IFERROR(INDEX('Game Setup'!$ML145:$NE145, 'Game Setup'!$NF145, MATCH(AI$4, 'Game Setup'!$ML$7:$NE$7, 0)), NA()))</f>
        <v>#N/A</v>
      </c>
      <c r="AJ142" s="10" t="e" cm="1">
        <f t="array" ref="AJ142">IF(OR(AJ$4="", 'Game Setup'!$NM145=""), NA(), IFERROR(INDEX('Game Setup'!$ML145:$NE145, 'Game Setup'!$NF145, MATCH(AJ$4, 'Game Setup'!$ML$7:$NE$7, 0)), NA()))</f>
        <v>#N/A</v>
      </c>
      <c r="AK142" s="10" t="e" cm="1">
        <f t="array" ref="AK142">IF(OR(AK$4="", 'Game Setup'!$NM145=""), NA(), IFERROR(INDEX('Game Setup'!$ML145:$NE145, 'Game Setup'!$NF145, MATCH(AK$4, 'Game Setup'!$ML$7:$NE$7, 0)), NA()))</f>
        <v>#N/A</v>
      </c>
      <c r="AL142" s="10" t="e" cm="1">
        <f t="array" ref="AL142">IF(OR(AL$4="", 'Game Setup'!$NM145=""), NA(), IFERROR(INDEX('Game Setup'!$ML145:$NE145, 'Game Setup'!$NF145, MATCH(AL$4, 'Game Setup'!$ML$7:$NE$7, 0)), NA()))</f>
        <v>#N/A</v>
      </c>
      <c r="AM142" s="10" t="e" cm="1">
        <f t="array" ref="AM142">IF(OR(AM$4="", 'Game Setup'!$NM145=""), NA(), IFERROR(INDEX('Game Setup'!$ML145:$NE145, 'Game Setup'!$NF145, MATCH(AM$4, 'Game Setup'!$ML$7:$NE$7, 0)), NA()))</f>
        <v>#N/A</v>
      </c>
      <c r="AN142" s="10" t="e">
        <f>IF('Game Setup'!$NM145="", NA(), 'Game Setup'!$NG145)</f>
        <v>#N/A</v>
      </c>
    </row>
    <row r="143" spans="34:40" hidden="1" x14ac:dyDescent="0.25">
      <c r="AH143" s="10" t="e" cm="1">
        <f t="array" ref="AH143">IF(OR(AH$4="", 'Game Setup'!$NM146=""), NA(), IFERROR(INDEX('Game Setup'!$ML146:$NE146, 'Game Setup'!$NF146, MATCH(AH$4, 'Game Setup'!$ML$7:$NE$7, 0)), NA()))</f>
        <v>#N/A</v>
      </c>
      <c r="AI143" s="10" t="e" cm="1">
        <f t="array" ref="AI143">IF(OR(AI$4="", 'Game Setup'!$NM146=""), NA(), IFERROR(INDEX('Game Setup'!$ML146:$NE146, 'Game Setup'!$NF146, MATCH(AI$4, 'Game Setup'!$ML$7:$NE$7, 0)), NA()))</f>
        <v>#N/A</v>
      </c>
      <c r="AJ143" s="10" t="e" cm="1">
        <f t="array" ref="AJ143">IF(OR(AJ$4="", 'Game Setup'!$NM146=""), NA(), IFERROR(INDEX('Game Setup'!$ML146:$NE146, 'Game Setup'!$NF146, MATCH(AJ$4, 'Game Setup'!$ML$7:$NE$7, 0)), NA()))</f>
        <v>#N/A</v>
      </c>
      <c r="AK143" s="10" t="e" cm="1">
        <f t="array" ref="AK143">IF(OR(AK$4="", 'Game Setup'!$NM146=""), NA(), IFERROR(INDEX('Game Setup'!$ML146:$NE146, 'Game Setup'!$NF146, MATCH(AK$4, 'Game Setup'!$ML$7:$NE$7, 0)), NA()))</f>
        <v>#N/A</v>
      </c>
      <c r="AL143" s="10" t="e" cm="1">
        <f t="array" ref="AL143">IF(OR(AL$4="", 'Game Setup'!$NM146=""), NA(), IFERROR(INDEX('Game Setup'!$ML146:$NE146, 'Game Setup'!$NF146, MATCH(AL$4, 'Game Setup'!$ML$7:$NE$7, 0)), NA()))</f>
        <v>#N/A</v>
      </c>
      <c r="AM143" s="10" t="e" cm="1">
        <f t="array" ref="AM143">IF(OR(AM$4="", 'Game Setup'!$NM146=""), NA(), IFERROR(INDEX('Game Setup'!$ML146:$NE146, 'Game Setup'!$NF146, MATCH(AM$4, 'Game Setup'!$ML$7:$NE$7, 0)), NA()))</f>
        <v>#N/A</v>
      </c>
      <c r="AN143" s="10" t="e">
        <f>IF('Game Setup'!$NM146="", NA(), 'Game Setup'!$NG146)</f>
        <v>#N/A</v>
      </c>
    </row>
    <row r="144" spans="34:40" hidden="1" x14ac:dyDescent="0.25">
      <c r="AH144" s="10" t="e" cm="1">
        <f t="array" ref="AH144">IF(OR(AH$4="", 'Game Setup'!$NM147=""), NA(), IFERROR(INDEX('Game Setup'!$ML147:$NE147, 'Game Setup'!$NF147, MATCH(AH$4, 'Game Setup'!$ML$7:$NE$7, 0)), NA()))</f>
        <v>#N/A</v>
      </c>
      <c r="AI144" s="10" t="e" cm="1">
        <f t="array" ref="AI144">IF(OR(AI$4="", 'Game Setup'!$NM147=""), NA(), IFERROR(INDEX('Game Setup'!$ML147:$NE147, 'Game Setup'!$NF147, MATCH(AI$4, 'Game Setup'!$ML$7:$NE$7, 0)), NA()))</f>
        <v>#N/A</v>
      </c>
      <c r="AJ144" s="10" t="e" cm="1">
        <f t="array" ref="AJ144">IF(OR(AJ$4="", 'Game Setup'!$NM147=""), NA(), IFERROR(INDEX('Game Setup'!$ML147:$NE147, 'Game Setup'!$NF147, MATCH(AJ$4, 'Game Setup'!$ML$7:$NE$7, 0)), NA()))</f>
        <v>#N/A</v>
      </c>
      <c r="AK144" s="10" t="e" cm="1">
        <f t="array" ref="AK144">IF(OR(AK$4="", 'Game Setup'!$NM147=""), NA(), IFERROR(INDEX('Game Setup'!$ML147:$NE147, 'Game Setup'!$NF147, MATCH(AK$4, 'Game Setup'!$ML$7:$NE$7, 0)), NA()))</f>
        <v>#N/A</v>
      </c>
      <c r="AL144" s="10" t="e" cm="1">
        <f t="array" ref="AL144">IF(OR(AL$4="", 'Game Setup'!$NM147=""), NA(), IFERROR(INDEX('Game Setup'!$ML147:$NE147, 'Game Setup'!$NF147, MATCH(AL$4, 'Game Setup'!$ML$7:$NE$7, 0)), NA()))</f>
        <v>#N/A</v>
      </c>
      <c r="AM144" s="10" t="e" cm="1">
        <f t="array" ref="AM144">IF(OR(AM$4="", 'Game Setup'!$NM147=""), NA(), IFERROR(INDEX('Game Setup'!$ML147:$NE147, 'Game Setup'!$NF147, MATCH(AM$4, 'Game Setup'!$ML$7:$NE$7, 0)), NA()))</f>
        <v>#N/A</v>
      </c>
      <c r="AN144" s="10" t="e">
        <f>IF('Game Setup'!$NM147="", NA(), 'Game Setup'!$NG147)</f>
        <v>#N/A</v>
      </c>
    </row>
    <row r="145" spans="34:40" hidden="1" x14ac:dyDescent="0.25">
      <c r="AH145" s="10" t="e" cm="1">
        <f t="array" ref="AH145">IF(OR(AH$4="", 'Game Setup'!$NM148=""), NA(), IFERROR(INDEX('Game Setup'!$ML148:$NE148, 'Game Setup'!$NF148, MATCH(AH$4, 'Game Setup'!$ML$7:$NE$7, 0)), NA()))</f>
        <v>#N/A</v>
      </c>
      <c r="AI145" s="10" t="e" cm="1">
        <f t="array" ref="AI145">IF(OR(AI$4="", 'Game Setup'!$NM148=""), NA(), IFERROR(INDEX('Game Setup'!$ML148:$NE148, 'Game Setup'!$NF148, MATCH(AI$4, 'Game Setup'!$ML$7:$NE$7, 0)), NA()))</f>
        <v>#N/A</v>
      </c>
      <c r="AJ145" s="10" t="e" cm="1">
        <f t="array" ref="AJ145">IF(OR(AJ$4="", 'Game Setup'!$NM148=""), NA(), IFERROR(INDEX('Game Setup'!$ML148:$NE148, 'Game Setup'!$NF148, MATCH(AJ$4, 'Game Setup'!$ML$7:$NE$7, 0)), NA()))</f>
        <v>#N/A</v>
      </c>
      <c r="AK145" s="10" t="e" cm="1">
        <f t="array" ref="AK145">IF(OR(AK$4="", 'Game Setup'!$NM148=""), NA(), IFERROR(INDEX('Game Setup'!$ML148:$NE148, 'Game Setup'!$NF148, MATCH(AK$4, 'Game Setup'!$ML$7:$NE$7, 0)), NA()))</f>
        <v>#N/A</v>
      </c>
      <c r="AL145" s="10" t="e" cm="1">
        <f t="array" ref="AL145">IF(OR(AL$4="", 'Game Setup'!$NM148=""), NA(), IFERROR(INDEX('Game Setup'!$ML148:$NE148, 'Game Setup'!$NF148, MATCH(AL$4, 'Game Setup'!$ML$7:$NE$7, 0)), NA()))</f>
        <v>#N/A</v>
      </c>
      <c r="AM145" s="10" t="e" cm="1">
        <f t="array" ref="AM145">IF(OR(AM$4="", 'Game Setup'!$NM148=""), NA(), IFERROR(INDEX('Game Setup'!$ML148:$NE148, 'Game Setup'!$NF148, MATCH(AM$4, 'Game Setup'!$ML$7:$NE$7, 0)), NA()))</f>
        <v>#N/A</v>
      </c>
      <c r="AN145" s="10" t="e">
        <f>IF('Game Setup'!$NM148="", NA(), 'Game Setup'!$NG148)</f>
        <v>#N/A</v>
      </c>
    </row>
    <row r="146" spans="34:40" hidden="1" x14ac:dyDescent="0.25">
      <c r="AH146" s="10" t="e" cm="1">
        <f t="array" ref="AH146">IF(OR(AH$4="", 'Game Setup'!$NM149=""), NA(), IFERROR(INDEX('Game Setup'!$ML149:$NE149, 'Game Setup'!$NF149, MATCH(AH$4, 'Game Setup'!$ML$7:$NE$7, 0)), NA()))</f>
        <v>#N/A</v>
      </c>
      <c r="AI146" s="10" t="e" cm="1">
        <f t="array" ref="AI146">IF(OR(AI$4="", 'Game Setup'!$NM149=""), NA(), IFERROR(INDEX('Game Setup'!$ML149:$NE149, 'Game Setup'!$NF149, MATCH(AI$4, 'Game Setup'!$ML$7:$NE$7, 0)), NA()))</f>
        <v>#N/A</v>
      </c>
      <c r="AJ146" s="10" t="e" cm="1">
        <f t="array" ref="AJ146">IF(OR(AJ$4="", 'Game Setup'!$NM149=""), NA(), IFERROR(INDEX('Game Setup'!$ML149:$NE149, 'Game Setup'!$NF149, MATCH(AJ$4, 'Game Setup'!$ML$7:$NE$7, 0)), NA()))</f>
        <v>#N/A</v>
      </c>
      <c r="AK146" s="10" t="e" cm="1">
        <f t="array" ref="AK146">IF(OR(AK$4="", 'Game Setup'!$NM149=""), NA(), IFERROR(INDEX('Game Setup'!$ML149:$NE149, 'Game Setup'!$NF149, MATCH(AK$4, 'Game Setup'!$ML$7:$NE$7, 0)), NA()))</f>
        <v>#N/A</v>
      </c>
      <c r="AL146" s="10" t="e" cm="1">
        <f t="array" ref="AL146">IF(OR(AL$4="", 'Game Setup'!$NM149=""), NA(), IFERROR(INDEX('Game Setup'!$ML149:$NE149, 'Game Setup'!$NF149, MATCH(AL$4, 'Game Setup'!$ML$7:$NE$7, 0)), NA()))</f>
        <v>#N/A</v>
      </c>
      <c r="AM146" s="10" t="e" cm="1">
        <f t="array" ref="AM146">IF(OR(AM$4="", 'Game Setup'!$NM149=""), NA(), IFERROR(INDEX('Game Setup'!$ML149:$NE149, 'Game Setup'!$NF149, MATCH(AM$4, 'Game Setup'!$ML$7:$NE$7, 0)), NA()))</f>
        <v>#N/A</v>
      </c>
      <c r="AN146" s="10" t="e">
        <f>IF('Game Setup'!$NM149="", NA(), 'Game Setup'!$NG149)</f>
        <v>#N/A</v>
      </c>
    </row>
    <row r="147" spans="34:40" hidden="1" x14ac:dyDescent="0.25">
      <c r="AH147" s="10" t="e" cm="1">
        <f t="array" ref="AH147">IF(OR(AH$4="", 'Game Setup'!$NM150=""), NA(), IFERROR(INDEX('Game Setup'!$ML150:$NE150, 'Game Setup'!$NF150, MATCH(AH$4, 'Game Setup'!$ML$7:$NE$7, 0)), NA()))</f>
        <v>#N/A</v>
      </c>
      <c r="AI147" s="10" t="e" cm="1">
        <f t="array" ref="AI147">IF(OR(AI$4="", 'Game Setup'!$NM150=""), NA(), IFERROR(INDEX('Game Setup'!$ML150:$NE150, 'Game Setup'!$NF150, MATCH(AI$4, 'Game Setup'!$ML$7:$NE$7, 0)), NA()))</f>
        <v>#N/A</v>
      </c>
      <c r="AJ147" s="10" t="e" cm="1">
        <f t="array" ref="AJ147">IF(OR(AJ$4="", 'Game Setup'!$NM150=""), NA(), IFERROR(INDEX('Game Setup'!$ML150:$NE150, 'Game Setup'!$NF150, MATCH(AJ$4, 'Game Setup'!$ML$7:$NE$7, 0)), NA()))</f>
        <v>#N/A</v>
      </c>
      <c r="AK147" s="10" t="e" cm="1">
        <f t="array" ref="AK147">IF(OR(AK$4="", 'Game Setup'!$NM150=""), NA(), IFERROR(INDEX('Game Setup'!$ML150:$NE150, 'Game Setup'!$NF150, MATCH(AK$4, 'Game Setup'!$ML$7:$NE$7, 0)), NA()))</f>
        <v>#N/A</v>
      </c>
      <c r="AL147" s="10" t="e" cm="1">
        <f t="array" ref="AL147">IF(OR(AL$4="", 'Game Setup'!$NM150=""), NA(), IFERROR(INDEX('Game Setup'!$ML150:$NE150, 'Game Setup'!$NF150, MATCH(AL$4, 'Game Setup'!$ML$7:$NE$7, 0)), NA()))</f>
        <v>#N/A</v>
      </c>
      <c r="AM147" s="10" t="e" cm="1">
        <f t="array" ref="AM147">IF(OR(AM$4="", 'Game Setup'!$NM150=""), NA(), IFERROR(INDEX('Game Setup'!$ML150:$NE150, 'Game Setup'!$NF150, MATCH(AM$4, 'Game Setup'!$ML$7:$NE$7, 0)), NA()))</f>
        <v>#N/A</v>
      </c>
      <c r="AN147" s="10" t="e">
        <f>IF('Game Setup'!$NM150="", NA(), 'Game Setup'!$NG150)</f>
        <v>#N/A</v>
      </c>
    </row>
    <row r="148" spans="34:40" hidden="1" x14ac:dyDescent="0.25">
      <c r="AH148" s="10" t="e" cm="1">
        <f t="array" ref="AH148">IF(OR(AH$4="", 'Game Setup'!$NM151=""), NA(), IFERROR(INDEX('Game Setup'!$ML151:$NE151, 'Game Setup'!$NF151, MATCH(AH$4, 'Game Setup'!$ML$7:$NE$7, 0)), NA()))</f>
        <v>#N/A</v>
      </c>
      <c r="AI148" s="10" t="e" cm="1">
        <f t="array" ref="AI148">IF(OR(AI$4="", 'Game Setup'!$NM151=""), NA(), IFERROR(INDEX('Game Setup'!$ML151:$NE151, 'Game Setup'!$NF151, MATCH(AI$4, 'Game Setup'!$ML$7:$NE$7, 0)), NA()))</f>
        <v>#N/A</v>
      </c>
      <c r="AJ148" s="10" t="e" cm="1">
        <f t="array" ref="AJ148">IF(OR(AJ$4="", 'Game Setup'!$NM151=""), NA(), IFERROR(INDEX('Game Setup'!$ML151:$NE151, 'Game Setup'!$NF151, MATCH(AJ$4, 'Game Setup'!$ML$7:$NE$7, 0)), NA()))</f>
        <v>#N/A</v>
      </c>
      <c r="AK148" s="10" t="e" cm="1">
        <f t="array" ref="AK148">IF(OR(AK$4="", 'Game Setup'!$NM151=""), NA(), IFERROR(INDEX('Game Setup'!$ML151:$NE151, 'Game Setup'!$NF151, MATCH(AK$4, 'Game Setup'!$ML$7:$NE$7, 0)), NA()))</f>
        <v>#N/A</v>
      </c>
      <c r="AL148" s="10" t="e" cm="1">
        <f t="array" ref="AL148">IF(OR(AL$4="", 'Game Setup'!$NM151=""), NA(), IFERROR(INDEX('Game Setup'!$ML151:$NE151, 'Game Setup'!$NF151, MATCH(AL$4, 'Game Setup'!$ML$7:$NE$7, 0)), NA()))</f>
        <v>#N/A</v>
      </c>
      <c r="AM148" s="10" t="e" cm="1">
        <f t="array" ref="AM148">IF(OR(AM$4="", 'Game Setup'!$NM151=""), NA(), IFERROR(INDEX('Game Setup'!$ML151:$NE151, 'Game Setup'!$NF151, MATCH(AM$4, 'Game Setup'!$ML$7:$NE$7, 0)), NA()))</f>
        <v>#N/A</v>
      </c>
      <c r="AN148" s="10" t="e">
        <f>IF('Game Setup'!$NM151="", NA(), 'Game Setup'!$NG151)</f>
        <v>#N/A</v>
      </c>
    </row>
    <row r="149" spans="34:40" hidden="1" x14ac:dyDescent="0.25">
      <c r="AH149" s="10" t="e" cm="1">
        <f t="array" ref="AH149">IF(OR(AH$4="", 'Game Setup'!$NM152=""), NA(), IFERROR(INDEX('Game Setup'!$ML152:$NE152, 'Game Setup'!$NF152, MATCH(AH$4, 'Game Setup'!$ML$7:$NE$7, 0)), NA()))</f>
        <v>#N/A</v>
      </c>
      <c r="AI149" s="10" t="e" cm="1">
        <f t="array" ref="AI149">IF(OR(AI$4="", 'Game Setup'!$NM152=""), NA(), IFERROR(INDEX('Game Setup'!$ML152:$NE152, 'Game Setup'!$NF152, MATCH(AI$4, 'Game Setup'!$ML$7:$NE$7, 0)), NA()))</f>
        <v>#N/A</v>
      </c>
      <c r="AJ149" s="10" t="e" cm="1">
        <f t="array" ref="AJ149">IF(OR(AJ$4="", 'Game Setup'!$NM152=""), NA(), IFERROR(INDEX('Game Setup'!$ML152:$NE152, 'Game Setup'!$NF152, MATCH(AJ$4, 'Game Setup'!$ML$7:$NE$7, 0)), NA()))</f>
        <v>#N/A</v>
      </c>
      <c r="AK149" s="10" t="e" cm="1">
        <f t="array" ref="AK149">IF(OR(AK$4="", 'Game Setup'!$NM152=""), NA(), IFERROR(INDEX('Game Setup'!$ML152:$NE152, 'Game Setup'!$NF152, MATCH(AK$4, 'Game Setup'!$ML$7:$NE$7, 0)), NA()))</f>
        <v>#N/A</v>
      </c>
      <c r="AL149" s="10" t="e" cm="1">
        <f t="array" ref="AL149">IF(OR(AL$4="", 'Game Setup'!$NM152=""), NA(), IFERROR(INDEX('Game Setup'!$ML152:$NE152, 'Game Setup'!$NF152, MATCH(AL$4, 'Game Setup'!$ML$7:$NE$7, 0)), NA()))</f>
        <v>#N/A</v>
      </c>
      <c r="AM149" s="10" t="e" cm="1">
        <f t="array" ref="AM149">IF(OR(AM$4="", 'Game Setup'!$NM152=""), NA(), IFERROR(INDEX('Game Setup'!$ML152:$NE152, 'Game Setup'!$NF152, MATCH(AM$4, 'Game Setup'!$ML$7:$NE$7, 0)), NA()))</f>
        <v>#N/A</v>
      </c>
      <c r="AN149" s="10" t="e">
        <f>IF('Game Setup'!$NM152="", NA(), 'Game Setup'!$NG152)</f>
        <v>#N/A</v>
      </c>
    </row>
    <row r="150" spans="34:40" hidden="1" x14ac:dyDescent="0.25">
      <c r="AH150" s="10" t="e" cm="1">
        <f t="array" ref="AH150">IF(OR(AH$4="", 'Game Setup'!$NM153=""), NA(), IFERROR(INDEX('Game Setup'!$ML153:$NE153, 'Game Setup'!$NF153, MATCH(AH$4, 'Game Setup'!$ML$7:$NE$7, 0)), NA()))</f>
        <v>#N/A</v>
      </c>
      <c r="AI150" s="10" t="e" cm="1">
        <f t="array" ref="AI150">IF(OR(AI$4="", 'Game Setup'!$NM153=""), NA(), IFERROR(INDEX('Game Setup'!$ML153:$NE153, 'Game Setup'!$NF153, MATCH(AI$4, 'Game Setup'!$ML$7:$NE$7, 0)), NA()))</f>
        <v>#N/A</v>
      </c>
      <c r="AJ150" s="10" t="e" cm="1">
        <f t="array" ref="AJ150">IF(OR(AJ$4="", 'Game Setup'!$NM153=""), NA(), IFERROR(INDEX('Game Setup'!$ML153:$NE153, 'Game Setup'!$NF153, MATCH(AJ$4, 'Game Setup'!$ML$7:$NE$7, 0)), NA()))</f>
        <v>#N/A</v>
      </c>
      <c r="AK150" s="10" t="e" cm="1">
        <f t="array" ref="AK150">IF(OR(AK$4="", 'Game Setup'!$NM153=""), NA(), IFERROR(INDEX('Game Setup'!$ML153:$NE153, 'Game Setup'!$NF153, MATCH(AK$4, 'Game Setup'!$ML$7:$NE$7, 0)), NA()))</f>
        <v>#N/A</v>
      </c>
      <c r="AL150" s="10" t="e" cm="1">
        <f t="array" ref="AL150">IF(OR(AL$4="", 'Game Setup'!$NM153=""), NA(), IFERROR(INDEX('Game Setup'!$ML153:$NE153, 'Game Setup'!$NF153, MATCH(AL$4, 'Game Setup'!$ML$7:$NE$7, 0)), NA()))</f>
        <v>#N/A</v>
      </c>
      <c r="AM150" s="10" t="e" cm="1">
        <f t="array" ref="AM150">IF(OR(AM$4="", 'Game Setup'!$NM153=""), NA(), IFERROR(INDEX('Game Setup'!$ML153:$NE153, 'Game Setup'!$NF153, MATCH(AM$4, 'Game Setup'!$ML$7:$NE$7, 0)), NA()))</f>
        <v>#N/A</v>
      </c>
      <c r="AN150" s="10" t="e">
        <f>IF('Game Setup'!$NM153="", NA(), 'Game Setup'!$NG153)</f>
        <v>#N/A</v>
      </c>
    </row>
    <row r="151" spans="34:40" hidden="1" x14ac:dyDescent="0.25">
      <c r="AH151" s="10" t="e" cm="1">
        <f t="array" ref="AH151">IF(OR(AH$4="", 'Game Setup'!$NM154=""), NA(), IFERROR(INDEX('Game Setup'!$ML154:$NE154, 'Game Setup'!$NF154, MATCH(AH$4, 'Game Setup'!$ML$7:$NE$7, 0)), NA()))</f>
        <v>#N/A</v>
      </c>
      <c r="AI151" s="10" t="e" cm="1">
        <f t="array" ref="AI151">IF(OR(AI$4="", 'Game Setup'!$NM154=""), NA(), IFERROR(INDEX('Game Setup'!$ML154:$NE154, 'Game Setup'!$NF154, MATCH(AI$4, 'Game Setup'!$ML$7:$NE$7, 0)), NA()))</f>
        <v>#N/A</v>
      </c>
      <c r="AJ151" s="10" t="e" cm="1">
        <f t="array" ref="AJ151">IF(OR(AJ$4="", 'Game Setup'!$NM154=""), NA(), IFERROR(INDEX('Game Setup'!$ML154:$NE154, 'Game Setup'!$NF154, MATCH(AJ$4, 'Game Setup'!$ML$7:$NE$7, 0)), NA()))</f>
        <v>#N/A</v>
      </c>
      <c r="AK151" s="10" t="e" cm="1">
        <f t="array" ref="AK151">IF(OR(AK$4="", 'Game Setup'!$NM154=""), NA(), IFERROR(INDEX('Game Setup'!$ML154:$NE154, 'Game Setup'!$NF154, MATCH(AK$4, 'Game Setup'!$ML$7:$NE$7, 0)), NA()))</f>
        <v>#N/A</v>
      </c>
      <c r="AL151" s="10" t="e" cm="1">
        <f t="array" ref="AL151">IF(OR(AL$4="", 'Game Setup'!$NM154=""), NA(), IFERROR(INDEX('Game Setup'!$ML154:$NE154, 'Game Setup'!$NF154, MATCH(AL$4, 'Game Setup'!$ML$7:$NE$7, 0)), NA()))</f>
        <v>#N/A</v>
      </c>
      <c r="AM151" s="10" t="e" cm="1">
        <f t="array" ref="AM151">IF(OR(AM$4="", 'Game Setup'!$NM154=""), NA(), IFERROR(INDEX('Game Setup'!$ML154:$NE154, 'Game Setup'!$NF154, MATCH(AM$4, 'Game Setup'!$ML$7:$NE$7, 0)), NA()))</f>
        <v>#N/A</v>
      </c>
      <c r="AN151" s="10" t="e">
        <f>IF('Game Setup'!$NM154="", NA(), 'Game Setup'!$NG154)</f>
        <v>#N/A</v>
      </c>
    </row>
    <row r="152" spans="34:40" hidden="1" x14ac:dyDescent="0.25">
      <c r="AH152" s="10" t="e" cm="1">
        <f t="array" ref="AH152">IF(OR(AH$4="", 'Game Setup'!$NM155=""), NA(), IFERROR(INDEX('Game Setup'!$ML155:$NE155, 'Game Setup'!$NF155, MATCH(AH$4, 'Game Setup'!$ML$7:$NE$7, 0)), NA()))</f>
        <v>#N/A</v>
      </c>
      <c r="AI152" s="10" t="e" cm="1">
        <f t="array" ref="AI152">IF(OR(AI$4="", 'Game Setup'!$NM155=""), NA(), IFERROR(INDEX('Game Setup'!$ML155:$NE155, 'Game Setup'!$NF155, MATCH(AI$4, 'Game Setup'!$ML$7:$NE$7, 0)), NA()))</f>
        <v>#N/A</v>
      </c>
      <c r="AJ152" s="10" t="e" cm="1">
        <f t="array" ref="AJ152">IF(OR(AJ$4="", 'Game Setup'!$NM155=""), NA(), IFERROR(INDEX('Game Setup'!$ML155:$NE155, 'Game Setup'!$NF155, MATCH(AJ$4, 'Game Setup'!$ML$7:$NE$7, 0)), NA()))</f>
        <v>#N/A</v>
      </c>
      <c r="AK152" s="10" t="e" cm="1">
        <f t="array" ref="AK152">IF(OR(AK$4="", 'Game Setup'!$NM155=""), NA(), IFERROR(INDEX('Game Setup'!$ML155:$NE155, 'Game Setup'!$NF155, MATCH(AK$4, 'Game Setup'!$ML$7:$NE$7, 0)), NA()))</f>
        <v>#N/A</v>
      </c>
      <c r="AL152" s="10" t="e" cm="1">
        <f t="array" ref="AL152">IF(OR(AL$4="", 'Game Setup'!$NM155=""), NA(), IFERROR(INDEX('Game Setup'!$ML155:$NE155, 'Game Setup'!$NF155, MATCH(AL$4, 'Game Setup'!$ML$7:$NE$7, 0)), NA()))</f>
        <v>#N/A</v>
      </c>
      <c r="AM152" s="10" t="e" cm="1">
        <f t="array" ref="AM152">IF(OR(AM$4="", 'Game Setup'!$NM155=""), NA(), IFERROR(INDEX('Game Setup'!$ML155:$NE155, 'Game Setup'!$NF155, MATCH(AM$4, 'Game Setup'!$ML$7:$NE$7, 0)), NA()))</f>
        <v>#N/A</v>
      </c>
      <c r="AN152" s="10" t="e">
        <f>IF('Game Setup'!$NM155="", NA(), 'Game Setup'!$NG155)</f>
        <v>#N/A</v>
      </c>
    </row>
    <row r="153" spans="34:40" hidden="1" x14ac:dyDescent="0.25">
      <c r="AH153" s="10" t="e" cm="1">
        <f t="array" ref="AH153">IF(OR(AH$4="", 'Game Setup'!$NM156=""), NA(), IFERROR(INDEX('Game Setup'!$ML156:$NE156, 'Game Setup'!$NF156, MATCH(AH$4, 'Game Setup'!$ML$7:$NE$7, 0)), NA()))</f>
        <v>#N/A</v>
      </c>
      <c r="AI153" s="10" t="e" cm="1">
        <f t="array" ref="AI153">IF(OR(AI$4="", 'Game Setup'!$NM156=""), NA(), IFERROR(INDEX('Game Setup'!$ML156:$NE156, 'Game Setup'!$NF156, MATCH(AI$4, 'Game Setup'!$ML$7:$NE$7, 0)), NA()))</f>
        <v>#N/A</v>
      </c>
      <c r="AJ153" s="10" t="e" cm="1">
        <f t="array" ref="AJ153">IF(OR(AJ$4="", 'Game Setup'!$NM156=""), NA(), IFERROR(INDEX('Game Setup'!$ML156:$NE156, 'Game Setup'!$NF156, MATCH(AJ$4, 'Game Setup'!$ML$7:$NE$7, 0)), NA()))</f>
        <v>#N/A</v>
      </c>
      <c r="AK153" s="10" t="e" cm="1">
        <f t="array" ref="AK153">IF(OR(AK$4="", 'Game Setup'!$NM156=""), NA(), IFERROR(INDEX('Game Setup'!$ML156:$NE156, 'Game Setup'!$NF156, MATCH(AK$4, 'Game Setup'!$ML$7:$NE$7, 0)), NA()))</f>
        <v>#N/A</v>
      </c>
      <c r="AL153" s="10" t="e" cm="1">
        <f t="array" ref="AL153">IF(OR(AL$4="", 'Game Setup'!$NM156=""), NA(), IFERROR(INDEX('Game Setup'!$ML156:$NE156, 'Game Setup'!$NF156, MATCH(AL$4, 'Game Setup'!$ML$7:$NE$7, 0)), NA()))</f>
        <v>#N/A</v>
      </c>
      <c r="AM153" s="10" t="e" cm="1">
        <f t="array" ref="AM153">IF(OR(AM$4="", 'Game Setup'!$NM156=""), NA(), IFERROR(INDEX('Game Setup'!$ML156:$NE156, 'Game Setup'!$NF156, MATCH(AM$4, 'Game Setup'!$ML$7:$NE$7, 0)), NA()))</f>
        <v>#N/A</v>
      </c>
      <c r="AN153" s="10" t="e">
        <f>IF('Game Setup'!$NM156="", NA(), 'Game Setup'!$NG156)</f>
        <v>#N/A</v>
      </c>
    </row>
    <row r="154" spans="34:40" hidden="1" x14ac:dyDescent="0.25">
      <c r="AH154" s="10" t="e" cm="1">
        <f t="array" ref="AH154">IF(OR(AH$4="", 'Game Setup'!$NM157=""), NA(), IFERROR(INDEX('Game Setup'!$ML157:$NE157, 'Game Setup'!$NF157, MATCH(AH$4, 'Game Setup'!$ML$7:$NE$7, 0)), NA()))</f>
        <v>#N/A</v>
      </c>
      <c r="AI154" s="10" t="e" cm="1">
        <f t="array" ref="AI154">IF(OR(AI$4="", 'Game Setup'!$NM157=""), NA(), IFERROR(INDEX('Game Setup'!$ML157:$NE157, 'Game Setup'!$NF157, MATCH(AI$4, 'Game Setup'!$ML$7:$NE$7, 0)), NA()))</f>
        <v>#N/A</v>
      </c>
      <c r="AJ154" s="10" t="e" cm="1">
        <f t="array" ref="AJ154">IF(OR(AJ$4="", 'Game Setup'!$NM157=""), NA(), IFERROR(INDEX('Game Setup'!$ML157:$NE157, 'Game Setup'!$NF157, MATCH(AJ$4, 'Game Setup'!$ML$7:$NE$7, 0)), NA()))</f>
        <v>#N/A</v>
      </c>
      <c r="AK154" s="10" t="e" cm="1">
        <f t="array" ref="AK154">IF(OR(AK$4="", 'Game Setup'!$NM157=""), NA(), IFERROR(INDEX('Game Setup'!$ML157:$NE157, 'Game Setup'!$NF157, MATCH(AK$4, 'Game Setup'!$ML$7:$NE$7, 0)), NA()))</f>
        <v>#N/A</v>
      </c>
      <c r="AL154" s="10" t="e" cm="1">
        <f t="array" ref="AL154">IF(OR(AL$4="", 'Game Setup'!$NM157=""), NA(), IFERROR(INDEX('Game Setup'!$ML157:$NE157, 'Game Setup'!$NF157, MATCH(AL$4, 'Game Setup'!$ML$7:$NE$7, 0)), NA()))</f>
        <v>#N/A</v>
      </c>
      <c r="AM154" s="10" t="e" cm="1">
        <f t="array" ref="AM154">IF(OR(AM$4="", 'Game Setup'!$NM157=""), NA(), IFERROR(INDEX('Game Setup'!$ML157:$NE157, 'Game Setup'!$NF157, MATCH(AM$4, 'Game Setup'!$ML$7:$NE$7, 0)), NA()))</f>
        <v>#N/A</v>
      </c>
      <c r="AN154" s="10" t="e">
        <f>IF('Game Setup'!$NM157="", NA(), 'Game Setup'!$NG157)</f>
        <v>#N/A</v>
      </c>
    </row>
    <row r="155" spans="34:40" hidden="1" x14ac:dyDescent="0.25">
      <c r="AH155" s="10" t="e" cm="1">
        <f t="array" ref="AH155">IF(OR(AH$4="", 'Game Setup'!$NM158=""), NA(), IFERROR(INDEX('Game Setup'!$ML158:$NE158, 'Game Setup'!$NF158, MATCH(AH$4, 'Game Setup'!$ML$7:$NE$7, 0)), NA()))</f>
        <v>#N/A</v>
      </c>
      <c r="AI155" s="10" t="e" cm="1">
        <f t="array" ref="AI155">IF(OR(AI$4="", 'Game Setup'!$NM158=""), NA(), IFERROR(INDEX('Game Setup'!$ML158:$NE158, 'Game Setup'!$NF158, MATCH(AI$4, 'Game Setup'!$ML$7:$NE$7, 0)), NA()))</f>
        <v>#N/A</v>
      </c>
      <c r="AJ155" s="10" t="e" cm="1">
        <f t="array" ref="AJ155">IF(OR(AJ$4="", 'Game Setup'!$NM158=""), NA(), IFERROR(INDEX('Game Setup'!$ML158:$NE158, 'Game Setup'!$NF158, MATCH(AJ$4, 'Game Setup'!$ML$7:$NE$7, 0)), NA()))</f>
        <v>#N/A</v>
      </c>
      <c r="AK155" s="10" t="e" cm="1">
        <f t="array" ref="AK155">IF(OR(AK$4="", 'Game Setup'!$NM158=""), NA(), IFERROR(INDEX('Game Setup'!$ML158:$NE158, 'Game Setup'!$NF158, MATCH(AK$4, 'Game Setup'!$ML$7:$NE$7, 0)), NA()))</f>
        <v>#N/A</v>
      </c>
      <c r="AL155" s="10" t="e" cm="1">
        <f t="array" ref="AL155">IF(OR(AL$4="", 'Game Setup'!$NM158=""), NA(), IFERROR(INDEX('Game Setup'!$ML158:$NE158, 'Game Setup'!$NF158, MATCH(AL$4, 'Game Setup'!$ML$7:$NE$7, 0)), NA()))</f>
        <v>#N/A</v>
      </c>
      <c r="AM155" s="10" t="e" cm="1">
        <f t="array" ref="AM155">IF(OR(AM$4="", 'Game Setup'!$NM158=""), NA(), IFERROR(INDEX('Game Setup'!$ML158:$NE158, 'Game Setup'!$NF158, MATCH(AM$4, 'Game Setup'!$ML$7:$NE$7, 0)), NA()))</f>
        <v>#N/A</v>
      </c>
      <c r="AN155" s="10" t="e">
        <f>IF('Game Setup'!$NM158="", NA(), 'Game Setup'!$NG158)</f>
        <v>#N/A</v>
      </c>
    </row>
    <row r="156" spans="34:40" hidden="1" x14ac:dyDescent="0.25">
      <c r="AH156" s="10" t="e" cm="1">
        <f t="array" ref="AH156">IF(OR(AH$4="", 'Game Setup'!$NM159=""), NA(), IFERROR(INDEX('Game Setup'!$ML159:$NE159, 'Game Setup'!$NF159, MATCH(AH$4, 'Game Setup'!$ML$7:$NE$7, 0)), NA()))</f>
        <v>#N/A</v>
      </c>
      <c r="AI156" s="10" t="e" cm="1">
        <f t="array" ref="AI156">IF(OR(AI$4="", 'Game Setup'!$NM159=""), NA(), IFERROR(INDEX('Game Setup'!$ML159:$NE159, 'Game Setup'!$NF159, MATCH(AI$4, 'Game Setup'!$ML$7:$NE$7, 0)), NA()))</f>
        <v>#N/A</v>
      </c>
      <c r="AJ156" s="10" t="e" cm="1">
        <f t="array" ref="AJ156">IF(OR(AJ$4="", 'Game Setup'!$NM159=""), NA(), IFERROR(INDEX('Game Setup'!$ML159:$NE159, 'Game Setup'!$NF159, MATCH(AJ$4, 'Game Setup'!$ML$7:$NE$7, 0)), NA()))</f>
        <v>#N/A</v>
      </c>
      <c r="AK156" s="10" t="e" cm="1">
        <f t="array" ref="AK156">IF(OR(AK$4="", 'Game Setup'!$NM159=""), NA(), IFERROR(INDEX('Game Setup'!$ML159:$NE159, 'Game Setup'!$NF159, MATCH(AK$4, 'Game Setup'!$ML$7:$NE$7, 0)), NA()))</f>
        <v>#N/A</v>
      </c>
      <c r="AL156" s="10" t="e" cm="1">
        <f t="array" ref="AL156">IF(OR(AL$4="", 'Game Setup'!$NM159=""), NA(), IFERROR(INDEX('Game Setup'!$ML159:$NE159, 'Game Setup'!$NF159, MATCH(AL$4, 'Game Setup'!$ML$7:$NE$7, 0)), NA()))</f>
        <v>#N/A</v>
      </c>
      <c r="AM156" s="10" t="e" cm="1">
        <f t="array" ref="AM156">IF(OR(AM$4="", 'Game Setup'!$NM159=""), NA(), IFERROR(INDEX('Game Setup'!$ML159:$NE159, 'Game Setup'!$NF159, MATCH(AM$4, 'Game Setup'!$ML$7:$NE$7, 0)), NA()))</f>
        <v>#N/A</v>
      </c>
      <c r="AN156" s="10" t="e">
        <f>IF('Game Setup'!$NM159="", NA(), 'Game Setup'!$NG159)</f>
        <v>#N/A</v>
      </c>
    </row>
    <row r="157" spans="34:40" hidden="1" x14ac:dyDescent="0.25">
      <c r="AH157" s="10" t="e" cm="1">
        <f t="array" ref="AH157">IF(OR(AH$4="", 'Game Setup'!$NM160=""), NA(), IFERROR(INDEX('Game Setup'!$ML160:$NE160, 'Game Setup'!$NF160, MATCH(AH$4, 'Game Setup'!$ML$7:$NE$7, 0)), NA()))</f>
        <v>#N/A</v>
      </c>
      <c r="AI157" s="10" t="e" cm="1">
        <f t="array" ref="AI157">IF(OR(AI$4="", 'Game Setup'!$NM160=""), NA(), IFERROR(INDEX('Game Setup'!$ML160:$NE160, 'Game Setup'!$NF160, MATCH(AI$4, 'Game Setup'!$ML$7:$NE$7, 0)), NA()))</f>
        <v>#N/A</v>
      </c>
      <c r="AJ157" s="10" t="e" cm="1">
        <f t="array" ref="AJ157">IF(OR(AJ$4="", 'Game Setup'!$NM160=""), NA(), IFERROR(INDEX('Game Setup'!$ML160:$NE160, 'Game Setup'!$NF160, MATCH(AJ$4, 'Game Setup'!$ML$7:$NE$7, 0)), NA()))</f>
        <v>#N/A</v>
      </c>
      <c r="AK157" s="10" t="e" cm="1">
        <f t="array" ref="AK157">IF(OR(AK$4="", 'Game Setup'!$NM160=""), NA(), IFERROR(INDEX('Game Setup'!$ML160:$NE160, 'Game Setup'!$NF160, MATCH(AK$4, 'Game Setup'!$ML$7:$NE$7, 0)), NA()))</f>
        <v>#N/A</v>
      </c>
      <c r="AL157" s="10" t="e" cm="1">
        <f t="array" ref="AL157">IF(OR(AL$4="", 'Game Setup'!$NM160=""), NA(), IFERROR(INDEX('Game Setup'!$ML160:$NE160, 'Game Setup'!$NF160, MATCH(AL$4, 'Game Setup'!$ML$7:$NE$7, 0)), NA()))</f>
        <v>#N/A</v>
      </c>
      <c r="AM157" s="10" t="e" cm="1">
        <f t="array" ref="AM157">IF(OR(AM$4="", 'Game Setup'!$NM160=""), NA(), IFERROR(INDEX('Game Setup'!$ML160:$NE160, 'Game Setup'!$NF160, MATCH(AM$4, 'Game Setup'!$ML$7:$NE$7, 0)), NA()))</f>
        <v>#N/A</v>
      </c>
      <c r="AN157" s="10" t="e">
        <f>IF('Game Setup'!$NM160="", NA(), 'Game Setup'!$NG160)</f>
        <v>#N/A</v>
      </c>
    </row>
    <row r="158" spans="34:40" hidden="1" x14ac:dyDescent="0.25">
      <c r="AH158" s="10" t="e" cm="1">
        <f t="array" ref="AH158">IF(OR(AH$4="", 'Game Setup'!$NM161=""), NA(), IFERROR(INDEX('Game Setup'!$ML161:$NE161, 'Game Setup'!$NF161, MATCH(AH$4, 'Game Setup'!$ML$7:$NE$7, 0)), NA()))</f>
        <v>#N/A</v>
      </c>
      <c r="AI158" s="10" t="e" cm="1">
        <f t="array" ref="AI158">IF(OR(AI$4="", 'Game Setup'!$NM161=""), NA(), IFERROR(INDEX('Game Setup'!$ML161:$NE161, 'Game Setup'!$NF161, MATCH(AI$4, 'Game Setup'!$ML$7:$NE$7, 0)), NA()))</f>
        <v>#N/A</v>
      </c>
      <c r="AJ158" s="10" t="e" cm="1">
        <f t="array" ref="AJ158">IF(OR(AJ$4="", 'Game Setup'!$NM161=""), NA(), IFERROR(INDEX('Game Setup'!$ML161:$NE161, 'Game Setup'!$NF161, MATCH(AJ$4, 'Game Setup'!$ML$7:$NE$7, 0)), NA()))</f>
        <v>#N/A</v>
      </c>
      <c r="AK158" s="10" t="e" cm="1">
        <f t="array" ref="AK158">IF(OR(AK$4="", 'Game Setup'!$NM161=""), NA(), IFERROR(INDEX('Game Setup'!$ML161:$NE161, 'Game Setup'!$NF161, MATCH(AK$4, 'Game Setup'!$ML$7:$NE$7, 0)), NA()))</f>
        <v>#N/A</v>
      </c>
      <c r="AL158" s="10" t="e" cm="1">
        <f t="array" ref="AL158">IF(OR(AL$4="", 'Game Setup'!$NM161=""), NA(), IFERROR(INDEX('Game Setup'!$ML161:$NE161, 'Game Setup'!$NF161, MATCH(AL$4, 'Game Setup'!$ML$7:$NE$7, 0)), NA()))</f>
        <v>#N/A</v>
      </c>
      <c r="AM158" s="10" t="e" cm="1">
        <f t="array" ref="AM158">IF(OR(AM$4="", 'Game Setup'!$NM161=""), NA(), IFERROR(INDEX('Game Setup'!$ML161:$NE161, 'Game Setup'!$NF161, MATCH(AM$4, 'Game Setup'!$ML$7:$NE$7, 0)), NA()))</f>
        <v>#N/A</v>
      </c>
      <c r="AN158" s="10" t="e">
        <f>IF('Game Setup'!$NM161="", NA(), 'Game Setup'!$NG161)</f>
        <v>#N/A</v>
      </c>
    </row>
    <row r="159" spans="34:40" hidden="1" x14ac:dyDescent="0.25">
      <c r="AH159" s="10" t="e" cm="1">
        <f t="array" ref="AH159">IF(OR(AH$4="", 'Game Setup'!$NM162=""), NA(), IFERROR(INDEX('Game Setup'!$ML162:$NE162, 'Game Setup'!$NF162, MATCH(AH$4, 'Game Setup'!$ML$7:$NE$7, 0)), NA()))</f>
        <v>#N/A</v>
      </c>
      <c r="AI159" s="10" t="e" cm="1">
        <f t="array" ref="AI159">IF(OR(AI$4="", 'Game Setup'!$NM162=""), NA(), IFERROR(INDEX('Game Setup'!$ML162:$NE162, 'Game Setup'!$NF162, MATCH(AI$4, 'Game Setup'!$ML$7:$NE$7, 0)), NA()))</f>
        <v>#N/A</v>
      </c>
      <c r="AJ159" s="10" t="e" cm="1">
        <f t="array" ref="AJ159">IF(OR(AJ$4="", 'Game Setup'!$NM162=""), NA(), IFERROR(INDEX('Game Setup'!$ML162:$NE162, 'Game Setup'!$NF162, MATCH(AJ$4, 'Game Setup'!$ML$7:$NE$7, 0)), NA()))</f>
        <v>#N/A</v>
      </c>
      <c r="AK159" s="10" t="e" cm="1">
        <f t="array" ref="AK159">IF(OR(AK$4="", 'Game Setup'!$NM162=""), NA(), IFERROR(INDEX('Game Setup'!$ML162:$NE162, 'Game Setup'!$NF162, MATCH(AK$4, 'Game Setup'!$ML$7:$NE$7, 0)), NA()))</f>
        <v>#N/A</v>
      </c>
      <c r="AL159" s="10" t="e" cm="1">
        <f t="array" ref="AL159">IF(OR(AL$4="", 'Game Setup'!$NM162=""), NA(), IFERROR(INDEX('Game Setup'!$ML162:$NE162, 'Game Setup'!$NF162, MATCH(AL$4, 'Game Setup'!$ML$7:$NE$7, 0)), NA()))</f>
        <v>#N/A</v>
      </c>
      <c r="AM159" s="10" t="e" cm="1">
        <f t="array" ref="AM159">IF(OR(AM$4="", 'Game Setup'!$NM162=""), NA(), IFERROR(INDEX('Game Setup'!$ML162:$NE162, 'Game Setup'!$NF162, MATCH(AM$4, 'Game Setup'!$ML$7:$NE$7, 0)), NA()))</f>
        <v>#N/A</v>
      </c>
      <c r="AN159" s="10" t="e">
        <f>IF('Game Setup'!$NM162="", NA(), 'Game Setup'!$NG162)</f>
        <v>#N/A</v>
      </c>
    </row>
    <row r="160" spans="34:40" hidden="1" x14ac:dyDescent="0.25">
      <c r="AH160" s="10" t="e" cm="1">
        <f t="array" ref="AH160">IF(OR(AH$4="", 'Game Setup'!$NM163=""), NA(), IFERROR(INDEX('Game Setup'!$ML163:$NE163, 'Game Setup'!$NF163, MATCH(AH$4, 'Game Setup'!$ML$7:$NE$7, 0)), NA()))</f>
        <v>#N/A</v>
      </c>
      <c r="AI160" s="10" t="e" cm="1">
        <f t="array" ref="AI160">IF(OR(AI$4="", 'Game Setup'!$NM163=""), NA(), IFERROR(INDEX('Game Setup'!$ML163:$NE163, 'Game Setup'!$NF163, MATCH(AI$4, 'Game Setup'!$ML$7:$NE$7, 0)), NA()))</f>
        <v>#N/A</v>
      </c>
      <c r="AJ160" s="10" t="e" cm="1">
        <f t="array" ref="AJ160">IF(OR(AJ$4="", 'Game Setup'!$NM163=""), NA(), IFERROR(INDEX('Game Setup'!$ML163:$NE163, 'Game Setup'!$NF163, MATCH(AJ$4, 'Game Setup'!$ML$7:$NE$7, 0)), NA()))</f>
        <v>#N/A</v>
      </c>
      <c r="AK160" s="10" t="e" cm="1">
        <f t="array" ref="AK160">IF(OR(AK$4="", 'Game Setup'!$NM163=""), NA(), IFERROR(INDEX('Game Setup'!$ML163:$NE163, 'Game Setup'!$NF163, MATCH(AK$4, 'Game Setup'!$ML$7:$NE$7, 0)), NA()))</f>
        <v>#N/A</v>
      </c>
      <c r="AL160" s="10" t="e" cm="1">
        <f t="array" ref="AL160">IF(OR(AL$4="", 'Game Setup'!$NM163=""), NA(), IFERROR(INDEX('Game Setup'!$ML163:$NE163, 'Game Setup'!$NF163, MATCH(AL$4, 'Game Setup'!$ML$7:$NE$7, 0)), NA()))</f>
        <v>#N/A</v>
      </c>
      <c r="AM160" s="10" t="e" cm="1">
        <f t="array" ref="AM160">IF(OR(AM$4="", 'Game Setup'!$NM163=""), NA(), IFERROR(INDEX('Game Setup'!$ML163:$NE163, 'Game Setup'!$NF163, MATCH(AM$4, 'Game Setup'!$ML$7:$NE$7, 0)), NA()))</f>
        <v>#N/A</v>
      </c>
      <c r="AN160" s="10" t="e">
        <f>IF('Game Setup'!$NM163="", NA(), 'Game Setup'!$NG163)</f>
        <v>#N/A</v>
      </c>
    </row>
    <row r="161" spans="34:40" hidden="1" x14ac:dyDescent="0.25">
      <c r="AH161" s="10" t="e" cm="1">
        <f t="array" ref="AH161">IF(OR(AH$4="", 'Game Setup'!$NM164=""), NA(), IFERROR(INDEX('Game Setup'!$ML164:$NE164, 'Game Setup'!$NF164, MATCH(AH$4, 'Game Setup'!$ML$7:$NE$7, 0)), NA()))</f>
        <v>#N/A</v>
      </c>
      <c r="AI161" s="10" t="e" cm="1">
        <f t="array" ref="AI161">IF(OR(AI$4="", 'Game Setup'!$NM164=""), NA(), IFERROR(INDEX('Game Setup'!$ML164:$NE164, 'Game Setup'!$NF164, MATCH(AI$4, 'Game Setup'!$ML$7:$NE$7, 0)), NA()))</f>
        <v>#N/A</v>
      </c>
      <c r="AJ161" s="10" t="e" cm="1">
        <f t="array" ref="AJ161">IF(OR(AJ$4="", 'Game Setup'!$NM164=""), NA(), IFERROR(INDEX('Game Setup'!$ML164:$NE164, 'Game Setup'!$NF164, MATCH(AJ$4, 'Game Setup'!$ML$7:$NE$7, 0)), NA()))</f>
        <v>#N/A</v>
      </c>
      <c r="AK161" s="10" t="e" cm="1">
        <f t="array" ref="AK161">IF(OR(AK$4="", 'Game Setup'!$NM164=""), NA(), IFERROR(INDEX('Game Setup'!$ML164:$NE164, 'Game Setup'!$NF164, MATCH(AK$4, 'Game Setup'!$ML$7:$NE$7, 0)), NA()))</f>
        <v>#N/A</v>
      </c>
      <c r="AL161" s="10" t="e" cm="1">
        <f t="array" ref="AL161">IF(OR(AL$4="", 'Game Setup'!$NM164=""), NA(), IFERROR(INDEX('Game Setup'!$ML164:$NE164, 'Game Setup'!$NF164, MATCH(AL$4, 'Game Setup'!$ML$7:$NE$7, 0)), NA()))</f>
        <v>#N/A</v>
      </c>
      <c r="AM161" s="10" t="e" cm="1">
        <f t="array" ref="AM161">IF(OR(AM$4="", 'Game Setup'!$NM164=""), NA(), IFERROR(INDEX('Game Setup'!$ML164:$NE164, 'Game Setup'!$NF164, MATCH(AM$4, 'Game Setup'!$ML$7:$NE$7, 0)), NA()))</f>
        <v>#N/A</v>
      </c>
      <c r="AN161" s="10" t="e">
        <f>IF('Game Setup'!$NM164="", NA(), 'Game Setup'!$NG164)</f>
        <v>#N/A</v>
      </c>
    </row>
    <row r="162" spans="34:40" hidden="1" x14ac:dyDescent="0.25">
      <c r="AH162" s="10" t="e" cm="1">
        <f t="array" ref="AH162">IF(OR(AH$4="", 'Game Setup'!$NM165=""), NA(), IFERROR(INDEX('Game Setup'!$ML165:$NE165, 'Game Setup'!$NF165, MATCH(AH$4, 'Game Setup'!$ML$7:$NE$7, 0)), NA()))</f>
        <v>#N/A</v>
      </c>
      <c r="AI162" s="10" t="e" cm="1">
        <f t="array" ref="AI162">IF(OR(AI$4="", 'Game Setup'!$NM165=""), NA(), IFERROR(INDEX('Game Setup'!$ML165:$NE165, 'Game Setup'!$NF165, MATCH(AI$4, 'Game Setup'!$ML$7:$NE$7, 0)), NA()))</f>
        <v>#N/A</v>
      </c>
      <c r="AJ162" s="10" t="e" cm="1">
        <f t="array" ref="AJ162">IF(OR(AJ$4="", 'Game Setup'!$NM165=""), NA(), IFERROR(INDEX('Game Setup'!$ML165:$NE165, 'Game Setup'!$NF165, MATCH(AJ$4, 'Game Setup'!$ML$7:$NE$7, 0)), NA()))</f>
        <v>#N/A</v>
      </c>
      <c r="AK162" s="10" t="e" cm="1">
        <f t="array" ref="AK162">IF(OR(AK$4="", 'Game Setup'!$NM165=""), NA(), IFERROR(INDEX('Game Setup'!$ML165:$NE165, 'Game Setup'!$NF165, MATCH(AK$4, 'Game Setup'!$ML$7:$NE$7, 0)), NA()))</f>
        <v>#N/A</v>
      </c>
      <c r="AL162" s="10" t="e" cm="1">
        <f t="array" ref="AL162">IF(OR(AL$4="", 'Game Setup'!$NM165=""), NA(), IFERROR(INDEX('Game Setup'!$ML165:$NE165, 'Game Setup'!$NF165, MATCH(AL$4, 'Game Setup'!$ML$7:$NE$7, 0)), NA()))</f>
        <v>#N/A</v>
      </c>
      <c r="AM162" s="10" t="e" cm="1">
        <f t="array" ref="AM162">IF(OR(AM$4="", 'Game Setup'!$NM165=""), NA(), IFERROR(INDEX('Game Setup'!$ML165:$NE165, 'Game Setup'!$NF165, MATCH(AM$4, 'Game Setup'!$ML$7:$NE$7, 0)), NA()))</f>
        <v>#N/A</v>
      </c>
      <c r="AN162" s="10" t="e">
        <f>IF('Game Setup'!$NM165="", NA(), 'Game Setup'!$NG165)</f>
        <v>#N/A</v>
      </c>
    </row>
    <row r="163" spans="34:40" hidden="1" x14ac:dyDescent="0.25">
      <c r="AH163" s="10" t="e" cm="1">
        <f t="array" ref="AH163">IF(OR(AH$4="", 'Game Setup'!$NM166=""), NA(), IFERROR(INDEX('Game Setup'!$ML166:$NE166, 'Game Setup'!$NF166, MATCH(AH$4, 'Game Setup'!$ML$7:$NE$7, 0)), NA()))</f>
        <v>#N/A</v>
      </c>
      <c r="AI163" s="10" t="e" cm="1">
        <f t="array" ref="AI163">IF(OR(AI$4="", 'Game Setup'!$NM166=""), NA(), IFERROR(INDEX('Game Setup'!$ML166:$NE166, 'Game Setup'!$NF166, MATCH(AI$4, 'Game Setup'!$ML$7:$NE$7, 0)), NA()))</f>
        <v>#N/A</v>
      </c>
      <c r="AJ163" s="10" t="e" cm="1">
        <f t="array" ref="AJ163">IF(OR(AJ$4="", 'Game Setup'!$NM166=""), NA(), IFERROR(INDEX('Game Setup'!$ML166:$NE166, 'Game Setup'!$NF166, MATCH(AJ$4, 'Game Setup'!$ML$7:$NE$7, 0)), NA()))</f>
        <v>#N/A</v>
      </c>
      <c r="AK163" s="10" t="e" cm="1">
        <f t="array" ref="AK163">IF(OR(AK$4="", 'Game Setup'!$NM166=""), NA(), IFERROR(INDEX('Game Setup'!$ML166:$NE166, 'Game Setup'!$NF166, MATCH(AK$4, 'Game Setup'!$ML$7:$NE$7, 0)), NA()))</f>
        <v>#N/A</v>
      </c>
      <c r="AL163" s="10" t="e" cm="1">
        <f t="array" ref="AL163">IF(OR(AL$4="", 'Game Setup'!$NM166=""), NA(), IFERROR(INDEX('Game Setup'!$ML166:$NE166, 'Game Setup'!$NF166, MATCH(AL$4, 'Game Setup'!$ML$7:$NE$7, 0)), NA()))</f>
        <v>#N/A</v>
      </c>
      <c r="AM163" s="10" t="e" cm="1">
        <f t="array" ref="AM163">IF(OR(AM$4="", 'Game Setup'!$NM166=""), NA(), IFERROR(INDEX('Game Setup'!$ML166:$NE166, 'Game Setup'!$NF166, MATCH(AM$4, 'Game Setup'!$ML$7:$NE$7, 0)), NA()))</f>
        <v>#N/A</v>
      </c>
      <c r="AN163" s="10" t="e">
        <f>IF('Game Setup'!$NM166="", NA(), 'Game Setup'!$NG166)</f>
        <v>#N/A</v>
      </c>
    </row>
    <row r="164" spans="34:40" hidden="1" x14ac:dyDescent="0.25">
      <c r="AH164" s="10" t="e" cm="1">
        <f t="array" ref="AH164">IF(OR(AH$4="", 'Game Setup'!$NM167=""), NA(), IFERROR(INDEX('Game Setup'!$ML167:$NE167, 'Game Setup'!$NF167, MATCH(AH$4, 'Game Setup'!$ML$7:$NE$7, 0)), NA()))</f>
        <v>#N/A</v>
      </c>
      <c r="AI164" s="10" t="e" cm="1">
        <f t="array" ref="AI164">IF(OR(AI$4="", 'Game Setup'!$NM167=""), NA(), IFERROR(INDEX('Game Setup'!$ML167:$NE167, 'Game Setup'!$NF167, MATCH(AI$4, 'Game Setup'!$ML$7:$NE$7, 0)), NA()))</f>
        <v>#N/A</v>
      </c>
      <c r="AJ164" s="10" t="e" cm="1">
        <f t="array" ref="AJ164">IF(OR(AJ$4="", 'Game Setup'!$NM167=""), NA(), IFERROR(INDEX('Game Setup'!$ML167:$NE167, 'Game Setup'!$NF167, MATCH(AJ$4, 'Game Setup'!$ML$7:$NE$7, 0)), NA()))</f>
        <v>#N/A</v>
      </c>
      <c r="AK164" s="10" t="e" cm="1">
        <f t="array" ref="AK164">IF(OR(AK$4="", 'Game Setup'!$NM167=""), NA(), IFERROR(INDEX('Game Setup'!$ML167:$NE167, 'Game Setup'!$NF167, MATCH(AK$4, 'Game Setup'!$ML$7:$NE$7, 0)), NA()))</f>
        <v>#N/A</v>
      </c>
      <c r="AL164" s="10" t="e" cm="1">
        <f t="array" ref="AL164">IF(OR(AL$4="", 'Game Setup'!$NM167=""), NA(), IFERROR(INDEX('Game Setup'!$ML167:$NE167, 'Game Setup'!$NF167, MATCH(AL$4, 'Game Setup'!$ML$7:$NE$7, 0)), NA()))</f>
        <v>#N/A</v>
      </c>
      <c r="AM164" s="10" t="e" cm="1">
        <f t="array" ref="AM164">IF(OR(AM$4="", 'Game Setup'!$NM167=""), NA(), IFERROR(INDEX('Game Setup'!$ML167:$NE167, 'Game Setup'!$NF167, MATCH(AM$4, 'Game Setup'!$ML$7:$NE$7, 0)), NA()))</f>
        <v>#N/A</v>
      </c>
      <c r="AN164" s="10" t="e">
        <f>IF('Game Setup'!$NM167="", NA(), 'Game Setup'!$NG167)</f>
        <v>#N/A</v>
      </c>
    </row>
    <row r="165" spans="34:40" hidden="1" x14ac:dyDescent="0.25">
      <c r="AH165" s="10" t="e" cm="1">
        <f t="array" ref="AH165">IF(OR(AH$4="", 'Game Setup'!$NM168=""), NA(), IFERROR(INDEX('Game Setup'!$ML168:$NE168, 'Game Setup'!$NF168, MATCH(AH$4, 'Game Setup'!$ML$7:$NE$7, 0)), NA()))</f>
        <v>#N/A</v>
      </c>
      <c r="AI165" s="10" t="e" cm="1">
        <f t="array" ref="AI165">IF(OR(AI$4="", 'Game Setup'!$NM168=""), NA(), IFERROR(INDEX('Game Setup'!$ML168:$NE168, 'Game Setup'!$NF168, MATCH(AI$4, 'Game Setup'!$ML$7:$NE$7, 0)), NA()))</f>
        <v>#N/A</v>
      </c>
      <c r="AJ165" s="10" t="e" cm="1">
        <f t="array" ref="AJ165">IF(OR(AJ$4="", 'Game Setup'!$NM168=""), NA(), IFERROR(INDEX('Game Setup'!$ML168:$NE168, 'Game Setup'!$NF168, MATCH(AJ$4, 'Game Setup'!$ML$7:$NE$7, 0)), NA()))</f>
        <v>#N/A</v>
      </c>
      <c r="AK165" s="10" t="e" cm="1">
        <f t="array" ref="AK165">IF(OR(AK$4="", 'Game Setup'!$NM168=""), NA(), IFERROR(INDEX('Game Setup'!$ML168:$NE168, 'Game Setup'!$NF168, MATCH(AK$4, 'Game Setup'!$ML$7:$NE$7, 0)), NA()))</f>
        <v>#N/A</v>
      </c>
      <c r="AL165" s="10" t="e" cm="1">
        <f t="array" ref="AL165">IF(OR(AL$4="", 'Game Setup'!$NM168=""), NA(), IFERROR(INDEX('Game Setup'!$ML168:$NE168, 'Game Setup'!$NF168, MATCH(AL$4, 'Game Setup'!$ML$7:$NE$7, 0)), NA()))</f>
        <v>#N/A</v>
      </c>
      <c r="AM165" s="10" t="e" cm="1">
        <f t="array" ref="AM165">IF(OR(AM$4="", 'Game Setup'!$NM168=""), NA(), IFERROR(INDEX('Game Setup'!$ML168:$NE168, 'Game Setup'!$NF168, MATCH(AM$4, 'Game Setup'!$ML$7:$NE$7, 0)), NA()))</f>
        <v>#N/A</v>
      </c>
      <c r="AN165" s="10" t="e">
        <f>IF('Game Setup'!$NM168="", NA(), 'Game Setup'!$NG168)</f>
        <v>#N/A</v>
      </c>
    </row>
    <row r="166" spans="34:40" hidden="1" x14ac:dyDescent="0.25">
      <c r="AH166" s="10" t="e" cm="1">
        <f t="array" ref="AH166">IF(OR(AH$4="", 'Game Setup'!$NM169=""), NA(), IFERROR(INDEX('Game Setup'!$ML169:$NE169, 'Game Setup'!$NF169, MATCH(AH$4, 'Game Setup'!$ML$7:$NE$7, 0)), NA()))</f>
        <v>#N/A</v>
      </c>
      <c r="AI166" s="10" t="e" cm="1">
        <f t="array" ref="AI166">IF(OR(AI$4="", 'Game Setup'!$NM169=""), NA(), IFERROR(INDEX('Game Setup'!$ML169:$NE169, 'Game Setup'!$NF169, MATCH(AI$4, 'Game Setup'!$ML$7:$NE$7, 0)), NA()))</f>
        <v>#N/A</v>
      </c>
      <c r="AJ166" s="10" t="e" cm="1">
        <f t="array" ref="AJ166">IF(OR(AJ$4="", 'Game Setup'!$NM169=""), NA(), IFERROR(INDEX('Game Setup'!$ML169:$NE169, 'Game Setup'!$NF169, MATCH(AJ$4, 'Game Setup'!$ML$7:$NE$7, 0)), NA()))</f>
        <v>#N/A</v>
      </c>
      <c r="AK166" s="10" t="e" cm="1">
        <f t="array" ref="AK166">IF(OR(AK$4="", 'Game Setup'!$NM169=""), NA(), IFERROR(INDEX('Game Setup'!$ML169:$NE169, 'Game Setup'!$NF169, MATCH(AK$4, 'Game Setup'!$ML$7:$NE$7, 0)), NA()))</f>
        <v>#N/A</v>
      </c>
      <c r="AL166" s="10" t="e" cm="1">
        <f t="array" ref="AL166">IF(OR(AL$4="", 'Game Setup'!$NM169=""), NA(), IFERROR(INDEX('Game Setup'!$ML169:$NE169, 'Game Setup'!$NF169, MATCH(AL$4, 'Game Setup'!$ML$7:$NE$7, 0)), NA()))</f>
        <v>#N/A</v>
      </c>
      <c r="AM166" s="10" t="e" cm="1">
        <f t="array" ref="AM166">IF(OR(AM$4="", 'Game Setup'!$NM169=""), NA(), IFERROR(INDEX('Game Setup'!$ML169:$NE169, 'Game Setup'!$NF169, MATCH(AM$4, 'Game Setup'!$ML$7:$NE$7, 0)), NA()))</f>
        <v>#N/A</v>
      </c>
      <c r="AN166" s="10" t="e">
        <f>IF('Game Setup'!$NM169="", NA(), 'Game Setup'!$NG169)</f>
        <v>#N/A</v>
      </c>
    </row>
    <row r="167" spans="34:40" hidden="1" x14ac:dyDescent="0.25">
      <c r="AH167" s="10" t="e" cm="1">
        <f t="array" ref="AH167">IF(OR(AH$4="", 'Game Setup'!$NM170=""), NA(), IFERROR(INDEX('Game Setup'!$ML170:$NE170, 'Game Setup'!$NF170, MATCH(AH$4, 'Game Setup'!$ML$7:$NE$7, 0)), NA()))</f>
        <v>#N/A</v>
      </c>
      <c r="AI167" s="10" t="e" cm="1">
        <f t="array" ref="AI167">IF(OR(AI$4="", 'Game Setup'!$NM170=""), NA(), IFERROR(INDEX('Game Setup'!$ML170:$NE170, 'Game Setup'!$NF170, MATCH(AI$4, 'Game Setup'!$ML$7:$NE$7, 0)), NA()))</f>
        <v>#N/A</v>
      </c>
      <c r="AJ167" s="10" t="e" cm="1">
        <f t="array" ref="AJ167">IF(OR(AJ$4="", 'Game Setup'!$NM170=""), NA(), IFERROR(INDEX('Game Setup'!$ML170:$NE170, 'Game Setup'!$NF170, MATCH(AJ$4, 'Game Setup'!$ML$7:$NE$7, 0)), NA()))</f>
        <v>#N/A</v>
      </c>
      <c r="AK167" s="10" t="e" cm="1">
        <f t="array" ref="AK167">IF(OR(AK$4="", 'Game Setup'!$NM170=""), NA(), IFERROR(INDEX('Game Setup'!$ML170:$NE170, 'Game Setup'!$NF170, MATCH(AK$4, 'Game Setup'!$ML$7:$NE$7, 0)), NA()))</f>
        <v>#N/A</v>
      </c>
      <c r="AL167" s="10" t="e" cm="1">
        <f t="array" ref="AL167">IF(OR(AL$4="", 'Game Setup'!$NM170=""), NA(), IFERROR(INDEX('Game Setup'!$ML170:$NE170, 'Game Setup'!$NF170, MATCH(AL$4, 'Game Setup'!$ML$7:$NE$7, 0)), NA()))</f>
        <v>#N/A</v>
      </c>
      <c r="AM167" s="10" t="e" cm="1">
        <f t="array" ref="AM167">IF(OR(AM$4="", 'Game Setup'!$NM170=""), NA(), IFERROR(INDEX('Game Setup'!$ML170:$NE170, 'Game Setup'!$NF170, MATCH(AM$4, 'Game Setup'!$ML$7:$NE$7, 0)), NA()))</f>
        <v>#N/A</v>
      </c>
      <c r="AN167" s="10" t="e">
        <f>IF('Game Setup'!$NM170="", NA(), 'Game Setup'!$NG170)</f>
        <v>#N/A</v>
      </c>
    </row>
    <row r="168" spans="34:40" hidden="1" x14ac:dyDescent="0.25">
      <c r="AH168" s="10" t="e" cm="1">
        <f t="array" ref="AH168">IF(OR(AH$4="", 'Game Setup'!$NM171=""), NA(), IFERROR(INDEX('Game Setup'!$ML171:$NE171, 'Game Setup'!$NF171, MATCH(AH$4, 'Game Setup'!$ML$7:$NE$7, 0)), NA()))</f>
        <v>#N/A</v>
      </c>
      <c r="AI168" s="10" t="e" cm="1">
        <f t="array" ref="AI168">IF(OR(AI$4="", 'Game Setup'!$NM171=""), NA(), IFERROR(INDEX('Game Setup'!$ML171:$NE171, 'Game Setup'!$NF171, MATCH(AI$4, 'Game Setup'!$ML$7:$NE$7, 0)), NA()))</f>
        <v>#N/A</v>
      </c>
      <c r="AJ168" s="10" t="e" cm="1">
        <f t="array" ref="AJ168">IF(OR(AJ$4="", 'Game Setup'!$NM171=""), NA(), IFERROR(INDEX('Game Setup'!$ML171:$NE171, 'Game Setup'!$NF171, MATCH(AJ$4, 'Game Setup'!$ML$7:$NE$7, 0)), NA()))</f>
        <v>#N/A</v>
      </c>
      <c r="AK168" s="10" t="e" cm="1">
        <f t="array" ref="AK168">IF(OR(AK$4="", 'Game Setup'!$NM171=""), NA(), IFERROR(INDEX('Game Setup'!$ML171:$NE171, 'Game Setup'!$NF171, MATCH(AK$4, 'Game Setup'!$ML$7:$NE$7, 0)), NA()))</f>
        <v>#N/A</v>
      </c>
      <c r="AL168" s="10" t="e" cm="1">
        <f t="array" ref="AL168">IF(OR(AL$4="", 'Game Setup'!$NM171=""), NA(), IFERROR(INDEX('Game Setup'!$ML171:$NE171, 'Game Setup'!$NF171, MATCH(AL$4, 'Game Setup'!$ML$7:$NE$7, 0)), NA()))</f>
        <v>#N/A</v>
      </c>
      <c r="AM168" s="10" t="e" cm="1">
        <f t="array" ref="AM168">IF(OR(AM$4="", 'Game Setup'!$NM171=""), NA(), IFERROR(INDEX('Game Setup'!$ML171:$NE171, 'Game Setup'!$NF171, MATCH(AM$4, 'Game Setup'!$ML$7:$NE$7, 0)), NA()))</f>
        <v>#N/A</v>
      </c>
      <c r="AN168" s="10" t="e">
        <f>IF('Game Setup'!$NM171="", NA(), 'Game Setup'!$NG171)</f>
        <v>#N/A</v>
      </c>
    </row>
    <row r="169" spans="34:40" hidden="1" x14ac:dyDescent="0.25">
      <c r="AH169" s="10" t="e" cm="1">
        <f t="array" ref="AH169">IF(OR(AH$4="", 'Game Setup'!$NM172=""), NA(), IFERROR(INDEX('Game Setup'!$ML172:$NE172, 'Game Setup'!$NF172, MATCH(AH$4, 'Game Setup'!$ML$7:$NE$7, 0)), NA()))</f>
        <v>#N/A</v>
      </c>
      <c r="AI169" s="10" t="e" cm="1">
        <f t="array" ref="AI169">IF(OR(AI$4="", 'Game Setup'!$NM172=""), NA(), IFERROR(INDEX('Game Setup'!$ML172:$NE172, 'Game Setup'!$NF172, MATCH(AI$4, 'Game Setup'!$ML$7:$NE$7, 0)), NA()))</f>
        <v>#N/A</v>
      </c>
      <c r="AJ169" s="10" t="e" cm="1">
        <f t="array" ref="AJ169">IF(OR(AJ$4="", 'Game Setup'!$NM172=""), NA(), IFERROR(INDEX('Game Setup'!$ML172:$NE172, 'Game Setup'!$NF172, MATCH(AJ$4, 'Game Setup'!$ML$7:$NE$7, 0)), NA()))</f>
        <v>#N/A</v>
      </c>
      <c r="AK169" s="10" t="e" cm="1">
        <f t="array" ref="AK169">IF(OR(AK$4="", 'Game Setup'!$NM172=""), NA(), IFERROR(INDEX('Game Setup'!$ML172:$NE172, 'Game Setup'!$NF172, MATCH(AK$4, 'Game Setup'!$ML$7:$NE$7, 0)), NA()))</f>
        <v>#N/A</v>
      </c>
      <c r="AL169" s="10" t="e" cm="1">
        <f t="array" ref="AL169">IF(OR(AL$4="", 'Game Setup'!$NM172=""), NA(), IFERROR(INDEX('Game Setup'!$ML172:$NE172, 'Game Setup'!$NF172, MATCH(AL$4, 'Game Setup'!$ML$7:$NE$7, 0)), NA()))</f>
        <v>#N/A</v>
      </c>
      <c r="AM169" s="10" t="e" cm="1">
        <f t="array" ref="AM169">IF(OR(AM$4="", 'Game Setup'!$NM172=""), NA(), IFERROR(INDEX('Game Setup'!$ML172:$NE172, 'Game Setup'!$NF172, MATCH(AM$4, 'Game Setup'!$ML$7:$NE$7, 0)), NA()))</f>
        <v>#N/A</v>
      </c>
      <c r="AN169" s="10" t="e">
        <f>IF('Game Setup'!$NM172="", NA(), 'Game Setup'!$NG172)</f>
        <v>#N/A</v>
      </c>
    </row>
    <row r="170" spans="34:40" hidden="1" x14ac:dyDescent="0.25">
      <c r="AH170" s="10" t="e" cm="1">
        <f t="array" ref="AH170">IF(OR(AH$4="", 'Game Setup'!$NM173=""), NA(), IFERROR(INDEX('Game Setup'!$ML173:$NE173, 'Game Setup'!$NF173, MATCH(AH$4, 'Game Setup'!$ML$7:$NE$7, 0)), NA()))</f>
        <v>#N/A</v>
      </c>
      <c r="AI170" s="10" t="e" cm="1">
        <f t="array" ref="AI170">IF(OR(AI$4="", 'Game Setup'!$NM173=""), NA(), IFERROR(INDEX('Game Setup'!$ML173:$NE173, 'Game Setup'!$NF173, MATCH(AI$4, 'Game Setup'!$ML$7:$NE$7, 0)), NA()))</f>
        <v>#N/A</v>
      </c>
      <c r="AJ170" s="10" t="e" cm="1">
        <f t="array" ref="AJ170">IF(OR(AJ$4="", 'Game Setup'!$NM173=""), NA(), IFERROR(INDEX('Game Setup'!$ML173:$NE173, 'Game Setup'!$NF173, MATCH(AJ$4, 'Game Setup'!$ML$7:$NE$7, 0)), NA()))</f>
        <v>#N/A</v>
      </c>
      <c r="AK170" s="10" t="e" cm="1">
        <f t="array" ref="AK170">IF(OR(AK$4="", 'Game Setup'!$NM173=""), NA(), IFERROR(INDEX('Game Setup'!$ML173:$NE173, 'Game Setup'!$NF173, MATCH(AK$4, 'Game Setup'!$ML$7:$NE$7, 0)), NA()))</f>
        <v>#N/A</v>
      </c>
      <c r="AL170" s="10" t="e" cm="1">
        <f t="array" ref="AL170">IF(OR(AL$4="", 'Game Setup'!$NM173=""), NA(), IFERROR(INDEX('Game Setup'!$ML173:$NE173, 'Game Setup'!$NF173, MATCH(AL$4, 'Game Setup'!$ML$7:$NE$7, 0)), NA()))</f>
        <v>#N/A</v>
      </c>
      <c r="AM170" s="10" t="e" cm="1">
        <f t="array" ref="AM170">IF(OR(AM$4="", 'Game Setup'!$NM173=""), NA(), IFERROR(INDEX('Game Setup'!$ML173:$NE173, 'Game Setup'!$NF173, MATCH(AM$4, 'Game Setup'!$ML$7:$NE$7, 0)), NA()))</f>
        <v>#N/A</v>
      </c>
      <c r="AN170" s="10" t="e">
        <f>IF('Game Setup'!$NM173="", NA(), 'Game Setup'!$NG173)</f>
        <v>#N/A</v>
      </c>
    </row>
    <row r="171" spans="34:40" hidden="1" x14ac:dyDescent="0.25">
      <c r="AH171" s="10" t="e" cm="1">
        <f t="array" ref="AH171">IF(OR(AH$4="", 'Game Setup'!$NM174=""), NA(), IFERROR(INDEX('Game Setup'!$ML174:$NE174, 'Game Setup'!$NF174, MATCH(AH$4, 'Game Setup'!$ML$7:$NE$7, 0)), NA()))</f>
        <v>#N/A</v>
      </c>
      <c r="AI171" s="10" t="e" cm="1">
        <f t="array" ref="AI171">IF(OR(AI$4="", 'Game Setup'!$NM174=""), NA(), IFERROR(INDEX('Game Setup'!$ML174:$NE174, 'Game Setup'!$NF174, MATCH(AI$4, 'Game Setup'!$ML$7:$NE$7, 0)), NA()))</f>
        <v>#N/A</v>
      </c>
      <c r="AJ171" s="10" t="e" cm="1">
        <f t="array" ref="AJ171">IF(OR(AJ$4="", 'Game Setup'!$NM174=""), NA(), IFERROR(INDEX('Game Setup'!$ML174:$NE174, 'Game Setup'!$NF174, MATCH(AJ$4, 'Game Setup'!$ML$7:$NE$7, 0)), NA()))</f>
        <v>#N/A</v>
      </c>
      <c r="AK171" s="10" t="e" cm="1">
        <f t="array" ref="AK171">IF(OR(AK$4="", 'Game Setup'!$NM174=""), NA(), IFERROR(INDEX('Game Setup'!$ML174:$NE174, 'Game Setup'!$NF174, MATCH(AK$4, 'Game Setup'!$ML$7:$NE$7, 0)), NA()))</f>
        <v>#N/A</v>
      </c>
      <c r="AL171" s="10" t="e" cm="1">
        <f t="array" ref="AL171">IF(OR(AL$4="", 'Game Setup'!$NM174=""), NA(), IFERROR(INDEX('Game Setup'!$ML174:$NE174, 'Game Setup'!$NF174, MATCH(AL$4, 'Game Setup'!$ML$7:$NE$7, 0)), NA()))</f>
        <v>#N/A</v>
      </c>
      <c r="AM171" s="10" t="e" cm="1">
        <f t="array" ref="AM171">IF(OR(AM$4="", 'Game Setup'!$NM174=""), NA(), IFERROR(INDEX('Game Setup'!$ML174:$NE174, 'Game Setup'!$NF174, MATCH(AM$4, 'Game Setup'!$ML$7:$NE$7, 0)), NA()))</f>
        <v>#N/A</v>
      </c>
      <c r="AN171" s="10" t="e">
        <f>IF('Game Setup'!$NM174="", NA(), 'Game Setup'!$NG174)</f>
        <v>#N/A</v>
      </c>
    </row>
    <row r="172" spans="34:40" hidden="1" x14ac:dyDescent="0.25">
      <c r="AH172" s="11" t="e" cm="1">
        <f t="array" ref="AH172">IF(OR(AH$4="", 'Game Setup'!$NM175=""), NA(), IFERROR(INDEX('Game Setup'!$ML175:$NE175, 'Game Setup'!$NF175, MATCH(AH$4, 'Game Setup'!$ML$7:$NE$7, 0)), NA()))</f>
        <v>#N/A</v>
      </c>
      <c r="AI172" s="11" t="e" cm="1">
        <f t="array" ref="AI172">IF(OR(AI$4="", 'Game Setup'!$NM175=""), NA(), IFERROR(INDEX('Game Setup'!$ML175:$NE175, 'Game Setup'!$NF175, MATCH(AI$4, 'Game Setup'!$ML$7:$NE$7, 0)), NA()))</f>
        <v>#N/A</v>
      </c>
      <c r="AJ172" s="11" t="e" cm="1">
        <f t="array" ref="AJ172">IF(OR(AJ$4="", 'Game Setup'!$NM175=""), NA(), IFERROR(INDEX('Game Setup'!$ML175:$NE175, 'Game Setup'!$NF175, MATCH(AJ$4, 'Game Setup'!$ML$7:$NE$7, 0)), NA()))</f>
        <v>#N/A</v>
      </c>
      <c r="AK172" s="11" t="e" cm="1">
        <f t="array" ref="AK172">IF(OR(AK$4="", 'Game Setup'!$NM175=""), NA(), IFERROR(INDEX('Game Setup'!$ML175:$NE175, 'Game Setup'!$NF175, MATCH(AK$4, 'Game Setup'!$ML$7:$NE$7, 0)), NA()))</f>
        <v>#N/A</v>
      </c>
      <c r="AL172" s="11" t="e" cm="1">
        <f t="array" ref="AL172">IF(OR(AL$4="", 'Game Setup'!$NM175=""), NA(), IFERROR(INDEX('Game Setup'!$ML175:$NE175, 'Game Setup'!$NF175, MATCH(AL$4, 'Game Setup'!$ML$7:$NE$7, 0)), NA()))</f>
        <v>#N/A</v>
      </c>
      <c r="AM172" s="11" t="e" cm="1">
        <f t="array" ref="AM172">IF(OR(AM$4="", 'Game Setup'!$NM175=""), NA(), IFERROR(INDEX('Game Setup'!$ML175:$NE175, 'Game Setup'!$NF175, MATCH(AM$4, 'Game Setup'!$ML$7:$NE$7, 0)), NA()))</f>
        <v>#N/A</v>
      </c>
      <c r="AN172" s="11" t="e">
        <f>IF('Game Setup'!$NM175="", NA(), 'Game Setup'!$NG175)</f>
        <v>#N/A</v>
      </c>
    </row>
  </sheetData>
  <sheetProtection algorithmName="SHA-512" hashValue="HN/Q4RA+2v67sL61wIXzYgkiKs0b719NYaGOdgN0wMj6rHSV3GRwBEn1suhvBbHHtYlB2Vi4scTSV6OX9rYCaQ==" saltValue="uX4Tft/sgICipSbPlwcwow==" spinCount="100000" sheet="1" objects="1" scenarios="1"/>
  <mergeCells count="38">
    <mergeCell ref="B21:C22"/>
    <mergeCell ref="D21:F22"/>
    <mergeCell ref="H21:J22"/>
    <mergeCell ref="L21:Q22"/>
    <mergeCell ref="S21:U22"/>
    <mergeCell ref="B15:C16"/>
    <mergeCell ref="D15:F16"/>
    <mergeCell ref="H15:J16"/>
    <mergeCell ref="L15:Q16"/>
    <mergeCell ref="S15:U16"/>
    <mergeCell ref="B18:C19"/>
    <mergeCell ref="D18:F19"/>
    <mergeCell ref="H18:J19"/>
    <mergeCell ref="L18:Q19"/>
    <mergeCell ref="S18:U19"/>
    <mergeCell ref="B9:C10"/>
    <mergeCell ref="D9:F10"/>
    <mergeCell ref="H9:J10"/>
    <mergeCell ref="L9:Q10"/>
    <mergeCell ref="S9:U10"/>
    <mergeCell ref="B12:C13"/>
    <mergeCell ref="D12:F13"/>
    <mergeCell ref="H12:J13"/>
    <mergeCell ref="L12:Q13"/>
    <mergeCell ref="S12:U13"/>
    <mergeCell ref="B1:U2"/>
    <mergeCell ref="B3:U3"/>
    <mergeCell ref="L5:Q5"/>
    <mergeCell ref="B6:C7"/>
    <mergeCell ref="D6:F7"/>
    <mergeCell ref="H6:J7"/>
    <mergeCell ref="L6:Q7"/>
    <mergeCell ref="S6:U7"/>
    <mergeCell ref="L8:Q8"/>
    <mergeCell ref="L11:Q11"/>
    <mergeCell ref="L14:Q14"/>
    <mergeCell ref="L17:Q17"/>
    <mergeCell ref="L20:Q20"/>
  </mergeCells>
  <conditionalFormatting sqref="L6:Q7">
    <cfRule type="expression" dxfId="47" priority="8">
      <formula>NOT($D6="")</formula>
    </cfRule>
  </conditionalFormatting>
  <conditionalFormatting sqref="L9:Q10">
    <cfRule type="expression" dxfId="46" priority="7">
      <formula>NOT($D9="")</formula>
    </cfRule>
  </conditionalFormatting>
  <conditionalFormatting sqref="L12:Q13">
    <cfRule type="expression" dxfId="45" priority="6">
      <formula>NOT($D12="")</formula>
    </cfRule>
  </conditionalFormatting>
  <conditionalFormatting sqref="L15:Q16">
    <cfRule type="expression" dxfId="44" priority="5">
      <formula>NOT($D15="")</formula>
    </cfRule>
  </conditionalFormatting>
  <conditionalFormatting sqref="L18:Q19">
    <cfRule type="expression" dxfId="43" priority="4">
      <formula>NOT($D18="")</formula>
    </cfRule>
  </conditionalFormatting>
  <conditionalFormatting sqref="L21:Q22">
    <cfRule type="expression" dxfId="42" priority="3">
      <formula>NOT($D21="")</formula>
    </cfRule>
  </conditionalFormatting>
  <dataValidations count="1">
    <dataValidation type="list" allowBlank="1" showInputMessage="1" showErrorMessage="1" sqref="D6:F7 D9:F10 D12:F13 D15:F16 D18:F19 D21:F22" xr:uid="{384E6967-1500-4BA3-B1F9-F8EA73FD3F4E}">
      <formula1>$AF$5:$AF$25</formula1>
    </dataValidation>
  </dataValidations>
  <pageMargins left="0.7" right="0.7" top="0.75" bottom="0.75" header="0.3" footer="0.3"/>
  <pageSetup paperSize="9" orientation="portrait" r:id="rId1"/>
  <rowBreaks count="1" manualBreakCount="1">
    <brk id="35" max="21" man="1"/>
  </rowBreaks>
  <colBreaks count="1" manualBreakCount="1">
    <brk id="2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DD3F9-659A-463D-96F7-5E433B2C1D68}">
  <sheetPr>
    <tabColor rgb="FF207144"/>
  </sheetPr>
  <dimension ref="A1:AY51"/>
  <sheetViews>
    <sheetView showRowColHeaders="0" zoomScaleNormal="60" zoomScaleSheetLayoutView="100" workbookViewId="0">
      <selection activeCell="A51" sqref="A51"/>
    </sheetView>
  </sheetViews>
  <sheetFormatPr defaultColWidth="0" defaultRowHeight="15" zeroHeight="1" x14ac:dyDescent="0.25"/>
  <cols>
    <col min="1" max="22" width="2.85546875" style="2" customWidth="1"/>
    <col min="23" max="27" width="2.85546875" style="2" hidden="1" customWidth="1"/>
    <col min="28" max="28" width="8.5703125" style="2" hidden="1" customWidth="1"/>
    <col min="29" max="29" width="2.85546875" style="2" hidden="1" customWidth="1"/>
    <col min="30" max="30" width="8.5703125" style="2" hidden="1" customWidth="1"/>
    <col min="31" max="32" width="2.85546875" style="2" hidden="1" customWidth="1"/>
    <col min="33" max="34" width="8.5703125" style="2" hidden="1" customWidth="1"/>
    <col min="35" max="35" width="2.85546875" style="2" hidden="1" customWidth="1"/>
    <col min="36" max="36" width="8.5703125" style="2" hidden="1" customWidth="1"/>
    <col min="37" max="37" width="2.85546875" style="2" hidden="1" customWidth="1"/>
    <col min="38" max="39" width="8.5703125" style="2" hidden="1" customWidth="1"/>
    <col min="40" max="41" width="2.85546875" style="2" hidden="1" customWidth="1"/>
    <col min="42" max="43" width="8.5703125" style="2" hidden="1" customWidth="1"/>
    <col min="44" max="44" width="2.85546875" style="2" hidden="1" customWidth="1"/>
    <col min="45" max="46" width="8.5703125" style="2" hidden="1" customWidth="1"/>
    <col min="47" max="47" width="2.85546875" style="2" hidden="1" customWidth="1"/>
    <col min="48" max="49" width="8.5703125" style="2" hidden="1" customWidth="1"/>
    <col min="50" max="50" width="2.85546875" style="2" hidden="1" customWidth="1"/>
    <col min="51" max="51" width="8.5703125" style="2" hidden="1" customWidth="1"/>
    <col min="52" max="16384" width="2.85546875" style="2" hidden="1"/>
  </cols>
  <sheetData>
    <row r="1" spans="1:51" x14ac:dyDescent="0.25">
      <c r="A1" s="78"/>
      <c r="B1" s="406" t="s">
        <v>239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78"/>
    </row>
    <row r="2" spans="1:51" x14ac:dyDescent="0.25">
      <c r="A2" s="78"/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78"/>
    </row>
    <row r="3" spans="1:51" x14ac:dyDescent="0.25">
      <c r="A3" s="78"/>
      <c r="B3" s="414" t="s">
        <v>246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78"/>
    </row>
    <row r="4" spans="1:51" ht="15" customHeight="1" x14ac:dyDescent="0.25">
      <c r="A4" s="78"/>
      <c r="B4" s="407" t="s">
        <v>245</v>
      </c>
      <c r="C4" s="407"/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78"/>
      <c r="AB4" s="12" t="s">
        <v>50</v>
      </c>
      <c r="AG4" s="8" t="s">
        <v>49</v>
      </c>
      <c r="AH4" s="8" t="s">
        <v>240</v>
      </c>
      <c r="AJ4" s="8" t="s">
        <v>241</v>
      </c>
      <c r="AL4" s="8" t="s">
        <v>242</v>
      </c>
      <c r="AM4" s="8" t="s">
        <v>243</v>
      </c>
      <c r="AP4" s="57">
        <v>13</v>
      </c>
      <c r="AQ4" s="12">
        <v>1</v>
      </c>
      <c r="AV4" s="57">
        <f>'Game Setup'!$MJ$2</f>
        <v>400</v>
      </c>
      <c r="AW4" s="9">
        <v>50</v>
      </c>
    </row>
    <row r="5" spans="1:51" ht="15" customHeight="1" x14ac:dyDescent="0.25">
      <c r="A5" s="78"/>
      <c r="B5" s="407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78"/>
      <c r="AG5" s="57" t="str">
        <f>Trades!$DD8</f>
        <v>AED</v>
      </c>
      <c r="AH5" s="9" t="str">
        <f>IF($AG5="", "", IFERROR(INDEX('Game Setup'!$KV$8:$LO$175, MATCH(1, 'Game Setup'!$NM$8:$NM$175, 0), MATCH($AG5, 'Game Setup'!$KV$6:$LO$6, 0)), ""))</f>
        <v/>
      </c>
      <c r="AJ5" s="9" t="str">
        <f t="shared" ref="AJ5:AJ24" si="0">IFERROR(($AY5*1000)+($AW5*100)+($AT5), "")</f>
        <v/>
      </c>
      <c r="AL5" s="9" t="str">
        <f t="shared" ref="AL5:AL24" si="1">IF($AJ5="", "", COUNTIF($AJ$5:$AJ$24, "&gt;"&amp;$AJ5)+1)</f>
        <v/>
      </c>
      <c r="AM5" s="9" t="str">
        <f t="shared" ref="AM5:AM24" si="2">IF($AJ5="", "", COUNTIF($AJ$5:$AJ$24, "&lt;"&amp;$AJ5)+1)</f>
        <v/>
      </c>
      <c r="AP5" s="9" t="str">
        <f>IF($AG5="", "", IFERROR(INDEX('Game Setup'!$ML$8:$NE$175, MATCH(AP$4, 'Game Setup'!$NM$8:$NM$175, 0), MATCH($AG5, 'Game Setup'!$ML$7:$NE$7, 0)), ""))</f>
        <v/>
      </c>
      <c r="AQ5" s="9" t="str">
        <f>IF($AG5="", "", IFERROR(INDEX('Game Setup'!$ML$8:$NE$175, MATCH(AQ$4, 'Game Setup'!$NM$8:$NM$175, 0), MATCH($AG5, 'Game Setup'!$ML$7:$NE$7, 0)), ""))</f>
        <v/>
      </c>
      <c r="AS5" s="57">
        <f t="shared" ref="AS5:AS24" si="3">IF($AG5="", "", IFERROR(AQ5-AP5, 0))</f>
        <v>0</v>
      </c>
      <c r="AT5" s="9">
        <f>IF(AS5="", "", COUNTIF(AS$5:AS$24, "&lt;"&amp;AS5)+1+COUNTIF(AS$5:AS5, AS5)-1)</f>
        <v>1</v>
      </c>
      <c r="AV5" s="57" t="str">
        <f t="shared" ref="AV5:AV24" si="4">IFERROR(AV$4-$AQ5, "")</f>
        <v/>
      </c>
      <c r="AW5" s="9" t="e">
        <f t="shared" ref="AW5:AW24" si="5">IF(AV$4-AV5&gt;=AW$4, 2, 1)</f>
        <v>#VALUE!</v>
      </c>
      <c r="AY5" s="9" t="str">
        <f t="shared" ref="AY5:AY24" si="6">IFERROR(INDEX($AG$27:$AG$29, MATCH($AH5, $AH$27:$AH$29, 0)), "")</f>
        <v/>
      </c>
    </row>
    <row r="6" spans="1:51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AG6" s="60" t="str">
        <f>Trades!$DD9</f>
        <v>ARS</v>
      </c>
      <c r="AH6" s="10" t="str">
        <f>IF($AG6="", "", IFERROR(INDEX('Game Setup'!$KV$8:$LO$175, MATCH(1, 'Game Setup'!$NM$8:$NM$175, 0), MATCH($AG6, 'Game Setup'!$KV$6:$LO$6, 0)), ""))</f>
        <v/>
      </c>
      <c r="AJ6" s="10" t="str">
        <f t="shared" si="0"/>
        <v/>
      </c>
      <c r="AL6" s="10" t="str">
        <f t="shared" si="1"/>
        <v/>
      </c>
      <c r="AM6" s="10" t="str">
        <f t="shared" si="2"/>
        <v/>
      </c>
      <c r="AP6" s="10" t="str">
        <f>IF($AG6="", "", IFERROR(INDEX('Game Setup'!$ML$8:$NE$175, MATCH(AP$4, 'Game Setup'!$NM$8:$NM$175, 0), MATCH($AG6, 'Game Setup'!$ML$7:$NE$7, 0)), ""))</f>
        <v/>
      </c>
      <c r="AQ6" s="10" t="str">
        <f>IF($AG6="", "", IFERROR(INDEX('Game Setup'!$ML$8:$NE$175, MATCH(AQ$4, 'Game Setup'!$NM$8:$NM$175, 0), MATCH($AG6, 'Game Setup'!$ML$7:$NE$7, 0)), ""))</f>
        <v/>
      </c>
      <c r="AS6" s="60">
        <f t="shared" si="3"/>
        <v>0</v>
      </c>
      <c r="AT6" s="10">
        <f>IF(AS6="", "", COUNTIF(AS$5:AS$24, "&lt;"&amp;AS6)+1+COUNTIF(AS$5:AS6, AS6)-1)</f>
        <v>2</v>
      </c>
      <c r="AV6" s="60" t="str">
        <f t="shared" si="4"/>
        <v/>
      </c>
      <c r="AW6" s="10" t="e">
        <f t="shared" si="5"/>
        <v>#VALUE!</v>
      </c>
      <c r="AY6" s="10" t="str">
        <f t="shared" si="6"/>
        <v/>
      </c>
    </row>
    <row r="7" spans="1:51" x14ac:dyDescent="0.25">
      <c r="A7" s="78"/>
      <c r="B7" s="78"/>
      <c r="C7" s="78"/>
      <c r="D7" s="216" t="str">
        <f>$AD8</f>
        <v/>
      </c>
      <c r="E7" s="216"/>
      <c r="F7" s="216"/>
      <c r="G7" s="78"/>
      <c r="H7" s="413" t="str">
        <f>IFERROR(M7/M8, "")</f>
        <v/>
      </c>
      <c r="I7" s="413"/>
      <c r="J7" s="413"/>
      <c r="K7" s="413"/>
      <c r="L7" s="78"/>
      <c r="M7" s="339" t="str">
        <f>IFERROR(INDEX(Trades!$DF$8:$DF$27, MATCH($D7, Trades!$DD$8:$DD$27, 0)), "")</f>
        <v/>
      </c>
      <c r="N7" s="339"/>
      <c r="O7" s="339"/>
      <c r="P7" s="339"/>
      <c r="Q7" s="339"/>
      <c r="R7" s="339"/>
      <c r="S7" s="339"/>
      <c r="T7" s="339"/>
      <c r="U7" s="117" t="str">
        <f>IF(M8="", "", $AB$4)</f>
        <v/>
      </c>
      <c r="V7" s="78"/>
      <c r="AG7" s="60" t="str">
        <f>Trades!$DD10</f>
        <v>AUD</v>
      </c>
      <c r="AH7" s="10" t="str">
        <f>IF($AG7="", "", IFERROR(INDEX('Game Setup'!$KV$8:$LO$175, MATCH(1, 'Game Setup'!$NM$8:$NM$175, 0), MATCH($AG7, 'Game Setup'!$KV$6:$LO$6, 0)), ""))</f>
        <v/>
      </c>
      <c r="AJ7" s="10" t="str">
        <f t="shared" si="0"/>
        <v/>
      </c>
      <c r="AL7" s="10" t="str">
        <f t="shared" si="1"/>
        <v/>
      </c>
      <c r="AM7" s="10" t="str">
        <f t="shared" si="2"/>
        <v/>
      </c>
      <c r="AP7" s="10" t="str">
        <f>IF($AG7="", "", IFERROR(INDEX('Game Setup'!$ML$8:$NE$175, MATCH(AP$4, 'Game Setup'!$NM$8:$NM$175, 0), MATCH($AG7, 'Game Setup'!$ML$7:$NE$7, 0)), ""))</f>
        <v/>
      </c>
      <c r="AQ7" s="10" t="str">
        <f>IF($AG7="", "", IFERROR(INDEX('Game Setup'!$ML$8:$NE$175, MATCH(AQ$4, 'Game Setup'!$NM$8:$NM$175, 0), MATCH($AG7, 'Game Setup'!$ML$7:$NE$7, 0)), ""))</f>
        <v/>
      </c>
      <c r="AS7" s="60">
        <f t="shared" si="3"/>
        <v>0</v>
      </c>
      <c r="AT7" s="10">
        <f>IF(AS7="", "", COUNTIF(AS$5:AS$24, "&lt;"&amp;AS7)+1+COUNTIF(AS$5:AS7, AS7)-1)</f>
        <v>3</v>
      </c>
      <c r="AV7" s="60" t="str">
        <f t="shared" si="4"/>
        <v/>
      </c>
      <c r="AW7" s="10" t="e">
        <f t="shared" si="5"/>
        <v>#VALUE!</v>
      </c>
      <c r="AY7" s="10" t="str">
        <f t="shared" si="6"/>
        <v/>
      </c>
    </row>
    <row r="8" spans="1:51" x14ac:dyDescent="0.25">
      <c r="A8" s="78"/>
      <c r="B8" s="408" t="str">
        <f>IF($AD8="", "", $AB8)</f>
        <v/>
      </c>
      <c r="C8" s="409"/>
      <c r="D8" s="217" t="str">
        <f>IF(D7="", "", IF(IFERROR(INDEX('Dev Settings'!$L$10:$L$29, MATCH(D7, 'Dev Settings'!$B$10:$B$29, 0)), "")="", "", IFERROR(INDEX('Dev Settings'!$L$10:$L$29, MATCH(D7, 'Dev Settings'!$B$10:$B$29, 0)), "")))</f>
        <v/>
      </c>
      <c r="E8" s="217"/>
      <c r="F8" s="217"/>
      <c r="G8" s="78"/>
      <c r="H8" s="412" t="str">
        <f>IFERROR(INDEX($AS$5:$AS$24, MATCH($D7, $AG$5:$AG$24, 0)), "")</f>
        <v/>
      </c>
      <c r="I8" s="412"/>
      <c r="J8" s="412"/>
      <c r="K8" s="412"/>
      <c r="L8" s="78"/>
      <c r="M8" s="340" t="str">
        <f>IFERROR(INDEX(Trades!$DE$8:$DE$27, MATCH($D7, Trades!$DD$8:$DD$27, 0)), "")</f>
        <v/>
      </c>
      <c r="N8" s="340"/>
      <c r="O8" s="340"/>
      <c r="P8" s="340"/>
      <c r="Q8" s="340"/>
      <c r="R8" s="340"/>
      <c r="S8" s="340"/>
      <c r="T8" s="340"/>
      <c r="U8" s="340"/>
      <c r="V8" s="78"/>
      <c r="AB8" s="341">
        <v>1</v>
      </c>
      <c r="AD8" s="341" t="str">
        <f>IFERROR(INDEX($AG$5:$AG$24, MATCH($AB8, $AL$5:$AL$24, 0)), "")</f>
        <v/>
      </c>
      <c r="AG8" s="60" t="str">
        <f>Trades!$DD11</f>
        <v>BRL</v>
      </c>
      <c r="AH8" s="10" t="str">
        <f>IF($AG8="", "", IFERROR(INDEX('Game Setup'!$KV$8:$LO$175, MATCH(1, 'Game Setup'!$NM$8:$NM$175, 0), MATCH($AG8, 'Game Setup'!$KV$6:$LO$6, 0)), ""))</f>
        <v/>
      </c>
      <c r="AJ8" s="10" t="str">
        <f t="shared" si="0"/>
        <v/>
      </c>
      <c r="AL8" s="10" t="str">
        <f t="shared" si="1"/>
        <v/>
      </c>
      <c r="AM8" s="10" t="str">
        <f t="shared" si="2"/>
        <v/>
      </c>
      <c r="AP8" s="10" t="str">
        <f>IF($AG8="", "", IFERROR(INDEX('Game Setup'!$ML$8:$NE$175, MATCH(AP$4, 'Game Setup'!$NM$8:$NM$175, 0), MATCH($AG8, 'Game Setup'!$ML$7:$NE$7, 0)), ""))</f>
        <v/>
      </c>
      <c r="AQ8" s="10" t="str">
        <f>IF($AG8="", "", IFERROR(INDEX('Game Setup'!$ML$8:$NE$175, MATCH(AQ$4, 'Game Setup'!$NM$8:$NM$175, 0), MATCH($AG8, 'Game Setup'!$ML$7:$NE$7, 0)), ""))</f>
        <v/>
      </c>
      <c r="AS8" s="60">
        <f t="shared" si="3"/>
        <v>0</v>
      </c>
      <c r="AT8" s="10">
        <f>IF(AS8="", "", COUNTIF(AS$5:AS$24, "&lt;"&amp;AS8)+1+COUNTIF(AS$5:AS8, AS8)-1)</f>
        <v>4</v>
      </c>
      <c r="AV8" s="60" t="str">
        <f t="shared" si="4"/>
        <v/>
      </c>
      <c r="AW8" s="10" t="e">
        <f t="shared" si="5"/>
        <v>#VALUE!</v>
      </c>
      <c r="AY8" s="10" t="str">
        <f t="shared" si="6"/>
        <v/>
      </c>
    </row>
    <row r="9" spans="1:51" x14ac:dyDescent="0.25">
      <c r="A9" s="78"/>
      <c r="B9" s="410"/>
      <c r="C9" s="411"/>
      <c r="D9" s="217"/>
      <c r="E9" s="217"/>
      <c r="F9" s="217"/>
      <c r="G9" s="78"/>
      <c r="H9" s="412"/>
      <c r="I9" s="412"/>
      <c r="J9" s="412"/>
      <c r="K9" s="412"/>
      <c r="L9" s="78"/>
      <c r="M9" s="340"/>
      <c r="N9" s="340"/>
      <c r="O9" s="340"/>
      <c r="P9" s="340"/>
      <c r="Q9" s="340"/>
      <c r="R9" s="340"/>
      <c r="S9" s="340"/>
      <c r="T9" s="340"/>
      <c r="U9" s="340"/>
      <c r="V9" s="78"/>
      <c r="AB9" s="342"/>
      <c r="AD9" s="342"/>
      <c r="AG9" s="60" t="str">
        <f>Trades!$DD12</f>
        <v>CAD</v>
      </c>
      <c r="AH9" s="10" t="str">
        <f>IF($AG9="", "", IFERROR(INDEX('Game Setup'!$KV$8:$LO$175, MATCH(1, 'Game Setup'!$NM$8:$NM$175, 0), MATCH($AG9, 'Game Setup'!$KV$6:$LO$6, 0)), ""))</f>
        <v/>
      </c>
      <c r="AJ9" s="10" t="str">
        <f t="shared" si="0"/>
        <v/>
      </c>
      <c r="AL9" s="10" t="str">
        <f t="shared" si="1"/>
        <v/>
      </c>
      <c r="AM9" s="10" t="str">
        <f t="shared" si="2"/>
        <v/>
      </c>
      <c r="AP9" s="10" t="str">
        <f>IF($AG9="", "", IFERROR(INDEX('Game Setup'!$ML$8:$NE$175, MATCH(AP$4, 'Game Setup'!$NM$8:$NM$175, 0), MATCH($AG9, 'Game Setup'!$ML$7:$NE$7, 0)), ""))</f>
        <v/>
      </c>
      <c r="AQ9" s="10" t="str">
        <f>IF($AG9="", "", IFERROR(INDEX('Game Setup'!$ML$8:$NE$175, MATCH(AQ$4, 'Game Setup'!$NM$8:$NM$175, 0), MATCH($AG9, 'Game Setup'!$ML$7:$NE$7, 0)), ""))</f>
        <v/>
      </c>
      <c r="AS9" s="60">
        <f t="shared" si="3"/>
        <v>0</v>
      </c>
      <c r="AT9" s="10">
        <f>IF(AS9="", "", COUNTIF(AS$5:AS$24, "&lt;"&amp;AS9)+1+COUNTIF(AS$5:AS9, AS9)-1)</f>
        <v>5</v>
      </c>
      <c r="AV9" s="60" t="str">
        <f t="shared" si="4"/>
        <v/>
      </c>
      <c r="AW9" s="10" t="e">
        <f t="shared" si="5"/>
        <v>#VALUE!</v>
      </c>
      <c r="AY9" s="10" t="str">
        <f t="shared" si="6"/>
        <v/>
      </c>
    </row>
    <row r="10" spans="1:51" x14ac:dyDescent="0.25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AG10" s="60" t="str">
        <f>Trades!$DD13</f>
        <v>CNY</v>
      </c>
      <c r="AH10" s="10" t="str">
        <f>IF($AG10="", "", IFERROR(INDEX('Game Setup'!$KV$8:$LO$175, MATCH(1, 'Game Setup'!$NM$8:$NM$175, 0), MATCH($AG10, 'Game Setup'!$KV$6:$LO$6, 0)), ""))</f>
        <v/>
      </c>
      <c r="AJ10" s="10" t="str">
        <f t="shared" si="0"/>
        <v/>
      </c>
      <c r="AL10" s="10" t="str">
        <f t="shared" si="1"/>
        <v/>
      </c>
      <c r="AM10" s="10" t="str">
        <f t="shared" si="2"/>
        <v/>
      </c>
      <c r="AP10" s="10" t="str">
        <f>IF($AG10="", "", IFERROR(INDEX('Game Setup'!$ML$8:$NE$175, MATCH(AP$4, 'Game Setup'!$NM$8:$NM$175, 0), MATCH($AG10, 'Game Setup'!$ML$7:$NE$7, 0)), ""))</f>
        <v/>
      </c>
      <c r="AQ10" s="10" t="str">
        <f>IF($AG10="", "", IFERROR(INDEX('Game Setup'!$ML$8:$NE$175, MATCH(AQ$4, 'Game Setup'!$NM$8:$NM$175, 0), MATCH($AG10, 'Game Setup'!$ML$7:$NE$7, 0)), ""))</f>
        <v/>
      </c>
      <c r="AS10" s="60">
        <f t="shared" si="3"/>
        <v>0</v>
      </c>
      <c r="AT10" s="10">
        <f>IF(AS10="", "", COUNTIF(AS$5:AS$24, "&lt;"&amp;AS10)+1+COUNTIF(AS$5:AS10, AS10)-1)</f>
        <v>6</v>
      </c>
      <c r="AV10" s="60" t="str">
        <f t="shared" si="4"/>
        <v/>
      </c>
      <c r="AW10" s="10" t="e">
        <f t="shared" si="5"/>
        <v>#VALUE!</v>
      </c>
      <c r="AY10" s="10" t="str">
        <f t="shared" si="6"/>
        <v/>
      </c>
    </row>
    <row r="11" spans="1:51" x14ac:dyDescent="0.25">
      <c r="A11" s="78"/>
      <c r="B11" s="78"/>
      <c r="C11" s="78"/>
      <c r="D11" s="216" t="str">
        <f>$AD12</f>
        <v/>
      </c>
      <c r="E11" s="216"/>
      <c r="F11" s="216"/>
      <c r="G11" s="78"/>
      <c r="H11" s="413" t="str">
        <f>IFERROR(M11/M12, "")</f>
        <v/>
      </c>
      <c r="I11" s="413"/>
      <c r="J11" s="413"/>
      <c r="K11" s="413"/>
      <c r="L11" s="78"/>
      <c r="M11" s="339" t="str">
        <f>IFERROR(INDEX(Trades!$DF$8:$DF$27, MATCH($D11, Trades!$DD$8:$DD$27, 0)), "")</f>
        <v/>
      </c>
      <c r="N11" s="339"/>
      <c r="O11" s="339"/>
      <c r="P11" s="339"/>
      <c r="Q11" s="339"/>
      <c r="R11" s="339"/>
      <c r="S11" s="339"/>
      <c r="T11" s="339"/>
      <c r="U11" s="117" t="str">
        <f>IF(M12="", "", $AB$4)</f>
        <v/>
      </c>
      <c r="V11" s="78"/>
      <c r="AG11" s="60" t="str">
        <f>Trades!$DD14</f>
        <v>EUR</v>
      </c>
      <c r="AH11" s="10" t="str">
        <f>IF($AG11="", "", IFERROR(INDEX('Game Setup'!$KV$8:$LO$175, MATCH(1, 'Game Setup'!$NM$8:$NM$175, 0), MATCH($AG11, 'Game Setup'!$KV$6:$LO$6, 0)), ""))</f>
        <v/>
      </c>
      <c r="AJ11" s="10" t="str">
        <f t="shared" si="0"/>
        <v/>
      </c>
      <c r="AL11" s="10" t="str">
        <f t="shared" si="1"/>
        <v/>
      </c>
      <c r="AM11" s="10" t="str">
        <f t="shared" si="2"/>
        <v/>
      </c>
      <c r="AP11" s="10" t="str">
        <f>IF($AG11="", "", IFERROR(INDEX('Game Setup'!$ML$8:$NE$175, MATCH(AP$4, 'Game Setup'!$NM$8:$NM$175, 0), MATCH($AG11, 'Game Setup'!$ML$7:$NE$7, 0)), ""))</f>
        <v/>
      </c>
      <c r="AQ11" s="10" t="str">
        <f>IF($AG11="", "", IFERROR(INDEX('Game Setup'!$ML$8:$NE$175, MATCH(AQ$4, 'Game Setup'!$NM$8:$NM$175, 0), MATCH($AG11, 'Game Setup'!$ML$7:$NE$7, 0)), ""))</f>
        <v/>
      </c>
      <c r="AS11" s="60">
        <f t="shared" si="3"/>
        <v>0</v>
      </c>
      <c r="AT11" s="10">
        <f>IF(AS11="", "", COUNTIF(AS$5:AS$24, "&lt;"&amp;AS11)+1+COUNTIF(AS$5:AS11, AS11)-1)</f>
        <v>7</v>
      </c>
      <c r="AV11" s="60" t="str">
        <f t="shared" si="4"/>
        <v/>
      </c>
      <c r="AW11" s="10" t="e">
        <f t="shared" si="5"/>
        <v>#VALUE!</v>
      </c>
      <c r="AY11" s="10" t="str">
        <f t="shared" si="6"/>
        <v/>
      </c>
    </row>
    <row r="12" spans="1:51" ht="15" customHeight="1" x14ac:dyDescent="0.25">
      <c r="A12" s="78"/>
      <c r="B12" s="408" t="str">
        <f>IF($AD12="", "", $AB12)</f>
        <v/>
      </c>
      <c r="C12" s="409"/>
      <c r="D12" s="217" t="str">
        <f>IF(D11="", "", IF(IFERROR(INDEX('Dev Settings'!$L$10:$L$29, MATCH(D11, 'Dev Settings'!$B$10:$B$29, 0)), "")="", "", IFERROR(INDEX('Dev Settings'!$L$10:$L$29, MATCH(D11, 'Dev Settings'!$B$10:$B$29, 0)), "")))</f>
        <v/>
      </c>
      <c r="E12" s="217"/>
      <c r="F12" s="217"/>
      <c r="G12" s="78"/>
      <c r="H12" s="412" t="str">
        <f>IFERROR(INDEX($AS$5:$AS$24, MATCH($D11, $AG$5:$AG$24, 0)), "")</f>
        <v/>
      </c>
      <c r="I12" s="412"/>
      <c r="J12" s="412"/>
      <c r="K12" s="412"/>
      <c r="L12" s="78"/>
      <c r="M12" s="340" t="str">
        <f>IFERROR(INDEX(Trades!$DE$8:$DE$27, MATCH($D11, Trades!$DD$8:$DD$27, 0)), "")</f>
        <v/>
      </c>
      <c r="N12" s="340"/>
      <c r="O12" s="340"/>
      <c r="P12" s="340"/>
      <c r="Q12" s="340"/>
      <c r="R12" s="340"/>
      <c r="S12" s="340"/>
      <c r="T12" s="340"/>
      <c r="U12" s="340"/>
      <c r="V12" s="78"/>
      <c r="AB12" s="341">
        <v>2</v>
      </c>
      <c r="AD12" s="341" t="str">
        <f>IFERROR(INDEX($AG$5:$AG$24, MATCH($AB12, $AL$5:$AL$24, 0)), "")</f>
        <v/>
      </c>
      <c r="AG12" s="60" t="str">
        <f>Trades!$DD15</f>
        <v>GBP</v>
      </c>
      <c r="AH12" s="10" t="str">
        <f>IF($AG12="", "", IFERROR(INDEX('Game Setup'!$KV$8:$LO$175, MATCH(1, 'Game Setup'!$NM$8:$NM$175, 0), MATCH($AG12, 'Game Setup'!$KV$6:$LO$6, 0)), ""))</f>
        <v/>
      </c>
      <c r="AJ12" s="10" t="str">
        <f t="shared" si="0"/>
        <v/>
      </c>
      <c r="AL12" s="10" t="str">
        <f t="shared" si="1"/>
        <v/>
      </c>
      <c r="AM12" s="10" t="str">
        <f t="shared" si="2"/>
        <v/>
      </c>
      <c r="AP12" s="10" t="str">
        <f>IF($AG12="", "", IFERROR(INDEX('Game Setup'!$ML$8:$NE$175, MATCH(AP$4, 'Game Setup'!$NM$8:$NM$175, 0), MATCH($AG12, 'Game Setup'!$ML$7:$NE$7, 0)), ""))</f>
        <v/>
      </c>
      <c r="AQ12" s="10" t="str">
        <f>IF($AG12="", "", IFERROR(INDEX('Game Setup'!$ML$8:$NE$175, MATCH(AQ$4, 'Game Setup'!$NM$8:$NM$175, 0), MATCH($AG12, 'Game Setup'!$ML$7:$NE$7, 0)), ""))</f>
        <v/>
      </c>
      <c r="AS12" s="60">
        <f t="shared" si="3"/>
        <v>0</v>
      </c>
      <c r="AT12" s="10">
        <f>IF(AS12="", "", COUNTIF(AS$5:AS$24, "&lt;"&amp;AS12)+1+COUNTIF(AS$5:AS12, AS12)-1)</f>
        <v>8</v>
      </c>
      <c r="AV12" s="60" t="str">
        <f t="shared" si="4"/>
        <v/>
      </c>
      <c r="AW12" s="10" t="e">
        <f t="shared" si="5"/>
        <v>#VALUE!</v>
      </c>
      <c r="AY12" s="10" t="str">
        <f t="shared" si="6"/>
        <v/>
      </c>
    </row>
    <row r="13" spans="1:51" ht="15" customHeight="1" x14ac:dyDescent="0.25">
      <c r="A13" s="78"/>
      <c r="B13" s="410"/>
      <c r="C13" s="411"/>
      <c r="D13" s="217"/>
      <c r="E13" s="217"/>
      <c r="F13" s="217"/>
      <c r="G13" s="78"/>
      <c r="H13" s="412"/>
      <c r="I13" s="412"/>
      <c r="J13" s="412"/>
      <c r="K13" s="412"/>
      <c r="L13" s="78"/>
      <c r="M13" s="340"/>
      <c r="N13" s="340"/>
      <c r="O13" s="340"/>
      <c r="P13" s="340"/>
      <c r="Q13" s="340"/>
      <c r="R13" s="340"/>
      <c r="S13" s="340"/>
      <c r="T13" s="340"/>
      <c r="U13" s="340"/>
      <c r="V13" s="78"/>
      <c r="AB13" s="342"/>
      <c r="AD13" s="342"/>
      <c r="AG13" s="60" t="str">
        <f>Trades!$DD16</f>
        <v>INR</v>
      </c>
      <c r="AH13" s="10" t="str">
        <f>IF($AG13="", "", IFERROR(INDEX('Game Setup'!$KV$8:$LO$175, MATCH(1, 'Game Setup'!$NM$8:$NM$175, 0), MATCH($AG13, 'Game Setup'!$KV$6:$LO$6, 0)), ""))</f>
        <v/>
      </c>
      <c r="AJ13" s="10" t="str">
        <f t="shared" si="0"/>
        <v/>
      </c>
      <c r="AL13" s="10" t="str">
        <f t="shared" si="1"/>
        <v/>
      </c>
      <c r="AM13" s="10" t="str">
        <f t="shared" si="2"/>
        <v/>
      </c>
      <c r="AP13" s="10" t="str">
        <f>IF($AG13="", "", IFERROR(INDEX('Game Setup'!$ML$8:$NE$175, MATCH(AP$4, 'Game Setup'!$NM$8:$NM$175, 0), MATCH($AG13, 'Game Setup'!$ML$7:$NE$7, 0)), ""))</f>
        <v/>
      </c>
      <c r="AQ13" s="10" t="str">
        <f>IF($AG13="", "", IFERROR(INDEX('Game Setup'!$ML$8:$NE$175, MATCH(AQ$4, 'Game Setup'!$NM$8:$NM$175, 0), MATCH($AG13, 'Game Setup'!$ML$7:$NE$7, 0)), ""))</f>
        <v/>
      </c>
      <c r="AS13" s="60">
        <f t="shared" si="3"/>
        <v>0</v>
      </c>
      <c r="AT13" s="10">
        <f>IF(AS13="", "", COUNTIF(AS$5:AS$24, "&lt;"&amp;AS13)+1+COUNTIF(AS$5:AS13, AS13)-1)</f>
        <v>9</v>
      </c>
      <c r="AV13" s="60" t="str">
        <f t="shared" si="4"/>
        <v/>
      </c>
      <c r="AW13" s="10" t="e">
        <f t="shared" si="5"/>
        <v>#VALUE!</v>
      </c>
      <c r="AY13" s="10" t="str">
        <f t="shared" si="6"/>
        <v/>
      </c>
    </row>
    <row r="14" spans="1:51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AG14" s="60" t="str">
        <f>Trades!$DD17</f>
        <v>JPY</v>
      </c>
      <c r="AH14" s="10" t="str">
        <f>IF($AG14="", "", IFERROR(INDEX('Game Setup'!$KV$8:$LO$175, MATCH(1, 'Game Setup'!$NM$8:$NM$175, 0), MATCH($AG14, 'Game Setup'!$KV$6:$LO$6, 0)), ""))</f>
        <v/>
      </c>
      <c r="AJ14" s="10" t="str">
        <f t="shared" si="0"/>
        <v/>
      </c>
      <c r="AL14" s="10" t="str">
        <f t="shared" si="1"/>
        <v/>
      </c>
      <c r="AM14" s="10" t="str">
        <f t="shared" si="2"/>
        <v/>
      </c>
      <c r="AP14" s="10" t="str">
        <f>IF($AG14="", "", IFERROR(INDEX('Game Setup'!$ML$8:$NE$175, MATCH(AP$4, 'Game Setup'!$NM$8:$NM$175, 0), MATCH($AG14, 'Game Setup'!$ML$7:$NE$7, 0)), ""))</f>
        <v/>
      </c>
      <c r="AQ14" s="10" t="str">
        <f>IF($AG14="", "", IFERROR(INDEX('Game Setup'!$ML$8:$NE$175, MATCH(AQ$4, 'Game Setup'!$NM$8:$NM$175, 0), MATCH($AG14, 'Game Setup'!$ML$7:$NE$7, 0)), ""))</f>
        <v/>
      </c>
      <c r="AS14" s="60">
        <f t="shared" si="3"/>
        <v>0</v>
      </c>
      <c r="AT14" s="10">
        <f>IF(AS14="", "", COUNTIF(AS$5:AS$24, "&lt;"&amp;AS14)+1+COUNTIF(AS$5:AS14, AS14)-1)</f>
        <v>10</v>
      </c>
      <c r="AV14" s="60" t="str">
        <f t="shared" si="4"/>
        <v/>
      </c>
      <c r="AW14" s="10" t="e">
        <f t="shared" si="5"/>
        <v>#VALUE!</v>
      </c>
      <c r="AY14" s="10" t="str">
        <f t="shared" si="6"/>
        <v/>
      </c>
    </row>
    <row r="15" spans="1:51" x14ac:dyDescent="0.25">
      <c r="A15" s="78"/>
      <c r="B15" s="78"/>
      <c r="C15" s="78"/>
      <c r="D15" s="216" t="str">
        <f>$AD16</f>
        <v/>
      </c>
      <c r="E15" s="216"/>
      <c r="F15" s="216"/>
      <c r="G15" s="78"/>
      <c r="H15" s="413" t="str">
        <f>IFERROR(M15/M16, "")</f>
        <v/>
      </c>
      <c r="I15" s="413"/>
      <c r="J15" s="413"/>
      <c r="K15" s="413"/>
      <c r="L15" s="78"/>
      <c r="M15" s="339" t="str">
        <f>IFERROR(INDEX(Trades!$DF$8:$DF$27, MATCH($D15, Trades!$DD$8:$DD$27, 0)), "")</f>
        <v/>
      </c>
      <c r="N15" s="339"/>
      <c r="O15" s="339"/>
      <c r="P15" s="339"/>
      <c r="Q15" s="339"/>
      <c r="R15" s="339"/>
      <c r="S15" s="339"/>
      <c r="T15" s="339"/>
      <c r="U15" s="117" t="str">
        <f>IF(M16="", "", $AB$4)</f>
        <v/>
      </c>
      <c r="V15" s="78"/>
      <c r="AG15" s="60" t="str">
        <f>Trades!$DD18</f>
        <v>KES</v>
      </c>
      <c r="AH15" s="10" t="str">
        <f>IF($AG15="", "", IFERROR(INDEX('Game Setup'!$KV$8:$LO$175, MATCH(1, 'Game Setup'!$NM$8:$NM$175, 0), MATCH($AG15, 'Game Setup'!$KV$6:$LO$6, 0)), ""))</f>
        <v/>
      </c>
      <c r="AJ15" s="10" t="str">
        <f t="shared" si="0"/>
        <v/>
      </c>
      <c r="AL15" s="10" t="str">
        <f t="shared" si="1"/>
        <v/>
      </c>
      <c r="AM15" s="10" t="str">
        <f t="shared" si="2"/>
        <v/>
      </c>
      <c r="AP15" s="10" t="str">
        <f>IF($AG15="", "", IFERROR(INDEX('Game Setup'!$ML$8:$NE$175, MATCH(AP$4, 'Game Setup'!$NM$8:$NM$175, 0), MATCH($AG15, 'Game Setup'!$ML$7:$NE$7, 0)), ""))</f>
        <v/>
      </c>
      <c r="AQ15" s="10" t="str">
        <f>IF($AG15="", "", IFERROR(INDEX('Game Setup'!$ML$8:$NE$175, MATCH(AQ$4, 'Game Setup'!$NM$8:$NM$175, 0), MATCH($AG15, 'Game Setup'!$ML$7:$NE$7, 0)), ""))</f>
        <v/>
      </c>
      <c r="AS15" s="60">
        <f t="shared" si="3"/>
        <v>0</v>
      </c>
      <c r="AT15" s="10">
        <f>IF(AS15="", "", COUNTIF(AS$5:AS$24, "&lt;"&amp;AS15)+1+COUNTIF(AS$5:AS15, AS15)-1)</f>
        <v>11</v>
      </c>
      <c r="AV15" s="60" t="str">
        <f t="shared" si="4"/>
        <v/>
      </c>
      <c r="AW15" s="10" t="e">
        <f t="shared" si="5"/>
        <v>#VALUE!</v>
      </c>
      <c r="AY15" s="10" t="str">
        <f t="shared" si="6"/>
        <v/>
      </c>
    </row>
    <row r="16" spans="1:51" ht="15" customHeight="1" x14ac:dyDescent="0.25">
      <c r="A16" s="78"/>
      <c r="B16" s="408" t="str">
        <f>IF($AD16="", "", $AB16)</f>
        <v/>
      </c>
      <c r="C16" s="409"/>
      <c r="D16" s="217" t="str">
        <f>IF(D15="", "", IF(IFERROR(INDEX('Dev Settings'!$L$10:$L$29, MATCH(D15, 'Dev Settings'!$B$10:$B$29, 0)), "")="", "", IFERROR(INDEX('Dev Settings'!$L$10:$L$29, MATCH(D15, 'Dev Settings'!$B$10:$B$29, 0)), "")))</f>
        <v/>
      </c>
      <c r="E16" s="217"/>
      <c r="F16" s="217"/>
      <c r="G16" s="78"/>
      <c r="H16" s="412" t="str">
        <f>IFERROR(INDEX($AS$5:$AS$24, MATCH($D15, $AG$5:$AG$24, 0)), "")</f>
        <v/>
      </c>
      <c r="I16" s="412"/>
      <c r="J16" s="412"/>
      <c r="K16" s="412"/>
      <c r="L16" s="78"/>
      <c r="M16" s="340" t="str">
        <f>IFERROR(INDEX(Trades!$DE$8:$DE$27, MATCH($D15, Trades!$DD$8:$DD$27, 0)), "")</f>
        <v/>
      </c>
      <c r="N16" s="340"/>
      <c r="O16" s="340"/>
      <c r="P16" s="340"/>
      <c r="Q16" s="340"/>
      <c r="R16" s="340"/>
      <c r="S16" s="340"/>
      <c r="T16" s="340"/>
      <c r="U16" s="340"/>
      <c r="V16" s="78"/>
      <c r="AB16" s="341">
        <v>3</v>
      </c>
      <c r="AD16" s="341" t="str">
        <f>IFERROR(INDEX($AG$5:$AG$24, MATCH($AB16, $AL$5:$AL$24, 0)), "")</f>
        <v/>
      </c>
      <c r="AG16" s="60" t="str">
        <f>Trades!$DD19</f>
        <v>MYR</v>
      </c>
      <c r="AH16" s="10" t="str">
        <f>IF($AG16="", "", IFERROR(INDEX('Game Setup'!$KV$8:$LO$175, MATCH(1, 'Game Setup'!$NM$8:$NM$175, 0), MATCH($AG16, 'Game Setup'!$KV$6:$LO$6, 0)), ""))</f>
        <v/>
      </c>
      <c r="AJ16" s="10" t="str">
        <f t="shared" si="0"/>
        <v/>
      </c>
      <c r="AL16" s="10" t="str">
        <f t="shared" si="1"/>
        <v/>
      </c>
      <c r="AM16" s="10" t="str">
        <f t="shared" si="2"/>
        <v/>
      </c>
      <c r="AP16" s="10" t="str">
        <f>IF($AG16="", "", IFERROR(INDEX('Game Setup'!$ML$8:$NE$175, MATCH(AP$4, 'Game Setup'!$NM$8:$NM$175, 0), MATCH($AG16, 'Game Setup'!$ML$7:$NE$7, 0)), ""))</f>
        <v/>
      </c>
      <c r="AQ16" s="10" t="str">
        <f>IF($AG16="", "", IFERROR(INDEX('Game Setup'!$ML$8:$NE$175, MATCH(AQ$4, 'Game Setup'!$NM$8:$NM$175, 0), MATCH($AG16, 'Game Setup'!$ML$7:$NE$7, 0)), ""))</f>
        <v/>
      </c>
      <c r="AS16" s="60">
        <f t="shared" si="3"/>
        <v>0</v>
      </c>
      <c r="AT16" s="10">
        <f>IF(AS16="", "", COUNTIF(AS$5:AS$24, "&lt;"&amp;AS16)+1+COUNTIF(AS$5:AS16, AS16)-1)</f>
        <v>12</v>
      </c>
      <c r="AV16" s="60" t="str">
        <f t="shared" si="4"/>
        <v/>
      </c>
      <c r="AW16" s="10" t="e">
        <f t="shared" si="5"/>
        <v>#VALUE!</v>
      </c>
      <c r="AY16" s="10" t="str">
        <f t="shared" si="6"/>
        <v/>
      </c>
    </row>
    <row r="17" spans="1:51" ht="15" customHeight="1" x14ac:dyDescent="0.25">
      <c r="A17" s="78"/>
      <c r="B17" s="410"/>
      <c r="C17" s="411"/>
      <c r="D17" s="217"/>
      <c r="E17" s="217"/>
      <c r="F17" s="217"/>
      <c r="G17" s="78"/>
      <c r="H17" s="412"/>
      <c r="I17" s="412"/>
      <c r="J17" s="412"/>
      <c r="K17" s="412"/>
      <c r="L17" s="78"/>
      <c r="M17" s="340"/>
      <c r="N17" s="340"/>
      <c r="O17" s="340"/>
      <c r="P17" s="340"/>
      <c r="Q17" s="340"/>
      <c r="R17" s="340"/>
      <c r="S17" s="340"/>
      <c r="T17" s="340"/>
      <c r="U17" s="340"/>
      <c r="V17" s="78"/>
      <c r="AB17" s="342"/>
      <c r="AD17" s="342"/>
      <c r="AG17" s="60" t="str">
        <f>Trades!$DD20</f>
        <v>NIS</v>
      </c>
      <c r="AH17" s="10" t="str">
        <f>IF($AG17="", "", IFERROR(INDEX('Game Setup'!$KV$8:$LO$175, MATCH(1, 'Game Setup'!$NM$8:$NM$175, 0), MATCH($AG17, 'Game Setup'!$KV$6:$LO$6, 0)), ""))</f>
        <v/>
      </c>
      <c r="AJ17" s="10" t="str">
        <f t="shared" si="0"/>
        <v/>
      </c>
      <c r="AL17" s="10" t="str">
        <f t="shared" si="1"/>
        <v/>
      </c>
      <c r="AM17" s="10" t="str">
        <f t="shared" si="2"/>
        <v/>
      </c>
      <c r="AP17" s="10" t="str">
        <f>IF($AG17="", "", IFERROR(INDEX('Game Setup'!$ML$8:$NE$175, MATCH(AP$4, 'Game Setup'!$NM$8:$NM$175, 0), MATCH($AG17, 'Game Setup'!$ML$7:$NE$7, 0)), ""))</f>
        <v/>
      </c>
      <c r="AQ17" s="10" t="str">
        <f>IF($AG17="", "", IFERROR(INDEX('Game Setup'!$ML$8:$NE$175, MATCH(AQ$4, 'Game Setup'!$NM$8:$NM$175, 0), MATCH($AG17, 'Game Setup'!$ML$7:$NE$7, 0)), ""))</f>
        <v/>
      </c>
      <c r="AS17" s="60">
        <f t="shared" si="3"/>
        <v>0</v>
      </c>
      <c r="AT17" s="10">
        <f>IF(AS17="", "", COUNTIF(AS$5:AS$24, "&lt;"&amp;AS17)+1+COUNTIF(AS$5:AS17, AS17)-1)</f>
        <v>13</v>
      </c>
      <c r="AV17" s="60" t="str">
        <f t="shared" si="4"/>
        <v/>
      </c>
      <c r="AW17" s="10" t="e">
        <f t="shared" si="5"/>
        <v>#VALUE!</v>
      </c>
      <c r="AY17" s="10" t="str">
        <f t="shared" si="6"/>
        <v/>
      </c>
    </row>
    <row r="18" spans="1:51" x14ac:dyDescent="0.25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AG18" s="60" t="str">
        <f>Trades!$DD21</f>
        <v>NZD</v>
      </c>
      <c r="AH18" s="10" t="str">
        <f>IF($AG18="", "", IFERROR(INDEX('Game Setup'!$KV$8:$LO$175, MATCH(1, 'Game Setup'!$NM$8:$NM$175, 0), MATCH($AG18, 'Game Setup'!$KV$6:$LO$6, 0)), ""))</f>
        <v/>
      </c>
      <c r="AJ18" s="10" t="str">
        <f t="shared" si="0"/>
        <v/>
      </c>
      <c r="AL18" s="10" t="str">
        <f t="shared" si="1"/>
        <v/>
      </c>
      <c r="AM18" s="10" t="str">
        <f t="shared" si="2"/>
        <v/>
      </c>
      <c r="AP18" s="10" t="str">
        <f>IF($AG18="", "", IFERROR(INDEX('Game Setup'!$ML$8:$NE$175, MATCH(AP$4, 'Game Setup'!$NM$8:$NM$175, 0), MATCH($AG18, 'Game Setup'!$ML$7:$NE$7, 0)), ""))</f>
        <v/>
      </c>
      <c r="AQ18" s="10" t="str">
        <f>IF($AG18="", "", IFERROR(INDEX('Game Setup'!$ML$8:$NE$175, MATCH(AQ$4, 'Game Setup'!$NM$8:$NM$175, 0), MATCH($AG18, 'Game Setup'!$ML$7:$NE$7, 0)), ""))</f>
        <v/>
      </c>
      <c r="AS18" s="60">
        <f t="shared" si="3"/>
        <v>0</v>
      </c>
      <c r="AT18" s="10">
        <f>IF(AS18="", "", COUNTIF(AS$5:AS$24, "&lt;"&amp;AS18)+1+COUNTIF(AS$5:AS18, AS18)-1)</f>
        <v>14</v>
      </c>
      <c r="AV18" s="60" t="str">
        <f t="shared" si="4"/>
        <v/>
      </c>
      <c r="AW18" s="10" t="e">
        <f t="shared" si="5"/>
        <v>#VALUE!</v>
      </c>
      <c r="AY18" s="10" t="str">
        <f t="shared" si="6"/>
        <v/>
      </c>
    </row>
    <row r="19" spans="1:51" x14ac:dyDescent="0.25">
      <c r="A19" s="78"/>
      <c r="B19" s="78"/>
      <c r="C19" s="78"/>
      <c r="D19" s="216" t="str">
        <f>$AD20</f>
        <v/>
      </c>
      <c r="E19" s="216"/>
      <c r="F19" s="216"/>
      <c r="G19" s="78"/>
      <c r="H19" s="413" t="str">
        <f>IFERROR(M19/M20, "")</f>
        <v/>
      </c>
      <c r="I19" s="413"/>
      <c r="J19" s="413"/>
      <c r="K19" s="413"/>
      <c r="L19" s="78"/>
      <c r="M19" s="339" t="str">
        <f>IFERROR(INDEX(Trades!$DF$8:$DF$27, MATCH($D19, Trades!$DD$8:$DD$27, 0)), "")</f>
        <v/>
      </c>
      <c r="N19" s="339"/>
      <c r="O19" s="339"/>
      <c r="P19" s="339"/>
      <c r="Q19" s="339"/>
      <c r="R19" s="339"/>
      <c r="S19" s="339"/>
      <c r="T19" s="339"/>
      <c r="U19" s="117" t="str">
        <f>IF(M20="", "", $AB$4)</f>
        <v/>
      </c>
      <c r="V19" s="78"/>
      <c r="AG19" s="60" t="str">
        <f>Trades!$DD22</f>
        <v>PLN</v>
      </c>
      <c r="AH19" s="10" t="str">
        <f>IF($AG19="", "", IFERROR(INDEX('Game Setup'!$KV$8:$LO$175, MATCH(1, 'Game Setup'!$NM$8:$NM$175, 0), MATCH($AG19, 'Game Setup'!$KV$6:$LO$6, 0)), ""))</f>
        <v/>
      </c>
      <c r="AJ19" s="10" t="str">
        <f t="shared" si="0"/>
        <v/>
      </c>
      <c r="AL19" s="10" t="str">
        <f t="shared" si="1"/>
        <v/>
      </c>
      <c r="AM19" s="10" t="str">
        <f t="shared" si="2"/>
        <v/>
      </c>
      <c r="AP19" s="10" t="str">
        <f>IF($AG19="", "", IFERROR(INDEX('Game Setup'!$ML$8:$NE$175, MATCH(AP$4, 'Game Setup'!$NM$8:$NM$175, 0), MATCH($AG19, 'Game Setup'!$ML$7:$NE$7, 0)), ""))</f>
        <v/>
      </c>
      <c r="AQ19" s="10" t="str">
        <f>IF($AG19="", "", IFERROR(INDEX('Game Setup'!$ML$8:$NE$175, MATCH(AQ$4, 'Game Setup'!$NM$8:$NM$175, 0), MATCH($AG19, 'Game Setup'!$ML$7:$NE$7, 0)), ""))</f>
        <v/>
      </c>
      <c r="AS19" s="60">
        <f t="shared" si="3"/>
        <v>0</v>
      </c>
      <c r="AT19" s="10">
        <f>IF(AS19="", "", COUNTIF(AS$5:AS$24, "&lt;"&amp;AS19)+1+COUNTIF(AS$5:AS19, AS19)-1)</f>
        <v>15</v>
      </c>
      <c r="AV19" s="60" t="str">
        <f t="shared" si="4"/>
        <v/>
      </c>
      <c r="AW19" s="10" t="e">
        <f t="shared" si="5"/>
        <v>#VALUE!</v>
      </c>
      <c r="AY19" s="10" t="str">
        <f t="shared" si="6"/>
        <v/>
      </c>
    </row>
    <row r="20" spans="1:51" ht="15" customHeight="1" x14ac:dyDescent="0.25">
      <c r="A20" s="78"/>
      <c r="B20" s="408" t="str">
        <f>IF($AD20="", "", $AB20)</f>
        <v/>
      </c>
      <c r="C20" s="409"/>
      <c r="D20" s="217" t="str">
        <f>IF(D19="", "", IF(IFERROR(INDEX('Dev Settings'!$L$10:$L$29, MATCH(D19, 'Dev Settings'!$B$10:$B$29, 0)), "")="", "", IFERROR(INDEX('Dev Settings'!$L$10:$L$29, MATCH(D19, 'Dev Settings'!$B$10:$B$29, 0)), "")))</f>
        <v/>
      </c>
      <c r="E20" s="217"/>
      <c r="F20" s="217"/>
      <c r="G20" s="78"/>
      <c r="H20" s="412" t="str">
        <f>IFERROR(INDEX($AS$5:$AS$24, MATCH($D19, $AG$5:$AG$24, 0)), "")</f>
        <v/>
      </c>
      <c r="I20" s="412"/>
      <c r="J20" s="412"/>
      <c r="K20" s="412"/>
      <c r="L20" s="78"/>
      <c r="M20" s="340" t="str">
        <f>IFERROR(INDEX(Trades!$DE$8:$DE$27, MATCH($D19, Trades!$DD$8:$DD$27, 0)), "")</f>
        <v/>
      </c>
      <c r="N20" s="340"/>
      <c r="O20" s="340"/>
      <c r="P20" s="340"/>
      <c r="Q20" s="340"/>
      <c r="R20" s="340"/>
      <c r="S20" s="340"/>
      <c r="T20" s="340"/>
      <c r="U20" s="340"/>
      <c r="V20" s="78"/>
      <c r="AB20" s="341">
        <v>4</v>
      </c>
      <c r="AD20" s="341" t="str">
        <f>IFERROR(INDEX($AG$5:$AG$24, MATCH($AB20, $AL$5:$AL$24, 0)), "")</f>
        <v/>
      </c>
      <c r="AG20" s="60" t="str">
        <f>Trades!$DD23</f>
        <v>RUB</v>
      </c>
      <c r="AH20" s="10" t="str">
        <f>IF($AG20="", "", IFERROR(INDEX('Game Setup'!$KV$8:$LO$175, MATCH(1, 'Game Setup'!$NM$8:$NM$175, 0), MATCH($AG20, 'Game Setup'!$KV$6:$LO$6, 0)), ""))</f>
        <v/>
      </c>
      <c r="AJ20" s="10" t="str">
        <f t="shared" si="0"/>
        <v/>
      </c>
      <c r="AL20" s="10" t="str">
        <f t="shared" si="1"/>
        <v/>
      </c>
      <c r="AM20" s="10" t="str">
        <f t="shared" si="2"/>
        <v/>
      </c>
      <c r="AP20" s="10" t="str">
        <f>IF($AG20="", "", IFERROR(INDEX('Game Setup'!$ML$8:$NE$175, MATCH(AP$4, 'Game Setup'!$NM$8:$NM$175, 0), MATCH($AG20, 'Game Setup'!$ML$7:$NE$7, 0)), ""))</f>
        <v/>
      </c>
      <c r="AQ20" s="10" t="str">
        <f>IF($AG20="", "", IFERROR(INDEX('Game Setup'!$ML$8:$NE$175, MATCH(AQ$4, 'Game Setup'!$NM$8:$NM$175, 0), MATCH($AG20, 'Game Setup'!$ML$7:$NE$7, 0)), ""))</f>
        <v/>
      </c>
      <c r="AS20" s="60">
        <f t="shared" si="3"/>
        <v>0</v>
      </c>
      <c r="AT20" s="10">
        <f>IF(AS20="", "", COUNTIF(AS$5:AS$24, "&lt;"&amp;AS20)+1+COUNTIF(AS$5:AS20, AS20)-1)</f>
        <v>16</v>
      </c>
      <c r="AV20" s="60" t="str">
        <f t="shared" si="4"/>
        <v/>
      </c>
      <c r="AW20" s="10" t="e">
        <f t="shared" si="5"/>
        <v>#VALUE!</v>
      </c>
      <c r="AY20" s="10" t="str">
        <f t="shared" si="6"/>
        <v/>
      </c>
    </row>
    <row r="21" spans="1:51" ht="15" customHeight="1" x14ac:dyDescent="0.25">
      <c r="A21" s="78"/>
      <c r="B21" s="410"/>
      <c r="C21" s="411"/>
      <c r="D21" s="217"/>
      <c r="E21" s="217"/>
      <c r="F21" s="217"/>
      <c r="G21" s="78"/>
      <c r="H21" s="412"/>
      <c r="I21" s="412"/>
      <c r="J21" s="412"/>
      <c r="K21" s="412"/>
      <c r="L21" s="78"/>
      <c r="M21" s="340"/>
      <c r="N21" s="340"/>
      <c r="O21" s="340"/>
      <c r="P21" s="340"/>
      <c r="Q21" s="340"/>
      <c r="R21" s="340"/>
      <c r="S21" s="340"/>
      <c r="T21" s="340"/>
      <c r="U21" s="340"/>
      <c r="V21" s="78"/>
      <c r="AB21" s="342"/>
      <c r="AD21" s="342"/>
      <c r="AG21" s="60" t="str">
        <f>Trades!$DD24</f>
        <v>SGD</v>
      </c>
      <c r="AH21" s="10" t="str">
        <f>IF($AG21="", "", IFERROR(INDEX('Game Setup'!$KV$8:$LO$175, MATCH(1, 'Game Setup'!$NM$8:$NM$175, 0), MATCH($AG21, 'Game Setup'!$KV$6:$LO$6, 0)), ""))</f>
        <v/>
      </c>
      <c r="AJ21" s="10" t="str">
        <f t="shared" si="0"/>
        <v/>
      </c>
      <c r="AL21" s="10" t="str">
        <f t="shared" si="1"/>
        <v/>
      </c>
      <c r="AM21" s="10" t="str">
        <f t="shared" si="2"/>
        <v/>
      </c>
      <c r="AP21" s="10" t="str">
        <f>IF($AG21="", "", IFERROR(INDEX('Game Setup'!$ML$8:$NE$175, MATCH(AP$4, 'Game Setup'!$NM$8:$NM$175, 0), MATCH($AG21, 'Game Setup'!$ML$7:$NE$7, 0)), ""))</f>
        <v/>
      </c>
      <c r="AQ21" s="10" t="str">
        <f>IF($AG21="", "", IFERROR(INDEX('Game Setup'!$ML$8:$NE$175, MATCH(AQ$4, 'Game Setup'!$NM$8:$NM$175, 0), MATCH($AG21, 'Game Setup'!$ML$7:$NE$7, 0)), ""))</f>
        <v/>
      </c>
      <c r="AS21" s="60">
        <f t="shared" si="3"/>
        <v>0</v>
      </c>
      <c r="AT21" s="10">
        <f>IF(AS21="", "", COUNTIF(AS$5:AS$24, "&lt;"&amp;AS21)+1+COUNTIF(AS$5:AS21, AS21)-1)</f>
        <v>17</v>
      </c>
      <c r="AV21" s="60" t="str">
        <f t="shared" si="4"/>
        <v/>
      </c>
      <c r="AW21" s="10" t="e">
        <f t="shared" si="5"/>
        <v>#VALUE!</v>
      </c>
      <c r="AY21" s="10" t="str">
        <f t="shared" si="6"/>
        <v/>
      </c>
    </row>
    <row r="22" spans="1:51" x14ac:dyDescent="0.25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AG22" s="60" t="str">
        <f>Trades!$DD25</f>
        <v>TRY</v>
      </c>
      <c r="AH22" s="10" t="str">
        <f>IF($AG22="", "", IFERROR(INDEX('Game Setup'!$KV$8:$LO$175, MATCH(1, 'Game Setup'!$NM$8:$NM$175, 0), MATCH($AG22, 'Game Setup'!$KV$6:$LO$6, 0)), ""))</f>
        <v/>
      </c>
      <c r="AJ22" s="10" t="str">
        <f t="shared" si="0"/>
        <v/>
      </c>
      <c r="AL22" s="10" t="str">
        <f t="shared" si="1"/>
        <v/>
      </c>
      <c r="AM22" s="10" t="str">
        <f t="shared" si="2"/>
        <v/>
      </c>
      <c r="AP22" s="10" t="str">
        <f>IF($AG22="", "", IFERROR(INDEX('Game Setup'!$ML$8:$NE$175, MATCH(AP$4, 'Game Setup'!$NM$8:$NM$175, 0), MATCH($AG22, 'Game Setup'!$ML$7:$NE$7, 0)), ""))</f>
        <v/>
      </c>
      <c r="AQ22" s="10" t="str">
        <f>IF($AG22="", "", IFERROR(INDEX('Game Setup'!$ML$8:$NE$175, MATCH(AQ$4, 'Game Setup'!$NM$8:$NM$175, 0), MATCH($AG22, 'Game Setup'!$ML$7:$NE$7, 0)), ""))</f>
        <v/>
      </c>
      <c r="AS22" s="60">
        <f t="shared" si="3"/>
        <v>0</v>
      </c>
      <c r="AT22" s="10">
        <f>IF(AS22="", "", COUNTIF(AS$5:AS$24, "&lt;"&amp;AS22)+1+COUNTIF(AS$5:AS22, AS22)-1)</f>
        <v>18</v>
      </c>
      <c r="AV22" s="60" t="str">
        <f t="shared" si="4"/>
        <v/>
      </c>
      <c r="AW22" s="10" t="e">
        <f t="shared" si="5"/>
        <v>#VALUE!</v>
      </c>
      <c r="AY22" s="10" t="str">
        <f t="shared" si="6"/>
        <v/>
      </c>
    </row>
    <row r="23" spans="1:51" x14ac:dyDescent="0.25">
      <c r="A23" s="78"/>
      <c r="B23" s="78"/>
      <c r="C23" s="78"/>
      <c r="D23" s="216" t="str">
        <f>$AD24</f>
        <v/>
      </c>
      <c r="E23" s="216"/>
      <c r="F23" s="216"/>
      <c r="G23" s="78"/>
      <c r="H23" s="413" t="str">
        <f>IFERROR(M23/M24, "")</f>
        <v/>
      </c>
      <c r="I23" s="413"/>
      <c r="J23" s="413"/>
      <c r="K23" s="413"/>
      <c r="L23" s="78"/>
      <c r="M23" s="339" t="str">
        <f>IFERROR(INDEX(Trades!$DF$8:$DF$27, MATCH($D23, Trades!$DD$8:$DD$27, 0)), "")</f>
        <v/>
      </c>
      <c r="N23" s="339"/>
      <c r="O23" s="339"/>
      <c r="P23" s="339"/>
      <c r="Q23" s="339"/>
      <c r="R23" s="339"/>
      <c r="S23" s="339"/>
      <c r="T23" s="339"/>
      <c r="U23" s="117" t="str">
        <f>IF(M24="", "", $AB$4)</f>
        <v/>
      </c>
      <c r="V23" s="78"/>
      <c r="AG23" s="60" t="str">
        <f>Trades!$DD26</f>
        <v>USD</v>
      </c>
      <c r="AH23" s="10" t="str">
        <f>IF($AG23="", "", IFERROR(INDEX('Game Setup'!$KV$8:$LO$175, MATCH(1, 'Game Setup'!$NM$8:$NM$175, 0), MATCH($AG23, 'Game Setup'!$KV$6:$LO$6, 0)), ""))</f>
        <v/>
      </c>
      <c r="AJ23" s="10" t="str">
        <f t="shared" si="0"/>
        <v/>
      </c>
      <c r="AL23" s="10" t="str">
        <f t="shared" si="1"/>
        <v/>
      </c>
      <c r="AM23" s="10" t="str">
        <f t="shared" si="2"/>
        <v/>
      </c>
      <c r="AP23" s="10" t="str">
        <f>IF($AG23="", "", IFERROR(INDEX('Game Setup'!$ML$8:$NE$175, MATCH(AP$4, 'Game Setup'!$NM$8:$NM$175, 0), MATCH($AG23, 'Game Setup'!$ML$7:$NE$7, 0)), ""))</f>
        <v/>
      </c>
      <c r="AQ23" s="10" t="str">
        <f>IF($AG23="", "", IFERROR(INDEX('Game Setup'!$ML$8:$NE$175, MATCH(AQ$4, 'Game Setup'!$NM$8:$NM$175, 0), MATCH($AG23, 'Game Setup'!$ML$7:$NE$7, 0)), ""))</f>
        <v/>
      </c>
      <c r="AS23" s="60">
        <f t="shared" si="3"/>
        <v>0</v>
      </c>
      <c r="AT23" s="10">
        <f>IF(AS23="", "", COUNTIF(AS$5:AS$24, "&lt;"&amp;AS23)+1+COUNTIF(AS$5:AS23, AS23)-1)</f>
        <v>19</v>
      </c>
      <c r="AV23" s="60" t="str">
        <f t="shared" si="4"/>
        <v/>
      </c>
      <c r="AW23" s="10" t="e">
        <f t="shared" si="5"/>
        <v>#VALUE!</v>
      </c>
      <c r="AY23" s="10" t="str">
        <f t="shared" si="6"/>
        <v/>
      </c>
    </row>
    <row r="24" spans="1:51" ht="15" customHeight="1" x14ac:dyDescent="0.25">
      <c r="A24" s="78"/>
      <c r="B24" s="408" t="str">
        <f>IF($AD24="", "", $AB24)</f>
        <v/>
      </c>
      <c r="C24" s="409"/>
      <c r="D24" s="217" t="str">
        <f>IF(D23="", "", IF(IFERROR(INDEX('Dev Settings'!$L$10:$L$29, MATCH(D23, 'Dev Settings'!$B$10:$B$29, 0)), "")="", "", IFERROR(INDEX('Dev Settings'!$L$10:$L$29, MATCH(D23, 'Dev Settings'!$B$10:$B$29, 0)), "")))</f>
        <v/>
      </c>
      <c r="E24" s="217"/>
      <c r="F24" s="217"/>
      <c r="G24" s="78"/>
      <c r="H24" s="412" t="str">
        <f>IFERROR(INDEX($AS$5:$AS$24, MATCH($D23, $AG$5:$AG$24, 0)), "")</f>
        <v/>
      </c>
      <c r="I24" s="412"/>
      <c r="J24" s="412"/>
      <c r="K24" s="412"/>
      <c r="L24" s="78"/>
      <c r="M24" s="340" t="str">
        <f>IFERROR(INDEX(Trades!$DE$8:$DE$27, MATCH($D23, Trades!$DD$8:$DD$27, 0)), "")</f>
        <v/>
      </c>
      <c r="N24" s="340"/>
      <c r="O24" s="340"/>
      <c r="P24" s="340"/>
      <c r="Q24" s="340"/>
      <c r="R24" s="340"/>
      <c r="S24" s="340"/>
      <c r="T24" s="340"/>
      <c r="U24" s="340"/>
      <c r="V24" s="78"/>
      <c r="AB24" s="341">
        <v>5</v>
      </c>
      <c r="AD24" s="341" t="str">
        <f>IFERROR(INDEX($AG$5:$AG$24, MATCH($AB24, $AL$5:$AL$24, 0)), "")</f>
        <v/>
      </c>
      <c r="AG24" s="62" t="str">
        <f>Trades!$DD27</f>
        <v>ZAR</v>
      </c>
      <c r="AH24" s="11" t="str">
        <f>IF($AG24="", "", IFERROR(INDEX('Game Setup'!$KV$8:$LO$175, MATCH(1, 'Game Setup'!$NM$8:$NM$175, 0), MATCH($AG24, 'Game Setup'!$KV$6:$LO$6, 0)), ""))</f>
        <v/>
      </c>
      <c r="AJ24" s="11" t="str">
        <f t="shared" si="0"/>
        <v/>
      </c>
      <c r="AL24" s="11" t="str">
        <f t="shared" si="1"/>
        <v/>
      </c>
      <c r="AM24" s="11" t="str">
        <f t="shared" si="2"/>
        <v/>
      </c>
      <c r="AP24" s="11" t="str">
        <f>IF($AG24="", "", IFERROR(INDEX('Game Setup'!$ML$8:$NE$175, MATCH(AP$4, 'Game Setup'!$NM$8:$NM$175, 0), MATCH($AG24, 'Game Setup'!$ML$7:$NE$7, 0)), ""))</f>
        <v/>
      </c>
      <c r="AQ24" s="11" t="str">
        <f>IF($AG24="", "", IFERROR(INDEX('Game Setup'!$ML$8:$NE$175, MATCH(AQ$4, 'Game Setup'!$NM$8:$NM$175, 0), MATCH($AG24, 'Game Setup'!$ML$7:$NE$7, 0)), ""))</f>
        <v/>
      </c>
      <c r="AS24" s="62">
        <f t="shared" si="3"/>
        <v>0</v>
      </c>
      <c r="AT24" s="11">
        <f>IF(AS24="", "", COUNTIF(AS$5:AS$24, "&lt;"&amp;AS24)+1+COUNTIF(AS$5:AS24, AS24)-1)</f>
        <v>20</v>
      </c>
      <c r="AV24" s="62" t="str">
        <f t="shared" si="4"/>
        <v/>
      </c>
      <c r="AW24" s="11" t="e">
        <f t="shared" si="5"/>
        <v>#VALUE!</v>
      </c>
      <c r="AY24" s="11" t="str">
        <f t="shared" si="6"/>
        <v/>
      </c>
    </row>
    <row r="25" spans="1:51" ht="15" customHeight="1" x14ac:dyDescent="0.25">
      <c r="A25" s="78"/>
      <c r="B25" s="410"/>
      <c r="C25" s="411"/>
      <c r="D25" s="217"/>
      <c r="E25" s="217"/>
      <c r="F25" s="217"/>
      <c r="G25" s="78"/>
      <c r="H25" s="412"/>
      <c r="I25" s="412"/>
      <c r="J25" s="412"/>
      <c r="K25" s="412"/>
      <c r="L25" s="78"/>
      <c r="M25" s="340"/>
      <c r="N25" s="340"/>
      <c r="O25" s="340"/>
      <c r="P25" s="340"/>
      <c r="Q25" s="340"/>
      <c r="R25" s="340"/>
      <c r="S25" s="340"/>
      <c r="T25" s="340"/>
      <c r="U25" s="340"/>
      <c r="V25" s="78"/>
      <c r="AB25" s="342"/>
      <c r="AD25" s="342"/>
    </row>
    <row r="26" spans="1:51" x14ac:dyDescent="0.25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</row>
    <row r="27" spans="1:51" x14ac:dyDescent="0.25">
      <c r="A27" s="78"/>
      <c r="B27" s="414" t="s">
        <v>246</v>
      </c>
      <c r="C27" s="414"/>
      <c r="D27" s="414"/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  <c r="R27" s="414"/>
      <c r="S27" s="414"/>
      <c r="T27" s="414"/>
      <c r="U27" s="414"/>
      <c r="V27" s="78"/>
      <c r="AG27" s="9">
        <v>1</v>
      </c>
      <c r="AH27" s="59" t="s">
        <v>107</v>
      </c>
    </row>
    <row r="28" spans="1:51" ht="15" customHeight="1" x14ac:dyDescent="0.25">
      <c r="A28" s="78"/>
      <c r="B28" s="407" t="s">
        <v>244</v>
      </c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  <c r="N28" s="407"/>
      <c r="O28" s="407"/>
      <c r="P28" s="407"/>
      <c r="Q28" s="407"/>
      <c r="R28" s="407"/>
      <c r="S28" s="407"/>
      <c r="T28" s="407"/>
      <c r="U28" s="407"/>
      <c r="V28" s="78"/>
      <c r="AG28" s="10">
        <v>3</v>
      </c>
      <c r="AH28" s="61" t="s">
        <v>106</v>
      </c>
    </row>
    <row r="29" spans="1:51" ht="15" customHeight="1" x14ac:dyDescent="0.25">
      <c r="A29" s="78"/>
      <c r="B29" s="407"/>
      <c r="C29" s="407"/>
      <c r="D29" s="407"/>
      <c r="E29" s="407"/>
      <c r="F29" s="407"/>
      <c r="G29" s="407"/>
      <c r="H29" s="407"/>
      <c r="I29" s="407"/>
      <c r="J29" s="407"/>
      <c r="K29" s="407"/>
      <c r="L29" s="407"/>
      <c r="M29" s="407"/>
      <c r="N29" s="407"/>
      <c r="O29" s="407"/>
      <c r="P29" s="407"/>
      <c r="Q29" s="407"/>
      <c r="R29" s="407"/>
      <c r="S29" s="407"/>
      <c r="T29" s="407"/>
      <c r="U29" s="407"/>
      <c r="V29" s="78"/>
      <c r="AG29" s="11">
        <v>2</v>
      </c>
      <c r="AH29" s="64" t="s">
        <v>108</v>
      </c>
    </row>
    <row r="30" spans="1:51" x14ac:dyDescent="0.2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51" x14ac:dyDescent="0.25">
      <c r="A31" s="78"/>
      <c r="B31" s="78"/>
      <c r="C31" s="78"/>
      <c r="D31" s="216" t="str">
        <f>$AD32</f>
        <v/>
      </c>
      <c r="E31" s="216"/>
      <c r="F31" s="216"/>
      <c r="G31" s="78"/>
      <c r="H31" s="413" t="str">
        <f>IFERROR(M31/M32, "")</f>
        <v/>
      </c>
      <c r="I31" s="413"/>
      <c r="J31" s="413"/>
      <c r="K31" s="413"/>
      <c r="L31" s="78"/>
      <c r="M31" s="339" t="str">
        <f>IFERROR(INDEX(Trades!$DF$8:$DF$27, MATCH($D31, Trades!$DD$8:$DD$27, 0)), "")</f>
        <v/>
      </c>
      <c r="N31" s="339"/>
      <c r="O31" s="339"/>
      <c r="P31" s="339"/>
      <c r="Q31" s="339"/>
      <c r="R31" s="339"/>
      <c r="S31" s="339"/>
      <c r="T31" s="339"/>
      <c r="U31" s="117" t="str">
        <f>IF(M32="", "", $AB$4)</f>
        <v/>
      </c>
      <c r="V31" s="78"/>
    </row>
    <row r="32" spans="1:51" ht="15" customHeight="1" x14ac:dyDescent="0.25">
      <c r="A32" s="78"/>
      <c r="B32" s="408" t="str">
        <f>IF($AD32="", "", $AB32)</f>
        <v/>
      </c>
      <c r="C32" s="409"/>
      <c r="D32" s="217" t="str">
        <f>IF(D31="", "", IF(IFERROR(INDEX('Dev Settings'!$L$10:$L$29, MATCH(D31, 'Dev Settings'!$B$10:$B$29, 0)), "")="", "", IFERROR(INDEX('Dev Settings'!$L$10:$L$29, MATCH(D31, 'Dev Settings'!$B$10:$B$29, 0)), "")))</f>
        <v/>
      </c>
      <c r="E32" s="217"/>
      <c r="F32" s="217"/>
      <c r="G32" s="78"/>
      <c r="H32" s="412" t="str">
        <f>IFERROR(INDEX($AS$5:$AS$24, MATCH($D31, $AG$5:$AG$24, 0)), "")</f>
        <v/>
      </c>
      <c r="I32" s="412"/>
      <c r="J32" s="412"/>
      <c r="K32" s="412"/>
      <c r="L32" s="78"/>
      <c r="M32" s="340" t="str">
        <f>IFERROR(INDEX(Trades!$DE$8:$DE$27, MATCH($D31, Trades!$DD$8:$DD$27, 0)), "")</f>
        <v/>
      </c>
      <c r="N32" s="340"/>
      <c r="O32" s="340"/>
      <c r="P32" s="340"/>
      <c r="Q32" s="340"/>
      <c r="R32" s="340"/>
      <c r="S32" s="340"/>
      <c r="T32" s="340"/>
      <c r="U32" s="340"/>
      <c r="V32" s="78"/>
      <c r="AB32" s="341">
        <v>1</v>
      </c>
      <c r="AD32" s="341" t="str">
        <f>IFERROR(INDEX($AG$5:$AG$24, MATCH($AB32, $AM$5:$AM$24, 0)), "")</f>
        <v/>
      </c>
    </row>
    <row r="33" spans="1:30" ht="15" customHeight="1" x14ac:dyDescent="0.25">
      <c r="A33" s="78"/>
      <c r="B33" s="410"/>
      <c r="C33" s="411"/>
      <c r="D33" s="217"/>
      <c r="E33" s="217"/>
      <c r="F33" s="217"/>
      <c r="G33" s="78"/>
      <c r="H33" s="412"/>
      <c r="I33" s="412"/>
      <c r="J33" s="412"/>
      <c r="K33" s="412"/>
      <c r="L33" s="78"/>
      <c r="M33" s="340"/>
      <c r="N33" s="340"/>
      <c r="O33" s="340"/>
      <c r="P33" s="340"/>
      <c r="Q33" s="340"/>
      <c r="R33" s="340"/>
      <c r="S33" s="340"/>
      <c r="T33" s="340"/>
      <c r="U33" s="340"/>
      <c r="V33" s="78"/>
      <c r="AB33" s="342"/>
      <c r="AD33" s="342"/>
    </row>
    <row r="34" spans="1:30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30" x14ac:dyDescent="0.25">
      <c r="A35" s="78"/>
      <c r="B35" s="78"/>
      <c r="C35" s="78"/>
      <c r="D35" s="216" t="str">
        <f>$AD36</f>
        <v/>
      </c>
      <c r="E35" s="216"/>
      <c r="F35" s="216"/>
      <c r="G35" s="78"/>
      <c r="H35" s="413" t="str">
        <f>IFERROR(M35/M36, "")</f>
        <v/>
      </c>
      <c r="I35" s="413"/>
      <c r="J35" s="413"/>
      <c r="K35" s="413"/>
      <c r="L35" s="78"/>
      <c r="M35" s="339" t="str">
        <f>IFERROR(INDEX(Trades!$DF$8:$DF$27, MATCH($D35, Trades!$DD$8:$DD$27, 0)), "")</f>
        <v/>
      </c>
      <c r="N35" s="339"/>
      <c r="O35" s="339"/>
      <c r="P35" s="339"/>
      <c r="Q35" s="339"/>
      <c r="R35" s="339"/>
      <c r="S35" s="339"/>
      <c r="T35" s="339"/>
      <c r="U35" s="117" t="str">
        <f>IF(M36="", "", $AB$4)</f>
        <v/>
      </c>
      <c r="V35" s="78"/>
    </row>
    <row r="36" spans="1:30" ht="15" customHeight="1" x14ac:dyDescent="0.25">
      <c r="A36" s="78"/>
      <c r="B36" s="408" t="str">
        <f>IF($AD36="", "", $AB36)</f>
        <v/>
      </c>
      <c r="C36" s="409"/>
      <c r="D36" s="217" t="str">
        <f>IF(D35="", "", IF(IFERROR(INDEX('Dev Settings'!$L$10:$L$29, MATCH(D35, 'Dev Settings'!$B$10:$B$29, 0)), "")="", "", IFERROR(INDEX('Dev Settings'!$L$10:$L$29, MATCH(D35, 'Dev Settings'!$B$10:$B$29, 0)), "")))</f>
        <v/>
      </c>
      <c r="E36" s="217"/>
      <c r="F36" s="217"/>
      <c r="G36" s="78"/>
      <c r="H36" s="412" t="str">
        <f>IFERROR(INDEX($AS$5:$AS$24, MATCH($D35, $AG$5:$AG$24, 0)), "")</f>
        <v/>
      </c>
      <c r="I36" s="412"/>
      <c r="J36" s="412"/>
      <c r="K36" s="412"/>
      <c r="L36" s="78"/>
      <c r="M36" s="340" t="str">
        <f>IFERROR(INDEX(Trades!$DE$8:$DE$27, MATCH($D35, Trades!$DD$8:$DD$27, 0)), "")</f>
        <v/>
      </c>
      <c r="N36" s="340"/>
      <c r="O36" s="340"/>
      <c r="P36" s="340"/>
      <c r="Q36" s="340"/>
      <c r="R36" s="340"/>
      <c r="S36" s="340"/>
      <c r="T36" s="340"/>
      <c r="U36" s="340"/>
      <c r="V36" s="78"/>
      <c r="AB36" s="341">
        <v>2</v>
      </c>
      <c r="AD36" s="341" t="str">
        <f>IFERROR(INDEX($AG$5:$AG$24, MATCH($AB36, $AM$5:$AM$24, 0)), "")</f>
        <v/>
      </c>
    </row>
    <row r="37" spans="1:30" ht="15" customHeight="1" x14ac:dyDescent="0.25">
      <c r="A37" s="78"/>
      <c r="B37" s="410"/>
      <c r="C37" s="411"/>
      <c r="D37" s="217"/>
      <c r="E37" s="217"/>
      <c r="F37" s="217"/>
      <c r="G37" s="78"/>
      <c r="H37" s="412"/>
      <c r="I37" s="412"/>
      <c r="J37" s="412"/>
      <c r="K37" s="412"/>
      <c r="L37" s="78"/>
      <c r="M37" s="340"/>
      <c r="N37" s="340"/>
      <c r="O37" s="340"/>
      <c r="P37" s="340"/>
      <c r="Q37" s="340"/>
      <c r="R37" s="340"/>
      <c r="S37" s="340"/>
      <c r="T37" s="340"/>
      <c r="U37" s="340"/>
      <c r="V37" s="78"/>
      <c r="AB37" s="342"/>
      <c r="AD37" s="342"/>
    </row>
    <row r="38" spans="1:30" x14ac:dyDescent="0.2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</row>
    <row r="39" spans="1:30" x14ac:dyDescent="0.25">
      <c r="A39" s="78"/>
      <c r="B39" s="78"/>
      <c r="C39" s="78"/>
      <c r="D39" s="216" t="str">
        <f>$AD40</f>
        <v/>
      </c>
      <c r="E39" s="216"/>
      <c r="F39" s="216"/>
      <c r="G39" s="78"/>
      <c r="H39" s="413" t="str">
        <f>IFERROR(M39/M40, "")</f>
        <v/>
      </c>
      <c r="I39" s="413"/>
      <c r="J39" s="413"/>
      <c r="K39" s="413"/>
      <c r="L39" s="78"/>
      <c r="M39" s="339" t="str">
        <f>IFERROR(INDEX(Trades!$DF$8:$DF$27, MATCH($D39, Trades!$DD$8:$DD$27, 0)), "")</f>
        <v/>
      </c>
      <c r="N39" s="339"/>
      <c r="O39" s="339"/>
      <c r="P39" s="339"/>
      <c r="Q39" s="339"/>
      <c r="R39" s="339"/>
      <c r="S39" s="339"/>
      <c r="T39" s="339"/>
      <c r="U39" s="117" t="str">
        <f>IF(M40="", "", $AB$4)</f>
        <v/>
      </c>
      <c r="V39" s="78"/>
    </row>
    <row r="40" spans="1:30" ht="15" customHeight="1" x14ac:dyDescent="0.25">
      <c r="A40" s="78"/>
      <c r="B40" s="408" t="str">
        <f>IF($AD40="", "", $AB40)</f>
        <v/>
      </c>
      <c r="C40" s="409"/>
      <c r="D40" s="217" t="str">
        <f>IF(D39="", "", IF(IFERROR(INDEX('Dev Settings'!$L$10:$L$29, MATCH(D39, 'Dev Settings'!$B$10:$B$29, 0)), "")="", "", IFERROR(INDEX('Dev Settings'!$L$10:$L$29, MATCH(D39, 'Dev Settings'!$B$10:$B$29, 0)), "")))</f>
        <v/>
      </c>
      <c r="E40" s="217"/>
      <c r="F40" s="217"/>
      <c r="G40" s="78"/>
      <c r="H40" s="412" t="str">
        <f>IFERROR(INDEX($AS$5:$AS$24, MATCH($D39, $AG$5:$AG$24, 0)), "")</f>
        <v/>
      </c>
      <c r="I40" s="412"/>
      <c r="J40" s="412"/>
      <c r="K40" s="412"/>
      <c r="L40" s="78"/>
      <c r="M40" s="340" t="str">
        <f>IFERROR(INDEX(Trades!$DE$8:$DE$27, MATCH($D39, Trades!$DD$8:$DD$27, 0)), "")</f>
        <v/>
      </c>
      <c r="N40" s="340"/>
      <c r="O40" s="340"/>
      <c r="P40" s="340"/>
      <c r="Q40" s="340"/>
      <c r="R40" s="340"/>
      <c r="S40" s="340"/>
      <c r="T40" s="340"/>
      <c r="U40" s="340"/>
      <c r="V40" s="78"/>
      <c r="AB40" s="341">
        <v>3</v>
      </c>
      <c r="AD40" s="341" t="str">
        <f>IFERROR(INDEX($AG$5:$AG$24, MATCH($AB40, $AM$5:$AM$24, 0)), "")</f>
        <v/>
      </c>
    </row>
    <row r="41" spans="1:30" ht="15" customHeight="1" x14ac:dyDescent="0.25">
      <c r="A41" s="78"/>
      <c r="B41" s="410"/>
      <c r="C41" s="411"/>
      <c r="D41" s="217"/>
      <c r="E41" s="217"/>
      <c r="F41" s="217"/>
      <c r="G41" s="78"/>
      <c r="H41" s="412"/>
      <c r="I41" s="412"/>
      <c r="J41" s="412"/>
      <c r="K41" s="412"/>
      <c r="L41" s="78"/>
      <c r="M41" s="340"/>
      <c r="N41" s="340"/>
      <c r="O41" s="340"/>
      <c r="P41" s="340"/>
      <c r="Q41" s="340"/>
      <c r="R41" s="340"/>
      <c r="S41" s="340"/>
      <c r="T41" s="340"/>
      <c r="U41" s="340"/>
      <c r="V41" s="78"/>
      <c r="AB41" s="342"/>
      <c r="AD41" s="342"/>
    </row>
    <row r="42" spans="1:30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</row>
    <row r="43" spans="1:30" x14ac:dyDescent="0.25">
      <c r="A43" s="78"/>
      <c r="B43" s="78"/>
      <c r="C43" s="78"/>
      <c r="D43" s="216" t="str">
        <f>$AD44</f>
        <v/>
      </c>
      <c r="E43" s="216"/>
      <c r="F43" s="216"/>
      <c r="G43" s="78"/>
      <c r="H43" s="413" t="str">
        <f>IFERROR(M43/M44, "")</f>
        <v/>
      </c>
      <c r="I43" s="413"/>
      <c r="J43" s="413"/>
      <c r="K43" s="413"/>
      <c r="L43" s="78"/>
      <c r="M43" s="339" t="str">
        <f>IFERROR(INDEX(Trades!$DF$8:$DF$27, MATCH($D43, Trades!$DD$8:$DD$27, 0)), "")</f>
        <v/>
      </c>
      <c r="N43" s="339"/>
      <c r="O43" s="339"/>
      <c r="P43" s="339"/>
      <c r="Q43" s="339"/>
      <c r="R43" s="339"/>
      <c r="S43" s="339"/>
      <c r="T43" s="339"/>
      <c r="U43" s="117" t="str">
        <f>IF(M44="", "", $AB$4)</f>
        <v/>
      </c>
      <c r="V43" s="78"/>
    </row>
    <row r="44" spans="1:30" ht="15" customHeight="1" x14ac:dyDescent="0.25">
      <c r="A44" s="78"/>
      <c r="B44" s="408" t="str">
        <f>IF($AD44="", "", $AB44)</f>
        <v/>
      </c>
      <c r="C44" s="409"/>
      <c r="D44" s="217" t="str">
        <f>IF(D43="", "", IF(IFERROR(INDEX('Dev Settings'!$L$10:$L$29, MATCH(D43, 'Dev Settings'!$B$10:$B$29, 0)), "")="", "", IFERROR(INDEX('Dev Settings'!$L$10:$L$29, MATCH(D43, 'Dev Settings'!$B$10:$B$29, 0)), "")))</f>
        <v/>
      </c>
      <c r="E44" s="217"/>
      <c r="F44" s="217"/>
      <c r="G44" s="78"/>
      <c r="H44" s="412" t="str">
        <f>IFERROR(INDEX($AS$5:$AS$24, MATCH($D43, $AG$5:$AG$24, 0)), "")</f>
        <v/>
      </c>
      <c r="I44" s="412"/>
      <c r="J44" s="412"/>
      <c r="K44" s="412"/>
      <c r="L44" s="78"/>
      <c r="M44" s="340" t="str">
        <f>IFERROR(INDEX(Trades!$DE$8:$DE$27, MATCH($D43, Trades!$DD$8:$DD$27, 0)), "")</f>
        <v/>
      </c>
      <c r="N44" s="340"/>
      <c r="O44" s="340"/>
      <c r="P44" s="340"/>
      <c r="Q44" s="340"/>
      <c r="R44" s="340"/>
      <c r="S44" s="340"/>
      <c r="T44" s="340"/>
      <c r="U44" s="340"/>
      <c r="V44" s="78"/>
      <c r="AB44" s="341">
        <v>4</v>
      </c>
      <c r="AD44" s="341" t="str">
        <f>IFERROR(INDEX($AG$5:$AG$24, MATCH($AB44, $AM$5:$AM$24, 0)), "")</f>
        <v/>
      </c>
    </row>
    <row r="45" spans="1:30" ht="15" customHeight="1" x14ac:dyDescent="0.25">
      <c r="A45" s="78"/>
      <c r="B45" s="410"/>
      <c r="C45" s="411"/>
      <c r="D45" s="217"/>
      <c r="E45" s="217"/>
      <c r="F45" s="217"/>
      <c r="G45" s="78"/>
      <c r="H45" s="412"/>
      <c r="I45" s="412"/>
      <c r="J45" s="412"/>
      <c r="K45" s="412"/>
      <c r="L45" s="78"/>
      <c r="M45" s="340"/>
      <c r="N45" s="340"/>
      <c r="O45" s="340"/>
      <c r="P45" s="340"/>
      <c r="Q45" s="340"/>
      <c r="R45" s="340"/>
      <c r="S45" s="340"/>
      <c r="T45" s="340"/>
      <c r="U45" s="340"/>
      <c r="V45" s="78"/>
      <c r="AB45" s="342"/>
      <c r="AD45" s="342"/>
    </row>
    <row r="46" spans="1:30" x14ac:dyDescent="0.25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</row>
    <row r="47" spans="1:30" x14ac:dyDescent="0.25">
      <c r="A47" s="78"/>
      <c r="B47" s="78"/>
      <c r="C47" s="78"/>
      <c r="D47" s="216" t="str">
        <f>$AD48</f>
        <v/>
      </c>
      <c r="E47" s="216"/>
      <c r="F47" s="216"/>
      <c r="G47" s="78"/>
      <c r="H47" s="413" t="str">
        <f>IFERROR(M47/M48, "")</f>
        <v/>
      </c>
      <c r="I47" s="413"/>
      <c r="J47" s="413"/>
      <c r="K47" s="413"/>
      <c r="L47" s="78"/>
      <c r="M47" s="339" t="str">
        <f>IFERROR(INDEX(Trades!$DF$8:$DF$27, MATCH($D47, Trades!$DD$8:$DD$27, 0)), "")</f>
        <v/>
      </c>
      <c r="N47" s="339"/>
      <c r="O47" s="339"/>
      <c r="P47" s="339"/>
      <c r="Q47" s="339"/>
      <c r="R47" s="339"/>
      <c r="S47" s="339"/>
      <c r="T47" s="339"/>
      <c r="U47" s="117" t="str">
        <f>IF(M48="", "", $AB$4)</f>
        <v/>
      </c>
      <c r="V47" s="78"/>
    </row>
    <row r="48" spans="1:30" ht="15" customHeight="1" x14ac:dyDescent="0.25">
      <c r="A48" s="78"/>
      <c r="B48" s="408" t="str">
        <f>IF($AD48="", "", $AB48)</f>
        <v/>
      </c>
      <c r="C48" s="409"/>
      <c r="D48" s="217" t="str">
        <f>IF(D47="", "", IF(IFERROR(INDEX('Dev Settings'!$L$10:$L$29, MATCH(D47, 'Dev Settings'!$B$10:$B$29, 0)), "")="", "", IFERROR(INDEX('Dev Settings'!$L$10:$L$29, MATCH(D47, 'Dev Settings'!$B$10:$B$29, 0)), "")))</f>
        <v/>
      </c>
      <c r="E48" s="217"/>
      <c r="F48" s="217"/>
      <c r="G48" s="78"/>
      <c r="H48" s="412" t="str">
        <f>IFERROR(INDEX($AS$5:$AS$24, MATCH($D47, $AG$5:$AG$24, 0)), "")</f>
        <v/>
      </c>
      <c r="I48" s="412"/>
      <c r="J48" s="412"/>
      <c r="K48" s="412"/>
      <c r="L48" s="78"/>
      <c r="M48" s="340" t="str">
        <f>IFERROR(INDEX(Trades!$DE$8:$DE$27, MATCH($D47, Trades!$DD$8:$DD$27, 0)), "")</f>
        <v/>
      </c>
      <c r="N48" s="340"/>
      <c r="O48" s="340"/>
      <c r="P48" s="340"/>
      <c r="Q48" s="340"/>
      <c r="R48" s="340"/>
      <c r="S48" s="340"/>
      <c r="T48" s="340"/>
      <c r="U48" s="340"/>
      <c r="V48" s="78"/>
      <c r="AB48" s="341">
        <v>5</v>
      </c>
      <c r="AD48" s="341" t="str">
        <f>IFERROR(INDEX($AG$5:$AG$24, MATCH($AB48, $AM$5:$AM$24, 0)), "")</f>
        <v/>
      </c>
    </row>
    <row r="49" spans="1:30" ht="15" customHeight="1" x14ac:dyDescent="0.25">
      <c r="A49" s="78"/>
      <c r="B49" s="410"/>
      <c r="C49" s="411"/>
      <c r="D49" s="217"/>
      <c r="E49" s="217"/>
      <c r="F49" s="217"/>
      <c r="G49" s="78"/>
      <c r="H49" s="412"/>
      <c r="I49" s="412"/>
      <c r="J49" s="412"/>
      <c r="K49" s="412"/>
      <c r="L49" s="78"/>
      <c r="M49" s="340"/>
      <c r="N49" s="340"/>
      <c r="O49" s="340"/>
      <c r="P49" s="340"/>
      <c r="Q49" s="340"/>
      <c r="R49" s="340"/>
      <c r="S49" s="340"/>
      <c r="T49" s="340"/>
      <c r="U49" s="340"/>
      <c r="V49" s="78"/>
      <c r="AB49" s="342"/>
      <c r="AD49" s="342"/>
    </row>
    <row r="50" spans="1:30" x14ac:dyDescent="0.2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</row>
    <row r="51" spans="1:30" x14ac:dyDescent="0.2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</row>
  </sheetData>
  <sheetProtection algorithmName="SHA-512" hashValue="zeo7j8NgQLPwjAOEjpAslqZOiFvWhotUqfO3K6JKPfzR58bkhwE8R7s56R6zFndZHc/uZXEKO2rCKCeNA02UhA==" saltValue="yJDNs0+IHb/pKNFURVUAKg==" spinCount="100000" sheet="1" objects="1" scenarios="1"/>
  <mergeCells count="95">
    <mergeCell ref="M47:T47"/>
    <mergeCell ref="B3:U3"/>
    <mergeCell ref="B27:U27"/>
    <mergeCell ref="AB44:AB45"/>
    <mergeCell ref="B36:C37"/>
    <mergeCell ref="B32:C33"/>
    <mergeCell ref="D32:F33"/>
    <mergeCell ref="H32:K33"/>
    <mergeCell ref="M32:U33"/>
    <mergeCell ref="AB32:AB33"/>
    <mergeCell ref="D23:F23"/>
    <mergeCell ref="H23:K23"/>
    <mergeCell ref="M23:T23"/>
    <mergeCell ref="M20:U21"/>
    <mergeCell ref="AB20:AB21"/>
    <mergeCell ref="B12:C13"/>
    <mergeCell ref="AD44:AD45"/>
    <mergeCell ref="B40:C41"/>
    <mergeCell ref="D40:F41"/>
    <mergeCell ref="H40:K41"/>
    <mergeCell ref="M40:U41"/>
    <mergeCell ref="AB40:AB41"/>
    <mergeCell ref="AD36:AD37"/>
    <mergeCell ref="D39:F39"/>
    <mergeCell ref="H39:K39"/>
    <mergeCell ref="M39:T39"/>
    <mergeCell ref="D35:F35"/>
    <mergeCell ref="H35:K35"/>
    <mergeCell ref="AB36:AB37"/>
    <mergeCell ref="D36:F37"/>
    <mergeCell ref="H36:K37"/>
    <mergeCell ref="M36:U37"/>
    <mergeCell ref="M35:T35"/>
    <mergeCell ref="B48:C49"/>
    <mergeCell ref="D48:F49"/>
    <mergeCell ref="H48:K49"/>
    <mergeCell ref="M48:U49"/>
    <mergeCell ref="AD40:AD41"/>
    <mergeCell ref="D43:F43"/>
    <mergeCell ref="H43:K43"/>
    <mergeCell ref="M43:T43"/>
    <mergeCell ref="B44:C45"/>
    <mergeCell ref="D44:F45"/>
    <mergeCell ref="H44:K45"/>
    <mergeCell ref="M44:U45"/>
    <mergeCell ref="AB48:AB49"/>
    <mergeCell ref="AD48:AD49"/>
    <mergeCell ref="D47:F47"/>
    <mergeCell ref="H47:K47"/>
    <mergeCell ref="AD32:AD33"/>
    <mergeCell ref="AD24:AD25"/>
    <mergeCell ref="D31:F31"/>
    <mergeCell ref="H31:K31"/>
    <mergeCell ref="M31:T31"/>
    <mergeCell ref="AB24:AB25"/>
    <mergeCell ref="AD20:AD21"/>
    <mergeCell ref="AB12:AB13"/>
    <mergeCell ref="D20:F21"/>
    <mergeCell ref="H20:K21"/>
    <mergeCell ref="AB16:AB17"/>
    <mergeCell ref="AD16:AD17"/>
    <mergeCell ref="D12:F13"/>
    <mergeCell ref="M12:U13"/>
    <mergeCell ref="H11:K11"/>
    <mergeCell ref="AD8:AD9"/>
    <mergeCell ref="AB8:AB9"/>
    <mergeCell ref="B24:C25"/>
    <mergeCell ref="D24:F25"/>
    <mergeCell ref="H24:K25"/>
    <mergeCell ref="M24:U25"/>
    <mergeCell ref="AD12:AD13"/>
    <mergeCell ref="D15:F15"/>
    <mergeCell ref="H15:K15"/>
    <mergeCell ref="M15:T15"/>
    <mergeCell ref="B16:C17"/>
    <mergeCell ref="D16:F17"/>
    <mergeCell ref="H16:K17"/>
    <mergeCell ref="M16:U17"/>
    <mergeCell ref="D11:F11"/>
    <mergeCell ref="M11:T11"/>
    <mergeCell ref="B1:U2"/>
    <mergeCell ref="B28:U29"/>
    <mergeCell ref="B4:U5"/>
    <mergeCell ref="B8:C9"/>
    <mergeCell ref="D7:F7"/>
    <mergeCell ref="D8:F9"/>
    <mergeCell ref="H8:K9"/>
    <mergeCell ref="M8:U9"/>
    <mergeCell ref="M7:T7"/>
    <mergeCell ref="H7:K7"/>
    <mergeCell ref="D19:F19"/>
    <mergeCell ref="H19:K19"/>
    <mergeCell ref="M19:T19"/>
    <mergeCell ref="H12:K13"/>
    <mergeCell ref="B20:C21"/>
  </mergeCells>
  <conditionalFormatting sqref="H8:K9 M8:U9">
    <cfRule type="expression" dxfId="41" priority="10">
      <formula>NOT($AD8="")</formula>
    </cfRule>
  </conditionalFormatting>
  <conditionalFormatting sqref="H12:K13 M12:U13">
    <cfRule type="expression" dxfId="40" priority="9">
      <formula>NOT($AD12="")</formula>
    </cfRule>
  </conditionalFormatting>
  <conditionalFormatting sqref="H16:K17 M16:U17">
    <cfRule type="expression" dxfId="39" priority="8">
      <formula>NOT($AD16="")</formula>
    </cfRule>
  </conditionalFormatting>
  <conditionalFormatting sqref="H20:K21 M20:U21">
    <cfRule type="expression" dxfId="38" priority="7">
      <formula>NOT($AD20="")</formula>
    </cfRule>
  </conditionalFormatting>
  <conditionalFormatting sqref="H24:K25 M24:U25">
    <cfRule type="expression" dxfId="37" priority="6">
      <formula>NOT($AD24="")</formula>
    </cfRule>
  </conditionalFormatting>
  <conditionalFormatting sqref="H32:K33 M32:U33">
    <cfRule type="expression" dxfId="36" priority="5">
      <formula>NOT($AD32="")</formula>
    </cfRule>
  </conditionalFormatting>
  <conditionalFormatting sqref="H36:K37 M36:U37">
    <cfRule type="expression" dxfId="35" priority="4">
      <formula>NOT($AD36="")</formula>
    </cfRule>
  </conditionalFormatting>
  <conditionalFormatting sqref="H40:K41 M40:U41">
    <cfRule type="expression" dxfId="34" priority="3">
      <formula>NOT($AD40="")</formula>
    </cfRule>
  </conditionalFormatting>
  <conditionalFormatting sqref="H44:K45 M44:U45">
    <cfRule type="expression" dxfId="33" priority="2">
      <formula>NOT($AD44="")</formula>
    </cfRule>
  </conditionalFormatting>
  <conditionalFormatting sqref="H48:K49 M48:U49">
    <cfRule type="expression" dxfId="32" priority="1">
      <formula>NOT($AD48="")</formula>
    </cfRule>
  </conditionalFormatting>
  <pageMargins left="0.7" right="0.7" top="0.75" bottom="0.75" header="0.3" footer="0.3"/>
  <pageSetup paperSize="9" orientation="portrait" r:id="rId1"/>
  <colBreaks count="1" manualBreakCount="1">
    <brk id="22" max="5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60586-12D1-41B8-B13E-ECCF04AE87F3}">
  <sheetPr>
    <tabColor rgb="FF207144"/>
    <pageSetUpPr autoPageBreaks="0"/>
  </sheetPr>
  <dimension ref="A1:BJ175"/>
  <sheetViews>
    <sheetView showRowColHeaders="0" zoomScaleNormal="100" workbookViewId="0"/>
  </sheetViews>
  <sheetFormatPr defaultColWidth="0" defaultRowHeight="15" zeroHeight="1" x14ac:dyDescent="0.25"/>
  <cols>
    <col min="1" max="1" width="3" style="2" customWidth="1"/>
    <col min="2" max="22" width="2.85546875" style="2" customWidth="1"/>
    <col min="23" max="28" width="2.85546875" style="2" hidden="1" customWidth="1"/>
    <col min="29" max="29" width="8.5703125" style="2" hidden="1" customWidth="1"/>
    <col min="30" max="45" width="2.85546875" style="2" hidden="1" customWidth="1"/>
    <col min="46" max="46" width="8.5703125" style="2" hidden="1" customWidth="1"/>
    <col min="47" max="47" width="11.42578125" style="2" hidden="1" customWidth="1"/>
    <col min="48" max="48" width="2.85546875" style="2" hidden="1" customWidth="1"/>
    <col min="49" max="49" width="8.5703125" style="2" hidden="1" customWidth="1"/>
    <col min="50" max="50" width="2.85546875" style="2" hidden="1" customWidth="1"/>
    <col min="51" max="51" width="8.5703125" style="2" hidden="1" customWidth="1"/>
    <col min="52" max="54" width="11.42578125" style="2" hidden="1" customWidth="1"/>
    <col min="55" max="55" width="8.42578125" style="2" hidden="1" customWidth="1"/>
    <col min="56" max="57" width="2.85546875" style="2" hidden="1" customWidth="1"/>
    <col min="58" max="59" width="8.5703125" style="2" hidden="1" customWidth="1"/>
    <col min="60" max="60" width="2.85546875" style="2" hidden="1" customWidth="1"/>
    <col min="61" max="61" width="14.28515625" style="2" hidden="1" customWidth="1"/>
    <col min="62" max="62" width="8.5703125" style="2" hidden="1" customWidth="1"/>
    <col min="63" max="16384" width="2.85546875" style="2" hidden="1"/>
  </cols>
  <sheetData>
    <row r="1" spans="1:62" x14ac:dyDescent="0.25">
      <c r="A1" s="78"/>
      <c r="B1" s="245" t="s">
        <v>49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78"/>
    </row>
    <row r="2" spans="1:62" x14ac:dyDescent="0.25">
      <c r="A2" s="78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78"/>
    </row>
    <row r="3" spans="1:62" x14ac:dyDescent="0.25">
      <c r="A3" s="78"/>
      <c r="B3" s="252">
        <f ca="1">Trades!$AE$32</f>
        <v>45993.747065162039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78"/>
      <c r="AF3" s="278">
        <v>25</v>
      </c>
      <c r="AG3" s="279"/>
      <c r="AH3" s="278">
        <v>13</v>
      </c>
      <c r="AI3" s="279"/>
      <c r="AJ3" s="278">
        <v>7</v>
      </c>
      <c r="AK3" s="279"/>
      <c r="AL3" s="278">
        <v>4</v>
      </c>
      <c r="AM3" s="279"/>
      <c r="AN3" s="278">
        <v>2</v>
      </c>
      <c r="AO3" s="279"/>
      <c r="AP3" s="278">
        <v>1</v>
      </c>
      <c r="AQ3" s="279"/>
    </row>
    <row r="4" spans="1:62" x14ac:dyDescent="0.25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AC4" s="8" t="s">
        <v>8</v>
      </c>
    </row>
    <row r="5" spans="1:62" ht="15" customHeight="1" x14ac:dyDescent="0.25">
      <c r="A5" s="78"/>
      <c r="B5" s="362" t="s">
        <v>148</v>
      </c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363"/>
      <c r="N5" s="416"/>
      <c r="O5" s="417"/>
      <c r="P5" s="417"/>
      <c r="Q5" s="418"/>
      <c r="R5" s="78"/>
      <c r="S5" s="217" t="str">
        <f>IF($N5="", "", IF(IFERROR(INDEX('Dev Settings'!$L$10:$L$29, MATCH($N5, 'Dev Settings'!$B$10:$B$29, 0)), "")="", "", IFERROR(INDEX('Dev Settings'!$L$10:$L$29, MATCH($N5, 'Dev Settings'!$B$10:$B$29, 0)), "")))</f>
        <v/>
      </c>
      <c r="T5" s="217"/>
      <c r="U5" s="217"/>
      <c r="V5" s="78"/>
      <c r="AC5" s="12"/>
    </row>
    <row r="6" spans="1:62" ht="15" customHeight="1" x14ac:dyDescent="0.25">
      <c r="A6" s="78"/>
      <c r="B6" s="364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365"/>
      <c r="N6" s="419"/>
      <c r="O6" s="420"/>
      <c r="P6" s="420"/>
      <c r="Q6" s="421"/>
      <c r="R6" s="78"/>
      <c r="S6" s="217"/>
      <c r="T6" s="217"/>
      <c r="U6" s="217"/>
      <c r="V6" s="78"/>
      <c r="AC6" s="15" t="str">
        <f>IF('Dev Settings'!$B10="", "", 'Dev Settings'!$B10)</f>
        <v>AED</v>
      </c>
      <c r="BF6" s="8" t="s">
        <v>49</v>
      </c>
      <c r="BG6" s="8" t="s">
        <v>114</v>
      </c>
      <c r="BI6" s="8" t="s">
        <v>219</v>
      </c>
      <c r="BJ6" s="8" t="s">
        <v>220</v>
      </c>
    </row>
    <row r="7" spans="1:62" x14ac:dyDescent="0.25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AC7" s="17" t="str">
        <f>IF('Dev Settings'!$B11="", "", 'Dev Settings'!$B11)</f>
        <v>ARS</v>
      </c>
      <c r="AT7" s="9">
        <v>12</v>
      </c>
      <c r="AU7" s="123" t="str">
        <f>IF($N$5="", "", IFERROR(INDEX('Game Setup'!$ML$8:$NE$176, MATCH($AT7, 'Game Setup'!$NM$8:$NM$176, 0), MATCH($N$5, 'Game Setup'!$ML$7:$NE$7, 0)), ""))</f>
        <v/>
      </c>
      <c r="AZ7" s="12" t="str">
        <f>$AC$29</f>
        <v>▼</v>
      </c>
      <c r="BA7" s="12" t="str">
        <f>$AC$30</f>
        <v>►</v>
      </c>
      <c r="BB7" s="12" t="str">
        <f>$AC$28</f>
        <v>▲</v>
      </c>
      <c r="BC7" s="12" t="str">
        <f>Market!$AD$11</f>
        <v>₩</v>
      </c>
      <c r="BF7" s="9" t="e">
        <f>IF('Game Setup'!$QB$8="", NA(), 'Game Setup'!$QB$8)</f>
        <v>#N/A</v>
      </c>
      <c r="BG7" s="59" t="e">
        <f>IF('Game Setup'!$QB$8="", NA(), IF('Game Setup'!$NG$8="", NA(), 'Game Setup'!$NG$8))</f>
        <v>#N/A</v>
      </c>
      <c r="BI7" s="100" t="e">
        <f>'Game Setup'!$QD8</f>
        <v>#N/A</v>
      </c>
      <c r="BJ7" s="59" t="e">
        <f>$BF7</f>
        <v>#N/A</v>
      </c>
    </row>
    <row r="8" spans="1:62" x14ac:dyDescent="0.25">
      <c r="A8" s="78"/>
      <c r="B8" s="415" t="s">
        <v>149</v>
      </c>
      <c r="C8" s="415"/>
      <c r="D8" s="415"/>
      <c r="E8" s="415"/>
      <c r="F8" s="415"/>
      <c r="G8" s="415"/>
      <c r="H8" s="415"/>
      <c r="I8" s="415"/>
      <c r="J8" s="415"/>
      <c r="K8" s="78"/>
      <c r="L8" s="326" t="s">
        <v>128</v>
      </c>
      <c r="M8" s="326"/>
      <c r="N8" s="326" t="s">
        <v>127</v>
      </c>
      <c r="O8" s="326"/>
      <c r="P8" s="326" t="s">
        <v>126</v>
      </c>
      <c r="Q8" s="326"/>
      <c r="R8" s="326" t="s">
        <v>125</v>
      </c>
      <c r="S8" s="326"/>
      <c r="T8" s="326" t="s">
        <v>124</v>
      </c>
      <c r="U8" s="326"/>
      <c r="V8" s="78"/>
      <c r="AC8" s="17" t="str">
        <f>IF('Dev Settings'!$B12="", "", 'Dev Settings'!$B12)</f>
        <v>AUD</v>
      </c>
      <c r="AT8" s="9">
        <v>13</v>
      </c>
      <c r="AU8" s="126" t="str">
        <f>IF($N$5="", "", IFERROR(INDEX('Game Setup'!$ML$8:$NE$176, MATCH($AT8, 'Game Setup'!$NM$8:$NM$176, 0), MATCH($N$5, 'Game Setup'!$ML$7:$NE$7, 0)), ""))</f>
        <v/>
      </c>
      <c r="AW8" s="123" t="str">
        <f>IF(AU8="", "", IFERROR(AU8-AU7, ""))</f>
        <v/>
      </c>
      <c r="AY8" s="9">
        <f>$AT8</f>
        <v>13</v>
      </c>
      <c r="AZ8" s="123" t="str">
        <f>IF($AW8="", "", IF($AW8&lt;0, $AU8, ""))</f>
        <v/>
      </c>
      <c r="BA8" s="123" t="str">
        <f>IF($AW8="", "", IF($AW8=0, $AU8, ""))</f>
        <v/>
      </c>
      <c r="BB8" s="123" t="str">
        <f>IF($AW8="", "", IF($AW8&gt;0, $AU8, ""))</f>
        <v/>
      </c>
      <c r="BC8" s="126" t="e">
        <f>IF($N$5="", NA(), IFERROR(INDEX('Game Setup'!$NG$8:$NG$176, MATCH($AT8, 'Game Setup'!$NM$8:$NM$176, 0)), NA()))</f>
        <v>#N/A</v>
      </c>
      <c r="BF8" s="10" t="e">
        <f>IF('Game Setup'!$QB$9="", NA(), 'Game Setup'!$QB$9)</f>
        <v>#N/A</v>
      </c>
      <c r="BG8" s="61" t="e">
        <f>IF('Game Setup'!$QB$9="", NA(), IF('Game Setup'!$NG$9="", NA(), 'Game Setup'!$NG$9))</f>
        <v>#N/A</v>
      </c>
      <c r="BI8" s="101" t="e">
        <f>'Game Setup'!$QD9</f>
        <v>#N/A</v>
      </c>
      <c r="BJ8" s="61" t="e">
        <f t="shared" ref="BJ8:BJ71" si="0">$BF8</f>
        <v>#N/A</v>
      </c>
    </row>
    <row r="9" spans="1:62" ht="15" customHeight="1" x14ac:dyDescent="0.25">
      <c r="A9" s="78"/>
      <c r="B9" s="338" t="str">
        <f>IFERROR(F9/B10, "")</f>
        <v/>
      </c>
      <c r="C9" s="338"/>
      <c r="D9" s="338"/>
      <c r="E9" s="338"/>
      <c r="F9" s="339" t="str">
        <f>IF($N$5="", "", IFERROR(INDEX(Trades!$DF$8:$DF$27, MATCH($N$5, Trades!$DD$8:$DD$27, 0)), ""))</f>
        <v/>
      </c>
      <c r="G9" s="339"/>
      <c r="H9" s="339"/>
      <c r="I9" s="339"/>
      <c r="J9" s="81" t="str">
        <f>IF(F9="", "", Wallet!$AD$11)</f>
        <v/>
      </c>
      <c r="K9" s="78"/>
      <c r="L9" s="215" t="str">
        <f>IFERROR($AP9-AF9, "")</f>
        <v/>
      </c>
      <c r="M9" s="215"/>
      <c r="N9" s="215" t="str">
        <f>IFERROR($AP9-AH9, "")</f>
        <v/>
      </c>
      <c r="O9" s="215"/>
      <c r="P9" s="215" t="str">
        <f>IFERROR($AP9-AJ9, "")</f>
        <v/>
      </c>
      <c r="Q9" s="215"/>
      <c r="R9" s="215" t="str">
        <f>IFERROR($AP9-AL9, "")</f>
        <v/>
      </c>
      <c r="S9" s="215"/>
      <c r="T9" s="215" t="str">
        <f>IFERROR($AP9-AN9, "")</f>
        <v/>
      </c>
      <c r="U9" s="215"/>
      <c r="V9" s="78"/>
      <c r="AC9" s="17" t="str">
        <f>IF('Dev Settings'!$B13="", "", 'Dev Settings'!$B13)</f>
        <v>BRL</v>
      </c>
      <c r="AF9" s="328" t="str">
        <f>IF($N$5="", "", IFERROR(INDEX('Game Setup'!$ML$8:$NE$176, MATCH(AF$3, 'Game Setup'!$NM$8:$NM$176, 0), MATCH($N$5, 'Game Setup'!$ML$7:$NE$7, 0)), ""))</f>
        <v/>
      </c>
      <c r="AG9" s="328"/>
      <c r="AH9" s="328" t="str">
        <f>IF($N$5="", "", IFERROR(INDEX('Game Setup'!$ML$8:$NE$176, MATCH(AH$3, 'Game Setup'!$NM$8:$NM$176, 0), MATCH($N$5, 'Game Setup'!$ML$7:$NE$7, 0)), ""))</f>
        <v/>
      </c>
      <c r="AI9" s="328"/>
      <c r="AJ9" s="328" t="str">
        <f>IF($N$5="", "", IFERROR(INDEX('Game Setup'!$ML$8:$NE$176, MATCH(AJ$3, 'Game Setup'!$NM$8:$NM$176, 0), MATCH($N$5, 'Game Setup'!$ML$7:$NE$7, 0)), ""))</f>
        <v/>
      </c>
      <c r="AK9" s="328"/>
      <c r="AL9" s="328" t="str">
        <f>IF($N$5="", "", IFERROR(INDEX('Game Setup'!$ML$8:$NE$176, MATCH(AL$3, 'Game Setup'!$NM$8:$NM$176, 0), MATCH($N$5, 'Game Setup'!$ML$7:$NE$7, 0)), ""))</f>
        <v/>
      </c>
      <c r="AM9" s="328"/>
      <c r="AN9" s="328" t="str">
        <f>IF($N$5="", "", IFERROR(INDEX('Game Setup'!$ML$8:$NE$176, MATCH(AN$3, 'Game Setup'!$NM$8:$NM$176, 0), MATCH($N$5, 'Game Setup'!$ML$7:$NE$7, 0)), ""))</f>
        <v/>
      </c>
      <c r="AO9" s="328"/>
      <c r="AP9" s="328" t="str">
        <f>IF($N$5="", "", IFERROR(INDEX('Game Setup'!$ML$8:$NE$176, MATCH(AP$3, 'Game Setup'!$NM$8:$NM$176, 0), MATCH($N$5, 'Game Setup'!$ML$7:$NE$7, 0)), ""))</f>
        <v/>
      </c>
      <c r="AQ9" s="328"/>
      <c r="AT9" s="10">
        <v>12</v>
      </c>
      <c r="AU9" s="127" t="str">
        <f>IF($N$5="", "", IFERROR(INDEX('Game Setup'!$ML$8:$NE$176, MATCH($AT9, 'Game Setup'!$NM$8:$NM$176, 0), MATCH($N$5, 'Game Setup'!$ML$7:$NE$7, 0)), ""))</f>
        <v/>
      </c>
      <c r="AW9" s="124" t="str">
        <f>IF(AU9="", "", IFERROR(AU9-AU8, ""))</f>
        <v/>
      </c>
      <c r="AY9" s="10">
        <f t="shared" ref="AY9:AY20" si="1">$AT9</f>
        <v>12</v>
      </c>
      <c r="AZ9" s="124" t="str">
        <f t="shared" ref="AZ9:AZ20" si="2">IF($AW9="", "", IF($AW9&lt;0, $AU9, ""))</f>
        <v/>
      </c>
      <c r="BA9" s="124" t="str">
        <f t="shared" ref="BA9:BA20" si="3">IF($AW9="", "", IF($AW9=0, $AU9, ""))</f>
        <v/>
      </c>
      <c r="BB9" s="124" t="str">
        <f t="shared" ref="BB9:BB20" si="4">IF($AW9="", "", IF($AW9&gt;0, $AU9, ""))</f>
        <v/>
      </c>
      <c r="BC9" s="127" t="e">
        <f>IF($N$5="", NA(), IFERROR(INDEX('Game Setup'!$NG$8:$NG$176, MATCH($AT9, 'Game Setup'!$NM$8:$NM$176, 0)), NA()))</f>
        <v>#N/A</v>
      </c>
      <c r="BF9" s="10" t="e">
        <f>IF('Game Setup'!$QB$10="", NA(), 'Game Setup'!$QB$10)</f>
        <v>#N/A</v>
      </c>
      <c r="BG9" s="61" t="e">
        <f>IF('Game Setup'!$QB$10="", NA(), IF('Game Setup'!$NG$10="", NA(), 'Game Setup'!$NG$10))</f>
        <v>#N/A</v>
      </c>
      <c r="BI9" s="101" t="e">
        <f>'Game Setup'!$QD10</f>
        <v>#N/A</v>
      </c>
      <c r="BJ9" s="61" t="e">
        <f t="shared" si="0"/>
        <v>#N/A</v>
      </c>
    </row>
    <row r="10" spans="1:62" ht="15" customHeight="1" x14ac:dyDescent="0.25">
      <c r="A10" s="78"/>
      <c r="B10" s="226" t="str">
        <f>IFERROR(INDEX(Trades!$DE$8:$DE$27, MATCH($N$5, Trades!$DD$8:$DD$27, 0)), "")</f>
        <v/>
      </c>
      <c r="C10" s="227"/>
      <c r="D10" s="227"/>
      <c r="E10" s="227"/>
      <c r="F10" s="227"/>
      <c r="G10" s="227"/>
      <c r="H10" s="227"/>
      <c r="I10" s="227"/>
      <c r="J10" s="228"/>
      <c r="K10" s="78"/>
      <c r="L10" s="327" t="str">
        <f>IF(L9="", "", IF(L9&gt;0, $AC$28, IF(L9&lt;0, $AC$29, IF(L9=0, $AC$30, ""))))</f>
        <v/>
      </c>
      <c r="M10" s="327"/>
      <c r="N10" s="327" t="str">
        <f>IF(N9="", "", IF(N9&gt;0, $AC$28, IF(N9&lt;0, $AC$29, IF(N9=0, $AC$30, ""))))</f>
        <v/>
      </c>
      <c r="O10" s="327"/>
      <c r="P10" s="327" t="str">
        <f>IF(P9="", "", IF(P9&gt;0, $AC$28, IF(P9&lt;0, $AC$29, IF(P9=0, $AC$30, ""))))</f>
        <v/>
      </c>
      <c r="Q10" s="327"/>
      <c r="R10" s="327" t="str">
        <f>IF(R9="", "", IF(R9&gt;0, $AC$28, IF(R9&lt;0, $AC$29, IF(R9=0, $AC$30, ""))))</f>
        <v/>
      </c>
      <c r="S10" s="327"/>
      <c r="T10" s="327" t="str">
        <f>IF(T9="", "", IF(T9&gt;0, $AC$28, IF(T9&lt;0, $AC$29, IF(T9=0, $AC$30, ""))))</f>
        <v/>
      </c>
      <c r="U10" s="327"/>
      <c r="V10" s="78"/>
      <c r="AC10" s="17" t="str">
        <f>IF('Dev Settings'!$B14="", "", 'Dev Settings'!$B14)</f>
        <v>CAD</v>
      </c>
      <c r="AF10" s="328"/>
      <c r="AG10" s="328"/>
      <c r="AH10" s="328"/>
      <c r="AI10" s="328"/>
      <c r="AJ10" s="328"/>
      <c r="AK10" s="328"/>
      <c r="AL10" s="328"/>
      <c r="AM10" s="328"/>
      <c r="AN10" s="328"/>
      <c r="AO10" s="328"/>
      <c r="AP10" s="328"/>
      <c r="AQ10" s="328"/>
      <c r="AT10" s="10">
        <v>11</v>
      </c>
      <c r="AU10" s="127" t="str">
        <f>IF($N$5="", "", IFERROR(INDEX('Game Setup'!$ML$8:$NE$176, MATCH($AT10, 'Game Setup'!$NM$8:$NM$176, 0), MATCH($N$5, 'Game Setup'!$ML$7:$NE$7, 0)), ""))</f>
        <v/>
      </c>
      <c r="AW10" s="124" t="str">
        <f t="shared" ref="AW10:AW20" si="5">IF(AU10="", "", IFERROR(AU10-AU9, ""))</f>
        <v/>
      </c>
      <c r="AY10" s="10">
        <f t="shared" si="1"/>
        <v>11</v>
      </c>
      <c r="AZ10" s="124" t="str">
        <f t="shared" si="2"/>
        <v/>
      </c>
      <c r="BA10" s="124" t="str">
        <f t="shared" si="3"/>
        <v/>
      </c>
      <c r="BB10" s="124" t="str">
        <f t="shared" si="4"/>
        <v/>
      </c>
      <c r="BC10" s="127" t="e">
        <f>IF($N$5="", NA(), IFERROR(INDEX('Game Setup'!$NG$8:$NG$176, MATCH($AT10, 'Game Setup'!$NM$8:$NM$176, 0)), NA()))</f>
        <v>#N/A</v>
      </c>
      <c r="BF10" s="10" t="e">
        <f>IF('Game Setup'!$QB$11="", NA(), 'Game Setup'!$QB$11)</f>
        <v>#N/A</v>
      </c>
      <c r="BG10" s="61" t="e">
        <f>IF('Game Setup'!$QB$11="", NA(), IF('Game Setup'!$NG$11="", NA(), 'Game Setup'!$NG$11))</f>
        <v>#N/A</v>
      </c>
      <c r="BI10" s="101" t="e">
        <f>'Game Setup'!$QD11</f>
        <v>#N/A</v>
      </c>
      <c r="BJ10" s="61" t="e">
        <f t="shared" si="0"/>
        <v>#N/A</v>
      </c>
    </row>
    <row r="11" spans="1:62" x14ac:dyDescent="0.25">
      <c r="A11" s="78"/>
      <c r="B11" s="229"/>
      <c r="C11" s="230"/>
      <c r="D11" s="230"/>
      <c r="E11" s="230"/>
      <c r="F11" s="230"/>
      <c r="G11" s="230"/>
      <c r="H11" s="230"/>
      <c r="I11" s="230"/>
      <c r="J11" s="231"/>
      <c r="K11" s="78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78"/>
      <c r="AC11" s="17" t="str">
        <f>IF('Dev Settings'!$B15="", "", 'Dev Settings'!$B15)</f>
        <v>CNY</v>
      </c>
      <c r="AT11" s="10">
        <v>10</v>
      </c>
      <c r="AU11" s="127" t="str">
        <f>IF($N$5="", "", IFERROR(INDEX('Game Setup'!$ML$8:$NE$176, MATCH($AT11, 'Game Setup'!$NM$8:$NM$176, 0), MATCH($N$5, 'Game Setup'!$ML$7:$NE$7, 0)), ""))</f>
        <v/>
      </c>
      <c r="AW11" s="124" t="str">
        <f t="shared" si="5"/>
        <v/>
      </c>
      <c r="AY11" s="10">
        <f t="shared" si="1"/>
        <v>10</v>
      </c>
      <c r="AZ11" s="124" t="str">
        <f t="shared" si="2"/>
        <v/>
      </c>
      <c r="BA11" s="124" t="str">
        <f t="shared" si="3"/>
        <v/>
      </c>
      <c r="BB11" s="124" t="str">
        <f t="shared" si="4"/>
        <v/>
      </c>
      <c r="BC11" s="127" t="e">
        <f>IF($N$5="", NA(), IFERROR(INDEX('Game Setup'!$NG$8:$NG$176, MATCH($AT11, 'Game Setup'!$NM$8:$NM$176, 0)), NA()))</f>
        <v>#N/A</v>
      </c>
      <c r="BF11" s="10" t="e">
        <f>IF('Game Setup'!$QB$12="", NA(), 'Game Setup'!$QB$12)</f>
        <v>#N/A</v>
      </c>
      <c r="BG11" s="61" t="e">
        <f>IF('Game Setup'!$QB$12="", NA(), IF('Game Setup'!$NG$12="", NA(), 'Game Setup'!$NG$12))</f>
        <v>#N/A</v>
      </c>
      <c r="BI11" s="101" t="e">
        <f>'Game Setup'!$QD12</f>
        <v>#N/A</v>
      </c>
      <c r="BJ11" s="61" t="e">
        <f t="shared" si="0"/>
        <v>#N/A</v>
      </c>
    </row>
    <row r="12" spans="1:62" x14ac:dyDescent="0.25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AC12" s="17" t="str">
        <f>IF('Dev Settings'!$B16="", "", 'Dev Settings'!$B16)</f>
        <v>EUR</v>
      </c>
      <c r="AT12" s="10">
        <v>9</v>
      </c>
      <c r="AU12" s="127" t="str">
        <f>IF($N$5="", "", IFERROR(INDEX('Game Setup'!$ML$8:$NE$176, MATCH($AT12, 'Game Setup'!$NM$8:$NM$176, 0), MATCH($N$5, 'Game Setup'!$ML$7:$NE$7, 0)), ""))</f>
        <v/>
      </c>
      <c r="AW12" s="124" t="str">
        <f t="shared" si="5"/>
        <v/>
      </c>
      <c r="AY12" s="10">
        <f t="shared" si="1"/>
        <v>9</v>
      </c>
      <c r="AZ12" s="124" t="str">
        <f t="shared" si="2"/>
        <v/>
      </c>
      <c r="BA12" s="124" t="str">
        <f t="shared" si="3"/>
        <v/>
      </c>
      <c r="BB12" s="124" t="str">
        <f t="shared" si="4"/>
        <v/>
      </c>
      <c r="BC12" s="127" t="e">
        <f>IF($N$5="", NA(), IFERROR(INDEX('Game Setup'!$NG$8:$NG$176, MATCH($AT12, 'Game Setup'!$NM$8:$NM$176, 0)), NA()))</f>
        <v>#N/A</v>
      </c>
      <c r="BF12" s="10" t="e">
        <f>IF('Game Setup'!$QB$13="", NA(), 'Game Setup'!$QB$13)</f>
        <v>#N/A</v>
      </c>
      <c r="BG12" s="61" t="e">
        <f>IF('Game Setup'!$QB$13="", NA(), IF('Game Setup'!$NG$13="", NA(), 'Game Setup'!$NG$13))</f>
        <v>#N/A</v>
      </c>
      <c r="BI12" s="101" t="e">
        <f>'Game Setup'!$QD13</f>
        <v>#N/A</v>
      </c>
      <c r="BJ12" s="61" t="e">
        <f t="shared" si="0"/>
        <v>#N/A</v>
      </c>
    </row>
    <row r="13" spans="1:62" x14ac:dyDescent="0.25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AC13" s="17" t="str">
        <f>IF('Dev Settings'!$B17="", "", 'Dev Settings'!$B17)</f>
        <v>GBP</v>
      </c>
      <c r="AT13" s="10">
        <v>8</v>
      </c>
      <c r="AU13" s="127" t="str">
        <f>IF($N$5="", "", IFERROR(INDEX('Game Setup'!$ML$8:$NE$176, MATCH($AT13, 'Game Setup'!$NM$8:$NM$176, 0), MATCH($N$5, 'Game Setup'!$ML$7:$NE$7, 0)), ""))</f>
        <v/>
      </c>
      <c r="AW13" s="124" t="str">
        <f t="shared" si="5"/>
        <v/>
      </c>
      <c r="AY13" s="10">
        <f t="shared" si="1"/>
        <v>8</v>
      </c>
      <c r="AZ13" s="124" t="str">
        <f t="shared" si="2"/>
        <v/>
      </c>
      <c r="BA13" s="124" t="str">
        <f t="shared" si="3"/>
        <v/>
      </c>
      <c r="BB13" s="124" t="str">
        <f t="shared" si="4"/>
        <v/>
      </c>
      <c r="BC13" s="127" t="e">
        <f>IF($N$5="", NA(), IFERROR(INDEX('Game Setup'!$NG$8:$NG$176, MATCH($AT13, 'Game Setup'!$NM$8:$NM$176, 0)), NA()))</f>
        <v>#N/A</v>
      </c>
      <c r="BF13" s="10" t="e">
        <f>IF('Game Setup'!$QB$14="", NA(), 'Game Setup'!$QB$14)</f>
        <v>#N/A</v>
      </c>
      <c r="BG13" s="61" t="e">
        <f>IF('Game Setup'!$QB$14="", NA(), IF('Game Setup'!$NG$14="", NA(), 'Game Setup'!$NG$14))</f>
        <v>#N/A</v>
      </c>
      <c r="BI13" s="101" t="e">
        <f>'Game Setup'!$QD14</f>
        <v>#N/A</v>
      </c>
      <c r="BJ13" s="61" t="e">
        <f t="shared" si="0"/>
        <v>#N/A</v>
      </c>
    </row>
    <row r="14" spans="1:62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AC14" s="17" t="str">
        <f>IF('Dev Settings'!$B18="", "", 'Dev Settings'!$B18)</f>
        <v>INR</v>
      </c>
      <c r="AT14" s="10">
        <v>7</v>
      </c>
      <c r="AU14" s="127" t="str">
        <f>IF($N$5="", "", IFERROR(INDEX('Game Setup'!$ML$8:$NE$176, MATCH($AT14, 'Game Setup'!$NM$8:$NM$176, 0), MATCH($N$5, 'Game Setup'!$ML$7:$NE$7, 0)), ""))</f>
        <v/>
      </c>
      <c r="AW14" s="124" t="str">
        <f t="shared" si="5"/>
        <v/>
      </c>
      <c r="AY14" s="10">
        <f t="shared" si="1"/>
        <v>7</v>
      </c>
      <c r="AZ14" s="124" t="str">
        <f t="shared" si="2"/>
        <v/>
      </c>
      <c r="BA14" s="124" t="str">
        <f t="shared" si="3"/>
        <v/>
      </c>
      <c r="BB14" s="124" t="str">
        <f t="shared" si="4"/>
        <v/>
      </c>
      <c r="BC14" s="127" t="e">
        <f>IF($N$5="", NA(), IFERROR(INDEX('Game Setup'!$NG$8:$NG$176, MATCH($AT14, 'Game Setup'!$NM$8:$NM$176, 0)), NA()))</f>
        <v>#N/A</v>
      </c>
      <c r="BF14" s="10" t="e">
        <f>IF('Game Setup'!$QB$15="", NA(), 'Game Setup'!$QB$15)</f>
        <v>#N/A</v>
      </c>
      <c r="BG14" s="61" t="e">
        <f>IF('Game Setup'!$QB$15="", NA(), IF('Game Setup'!$NG$15="", NA(), 'Game Setup'!$NG$15))</f>
        <v>#N/A</v>
      </c>
      <c r="BI14" s="101" t="e">
        <f>'Game Setup'!$QD15</f>
        <v>#N/A</v>
      </c>
      <c r="BJ14" s="61" t="e">
        <f t="shared" si="0"/>
        <v>#N/A</v>
      </c>
    </row>
    <row r="15" spans="1:62" x14ac:dyDescent="0.25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AC15" s="17" t="str">
        <f>IF('Dev Settings'!$B19="", "", 'Dev Settings'!$B19)</f>
        <v>JPY</v>
      </c>
      <c r="AT15" s="10">
        <v>6</v>
      </c>
      <c r="AU15" s="127" t="str">
        <f>IF($N$5="", "", IFERROR(INDEX('Game Setup'!$ML$8:$NE$176, MATCH($AT15, 'Game Setup'!$NM$8:$NM$176, 0), MATCH($N$5, 'Game Setup'!$ML$7:$NE$7, 0)), ""))</f>
        <v/>
      </c>
      <c r="AW15" s="124" t="str">
        <f t="shared" si="5"/>
        <v/>
      </c>
      <c r="AY15" s="10">
        <f t="shared" si="1"/>
        <v>6</v>
      </c>
      <c r="AZ15" s="124" t="str">
        <f t="shared" si="2"/>
        <v/>
      </c>
      <c r="BA15" s="124" t="str">
        <f t="shared" si="3"/>
        <v/>
      </c>
      <c r="BB15" s="124" t="str">
        <f t="shared" si="4"/>
        <v/>
      </c>
      <c r="BC15" s="127" t="e">
        <f>IF($N$5="", NA(), IFERROR(INDEX('Game Setup'!$NG$8:$NG$176, MATCH($AT15, 'Game Setup'!$NM$8:$NM$176, 0)), NA()))</f>
        <v>#N/A</v>
      </c>
      <c r="BF15" s="10" t="e">
        <f>IF('Game Setup'!$QB$16="", NA(), 'Game Setup'!$QB$16)</f>
        <v>#N/A</v>
      </c>
      <c r="BG15" s="61" t="e">
        <f>IF('Game Setup'!$QB$16="", NA(), IF('Game Setup'!$NG$16="", NA(), 'Game Setup'!$NG$16))</f>
        <v>#N/A</v>
      </c>
      <c r="BI15" s="101" t="e">
        <f>'Game Setup'!$QD16</f>
        <v>#N/A</v>
      </c>
      <c r="BJ15" s="61" t="e">
        <f t="shared" si="0"/>
        <v>#N/A</v>
      </c>
    </row>
    <row r="16" spans="1:62" x14ac:dyDescent="0.25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AC16" s="17" t="str">
        <f>IF('Dev Settings'!$B20="", "", 'Dev Settings'!$B20)</f>
        <v>KES</v>
      </c>
      <c r="AT16" s="10">
        <v>5</v>
      </c>
      <c r="AU16" s="127" t="str">
        <f>IF($N$5="", "", IFERROR(INDEX('Game Setup'!$ML$8:$NE$176, MATCH($AT16, 'Game Setup'!$NM$8:$NM$176, 0), MATCH($N$5, 'Game Setup'!$ML$7:$NE$7, 0)), ""))</f>
        <v/>
      </c>
      <c r="AW16" s="124" t="str">
        <f t="shared" si="5"/>
        <v/>
      </c>
      <c r="AY16" s="10">
        <f t="shared" si="1"/>
        <v>5</v>
      </c>
      <c r="AZ16" s="124" t="str">
        <f t="shared" si="2"/>
        <v/>
      </c>
      <c r="BA16" s="124" t="str">
        <f t="shared" si="3"/>
        <v/>
      </c>
      <c r="BB16" s="124" t="str">
        <f t="shared" si="4"/>
        <v/>
      </c>
      <c r="BC16" s="127" t="e">
        <f>IF($N$5="", NA(), IFERROR(INDEX('Game Setup'!$NG$8:$NG$176, MATCH($AT16, 'Game Setup'!$NM$8:$NM$176, 0)), NA()))</f>
        <v>#N/A</v>
      </c>
      <c r="BF16" s="10" t="e">
        <f>IF('Game Setup'!$QB$17="", NA(), 'Game Setup'!$QB$17)</f>
        <v>#N/A</v>
      </c>
      <c r="BG16" s="61" t="e">
        <f>IF('Game Setup'!$QB$17="", NA(), IF('Game Setup'!$NG$17="", NA(), 'Game Setup'!$NG$17))</f>
        <v>#N/A</v>
      </c>
      <c r="BI16" s="101" t="e">
        <f>'Game Setup'!$QD17</f>
        <v>#N/A</v>
      </c>
      <c r="BJ16" s="61" t="e">
        <f t="shared" si="0"/>
        <v>#N/A</v>
      </c>
    </row>
    <row r="17" spans="1:62" x14ac:dyDescent="0.25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AC17" s="17" t="str">
        <f>IF('Dev Settings'!$B21="", "", 'Dev Settings'!$B21)</f>
        <v>MYR</v>
      </c>
      <c r="AT17" s="10">
        <v>4</v>
      </c>
      <c r="AU17" s="127" t="str">
        <f>IF($N$5="", "", IFERROR(INDEX('Game Setup'!$ML$8:$NE$176, MATCH($AT17, 'Game Setup'!$NM$8:$NM$176, 0), MATCH($N$5, 'Game Setup'!$ML$7:$NE$7, 0)), ""))</f>
        <v/>
      </c>
      <c r="AW17" s="124" t="str">
        <f t="shared" si="5"/>
        <v/>
      </c>
      <c r="AY17" s="10">
        <f t="shared" si="1"/>
        <v>4</v>
      </c>
      <c r="AZ17" s="124" t="str">
        <f t="shared" si="2"/>
        <v/>
      </c>
      <c r="BA17" s="124" t="str">
        <f t="shared" si="3"/>
        <v/>
      </c>
      <c r="BB17" s="124" t="str">
        <f t="shared" si="4"/>
        <v/>
      </c>
      <c r="BC17" s="127" t="e">
        <f>IF($N$5="", NA(), IFERROR(INDEX('Game Setup'!$NG$8:$NG$176, MATCH($AT17, 'Game Setup'!$NM$8:$NM$176, 0)), NA()))</f>
        <v>#N/A</v>
      </c>
      <c r="BF17" s="10" t="e">
        <f>IF('Game Setup'!$QB$18="", NA(), 'Game Setup'!$QB$18)</f>
        <v>#N/A</v>
      </c>
      <c r="BG17" s="61" t="e">
        <f>IF('Game Setup'!$QB$18="", NA(), IF('Game Setup'!$NG$18="", NA(), 'Game Setup'!$NG$18))</f>
        <v>#N/A</v>
      </c>
      <c r="BI17" s="101" t="e">
        <f>'Game Setup'!$QD18</f>
        <v>#N/A</v>
      </c>
      <c r="BJ17" s="61" t="e">
        <f t="shared" si="0"/>
        <v>#N/A</v>
      </c>
    </row>
    <row r="18" spans="1:62" x14ac:dyDescent="0.25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AC18" s="17" t="str">
        <f>IF('Dev Settings'!$B22="", "", 'Dev Settings'!$B22)</f>
        <v>NIS</v>
      </c>
      <c r="AT18" s="10">
        <v>3</v>
      </c>
      <c r="AU18" s="127" t="str">
        <f>IF($N$5="", "", IFERROR(INDEX('Game Setup'!$ML$8:$NE$176, MATCH($AT18, 'Game Setup'!$NM$8:$NM$176, 0), MATCH($N$5, 'Game Setup'!$ML$7:$NE$7, 0)), ""))</f>
        <v/>
      </c>
      <c r="AW18" s="124" t="str">
        <f t="shared" si="5"/>
        <v/>
      </c>
      <c r="AY18" s="10">
        <f t="shared" si="1"/>
        <v>3</v>
      </c>
      <c r="AZ18" s="124" t="str">
        <f t="shared" si="2"/>
        <v/>
      </c>
      <c r="BA18" s="124" t="str">
        <f t="shared" si="3"/>
        <v/>
      </c>
      <c r="BB18" s="124" t="str">
        <f t="shared" si="4"/>
        <v/>
      </c>
      <c r="BC18" s="127" t="e">
        <f>IF($N$5="", NA(), IFERROR(INDEX('Game Setup'!$NG$8:$NG$176, MATCH($AT18, 'Game Setup'!$NM$8:$NM$176, 0)), NA()))</f>
        <v>#N/A</v>
      </c>
      <c r="BF18" s="10" t="e">
        <f>IF('Game Setup'!$QB$19="", NA(), 'Game Setup'!$QB$19)</f>
        <v>#N/A</v>
      </c>
      <c r="BG18" s="61" t="e">
        <f>IF('Game Setup'!$QB$19="", NA(), IF('Game Setup'!$NG$19="", NA(), 'Game Setup'!$NG$19))</f>
        <v>#N/A</v>
      </c>
      <c r="BI18" s="101" t="e">
        <f>'Game Setup'!$QD19</f>
        <v>#N/A</v>
      </c>
      <c r="BJ18" s="61" t="e">
        <f t="shared" si="0"/>
        <v>#N/A</v>
      </c>
    </row>
    <row r="19" spans="1:62" x14ac:dyDescent="0.25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AC19" s="17" t="str">
        <f>IF('Dev Settings'!$B23="", "", 'Dev Settings'!$B23)</f>
        <v>NZD</v>
      </c>
      <c r="AT19" s="10">
        <v>2</v>
      </c>
      <c r="AU19" s="127" t="str">
        <f>IF($N$5="", "", IFERROR(INDEX('Game Setup'!$ML$8:$NE$176, MATCH($AT19, 'Game Setup'!$NM$8:$NM$176, 0), MATCH($N$5, 'Game Setup'!$ML$7:$NE$7, 0)), ""))</f>
        <v/>
      </c>
      <c r="AW19" s="124" t="str">
        <f t="shared" si="5"/>
        <v/>
      </c>
      <c r="AY19" s="10">
        <f t="shared" si="1"/>
        <v>2</v>
      </c>
      <c r="AZ19" s="124" t="str">
        <f t="shared" si="2"/>
        <v/>
      </c>
      <c r="BA19" s="124" t="str">
        <f t="shared" si="3"/>
        <v/>
      </c>
      <c r="BB19" s="124" t="str">
        <f t="shared" si="4"/>
        <v/>
      </c>
      <c r="BC19" s="127" t="e">
        <f>IF($N$5="", NA(), IFERROR(INDEX('Game Setup'!$NG$8:$NG$176, MATCH($AT19, 'Game Setup'!$NM$8:$NM$176, 0)), NA()))</f>
        <v>#N/A</v>
      </c>
      <c r="BF19" s="10" t="e">
        <f>IF('Game Setup'!$QB$20="", NA(), 'Game Setup'!$QB$20)</f>
        <v>#N/A</v>
      </c>
      <c r="BG19" s="61" t="e">
        <f>IF('Game Setup'!$QB$20="", NA(), IF('Game Setup'!$NG$20="", NA(), 'Game Setup'!$NG$20))</f>
        <v>#N/A</v>
      </c>
      <c r="BI19" s="101" t="e">
        <f>'Game Setup'!$QD20</f>
        <v>#N/A</v>
      </c>
      <c r="BJ19" s="61" t="e">
        <f t="shared" si="0"/>
        <v>#N/A</v>
      </c>
    </row>
    <row r="20" spans="1:62" x14ac:dyDescent="0.25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AC20" s="17" t="str">
        <f>IF('Dev Settings'!$B24="", "", 'Dev Settings'!$B24)</f>
        <v>PLN</v>
      </c>
      <c r="AT20" s="11">
        <v>1</v>
      </c>
      <c r="AU20" s="128" t="str">
        <f>IF($N$5="", "", IFERROR(INDEX('Game Setup'!$ML$8:$NE$176, MATCH($AT20, 'Game Setup'!$NM$8:$NM$176, 0), MATCH($N$5, 'Game Setup'!$ML$7:$NE$7, 0)), ""))</f>
        <v/>
      </c>
      <c r="AW20" s="125" t="str">
        <f t="shared" si="5"/>
        <v/>
      </c>
      <c r="AY20" s="11">
        <f t="shared" si="1"/>
        <v>1</v>
      </c>
      <c r="AZ20" s="125" t="str">
        <f t="shared" si="2"/>
        <v/>
      </c>
      <c r="BA20" s="125" t="str">
        <f t="shared" si="3"/>
        <v/>
      </c>
      <c r="BB20" s="125" t="str">
        <f t="shared" si="4"/>
        <v/>
      </c>
      <c r="BC20" s="128" t="e">
        <f>IF($N$5="", NA(), IFERROR(INDEX('Game Setup'!$NG$8:$NG$176, MATCH($AT20, 'Game Setup'!$NM$8:$NM$176, 0)), NA()))</f>
        <v>#N/A</v>
      </c>
      <c r="BF20" s="10" t="e">
        <f>IF('Game Setup'!$QB$21="", NA(), 'Game Setup'!$QB$21)</f>
        <v>#N/A</v>
      </c>
      <c r="BG20" s="61" t="e">
        <f>IF('Game Setup'!$QB$21="", NA(), IF('Game Setup'!$NG$21="", NA(), 'Game Setup'!$NG$21))</f>
        <v>#N/A</v>
      </c>
      <c r="BI20" s="101" t="e">
        <f>'Game Setup'!$QD21</f>
        <v>#N/A</v>
      </c>
      <c r="BJ20" s="61" t="e">
        <f t="shared" si="0"/>
        <v>#N/A</v>
      </c>
    </row>
    <row r="21" spans="1:62" x14ac:dyDescent="0.25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AC21" s="17" t="str">
        <f>IF('Dev Settings'!$B25="", "", 'Dev Settings'!$B25)</f>
        <v>RUB</v>
      </c>
      <c r="BF21" s="10" t="e">
        <f>IF('Game Setup'!$QB$22="", NA(), 'Game Setup'!$QB$22)</f>
        <v>#N/A</v>
      </c>
      <c r="BG21" s="61" t="e">
        <f>IF('Game Setup'!$QB$22="", NA(), IF('Game Setup'!$NG$22="", NA(), 'Game Setup'!$NG$22))</f>
        <v>#N/A</v>
      </c>
      <c r="BI21" s="101" t="e">
        <f>'Game Setup'!$QD22</f>
        <v>#N/A</v>
      </c>
      <c r="BJ21" s="61" t="e">
        <f t="shared" si="0"/>
        <v>#N/A</v>
      </c>
    </row>
    <row r="22" spans="1:62" x14ac:dyDescent="0.25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AC22" s="17" t="str">
        <f>IF('Dev Settings'!$B26="", "", 'Dev Settings'!$B26)</f>
        <v>SGD</v>
      </c>
      <c r="BF22" s="10" t="e">
        <f>IF('Game Setup'!$QB$23="", NA(), 'Game Setup'!$QB$23)</f>
        <v>#N/A</v>
      </c>
      <c r="BG22" s="61" t="e">
        <f>IF('Game Setup'!$QB$23="", NA(), IF('Game Setup'!$NG$23="", NA(), 'Game Setup'!$NG$23))</f>
        <v>#N/A</v>
      </c>
      <c r="BI22" s="101" t="e">
        <f>'Game Setup'!$QD23</f>
        <v>#N/A</v>
      </c>
      <c r="BJ22" s="61" t="e">
        <f t="shared" si="0"/>
        <v>#N/A</v>
      </c>
    </row>
    <row r="23" spans="1:62" x14ac:dyDescent="0.25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AC23" s="17" t="str">
        <f>IF('Dev Settings'!$B27="", "", 'Dev Settings'!$B27)</f>
        <v>TRY</v>
      </c>
      <c r="BF23" s="10" t="e">
        <f>IF('Game Setup'!$QB$24="", NA(), 'Game Setup'!$QB$24)</f>
        <v>#N/A</v>
      </c>
      <c r="BG23" s="61" t="e">
        <f>IF('Game Setup'!$QB$24="", NA(), IF('Game Setup'!$NG$24="", NA(), 'Game Setup'!$NG$24))</f>
        <v>#N/A</v>
      </c>
      <c r="BI23" s="101" t="e">
        <f>'Game Setup'!$QD24</f>
        <v>#N/A</v>
      </c>
      <c r="BJ23" s="61" t="e">
        <f t="shared" si="0"/>
        <v>#N/A</v>
      </c>
    </row>
    <row r="24" spans="1:62" x14ac:dyDescent="0.25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AC24" s="17" t="str">
        <f>IF('Dev Settings'!$B28="", "", 'Dev Settings'!$B28)</f>
        <v>USD</v>
      </c>
      <c r="BF24" s="10" t="e">
        <f>IF('Game Setup'!$QB$25="", NA(), 'Game Setup'!$QB$25)</f>
        <v>#N/A</v>
      </c>
      <c r="BG24" s="61" t="e">
        <f>IF('Game Setup'!$QB$25="", NA(), IF('Game Setup'!$NG$25="", NA(), 'Game Setup'!$NG$25))</f>
        <v>#N/A</v>
      </c>
      <c r="BI24" s="101" t="e">
        <f>'Game Setup'!$QD25</f>
        <v>#N/A</v>
      </c>
      <c r="BJ24" s="61" t="e">
        <f t="shared" si="0"/>
        <v>#N/A</v>
      </c>
    </row>
    <row r="25" spans="1:62" x14ac:dyDescent="0.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AC25" s="16" t="str">
        <f>IF('Dev Settings'!$B29="", "", 'Dev Settings'!$B29)</f>
        <v>ZAR</v>
      </c>
      <c r="BF25" s="10" t="e">
        <f>IF('Game Setup'!$QB$26="", NA(), 'Game Setup'!$QB$26)</f>
        <v>#N/A</v>
      </c>
      <c r="BG25" s="61" t="e">
        <f>IF('Game Setup'!$QB$26="", NA(), IF('Game Setup'!$NG$26="", NA(), 'Game Setup'!$NG$26))</f>
        <v>#N/A</v>
      </c>
      <c r="BI25" s="101" t="e">
        <f>'Game Setup'!$QD26</f>
        <v>#N/A</v>
      </c>
      <c r="BJ25" s="61" t="e">
        <f t="shared" si="0"/>
        <v>#N/A</v>
      </c>
    </row>
    <row r="26" spans="1:62" x14ac:dyDescent="0.25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BF26" s="10" t="e">
        <f>IF('Game Setup'!$QB$27="", NA(), 'Game Setup'!$QB$27)</f>
        <v>#N/A</v>
      </c>
      <c r="BG26" s="61" t="e">
        <f>IF('Game Setup'!$QB$27="", NA(), IF('Game Setup'!$NG$27="", NA(), 'Game Setup'!$NG$27))</f>
        <v>#N/A</v>
      </c>
      <c r="BI26" s="101" t="e">
        <f>'Game Setup'!$QD27</f>
        <v>#N/A</v>
      </c>
      <c r="BJ26" s="61" t="e">
        <f t="shared" si="0"/>
        <v>#N/A</v>
      </c>
    </row>
    <row r="27" spans="1:62" x14ac:dyDescent="0.25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BF27" s="10" t="e">
        <f>IF('Game Setup'!$QB$28="", NA(), 'Game Setup'!$QB$28)</f>
        <v>#N/A</v>
      </c>
      <c r="BG27" s="61" t="e">
        <f>IF('Game Setup'!$QB$28="", NA(), IF('Game Setup'!$NG$28="", NA(), 'Game Setup'!$NG$28))</f>
        <v>#N/A</v>
      </c>
      <c r="BI27" s="101" t="e">
        <f>'Game Setup'!$QD28</f>
        <v>#N/A</v>
      </c>
      <c r="BJ27" s="61" t="e">
        <f t="shared" si="0"/>
        <v>#N/A</v>
      </c>
    </row>
    <row r="28" spans="1:62" x14ac:dyDescent="0.25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AC28" s="9" t="str">
        <f>Market!$AD12</f>
        <v>▲</v>
      </c>
      <c r="BF28" s="10" t="e">
        <f>IF('Game Setup'!$QB$29="", NA(), 'Game Setup'!$QB$29)</f>
        <v>#N/A</v>
      </c>
      <c r="BG28" s="61" t="e">
        <f>IF('Game Setup'!$QB$29="", NA(), IF('Game Setup'!$NG$29="", NA(), 'Game Setup'!$NG$29))</f>
        <v>#N/A</v>
      </c>
      <c r="BI28" s="101" t="e">
        <f>'Game Setup'!$QD29</f>
        <v>#N/A</v>
      </c>
      <c r="BJ28" s="61" t="e">
        <f t="shared" si="0"/>
        <v>#N/A</v>
      </c>
    </row>
    <row r="29" spans="1:62" x14ac:dyDescent="0.25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AC29" s="10" t="str">
        <f>Market!$AD13</f>
        <v>▼</v>
      </c>
      <c r="BF29" s="10" t="e">
        <f>IF('Game Setup'!$QB$30="", NA(), 'Game Setup'!$QB$30)</f>
        <v>#N/A</v>
      </c>
      <c r="BG29" s="61" t="e">
        <f>IF('Game Setup'!$QB$30="", NA(), IF('Game Setup'!$NG$30="", NA(), 'Game Setup'!$NG$30))</f>
        <v>#N/A</v>
      </c>
      <c r="BI29" s="101" t="e">
        <f>'Game Setup'!$QD30</f>
        <v>#N/A</v>
      </c>
      <c r="BJ29" s="61" t="e">
        <f t="shared" si="0"/>
        <v>#N/A</v>
      </c>
    </row>
    <row r="30" spans="1:62" x14ac:dyDescent="0.2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AC30" s="11" t="str">
        <f>Market!$AD14</f>
        <v>►</v>
      </c>
      <c r="BF30" s="10" t="e">
        <f>IF('Game Setup'!$QB$31="", NA(), 'Game Setup'!$QB$31)</f>
        <v>#N/A</v>
      </c>
      <c r="BG30" s="61" t="e">
        <f>IF('Game Setup'!$QB$31="", NA(), IF('Game Setup'!$NG$31="", NA(), 'Game Setup'!$NG$31))</f>
        <v>#N/A</v>
      </c>
      <c r="BI30" s="101" t="e">
        <f>'Game Setup'!$QD31</f>
        <v>#N/A</v>
      </c>
      <c r="BJ30" s="61" t="e">
        <f t="shared" si="0"/>
        <v>#N/A</v>
      </c>
    </row>
    <row r="31" spans="1:62" x14ac:dyDescent="0.25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BF31" s="10" t="e">
        <f>IF('Game Setup'!$QB$32="", NA(), 'Game Setup'!$QB$32)</f>
        <v>#N/A</v>
      </c>
      <c r="BG31" s="61" t="e">
        <f>IF('Game Setup'!$QB$32="", NA(), IF('Game Setup'!$NG$32="", NA(), 'Game Setup'!$NG$32))</f>
        <v>#N/A</v>
      </c>
      <c r="BI31" s="101" t="e">
        <f>'Game Setup'!$QD32</f>
        <v>#N/A</v>
      </c>
      <c r="BJ31" s="61" t="e">
        <f t="shared" si="0"/>
        <v>#N/A</v>
      </c>
    </row>
    <row r="32" spans="1:62" x14ac:dyDescent="0.25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AC32" s="12" t="s">
        <v>50</v>
      </c>
      <c r="BF32" s="10" t="e">
        <f>IF('Game Setup'!$QB$33="", NA(), 'Game Setup'!$QB$33)</f>
        <v>#N/A</v>
      </c>
      <c r="BG32" s="61" t="e">
        <f>IF('Game Setup'!$QB$33="", NA(), IF('Game Setup'!$NG$33="", NA(), 'Game Setup'!$NG$33))</f>
        <v>#N/A</v>
      </c>
      <c r="BI32" s="101" t="e">
        <f>'Game Setup'!$QD33</f>
        <v>#N/A</v>
      </c>
      <c r="BJ32" s="61" t="e">
        <f t="shared" si="0"/>
        <v>#N/A</v>
      </c>
    </row>
    <row r="33" spans="1:62" x14ac:dyDescent="0.2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BF33" s="10" t="e">
        <f>IF('Game Setup'!$QB$34="", NA(), 'Game Setup'!$QB$34)</f>
        <v>#N/A</v>
      </c>
      <c r="BG33" s="61" t="e">
        <f>IF('Game Setup'!$QB$34="", NA(), IF('Game Setup'!$NG$34="", NA(), 'Game Setup'!$NG$34))</f>
        <v>#N/A</v>
      </c>
      <c r="BI33" s="101" t="e">
        <f>'Game Setup'!$QD34</f>
        <v>#N/A</v>
      </c>
      <c r="BJ33" s="61" t="e">
        <f t="shared" si="0"/>
        <v>#N/A</v>
      </c>
    </row>
    <row r="34" spans="1:62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BF34" s="10" t="e">
        <f>IF('Game Setup'!$QB$35="", NA(), 'Game Setup'!$QB$35)</f>
        <v>#N/A</v>
      </c>
      <c r="BG34" s="61" t="e">
        <f>IF('Game Setup'!$QB$35="", NA(), IF('Game Setup'!$NG$35="", NA(), 'Game Setup'!$NG$35))</f>
        <v>#N/A</v>
      </c>
      <c r="BI34" s="101" t="e">
        <f>'Game Setup'!$QD35</f>
        <v>#N/A</v>
      </c>
      <c r="BJ34" s="61" t="e">
        <f t="shared" si="0"/>
        <v>#N/A</v>
      </c>
    </row>
    <row r="35" spans="1:62" x14ac:dyDescent="0.2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BF35" s="10" t="e">
        <f>IF('Game Setup'!$QB$36="", NA(), 'Game Setup'!$QB$36)</f>
        <v>#N/A</v>
      </c>
      <c r="BG35" s="61" t="e">
        <f>IF('Game Setup'!$QB$36="", NA(), IF('Game Setup'!$NG$36="", NA(), 'Game Setup'!$NG$36))</f>
        <v>#N/A</v>
      </c>
      <c r="BI35" s="101" t="e">
        <f>'Game Setup'!$QD36</f>
        <v>#N/A</v>
      </c>
      <c r="BJ35" s="61" t="e">
        <f t="shared" si="0"/>
        <v>#N/A</v>
      </c>
    </row>
    <row r="36" spans="1:62" x14ac:dyDescent="0.25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BF36" s="10" t="e">
        <f>IF('Game Setup'!$QB$37="", NA(), 'Game Setup'!$QB$37)</f>
        <v>#N/A</v>
      </c>
      <c r="BG36" s="61" t="e">
        <f>IF('Game Setup'!$QB$37="", NA(), IF('Game Setup'!$NG$37="", NA(), 'Game Setup'!$NG$37))</f>
        <v>#N/A</v>
      </c>
      <c r="BI36" s="101" t="e">
        <f>'Game Setup'!$QD37</f>
        <v>#N/A</v>
      </c>
      <c r="BJ36" s="61" t="e">
        <f t="shared" si="0"/>
        <v>#N/A</v>
      </c>
    </row>
    <row r="37" spans="1:62" x14ac:dyDescent="0.25">
      <c r="A37" s="78"/>
      <c r="B37" s="212" t="s">
        <v>212</v>
      </c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4"/>
      <c r="V37" s="78"/>
      <c r="BF37" s="10" t="e">
        <f>IF('Game Setup'!$QB$38="", NA(), 'Game Setup'!$QB$38)</f>
        <v>#N/A</v>
      </c>
      <c r="BG37" s="61" t="e">
        <f>IF('Game Setup'!$QB$38="", NA(), IF('Game Setup'!$NG$38="", NA(), 'Game Setup'!$NG$38))</f>
        <v>#N/A</v>
      </c>
      <c r="BI37" s="101" t="e">
        <f>'Game Setup'!$QD38</f>
        <v>#N/A</v>
      </c>
      <c r="BJ37" s="61" t="e">
        <f t="shared" si="0"/>
        <v>#N/A</v>
      </c>
    </row>
    <row r="38" spans="1:62" x14ac:dyDescent="0.2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BF38" s="10" t="e">
        <f>IF('Game Setup'!$QB$39="", NA(), 'Game Setup'!$QB$39)</f>
        <v>#N/A</v>
      </c>
      <c r="BG38" s="61" t="e">
        <f>IF('Game Setup'!$QB$39="", NA(), IF('Game Setup'!$NG$39="", NA(), 'Game Setup'!$NG$39))</f>
        <v>#N/A</v>
      </c>
      <c r="BI38" s="101" t="e">
        <f>'Game Setup'!$QD39</f>
        <v>#N/A</v>
      </c>
      <c r="BJ38" s="61" t="e">
        <f t="shared" si="0"/>
        <v>#N/A</v>
      </c>
    </row>
    <row r="39" spans="1:62" x14ac:dyDescent="0.25">
      <c r="A39" s="78"/>
      <c r="B39" s="212" t="s">
        <v>213</v>
      </c>
      <c r="C39" s="213"/>
      <c r="D39" s="213"/>
      <c r="E39" s="213"/>
      <c r="F39" s="213"/>
      <c r="G39" s="213"/>
      <c r="H39" s="213"/>
      <c r="I39" s="213"/>
      <c r="J39" s="214"/>
      <c r="K39" s="78"/>
      <c r="L39" s="78"/>
      <c r="M39" s="212" t="s">
        <v>214</v>
      </c>
      <c r="N39" s="213"/>
      <c r="O39" s="213"/>
      <c r="P39" s="213"/>
      <c r="Q39" s="213"/>
      <c r="R39" s="213"/>
      <c r="S39" s="213"/>
      <c r="T39" s="213"/>
      <c r="U39" s="214"/>
      <c r="V39" s="78"/>
      <c r="BF39" s="10" t="e">
        <f>IF('Game Setup'!$QB$40="", NA(), 'Game Setup'!$QB$40)</f>
        <v>#N/A</v>
      </c>
      <c r="BG39" s="61" t="e">
        <f>IF('Game Setup'!$QB$40="", NA(), IF('Game Setup'!$NG$40="", NA(), 'Game Setup'!$NG$40))</f>
        <v>#N/A</v>
      </c>
      <c r="BI39" s="101" t="e">
        <f>'Game Setup'!$QD40</f>
        <v>#N/A</v>
      </c>
      <c r="BJ39" s="61" t="e">
        <f t="shared" si="0"/>
        <v>#N/A</v>
      </c>
    </row>
    <row r="40" spans="1:62" ht="15" customHeight="1" x14ac:dyDescent="0.25">
      <c r="A40" s="78"/>
      <c r="B40" s="303" t="str" cm="1">
        <f t="array" ref="B40">IF($N$5="", "", IF(MIN(IF(Trades!$CT$8:$CT$307=$N$5, Trades!$CW$8:$CW$307))=0, "", MIN(IF(Trades!$CT$8:$CT$307=$N$5, Trades!$CW$8:$CW$307))))</f>
        <v/>
      </c>
      <c r="C40" s="304"/>
      <c r="D40" s="304"/>
      <c r="E40" s="304"/>
      <c r="F40" s="304"/>
      <c r="G40" s="304"/>
      <c r="H40" s="304"/>
      <c r="I40" s="304"/>
      <c r="J40" s="305"/>
      <c r="K40" s="78"/>
      <c r="L40" s="78"/>
      <c r="M40" s="303" t="str" cm="1">
        <f t="array" ref="M40">IF($N$5="", "", IF(MAX(IF(Trades!$CT$8:$CT$307=$N$5, Trades!$CW$8:$CW$307))=0, "", MAX(IF(Trades!$CT$8:$CT$307=$N$5, Trades!$CW$8:$CW$307))))</f>
        <v/>
      </c>
      <c r="N40" s="304"/>
      <c r="O40" s="304"/>
      <c r="P40" s="304"/>
      <c r="Q40" s="304"/>
      <c r="R40" s="304"/>
      <c r="S40" s="304"/>
      <c r="T40" s="304"/>
      <c r="U40" s="305"/>
      <c r="V40" s="78"/>
      <c r="BF40" s="10" t="e">
        <f>IF('Game Setup'!$QB$41="", NA(), 'Game Setup'!$QB$41)</f>
        <v>#N/A</v>
      </c>
      <c r="BG40" s="61" t="e">
        <f>IF('Game Setup'!$QB$41="", NA(), IF('Game Setup'!$NG$41="", NA(), 'Game Setup'!$NG$41))</f>
        <v>#N/A</v>
      </c>
      <c r="BI40" s="101" t="e">
        <f>'Game Setup'!$QD41</f>
        <v>#N/A</v>
      </c>
      <c r="BJ40" s="61" t="e">
        <f t="shared" si="0"/>
        <v>#N/A</v>
      </c>
    </row>
    <row r="41" spans="1:62" ht="15" customHeight="1" x14ac:dyDescent="0.25">
      <c r="A41" s="78"/>
      <c r="B41" s="306"/>
      <c r="C41" s="307"/>
      <c r="D41" s="307"/>
      <c r="E41" s="307"/>
      <c r="F41" s="307"/>
      <c r="G41" s="307"/>
      <c r="H41" s="307"/>
      <c r="I41" s="307"/>
      <c r="J41" s="308"/>
      <c r="K41" s="78"/>
      <c r="L41" s="78"/>
      <c r="M41" s="306"/>
      <c r="N41" s="307"/>
      <c r="O41" s="307"/>
      <c r="P41" s="307"/>
      <c r="Q41" s="307"/>
      <c r="R41" s="307"/>
      <c r="S41" s="307"/>
      <c r="T41" s="307"/>
      <c r="U41" s="308"/>
      <c r="V41" s="78"/>
      <c r="BF41" s="10" t="e">
        <f>IF('Game Setup'!$QB$42="", NA(), 'Game Setup'!$QB$42)</f>
        <v>#N/A</v>
      </c>
      <c r="BG41" s="61" t="e">
        <f>IF('Game Setup'!$QB$42="", NA(), IF('Game Setup'!$NG$42="", NA(), 'Game Setup'!$NG$42))</f>
        <v>#N/A</v>
      </c>
      <c r="BI41" s="101" t="e">
        <f>'Game Setup'!$QD42</f>
        <v>#N/A</v>
      </c>
      <c r="BJ41" s="61" t="e">
        <f t="shared" si="0"/>
        <v>#N/A</v>
      </c>
    </row>
    <row r="42" spans="1:62" ht="15" customHeight="1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BF42" s="10" t="e">
        <f>IF('Game Setup'!$QB$43="", NA(), 'Game Setup'!$QB$43)</f>
        <v>#N/A</v>
      </c>
      <c r="BG42" s="61" t="e">
        <f>IF('Game Setup'!$QB$43="", NA(), IF('Game Setup'!$NG$43="", NA(), 'Game Setup'!$NG$43))</f>
        <v>#N/A</v>
      </c>
      <c r="BI42" s="101" t="e">
        <f>'Game Setup'!$QD43</f>
        <v>#N/A</v>
      </c>
      <c r="BJ42" s="61" t="e">
        <f t="shared" si="0"/>
        <v>#N/A</v>
      </c>
    </row>
    <row r="43" spans="1:62" ht="15" customHeight="1" x14ac:dyDescent="0.25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BF43" s="10" t="e">
        <f>IF('Game Setup'!$QB$44="", NA(), 'Game Setup'!$QB$44)</f>
        <v>#N/A</v>
      </c>
      <c r="BG43" s="61" t="e">
        <f>IF('Game Setup'!$QB$44="", NA(), IF('Game Setup'!$NG$44="", NA(), 'Game Setup'!$NG$44))</f>
        <v>#N/A</v>
      </c>
      <c r="BI43" s="101" t="e">
        <f>'Game Setup'!$QD44</f>
        <v>#N/A</v>
      </c>
      <c r="BJ43" s="61" t="e">
        <f t="shared" si="0"/>
        <v>#N/A</v>
      </c>
    </row>
    <row r="44" spans="1:62" ht="15" customHeight="1" x14ac:dyDescent="0.25">
      <c r="A44" s="78"/>
      <c r="B44" s="212" t="s">
        <v>215</v>
      </c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4"/>
      <c r="V44" s="78"/>
      <c r="BF44" s="10" t="e">
        <f>IF('Game Setup'!$QB$45="", NA(), 'Game Setup'!$QB$45)</f>
        <v>#N/A</v>
      </c>
      <c r="BG44" s="61" t="e">
        <f>IF('Game Setup'!$QB$45="", NA(), IF('Game Setup'!$NG$45="", NA(), 'Game Setup'!$NG$45))</f>
        <v>#N/A</v>
      </c>
      <c r="BI44" s="101" t="e">
        <f>'Game Setup'!$QD45</f>
        <v>#N/A</v>
      </c>
      <c r="BJ44" s="61" t="e">
        <f t="shared" si="0"/>
        <v>#N/A</v>
      </c>
    </row>
    <row r="45" spans="1:62" ht="15" customHeight="1" x14ac:dyDescent="0.2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BF45" s="10" t="e">
        <f>IF('Game Setup'!$QB$46="", NA(), 'Game Setup'!$QB$46)</f>
        <v>#N/A</v>
      </c>
      <c r="BG45" s="61" t="e">
        <f>IF('Game Setup'!$QB$46="", NA(), IF('Game Setup'!$NG$46="", NA(), 'Game Setup'!$NG$46))</f>
        <v>#N/A</v>
      </c>
      <c r="BI45" s="101" t="e">
        <f>'Game Setup'!$QD46</f>
        <v>#N/A</v>
      </c>
      <c r="BJ45" s="61" t="e">
        <f t="shared" si="0"/>
        <v>#N/A</v>
      </c>
    </row>
    <row r="46" spans="1:62" ht="15" customHeight="1" x14ac:dyDescent="0.25">
      <c r="A46" s="78"/>
      <c r="B46" s="212" t="s">
        <v>216</v>
      </c>
      <c r="C46" s="213"/>
      <c r="D46" s="213"/>
      <c r="E46" s="213"/>
      <c r="F46" s="213"/>
      <c r="G46" s="213"/>
      <c r="H46" s="213"/>
      <c r="I46" s="213"/>
      <c r="J46" s="214"/>
      <c r="K46" s="78"/>
      <c r="L46" s="78"/>
      <c r="M46" s="212" t="s">
        <v>217</v>
      </c>
      <c r="N46" s="213"/>
      <c r="O46" s="213"/>
      <c r="P46" s="213"/>
      <c r="Q46" s="213"/>
      <c r="R46" s="213"/>
      <c r="S46" s="213"/>
      <c r="T46" s="213"/>
      <c r="U46" s="214"/>
      <c r="V46" s="78"/>
      <c r="BF46" s="10" t="e">
        <f>IF('Game Setup'!$QB$47="", NA(), 'Game Setup'!$QB$47)</f>
        <v>#N/A</v>
      </c>
      <c r="BG46" s="61" t="e">
        <f>IF('Game Setup'!$QB$47="", NA(), IF('Game Setup'!$NG$47="", NA(), 'Game Setup'!$NG$47))</f>
        <v>#N/A</v>
      </c>
      <c r="BI46" s="101" t="e">
        <f>'Game Setup'!$QD47</f>
        <v>#N/A</v>
      </c>
      <c r="BJ46" s="61" t="e">
        <f t="shared" si="0"/>
        <v>#N/A</v>
      </c>
    </row>
    <row r="47" spans="1:62" ht="15" customHeight="1" x14ac:dyDescent="0.25">
      <c r="A47" s="78"/>
      <c r="B47" s="303" t="str" cm="1">
        <f t="array" ref="B47">IF($N$5="", "", IF(MIN(IF(Trades!$CS$8:$CS$307=$N$5, Trades!$CV$8:$CV$307))=0, "", MIN(IF(Trades!$CS$8:$CS$307=$N$5, Trades!$CV$8:$CV$307))))</f>
        <v/>
      </c>
      <c r="C47" s="304"/>
      <c r="D47" s="304"/>
      <c r="E47" s="304"/>
      <c r="F47" s="304"/>
      <c r="G47" s="304"/>
      <c r="H47" s="304"/>
      <c r="I47" s="304"/>
      <c r="J47" s="305"/>
      <c r="K47" s="78"/>
      <c r="L47" s="78"/>
      <c r="M47" s="303" t="str" cm="1">
        <f t="array" ref="M47">IF($N$5="", "", IF(MAX(IF(Trades!$CS$8:$CS$307=$N$5, Trades!$CV$8:$CV$307))=0, "", MAX(IF(Trades!$CS$8:$CS$307=$N$5, Trades!$CV$8:$CV$307))))</f>
        <v/>
      </c>
      <c r="N47" s="304"/>
      <c r="O47" s="304"/>
      <c r="P47" s="304"/>
      <c r="Q47" s="304"/>
      <c r="R47" s="304"/>
      <c r="S47" s="304"/>
      <c r="T47" s="304"/>
      <c r="U47" s="305"/>
      <c r="V47" s="78"/>
      <c r="BF47" s="10" t="e">
        <f>IF('Game Setup'!$QB$48="", NA(), 'Game Setup'!$QB$48)</f>
        <v>#N/A</v>
      </c>
      <c r="BG47" s="61" t="e">
        <f>IF('Game Setup'!$QB$48="", NA(), IF('Game Setup'!$NG$48="", NA(), 'Game Setup'!$NG$48))</f>
        <v>#N/A</v>
      </c>
      <c r="BI47" s="101" t="e">
        <f>'Game Setup'!$QD48</f>
        <v>#N/A</v>
      </c>
      <c r="BJ47" s="61" t="e">
        <f t="shared" si="0"/>
        <v>#N/A</v>
      </c>
    </row>
    <row r="48" spans="1:62" ht="15" customHeight="1" x14ac:dyDescent="0.25">
      <c r="A48" s="78"/>
      <c r="B48" s="306"/>
      <c r="C48" s="307"/>
      <c r="D48" s="307"/>
      <c r="E48" s="307"/>
      <c r="F48" s="307"/>
      <c r="G48" s="307"/>
      <c r="H48" s="307"/>
      <c r="I48" s="307"/>
      <c r="J48" s="308"/>
      <c r="K48" s="78"/>
      <c r="L48" s="78"/>
      <c r="M48" s="306"/>
      <c r="N48" s="307"/>
      <c r="O48" s="307"/>
      <c r="P48" s="307"/>
      <c r="Q48" s="307"/>
      <c r="R48" s="307"/>
      <c r="S48" s="307"/>
      <c r="T48" s="307"/>
      <c r="U48" s="308"/>
      <c r="V48" s="78"/>
      <c r="BF48" s="10" t="e">
        <f>IF('Game Setup'!$QB$49="", NA(), 'Game Setup'!$QB$49)</f>
        <v>#N/A</v>
      </c>
      <c r="BG48" s="61" t="e">
        <f>IF('Game Setup'!$QB$49="", NA(), IF('Game Setup'!$NG$49="", NA(), 'Game Setup'!$NG$49))</f>
        <v>#N/A</v>
      </c>
      <c r="BI48" s="101" t="e">
        <f>'Game Setup'!$QD49</f>
        <v>#N/A</v>
      </c>
      <c r="BJ48" s="61" t="e">
        <f t="shared" si="0"/>
        <v>#N/A</v>
      </c>
    </row>
    <row r="49" spans="1:62" ht="15" customHeight="1" x14ac:dyDescent="0.25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BF49" s="10" t="e">
        <f>IF('Game Setup'!$QB$50="", NA(), 'Game Setup'!$QB$50)</f>
        <v>#N/A</v>
      </c>
      <c r="BG49" s="61" t="e">
        <f>IF('Game Setup'!$QB$50="", NA(), IF('Game Setup'!$NG$50="", NA(), 'Game Setup'!$NG$50))</f>
        <v>#N/A</v>
      </c>
      <c r="BI49" s="101" t="e">
        <f>'Game Setup'!$QD50</f>
        <v>#N/A</v>
      </c>
      <c r="BJ49" s="61" t="e">
        <f t="shared" si="0"/>
        <v>#N/A</v>
      </c>
    </row>
    <row r="50" spans="1:62" x14ac:dyDescent="0.2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BF50" s="10" t="e">
        <f>IF('Game Setup'!$QB$51="", NA(), 'Game Setup'!$QB$51)</f>
        <v>#N/A</v>
      </c>
      <c r="BG50" s="61" t="e">
        <f>IF('Game Setup'!$QB$51="", NA(), IF('Game Setup'!$NG$51="", NA(), 'Game Setup'!$NG$51))</f>
        <v>#N/A</v>
      </c>
      <c r="BI50" s="101" t="e">
        <f>'Game Setup'!$QD51</f>
        <v>#N/A</v>
      </c>
      <c r="BJ50" s="61" t="e">
        <f t="shared" si="0"/>
        <v>#N/A</v>
      </c>
    </row>
    <row r="51" spans="1:62" x14ac:dyDescent="0.2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BF51" s="10" t="e">
        <f>IF('Game Setup'!$QB$52="", NA(), 'Game Setup'!$QB$52)</f>
        <v>#N/A</v>
      </c>
      <c r="BG51" s="61" t="e">
        <f>IF('Game Setup'!$QB$52="", NA(), IF('Game Setup'!$NG$52="", NA(), 'Game Setup'!$NG$52))</f>
        <v>#N/A</v>
      </c>
      <c r="BI51" s="101" t="e">
        <f>'Game Setup'!$QD52</f>
        <v>#N/A</v>
      </c>
      <c r="BJ51" s="61" t="e">
        <f t="shared" si="0"/>
        <v>#N/A</v>
      </c>
    </row>
    <row r="52" spans="1:62" x14ac:dyDescent="0.2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BF52" s="10" t="e">
        <f>IF('Game Setup'!$QB$53="", NA(), 'Game Setup'!$QB$53)</f>
        <v>#N/A</v>
      </c>
      <c r="BG52" s="61" t="e">
        <f>IF('Game Setup'!$QB$53="", NA(), IF('Game Setup'!$NG$53="", NA(), 'Game Setup'!$NG$53))</f>
        <v>#N/A</v>
      </c>
      <c r="BI52" s="101" t="e">
        <f>'Game Setup'!$QD53</f>
        <v>#N/A</v>
      </c>
      <c r="BJ52" s="61" t="e">
        <f t="shared" si="0"/>
        <v>#N/A</v>
      </c>
    </row>
    <row r="53" spans="1:62" x14ac:dyDescent="0.25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BF53" s="10" t="e">
        <f>IF('Game Setup'!$QB$54="", NA(), 'Game Setup'!$QB$54)</f>
        <v>#N/A</v>
      </c>
      <c r="BG53" s="61" t="e">
        <f>IF('Game Setup'!$QB$54="", NA(), IF('Game Setup'!$NG$54="", NA(), 'Game Setup'!$NG$54))</f>
        <v>#N/A</v>
      </c>
      <c r="BI53" s="101" t="e">
        <f>'Game Setup'!$QD54</f>
        <v>#N/A</v>
      </c>
      <c r="BJ53" s="61" t="e">
        <f t="shared" si="0"/>
        <v>#N/A</v>
      </c>
    </row>
    <row r="54" spans="1:62" x14ac:dyDescent="0.2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BF54" s="10" t="e">
        <f>IF('Game Setup'!$QB$55="", NA(), 'Game Setup'!$QB$55)</f>
        <v>#N/A</v>
      </c>
      <c r="BG54" s="61" t="e">
        <f>IF('Game Setup'!$QB$55="", NA(), IF('Game Setup'!$NG$55="", NA(), 'Game Setup'!$NG$55))</f>
        <v>#N/A</v>
      </c>
      <c r="BI54" s="101" t="e">
        <f>'Game Setup'!$QD55</f>
        <v>#N/A</v>
      </c>
      <c r="BJ54" s="61" t="e">
        <f t="shared" si="0"/>
        <v>#N/A</v>
      </c>
    </row>
    <row r="55" spans="1:62" x14ac:dyDescent="0.25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BF55" s="10" t="e">
        <f>IF('Game Setup'!$QB$56="", NA(), 'Game Setup'!$QB$56)</f>
        <v>#N/A</v>
      </c>
      <c r="BG55" s="61" t="e">
        <f>IF('Game Setup'!$QB$56="", NA(), IF('Game Setup'!$NG$56="", NA(), 'Game Setup'!$NG$56))</f>
        <v>#N/A</v>
      </c>
      <c r="BI55" s="101" t="e">
        <f>'Game Setup'!$QD56</f>
        <v>#N/A</v>
      </c>
      <c r="BJ55" s="61" t="e">
        <f t="shared" si="0"/>
        <v>#N/A</v>
      </c>
    </row>
    <row r="56" spans="1:62" x14ac:dyDescent="0.25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BF56" s="10" t="e">
        <f>IF('Game Setup'!$QB$57="", NA(), 'Game Setup'!$QB$57)</f>
        <v>#N/A</v>
      </c>
      <c r="BG56" s="61" t="e">
        <f>IF('Game Setup'!$QB$57="", NA(), IF('Game Setup'!$NG$57="", NA(), 'Game Setup'!$NG$57))</f>
        <v>#N/A</v>
      </c>
      <c r="BI56" s="101" t="e">
        <f>'Game Setup'!$QD57</f>
        <v>#N/A</v>
      </c>
      <c r="BJ56" s="61" t="e">
        <f t="shared" si="0"/>
        <v>#N/A</v>
      </c>
    </row>
    <row r="57" spans="1:62" x14ac:dyDescent="0.25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BF57" s="10" t="e">
        <f>IF('Game Setup'!$QB$58="", NA(), 'Game Setup'!$QB$58)</f>
        <v>#N/A</v>
      </c>
      <c r="BG57" s="61" t="e">
        <f>IF('Game Setup'!$QB$58="", NA(), IF('Game Setup'!$NG$58="", NA(), 'Game Setup'!$NG$58))</f>
        <v>#N/A</v>
      </c>
      <c r="BI57" s="101" t="e">
        <f>'Game Setup'!$QD58</f>
        <v>#N/A</v>
      </c>
      <c r="BJ57" s="61" t="e">
        <f t="shared" si="0"/>
        <v>#N/A</v>
      </c>
    </row>
    <row r="58" spans="1:62" x14ac:dyDescent="0.2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BF58" s="10" t="e">
        <f>IF('Game Setup'!$QB$59="", NA(), 'Game Setup'!$QB$59)</f>
        <v>#N/A</v>
      </c>
      <c r="BG58" s="61" t="e">
        <f>IF('Game Setup'!$QB$59="", NA(), IF('Game Setup'!$NG$59="", NA(), 'Game Setup'!$NG$59))</f>
        <v>#N/A</v>
      </c>
      <c r="BI58" s="101" t="e">
        <f>'Game Setup'!$QD59</f>
        <v>#N/A</v>
      </c>
      <c r="BJ58" s="61" t="e">
        <f t="shared" si="0"/>
        <v>#N/A</v>
      </c>
    </row>
    <row r="59" spans="1:62" x14ac:dyDescent="0.25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BF59" s="10" t="e">
        <f>IF('Game Setup'!$QB$60="", NA(), 'Game Setup'!$QB$60)</f>
        <v>#N/A</v>
      </c>
      <c r="BG59" s="61" t="e">
        <f>IF('Game Setup'!$QB$60="", NA(), IF('Game Setup'!$NG$60="", NA(), 'Game Setup'!$NG$60))</f>
        <v>#N/A</v>
      </c>
      <c r="BI59" s="101" t="e">
        <f>'Game Setup'!$QD60</f>
        <v>#N/A</v>
      </c>
      <c r="BJ59" s="61" t="e">
        <f t="shared" si="0"/>
        <v>#N/A</v>
      </c>
    </row>
    <row r="60" spans="1:62" x14ac:dyDescent="0.25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BF60" s="10" t="e">
        <f>IF('Game Setup'!$QB$61="", NA(), 'Game Setup'!$QB$61)</f>
        <v>#N/A</v>
      </c>
      <c r="BG60" s="61" t="e">
        <f>IF('Game Setup'!$QB$61="", NA(), IF('Game Setup'!$NG$61="", NA(), 'Game Setup'!$NG$61))</f>
        <v>#N/A</v>
      </c>
      <c r="BI60" s="101" t="e">
        <f>'Game Setup'!$QD61</f>
        <v>#N/A</v>
      </c>
      <c r="BJ60" s="61" t="e">
        <f t="shared" si="0"/>
        <v>#N/A</v>
      </c>
    </row>
    <row r="61" spans="1:62" x14ac:dyDescent="0.25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BF61" s="10" t="e">
        <f>IF('Game Setup'!$QB$62="", NA(), 'Game Setup'!$QB$62)</f>
        <v>#N/A</v>
      </c>
      <c r="BG61" s="61" t="e">
        <f>IF('Game Setup'!$QB$62="", NA(), IF('Game Setup'!$NG$62="", NA(), 'Game Setup'!$NG$62))</f>
        <v>#N/A</v>
      </c>
      <c r="BI61" s="101" t="e">
        <f>'Game Setup'!$QD62</f>
        <v>#N/A</v>
      </c>
      <c r="BJ61" s="61" t="e">
        <f t="shared" si="0"/>
        <v>#N/A</v>
      </c>
    </row>
    <row r="62" spans="1:62" x14ac:dyDescent="0.2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BF62" s="10" t="e">
        <f>IF('Game Setup'!$QB$63="", NA(), 'Game Setup'!$QB$63)</f>
        <v>#N/A</v>
      </c>
      <c r="BG62" s="61" t="e">
        <f>IF('Game Setup'!$QB$63="", NA(), IF('Game Setup'!$NG$63="", NA(), 'Game Setup'!$NG$63))</f>
        <v>#N/A</v>
      </c>
      <c r="BI62" s="101" t="e">
        <f>'Game Setup'!$QD63</f>
        <v>#N/A</v>
      </c>
      <c r="BJ62" s="61" t="e">
        <f t="shared" si="0"/>
        <v>#N/A</v>
      </c>
    </row>
    <row r="63" spans="1:62" x14ac:dyDescent="0.25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BF63" s="10" t="e">
        <f>IF('Game Setup'!$QB$64="", NA(), 'Game Setup'!$QB$64)</f>
        <v>#N/A</v>
      </c>
      <c r="BG63" s="61" t="e">
        <f>IF('Game Setup'!$QB$64="", NA(), IF('Game Setup'!$NG$64="", NA(), 'Game Setup'!$NG$64))</f>
        <v>#N/A</v>
      </c>
      <c r="BI63" s="101" t="e">
        <f>'Game Setup'!$QD64</f>
        <v>#N/A</v>
      </c>
      <c r="BJ63" s="61" t="e">
        <f t="shared" si="0"/>
        <v>#N/A</v>
      </c>
    </row>
    <row r="64" spans="1:62" x14ac:dyDescent="0.25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BF64" s="10" t="e">
        <f>IF('Game Setup'!$QB$65="", NA(), 'Game Setup'!$QB$65)</f>
        <v>#N/A</v>
      </c>
      <c r="BG64" s="61" t="e">
        <f>IF('Game Setup'!$QB$65="", NA(), IF('Game Setup'!$NG$65="", NA(), 'Game Setup'!$NG$65))</f>
        <v>#N/A</v>
      </c>
      <c r="BI64" s="101" t="e">
        <f>'Game Setup'!$QD65</f>
        <v>#N/A</v>
      </c>
      <c r="BJ64" s="61" t="e">
        <f t="shared" si="0"/>
        <v>#N/A</v>
      </c>
    </row>
    <row r="65" spans="1:62" x14ac:dyDescent="0.25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BF65" s="10" t="e">
        <f>IF('Game Setup'!$QB$66="", NA(), 'Game Setup'!$QB$66)</f>
        <v>#N/A</v>
      </c>
      <c r="BG65" s="61" t="e">
        <f>IF('Game Setup'!$QB$66="", NA(), IF('Game Setup'!$NG$66="", NA(), 'Game Setup'!$NG$66))</f>
        <v>#N/A</v>
      </c>
      <c r="BI65" s="101" t="e">
        <f>'Game Setup'!$QD66</f>
        <v>#N/A</v>
      </c>
      <c r="BJ65" s="61" t="e">
        <f t="shared" si="0"/>
        <v>#N/A</v>
      </c>
    </row>
    <row r="66" spans="1:62" x14ac:dyDescent="0.2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BF66" s="10" t="e">
        <f>IF('Game Setup'!$QB$67="", NA(), 'Game Setup'!$QB$67)</f>
        <v>#N/A</v>
      </c>
      <c r="BG66" s="61" t="e">
        <f>IF('Game Setup'!$QB$67="", NA(), IF('Game Setup'!$NG$67="", NA(), 'Game Setup'!$NG$67))</f>
        <v>#N/A</v>
      </c>
      <c r="BI66" s="101" t="e">
        <f>'Game Setup'!$QD67</f>
        <v>#N/A</v>
      </c>
      <c r="BJ66" s="61" t="e">
        <f t="shared" si="0"/>
        <v>#N/A</v>
      </c>
    </row>
    <row r="67" spans="1:62" x14ac:dyDescent="0.25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BF67" s="10" t="e">
        <f>IF('Game Setup'!$QB$68="", NA(), 'Game Setup'!$QB$68)</f>
        <v>#N/A</v>
      </c>
      <c r="BG67" s="61" t="e">
        <f>IF('Game Setup'!$QB$68="", NA(), IF('Game Setup'!$NG$68="", NA(), 'Game Setup'!$NG$68))</f>
        <v>#N/A</v>
      </c>
      <c r="BI67" s="101" t="e">
        <f>'Game Setup'!$QD68</f>
        <v>#N/A</v>
      </c>
      <c r="BJ67" s="61" t="e">
        <f t="shared" si="0"/>
        <v>#N/A</v>
      </c>
    </row>
    <row r="68" spans="1:62" x14ac:dyDescent="0.25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BF68" s="10" t="e">
        <f>IF('Game Setup'!$QB$69="", NA(), 'Game Setup'!$QB$69)</f>
        <v>#N/A</v>
      </c>
      <c r="BG68" s="61" t="e">
        <f>IF('Game Setup'!$QB$69="", NA(), IF('Game Setup'!$NG$69="", NA(), 'Game Setup'!$NG$69))</f>
        <v>#N/A</v>
      </c>
      <c r="BI68" s="101" t="e">
        <f>'Game Setup'!$QD69</f>
        <v>#N/A</v>
      </c>
      <c r="BJ68" s="61" t="e">
        <f t="shared" si="0"/>
        <v>#N/A</v>
      </c>
    </row>
    <row r="69" spans="1:62" x14ac:dyDescent="0.25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BF69" s="10" t="e">
        <f>IF('Game Setup'!$QB$70="", NA(), 'Game Setup'!$QB$70)</f>
        <v>#N/A</v>
      </c>
      <c r="BG69" s="61" t="e">
        <f>IF('Game Setup'!$QB$70="", NA(), IF('Game Setup'!$NG$70="", NA(), 'Game Setup'!$NG$70))</f>
        <v>#N/A</v>
      </c>
      <c r="BI69" s="101" t="e">
        <f>'Game Setup'!$QD70</f>
        <v>#N/A</v>
      </c>
      <c r="BJ69" s="61" t="e">
        <f t="shared" si="0"/>
        <v>#N/A</v>
      </c>
    </row>
    <row r="70" spans="1:62" x14ac:dyDescent="0.25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BF70" s="10" t="e">
        <f>IF('Game Setup'!$QB$71="", NA(), 'Game Setup'!$QB$71)</f>
        <v>#N/A</v>
      </c>
      <c r="BG70" s="61" t="e">
        <f>IF('Game Setup'!$QB$71="", NA(), IF('Game Setup'!$NG$71="", NA(), 'Game Setup'!$NG$71))</f>
        <v>#N/A</v>
      </c>
      <c r="BI70" s="101" t="e">
        <f>'Game Setup'!$QD71</f>
        <v>#N/A</v>
      </c>
      <c r="BJ70" s="61" t="e">
        <f t="shared" si="0"/>
        <v>#N/A</v>
      </c>
    </row>
    <row r="71" spans="1:62" x14ac:dyDescent="0.25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BF71" s="10" t="e">
        <f>IF('Game Setup'!$QB$72="", NA(), 'Game Setup'!$QB$72)</f>
        <v>#N/A</v>
      </c>
      <c r="BG71" s="61" t="e">
        <f>IF('Game Setup'!$QB$72="", NA(), IF('Game Setup'!$NG$72="", NA(), 'Game Setup'!$NG$72))</f>
        <v>#N/A</v>
      </c>
      <c r="BI71" s="101" t="e">
        <f>'Game Setup'!$QD72</f>
        <v>#N/A</v>
      </c>
      <c r="BJ71" s="61" t="e">
        <f t="shared" si="0"/>
        <v>#N/A</v>
      </c>
    </row>
    <row r="72" spans="1:62" x14ac:dyDescent="0.25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BF72" s="10" t="e">
        <f>IF('Game Setup'!$QB$73="", NA(), 'Game Setup'!$QB$73)</f>
        <v>#N/A</v>
      </c>
      <c r="BG72" s="61" t="e">
        <f>IF('Game Setup'!$QB$73="", NA(), IF('Game Setup'!$NG$73="", NA(), 'Game Setup'!$NG$73))</f>
        <v>#N/A</v>
      </c>
      <c r="BI72" s="101" t="e">
        <f>'Game Setup'!$QD73</f>
        <v>#N/A</v>
      </c>
      <c r="BJ72" s="61" t="e">
        <f t="shared" ref="BJ72:BJ135" si="6">$BF72</f>
        <v>#N/A</v>
      </c>
    </row>
    <row r="73" spans="1:62" hidden="1" x14ac:dyDescent="0.25">
      <c r="BF73" s="10" t="e">
        <f>IF('Game Setup'!$QB$74="", NA(), 'Game Setup'!$QB$74)</f>
        <v>#N/A</v>
      </c>
      <c r="BG73" s="61" t="e">
        <f>IF('Game Setup'!$QB$74="", NA(), IF('Game Setup'!$NG$74="", NA(), 'Game Setup'!$NG$74))</f>
        <v>#N/A</v>
      </c>
      <c r="BI73" s="101" t="e">
        <f>'Game Setup'!$QD74</f>
        <v>#N/A</v>
      </c>
      <c r="BJ73" s="61" t="e">
        <f t="shared" si="6"/>
        <v>#N/A</v>
      </c>
    </row>
    <row r="74" spans="1:62" hidden="1" x14ac:dyDescent="0.25">
      <c r="BF74" s="10" t="e">
        <f>IF('Game Setup'!$QB$75="", NA(), 'Game Setup'!$QB$75)</f>
        <v>#N/A</v>
      </c>
      <c r="BG74" s="61" t="e">
        <f>IF('Game Setup'!$QB$75="", NA(), IF('Game Setup'!$NG$75="", NA(), 'Game Setup'!$NG$75))</f>
        <v>#N/A</v>
      </c>
      <c r="BI74" s="101" t="e">
        <f>'Game Setup'!$QD75</f>
        <v>#N/A</v>
      </c>
      <c r="BJ74" s="61" t="e">
        <f t="shared" si="6"/>
        <v>#N/A</v>
      </c>
    </row>
    <row r="75" spans="1:62" hidden="1" x14ac:dyDescent="0.25">
      <c r="BF75" s="10" t="e">
        <f>IF('Game Setup'!$QB$76="", NA(), 'Game Setup'!$QB$76)</f>
        <v>#N/A</v>
      </c>
      <c r="BG75" s="61" t="e">
        <f>IF('Game Setup'!$QB$76="", NA(), IF('Game Setup'!$NG$76="", NA(), 'Game Setup'!$NG$76))</f>
        <v>#N/A</v>
      </c>
      <c r="BI75" s="101" t="e">
        <f>'Game Setup'!$QD76</f>
        <v>#N/A</v>
      </c>
      <c r="BJ75" s="61" t="e">
        <f t="shared" si="6"/>
        <v>#N/A</v>
      </c>
    </row>
    <row r="76" spans="1:62" hidden="1" x14ac:dyDescent="0.25">
      <c r="BF76" s="10" t="e">
        <f>IF('Game Setup'!$QB$77="", NA(), 'Game Setup'!$QB$77)</f>
        <v>#N/A</v>
      </c>
      <c r="BG76" s="61" t="e">
        <f>IF('Game Setup'!$QB$77="", NA(), IF('Game Setup'!$NG$77="", NA(), 'Game Setup'!$NG$77))</f>
        <v>#N/A</v>
      </c>
      <c r="BI76" s="101" t="e">
        <f>'Game Setup'!$QD77</f>
        <v>#N/A</v>
      </c>
      <c r="BJ76" s="61" t="e">
        <f t="shared" si="6"/>
        <v>#N/A</v>
      </c>
    </row>
    <row r="77" spans="1:62" hidden="1" x14ac:dyDescent="0.25">
      <c r="BF77" s="10" t="e">
        <f>IF('Game Setup'!$QB$78="", NA(), 'Game Setup'!$QB$78)</f>
        <v>#N/A</v>
      </c>
      <c r="BG77" s="61" t="e">
        <f>IF('Game Setup'!$QB$78="", NA(), IF('Game Setup'!$NG$78="", NA(), 'Game Setup'!$NG$78))</f>
        <v>#N/A</v>
      </c>
      <c r="BI77" s="101" t="e">
        <f>'Game Setup'!$QD78</f>
        <v>#N/A</v>
      </c>
      <c r="BJ77" s="61" t="e">
        <f t="shared" si="6"/>
        <v>#N/A</v>
      </c>
    </row>
    <row r="78" spans="1:62" hidden="1" x14ac:dyDescent="0.25">
      <c r="BF78" s="10" t="e">
        <f>IF('Game Setup'!$QB$79="", NA(), 'Game Setup'!$QB$79)</f>
        <v>#N/A</v>
      </c>
      <c r="BG78" s="61" t="e">
        <f>IF('Game Setup'!$QB$79="", NA(), IF('Game Setup'!$NG$79="", NA(), 'Game Setup'!$NG$79))</f>
        <v>#N/A</v>
      </c>
      <c r="BI78" s="101" t="e">
        <f>'Game Setup'!$QD79</f>
        <v>#N/A</v>
      </c>
      <c r="BJ78" s="61" t="e">
        <f t="shared" si="6"/>
        <v>#N/A</v>
      </c>
    </row>
    <row r="79" spans="1:62" hidden="1" x14ac:dyDescent="0.25">
      <c r="BF79" s="10" t="e">
        <f>IF('Game Setup'!$QB$80="", NA(), 'Game Setup'!$QB$80)</f>
        <v>#N/A</v>
      </c>
      <c r="BG79" s="61" t="e">
        <f>IF('Game Setup'!$QB$80="", NA(), IF('Game Setup'!$NG$80="", NA(), 'Game Setup'!$NG$80))</f>
        <v>#N/A</v>
      </c>
      <c r="BI79" s="101" t="e">
        <f>'Game Setup'!$QD80</f>
        <v>#N/A</v>
      </c>
      <c r="BJ79" s="61" t="e">
        <f t="shared" si="6"/>
        <v>#N/A</v>
      </c>
    </row>
    <row r="80" spans="1:62" hidden="1" x14ac:dyDescent="0.25">
      <c r="BF80" s="10" t="e">
        <f>IF('Game Setup'!$QB$81="", NA(), 'Game Setup'!$QB$81)</f>
        <v>#N/A</v>
      </c>
      <c r="BG80" s="61" t="e">
        <f>IF('Game Setup'!$QB$81="", NA(), IF('Game Setup'!$NG$81="", NA(), 'Game Setup'!$NG$81))</f>
        <v>#N/A</v>
      </c>
      <c r="BI80" s="101" t="e">
        <f>'Game Setup'!$QD81</f>
        <v>#N/A</v>
      </c>
      <c r="BJ80" s="61" t="e">
        <f t="shared" si="6"/>
        <v>#N/A</v>
      </c>
    </row>
    <row r="81" spans="58:62" hidden="1" x14ac:dyDescent="0.25">
      <c r="BF81" s="10" t="e">
        <f>IF('Game Setup'!$QB$82="", NA(), 'Game Setup'!$QB$82)</f>
        <v>#N/A</v>
      </c>
      <c r="BG81" s="61" t="e">
        <f>IF('Game Setup'!$QB$82="", NA(), IF('Game Setup'!$NG$82="", NA(), 'Game Setup'!$NG$82))</f>
        <v>#N/A</v>
      </c>
      <c r="BI81" s="101" t="e">
        <f>'Game Setup'!$QD82</f>
        <v>#N/A</v>
      </c>
      <c r="BJ81" s="61" t="e">
        <f t="shared" si="6"/>
        <v>#N/A</v>
      </c>
    </row>
    <row r="82" spans="58:62" hidden="1" x14ac:dyDescent="0.25">
      <c r="BF82" s="10" t="e">
        <f>IF('Game Setup'!$QB$83="", NA(), 'Game Setup'!$QB$83)</f>
        <v>#N/A</v>
      </c>
      <c r="BG82" s="61" t="e">
        <f>IF('Game Setup'!$QB$83="", NA(), IF('Game Setup'!$NG$83="", NA(), 'Game Setup'!$NG$83))</f>
        <v>#N/A</v>
      </c>
      <c r="BI82" s="101" t="e">
        <f>'Game Setup'!$QD83</f>
        <v>#N/A</v>
      </c>
      <c r="BJ82" s="61" t="e">
        <f t="shared" si="6"/>
        <v>#N/A</v>
      </c>
    </row>
    <row r="83" spans="58:62" hidden="1" x14ac:dyDescent="0.25">
      <c r="BF83" s="10" t="e">
        <f>IF('Game Setup'!$QB$84="", NA(), 'Game Setup'!$QB$84)</f>
        <v>#N/A</v>
      </c>
      <c r="BG83" s="61" t="e">
        <f>IF('Game Setup'!$QB$84="", NA(), IF('Game Setup'!$NG$84="", NA(), 'Game Setup'!$NG$84))</f>
        <v>#N/A</v>
      </c>
      <c r="BI83" s="101" t="e">
        <f>'Game Setup'!$QD84</f>
        <v>#N/A</v>
      </c>
      <c r="BJ83" s="61" t="e">
        <f t="shared" si="6"/>
        <v>#N/A</v>
      </c>
    </row>
    <row r="84" spans="58:62" hidden="1" x14ac:dyDescent="0.25">
      <c r="BF84" s="10" t="e">
        <f>IF('Game Setup'!$QB$85="", NA(), 'Game Setup'!$QB$85)</f>
        <v>#N/A</v>
      </c>
      <c r="BG84" s="61" t="e">
        <f>IF('Game Setup'!$QB$85="", NA(), IF('Game Setup'!$NG$85="", NA(), 'Game Setup'!$NG$85))</f>
        <v>#N/A</v>
      </c>
      <c r="BI84" s="101" t="e">
        <f>'Game Setup'!$QD85</f>
        <v>#N/A</v>
      </c>
      <c r="BJ84" s="61" t="e">
        <f t="shared" si="6"/>
        <v>#N/A</v>
      </c>
    </row>
    <row r="85" spans="58:62" hidden="1" x14ac:dyDescent="0.25">
      <c r="BF85" s="10" t="e">
        <f>IF('Game Setup'!$QB$86="", NA(), 'Game Setup'!$QB$86)</f>
        <v>#N/A</v>
      </c>
      <c r="BG85" s="61" t="e">
        <f>IF('Game Setup'!$QB$86="", NA(), IF('Game Setup'!$NG$86="", NA(), 'Game Setup'!$NG$86))</f>
        <v>#N/A</v>
      </c>
      <c r="BI85" s="101" t="e">
        <f>'Game Setup'!$QD86</f>
        <v>#N/A</v>
      </c>
      <c r="BJ85" s="61" t="e">
        <f t="shared" si="6"/>
        <v>#N/A</v>
      </c>
    </row>
    <row r="86" spans="58:62" hidden="1" x14ac:dyDescent="0.25">
      <c r="BF86" s="10" t="e">
        <f>IF('Game Setup'!$QB$87="", NA(), 'Game Setup'!$QB$87)</f>
        <v>#N/A</v>
      </c>
      <c r="BG86" s="61" t="e">
        <f>IF('Game Setup'!$QB$87="", NA(), IF('Game Setup'!$NG$87="", NA(), 'Game Setup'!$NG$87))</f>
        <v>#N/A</v>
      </c>
      <c r="BI86" s="101" t="e">
        <f>'Game Setup'!$QD87</f>
        <v>#N/A</v>
      </c>
      <c r="BJ86" s="61" t="e">
        <f t="shared" si="6"/>
        <v>#N/A</v>
      </c>
    </row>
    <row r="87" spans="58:62" hidden="1" x14ac:dyDescent="0.25">
      <c r="BF87" s="10" t="e">
        <f>IF('Game Setup'!$QB$88="", NA(), 'Game Setup'!$QB$88)</f>
        <v>#N/A</v>
      </c>
      <c r="BG87" s="61" t="e">
        <f>IF('Game Setup'!$QB$88="", NA(), IF('Game Setup'!$NG$88="", NA(), 'Game Setup'!$NG$88))</f>
        <v>#N/A</v>
      </c>
      <c r="BI87" s="101" t="e">
        <f>'Game Setup'!$QD88</f>
        <v>#N/A</v>
      </c>
      <c r="BJ87" s="61" t="e">
        <f t="shared" si="6"/>
        <v>#N/A</v>
      </c>
    </row>
    <row r="88" spans="58:62" hidden="1" x14ac:dyDescent="0.25">
      <c r="BF88" s="10" t="e">
        <f>IF('Game Setup'!$QB$89="", NA(), 'Game Setup'!$QB$89)</f>
        <v>#N/A</v>
      </c>
      <c r="BG88" s="61" t="e">
        <f>IF('Game Setup'!$QB$89="", NA(), IF('Game Setup'!$NG$89="", NA(), 'Game Setup'!$NG$89))</f>
        <v>#N/A</v>
      </c>
      <c r="BI88" s="101" t="e">
        <f>'Game Setup'!$QD89</f>
        <v>#N/A</v>
      </c>
      <c r="BJ88" s="61" t="e">
        <f t="shared" si="6"/>
        <v>#N/A</v>
      </c>
    </row>
    <row r="89" spans="58:62" hidden="1" x14ac:dyDescent="0.25">
      <c r="BF89" s="10" t="e">
        <f>IF('Game Setup'!$QB$90="", NA(), 'Game Setup'!$QB$90)</f>
        <v>#N/A</v>
      </c>
      <c r="BG89" s="61" t="e">
        <f>IF('Game Setup'!$QB$90="", NA(), IF('Game Setup'!$NG$90="", NA(), 'Game Setup'!$NG$90))</f>
        <v>#N/A</v>
      </c>
      <c r="BI89" s="101" t="e">
        <f>'Game Setup'!$QD90</f>
        <v>#N/A</v>
      </c>
      <c r="BJ89" s="61" t="e">
        <f t="shared" si="6"/>
        <v>#N/A</v>
      </c>
    </row>
    <row r="90" spans="58:62" hidden="1" x14ac:dyDescent="0.25">
      <c r="BF90" s="10" t="e">
        <f>IF('Game Setup'!$QB$91="", NA(), 'Game Setup'!$QB$91)</f>
        <v>#N/A</v>
      </c>
      <c r="BG90" s="61" t="e">
        <f>IF('Game Setup'!$QB$91="", NA(), IF('Game Setup'!$NG$91="", NA(), 'Game Setup'!$NG$91))</f>
        <v>#N/A</v>
      </c>
      <c r="BI90" s="101" t="e">
        <f>'Game Setup'!$QD91</f>
        <v>#N/A</v>
      </c>
      <c r="BJ90" s="61" t="e">
        <f t="shared" si="6"/>
        <v>#N/A</v>
      </c>
    </row>
    <row r="91" spans="58:62" hidden="1" x14ac:dyDescent="0.25">
      <c r="BF91" s="10" t="e">
        <f>IF('Game Setup'!$QB$92="", NA(), 'Game Setup'!$QB$92)</f>
        <v>#N/A</v>
      </c>
      <c r="BG91" s="61" t="e">
        <f>IF('Game Setup'!$QB$92="", NA(), IF('Game Setup'!$NG$92="", NA(), 'Game Setup'!$NG$92))</f>
        <v>#N/A</v>
      </c>
      <c r="BI91" s="101" t="e">
        <f>'Game Setup'!$QD92</f>
        <v>#N/A</v>
      </c>
      <c r="BJ91" s="61" t="e">
        <f t="shared" si="6"/>
        <v>#N/A</v>
      </c>
    </row>
    <row r="92" spans="58:62" hidden="1" x14ac:dyDescent="0.25">
      <c r="BF92" s="10" t="e">
        <f>IF('Game Setup'!$QB$93="", NA(), 'Game Setup'!$QB$93)</f>
        <v>#N/A</v>
      </c>
      <c r="BG92" s="61" t="e">
        <f>IF('Game Setup'!$QB$93="", NA(), IF('Game Setup'!$NG$93="", NA(), 'Game Setup'!$NG$93))</f>
        <v>#N/A</v>
      </c>
      <c r="BI92" s="101" t="e">
        <f>'Game Setup'!$QD93</f>
        <v>#N/A</v>
      </c>
      <c r="BJ92" s="61" t="e">
        <f t="shared" si="6"/>
        <v>#N/A</v>
      </c>
    </row>
    <row r="93" spans="58:62" hidden="1" x14ac:dyDescent="0.25">
      <c r="BF93" s="10" t="e">
        <f>IF('Game Setup'!$QB$94="", NA(), 'Game Setup'!$QB$94)</f>
        <v>#N/A</v>
      </c>
      <c r="BG93" s="61" t="e">
        <f>IF('Game Setup'!$QB$94="", NA(), IF('Game Setup'!$NG$94="", NA(), 'Game Setup'!$NG$94))</f>
        <v>#N/A</v>
      </c>
      <c r="BI93" s="101" t="e">
        <f>'Game Setup'!$QD94</f>
        <v>#N/A</v>
      </c>
      <c r="BJ93" s="61" t="e">
        <f t="shared" si="6"/>
        <v>#N/A</v>
      </c>
    </row>
    <row r="94" spans="58:62" hidden="1" x14ac:dyDescent="0.25">
      <c r="BF94" s="10" t="e">
        <f>IF('Game Setup'!$QB$95="", NA(), 'Game Setup'!$QB$95)</f>
        <v>#N/A</v>
      </c>
      <c r="BG94" s="61" t="e">
        <f>IF('Game Setup'!$QB$95="", NA(), IF('Game Setup'!$NG$95="", NA(), 'Game Setup'!$NG$95))</f>
        <v>#N/A</v>
      </c>
      <c r="BI94" s="101" t="e">
        <f>'Game Setup'!$QD95</f>
        <v>#N/A</v>
      </c>
      <c r="BJ94" s="61" t="e">
        <f t="shared" si="6"/>
        <v>#N/A</v>
      </c>
    </row>
    <row r="95" spans="58:62" hidden="1" x14ac:dyDescent="0.25">
      <c r="BF95" s="10" t="e">
        <f>IF('Game Setup'!$QB$96="", NA(), 'Game Setup'!$QB$96)</f>
        <v>#N/A</v>
      </c>
      <c r="BG95" s="61" t="e">
        <f>IF('Game Setup'!$QB$96="", NA(), IF('Game Setup'!$NG$96="", NA(), 'Game Setup'!$NG$96))</f>
        <v>#N/A</v>
      </c>
      <c r="BI95" s="101" t="e">
        <f>'Game Setup'!$QD96</f>
        <v>#N/A</v>
      </c>
      <c r="BJ95" s="61" t="e">
        <f t="shared" si="6"/>
        <v>#N/A</v>
      </c>
    </row>
    <row r="96" spans="58:62" hidden="1" x14ac:dyDescent="0.25">
      <c r="BF96" s="10" t="e">
        <f>IF('Game Setup'!$QB$97="", NA(), 'Game Setup'!$QB$97)</f>
        <v>#N/A</v>
      </c>
      <c r="BG96" s="61" t="e">
        <f>IF('Game Setup'!$QB$97="", NA(), IF('Game Setup'!$NG$97="", NA(), 'Game Setup'!$NG$97))</f>
        <v>#N/A</v>
      </c>
      <c r="BI96" s="101" t="e">
        <f>'Game Setup'!$QD97</f>
        <v>#N/A</v>
      </c>
      <c r="BJ96" s="61" t="e">
        <f t="shared" si="6"/>
        <v>#N/A</v>
      </c>
    </row>
    <row r="97" spans="58:62" hidden="1" x14ac:dyDescent="0.25">
      <c r="BF97" s="10" t="e">
        <f>IF('Game Setup'!$QB$98="", NA(), 'Game Setup'!$QB$98)</f>
        <v>#N/A</v>
      </c>
      <c r="BG97" s="61" t="e">
        <f>IF('Game Setup'!$QB$98="", NA(), IF('Game Setup'!$NG$98="", NA(), 'Game Setup'!$NG$98))</f>
        <v>#N/A</v>
      </c>
      <c r="BI97" s="101" t="e">
        <f>'Game Setup'!$QD98</f>
        <v>#N/A</v>
      </c>
      <c r="BJ97" s="61" t="e">
        <f t="shared" si="6"/>
        <v>#N/A</v>
      </c>
    </row>
    <row r="98" spans="58:62" hidden="1" x14ac:dyDescent="0.25">
      <c r="BF98" s="10" t="e">
        <f>IF('Game Setup'!$QB$99="", NA(), 'Game Setup'!$QB$99)</f>
        <v>#N/A</v>
      </c>
      <c r="BG98" s="61" t="e">
        <f>IF('Game Setup'!$QB$99="", NA(), IF('Game Setup'!$NG$99="", NA(), 'Game Setup'!$NG$99))</f>
        <v>#N/A</v>
      </c>
      <c r="BI98" s="101" t="e">
        <f>'Game Setup'!$QD99</f>
        <v>#N/A</v>
      </c>
      <c r="BJ98" s="61" t="e">
        <f t="shared" si="6"/>
        <v>#N/A</v>
      </c>
    </row>
    <row r="99" spans="58:62" hidden="1" x14ac:dyDescent="0.25">
      <c r="BF99" s="10" t="e">
        <f>IF('Game Setup'!$QB$100="", NA(), 'Game Setup'!$QB$100)</f>
        <v>#N/A</v>
      </c>
      <c r="BG99" s="61" t="e">
        <f>IF('Game Setup'!$QB$100="", NA(), IF('Game Setup'!$NG$100="", NA(), 'Game Setup'!$NG$100))</f>
        <v>#N/A</v>
      </c>
      <c r="BI99" s="101" t="e">
        <f>'Game Setup'!$QD100</f>
        <v>#N/A</v>
      </c>
      <c r="BJ99" s="61" t="e">
        <f t="shared" si="6"/>
        <v>#N/A</v>
      </c>
    </row>
    <row r="100" spans="58:62" hidden="1" x14ac:dyDescent="0.25">
      <c r="BF100" s="10" t="e">
        <f>IF('Game Setup'!$QB$101="", NA(), 'Game Setup'!$QB$101)</f>
        <v>#N/A</v>
      </c>
      <c r="BG100" s="61" t="e">
        <f>IF('Game Setup'!$QB$101="", NA(), IF('Game Setup'!$NG$101="", NA(), 'Game Setup'!$NG$101))</f>
        <v>#N/A</v>
      </c>
      <c r="BI100" s="101" t="e">
        <f>'Game Setup'!$QD101</f>
        <v>#N/A</v>
      </c>
      <c r="BJ100" s="61" t="e">
        <f t="shared" si="6"/>
        <v>#N/A</v>
      </c>
    </row>
    <row r="101" spans="58:62" hidden="1" x14ac:dyDescent="0.25">
      <c r="BF101" s="10" t="e">
        <f>IF('Game Setup'!$QB$102="", NA(), 'Game Setup'!$QB$102)</f>
        <v>#N/A</v>
      </c>
      <c r="BG101" s="61" t="e">
        <f>IF('Game Setup'!$QB$102="", NA(), IF('Game Setup'!$NG$102="", NA(), 'Game Setup'!$NG$102))</f>
        <v>#N/A</v>
      </c>
      <c r="BI101" s="101" t="e">
        <f>'Game Setup'!$QD102</f>
        <v>#N/A</v>
      </c>
      <c r="BJ101" s="61" t="e">
        <f t="shared" si="6"/>
        <v>#N/A</v>
      </c>
    </row>
    <row r="102" spans="58:62" hidden="1" x14ac:dyDescent="0.25">
      <c r="BF102" s="10" t="e">
        <f>IF('Game Setup'!$QB$103="", NA(), 'Game Setup'!$QB$103)</f>
        <v>#N/A</v>
      </c>
      <c r="BG102" s="61" t="e">
        <f>IF('Game Setup'!$QB$103="", NA(), IF('Game Setup'!$NG$103="", NA(), 'Game Setup'!$NG$103))</f>
        <v>#N/A</v>
      </c>
      <c r="BI102" s="101" t="e">
        <f>'Game Setup'!$QD103</f>
        <v>#N/A</v>
      </c>
      <c r="BJ102" s="61" t="e">
        <f t="shared" si="6"/>
        <v>#N/A</v>
      </c>
    </row>
    <row r="103" spans="58:62" hidden="1" x14ac:dyDescent="0.25">
      <c r="BF103" s="10" t="e">
        <f>IF('Game Setup'!$QB$104="", NA(), 'Game Setup'!$QB$104)</f>
        <v>#N/A</v>
      </c>
      <c r="BG103" s="61" t="e">
        <f>IF('Game Setup'!$QB$104="", NA(), IF('Game Setup'!$NG$104="", NA(), 'Game Setup'!$NG$104))</f>
        <v>#N/A</v>
      </c>
      <c r="BI103" s="101" t="e">
        <f>'Game Setup'!$QD104</f>
        <v>#N/A</v>
      </c>
      <c r="BJ103" s="61" t="e">
        <f t="shared" si="6"/>
        <v>#N/A</v>
      </c>
    </row>
    <row r="104" spans="58:62" hidden="1" x14ac:dyDescent="0.25">
      <c r="BF104" s="10" t="e">
        <f>IF('Game Setup'!$QB$105="", NA(), 'Game Setup'!$QB$105)</f>
        <v>#N/A</v>
      </c>
      <c r="BG104" s="61" t="e">
        <f>IF('Game Setup'!$QB$105="", NA(), IF('Game Setup'!$NG$105="", NA(), 'Game Setup'!$NG$105))</f>
        <v>#N/A</v>
      </c>
      <c r="BI104" s="101" t="e">
        <f>'Game Setup'!$QD105</f>
        <v>#N/A</v>
      </c>
      <c r="BJ104" s="61" t="e">
        <f t="shared" si="6"/>
        <v>#N/A</v>
      </c>
    </row>
    <row r="105" spans="58:62" hidden="1" x14ac:dyDescent="0.25">
      <c r="BF105" s="10" t="e">
        <f>IF('Game Setup'!$QB$106="", NA(), 'Game Setup'!$QB$106)</f>
        <v>#N/A</v>
      </c>
      <c r="BG105" s="61" t="e">
        <f>IF('Game Setup'!$QB$106="", NA(), IF('Game Setup'!$NG$106="", NA(), 'Game Setup'!$NG$106))</f>
        <v>#N/A</v>
      </c>
      <c r="BI105" s="101" t="e">
        <f>'Game Setup'!$QD106</f>
        <v>#N/A</v>
      </c>
      <c r="BJ105" s="61" t="e">
        <f t="shared" si="6"/>
        <v>#N/A</v>
      </c>
    </row>
    <row r="106" spans="58:62" hidden="1" x14ac:dyDescent="0.25">
      <c r="BF106" s="10" t="e">
        <f>IF('Game Setup'!$QB$107="", NA(), 'Game Setup'!$QB$107)</f>
        <v>#N/A</v>
      </c>
      <c r="BG106" s="61" t="e">
        <f>IF('Game Setup'!$QB$107="", NA(), IF('Game Setup'!$NG$107="", NA(), 'Game Setup'!$NG$107))</f>
        <v>#N/A</v>
      </c>
      <c r="BI106" s="101" t="e">
        <f>'Game Setup'!$QD107</f>
        <v>#N/A</v>
      </c>
      <c r="BJ106" s="61" t="e">
        <f t="shared" si="6"/>
        <v>#N/A</v>
      </c>
    </row>
    <row r="107" spans="58:62" hidden="1" x14ac:dyDescent="0.25">
      <c r="BF107" s="10" t="e">
        <f>IF('Game Setup'!$QB$108="", NA(), 'Game Setup'!$QB$108)</f>
        <v>#N/A</v>
      </c>
      <c r="BG107" s="61" t="e">
        <f>IF('Game Setup'!$QB$108="", NA(), IF('Game Setup'!$NG$108="", NA(), 'Game Setup'!$NG$108))</f>
        <v>#N/A</v>
      </c>
      <c r="BI107" s="101" t="e">
        <f>'Game Setup'!$QD108</f>
        <v>#N/A</v>
      </c>
      <c r="BJ107" s="61" t="e">
        <f t="shared" si="6"/>
        <v>#N/A</v>
      </c>
    </row>
    <row r="108" spans="58:62" hidden="1" x14ac:dyDescent="0.25">
      <c r="BF108" s="10" t="e">
        <f>IF('Game Setup'!$QB$109="", NA(), 'Game Setup'!$QB$109)</f>
        <v>#N/A</v>
      </c>
      <c r="BG108" s="61" t="e">
        <f>IF('Game Setup'!$QB$109="", NA(), IF('Game Setup'!$NG$109="", NA(), 'Game Setup'!$NG$109))</f>
        <v>#N/A</v>
      </c>
      <c r="BI108" s="101" t="e">
        <f>'Game Setup'!$QD109</f>
        <v>#N/A</v>
      </c>
      <c r="BJ108" s="61" t="e">
        <f t="shared" si="6"/>
        <v>#N/A</v>
      </c>
    </row>
    <row r="109" spans="58:62" hidden="1" x14ac:dyDescent="0.25">
      <c r="BF109" s="10" t="e">
        <f>IF('Game Setup'!$QB$110="", NA(), 'Game Setup'!$QB$110)</f>
        <v>#N/A</v>
      </c>
      <c r="BG109" s="61" t="e">
        <f>IF('Game Setup'!$QB$110="", NA(), IF('Game Setup'!$NG$110="", NA(), 'Game Setup'!$NG$110))</f>
        <v>#N/A</v>
      </c>
      <c r="BI109" s="101" t="e">
        <f>'Game Setup'!$QD110</f>
        <v>#N/A</v>
      </c>
      <c r="BJ109" s="61" t="e">
        <f t="shared" si="6"/>
        <v>#N/A</v>
      </c>
    </row>
    <row r="110" spans="58:62" hidden="1" x14ac:dyDescent="0.25">
      <c r="BF110" s="10" t="e">
        <f>IF('Game Setup'!$QB$111="", NA(), 'Game Setup'!$QB$111)</f>
        <v>#N/A</v>
      </c>
      <c r="BG110" s="61" t="e">
        <f>IF('Game Setup'!$QB$111="", NA(), IF('Game Setup'!$NG$111="", NA(), 'Game Setup'!$NG$111))</f>
        <v>#N/A</v>
      </c>
      <c r="BI110" s="101" t="e">
        <f>'Game Setup'!$QD111</f>
        <v>#N/A</v>
      </c>
      <c r="BJ110" s="61" t="e">
        <f t="shared" si="6"/>
        <v>#N/A</v>
      </c>
    </row>
    <row r="111" spans="58:62" hidden="1" x14ac:dyDescent="0.25">
      <c r="BF111" s="10" t="e">
        <f>IF('Game Setup'!$QB$112="", NA(), 'Game Setup'!$QB$112)</f>
        <v>#N/A</v>
      </c>
      <c r="BG111" s="61" t="e">
        <f>IF('Game Setup'!$QB$112="", NA(), IF('Game Setup'!$NG$112="", NA(), 'Game Setup'!$NG$112))</f>
        <v>#N/A</v>
      </c>
      <c r="BI111" s="101" t="e">
        <f>'Game Setup'!$QD112</f>
        <v>#N/A</v>
      </c>
      <c r="BJ111" s="61" t="e">
        <f t="shared" si="6"/>
        <v>#N/A</v>
      </c>
    </row>
    <row r="112" spans="58:62" hidden="1" x14ac:dyDescent="0.25">
      <c r="BF112" s="10" t="e">
        <f>IF('Game Setup'!$QB$113="", NA(), 'Game Setup'!$QB$113)</f>
        <v>#N/A</v>
      </c>
      <c r="BG112" s="61" t="e">
        <f>IF('Game Setup'!$QB$113="", NA(), IF('Game Setup'!$NG$113="", NA(), 'Game Setup'!$NG$113))</f>
        <v>#N/A</v>
      </c>
      <c r="BI112" s="101" t="e">
        <f>'Game Setup'!$QD113</f>
        <v>#N/A</v>
      </c>
      <c r="BJ112" s="61" t="e">
        <f t="shared" si="6"/>
        <v>#N/A</v>
      </c>
    </row>
    <row r="113" spans="58:62" hidden="1" x14ac:dyDescent="0.25">
      <c r="BF113" s="10" t="e">
        <f>IF('Game Setup'!$QB$114="", NA(), 'Game Setup'!$QB$114)</f>
        <v>#N/A</v>
      </c>
      <c r="BG113" s="61" t="e">
        <f>IF('Game Setup'!$QB$114="", NA(), IF('Game Setup'!$NG$114="", NA(), 'Game Setup'!$NG$114))</f>
        <v>#N/A</v>
      </c>
      <c r="BI113" s="101" t="e">
        <f>'Game Setup'!$QD114</f>
        <v>#N/A</v>
      </c>
      <c r="BJ113" s="61" t="e">
        <f t="shared" si="6"/>
        <v>#N/A</v>
      </c>
    </row>
    <row r="114" spans="58:62" hidden="1" x14ac:dyDescent="0.25">
      <c r="BF114" s="10" t="e">
        <f>IF('Game Setup'!$QB$115="", NA(), 'Game Setup'!$QB$115)</f>
        <v>#N/A</v>
      </c>
      <c r="BG114" s="61" t="e">
        <f>IF('Game Setup'!$QB$115="", NA(), IF('Game Setup'!$NG$115="", NA(), 'Game Setup'!$NG$115))</f>
        <v>#N/A</v>
      </c>
      <c r="BI114" s="101" t="e">
        <f>'Game Setup'!$QD115</f>
        <v>#N/A</v>
      </c>
      <c r="BJ114" s="61" t="e">
        <f t="shared" si="6"/>
        <v>#N/A</v>
      </c>
    </row>
    <row r="115" spans="58:62" hidden="1" x14ac:dyDescent="0.25">
      <c r="BF115" s="10" t="e">
        <f>IF('Game Setup'!$QB$116="", NA(), 'Game Setup'!$QB$116)</f>
        <v>#N/A</v>
      </c>
      <c r="BG115" s="61" t="e">
        <f>IF('Game Setup'!$QB$116="", NA(), IF('Game Setup'!$NG$116="", NA(), 'Game Setup'!$NG$116))</f>
        <v>#N/A</v>
      </c>
      <c r="BI115" s="101" t="e">
        <f>'Game Setup'!$QD116</f>
        <v>#N/A</v>
      </c>
      <c r="BJ115" s="61" t="e">
        <f t="shared" si="6"/>
        <v>#N/A</v>
      </c>
    </row>
    <row r="116" spans="58:62" hidden="1" x14ac:dyDescent="0.25">
      <c r="BF116" s="10" t="e">
        <f>IF('Game Setup'!$QB$117="", NA(), 'Game Setup'!$QB$117)</f>
        <v>#N/A</v>
      </c>
      <c r="BG116" s="61" t="e">
        <f>IF('Game Setup'!$QB$117="", NA(), IF('Game Setup'!$NG$117="", NA(), 'Game Setup'!$NG$117))</f>
        <v>#N/A</v>
      </c>
      <c r="BI116" s="101" t="e">
        <f>'Game Setup'!$QD117</f>
        <v>#N/A</v>
      </c>
      <c r="BJ116" s="61" t="e">
        <f t="shared" si="6"/>
        <v>#N/A</v>
      </c>
    </row>
    <row r="117" spans="58:62" hidden="1" x14ac:dyDescent="0.25">
      <c r="BF117" s="10" t="e">
        <f>IF('Game Setup'!$QB$118="", NA(), 'Game Setup'!$QB$118)</f>
        <v>#N/A</v>
      </c>
      <c r="BG117" s="61" t="e">
        <f>IF('Game Setup'!$QB$118="", NA(), IF('Game Setup'!$NG$118="", NA(), 'Game Setup'!$NG$118))</f>
        <v>#N/A</v>
      </c>
      <c r="BI117" s="101" t="e">
        <f>'Game Setup'!$QD118</f>
        <v>#N/A</v>
      </c>
      <c r="BJ117" s="61" t="e">
        <f t="shared" si="6"/>
        <v>#N/A</v>
      </c>
    </row>
    <row r="118" spans="58:62" hidden="1" x14ac:dyDescent="0.25">
      <c r="BF118" s="10" t="e">
        <f>IF('Game Setup'!$QB$119="", NA(), 'Game Setup'!$QB$119)</f>
        <v>#N/A</v>
      </c>
      <c r="BG118" s="61" t="e">
        <f>IF('Game Setup'!$QB$119="", NA(), IF('Game Setup'!$NG$119="", NA(), 'Game Setup'!$NG$119))</f>
        <v>#N/A</v>
      </c>
      <c r="BI118" s="101" t="e">
        <f>'Game Setup'!$QD119</f>
        <v>#N/A</v>
      </c>
      <c r="BJ118" s="61" t="e">
        <f t="shared" si="6"/>
        <v>#N/A</v>
      </c>
    </row>
    <row r="119" spans="58:62" hidden="1" x14ac:dyDescent="0.25">
      <c r="BF119" s="10" t="e">
        <f>IF('Game Setup'!$QB$120="", NA(), 'Game Setup'!$QB$120)</f>
        <v>#N/A</v>
      </c>
      <c r="BG119" s="61" t="e">
        <f>IF('Game Setup'!$QB$120="", NA(), IF('Game Setup'!$NG$120="", NA(), 'Game Setup'!$NG$120))</f>
        <v>#N/A</v>
      </c>
      <c r="BI119" s="101" t="e">
        <f>'Game Setup'!$QD120</f>
        <v>#N/A</v>
      </c>
      <c r="BJ119" s="61" t="e">
        <f t="shared" si="6"/>
        <v>#N/A</v>
      </c>
    </row>
    <row r="120" spans="58:62" hidden="1" x14ac:dyDescent="0.25">
      <c r="BF120" s="10" t="e">
        <f>IF('Game Setup'!$QB$121="", NA(), 'Game Setup'!$QB$121)</f>
        <v>#N/A</v>
      </c>
      <c r="BG120" s="61" t="e">
        <f>IF('Game Setup'!$QB$121="", NA(), IF('Game Setup'!$NG$121="", NA(), 'Game Setup'!$NG$121))</f>
        <v>#N/A</v>
      </c>
      <c r="BI120" s="101" t="e">
        <f>'Game Setup'!$QD121</f>
        <v>#N/A</v>
      </c>
      <c r="BJ120" s="61" t="e">
        <f t="shared" si="6"/>
        <v>#N/A</v>
      </c>
    </row>
    <row r="121" spans="58:62" hidden="1" x14ac:dyDescent="0.25">
      <c r="BF121" s="10" t="e">
        <f>IF('Game Setup'!$QB$122="", NA(), 'Game Setup'!$QB$122)</f>
        <v>#N/A</v>
      </c>
      <c r="BG121" s="61" t="e">
        <f>IF('Game Setup'!$QB$122="", NA(), IF('Game Setup'!$NG$122="", NA(), 'Game Setup'!$NG$122))</f>
        <v>#N/A</v>
      </c>
      <c r="BI121" s="101" t="e">
        <f>'Game Setup'!$QD122</f>
        <v>#N/A</v>
      </c>
      <c r="BJ121" s="61" t="e">
        <f t="shared" si="6"/>
        <v>#N/A</v>
      </c>
    </row>
    <row r="122" spans="58:62" hidden="1" x14ac:dyDescent="0.25">
      <c r="BF122" s="10" t="e">
        <f>IF('Game Setup'!$QB$123="", NA(), 'Game Setup'!$QB$123)</f>
        <v>#N/A</v>
      </c>
      <c r="BG122" s="61" t="e">
        <f>IF('Game Setup'!$QB$123="", NA(), IF('Game Setup'!$NG$123="", NA(), 'Game Setup'!$NG$123))</f>
        <v>#N/A</v>
      </c>
      <c r="BI122" s="101" t="e">
        <f>'Game Setup'!$QD123</f>
        <v>#N/A</v>
      </c>
      <c r="BJ122" s="61" t="e">
        <f t="shared" si="6"/>
        <v>#N/A</v>
      </c>
    </row>
    <row r="123" spans="58:62" hidden="1" x14ac:dyDescent="0.25">
      <c r="BF123" s="10" t="e">
        <f>IF('Game Setup'!$QB$124="", NA(), 'Game Setup'!$QB$124)</f>
        <v>#N/A</v>
      </c>
      <c r="BG123" s="61" t="e">
        <f>IF('Game Setup'!$QB$124="", NA(), IF('Game Setup'!$NG$124="", NA(), 'Game Setup'!$NG$124))</f>
        <v>#N/A</v>
      </c>
      <c r="BI123" s="101" t="e">
        <f>'Game Setup'!$QD124</f>
        <v>#N/A</v>
      </c>
      <c r="BJ123" s="61" t="e">
        <f t="shared" si="6"/>
        <v>#N/A</v>
      </c>
    </row>
    <row r="124" spans="58:62" hidden="1" x14ac:dyDescent="0.25">
      <c r="BF124" s="10" t="e">
        <f>IF('Game Setup'!$QB$125="", NA(), 'Game Setup'!$QB$125)</f>
        <v>#N/A</v>
      </c>
      <c r="BG124" s="61" t="e">
        <f>IF('Game Setup'!$QB$125="", NA(), IF('Game Setup'!$NG$125="", NA(), 'Game Setup'!$NG$125))</f>
        <v>#N/A</v>
      </c>
      <c r="BI124" s="101" t="e">
        <f>'Game Setup'!$QD125</f>
        <v>#N/A</v>
      </c>
      <c r="BJ124" s="61" t="e">
        <f t="shared" si="6"/>
        <v>#N/A</v>
      </c>
    </row>
    <row r="125" spans="58:62" hidden="1" x14ac:dyDescent="0.25">
      <c r="BF125" s="10" t="e">
        <f>IF('Game Setup'!$QB$126="", NA(), 'Game Setup'!$QB$126)</f>
        <v>#N/A</v>
      </c>
      <c r="BG125" s="61" t="e">
        <f>IF('Game Setup'!$QB$126="", NA(), IF('Game Setup'!$NG$126="", NA(), 'Game Setup'!$NG$126))</f>
        <v>#N/A</v>
      </c>
      <c r="BI125" s="101" t="e">
        <f>'Game Setup'!$QD126</f>
        <v>#N/A</v>
      </c>
      <c r="BJ125" s="61" t="e">
        <f t="shared" si="6"/>
        <v>#N/A</v>
      </c>
    </row>
    <row r="126" spans="58:62" hidden="1" x14ac:dyDescent="0.25">
      <c r="BF126" s="10" t="e">
        <f>IF('Game Setup'!$QB$127="", NA(), 'Game Setup'!$QB$127)</f>
        <v>#N/A</v>
      </c>
      <c r="BG126" s="61" t="e">
        <f>IF('Game Setup'!$QB$127="", NA(), IF('Game Setup'!$NG$127="", NA(), 'Game Setup'!$NG$127))</f>
        <v>#N/A</v>
      </c>
      <c r="BI126" s="101" t="e">
        <f>'Game Setup'!$QD127</f>
        <v>#N/A</v>
      </c>
      <c r="BJ126" s="61" t="e">
        <f t="shared" si="6"/>
        <v>#N/A</v>
      </c>
    </row>
    <row r="127" spans="58:62" hidden="1" x14ac:dyDescent="0.25">
      <c r="BF127" s="10" t="e">
        <f>IF('Game Setup'!$QB$128="", NA(), 'Game Setup'!$QB$128)</f>
        <v>#N/A</v>
      </c>
      <c r="BG127" s="61" t="e">
        <f>IF('Game Setup'!$QB$128="", NA(), IF('Game Setup'!$NG$128="", NA(), 'Game Setup'!$NG$128))</f>
        <v>#N/A</v>
      </c>
      <c r="BI127" s="101" t="e">
        <f>'Game Setup'!$QD128</f>
        <v>#N/A</v>
      </c>
      <c r="BJ127" s="61" t="e">
        <f t="shared" si="6"/>
        <v>#N/A</v>
      </c>
    </row>
    <row r="128" spans="58:62" hidden="1" x14ac:dyDescent="0.25">
      <c r="BF128" s="10" t="e">
        <f>IF('Game Setup'!$QB$129="", NA(), 'Game Setup'!$QB$129)</f>
        <v>#N/A</v>
      </c>
      <c r="BG128" s="61" t="e">
        <f>IF('Game Setup'!$QB$129="", NA(), IF('Game Setup'!$NG$129="", NA(), 'Game Setup'!$NG$129))</f>
        <v>#N/A</v>
      </c>
      <c r="BI128" s="101" t="e">
        <f>'Game Setup'!$QD129</f>
        <v>#N/A</v>
      </c>
      <c r="BJ128" s="61" t="e">
        <f t="shared" si="6"/>
        <v>#N/A</v>
      </c>
    </row>
    <row r="129" spans="58:62" hidden="1" x14ac:dyDescent="0.25">
      <c r="BF129" s="10" t="e">
        <f>IF('Game Setup'!$QB$130="", NA(), 'Game Setup'!$QB$130)</f>
        <v>#N/A</v>
      </c>
      <c r="BG129" s="61" t="e">
        <f>IF('Game Setup'!$QB$130="", NA(), IF('Game Setup'!$NG$130="", NA(), 'Game Setup'!$NG$130))</f>
        <v>#N/A</v>
      </c>
      <c r="BI129" s="101" t="e">
        <f>'Game Setup'!$QD130</f>
        <v>#N/A</v>
      </c>
      <c r="BJ129" s="61" t="e">
        <f t="shared" si="6"/>
        <v>#N/A</v>
      </c>
    </row>
    <row r="130" spans="58:62" hidden="1" x14ac:dyDescent="0.25">
      <c r="BF130" s="10" t="e">
        <f>IF('Game Setup'!$QB$131="", NA(), 'Game Setup'!$QB$131)</f>
        <v>#N/A</v>
      </c>
      <c r="BG130" s="61" t="e">
        <f>IF('Game Setup'!$QB$131="", NA(), IF('Game Setup'!$NG$131="", NA(), 'Game Setup'!$NG$131))</f>
        <v>#N/A</v>
      </c>
      <c r="BI130" s="101" t="e">
        <f>'Game Setup'!$QD131</f>
        <v>#N/A</v>
      </c>
      <c r="BJ130" s="61" t="e">
        <f t="shared" si="6"/>
        <v>#N/A</v>
      </c>
    </row>
    <row r="131" spans="58:62" hidden="1" x14ac:dyDescent="0.25">
      <c r="BF131" s="10" t="e">
        <f>IF('Game Setup'!$QB$132="", NA(), 'Game Setup'!$QB$132)</f>
        <v>#N/A</v>
      </c>
      <c r="BG131" s="61" t="e">
        <f>IF('Game Setup'!$QB$132="", NA(), IF('Game Setup'!$NG$132="", NA(), 'Game Setup'!$NG$132))</f>
        <v>#N/A</v>
      </c>
      <c r="BI131" s="101" t="e">
        <f>'Game Setup'!$QD132</f>
        <v>#N/A</v>
      </c>
      <c r="BJ131" s="61" t="e">
        <f t="shared" si="6"/>
        <v>#N/A</v>
      </c>
    </row>
    <row r="132" spans="58:62" hidden="1" x14ac:dyDescent="0.25">
      <c r="BF132" s="10" t="e">
        <f>IF('Game Setup'!$QB$133="", NA(), 'Game Setup'!$QB$133)</f>
        <v>#N/A</v>
      </c>
      <c r="BG132" s="61" t="e">
        <f>IF('Game Setup'!$QB$133="", NA(), IF('Game Setup'!$NG$133="", NA(), 'Game Setup'!$NG$133))</f>
        <v>#N/A</v>
      </c>
      <c r="BI132" s="101" t="e">
        <f>'Game Setup'!$QD133</f>
        <v>#N/A</v>
      </c>
      <c r="BJ132" s="61" t="e">
        <f t="shared" si="6"/>
        <v>#N/A</v>
      </c>
    </row>
    <row r="133" spans="58:62" hidden="1" x14ac:dyDescent="0.25">
      <c r="BF133" s="10" t="e">
        <f>IF('Game Setup'!$QB$134="", NA(), 'Game Setup'!$QB$134)</f>
        <v>#N/A</v>
      </c>
      <c r="BG133" s="61" t="e">
        <f>IF('Game Setup'!$QB$134="", NA(), IF('Game Setup'!$NG$134="", NA(), 'Game Setup'!$NG$134))</f>
        <v>#N/A</v>
      </c>
      <c r="BI133" s="101" t="e">
        <f>'Game Setup'!$QD134</f>
        <v>#N/A</v>
      </c>
      <c r="BJ133" s="61" t="e">
        <f t="shared" si="6"/>
        <v>#N/A</v>
      </c>
    </row>
    <row r="134" spans="58:62" hidden="1" x14ac:dyDescent="0.25">
      <c r="BF134" s="10" t="e">
        <f>IF('Game Setup'!$QB$135="", NA(), 'Game Setup'!$QB$135)</f>
        <v>#N/A</v>
      </c>
      <c r="BG134" s="61" t="e">
        <f>IF('Game Setup'!$QB$135="", NA(), IF('Game Setup'!$NG$135="", NA(), 'Game Setup'!$NG$135))</f>
        <v>#N/A</v>
      </c>
      <c r="BI134" s="101" t="e">
        <f>'Game Setup'!$QD135</f>
        <v>#N/A</v>
      </c>
      <c r="BJ134" s="61" t="e">
        <f t="shared" si="6"/>
        <v>#N/A</v>
      </c>
    </row>
    <row r="135" spans="58:62" hidden="1" x14ac:dyDescent="0.25">
      <c r="BF135" s="10" t="e">
        <f>IF('Game Setup'!$QB$136="", NA(), 'Game Setup'!$QB$136)</f>
        <v>#N/A</v>
      </c>
      <c r="BG135" s="61" t="e">
        <f>IF('Game Setup'!$QB$136="", NA(), IF('Game Setup'!$NG$136="", NA(), 'Game Setup'!$NG$136))</f>
        <v>#N/A</v>
      </c>
      <c r="BI135" s="101" t="e">
        <f>'Game Setup'!$QD136</f>
        <v>#N/A</v>
      </c>
      <c r="BJ135" s="61" t="e">
        <f t="shared" si="6"/>
        <v>#N/A</v>
      </c>
    </row>
    <row r="136" spans="58:62" hidden="1" x14ac:dyDescent="0.25">
      <c r="BF136" s="10" t="e">
        <f>IF('Game Setup'!$QB$137="", NA(), 'Game Setup'!$QB$137)</f>
        <v>#N/A</v>
      </c>
      <c r="BG136" s="61" t="e">
        <f>IF('Game Setup'!$QB$137="", NA(), IF('Game Setup'!$NG$137="", NA(), 'Game Setup'!$NG$137))</f>
        <v>#N/A</v>
      </c>
      <c r="BI136" s="101" t="e">
        <f>'Game Setup'!$QD137</f>
        <v>#N/A</v>
      </c>
      <c r="BJ136" s="61" t="e">
        <f t="shared" ref="BJ136:BJ150" si="7">$BF136</f>
        <v>#N/A</v>
      </c>
    </row>
    <row r="137" spans="58:62" hidden="1" x14ac:dyDescent="0.25">
      <c r="BF137" s="10" t="e">
        <f>IF('Game Setup'!$QB$138="", NA(), 'Game Setup'!$QB$138)</f>
        <v>#N/A</v>
      </c>
      <c r="BG137" s="61" t="e">
        <f>IF('Game Setup'!$QB$138="", NA(), IF('Game Setup'!$NG$138="", NA(), 'Game Setup'!$NG$138))</f>
        <v>#N/A</v>
      </c>
      <c r="BI137" s="101" t="e">
        <f>'Game Setup'!$QD138</f>
        <v>#N/A</v>
      </c>
      <c r="BJ137" s="61" t="e">
        <f t="shared" si="7"/>
        <v>#N/A</v>
      </c>
    </row>
    <row r="138" spans="58:62" hidden="1" x14ac:dyDescent="0.25">
      <c r="BF138" s="10" t="e">
        <f>IF('Game Setup'!$QB$139="", NA(), 'Game Setup'!$QB$139)</f>
        <v>#N/A</v>
      </c>
      <c r="BG138" s="61" t="e">
        <f>IF('Game Setup'!$QB$139="", NA(), IF('Game Setup'!$NG$139="", NA(), 'Game Setup'!$NG$139))</f>
        <v>#N/A</v>
      </c>
      <c r="BI138" s="101" t="e">
        <f>'Game Setup'!$QD139</f>
        <v>#N/A</v>
      </c>
      <c r="BJ138" s="61" t="e">
        <f t="shared" si="7"/>
        <v>#N/A</v>
      </c>
    </row>
    <row r="139" spans="58:62" hidden="1" x14ac:dyDescent="0.25">
      <c r="BF139" s="10" t="e">
        <f>IF('Game Setup'!$QB$140="", NA(), 'Game Setup'!$QB$140)</f>
        <v>#N/A</v>
      </c>
      <c r="BG139" s="61" t="e">
        <f>IF('Game Setup'!$QB$140="", NA(), IF('Game Setup'!$NG$140="", NA(), 'Game Setup'!$NG$140))</f>
        <v>#N/A</v>
      </c>
      <c r="BI139" s="101" t="e">
        <f>'Game Setup'!$QD140</f>
        <v>#N/A</v>
      </c>
      <c r="BJ139" s="61" t="e">
        <f t="shared" si="7"/>
        <v>#N/A</v>
      </c>
    </row>
    <row r="140" spans="58:62" hidden="1" x14ac:dyDescent="0.25">
      <c r="BF140" s="10" t="e">
        <f>IF('Game Setup'!$QB$141="", NA(), 'Game Setup'!$QB$141)</f>
        <v>#N/A</v>
      </c>
      <c r="BG140" s="61" t="e">
        <f>IF('Game Setup'!$QB$141="", NA(), IF('Game Setup'!$NG$141="", NA(), 'Game Setup'!$NG$141))</f>
        <v>#N/A</v>
      </c>
      <c r="BI140" s="101" t="e">
        <f>'Game Setup'!$QD141</f>
        <v>#N/A</v>
      </c>
      <c r="BJ140" s="61" t="e">
        <f t="shared" si="7"/>
        <v>#N/A</v>
      </c>
    </row>
    <row r="141" spans="58:62" hidden="1" x14ac:dyDescent="0.25">
      <c r="BF141" s="10" t="e">
        <f>IF('Game Setup'!$QB$142="", NA(), 'Game Setup'!$QB$142)</f>
        <v>#N/A</v>
      </c>
      <c r="BG141" s="61" t="e">
        <f>IF('Game Setup'!$QB$142="", NA(), IF('Game Setup'!$NG$142="", NA(), 'Game Setup'!$NG$142))</f>
        <v>#N/A</v>
      </c>
      <c r="BI141" s="101" t="e">
        <f>'Game Setup'!$QD142</f>
        <v>#N/A</v>
      </c>
      <c r="BJ141" s="61" t="e">
        <f t="shared" si="7"/>
        <v>#N/A</v>
      </c>
    </row>
    <row r="142" spans="58:62" hidden="1" x14ac:dyDescent="0.25">
      <c r="BF142" s="10" t="e">
        <f>IF('Game Setup'!$QB$143="", NA(), 'Game Setup'!$QB$143)</f>
        <v>#N/A</v>
      </c>
      <c r="BG142" s="61" t="e">
        <f>IF('Game Setup'!$QB$143="", NA(), IF('Game Setup'!$NG$143="", NA(), 'Game Setup'!$NG$143))</f>
        <v>#N/A</v>
      </c>
      <c r="BI142" s="101" t="e">
        <f>'Game Setup'!$QD143</f>
        <v>#N/A</v>
      </c>
      <c r="BJ142" s="61" t="e">
        <f t="shared" si="7"/>
        <v>#N/A</v>
      </c>
    </row>
    <row r="143" spans="58:62" hidden="1" x14ac:dyDescent="0.25">
      <c r="BF143" s="10" t="e">
        <f>IF('Game Setup'!$QB$144="", NA(), 'Game Setup'!$QB$144)</f>
        <v>#N/A</v>
      </c>
      <c r="BG143" s="61" t="e">
        <f>IF('Game Setup'!$QB$144="", NA(), IF('Game Setup'!$NG$144="", NA(), 'Game Setup'!$NG$144))</f>
        <v>#N/A</v>
      </c>
      <c r="BI143" s="101" t="e">
        <f>'Game Setup'!$QD144</f>
        <v>#N/A</v>
      </c>
      <c r="BJ143" s="61" t="e">
        <f t="shared" si="7"/>
        <v>#N/A</v>
      </c>
    </row>
    <row r="144" spans="58:62" hidden="1" x14ac:dyDescent="0.25">
      <c r="BF144" s="10" t="e">
        <f>IF('Game Setup'!$QB$145="", NA(), 'Game Setup'!$QB$145)</f>
        <v>#N/A</v>
      </c>
      <c r="BG144" s="61" t="e">
        <f>IF('Game Setup'!$QB$145="", NA(), IF('Game Setup'!$NG$145="", NA(), 'Game Setup'!$NG$145))</f>
        <v>#N/A</v>
      </c>
      <c r="BI144" s="101" t="e">
        <f>'Game Setup'!$QD145</f>
        <v>#N/A</v>
      </c>
      <c r="BJ144" s="61" t="e">
        <f t="shared" si="7"/>
        <v>#N/A</v>
      </c>
    </row>
    <row r="145" spans="58:62" hidden="1" x14ac:dyDescent="0.25">
      <c r="BF145" s="10" t="e">
        <f>IF('Game Setup'!$QB$146="", NA(), 'Game Setup'!$QB$146)</f>
        <v>#N/A</v>
      </c>
      <c r="BG145" s="61" t="e">
        <f>IF('Game Setup'!$QB$146="", NA(), IF('Game Setup'!$NG$146="", NA(), 'Game Setup'!$NG$146))</f>
        <v>#N/A</v>
      </c>
      <c r="BI145" s="101" t="e">
        <f>'Game Setup'!$QD146</f>
        <v>#N/A</v>
      </c>
      <c r="BJ145" s="61" t="e">
        <f t="shared" si="7"/>
        <v>#N/A</v>
      </c>
    </row>
    <row r="146" spans="58:62" hidden="1" x14ac:dyDescent="0.25">
      <c r="BF146" s="10" t="e">
        <f>IF('Game Setup'!$QB$147="", NA(), 'Game Setup'!$QB$147)</f>
        <v>#N/A</v>
      </c>
      <c r="BG146" s="61" t="e">
        <f>IF('Game Setup'!$QB$147="", NA(), IF('Game Setup'!$NG$147="", NA(), 'Game Setup'!$NG$147))</f>
        <v>#N/A</v>
      </c>
      <c r="BI146" s="101" t="e">
        <f>'Game Setup'!$QD147</f>
        <v>#N/A</v>
      </c>
      <c r="BJ146" s="61" t="e">
        <f t="shared" si="7"/>
        <v>#N/A</v>
      </c>
    </row>
    <row r="147" spans="58:62" hidden="1" x14ac:dyDescent="0.25">
      <c r="BF147" s="10" t="e">
        <f>IF('Game Setup'!$QB$148="", NA(), 'Game Setup'!$QB$148)</f>
        <v>#N/A</v>
      </c>
      <c r="BG147" s="61" t="e">
        <f>IF('Game Setup'!$QB$148="", NA(), IF('Game Setup'!$NG$148="", NA(), 'Game Setup'!$NG$148))</f>
        <v>#N/A</v>
      </c>
      <c r="BI147" s="101" t="e">
        <f>'Game Setup'!$QD148</f>
        <v>#N/A</v>
      </c>
      <c r="BJ147" s="61" t="e">
        <f t="shared" si="7"/>
        <v>#N/A</v>
      </c>
    </row>
    <row r="148" spans="58:62" hidden="1" x14ac:dyDescent="0.25">
      <c r="BF148" s="10" t="e">
        <f>IF('Game Setup'!$QB$149="", NA(), 'Game Setup'!$QB$149)</f>
        <v>#N/A</v>
      </c>
      <c r="BG148" s="61" t="e">
        <f>IF('Game Setup'!$QB$149="", NA(), IF('Game Setup'!$NG$149="", NA(), 'Game Setup'!$NG$149))</f>
        <v>#N/A</v>
      </c>
      <c r="BI148" s="101" t="e">
        <f>'Game Setup'!$QD149</f>
        <v>#N/A</v>
      </c>
      <c r="BJ148" s="61" t="e">
        <f t="shared" si="7"/>
        <v>#N/A</v>
      </c>
    </row>
    <row r="149" spans="58:62" hidden="1" x14ac:dyDescent="0.25">
      <c r="BF149" s="10" t="e">
        <f>IF('Game Setup'!$QB$150="", NA(), 'Game Setup'!$QB$150)</f>
        <v>#N/A</v>
      </c>
      <c r="BG149" s="61" t="e">
        <f>IF('Game Setup'!$QB$150="", NA(), IF('Game Setup'!$NG$150="", NA(), 'Game Setup'!$NG$150))</f>
        <v>#N/A</v>
      </c>
      <c r="BI149" s="101" t="e">
        <f>'Game Setup'!$QD150</f>
        <v>#N/A</v>
      </c>
      <c r="BJ149" s="61" t="e">
        <f t="shared" si="7"/>
        <v>#N/A</v>
      </c>
    </row>
    <row r="150" spans="58:62" hidden="1" x14ac:dyDescent="0.25">
      <c r="BF150" s="10" t="e">
        <f>IF('Game Setup'!$QB$151="", NA(), 'Game Setup'!$QB$151)</f>
        <v>#N/A</v>
      </c>
      <c r="BG150" s="61" t="e">
        <f>IF('Game Setup'!$QB$151="", NA(), IF('Game Setup'!$NG$151="", NA(), 'Game Setup'!$NG$151))</f>
        <v>#N/A</v>
      </c>
      <c r="BI150" s="101" t="e">
        <f>'Game Setup'!$QD151</f>
        <v>#N/A</v>
      </c>
      <c r="BJ150" s="61" t="e">
        <f t="shared" si="7"/>
        <v>#N/A</v>
      </c>
    </row>
    <row r="151" spans="58:62" hidden="1" x14ac:dyDescent="0.25">
      <c r="BF151" s="10" t="e">
        <f>IF('Game Setup'!$QB$152="", NA(), 'Game Setup'!$QB$152)</f>
        <v>#N/A</v>
      </c>
      <c r="BG151" s="61" t="e">
        <f>IF('Game Setup'!$QB$152="", NA(), IF('Game Setup'!$NG$152="", NA(), 'Game Setup'!$NG$152))</f>
        <v>#N/A</v>
      </c>
      <c r="BI151" s="101" t="e">
        <f>'Game Setup'!$QD152</f>
        <v>#N/A</v>
      </c>
      <c r="BJ151" s="61" t="e">
        <f t="shared" ref="BJ151:BJ159" si="8">$BF151</f>
        <v>#N/A</v>
      </c>
    </row>
    <row r="152" spans="58:62" hidden="1" x14ac:dyDescent="0.25">
      <c r="BF152" s="10" t="e">
        <f>IF('Game Setup'!$QB$153="", NA(), 'Game Setup'!$QB$153)</f>
        <v>#N/A</v>
      </c>
      <c r="BG152" s="61" t="e">
        <f>IF('Game Setup'!$QB$153="", NA(), IF('Game Setup'!$NG$153="", NA(), 'Game Setup'!$NG$153))</f>
        <v>#N/A</v>
      </c>
      <c r="BI152" s="101" t="e">
        <f>'Game Setup'!$QD153</f>
        <v>#N/A</v>
      </c>
      <c r="BJ152" s="61" t="e">
        <f t="shared" si="8"/>
        <v>#N/A</v>
      </c>
    </row>
    <row r="153" spans="58:62" hidden="1" x14ac:dyDescent="0.25">
      <c r="BF153" s="10" t="e">
        <f>IF('Game Setup'!$QB$154="", NA(), 'Game Setup'!$QB$154)</f>
        <v>#N/A</v>
      </c>
      <c r="BG153" s="61" t="e">
        <f>IF('Game Setup'!$QB$154="", NA(), IF('Game Setup'!$NG$154="", NA(), 'Game Setup'!$NG$154))</f>
        <v>#N/A</v>
      </c>
      <c r="BI153" s="101" t="e">
        <f>'Game Setup'!$QD154</f>
        <v>#N/A</v>
      </c>
      <c r="BJ153" s="61" t="e">
        <f t="shared" si="8"/>
        <v>#N/A</v>
      </c>
    </row>
    <row r="154" spans="58:62" hidden="1" x14ac:dyDescent="0.25">
      <c r="BF154" s="10" t="e">
        <f>IF('Game Setup'!$QB$155="", NA(), 'Game Setup'!$QB$155)</f>
        <v>#N/A</v>
      </c>
      <c r="BG154" s="61" t="e">
        <f>IF('Game Setup'!$QB$155="", NA(), IF('Game Setup'!$NG$155="", NA(), 'Game Setup'!$NG$155))</f>
        <v>#N/A</v>
      </c>
      <c r="BI154" s="101" t="e">
        <f>'Game Setup'!$QD155</f>
        <v>#N/A</v>
      </c>
      <c r="BJ154" s="61" t="e">
        <f t="shared" si="8"/>
        <v>#N/A</v>
      </c>
    </row>
    <row r="155" spans="58:62" hidden="1" x14ac:dyDescent="0.25">
      <c r="BF155" s="10" t="e">
        <f>IF('Game Setup'!$QB$156="", NA(), 'Game Setup'!$QB$156)</f>
        <v>#N/A</v>
      </c>
      <c r="BG155" s="61" t="e">
        <f>IF('Game Setup'!$QB$156="", NA(), IF('Game Setup'!$NG$156="", NA(), 'Game Setup'!$NG$156))</f>
        <v>#N/A</v>
      </c>
      <c r="BI155" s="101" t="e">
        <f>'Game Setup'!$QD156</f>
        <v>#N/A</v>
      </c>
      <c r="BJ155" s="61" t="e">
        <f t="shared" si="8"/>
        <v>#N/A</v>
      </c>
    </row>
    <row r="156" spans="58:62" hidden="1" x14ac:dyDescent="0.25">
      <c r="BF156" s="10" t="e">
        <f>IF('Game Setup'!$QB$157="", NA(), 'Game Setup'!$QB$157)</f>
        <v>#N/A</v>
      </c>
      <c r="BG156" s="61" t="e">
        <f>IF('Game Setup'!$QB$157="", NA(), IF('Game Setup'!$NG$157="", NA(), 'Game Setup'!$NG$157))</f>
        <v>#N/A</v>
      </c>
      <c r="BI156" s="101" t="e">
        <f>'Game Setup'!$QD157</f>
        <v>#N/A</v>
      </c>
      <c r="BJ156" s="61" t="e">
        <f t="shared" si="8"/>
        <v>#N/A</v>
      </c>
    </row>
    <row r="157" spans="58:62" hidden="1" x14ac:dyDescent="0.25">
      <c r="BF157" s="10" t="e">
        <f>IF('Game Setup'!$QB$158="", NA(), 'Game Setup'!$QB$158)</f>
        <v>#N/A</v>
      </c>
      <c r="BG157" s="61" t="e">
        <f>IF('Game Setup'!$QB$158="", NA(), IF('Game Setup'!$NG$158="", NA(), 'Game Setup'!$NG$158))</f>
        <v>#N/A</v>
      </c>
      <c r="BI157" s="101" t="e">
        <f>'Game Setup'!$QD158</f>
        <v>#N/A</v>
      </c>
      <c r="BJ157" s="61" t="e">
        <f t="shared" si="8"/>
        <v>#N/A</v>
      </c>
    </row>
    <row r="158" spans="58:62" hidden="1" x14ac:dyDescent="0.25">
      <c r="BF158" s="10" t="e">
        <f>IF('Game Setup'!$QB$159="", NA(), 'Game Setup'!$QB$159)</f>
        <v>#N/A</v>
      </c>
      <c r="BG158" s="61" t="e">
        <f>IF('Game Setup'!$QB$159="", NA(), IF('Game Setup'!$NG$159="", NA(), 'Game Setup'!$NG$159))</f>
        <v>#N/A</v>
      </c>
      <c r="BI158" s="101" t="e">
        <f>'Game Setup'!$QD159</f>
        <v>#N/A</v>
      </c>
      <c r="BJ158" s="61" t="e">
        <f t="shared" si="8"/>
        <v>#N/A</v>
      </c>
    </row>
    <row r="159" spans="58:62" hidden="1" x14ac:dyDescent="0.25">
      <c r="BF159" s="10" t="e">
        <f>IF('Game Setup'!$QB$160="", NA(), 'Game Setup'!$QB$160)</f>
        <v>#N/A</v>
      </c>
      <c r="BG159" s="61" t="e">
        <f>IF('Game Setup'!$QB$160="", NA(), IF('Game Setup'!$NG$160="", NA(), 'Game Setup'!$NG$160))</f>
        <v>#N/A</v>
      </c>
      <c r="BI159" s="101" t="e">
        <f>'Game Setup'!$QD160</f>
        <v>#N/A</v>
      </c>
      <c r="BJ159" s="61" t="e">
        <f t="shared" si="8"/>
        <v>#N/A</v>
      </c>
    </row>
    <row r="160" spans="58:62" hidden="1" x14ac:dyDescent="0.25">
      <c r="BF160" s="10" t="e">
        <f>IF('Game Setup'!$QB$161="", NA(), 'Game Setup'!$QB$161)</f>
        <v>#N/A</v>
      </c>
      <c r="BG160" s="61" t="e">
        <f>IF('Game Setup'!$QB$161="", NA(), IF('Game Setup'!$NG$161="", NA(), 'Game Setup'!$NG$161))</f>
        <v>#N/A</v>
      </c>
      <c r="BI160" s="101" t="e">
        <f>'Game Setup'!$QD161</f>
        <v>#N/A</v>
      </c>
      <c r="BJ160" s="61" t="e">
        <f t="shared" ref="BJ160:BJ175" si="9">$BF160</f>
        <v>#N/A</v>
      </c>
    </row>
    <row r="161" spans="58:62" hidden="1" x14ac:dyDescent="0.25">
      <c r="BF161" s="10" t="e">
        <f>IF('Game Setup'!$QB$162="", NA(), 'Game Setup'!$QB$162)</f>
        <v>#N/A</v>
      </c>
      <c r="BG161" s="61" t="e">
        <f>IF('Game Setup'!$QB$162="", NA(), IF('Game Setup'!$NG$162="", NA(), 'Game Setup'!$NG$162))</f>
        <v>#N/A</v>
      </c>
      <c r="BI161" s="101" t="e">
        <f>'Game Setup'!$QD162</f>
        <v>#N/A</v>
      </c>
      <c r="BJ161" s="61" t="e">
        <f t="shared" si="9"/>
        <v>#N/A</v>
      </c>
    </row>
    <row r="162" spans="58:62" hidden="1" x14ac:dyDescent="0.25">
      <c r="BF162" s="10" t="e">
        <f>IF('Game Setup'!$QB$163="", NA(), 'Game Setup'!$QB$163)</f>
        <v>#N/A</v>
      </c>
      <c r="BG162" s="61" t="e">
        <f>IF('Game Setup'!$QB$163="", NA(), IF('Game Setup'!$NG$163="", NA(), 'Game Setup'!$NG$163))</f>
        <v>#N/A</v>
      </c>
      <c r="BI162" s="101" t="e">
        <f>'Game Setup'!$QD163</f>
        <v>#N/A</v>
      </c>
      <c r="BJ162" s="61" t="e">
        <f t="shared" si="9"/>
        <v>#N/A</v>
      </c>
    </row>
    <row r="163" spans="58:62" hidden="1" x14ac:dyDescent="0.25">
      <c r="BF163" s="10" t="e">
        <f>IF('Game Setup'!$QB$164="", NA(), 'Game Setup'!$QB$164)</f>
        <v>#N/A</v>
      </c>
      <c r="BG163" s="61" t="e">
        <f>IF('Game Setup'!$QB$164="", NA(), IF('Game Setup'!$NG$164="", NA(), 'Game Setup'!$NG$164))</f>
        <v>#N/A</v>
      </c>
      <c r="BI163" s="101" t="e">
        <f>'Game Setup'!$QD164</f>
        <v>#N/A</v>
      </c>
      <c r="BJ163" s="61" t="e">
        <f t="shared" si="9"/>
        <v>#N/A</v>
      </c>
    </row>
    <row r="164" spans="58:62" hidden="1" x14ac:dyDescent="0.25">
      <c r="BF164" s="10" t="e">
        <f>IF('Game Setup'!$QB$165="", NA(), 'Game Setup'!$QB$165)</f>
        <v>#N/A</v>
      </c>
      <c r="BG164" s="61" t="e">
        <f>IF('Game Setup'!$QB$165="", NA(), IF('Game Setup'!$NG$165="", NA(), 'Game Setup'!$NG$165))</f>
        <v>#N/A</v>
      </c>
      <c r="BI164" s="101" t="e">
        <f>'Game Setup'!$QD165</f>
        <v>#N/A</v>
      </c>
      <c r="BJ164" s="61" t="e">
        <f t="shared" si="9"/>
        <v>#N/A</v>
      </c>
    </row>
    <row r="165" spans="58:62" hidden="1" x14ac:dyDescent="0.25">
      <c r="BF165" s="10" t="e">
        <f>IF('Game Setup'!$QB$166="", NA(), 'Game Setup'!$QB$166)</f>
        <v>#N/A</v>
      </c>
      <c r="BG165" s="61" t="e">
        <f>IF('Game Setup'!$QB$166="", NA(), IF('Game Setup'!$NG$166="", NA(), 'Game Setup'!$NG$166))</f>
        <v>#N/A</v>
      </c>
      <c r="BI165" s="101" t="e">
        <f>'Game Setup'!$QD166</f>
        <v>#N/A</v>
      </c>
      <c r="BJ165" s="61" t="e">
        <f t="shared" si="9"/>
        <v>#N/A</v>
      </c>
    </row>
    <row r="166" spans="58:62" hidden="1" x14ac:dyDescent="0.25">
      <c r="BF166" s="10" t="e">
        <f>IF('Game Setup'!$QB$167="", NA(), 'Game Setup'!$QB$167)</f>
        <v>#N/A</v>
      </c>
      <c r="BG166" s="61" t="e">
        <f>IF('Game Setup'!$QB$167="", NA(), IF('Game Setup'!$NG$167="", NA(), 'Game Setup'!$NG$167))</f>
        <v>#N/A</v>
      </c>
      <c r="BI166" s="101" t="e">
        <f>'Game Setup'!$QD167</f>
        <v>#N/A</v>
      </c>
      <c r="BJ166" s="61" t="e">
        <f t="shared" si="9"/>
        <v>#N/A</v>
      </c>
    </row>
    <row r="167" spans="58:62" hidden="1" x14ac:dyDescent="0.25">
      <c r="BF167" s="10" t="e">
        <f>IF('Game Setup'!$QB$168="", NA(), 'Game Setup'!$QB$168)</f>
        <v>#N/A</v>
      </c>
      <c r="BG167" s="61" t="e">
        <f>IF('Game Setup'!$QB$168="", NA(), IF('Game Setup'!$NG$168="", NA(), 'Game Setup'!$NG$168))</f>
        <v>#N/A</v>
      </c>
      <c r="BI167" s="101" t="e">
        <f>'Game Setup'!$QD168</f>
        <v>#N/A</v>
      </c>
      <c r="BJ167" s="61" t="e">
        <f t="shared" si="9"/>
        <v>#N/A</v>
      </c>
    </row>
    <row r="168" spans="58:62" hidden="1" x14ac:dyDescent="0.25">
      <c r="BF168" s="10" t="e">
        <f>IF('Game Setup'!$QB$169="", NA(), 'Game Setup'!$QB$169)</f>
        <v>#N/A</v>
      </c>
      <c r="BG168" s="61" t="e">
        <f>IF('Game Setup'!$QB$169="", NA(), IF('Game Setup'!$NG$169="", NA(), 'Game Setup'!$NG$169))</f>
        <v>#N/A</v>
      </c>
      <c r="BI168" s="101" t="e">
        <f>'Game Setup'!$QD169</f>
        <v>#N/A</v>
      </c>
      <c r="BJ168" s="61" t="e">
        <f t="shared" si="9"/>
        <v>#N/A</v>
      </c>
    </row>
    <row r="169" spans="58:62" hidden="1" x14ac:dyDescent="0.25">
      <c r="BF169" s="10" t="e">
        <f>IF('Game Setup'!$QB$170="", NA(), 'Game Setup'!$QB$170)</f>
        <v>#N/A</v>
      </c>
      <c r="BG169" s="61" t="e">
        <f>IF('Game Setup'!$QB$170="", NA(), IF('Game Setup'!$NG$170="", NA(), 'Game Setup'!$NG$170))</f>
        <v>#N/A</v>
      </c>
      <c r="BI169" s="101" t="e">
        <f>'Game Setup'!$QD170</f>
        <v>#N/A</v>
      </c>
      <c r="BJ169" s="61" t="e">
        <f t="shared" si="9"/>
        <v>#N/A</v>
      </c>
    </row>
    <row r="170" spans="58:62" hidden="1" x14ac:dyDescent="0.25">
      <c r="BF170" s="10" t="e">
        <f>IF('Game Setup'!$QB$171="", NA(), 'Game Setup'!$QB$171)</f>
        <v>#N/A</v>
      </c>
      <c r="BG170" s="61" t="e">
        <f>IF('Game Setup'!$QB$171="", NA(), IF('Game Setup'!$NG$171="", NA(), 'Game Setup'!$NG$171))</f>
        <v>#N/A</v>
      </c>
      <c r="BI170" s="101" t="e">
        <f>'Game Setup'!$QD171</f>
        <v>#N/A</v>
      </c>
      <c r="BJ170" s="61" t="e">
        <f t="shared" si="9"/>
        <v>#N/A</v>
      </c>
    </row>
    <row r="171" spans="58:62" hidden="1" x14ac:dyDescent="0.25">
      <c r="BF171" s="10" t="e">
        <f>IF('Game Setup'!$QB$172="", NA(), 'Game Setup'!$QB$172)</f>
        <v>#N/A</v>
      </c>
      <c r="BG171" s="61" t="e">
        <f>IF('Game Setup'!$QB$172="", NA(), IF('Game Setup'!$NG$172="", NA(), 'Game Setup'!$NG$172))</f>
        <v>#N/A</v>
      </c>
      <c r="BI171" s="101" t="e">
        <f>'Game Setup'!$QD172</f>
        <v>#N/A</v>
      </c>
      <c r="BJ171" s="61" t="e">
        <f t="shared" si="9"/>
        <v>#N/A</v>
      </c>
    </row>
    <row r="172" spans="58:62" hidden="1" x14ac:dyDescent="0.25">
      <c r="BF172" s="10" t="e">
        <f>IF('Game Setup'!$QB$173="", NA(), 'Game Setup'!$QB$173)</f>
        <v>#N/A</v>
      </c>
      <c r="BG172" s="61" t="e">
        <f>IF('Game Setup'!$QB$173="", NA(), IF('Game Setup'!$NG$173="", NA(), 'Game Setup'!$NG$173))</f>
        <v>#N/A</v>
      </c>
      <c r="BI172" s="101" t="e">
        <f>'Game Setup'!$QD173</f>
        <v>#N/A</v>
      </c>
      <c r="BJ172" s="61" t="e">
        <f t="shared" si="9"/>
        <v>#N/A</v>
      </c>
    </row>
    <row r="173" spans="58:62" hidden="1" x14ac:dyDescent="0.25">
      <c r="BF173" s="10" t="e">
        <f>IF('Game Setup'!$QB$174="", NA(), 'Game Setup'!$QB$174)</f>
        <v>#N/A</v>
      </c>
      <c r="BG173" s="61" t="e">
        <f>IF('Game Setup'!$QB$174="", NA(), IF('Game Setup'!$NG$174="", NA(), 'Game Setup'!$NG$174))</f>
        <v>#N/A</v>
      </c>
      <c r="BI173" s="101" t="e">
        <f>'Game Setup'!$QD174</f>
        <v>#N/A</v>
      </c>
      <c r="BJ173" s="61" t="e">
        <f t="shared" si="9"/>
        <v>#N/A</v>
      </c>
    </row>
    <row r="174" spans="58:62" hidden="1" x14ac:dyDescent="0.25">
      <c r="BF174" s="10" t="e">
        <f>IF('Game Setup'!$QB$175="", NA(), 'Game Setup'!$QB$175)</f>
        <v>#N/A</v>
      </c>
      <c r="BG174" s="61" t="e">
        <f>IF('Game Setup'!$QB$175="", NA(), IF('Game Setup'!$NG$175="", NA(), 'Game Setup'!$NG$175))</f>
        <v>#N/A</v>
      </c>
      <c r="BI174" s="101" t="e">
        <f>'Game Setup'!$QD175</f>
        <v>#N/A</v>
      </c>
      <c r="BJ174" s="61" t="e">
        <f t="shared" si="9"/>
        <v>#N/A</v>
      </c>
    </row>
    <row r="175" spans="58:62" hidden="1" x14ac:dyDescent="0.25">
      <c r="BF175" s="11" t="e">
        <f>IF('Game Setup'!$QB$176="", NA(), 'Game Setup'!$QB$176)</f>
        <v>#N/A</v>
      </c>
      <c r="BG175" s="64" t="e">
        <f>IF('Game Setup'!$QB$176="", NA(), IF('Game Setup'!$NG$176="", NA(), 'Game Setup'!$NG$176))</f>
        <v>#N/A</v>
      </c>
      <c r="BI175" s="102" t="e">
        <f>'Game Setup'!$QD176</f>
        <v>#N/A</v>
      </c>
      <c r="BJ175" s="64" t="e">
        <f t="shared" si="9"/>
        <v>#N/A</v>
      </c>
    </row>
  </sheetData>
  <sheetProtection algorithmName="SHA-512" hashValue="EPpDxRvq+i9KwceaYH9kXwcHBV6gGg31dF+Q4Tc87gY2hPTPgklm3iw4LXeBAiCyj1uucf5Iy6h5fGDyQPtImw==" saltValue="aQZZ0MyxBH/Mc6oKg8oG3g==" spinCount="100000" sheet="1" objects="1" scenarios="1"/>
  <mergeCells count="46">
    <mergeCell ref="B46:J46"/>
    <mergeCell ref="M46:U46"/>
    <mergeCell ref="B47:J48"/>
    <mergeCell ref="M47:U48"/>
    <mergeCell ref="B44:U44"/>
    <mergeCell ref="B37:U37"/>
    <mergeCell ref="B39:J39"/>
    <mergeCell ref="M39:U39"/>
    <mergeCell ref="B40:J41"/>
    <mergeCell ref="M40:U41"/>
    <mergeCell ref="B9:E9"/>
    <mergeCell ref="F9:I9"/>
    <mergeCell ref="B10:J11"/>
    <mergeCell ref="B8:J8"/>
    <mergeCell ref="B1:U2"/>
    <mergeCell ref="B3:U3"/>
    <mergeCell ref="N5:Q6"/>
    <mergeCell ref="S5:U6"/>
    <mergeCell ref="B5:M6"/>
    <mergeCell ref="R9:S9"/>
    <mergeCell ref="T9:U9"/>
    <mergeCell ref="P10:Q11"/>
    <mergeCell ref="R10:S11"/>
    <mergeCell ref="T10:U11"/>
    <mergeCell ref="P8:Q8"/>
    <mergeCell ref="R8:S8"/>
    <mergeCell ref="P9:Q9"/>
    <mergeCell ref="T8:U8"/>
    <mergeCell ref="AP9:AQ10"/>
    <mergeCell ref="AF3:AG3"/>
    <mergeCell ref="AH3:AI3"/>
    <mergeCell ref="AJ3:AK3"/>
    <mergeCell ref="AL3:AM3"/>
    <mergeCell ref="AN3:AO3"/>
    <mergeCell ref="AP3:AQ3"/>
    <mergeCell ref="AF9:AG10"/>
    <mergeCell ref="AH9:AI10"/>
    <mergeCell ref="AJ9:AK10"/>
    <mergeCell ref="AL9:AM10"/>
    <mergeCell ref="AN9:AO10"/>
    <mergeCell ref="N8:O8"/>
    <mergeCell ref="N9:O9"/>
    <mergeCell ref="N10:O11"/>
    <mergeCell ref="L8:M8"/>
    <mergeCell ref="L9:M9"/>
    <mergeCell ref="L10:M11"/>
  </mergeCells>
  <phoneticPr fontId="30" type="noConversion"/>
  <conditionalFormatting sqref="L9:U9">
    <cfRule type="expression" dxfId="31" priority="1">
      <formula>L9=0</formula>
    </cfRule>
    <cfRule type="expression" dxfId="30" priority="2">
      <formula>L9&lt;0</formula>
    </cfRule>
    <cfRule type="expression" dxfId="29" priority="3">
      <formula>L9&gt;0</formula>
    </cfRule>
  </conditionalFormatting>
  <conditionalFormatting sqref="L10:U11">
    <cfRule type="expression" dxfId="28" priority="4">
      <formula>L10=$AC$28</formula>
    </cfRule>
    <cfRule type="expression" dxfId="27" priority="5">
      <formula>L10=$AC$29</formula>
    </cfRule>
    <cfRule type="expression" dxfId="26" priority="6">
      <formula>L10=$AC$30</formula>
    </cfRule>
  </conditionalFormatting>
  <dataValidations count="1">
    <dataValidation type="list" allowBlank="1" showInputMessage="1" showErrorMessage="1" sqref="N5:Q6" xr:uid="{18B40F26-54F3-40F2-A2E4-3E32F22D15D9}">
      <formula1>$AC$5:$AC$25</formula1>
    </dataValidation>
  </dataValidations>
  <pageMargins left="0.7" right="0.7" top="0.75" bottom="0.75" header="0.3" footer="0.3"/>
  <pageSetup paperSize="9" orientation="portrait" r:id="rId1"/>
  <rowBreaks count="1" manualBreakCount="1">
    <brk id="35" max="21" man="1"/>
  </rowBreaks>
  <colBreaks count="1" manualBreakCount="1">
    <brk id="22" max="6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26684-F72C-4DA1-881E-D850AE6CBBFC}">
  <sheetPr>
    <tabColor rgb="FF207144"/>
  </sheetPr>
  <dimension ref="A1:AK90"/>
  <sheetViews>
    <sheetView showRowColHeaders="0" zoomScaleNormal="100" workbookViewId="0"/>
  </sheetViews>
  <sheetFormatPr defaultColWidth="0" defaultRowHeight="15" zeroHeight="1" x14ac:dyDescent="0.25"/>
  <cols>
    <col min="1" max="22" width="2.85546875" style="2" customWidth="1"/>
    <col min="23" max="28" width="2.85546875" style="2" hidden="1" customWidth="1"/>
    <col min="29" max="29" width="8.5703125" style="2" hidden="1" customWidth="1"/>
    <col min="30" max="30" width="2.85546875" style="2" hidden="1" customWidth="1"/>
    <col min="31" max="31" width="5.7109375" style="2" hidden="1" customWidth="1"/>
    <col min="32" max="32" width="2.85546875" style="2" hidden="1" customWidth="1"/>
    <col min="33" max="33" width="20" style="2" hidden="1" customWidth="1"/>
    <col min="34" max="34" width="2.85546875" style="2" hidden="1" customWidth="1"/>
    <col min="35" max="35" width="11.42578125" style="2" hidden="1" customWidth="1"/>
    <col min="36" max="36" width="2.85546875" style="2" hidden="1" customWidth="1"/>
    <col min="37" max="37" width="8.5703125" style="2" hidden="1" customWidth="1"/>
    <col min="38" max="16384" width="2.85546875" style="2" hidden="1"/>
  </cols>
  <sheetData>
    <row r="1" spans="1:37" x14ac:dyDescent="0.25">
      <c r="A1" s="78"/>
      <c r="B1" s="245" t="s">
        <v>150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78"/>
    </row>
    <row r="2" spans="1:37" x14ac:dyDescent="0.25">
      <c r="A2" s="78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78"/>
    </row>
    <row r="3" spans="1:37" x14ac:dyDescent="0.25">
      <c r="A3" s="78"/>
      <c r="B3" s="252">
        <f ca="1">Trades!$AE$32</f>
        <v>45993.747065162039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78"/>
      <c r="AG3" s="12"/>
      <c r="AK3" s="185">
        <f>'Game Setup'!$H$23</f>
        <v>0.01</v>
      </c>
    </row>
    <row r="4" spans="1:37" x14ac:dyDescent="0.25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AC4" s="8" t="s">
        <v>8</v>
      </c>
      <c r="AG4" s="9" t="s">
        <v>117</v>
      </c>
      <c r="AI4" s="9" t="s">
        <v>112</v>
      </c>
    </row>
    <row r="5" spans="1:37" x14ac:dyDescent="0.25">
      <c r="A5" s="78"/>
      <c r="B5" s="362" t="s">
        <v>148</v>
      </c>
      <c r="C5" s="422"/>
      <c r="D5" s="422"/>
      <c r="E5" s="422"/>
      <c r="F5" s="422"/>
      <c r="G5" s="422"/>
      <c r="H5" s="422"/>
      <c r="I5" s="422"/>
      <c r="J5" s="422"/>
      <c r="K5" s="422"/>
      <c r="L5" s="363"/>
      <c r="M5" s="416"/>
      <c r="N5" s="417"/>
      <c r="O5" s="417"/>
      <c r="P5" s="417"/>
      <c r="Q5" s="418"/>
      <c r="R5" s="78"/>
      <c r="S5" s="217" t="str">
        <f>IF($M5="", "", IF(IFERROR(INDEX('Dev Settings'!$L$10:$L$29, MATCH($M5, 'Dev Settings'!$B$10:$B$29, 0)), "")="", "", IFERROR(INDEX('Dev Settings'!$L$10:$L$29, MATCH($M5, 'Dev Settings'!$B$10:$B$29, 0)), "")))</f>
        <v/>
      </c>
      <c r="T5" s="217"/>
      <c r="U5" s="217"/>
      <c r="V5" s="78"/>
      <c r="AC5" s="12"/>
      <c r="AG5" s="10" t="s">
        <v>118</v>
      </c>
      <c r="AI5" s="10" t="s">
        <v>120</v>
      </c>
      <c r="AK5" s="341" t="str">
        <f>IF($M$5="", "", IFERROR(INDEX(Trades!$DC$8:$DC$27, MATCH($M$5, Trades!$DD$8:$DD$27, 0)), ""))</f>
        <v/>
      </c>
    </row>
    <row r="6" spans="1:37" x14ac:dyDescent="0.25">
      <c r="A6" s="78"/>
      <c r="B6" s="364"/>
      <c r="C6" s="423"/>
      <c r="D6" s="423"/>
      <c r="E6" s="423"/>
      <c r="F6" s="423"/>
      <c r="G6" s="423"/>
      <c r="H6" s="423"/>
      <c r="I6" s="423"/>
      <c r="J6" s="423"/>
      <c r="K6" s="423"/>
      <c r="L6" s="365"/>
      <c r="M6" s="419"/>
      <c r="N6" s="420"/>
      <c r="O6" s="420"/>
      <c r="P6" s="420"/>
      <c r="Q6" s="421"/>
      <c r="R6" s="78"/>
      <c r="S6" s="217"/>
      <c r="T6" s="217"/>
      <c r="U6" s="217"/>
      <c r="V6" s="78"/>
      <c r="AC6" s="15" t="str">
        <f>IF('Dev Settings'!$B10="", "", 'Dev Settings'!$B10)</f>
        <v>AED</v>
      </c>
      <c r="AG6" s="11" t="s">
        <v>119</v>
      </c>
      <c r="AI6" s="11" t="s">
        <v>121</v>
      </c>
      <c r="AK6" s="342"/>
    </row>
    <row r="7" spans="1:37" x14ac:dyDescent="0.25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AC7" s="17" t="str">
        <f>IF('Dev Settings'!$B11="", "", 'Dev Settings'!$B11)</f>
        <v>ARS</v>
      </c>
    </row>
    <row r="8" spans="1:37" x14ac:dyDescent="0.25">
      <c r="A8" s="78"/>
      <c r="B8" s="284" t="s">
        <v>110</v>
      </c>
      <c r="C8" s="285"/>
      <c r="D8" s="285"/>
      <c r="E8" s="285"/>
      <c r="F8" s="286"/>
      <c r="G8" s="322" t="s">
        <v>118</v>
      </c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4"/>
      <c r="S8" s="329" t="str">
        <f>$AI$8</f>
        <v>Strong</v>
      </c>
      <c r="T8" s="329"/>
      <c r="U8" s="329"/>
      <c r="V8" s="78"/>
      <c r="AC8" s="17" t="str">
        <f>IF('Dev Settings'!$B12="", "", 'Dev Settings'!$B12)</f>
        <v>AUD</v>
      </c>
      <c r="AG8" s="12" t="str">
        <f>IF($G$8=$AG$5, $AG$5, IF($G$8=$AG$6, $AG$6, $AG$4))</f>
        <v>Strongest to Weakest</v>
      </c>
      <c r="AI8" s="12" t="str">
        <f>IFERROR(INDEX($AI$4:$AI$6, MATCH($AG$8, $AG$4:$AG$6, 0)), "")</f>
        <v>Strong</v>
      </c>
      <c r="AK8" s="12">
        <v>1</v>
      </c>
    </row>
    <row r="9" spans="1:37" x14ac:dyDescent="0.25">
      <c r="A9" s="78"/>
      <c r="B9" s="425" t="str">
        <f>CONCATENATE("A ", TEXT($AK$3, "0.0%"), " fee will be applied to all trades")</f>
        <v>A 1.0% fee will be applied to all trades</v>
      </c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78"/>
      <c r="AC9" s="17" t="str">
        <f>IF('Dev Settings'!$B13="", "", 'Dev Settings'!$B13)</f>
        <v>BRL</v>
      </c>
    </row>
    <row r="10" spans="1:37" x14ac:dyDescent="0.25">
      <c r="A10" s="78"/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78"/>
      <c r="AC10" s="17" t="str">
        <f>IF('Dev Settings'!$B14="", "", 'Dev Settings'!$B14)</f>
        <v>CAD</v>
      </c>
    </row>
    <row r="11" spans="1:37" x14ac:dyDescent="0.25">
      <c r="A11" s="78"/>
      <c r="B11" s="216" t="str">
        <f>IFERROR(INDEX(Trades!$DD$8:$DD$27, MATCH($AE11, Trades!$EC$8:$EC$27, 0)), "")</f>
        <v/>
      </c>
      <c r="C11" s="216"/>
      <c r="D11" s="216"/>
      <c r="E11" s="78"/>
      <c r="F11" s="216" t="str">
        <f>IF(OR($M$5="", $B11=""), "", CONCATENATE("Buy below for ", $M$5, " 1"))</f>
        <v/>
      </c>
      <c r="G11" s="216"/>
      <c r="H11" s="216"/>
      <c r="I11" s="216"/>
      <c r="J11" s="216"/>
      <c r="K11" s="216"/>
      <c r="L11" s="216"/>
      <c r="M11" s="78"/>
      <c r="N11" s="78"/>
      <c r="O11" s="216" t="str">
        <f>IF(OR($M$5="", $B11=""), "", CONCATENATE("Cost ", $M$5, " 1 to buy"))</f>
        <v/>
      </c>
      <c r="P11" s="216"/>
      <c r="Q11" s="216"/>
      <c r="R11" s="216"/>
      <c r="S11" s="216"/>
      <c r="T11" s="216"/>
      <c r="U11" s="216"/>
      <c r="V11" s="78"/>
      <c r="AC11" s="17" t="str">
        <f>IF('Dev Settings'!$B15="", "", 'Dev Settings'!$B15)</f>
        <v>CNY</v>
      </c>
      <c r="AE11" s="12">
        <f>AE12</f>
        <v>1</v>
      </c>
    </row>
    <row r="12" spans="1:37" x14ac:dyDescent="0.25">
      <c r="A12" s="78"/>
      <c r="B12" s="217" t="str">
        <f>IF(B11="", "", IF(IFERROR(INDEX('Dev Settings'!$L$10:$L$29, MATCH(B11, 'Dev Settings'!$B$10:$B$29, 0)), "")="", "", IFERROR(INDEX('Dev Settings'!$L$10:$L$29, MATCH(B11, 'Dev Settings'!$B$10:$B$29, 0)), "")))</f>
        <v/>
      </c>
      <c r="C12" s="217"/>
      <c r="D12" s="217"/>
      <c r="E12" s="78"/>
      <c r="F12" s="424" t="str">
        <f>IFERROR($AK$8*$AK$5/$AK12, "")</f>
        <v/>
      </c>
      <c r="G12" s="424"/>
      <c r="H12" s="424"/>
      <c r="I12" s="424"/>
      <c r="J12" s="424"/>
      <c r="K12" s="424"/>
      <c r="L12" s="424"/>
      <c r="M12" s="78"/>
      <c r="N12" s="78"/>
      <c r="O12" s="424" t="str">
        <f>IFERROR($AK$8/$AK$5*$AK12, "")</f>
        <v/>
      </c>
      <c r="P12" s="424"/>
      <c r="Q12" s="424"/>
      <c r="R12" s="424"/>
      <c r="S12" s="424"/>
      <c r="T12" s="424"/>
      <c r="U12" s="424"/>
      <c r="V12" s="78"/>
      <c r="AC12" s="17" t="str">
        <f>IF('Dev Settings'!$B16="", "", 'Dev Settings'!$B16)</f>
        <v>EUR</v>
      </c>
      <c r="AE12" s="218">
        <v>1</v>
      </c>
      <c r="AI12" s="341" t="str">
        <f>IF($B11="", "", "X")</f>
        <v/>
      </c>
      <c r="AK12" s="341" t="str">
        <f>IF($B11="", "", IFERROR(INDEX(Trades!$DC$8:$DC$27, MATCH($B11, Trades!$DD$8:$DD$27, 0)), ""))</f>
        <v/>
      </c>
    </row>
    <row r="13" spans="1:37" x14ac:dyDescent="0.25">
      <c r="A13" s="78"/>
      <c r="B13" s="217"/>
      <c r="C13" s="217"/>
      <c r="D13" s="217"/>
      <c r="E13" s="78"/>
      <c r="F13" s="424"/>
      <c r="G13" s="424"/>
      <c r="H13" s="424"/>
      <c r="I13" s="424"/>
      <c r="J13" s="424"/>
      <c r="K13" s="424"/>
      <c r="L13" s="424"/>
      <c r="M13" s="78"/>
      <c r="N13" s="78"/>
      <c r="O13" s="424"/>
      <c r="P13" s="424"/>
      <c r="Q13" s="424"/>
      <c r="R13" s="424"/>
      <c r="S13" s="424"/>
      <c r="T13" s="424"/>
      <c r="U13" s="424"/>
      <c r="V13" s="78"/>
      <c r="AC13" s="17" t="str">
        <f>IF('Dev Settings'!$B17="", "", 'Dev Settings'!$B17)</f>
        <v>GBP</v>
      </c>
      <c r="AE13" s="219"/>
      <c r="AI13" s="342"/>
      <c r="AK13" s="342"/>
    </row>
    <row r="14" spans="1:37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AC14" s="17" t="str">
        <f>IF('Dev Settings'!$B18="", "", 'Dev Settings'!$B18)</f>
        <v>INR</v>
      </c>
    </row>
    <row r="15" spans="1:37" x14ac:dyDescent="0.25">
      <c r="A15" s="78"/>
      <c r="B15" s="216" t="str">
        <f>IFERROR(INDEX(Trades!$DD$8:$DD$27, MATCH($AE15, Trades!$EC$8:$EC$27, 0)), "")</f>
        <v/>
      </c>
      <c r="C15" s="216"/>
      <c r="D15" s="216"/>
      <c r="E15" s="78"/>
      <c r="F15" s="216" t="str">
        <f>IF(OR($M$5="", $B15=""), "", CONCATENATE("Buy below for ", $M$5, " 1"))</f>
        <v/>
      </c>
      <c r="G15" s="216"/>
      <c r="H15" s="216"/>
      <c r="I15" s="216"/>
      <c r="J15" s="216"/>
      <c r="K15" s="216"/>
      <c r="L15" s="216"/>
      <c r="M15" s="78"/>
      <c r="N15" s="78"/>
      <c r="O15" s="216" t="str">
        <f>IF(OR($M$5="", $B15=""), "", CONCATENATE("Cost ", $M$5, " 1 to buy"))</f>
        <v/>
      </c>
      <c r="P15" s="216"/>
      <c r="Q15" s="216"/>
      <c r="R15" s="216"/>
      <c r="S15" s="216"/>
      <c r="T15" s="216"/>
      <c r="U15" s="216"/>
      <c r="V15" s="78"/>
      <c r="AC15" s="17" t="str">
        <f>IF('Dev Settings'!$B19="", "", 'Dev Settings'!$B19)</f>
        <v>JPY</v>
      </c>
      <c r="AE15" s="12">
        <f>AE16</f>
        <v>2</v>
      </c>
    </row>
    <row r="16" spans="1:37" x14ac:dyDescent="0.25">
      <c r="A16" s="78"/>
      <c r="B16" s="217" t="str">
        <f>IF(B15="", "", IF(IFERROR(INDEX('Dev Settings'!$L$10:$L$29, MATCH(B15, 'Dev Settings'!$B$10:$B$29, 0)), "")="", "", IFERROR(INDEX('Dev Settings'!$L$10:$L$29, MATCH(B15, 'Dev Settings'!$B$10:$B$29, 0)), "")))</f>
        <v/>
      </c>
      <c r="C16" s="217"/>
      <c r="D16" s="217"/>
      <c r="E16" s="78"/>
      <c r="F16" s="424" t="str">
        <f>IFERROR($AK$8*$AK$5/$AK16, "")</f>
        <v/>
      </c>
      <c r="G16" s="424"/>
      <c r="H16" s="424"/>
      <c r="I16" s="424"/>
      <c r="J16" s="424"/>
      <c r="K16" s="424"/>
      <c r="L16" s="424"/>
      <c r="M16" s="78"/>
      <c r="N16" s="78"/>
      <c r="O16" s="424" t="str">
        <f>IFERROR($AK$8/$AK$5*$AK16, "")</f>
        <v/>
      </c>
      <c r="P16" s="424"/>
      <c r="Q16" s="424"/>
      <c r="R16" s="424"/>
      <c r="S16" s="424"/>
      <c r="T16" s="424"/>
      <c r="U16" s="424"/>
      <c r="V16" s="78"/>
      <c r="AC16" s="17" t="str">
        <f>IF('Dev Settings'!$B20="", "", 'Dev Settings'!$B20)</f>
        <v>KES</v>
      </c>
      <c r="AE16" s="218">
        <f>AE12+1</f>
        <v>2</v>
      </c>
      <c r="AI16" s="341" t="str">
        <f t="shared" ref="AI16" si="0">IF($B15="", "", "X")</f>
        <v/>
      </c>
      <c r="AK16" s="341" t="str">
        <f>IF($B15="", "", IFERROR(INDEX(Trades!$DC$8:$DC$27, MATCH($B15, Trades!$DD$8:$DD$27, 0)), ""))</f>
        <v/>
      </c>
    </row>
    <row r="17" spans="1:37" x14ac:dyDescent="0.25">
      <c r="A17" s="78"/>
      <c r="B17" s="217"/>
      <c r="C17" s="217"/>
      <c r="D17" s="217"/>
      <c r="E17" s="78"/>
      <c r="F17" s="424"/>
      <c r="G17" s="424"/>
      <c r="H17" s="424"/>
      <c r="I17" s="424"/>
      <c r="J17" s="424"/>
      <c r="K17" s="424"/>
      <c r="L17" s="424"/>
      <c r="M17" s="78"/>
      <c r="N17" s="78"/>
      <c r="O17" s="424"/>
      <c r="P17" s="424"/>
      <c r="Q17" s="424"/>
      <c r="R17" s="424"/>
      <c r="S17" s="424"/>
      <c r="T17" s="424"/>
      <c r="U17" s="424"/>
      <c r="V17" s="78"/>
      <c r="AC17" s="17" t="str">
        <f>IF('Dev Settings'!$B21="", "", 'Dev Settings'!$B21)</f>
        <v>MYR</v>
      </c>
      <c r="AE17" s="219"/>
      <c r="AI17" s="342"/>
      <c r="AK17" s="342"/>
    </row>
    <row r="18" spans="1:37" x14ac:dyDescent="0.25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AC18" s="17" t="str">
        <f>IF('Dev Settings'!$B22="", "", 'Dev Settings'!$B22)</f>
        <v>NIS</v>
      </c>
    </row>
    <row r="19" spans="1:37" x14ac:dyDescent="0.25">
      <c r="A19" s="78"/>
      <c r="B19" s="216" t="str">
        <f>IFERROR(INDEX(Trades!$DD$8:$DD$27, MATCH($AE19, Trades!$EC$8:$EC$27, 0)), "")</f>
        <v/>
      </c>
      <c r="C19" s="216"/>
      <c r="D19" s="216"/>
      <c r="E19" s="78"/>
      <c r="F19" s="216" t="str">
        <f>IF(OR($M$5="", $B19=""), "", CONCATENATE("Buy below for ", $M$5, " 1"))</f>
        <v/>
      </c>
      <c r="G19" s="216"/>
      <c r="H19" s="216"/>
      <c r="I19" s="216"/>
      <c r="J19" s="216"/>
      <c r="K19" s="216"/>
      <c r="L19" s="216"/>
      <c r="M19" s="78"/>
      <c r="N19" s="78"/>
      <c r="O19" s="216" t="str">
        <f>IF(OR($M$5="", $B19=""), "", CONCATENATE("Cost ", $M$5, " 1 to buy"))</f>
        <v/>
      </c>
      <c r="P19" s="216"/>
      <c r="Q19" s="216"/>
      <c r="R19" s="216"/>
      <c r="S19" s="216"/>
      <c r="T19" s="216"/>
      <c r="U19" s="216"/>
      <c r="V19" s="78"/>
      <c r="AC19" s="17" t="str">
        <f>IF('Dev Settings'!$B23="", "", 'Dev Settings'!$B23)</f>
        <v>NZD</v>
      </c>
      <c r="AE19" s="12">
        <f t="shared" ref="AE19" si="1">AE20</f>
        <v>3</v>
      </c>
    </row>
    <row r="20" spans="1:37" x14ac:dyDescent="0.25">
      <c r="A20" s="78"/>
      <c r="B20" s="217" t="str">
        <f>IF(B19="", "", IF(IFERROR(INDEX('Dev Settings'!$L$10:$L$29, MATCH(B19, 'Dev Settings'!$B$10:$B$29, 0)), "")="", "", IFERROR(INDEX('Dev Settings'!$L$10:$L$29, MATCH(B19, 'Dev Settings'!$B$10:$B$29, 0)), "")))</f>
        <v/>
      </c>
      <c r="C20" s="217"/>
      <c r="D20" s="217"/>
      <c r="E20" s="78"/>
      <c r="F20" s="424" t="str">
        <f t="shared" ref="F20" si="2">IFERROR($AK$8*$AK$5/$AK20, "")</f>
        <v/>
      </c>
      <c r="G20" s="424"/>
      <c r="H20" s="424"/>
      <c r="I20" s="424"/>
      <c r="J20" s="424"/>
      <c r="K20" s="424"/>
      <c r="L20" s="424"/>
      <c r="M20" s="78"/>
      <c r="N20" s="78"/>
      <c r="O20" s="424" t="str">
        <f t="shared" ref="O20" si="3">IFERROR($AK$8/$AK$5*$AK20, "")</f>
        <v/>
      </c>
      <c r="P20" s="424"/>
      <c r="Q20" s="424"/>
      <c r="R20" s="424"/>
      <c r="S20" s="424"/>
      <c r="T20" s="424"/>
      <c r="U20" s="424"/>
      <c r="V20" s="78"/>
      <c r="AC20" s="17" t="str">
        <f>IF('Dev Settings'!$B24="", "", 'Dev Settings'!$B24)</f>
        <v>PLN</v>
      </c>
      <c r="AE20" s="218">
        <f t="shared" ref="AE20" si="4">AE16+1</f>
        <v>3</v>
      </c>
      <c r="AI20" s="341" t="str">
        <f t="shared" ref="AI20" si="5">IF($B19="", "", "X")</f>
        <v/>
      </c>
      <c r="AK20" s="341" t="str">
        <f>IF($B19="", "", IFERROR(INDEX(Trades!$DC$8:$DC$27, MATCH($B19, Trades!$DD$8:$DD$27, 0)), ""))</f>
        <v/>
      </c>
    </row>
    <row r="21" spans="1:37" x14ac:dyDescent="0.25">
      <c r="A21" s="78"/>
      <c r="B21" s="217"/>
      <c r="C21" s="217"/>
      <c r="D21" s="217"/>
      <c r="E21" s="78"/>
      <c r="F21" s="424"/>
      <c r="G21" s="424"/>
      <c r="H21" s="424"/>
      <c r="I21" s="424"/>
      <c r="J21" s="424"/>
      <c r="K21" s="424"/>
      <c r="L21" s="424"/>
      <c r="M21" s="78"/>
      <c r="N21" s="78"/>
      <c r="O21" s="424"/>
      <c r="P21" s="424"/>
      <c r="Q21" s="424"/>
      <c r="R21" s="424"/>
      <c r="S21" s="424"/>
      <c r="T21" s="424"/>
      <c r="U21" s="424"/>
      <c r="V21" s="78"/>
      <c r="AC21" s="17" t="str">
        <f>IF('Dev Settings'!$B25="", "", 'Dev Settings'!$B25)</f>
        <v>RUB</v>
      </c>
      <c r="AE21" s="219"/>
      <c r="AI21" s="342"/>
      <c r="AK21" s="342"/>
    </row>
    <row r="22" spans="1:37" x14ac:dyDescent="0.25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AC22" s="17" t="str">
        <f>IF('Dev Settings'!$B26="", "", 'Dev Settings'!$B26)</f>
        <v>SGD</v>
      </c>
    </row>
    <row r="23" spans="1:37" x14ac:dyDescent="0.25">
      <c r="A23" s="78"/>
      <c r="B23" s="216" t="str">
        <f>IFERROR(INDEX(Trades!$DD$8:$DD$27, MATCH($AE23, Trades!$EC$8:$EC$27, 0)), "")</f>
        <v/>
      </c>
      <c r="C23" s="216"/>
      <c r="D23" s="216"/>
      <c r="E23" s="78"/>
      <c r="F23" s="216" t="str">
        <f>IF(OR($M$5="", $B23=""), "", CONCATENATE("Buy below for ", $M$5, " 1"))</f>
        <v/>
      </c>
      <c r="G23" s="216"/>
      <c r="H23" s="216"/>
      <c r="I23" s="216"/>
      <c r="J23" s="216"/>
      <c r="K23" s="216"/>
      <c r="L23" s="216"/>
      <c r="M23" s="78"/>
      <c r="N23" s="78"/>
      <c r="O23" s="216" t="str">
        <f>IF(OR($M$5="", $B23=""), "", CONCATENATE("Cost ", $M$5, " 1 to buy"))</f>
        <v/>
      </c>
      <c r="P23" s="216"/>
      <c r="Q23" s="216"/>
      <c r="R23" s="216"/>
      <c r="S23" s="216"/>
      <c r="T23" s="216"/>
      <c r="U23" s="216"/>
      <c r="V23" s="78"/>
      <c r="AC23" s="17" t="str">
        <f>IF('Dev Settings'!$B27="", "", 'Dev Settings'!$B27)</f>
        <v>TRY</v>
      </c>
      <c r="AE23" s="12">
        <f t="shared" ref="AE23" si="6">AE24</f>
        <v>4</v>
      </c>
    </row>
    <row r="24" spans="1:37" x14ac:dyDescent="0.25">
      <c r="A24" s="78"/>
      <c r="B24" s="217" t="str">
        <f>IF(B23="", "", IF(IFERROR(INDEX('Dev Settings'!$L$10:$L$29, MATCH(B23, 'Dev Settings'!$B$10:$B$29, 0)), "")="", "", IFERROR(INDEX('Dev Settings'!$L$10:$L$29, MATCH(B23, 'Dev Settings'!$B$10:$B$29, 0)), "")))</f>
        <v/>
      </c>
      <c r="C24" s="217"/>
      <c r="D24" s="217"/>
      <c r="E24" s="78"/>
      <c r="F24" s="424" t="str">
        <f t="shared" ref="F24" si="7">IFERROR($AK$8*$AK$5/$AK24, "")</f>
        <v/>
      </c>
      <c r="G24" s="424"/>
      <c r="H24" s="424"/>
      <c r="I24" s="424"/>
      <c r="J24" s="424"/>
      <c r="K24" s="424"/>
      <c r="L24" s="424"/>
      <c r="M24" s="78"/>
      <c r="N24" s="78"/>
      <c r="O24" s="424" t="str">
        <f t="shared" ref="O24" si="8">IFERROR($AK$8/$AK$5*$AK24, "")</f>
        <v/>
      </c>
      <c r="P24" s="424"/>
      <c r="Q24" s="424"/>
      <c r="R24" s="424"/>
      <c r="S24" s="424"/>
      <c r="T24" s="424"/>
      <c r="U24" s="424"/>
      <c r="V24" s="78"/>
      <c r="AC24" s="17" t="str">
        <f>IF('Dev Settings'!$B28="", "", 'Dev Settings'!$B28)</f>
        <v>USD</v>
      </c>
      <c r="AE24" s="218">
        <f t="shared" ref="AE24" si="9">AE20+1</f>
        <v>4</v>
      </c>
      <c r="AI24" s="341" t="str">
        <f t="shared" ref="AI24" si="10">IF($B23="", "", "X")</f>
        <v/>
      </c>
      <c r="AK24" s="341" t="str">
        <f>IF($B23="", "", IFERROR(INDEX(Trades!$DC$8:$DC$27, MATCH($B23, Trades!$DD$8:$DD$27, 0)), ""))</f>
        <v/>
      </c>
    </row>
    <row r="25" spans="1:37" x14ac:dyDescent="0.25">
      <c r="A25" s="78"/>
      <c r="B25" s="217"/>
      <c r="C25" s="217"/>
      <c r="D25" s="217"/>
      <c r="E25" s="78"/>
      <c r="F25" s="424"/>
      <c r="G25" s="424"/>
      <c r="H25" s="424"/>
      <c r="I25" s="424"/>
      <c r="J25" s="424"/>
      <c r="K25" s="424"/>
      <c r="L25" s="424"/>
      <c r="M25" s="78"/>
      <c r="N25" s="78"/>
      <c r="O25" s="424"/>
      <c r="P25" s="424"/>
      <c r="Q25" s="424"/>
      <c r="R25" s="424"/>
      <c r="S25" s="424"/>
      <c r="T25" s="424"/>
      <c r="U25" s="424"/>
      <c r="V25" s="78"/>
      <c r="AC25" s="16" t="str">
        <f>IF('Dev Settings'!$B29="", "", 'Dev Settings'!$B29)</f>
        <v>ZAR</v>
      </c>
      <c r="AE25" s="219"/>
      <c r="AI25" s="342"/>
      <c r="AK25" s="342"/>
    </row>
    <row r="26" spans="1:37" x14ac:dyDescent="0.25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</row>
    <row r="27" spans="1:37" x14ac:dyDescent="0.25">
      <c r="A27" s="78"/>
      <c r="B27" s="216" t="str">
        <f>IFERROR(INDEX(Trades!$DD$8:$DD$27, MATCH($AE27, Trades!$EC$8:$EC$27, 0)), "")</f>
        <v/>
      </c>
      <c r="C27" s="216"/>
      <c r="D27" s="216"/>
      <c r="E27" s="78"/>
      <c r="F27" s="216" t="str">
        <f>IF(OR($M$5="", $B27=""), "", CONCATENATE("Buy below for ", $M$5, " 1"))</f>
        <v/>
      </c>
      <c r="G27" s="216"/>
      <c r="H27" s="216"/>
      <c r="I27" s="216"/>
      <c r="J27" s="216"/>
      <c r="K27" s="216"/>
      <c r="L27" s="216"/>
      <c r="M27" s="78"/>
      <c r="N27" s="78"/>
      <c r="O27" s="216" t="str">
        <f>IF(OR($M$5="", $B27=""), "", CONCATENATE("Cost ", $M$5, " 1 to buy"))</f>
        <v/>
      </c>
      <c r="P27" s="216"/>
      <c r="Q27" s="216"/>
      <c r="R27" s="216"/>
      <c r="S27" s="216"/>
      <c r="T27" s="216"/>
      <c r="U27" s="216"/>
      <c r="V27" s="78"/>
      <c r="AE27" s="12">
        <f t="shared" ref="AE27" si="11">AE28</f>
        <v>5</v>
      </c>
    </row>
    <row r="28" spans="1:37" x14ac:dyDescent="0.25">
      <c r="A28" s="78"/>
      <c r="B28" s="217" t="str">
        <f>IF(B27="", "", IF(IFERROR(INDEX('Dev Settings'!$L$10:$L$29, MATCH(B27, 'Dev Settings'!$B$10:$B$29, 0)), "")="", "", IFERROR(INDEX('Dev Settings'!$L$10:$L$29, MATCH(B27, 'Dev Settings'!$B$10:$B$29, 0)), "")))</f>
        <v/>
      </c>
      <c r="C28" s="217"/>
      <c r="D28" s="217"/>
      <c r="E28" s="78"/>
      <c r="F28" s="424" t="str">
        <f t="shared" ref="F28" si="12">IFERROR($AK$8*$AK$5/$AK28, "")</f>
        <v/>
      </c>
      <c r="G28" s="424"/>
      <c r="H28" s="424"/>
      <c r="I28" s="424"/>
      <c r="J28" s="424"/>
      <c r="K28" s="424"/>
      <c r="L28" s="424"/>
      <c r="M28" s="78"/>
      <c r="N28" s="78"/>
      <c r="O28" s="424" t="str">
        <f t="shared" ref="O28" si="13">IFERROR($AK$8/$AK$5*$AK28, "")</f>
        <v/>
      </c>
      <c r="P28" s="424"/>
      <c r="Q28" s="424"/>
      <c r="R28" s="424"/>
      <c r="S28" s="424"/>
      <c r="T28" s="424"/>
      <c r="U28" s="424"/>
      <c r="V28" s="78"/>
      <c r="AC28" s="9" t="str">
        <f>Market!$AD12</f>
        <v>▲</v>
      </c>
      <c r="AE28" s="218">
        <f t="shared" ref="AE28" si="14">AE24+1</f>
        <v>5</v>
      </c>
      <c r="AI28" s="341" t="str">
        <f t="shared" ref="AI28" si="15">IF($B27="", "", "X")</f>
        <v/>
      </c>
      <c r="AK28" s="341" t="str">
        <f>IF($B27="", "", IFERROR(INDEX(Trades!$DC$8:$DC$27, MATCH($B27, Trades!$DD$8:$DD$27, 0)), ""))</f>
        <v/>
      </c>
    </row>
    <row r="29" spans="1:37" x14ac:dyDescent="0.25">
      <c r="A29" s="78"/>
      <c r="B29" s="217"/>
      <c r="C29" s="217"/>
      <c r="D29" s="217"/>
      <c r="E29" s="78"/>
      <c r="F29" s="424"/>
      <c r="G29" s="424"/>
      <c r="H29" s="424"/>
      <c r="I29" s="424"/>
      <c r="J29" s="424"/>
      <c r="K29" s="424"/>
      <c r="L29" s="424"/>
      <c r="M29" s="78"/>
      <c r="N29" s="78"/>
      <c r="O29" s="424"/>
      <c r="P29" s="424"/>
      <c r="Q29" s="424"/>
      <c r="R29" s="424"/>
      <c r="S29" s="424"/>
      <c r="T29" s="424"/>
      <c r="U29" s="424"/>
      <c r="V29" s="78"/>
      <c r="AC29" s="10" t="str">
        <f>Market!$AD13</f>
        <v>▼</v>
      </c>
      <c r="AE29" s="219"/>
      <c r="AI29" s="342"/>
      <c r="AK29" s="342"/>
    </row>
    <row r="30" spans="1:37" x14ac:dyDescent="0.2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AC30" s="11" t="str">
        <f>Market!$AD14</f>
        <v>►</v>
      </c>
    </row>
    <row r="31" spans="1:37" x14ac:dyDescent="0.25">
      <c r="A31" s="78"/>
      <c r="B31" s="216" t="str">
        <f>IFERROR(INDEX(Trades!$DD$8:$DD$27, MATCH($AE31, Trades!$EC$8:$EC$27, 0)), "")</f>
        <v/>
      </c>
      <c r="C31" s="216"/>
      <c r="D31" s="216"/>
      <c r="E31" s="78"/>
      <c r="F31" s="216" t="str">
        <f>IF(OR($M$5="", $B31=""), "", CONCATENATE("Buy below for ", $M$5, " 1"))</f>
        <v/>
      </c>
      <c r="G31" s="216"/>
      <c r="H31" s="216"/>
      <c r="I31" s="216"/>
      <c r="J31" s="216"/>
      <c r="K31" s="216"/>
      <c r="L31" s="216"/>
      <c r="M31" s="78"/>
      <c r="N31" s="78"/>
      <c r="O31" s="216" t="str">
        <f>IF(OR($M$5="", $B31=""), "", CONCATENATE("Cost ", $M$5, " 1 to buy"))</f>
        <v/>
      </c>
      <c r="P31" s="216"/>
      <c r="Q31" s="216"/>
      <c r="R31" s="216"/>
      <c r="S31" s="216"/>
      <c r="T31" s="216"/>
      <c r="U31" s="216"/>
      <c r="V31" s="78"/>
      <c r="AE31" s="12">
        <f t="shared" ref="AE31" si="16">AE32</f>
        <v>6</v>
      </c>
    </row>
    <row r="32" spans="1:37" x14ac:dyDescent="0.25">
      <c r="A32" s="78"/>
      <c r="B32" s="217" t="str">
        <f>IF(B31="", "", IF(IFERROR(INDEX('Dev Settings'!$L$10:$L$29, MATCH(B31, 'Dev Settings'!$B$10:$B$29, 0)), "")="", "", IFERROR(INDEX('Dev Settings'!$L$10:$L$29, MATCH(B31, 'Dev Settings'!$B$10:$B$29, 0)), "")))</f>
        <v/>
      </c>
      <c r="C32" s="217"/>
      <c r="D32" s="217"/>
      <c r="E32" s="78"/>
      <c r="F32" s="424" t="str">
        <f t="shared" ref="F32" si="17">IFERROR($AK$8*$AK$5/$AK32, "")</f>
        <v/>
      </c>
      <c r="G32" s="424"/>
      <c r="H32" s="424"/>
      <c r="I32" s="424"/>
      <c r="J32" s="424"/>
      <c r="K32" s="424"/>
      <c r="L32" s="424"/>
      <c r="M32" s="78"/>
      <c r="N32" s="78"/>
      <c r="O32" s="424" t="str">
        <f t="shared" ref="O32" si="18">IFERROR($AK$8/$AK$5*$AK32, "")</f>
        <v/>
      </c>
      <c r="P32" s="424"/>
      <c r="Q32" s="424"/>
      <c r="R32" s="424"/>
      <c r="S32" s="424"/>
      <c r="T32" s="424"/>
      <c r="U32" s="424"/>
      <c r="V32" s="78"/>
      <c r="AE32" s="218">
        <f t="shared" ref="AE32" si="19">AE28+1</f>
        <v>6</v>
      </c>
      <c r="AI32" s="341" t="str">
        <f t="shared" ref="AI32" si="20">IF($B31="", "", "X")</f>
        <v/>
      </c>
      <c r="AK32" s="341" t="str">
        <f>IF($B31="", "", IFERROR(INDEX(Trades!$DC$8:$DC$27, MATCH($B31, Trades!$DD$8:$DD$27, 0)), ""))</f>
        <v/>
      </c>
    </row>
    <row r="33" spans="1:37" x14ac:dyDescent="0.25">
      <c r="A33" s="78"/>
      <c r="B33" s="217"/>
      <c r="C33" s="217"/>
      <c r="D33" s="217"/>
      <c r="E33" s="78"/>
      <c r="F33" s="424"/>
      <c r="G33" s="424"/>
      <c r="H33" s="424"/>
      <c r="I33" s="424"/>
      <c r="J33" s="424"/>
      <c r="K33" s="424"/>
      <c r="L33" s="424"/>
      <c r="M33" s="78"/>
      <c r="N33" s="78"/>
      <c r="O33" s="424"/>
      <c r="P33" s="424"/>
      <c r="Q33" s="424"/>
      <c r="R33" s="424"/>
      <c r="S33" s="424"/>
      <c r="T33" s="424"/>
      <c r="U33" s="424"/>
      <c r="V33" s="78"/>
      <c r="AE33" s="219"/>
      <c r="AI33" s="342"/>
      <c r="AK33" s="342"/>
    </row>
    <row r="34" spans="1:37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37" x14ac:dyDescent="0.25">
      <c r="A35" s="78"/>
      <c r="B35" s="216" t="str">
        <f>IFERROR(INDEX(Trades!$DD$8:$DD$27, MATCH($AE35, Trades!$EC$8:$EC$27, 0)), "")</f>
        <v/>
      </c>
      <c r="C35" s="216"/>
      <c r="D35" s="216"/>
      <c r="E35" s="78"/>
      <c r="F35" s="216" t="str">
        <f>IF(OR($M$5="", $B35=""), "", CONCATENATE("Buy below for ", $M$5, " 1"))</f>
        <v/>
      </c>
      <c r="G35" s="216"/>
      <c r="H35" s="216"/>
      <c r="I35" s="216"/>
      <c r="J35" s="216"/>
      <c r="K35" s="216"/>
      <c r="L35" s="216"/>
      <c r="M35" s="78"/>
      <c r="N35" s="78"/>
      <c r="O35" s="216" t="str">
        <f>IF(OR($M$5="", $B35=""), "", CONCATENATE("Cost ", $M$5, " 1 to buy"))</f>
        <v/>
      </c>
      <c r="P35" s="216"/>
      <c r="Q35" s="216"/>
      <c r="R35" s="216"/>
      <c r="S35" s="216"/>
      <c r="T35" s="216"/>
      <c r="U35" s="216"/>
      <c r="V35" s="78"/>
      <c r="AE35" s="12">
        <f t="shared" ref="AE35" si="21">AE36</f>
        <v>7</v>
      </c>
    </row>
    <row r="36" spans="1:37" x14ac:dyDescent="0.25">
      <c r="A36" s="78"/>
      <c r="B36" s="217" t="str">
        <f>IF(B35="", "", IF(IFERROR(INDEX('Dev Settings'!$L$10:$L$29, MATCH(B35, 'Dev Settings'!$B$10:$B$29, 0)), "")="", "", IFERROR(INDEX('Dev Settings'!$L$10:$L$29, MATCH(B35, 'Dev Settings'!$B$10:$B$29, 0)), "")))</f>
        <v/>
      </c>
      <c r="C36" s="217"/>
      <c r="D36" s="217"/>
      <c r="E36" s="78"/>
      <c r="F36" s="424" t="str">
        <f t="shared" ref="F36" si="22">IFERROR($AK$8*$AK$5/$AK36, "")</f>
        <v/>
      </c>
      <c r="G36" s="424"/>
      <c r="H36" s="424"/>
      <c r="I36" s="424"/>
      <c r="J36" s="424"/>
      <c r="K36" s="424"/>
      <c r="L36" s="424"/>
      <c r="M36" s="78"/>
      <c r="N36" s="78"/>
      <c r="O36" s="424" t="str">
        <f t="shared" ref="O36" si="23">IFERROR($AK$8/$AK$5*$AK36, "")</f>
        <v/>
      </c>
      <c r="P36" s="424"/>
      <c r="Q36" s="424"/>
      <c r="R36" s="424"/>
      <c r="S36" s="424"/>
      <c r="T36" s="424"/>
      <c r="U36" s="424"/>
      <c r="V36" s="78"/>
      <c r="AE36" s="218">
        <f t="shared" ref="AE36" si="24">AE32+1</f>
        <v>7</v>
      </c>
      <c r="AI36" s="341" t="str">
        <f t="shared" ref="AI36" si="25">IF($B35="", "", "X")</f>
        <v/>
      </c>
      <c r="AK36" s="341" t="str">
        <f>IF($B35="", "", IFERROR(INDEX(Trades!$DC$8:$DC$27, MATCH($B35, Trades!$DD$8:$DD$27, 0)), ""))</f>
        <v/>
      </c>
    </row>
    <row r="37" spans="1:37" x14ac:dyDescent="0.25">
      <c r="A37" s="78"/>
      <c r="B37" s="217"/>
      <c r="C37" s="217"/>
      <c r="D37" s="217"/>
      <c r="E37" s="78"/>
      <c r="F37" s="424"/>
      <c r="G37" s="424"/>
      <c r="H37" s="424"/>
      <c r="I37" s="424"/>
      <c r="J37" s="424"/>
      <c r="K37" s="424"/>
      <c r="L37" s="424"/>
      <c r="M37" s="78"/>
      <c r="N37" s="78"/>
      <c r="O37" s="424"/>
      <c r="P37" s="424"/>
      <c r="Q37" s="424"/>
      <c r="R37" s="424"/>
      <c r="S37" s="424"/>
      <c r="T37" s="424"/>
      <c r="U37" s="424"/>
      <c r="V37" s="78"/>
      <c r="AE37" s="219"/>
      <c r="AI37" s="342"/>
      <c r="AK37" s="342"/>
    </row>
    <row r="38" spans="1:37" x14ac:dyDescent="0.2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</row>
    <row r="39" spans="1:37" x14ac:dyDescent="0.25">
      <c r="A39" s="78"/>
      <c r="B39" s="216" t="str">
        <f>IFERROR(INDEX(Trades!$DD$8:$DD$27, MATCH($AE39, Trades!$EC$8:$EC$27, 0)), "")</f>
        <v/>
      </c>
      <c r="C39" s="216"/>
      <c r="D39" s="216"/>
      <c r="E39" s="78"/>
      <c r="F39" s="216" t="str">
        <f>IF(OR($M$5="", $B39=""), "", CONCATENATE("Buy below for ", $M$5, " 1"))</f>
        <v/>
      </c>
      <c r="G39" s="216"/>
      <c r="H39" s="216"/>
      <c r="I39" s="216"/>
      <c r="J39" s="216"/>
      <c r="K39" s="216"/>
      <c r="L39" s="216"/>
      <c r="M39" s="78"/>
      <c r="N39" s="78"/>
      <c r="O39" s="216" t="str">
        <f>IF(OR($M$5="", $B39=""), "", CONCATENATE("Cost ", $M$5, " 1 to buy"))</f>
        <v/>
      </c>
      <c r="P39" s="216"/>
      <c r="Q39" s="216"/>
      <c r="R39" s="216"/>
      <c r="S39" s="216"/>
      <c r="T39" s="216"/>
      <c r="U39" s="216"/>
      <c r="V39" s="78"/>
      <c r="AE39" s="12">
        <f t="shared" ref="AE39" si="26">AE40</f>
        <v>8</v>
      </c>
    </row>
    <row r="40" spans="1:37" x14ac:dyDescent="0.25">
      <c r="A40" s="78"/>
      <c r="B40" s="217" t="str">
        <f>IF(B39="", "", IF(IFERROR(INDEX('Dev Settings'!$L$10:$L$29, MATCH(B39, 'Dev Settings'!$B$10:$B$29, 0)), "")="", "", IFERROR(INDEX('Dev Settings'!$L$10:$L$29, MATCH(B39, 'Dev Settings'!$B$10:$B$29, 0)), "")))</f>
        <v/>
      </c>
      <c r="C40" s="217"/>
      <c r="D40" s="217"/>
      <c r="E40" s="78"/>
      <c r="F40" s="424" t="str">
        <f t="shared" ref="F40" si="27">IFERROR($AK$8*$AK$5/$AK40, "")</f>
        <v/>
      </c>
      <c r="G40" s="424"/>
      <c r="H40" s="424"/>
      <c r="I40" s="424"/>
      <c r="J40" s="424"/>
      <c r="K40" s="424"/>
      <c r="L40" s="424"/>
      <c r="M40" s="78"/>
      <c r="N40" s="78"/>
      <c r="O40" s="424" t="str">
        <f t="shared" ref="O40" si="28">IFERROR($AK$8/$AK$5*$AK40, "")</f>
        <v/>
      </c>
      <c r="P40" s="424"/>
      <c r="Q40" s="424"/>
      <c r="R40" s="424"/>
      <c r="S40" s="424"/>
      <c r="T40" s="424"/>
      <c r="U40" s="424"/>
      <c r="V40" s="78"/>
      <c r="AE40" s="218">
        <f t="shared" ref="AE40" si="29">AE36+1</f>
        <v>8</v>
      </c>
      <c r="AI40" s="341" t="str">
        <f t="shared" ref="AI40" si="30">IF($B39="", "", "X")</f>
        <v/>
      </c>
      <c r="AK40" s="341" t="str">
        <f>IF($B39="", "", IFERROR(INDEX(Trades!$DC$8:$DC$27, MATCH($B39, Trades!$DD$8:$DD$27, 0)), ""))</f>
        <v/>
      </c>
    </row>
    <row r="41" spans="1:37" x14ac:dyDescent="0.25">
      <c r="A41" s="78"/>
      <c r="B41" s="217"/>
      <c r="C41" s="217"/>
      <c r="D41" s="217"/>
      <c r="E41" s="78"/>
      <c r="F41" s="424"/>
      <c r="G41" s="424"/>
      <c r="H41" s="424"/>
      <c r="I41" s="424"/>
      <c r="J41" s="424"/>
      <c r="K41" s="424"/>
      <c r="L41" s="424"/>
      <c r="M41" s="78"/>
      <c r="N41" s="78"/>
      <c r="O41" s="424"/>
      <c r="P41" s="424"/>
      <c r="Q41" s="424"/>
      <c r="R41" s="424"/>
      <c r="S41" s="424"/>
      <c r="T41" s="424"/>
      <c r="U41" s="424"/>
      <c r="V41" s="78"/>
      <c r="AE41" s="219"/>
      <c r="AI41" s="342"/>
      <c r="AK41" s="342"/>
    </row>
    <row r="42" spans="1:37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</row>
    <row r="43" spans="1:37" x14ac:dyDescent="0.25">
      <c r="A43" s="78"/>
      <c r="B43" s="216" t="str">
        <f>IFERROR(INDEX(Trades!$DD$8:$DD$27, MATCH($AE43, Trades!$EC$8:$EC$27, 0)), "")</f>
        <v/>
      </c>
      <c r="C43" s="216"/>
      <c r="D43" s="216"/>
      <c r="E43" s="78"/>
      <c r="F43" s="216" t="str">
        <f>IF(OR($M$5="", $B43=""), "", CONCATENATE("Buy below for ", $M$5, " 1"))</f>
        <v/>
      </c>
      <c r="G43" s="216"/>
      <c r="H43" s="216"/>
      <c r="I43" s="216"/>
      <c r="J43" s="216"/>
      <c r="K43" s="216"/>
      <c r="L43" s="216"/>
      <c r="M43" s="78"/>
      <c r="N43" s="78"/>
      <c r="O43" s="216" t="str">
        <f>IF(OR($M$5="", $B43=""), "", CONCATENATE("Cost ", $M$5, " 1 to buy"))</f>
        <v/>
      </c>
      <c r="P43" s="216"/>
      <c r="Q43" s="216"/>
      <c r="R43" s="216"/>
      <c r="S43" s="216"/>
      <c r="T43" s="216"/>
      <c r="U43" s="216"/>
      <c r="V43" s="78"/>
      <c r="AE43" s="12">
        <f>AE44</f>
        <v>9</v>
      </c>
    </row>
    <row r="44" spans="1:37" x14ac:dyDescent="0.25">
      <c r="A44" s="78"/>
      <c r="B44" s="217" t="str">
        <f>IF(B43="", "", IF(IFERROR(INDEX('Dev Settings'!$L$10:$L$29, MATCH(B43, 'Dev Settings'!$B$10:$B$29, 0)), "")="", "", IFERROR(INDEX('Dev Settings'!$L$10:$L$29, MATCH(B43, 'Dev Settings'!$B$10:$B$29, 0)), "")))</f>
        <v/>
      </c>
      <c r="C44" s="217"/>
      <c r="D44" s="217"/>
      <c r="E44" s="78"/>
      <c r="F44" s="424" t="str">
        <f t="shared" ref="F44" si="31">IFERROR($AK$8*$AK$5/$AK44, "")</f>
        <v/>
      </c>
      <c r="G44" s="424"/>
      <c r="H44" s="424"/>
      <c r="I44" s="424"/>
      <c r="J44" s="424"/>
      <c r="K44" s="424"/>
      <c r="L44" s="424"/>
      <c r="M44" s="78"/>
      <c r="N44" s="78"/>
      <c r="O44" s="424" t="str">
        <f t="shared" ref="O44" si="32">IFERROR($AK$8/$AK$5*$AK44, "")</f>
        <v/>
      </c>
      <c r="P44" s="424"/>
      <c r="Q44" s="424"/>
      <c r="R44" s="424"/>
      <c r="S44" s="424"/>
      <c r="T44" s="424"/>
      <c r="U44" s="424"/>
      <c r="V44" s="78"/>
      <c r="AE44" s="218">
        <f>AE40+1</f>
        <v>9</v>
      </c>
      <c r="AI44" s="341" t="str">
        <f t="shared" ref="AI44" si="33">IF($B43="", "", "X")</f>
        <v/>
      </c>
      <c r="AK44" s="341" t="str">
        <f>IF($B43="", "", IFERROR(INDEX(Trades!$DC$8:$DC$27, MATCH($B43, Trades!$DD$8:$DD$27, 0)), ""))</f>
        <v/>
      </c>
    </row>
    <row r="45" spans="1:37" x14ac:dyDescent="0.25">
      <c r="A45" s="78"/>
      <c r="B45" s="217"/>
      <c r="C45" s="217"/>
      <c r="D45" s="217"/>
      <c r="E45" s="78"/>
      <c r="F45" s="424"/>
      <c r="G45" s="424"/>
      <c r="H45" s="424"/>
      <c r="I45" s="424"/>
      <c r="J45" s="424"/>
      <c r="K45" s="424"/>
      <c r="L45" s="424"/>
      <c r="M45" s="78"/>
      <c r="N45" s="78"/>
      <c r="O45" s="424"/>
      <c r="P45" s="424"/>
      <c r="Q45" s="424"/>
      <c r="R45" s="424"/>
      <c r="S45" s="424"/>
      <c r="T45" s="424"/>
      <c r="U45" s="424"/>
      <c r="V45" s="78"/>
      <c r="AE45" s="219"/>
      <c r="AI45" s="342"/>
      <c r="AK45" s="342"/>
    </row>
    <row r="46" spans="1:37" x14ac:dyDescent="0.25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</row>
    <row r="47" spans="1:37" x14ac:dyDescent="0.25">
      <c r="A47" s="78"/>
      <c r="B47" s="216" t="str">
        <f>IFERROR(INDEX(Trades!$DD$8:$DD$27, MATCH($AE47, Trades!$EC$8:$EC$27, 0)), "")</f>
        <v/>
      </c>
      <c r="C47" s="216"/>
      <c r="D47" s="216"/>
      <c r="E47" s="78"/>
      <c r="F47" s="216" t="str">
        <f>IF(OR($M$5="", $B47=""), "", CONCATENATE("Buy below for ", $M$5, " 1"))</f>
        <v/>
      </c>
      <c r="G47" s="216"/>
      <c r="H47" s="216"/>
      <c r="I47" s="216"/>
      <c r="J47" s="216"/>
      <c r="K47" s="216"/>
      <c r="L47" s="216"/>
      <c r="M47" s="78"/>
      <c r="N47" s="78"/>
      <c r="O47" s="216" t="str">
        <f>IF(OR($M$5="", $B47=""), "", CONCATENATE("Cost ", $M$5, " 1 to buy"))</f>
        <v/>
      </c>
      <c r="P47" s="216"/>
      <c r="Q47" s="216"/>
      <c r="R47" s="216"/>
      <c r="S47" s="216"/>
      <c r="T47" s="216"/>
      <c r="U47" s="216"/>
      <c r="V47" s="78"/>
      <c r="AE47" s="12">
        <f t="shared" ref="AE47" si="34">AE48</f>
        <v>10</v>
      </c>
    </row>
    <row r="48" spans="1:37" x14ac:dyDescent="0.25">
      <c r="A48" s="78"/>
      <c r="B48" s="217" t="str">
        <f>IF(B47="", "", IF(IFERROR(INDEX('Dev Settings'!$L$10:$L$29, MATCH(B47, 'Dev Settings'!$B$10:$B$29, 0)), "")="", "", IFERROR(INDEX('Dev Settings'!$L$10:$L$29, MATCH(B47, 'Dev Settings'!$B$10:$B$29, 0)), "")))</f>
        <v/>
      </c>
      <c r="C48" s="217"/>
      <c r="D48" s="217"/>
      <c r="E48" s="78"/>
      <c r="F48" s="424" t="str">
        <f t="shared" ref="F48" si="35">IFERROR($AK$8*$AK$5/$AK48, "")</f>
        <v/>
      </c>
      <c r="G48" s="424"/>
      <c r="H48" s="424"/>
      <c r="I48" s="424"/>
      <c r="J48" s="424"/>
      <c r="K48" s="424"/>
      <c r="L48" s="424"/>
      <c r="M48" s="78"/>
      <c r="N48" s="78"/>
      <c r="O48" s="424" t="str">
        <f t="shared" ref="O48" si="36">IFERROR($AK$8/$AK$5*$AK48, "")</f>
        <v/>
      </c>
      <c r="P48" s="424"/>
      <c r="Q48" s="424"/>
      <c r="R48" s="424"/>
      <c r="S48" s="424"/>
      <c r="T48" s="424"/>
      <c r="U48" s="424"/>
      <c r="V48" s="78"/>
      <c r="AE48" s="218">
        <f t="shared" ref="AE48" si="37">AE44+1</f>
        <v>10</v>
      </c>
      <c r="AI48" s="341" t="str">
        <f t="shared" ref="AI48" si="38">IF($B47="", "", "X")</f>
        <v/>
      </c>
      <c r="AK48" s="341" t="str">
        <f>IF($B47="", "", IFERROR(INDEX(Trades!$DC$8:$DC$27, MATCH($B47, Trades!$DD$8:$DD$27, 0)), ""))</f>
        <v/>
      </c>
    </row>
    <row r="49" spans="1:37" x14ac:dyDescent="0.25">
      <c r="A49" s="78"/>
      <c r="B49" s="217"/>
      <c r="C49" s="217"/>
      <c r="D49" s="217"/>
      <c r="E49" s="78"/>
      <c r="F49" s="424"/>
      <c r="G49" s="424"/>
      <c r="H49" s="424"/>
      <c r="I49" s="424"/>
      <c r="J49" s="424"/>
      <c r="K49" s="424"/>
      <c r="L49" s="424"/>
      <c r="M49" s="78"/>
      <c r="N49" s="78"/>
      <c r="O49" s="424"/>
      <c r="P49" s="424"/>
      <c r="Q49" s="424"/>
      <c r="R49" s="424"/>
      <c r="S49" s="424"/>
      <c r="T49" s="424"/>
      <c r="U49" s="424"/>
      <c r="V49" s="78"/>
      <c r="AE49" s="219"/>
      <c r="AI49" s="342"/>
      <c r="AK49" s="342"/>
    </row>
    <row r="50" spans="1:37" x14ac:dyDescent="0.2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</row>
    <row r="51" spans="1:37" x14ac:dyDescent="0.25">
      <c r="A51" s="78"/>
      <c r="B51" s="216" t="str">
        <f>IFERROR(INDEX(Trades!$DD$8:$DD$27, MATCH($AE51, Trades!$EC$8:$EC$27, 0)), "")</f>
        <v/>
      </c>
      <c r="C51" s="216"/>
      <c r="D51" s="216"/>
      <c r="E51" s="78"/>
      <c r="F51" s="216" t="str">
        <f>IF(OR($M$5="", $B51=""), "", CONCATENATE("Buy below for ", $M$5, " 1"))</f>
        <v/>
      </c>
      <c r="G51" s="216"/>
      <c r="H51" s="216"/>
      <c r="I51" s="216"/>
      <c r="J51" s="216"/>
      <c r="K51" s="216"/>
      <c r="L51" s="216"/>
      <c r="M51" s="78"/>
      <c r="N51" s="78"/>
      <c r="O51" s="216" t="str">
        <f>IF(OR($M$5="", $B51=""), "", CONCATENATE("Cost ", $M$5, " 1 to buy"))</f>
        <v/>
      </c>
      <c r="P51" s="216"/>
      <c r="Q51" s="216"/>
      <c r="R51" s="216"/>
      <c r="S51" s="216"/>
      <c r="T51" s="216"/>
      <c r="U51" s="216"/>
      <c r="V51" s="78"/>
      <c r="AE51" s="12">
        <f t="shared" ref="AE51" si="39">AE52</f>
        <v>11</v>
      </c>
    </row>
    <row r="52" spans="1:37" x14ac:dyDescent="0.25">
      <c r="A52" s="78"/>
      <c r="B52" s="217" t="str">
        <f>IF(B51="", "", IF(IFERROR(INDEX('Dev Settings'!$L$10:$L$29, MATCH(B51, 'Dev Settings'!$B$10:$B$29, 0)), "")="", "", IFERROR(INDEX('Dev Settings'!$L$10:$L$29, MATCH(B51, 'Dev Settings'!$B$10:$B$29, 0)), "")))</f>
        <v/>
      </c>
      <c r="C52" s="217"/>
      <c r="D52" s="217"/>
      <c r="E52" s="78"/>
      <c r="F52" s="424" t="str">
        <f t="shared" ref="F52" si="40">IFERROR($AK$8*$AK$5/$AK52, "")</f>
        <v/>
      </c>
      <c r="G52" s="424"/>
      <c r="H52" s="424"/>
      <c r="I52" s="424"/>
      <c r="J52" s="424"/>
      <c r="K52" s="424"/>
      <c r="L52" s="424"/>
      <c r="M52" s="78"/>
      <c r="N52" s="78"/>
      <c r="O52" s="424" t="str">
        <f t="shared" ref="O52" si="41">IFERROR($AK$8/$AK$5*$AK52, "")</f>
        <v/>
      </c>
      <c r="P52" s="424"/>
      <c r="Q52" s="424"/>
      <c r="R52" s="424"/>
      <c r="S52" s="424"/>
      <c r="T52" s="424"/>
      <c r="U52" s="424"/>
      <c r="V52" s="78"/>
      <c r="AE52" s="218">
        <f t="shared" ref="AE52" si="42">AE48+1</f>
        <v>11</v>
      </c>
      <c r="AI52" s="341" t="str">
        <f t="shared" ref="AI52" si="43">IF($B51="", "", "X")</f>
        <v/>
      </c>
      <c r="AK52" s="341" t="str">
        <f>IF($B51="", "", IFERROR(INDEX(Trades!$DC$8:$DC$27, MATCH($B51, Trades!$DD$8:$DD$27, 0)), ""))</f>
        <v/>
      </c>
    </row>
    <row r="53" spans="1:37" x14ac:dyDescent="0.25">
      <c r="A53" s="78"/>
      <c r="B53" s="217"/>
      <c r="C53" s="217"/>
      <c r="D53" s="217"/>
      <c r="E53" s="78"/>
      <c r="F53" s="424"/>
      <c r="G53" s="424"/>
      <c r="H53" s="424"/>
      <c r="I53" s="424"/>
      <c r="J53" s="424"/>
      <c r="K53" s="424"/>
      <c r="L53" s="424"/>
      <c r="M53" s="78"/>
      <c r="N53" s="78"/>
      <c r="O53" s="424"/>
      <c r="P53" s="424"/>
      <c r="Q53" s="424"/>
      <c r="R53" s="424"/>
      <c r="S53" s="424"/>
      <c r="T53" s="424"/>
      <c r="U53" s="424"/>
      <c r="V53" s="78"/>
      <c r="AE53" s="219"/>
      <c r="AI53" s="342"/>
      <c r="AK53" s="342"/>
    </row>
    <row r="54" spans="1:37" x14ac:dyDescent="0.2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</row>
    <row r="55" spans="1:37" x14ac:dyDescent="0.25">
      <c r="A55" s="78"/>
      <c r="B55" s="216" t="str">
        <f>IFERROR(INDEX(Trades!$DD$8:$DD$27, MATCH($AE55, Trades!$EC$8:$EC$27, 0)), "")</f>
        <v/>
      </c>
      <c r="C55" s="216"/>
      <c r="D55" s="216"/>
      <c r="E55" s="78"/>
      <c r="F55" s="216" t="str">
        <f>IF(OR($M$5="", $B55=""), "", CONCATENATE("Buy below for ", $M$5, " 1"))</f>
        <v/>
      </c>
      <c r="G55" s="216"/>
      <c r="H55" s="216"/>
      <c r="I55" s="216"/>
      <c r="J55" s="216"/>
      <c r="K55" s="216"/>
      <c r="L55" s="216"/>
      <c r="M55" s="78"/>
      <c r="N55" s="78"/>
      <c r="O55" s="216" t="str">
        <f>IF(OR($M$5="", $B55=""), "", CONCATENATE("Cost ", $M$5, " 1 to buy"))</f>
        <v/>
      </c>
      <c r="P55" s="216"/>
      <c r="Q55" s="216"/>
      <c r="R55" s="216"/>
      <c r="S55" s="216"/>
      <c r="T55" s="216"/>
      <c r="U55" s="216"/>
      <c r="V55" s="78"/>
      <c r="AE55" s="12">
        <f t="shared" ref="AE55" si="44">AE56</f>
        <v>12</v>
      </c>
    </row>
    <row r="56" spans="1:37" x14ac:dyDescent="0.25">
      <c r="A56" s="78"/>
      <c r="B56" s="217" t="str">
        <f>IF(B55="", "", IF(IFERROR(INDEX('Dev Settings'!$L$10:$L$29, MATCH(B55, 'Dev Settings'!$B$10:$B$29, 0)), "")="", "", IFERROR(INDEX('Dev Settings'!$L$10:$L$29, MATCH(B55, 'Dev Settings'!$B$10:$B$29, 0)), "")))</f>
        <v/>
      </c>
      <c r="C56" s="217"/>
      <c r="D56" s="217"/>
      <c r="E56" s="78"/>
      <c r="F56" s="424" t="str">
        <f t="shared" ref="F56" si="45">IFERROR($AK$8*$AK$5/$AK56, "")</f>
        <v/>
      </c>
      <c r="G56" s="424"/>
      <c r="H56" s="424"/>
      <c r="I56" s="424"/>
      <c r="J56" s="424"/>
      <c r="K56" s="424"/>
      <c r="L56" s="424"/>
      <c r="M56" s="78"/>
      <c r="N56" s="78"/>
      <c r="O56" s="424" t="str">
        <f t="shared" ref="O56" si="46">IFERROR($AK$8/$AK$5*$AK56, "")</f>
        <v/>
      </c>
      <c r="P56" s="424"/>
      <c r="Q56" s="424"/>
      <c r="R56" s="424"/>
      <c r="S56" s="424"/>
      <c r="T56" s="424"/>
      <c r="U56" s="424"/>
      <c r="V56" s="78"/>
      <c r="AE56" s="218">
        <f t="shared" ref="AE56" si="47">AE52+1</f>
        <v>12</v>
      </c>
      <c r="AI56" s="341" t="str">
        <f t="shared" ref="AI56" si="48">IF($B55="", "", "X")</f>
        <v/>
      </c>
      <c r="AK56" s="341" t="str">
        <f>IF($B55="", "", IFERROR(INDEX(Trades!$DC$8:$DC$27, MATCH($B55, Trades!$DD$8:$DD$27, 0)), ""))</f>
        <v/>
      </c>
    </row>
    <row r="57" spans="1:37" x14ac:dyDescent="0.25">
      <c r="A57" s="78"/>
      <c r="B57" s="217"/>
      <c r="C57" s="217"/>
      <c r="D57" s="217"/>
      <c r="E57" s="78"/>
      <c r="F57" s="424"/>
      <c r="G57" s="424"/>
      <c r="H57" s="424"/>
      <c r="I57" s="424"/>
      <c r="J57" s="424"/>
      <c r="K57" s="424"/>
      <c r="L57" s="424"/>
      <c r="M57" s="78"/>
      <c r="N57" s="78"/>
      <c r="O57" s="424"/>
      <c r="P57" s="424"/>
      <c r="Q57" s="424"/>
      <c r="R57" s="424"/>
      <c r="S57" s="424"/>
      <c r="T57" s="424"/>
      <c r="U57" s="424"/>
      <c r="V57" s="78"/>
      <c r="AE57" s="219"/>
      <c r="AI57" s="342"/>
      <c r="AK57" s="342"/>
    </row>
    <row r="58" spans="1:37" x14ac:dyDescent="0.2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</row>
    <row r="59" spans="1:37" x14ac:dyDescent="0.25">
      <c r="A59" s="78"/>
      <c r="B59" s="216" t="str">
        <f>IFERROR(INDEX(Trades!$DD$8:$DD$27, MATCH($AE59, Trades!$EC$8:$EC$27, 0)), "")</f>
        <v/>
      </c>
      <c r="C59" s="216"/>
      <c r="D59" s="216"/>
      <c r="E59" s="78"/>
      <c r="F59" s="216" t="str">
        <f>IF(OR($M$5="", $B59=""), "", CONCATENATE("Buy below for ", $M$5, " 1"))</f>
        <v/>
      </c>
      <c r="G59" s="216"/>
      <c r="H59" s="216"/>
      <c r="I59" s="216"/>
      <c r="J59" s="216"/>
      <c r="K59" s="216"/>
      <c r="L59" s="216"/>
      <c r="M59" s="78"/>
      <c r="N59" s="78"/>
      <c r="O59" s="216" t="str">
        <f>IF(OR($M$5="", $B59=""), "", CONCATENATE("Cost ", $M$5, " 1 to buy"))</f>
        <v/>
      </c>
      <c r="P59" s="216"/>
      <c r="Q59" s="216"/>
      <c r="R59" s="216"/>
      <c r="S59" s="216"/>
      <c r="T59" s="216"/>
      <c r="U59" s="216"/>
      <c r="V59" s="78"/>
      <c r="AE59" s="12">
        <f t="shared" ref="AE59" si="49">AE60</f>
        <v>13</v>
      </c>
    </row>
    <row r="60" spans="1:37" x14ac:dyDescent="0.25">
      <c r="A60" s="78"/>
      <c r="B60" s="217" t="str">
        <f>IF(B59="", "", IF(IFERROR(INDEX('Dev Settings'!$L$10:$L$29, MATCH(B59, 'Dev Settings'!$B$10:$B$29, 0)), "")="", "", IFERROR(INDEX('Dev Settings'!$L$10:$L$29, MATCH(B59, 'Dev Settings'!$B$10:$B$29, 0)), "")))</f>
        <v/>
      </c>
      <c r="C60" s="217"/>
      <c r="D60" s="217"/>
      <c r="E60" s="78"/>
      <c r="F60" s="424" t="str">
        <f t="shared" ref="F60" si="50">IFERROR($AK$8*$AK$5/$AK60, "")</f>
        <v/>
      </c>
      <c r="G60" s="424"/>
      <c r="H60" s="424"/>
      <c r="I60" s="424"/>
      <c r="J60" s="424"/>
      <c r="K60" s="424"/>
      <c r="L60" s="424"/>
      <c r="M60" s="78"/>
      <c r="N60" s="78"/>
      <c r="O60" s="424" t="str">
        <f t="shared" ref="O60" si="51">IFERROR($AK$8/$AK$5*$AK60, "")</f>
        <v/>
      </c>
      <c r="P60" s="424"/>
      <c r="Q60" s="424"/>
      <c r="R60" s="424"/>
      <c r="S60" s="424"/>
      <c r="T60" s="424"/>
      <c r="U60" s="424"/>
      <c r="V60" s="78"/>
      <c r="AE60" s="218">
        <f t="shared" ref="AE60" si="52">AE56+1</f>
        <v>13</v>
      </c>
      <c r="AI60" s="341" t="str">
        <f t="shared" ref="AI60" si="53">IF($B59="", "", "X")</f>
        <v/>
      </c>
      <c r="AK60" s="341" t="str">
        <f>IF($B59="", "", IFERROR(INDEX(Trades!$DC$8:$DC$27, MATCH($B59, Trades!$DD$8:$DD$27, 0)), ""))</f>
        <v/>
      </c>
    </row>
    <row r="61" spans="1:37" x14ac:dyDescent="0.25">
      <c r="A61" s="78"/>
      <c r="B61" s="217"/>
      <c r="C61" s="217"/>
      <c r="D61" s="217"/>
      <c r="E61" s="78"/>
      <c r="F61" s="424"/>
      <c r="G61" s="424"/>
      <c r="H61" s="424"/>
      <c r="I61" s="424"/>
      <c r="J61" s="424"/>
      <c r="K61" s="424"/>
      <c r="L61" s="424"/>
      <c r="M61" s="78"/>
      <c r="N61" s="78"/>
      <c r="O61" s="424"/>
      <c r="P61" s="424"/>
      <c r="Q61" s="424"/>
      <c r="R61" s="424"/>
      <c r="S61" s="424"/>
      <c r="T61" s="424"/>
      <c r="U61" s="424"/>
      <c r="V61" s="78"/>
      <c r="AE61" s="219"/>
      <c r="AI61" s="342"/>
      <c r="AK61" s="342"/>
    </row>
    <row r="62" spans="1:37" x14ac:dyDescent="0.2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</row>
    <row r="63" spans="1:37" x14ac:dyDescent="0.25">
      <c r="A63" s="78"/>
      <c r="B63" s="216" t="str">
        <f>IFERROR(INDEX(Trades!$DD$8:$DD$27, MATCH($AE63, Trades!$EC$8:$EC$27, 0)), "")</f>
        <v/>
      </c>
      <c r="C63" s="216"/>
      <c r="D63" s="216"/>
      <c r="E63" s="78"/>
      <c r="F63" s="216" t="str">
        <f>IF(OR($M$5="", $B63=""), "", CONCATENATE("Buy below for ", $M$5, " 1"))</f>
        <v/>
      </c>
      <c r="G63" s="216"/>
      <c r="H63" s="216"/>
      <c r="I63" s="216"/>
      <c r="J63" s="216"/>
      <c r="K63" s="216"/>
      <c r="L63" s="216"/>
      <c r="M63" s="78"/>
      <c r="N63" s="78"/>
      <c r="O63" s="216" t="str">
        <f>IF(OR($M$5="", $B63=""), "", CONCATENATE("Cost ", $M$5, " 1 to buy"))</f>
        <v/>
      </c>
      <c r="P63" s="216"/>
      <c r="Q63" s="216"/>
      <c r="R63" s="216"/>
      <c r="S63" s="216"/>
      <c r="T63" s="216"/>
      <c r="U63" s="216"/>
      <c r="V63" s="78"/>
      <c r="AE63" s="12">
        <f t="shared" ref="AE63" si="54">AE64</f>
        <v>14</v>
      </c>
    </row>
    <row r="64" spans="1:37" x14ac:dyDescent="0.25">
      <c r="A64" s="78"/>
      <c r="B64" s="217" t="str">
        <f>IF(B63="", "", IF(IFERROR(INDEX('Dev Settings'!$L$10:$L$29, MATCH(B63, 'Dev Settings'!$B$10:$B$29, 0)), "")="", "", IFERROR(INDEX('Dev Settings'!$L$10:$L$29, MATCH(B63, 'Dev Settings'!$B$10:$B$29, 0)), "")))</f>
        <v/>
      </c>
      <c r="C64" s="217"/>
      <c r="D64" s="217"/>
      <c r="E64" s="78"/>
      <c r="F64" s="424" t="str">
        <f t="shared" ref="F64" si="55">IFERROR($AK$8*$AK$5/$AK64, "")</f>
        <v/>
      </c>
      <c r="G64" s="424"/>
      <c r="H64" s="424"/>
      <c r="I64" s="424"/>
      <c r="J64" s="424"/>
      <c r="K64" s="424"/>
      <c r="L64" s="424"/>
      <c r="M64" s="78"/>
      <c r="N64" s="78"/>
      <c r="O64" s="424" t="str">
        <f t="shared" ref="O64" si="56">IFERROR($AK$8/$AK$5*$AK64, "")</f>
        <v/>
      </c>
      <c r="P64" s="424"/>
      <c r="Q64" s="424"/>
      <c r="R64" s="424"/>
      <c r="S64" s="424"/>
      <c r="T64" s="424"/>
      <c r="U64" s="424"/>
      <c r="V64" s="78"/>
      <c r="AE64" s="218">
        <f t="shared" ref="AE64" si="57">AE60+1</f>
        <v>14</v>
      </c>
      <c r="AI64" s="341" t="str">
        <f t="shared" ref="AI64" si="58">IF($B63="", "", "X")</f>
        <v/>
      </c>
      <c r="AK64" s="341" t="str">
        <f>IF($B63="", "", IFERROR(INDEX(Trades!$DC$8:$DC$27, MATCH($B63, Trades!$DD$8:$DD$27, 0)), ""))</f>
        <v/>
      </c>
    </row>
    <row r="65" spans="1:37" x14ac:dyDescent="0.25">
      <c r="A65" s="78"/>
      <c r="B65" s="217"/>
      <c r="C65" s="217"/>
      <c r="D65" s="217"/>
      <c r="E65" s="78"/>
      <c r="F65" s="424"/>
      <c r="G65" s="424"/>
      <c r="H65" s="424"/>
      <c r="I65" s="424"/>
      <c r="J65" s="424"/>
      <c r="K65" s="424"/>
      <c r="L65" s="424"/>
      <c r="M65" s="78"/>
      <c r="N65" s="78"/>
      <c r="O65" s="424"/>
      <c r="P65" s="424"/>
      <c r="Q65" s="424"/>
      <c r="R65" s="424"/>
      <c r="S65" s="424"/>
      <c r="T65" s="424"/>
      <c r="U65" s="424"/>
      <c r="V65" s="78"/>
      <c r="AE65" s="219"/>
      <c r="AI65" s="342"/>
      <c r="AK65" s="342"/>
    </row>
    <row r="66" spans="1:37" x14ac:dyDescent="0.2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</row>
    <row r="67" spans="1:37" x14ac:dyDescent="0.25">
      <c r="A67" s="78"/>
      <c r="B67" s="216" t="str">
        <f>IFERROR(INDEX(Trades!$DD$8:$DD$27, MATCH($AE67, Trades!$EC$8:$EC$27, 0)), "")</f>
        <v/>
      </c>
      <c r="C67" s="216"/>
      <c r="D67" s="216"/>
      <c r="E67" s="78"/>
      <c r="F67" s="216" t="str">
        <f>IF(OR($M$5="", $B67=""), "", CONCATENATE("Buy below for ", $M$5, " 1"))</f>
        <v/>
      </c>
      <c r="G67" s="216"/>
      <c r="H67" s="216"/>
      <c r="I67" s="216"/>
      <c r="J67" s="216"/>
      <c r="K67" s="216"/>
      <c r="L67" s="216"/>
      <c r="M67" s="78"/>
      <c r="N67" s="78"/>
      <c r="O67" s="216" t="str">
        <f>IF(OR($M$5="", $B67=""), "", CONCATENATE("Cost ", $M$5, " 1 to buy"))</f>
        <v/>
      </c>
      <c r="P67" s="216"/>
      <c r="Q67" s="216"/>
      <c r="R67" s="216"/>
      <c r="S67" s="216"/>
      <c r="T67" s="216"/>
      <c r="U67" s="216"/>
      <c r="V67" s="78"/>
      <c r="AE67" s="12">
        <f t="shared" ref="AE67:AE87" si="59">AE68</f>
        <v>15</v>
      </c>
    </row>
    <row r="68" spans="1:37" x14ac:dyDescent="0.25">
      <c r="A68" s="78"/>
      <c r="B68" s="217" t="str">
        <f>IF(B67="", "", IF(IFERROR(INDEX('Dev Settings'!$L$10:$L$29, MATCH(B67, 'Dev Settings'!$B$10:$B$29, 0)), "")="", "", IFERROR(INDEX('Dev Settings'!$L$10:$L$29, MATCH(B67, 'Dev Settings'!$B$10:$B$29, 0)), "")))</f>
        <v/>
      </c>
      <c r="C68" s="217"/>
      <c r="D68" s="217"/>
      <c r="E68" s="78"/>
      <c r="F68" s="424" t="str">
        <f t="shared" ref="F68" si="60">IFERROR($AK$8*$AK$5/$AK68, "")</f>
        <v/>
      </c>
      <c r="G68" s="424"/>
      <c r="H68" s="424"/>
      <c r="I68" s="424"/>
      <c r="J68" s="424"/>
      <c r="K68" s="424"/>
      <c r="L68" s="424"/>
      <c r="M68" s="78"/>
      <c r="N68" s="78"/>
      <c r="O68" s="424" t="str">
        <f t="shared" ref="O68" si="61">IFERROR($AK$8/$AK$5*$AK68, "")</f>
        <v/>
      </c>
      <c r="P68" s="424"/>
      <c r="Q68" s="424"/>
      <c r="R68" s="424"/>
      <c r="S68" s="424"/>
      <c r="T68" s="424"/>
      <c r="U68" s="424"/>
      <c r="V68" s="78"/>
      <c r="AE68" s="218">
        <f t="shared" ref="AE68" si="62">AE64+1</f>
        <v>15</v>
      </c>
      <c r="AI68" s="341" t="str">
        <f t="shared" ref="AI68" si="63">IF($B67="", "", "X")</f>
        <v/>
      </c>
      <c r="AK68" s="341" t="str">
        <f>IF($B67="", "", IFERROR(INDEX(Trades!$DC$8:$DC$27, MATCH($B67, Trades!$DD$8:$DD$27, 0)), ""))</f>
        <v/>
      </c>
    </row>
    <row r="69" spans="1:37" x14ac:dyDescent="0.25">
      <c r="A69" s="78"/>
      <c r="B69" s="217"/>
      <c r="C69" s="217"/>
      <c r="D69" s="217"/>
      <c r="E69" s="78"/>
      <c r="F69" s="424"/>
      <c r="G69" s="424"/>
      <c r="H69" s="424"/>
      <c r="I69" s="424"/>
      <c r="J69" s="424"/>
      <c r="K69" s="424"/>
      <c r="L69" s="424"/>
      <c r="M69" s="78"/>
      <c r="N69" s="78"/>
      <c r="O69" s="424"/>
      <c r="P69" s="424"/>
      <c r="Q69" s="424"/>
      <c r="R69" s="424"/>
      <c r="S69" s="424"/>
      <c r="T69" s="424"/>
      <c r="U69" s="424"/>
      <c r="V69" s="78"/>
      <c r="AE69" s="219"/>
      <c r="AI69" s="342"/>
      <c r="AK69" s="342"/>
    </row>
    <row r="70" spans="1:37" x14ac:dyDescent="0.25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</row>
    <row r="71" spans="1:37" x14ac:dyDescent="0.25">
      <c r="A71" s="78"/>
      <c r="B71" s="216" t="str">
        <f>IFERROR(INDEX(Trades!$DD$8:$DD$27, MATCH($AE71, Trades!$EC$8:$EC$27, 0)), "")</f>
        <v/>
      </c>
      <c r="C71" s="216"/>
      <c r="D71" s="216"/>
      <c r="E71" s="78"/>
      <c r="F71" s="216" t="str">
        <f>IF(OR($M$5="", $B71=""), "", CONCATENATE("Buy below for ", $M$5, " 1"))</f>
        <v/>
      </c>
      <c r="G71" s="216"/>
      <c r="H71" s="216"/>
      <c r="I71" s="216"/>
      <c r="J71" s="216"/>
      <c r="K71" s="216"/>
      <c r="L71" s="216"/>
      <c r="M71" s="78"/>
      <c r="N71" s="78"/>
      <c r="O71" s="216" t="str">
        <f>IF(OR($M$5="", $B71=""), "", CONCATENATE("Cost ", $M$5, " 1 to buy"))</f>
        <v/>
      </c>
      <c r="P71" s="216"/>
      <c r="Q71" s="216"/>
      <c r="R71" s="216"/>
      <c r="S71" s="216"/>
      <c r="T71" s="216"/>
      <c r="U71" s="216"/>
      <c r="V71" s="78"/>
      <c r="AE71" s="12">
        <f t="shared" si="59"/>
        <v>16</v>
      </c>
    </row>
    <row r="72" spans="1:37" x14ac:dyDescent="0.25">
      <c r="A72" s="78"/>
      <c r="B72" s="217" t="str">
        <f>IF(B71="", "", IF(IFERROR(INDEX('Dev Settings'!$L$10:$L$29, MATCH(B71, 'Dev Settings'!$B$10:$B$29, 0)), "")="", "", IFERROR(INDEX('Dev Settings'!$L$10:$L$29, MATCH(B71, 'Dev Settings'!$B$10:$B$29, 0)), "")))</f>
        <v/>
      </c>
      <c r="C72" s="217"/>
      <c r="D72" s="217"/>
      <c r="E72" s="78"/>
      <c r="F72" s="424" t="str">
        <f t="shared" ref="F72" si="64">IFERROR($AK$8*$AK$5/$AK72, "")</f>
        <v/>
      </c>
      <c r="G72" s="424"/>
      <c r="H72" s="424"/>
      <c r="I72" s="424"/>
      <c r="J72" s="424"/>
      <c r="K72" s="424"/>
      <c r="L72" s="424"/>
      <c r="M72" s="78"/>
      <c r="N72" s="78"/>
      <c r="O72" s="424" t="str">
        <f t="shared" ref="O72" si="65">IFERROR($AK$8/$AK$5*$AK72, "")</f>
        <v/>
      </c>
      <c r="P72" s="424"/>
      <c r="Q72" s="424"/>
      <c r="R72" s="424"/>
      <c r="S72" s="424"/>
      <c r="T72" s="424"/>
      <c r="U72" s="424"/>
      <c r="V72" s="78"/>
      <c r="AE72" s="218">
        <f t="shared" ref="AE72:AE88" si="66">AE68+1</f>
        <v>16</v>
      </c>
      <c r="AI72" s="341" t="str">
        <f t="shared" ref="AI72" si="67">IF($B71="", "", "X")</f>
        <v/>
      </c>
      <c r="AK72" s="341" t="str">
        <f>IF($B71="", "", IFERROR(INDEX(Trades!$DC$8:$DC$27, MATCH($B71, Trades!$DD$8:$DD$27, 0)), ""))</f>
        <v/>
      </c>
    </row>
    <row r="73" spans="1:37" x14ac:dyDescent="0.25">
      <c r="A73" s="78"/>
      <c r="B73" s="217"/>
      <c r="C73" s="217"/>
      <c r="D73" s="217"/>
      <c r="E73" s="78"/>
      <c r="F73" s="424"/>
      <c r="G73" s="424"/>
      <c r="H73" s="424"/>
      <c r="I73" s="424"/>
      <c r="J73" s="424"/>
      <c r="K73" s="424"/>
      <c r="L73" s="424"/>
      <c r="M73" s="78"/>
      <c r="N73" s="78"/>
      <c r="O73" s="424"/>
      <c r="P73" s="424"/>
      <c r="Q73" s="424"/>
      <c r="R73" s="424"/>
      <c r="S73" s="424"/>
      <c r="T73" s="424"/>
      <c r="U73" s="424"/>
      <c r="V73" s="78"/>
      <c r="AE73" s="219"/>
      <c r="AI73" s="342"/>
      <c r="AK73" s="342"/>
    </row>
    <row r="74" spans="1:37" x14ac:dyDescent="0.25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</row>
    <row r="75" spans="1:37" x14ac:dyDescent="0.25">
      <c r="A75" s="78"/>
      <c r="B75" s="216" t="str">
        <f>IFERROR(INDEX(Trades!$DD$8:$DD$27, MATCH($AE75, Trades!$EC$8:$EC$27, 0)), "")</f>
        <v/>
      </c>
      <c r="C75" s="216"/>
      <c r="D75" s="216"/>
      <c r="E75" s="78"/>
      <c r="F75" s="216" t="str">
        <f>IF(OR($M$5="", $B75=""), "", CONCATENATE("Buy below for ", $M$5, " 1"))</f>
        <v/>
      </c>
      <c r="G75" s="216"/>
      <c r="H75" s="216"/>
      <c r="I75" s="216"/>
      <c r="J75" s="216"/>
      <c r="K75" s="216"/>
      <c r="L75" s="216"/>
      <c r="M75" s="78"/>
      <c r="N75" s="78"/>
      <c r="O75" s="216" t="str">
        <f>IF(OR($M$5="", $B75=""), "", CONCATENATE("Cost ", $M$5, " 1 to buy"))</f>
        <v/>
      </c>
      <c r="P75" s="216"/>
      <c r="Q75" s="216"/>
      <c r="R75" s="216"/>
      <c r="S75" s="216"/>
      <c r="T75" s="216"/>
      <c r="U75" s="216"/>
      <c r="V75" s="78"/>
      <c r="AE75" s="12">
        <f t="shared" si="59"/>
        <v>17</v>
      </c>
    </row>
    <row r="76" spans="1:37" x14ac:dyDescent="0.25">
      <c r="A76" s="78"/>
      <c r="B76" s="217" t="str">
        <f>IF(B75="", "", IF(IFERROR(INDEX('Dev Settings'!$L$10:$L$29, MATCH(B75, 'Dev Settings'!$B$10:$B$29, 0)), "")="", "", IFERROR(INDEX('Dev Settings'!$L$10:$L$29, MATCH(B75, 'Dev Settings'!$B$10:$B$29, 0)), "")))</f>
        <v/>
      </c>
      <c r="C76" s="217"/>
      <c r="D76" s="217"/>
      <c r="E76" s="78"/>
      <c r="F76" s="424" t="str">
        <f t="shared" ref="F76" si="68">IFERROR($AK$8*$AK$5/$AK76, "")</f>
        <v/>
      </c>
      <c r="G76" s="424"/>
      <c r="H76" s="424"/>
      <c r="I76" s="424"/>
      <c r="J76" s="424"/>
      <c r="K76" s="424"/>
      <c r="L76" s="424"/>
      <c r="M76" s="78"/>
      <c r="N76" s="78"/>
      <c r="O76" s="424" t="str">
        <f t="shared" ref="O76" si="69">IFERROR($AK$8/$AK$5*$AK76, "")</f>
        <v/>
      </c>
      <c r="P76" s="424"/>
      <c r="Q76" s="424"/>
      <c r="R76" s="424"/>
      <c r="S76" s="424"/>
      <c r="T76" s="424"/>
      <c r="U76" s="424"/>
      <c r="V76" s="78"/>
      <c r="AE76" s="218">
        <f t="shared" si="66"/>
        <v>17</v>
      </c>
      <c r="AI76" s="341" t="str">
        <f t="shared" ref="AI76" si="70">IF($B75="", "", "X")</f>
        <v/>
      </c>
      <c r="AK76" s="341" t="str">
        <f>IF($B75="", "", IFERROR(INDEX(Trades!$DC$8:$DC$27, MATCH($B75, Trades!$DD$8:$DD$27, 0)), ""))</f>
        <v/>
      </c>
    </row>
    <row r="77" spans="1:37" x14ac:dyDescent="0.25">
      <c r="A77" s="78"/>
      <c r="B77" s="217"/>
      <c r="C77" s="217"/>
      <c r="D77" s="217"/>
      <c r="E77" s="78"/>
      <c r="F77" s="424"/>
      <c r="G77" s="424"/>
      <c r="H77" s="424"/>
      <c r="I77" s="424"/>
      <c r="J77" s="424"/>
      <c r="K77" s="424"/>
      <c r="L77" s="424"/>
      <c r="M77" s="78"/>
      <c r="N77" s="78"/>
      <c r="O77" s="424"/>
      <c r="P77" s="424"/>
      <c r="Q77" s="424"/>
      <c r="R77" s="424"/>
      <c r="S77" s="424"/>
      <c r="T77" s="424"/>
      <c r="U77" s="424"/>
      <c r="V77" s="78"/>
      <c r="AE77" s="219"/>
      <c r="AI77" s="342"/>
      <c r="AK77" s="342"/>
    </row>
    <row r="78" spans="1:37" x14ac:dyDescent="0.25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</row>
    <row r="79" spans="1:37" x14ac:dyDescent="0.25">
      <c r="A79" s="78"/>
      <c r="B79" s="216" t="str">
        <f>IFERROR(INDEX(Trades!$DD$8:$DD$27, MATCH($AE79, Trades!$EC$8:$EC$27, 0)), "")</f>
        <v/>
      </c>
      <c r="C79" s="216"/>
      <c r="D79" s="216"/>
      <c r="E79" s="78"/>
      <c r="F79" s="216" t="str">
        <f>IF(OR($M$5="", $B79=""), "", CONCATENATE("Buy below for ", $M$5, " 1"))</f>
        <v/>
      </c>
      <c r="G79" s="216"/>
      <c r="H79" s="216"/>
      <c r="I79" s="216"/>
      <c r="J79" s="216"/>
      <c r="K79" s="216"/>
      <c r="L79" s="216"/>
      <c r="M79" s="78"/>
      <c r="N79" s="78"/>
      <c r="O79" s="216" t="str">
        <f>IF(OR($M$5="", $B79=""), "", CONCATENATE("Cost ", $M$5, " 1 to buy"))</f>
        <v/>
      </c>
      <c r="P79" s="216"/>
      <c r="Q79" s="216"/>
      <c r="R79" s="216"/>
      <c r="S79" s="216"/>
      <c r="T79" s="216"/>
      <c r="U79" s="216"/>
      <c r="V79" s="78"/>
      <c r="AE79" s="12">
        <f t="shared" si="59"/>
        <v>18</v>
      </c>
    </row>
    <row r="80" spans="1:37" x14ac:dyDescent="0.25">
      <c r="A80" s="78"/>
      <c r="B80" s="217" t="str">
        <f>IF(B79="", "", IF(IFERROR(INDEX('Dev Settings'!$L$10:$L$29, MATCH(B79, 'Dev Settings'!$B$10:$B$29, 0)), "")="", "", IFERROR(INDEX('Dev Settings'!$L$10:$L$29, MATCH(B79, 'Dev Settings'!$B$10:$B$29, 0)), "")))</f>
        <v/>
      </c>
      <c r="C80" s="217"/>
      <c r="D80" s="217"/>
      <c r="E80" s="78"/>
      <c r="F80" s="424" t="str">
        <f t="shared" ref="F80" si="71">IFERROR($AK$8*$AK$5/$AK80, "")</f>
        <v/>
      </c>
      <c r="G80" s="424"/>
      <c r="H80" s="424"/>
      <c r="I80" s="424"/>
      <c r="J80" s="424"/>
      <c r="K80" s="424"/>
      <c r="L80" s="424"/>
      <c r="M80" s="78"/>
      <c r="N80" s="78"/>
      <c r="O80" s="424" t="str">
        <f t="shared" ref="O80" si="72">IFERROR($AK$8/$AK$5*$AK80, "")</f>
        <v/>
      </c>
      <c r="P80" s="424"/>
      <c r="Q80" s="424"/>
      <c r="R80" s="424"/>
      <c r="S80" s="424"/>
      <c r="T80" s="424"/>
      <c r="U80" s="424"/>
      <c r="V80" s="78"/>
      <c r="AE80" s="218">
        <f t="shared" si="66"/>
        <v>18</v>
      </c>
      <c r="AI80" s="341" t="str">
        <f t="shared" ref="AI80" si="73">IF($B79="", "", "X")</f>
        <v/>
      </c>
      <c r="AK80" s="341" t="str">
        <f>IF($B79="", "", IFERROR(INDEX(Trades!$DC$8:$DC$27, MATCH($B79, Trades!$DD$8:$DD$27, 0)), ""))</f>
        <v/>
      </c>
    </row>
    <row r="81" spans="1:37" x14ac:dyDescent="0.25">
      <c r="A81" s="78"/>
      <c r="B81" s="217"/>
      <c r="C81" s="217"/>
      <c r="D81" s="217"/>
      <c r="E81" s="78"/>
      <c r="F81" s="424"/>
      <c r="G81" s="424"/>
      <c r="H81" s="424"/>
      <c r="I81" s="424"/>
      <c r="J81" s="424"/>
      <c r="K81" s="424"/>
      <c r="L81" s="424"/>
      <c r="M81" s="78"/>
      <c r="N81" s="78"/>
      <c r="O81" s="424"/>
      <c r="P81" s="424"/>
      <c r="Q81" s="424"/>
      <c r="R81" s="424"/>
      <c r="S81" s="424"/>
      <c r="T81" s="424"/>
      <c r="U81" s="424"/>
      <c r="V81" s="78"/>
      <c r="AE81" s="219"/>
      <c r="AI81" s="342"/>
      <c r="AK81" s="342"/>
    </row>
    <row r="82" spans="1:37" x14ac:dyDescent="0.25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</row>
    <row r="83" spans="1:37" x14ac:dyDescent="0.25">
      <c r="A83" s="78"/>
      <c r="B83" s="216" t="str">
        <f>IFERROR(INDEX(Trades!$DD$8:$DD$27, MATCH($AE83, Trades!$EC$8:$EC$27, 0)), "")</f>
        <v/>
      </c>
      <c r="C83" s="216"/>
      <c r="D83" s="216"/>
      <c r="E83" s="78"/>
      <c r="F83" s="216" t="str">
        <f>IF(OR($M$5="", $B83=""), "", CONCATENATE("Buy below for ", $M$5, " 1"))</f>
        <v/>
      </c>
      <c r="G83" s="216"/>
      <c r="H83" s="216"/>
      <c r="I83" s="216"/>
      <c r="J83" s="216"/>
      <c r="K83" s="216"/>
      <c r="L83" s="216"/>
      <c r="M83" s="78"/>
      <c r="N83" s="78"/>
      <c r="O83" s="216" t="str">
        <f>IF(OR($M$5="", $B83=""), "", CONCATENATE("Cost ", $M$5, " 1 to buy"))</f>
        <v/>
      </c>
      <c r="P83" s="216"/>
      <c r="Q83" s="216"/>
      <c r="R83" s="216"/>
      <c r="S83" s="216"/>
      <c r="T83" s="216"/>
      <c r="U83" s="216"/>
      <c r="V83" s="78"/>
      <c r="AE83" s="12">
        <f t="shared" si="59"/>
        <v>19</v>
      </c>
    </row>
    <row r="84" spans="1:37" x14ac:dyDescent="0.25">
      <c r="A84" s="78"/>
      <c r="B84" s="217" t="str">
        <f>IF(B83="", "", IF(IFERROR(INDEX('Dev Settings'!$L$10:$L$29, MATCH(B83, 'Dev Settings'!$B$10:$B$29, 0)), "")="", "", IFERROR(INDEX('Dev Settings'!$L$10:$L$29, MATCH(B83, 'Dev Settings'!$B$10:$B$29, 0)), "")))</f>
        <v/>
      </c>
      <c r="C84" s="217"/>
      <c r="D84" s="217"/>
      <c r="E84" s="78"/>
      <c r="F84" s="424" t="str">
        <f t="shared" ref="F84" si="74">IFERROR($AK$8*$AK$5/$AK84, "")</f>
        <v/>
      </c>
      <c r="G84" s="424"/>
      <c r="H84" s="424"/>
      <c r="I84" s="424"/>
      <c r="J84" s="424"/>
      <c r="K84" s="424"/>
      <c r="L84" s="424"/>
      <c r="M84" s="78"/>
      <c r="N84" s="78"/>
      <c r="O84" s="424" t="str">
        <f t="shared" ref="O84" si="75">IFERROR($AK$8/$AK$5*$AK84, "")</f>
        <v/>
      </c>
      <c r="P84" s="424"/>
      <c r="Q84" s="424"/>
      <c r="R84" s="424"/>
      <c r="S84" s="424"/>
      <c r="T84" s="424"/>
      <c r="U84" s="424"/>
      <c r="V84" s="78"/>
      <c r="AE84" s="218">
        <f t="shared" si="66"/>
        <v>19</v>
      </c>
      <c r="AI84" s="341" t="str">
        <f t="shared" ref="AI84" si="76">IF($B83="", "", "X")</f>
        <v/>
      </c>
      <c r="AK84" s="341" t="str">
        <f>IF($B83="", "", IFERROR(INDEX(Trades!$DC$8:$DC$27, MATCH($B83, Trades!$DD$8:$DD$27, 0)), ""))</f>
        <v/>
      </c>
    </row>
    <row r="85" spans="1:37" x14ac:dyDescent="0.25">
      <c r="A85" s="78"/>
      <c r="B85" s="217"/>
      <c r="C85" s="217"/>
      <c r="D85" s="217"/>
      <c r="E85" s="78"/>
      <c r="F85" s="424"/>
      <c r="G85" s="424"/>
      <c r="H85" s="424"/>
      <c r="I85" s="424"/>
      <c r="J85" s="424"/>
      <c r="K85" s="424"/>
      <c r="L85" s="424"/>
      <c r="M85" s="78"/>
      <c r="N85" s="78"/>
      <c r="O85" s="424"/>
      <c r="P85" s="424"/>
      <c r="Q85" s="424"/>
      <c r="R85" s="424"/>
      <c r="S85" s="424"/>
      <c r="T85" s="424"/>
      <c r="U85" s="424"/>
      <c r="V85" s="78"/>
      <c r="AE85" s="219"/>
      <c r="AI85" s="342"/>
      <c r="AK85" s="342"/>
    </row>
    <row r="86" spans="1:37" x14ac:dyDescent="0.25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</row>
    <row r="87" spans="1:37" x14ac:dyDescent="0.25">
      <c r="A87" s="78"/>
      <c r="B87" s="216" t="str">
        <f>IFERROR(INDEX(Trades!$DD$8:$DD$27, MATCH($AE87, Trades!$EC$8:$EC$27, 0)), "")</f>
        <v/>
      </c>
      <c r="C87" s="216"/>
      <c r="D87" s="216"/>
      <c r="E87" s="78"/>
      <c r="F87" s="216" t="str">
        <f>IF(OR($M$5="", $B87=""), "", CONCATENATE("Buy below for ", $M$5, " 1"))</f>
        <v/>
      </c>
      <c r="G87" s="216"/>
      <c r="H87" s="216"/>
      <c r="I87" s="216"/>
      <c r="J87" s="216"/>
      <c r="K87" s="216"/>
      <c r="L87" s="216"/>
      <c r="M87" s="78"/>
      <c r="N87" s="78"/>
      <c r="O87" s="216" t="str">
        <f>IF(OR($M$5="", $B87=""), "", CONCATENATE("Cost ", $M$5, " 1 to buy"))</f>
        <v/>
      </c>
      <c r="P87" s="216"/>
      <c r="Q87" s="216"/>
      <c r="R87" s="216"/>
      <c r="S87" s="216"/>
      <c r="T87" s="216"/>
      <c r="U87" s="216"/>
      <c r="V87" s="78"/>
      <c r="AE87" s="12">
        <f t="shared" si="59"/>
        <v>20</v>
      </c>
    </row>
    <row r="88" spans="1:37" x14ac:dyDescent="0.25">
      <c r="A88" s="78"/>
      <c r="B88" s="217" t="str">
        <f>IF(B87="", "", IF(IFERROR(INDEX('Dev Settings'!$L$10:$L$29, MATCH(B87, 'Dev Settings'!$B$10:$B$29, 0)), "")="", "", IFERROR(INDEX('Dev Settings'!$L$10:$L$29, MATCH(B87, 'Dev Settings'!$B$10:$B$29, 0)), "")))</f>
        <v/>
      </c>
      <c r="C88" s="217"/>
      <c r="D88" s="217"/>
      <c r="E88" s="78"/>
      <c r="F88" s="424" t="str">
        <f t="shared" ref="F88" si="77">IFERROR($AK$8*$AK$5/$AK88, "")</f>
        <v/>
      </c>
      <c r="G88" s="424"/>
      <c r="H88" s="424"/>
      <c r="I88" s="424"/>
      <c r="J88" s="424"/>
      <c r="K88" s="424"/>
      <c r="L88" s="424"/>
      <c r="M88" s="78"/>
      <c r="N88" s="78"/>
      <c r="O88" s="424" t="str">
        <f t="shared" ref="O88" si="78">IFERROR($AK$8/$AK$5*$AK88, "")</f>
        <v/>
      </c>
      <c r="P88" s="424"/>
      <c r="Q88" s="424"/>
      <c r="R88" s="424"/>
      <c r="S88" s="424"/>
      <c r="T88" s="424"/>
      <c r="U88" s="424"/>
      <c r="V88" s="78"/>
      <c r="AE88" s="218">
        <f t="shared" si="66"/>
        <v>20</v>
      </c>
      <c r="AI88" s="341" t="str">
        <f t="shared" ref="AI88" si="79">IF($B87="", "", "X")</f>
        <v/>
      </c>
      <c r="AK88" s="341" t="str">
        <f>IF($B87="", "", IFERROR(INDEX(Trades!$DC$8:$DC$27, MATCH($B87, Trades!$DD$8:$DD$27, 0)), ""))</f>
        <v/>
      </c>
    </row>
    <row r="89" spans="1:37" x14ac:dyDescent="0.25">
      <c r="A89" s="78"/>
      <c r="B89" s="217"/>
      <c r="C89" s="217"/>
      <c r="D89" s="217"/>
      <c r="E89" s="78"/>
      <c r="F89" s="424"/>
      <c r="G89" s="424"/>
      <c r="H89" s="424"/>
      <c r="I89" s="424"/>
      <c r="J89" s="424"/>
      <c r="K89" s="424"/>
      <c r="L89" s="424"/>
      <c r="M89" s="78"/>
      <c r="N89" s="78"/>
      <c r="O89" s="424"/>
      <c r="P89" s="424"/>
      <c r="Q89" s="424"/>
      <c r="R89" s="424"/>
      <c r="S89" s="424"/>
      <c r="T89" s="424"/>
      <c r="U89" s="424"/>
      <c r="V89" s="78"/>
      <c r="AE89" s="219"/>
      <c r="AI89" s="342"/>
      <c r="AK89" s="342"/>
    </row>
    <row r="90" spans="1:37" x14ac:dyDescent="0.25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</row>
  </sheetData>
  <sheetProtection algorithmName="SHA-512" hashValue="/ezWVZjOPj3CiEB2vScnP14hH9vDc2eKC1nB5NScMBIjC6soKkUKlG+R86qrZAgZSVbz7NOVlpZo4ZaydzNLsQ==" saltValue="RQHdAQmvwlqLv5hZXTWeAQ==" spinCount="100000" sheet="1" objects="1" scenarios="1"/>
  <mergeCells count="190">
    <mergeCell ref="AI84:AI85"/>
    <mergeCell ref="AI16:AI17"/>
    <mergeCell ref="AI20:AI21"/>
    <mergeCell ref="AI28:AI29"/>
    <mergeCell ref="AI32:AI33"/>
    <mergeCell ref="AI40:AI41"/>
    <mergeCell ref="AI44:AI45"/>
    <mergeCell ref="AI52:AI53"/>
    <mergeCell ref="AI56:AI57"/>
    <mergeCell ref="AI64:AI65"/>
    <mergeCell ref="AI68:AI69"/>
    <mergeCell ref="AI76:AI77"/>
    <mergeCell ref="AI80:AI81"/>
    <mergeCell ref="AI88:AI89"/>
    <mergeCell ref="AI60:AI61"/>
    <mergeCell ref="AI72:AI73"/>
    <mergeCell ref="AI24:AI25"/>
    <mergeCell ref="AI36:AI37"/>
    <mergeCell ref="AI48:AI49"/>
    <mergeCell ref="B1:U2"/>
    <mergeCell ref="B3:U3"/>
    <mergeCell ref="B5:L6"/>
    <mergeCell ref="M5:Q6"/>
    <mergeCell ref="S5:U6"/>
    <mergeCell ref="B8:F8"/>
    <mergeCell ref="G8:R8"/>
    <mergeCell ref="S8:U8"/>
    <mergeCell ref="AE80:AE81"/>
    <mergeCell ref="AE36:AE37"/>
    <mergeCell ref="AE40:AE41"/>
    <mergeCell ref="AE44:AE45"/>
    <mergeCell ref="AE48:AE49"/>
    <mergeCell ref="AE52:AE53"/>
    <mergeCell ref="AE56:AE57"/>
    <mergeCell ref="AE12:AE13"/>
    <mergeCell ref="AE16:AE17"/>
    <mergeCell ref="AE20:AE21"/>
    <mergeCell ref="AE24:AE25"/>
    <mergeCell ref="AE28:AE29"/>
    <mergeCell ref="AE32:AE33"/>
    <mergeCell ref="B23:D23"/>
    <mergeCell ref="F23:L23"/>
    <mergeCell ref="O23:U23"/>
    <mergeCell ref="AK5:AK6"/>
    <mergeCell ref="AK12:AK13"/>
    <mergeCell ref="B9:U10"/>
    <mergeCell ref="AK16:AK17"/>
    <mergeCell ref="AK20:AK21"/>
    <mergeCell ref="O16:U17"/>
    <mergeCell ref="B19:D19"/>
    <mergeCell ref="F19:L19"/>
    <mergeCell ref="O19:U19"/>
    <mergeCell ref="B11:D11"/>
    <mergeCell ref="B12:D13"/>
    <mergeCell ref="F12:L13"/>
    <mergeCell ref="O12:U13"/>
    <mergeCell ref="F11:L11"/>
    <mergeCell ref="O11:U11"/>
    <mergeCell ref="B20:D21"/>
    <mergeCell ref="F20:L21"/>
    <mergeCell ref="O20:U21"/>
    <mergeCell ref="AI12:AI13"/>
    <mergeCell ref="AK80:AK81"/>
    <mergeCell ref="AK84:AK85"/>
    <mergeCell ref="AK88:AK89"/>
    <mergeCell ref="B15:D15"/>
    <mergeCell ref="F15:L15"/>
    <mergeCell ref="O15:U15"/>
    <mergeCell ref="B16:D17"/>
    <mergeCell ref="F16:L17"/>
    <mergeCell ref="AK48:AK49"/>
    <mergeCell ref="AK52:AK53"/>
    <mergeCell ref="AK56:AK57"/>
    <mergeCell ref="AK60:AK61"/>
    <mergeCell ref="AK64:AK65"/>
    <mergeCell ref="AK68:AK69"/>
    <mergeCell ref="AK24:AK25"/>
    <mergeCell ref="AK28:AK29"/>
    <mergeCell ref="AK32:AK33"/>
    <mergeCell ref="AK36:AK37"/>
    <mergeCell ref="AK40:AK41"/>
    <mergeCell ref="AK44:AK45"/>
    <mergeCell ref="AE84:AE85"/>
    <mergeCell ref="AE88:AE89"/>
    <mergeCell ref="AE60:AE61"/>
    <mergeCell ref="AE64:AE65"/>
    <mergeCell ref="B24:D25"/>
    <mergeCell ref="F24:L25"/>
    <mergeCell ref="O24:U25"/>
    <mergeCell ref="AK72:AK73"/>
    <mergeCell ref="AK76:AK77"/>
    <mergeCell ref="AE68:AE69"/>
    <mergeCell ref="AE72:AE73"/>
    <mergeCell ref="AE76:AE77"/>
    <mergeCell ref="B31:D31"/>
    <mergeCell ref="F31:L31"/>
    <mergeCell ref="O31:U31"/>
    <mergeCell ref="B32:D33"/>
    <mergeCell ref="F32:L33"/>
    <mergeCell ref="O32:U33"/>
    <mergeCell ref="B27:D27"/>
    <mergeCell ref="F27:L27"/>
    <mergeCell ref="O27:U27"/>
    <mergeCell ref="B28:D29"/>
    <mergeCell ref="F28:L29"/>
    <mergeCell ref="O28:U29"/>
    <mergeCell ref="B39:D39"/>
    <mergeCell ref="F39:L39"/>
    <mergeCell ref="O39:U39"/>
    <mergeCell ref="B40:D41"/>
    <mergeCell ref="F40:L41"/>
    <mergeCell ref="O40:U41"/>
    <mergeCell ref="B35:D35"/>
    <mergeCell ref="F35:L35"/>
    <mergeCell ref="O35:U35"/>
    <mergeCell ref="B36:D37"/>
    <mergeCell ref="F36:L37"/>
    <mergeCell ref="O36:U37"/>
    <mergeCell ref="B47:D47"/>
    <mergeCell ref="F47:L47"/>
    <mergeCell ref="O47:U47"/>
    <mergeCell ref="B48:D49"/>
    <mergeCell ref="F48:L49"/>
    <mergeCell ref="O48:U49"/>
    <mergeCell ref="B43:D43"/>
    <mergeCell ref="F43:L43"/>
    <mergeCell ref="O43:U43"/>
    <mergeCell ref="B44:D45"/>
    <mergeCell ref="F44:L45"/>
    <mergeCell ref="O44:U45"/>
    <mergeCell ref="B55:D55"/>
    <mergeCell ref="F55:L55"/>
    <mergeCell ref="O55:U55"/>
    <mergeCell ref="B56:D57"/>
    <mergeCell ref="F56:L57"/>
    <mergeCell ref="O56:U57"/>
    <mergeCell ref="B51:D51"/>
    <mergeCell ref="F51:L51"/>
    <mergeCell ref="O51:U51"/>
    <mergeCell ref="B52:D53"/>
    <mergeCell ref="F52:L53"/>
    <mergeCell ref="O52:U53"/>
    <mergeCell ref="B63:D63"/>
    <mergeCell ref="F63:L63"/>
    <mergeCell ref="O63:U63"/>
    <mergeCell ref="B64:D65"/>
    <mergeCell ref="F64:L65"/>
    <mergeCell ref="O64:U65"/>
    <mergeCell ref="B59:D59"/>
    <mergeCell ref="F59:L59"/>
    <mergeCell ref="O59:U59"/>
    <mergeCell ref="B60:D61"/>
    <mergeCell ref="F60:L61"/>
    <mergeCell ref="O60:U61"/>
    <mergeCell ref="B71:D71"/>
    <mergeCell ref="F71:L71"/>
    <mergeCell ref="O71:U71"/>
    <mergeCell ref="B72:D73"/>
    <mergeCell ref="F72:L73"/>
    <mergeCell ref="O72:U73"/>
    <mergeCell ref="B67:D67"/>
    <mergeCell ref="F67:L67"/>
    <mergeCell ref="O67:U67"/>
    <mergeCell ref="B68:D69"/>
    <mergeCell ref="F68:L69"/>
    <mergeCell ref="O68:U69"/>
    <mergeCell ref="B79:D79"/>
    <mergeCell ref="F79:L79"/>
    <mergeCell ref="O79:U79"/>
    <mergeCell ref="B80:D81"/>
    <mergeCell ref="F80:L81"/>
    <mergeCell ref="O80:U81"/>
    <mergeCell ref="B75:D75"/>
    <mergeCell ref="F75:L75"/>
    <mergeCell ref="O75:U75"/>
    <mergeCell ref="B76:D77"/>
    <mergeCell ref="F76:L77"/>
    <mergeCell ref="O76:U77"/>
    <mergeCell ref="B87:D87"/>
    <mergeCell ref="F87:L87"/>
    <mergeCell ref="O87:U87"/>
    <mergeCell ref="B88:D89"/>
    <mergeCell ref="F88:L89"/>
    <mergeCell ref="O88:U89"/>
    <mergeCell ref="B83:D83"/>
    <mergeCell ref="F83:L83"/>
    <mergeCell ref="O83:U83"/>
    <mergeCell ref="B84:D85"/>
    <mergeCell ref="F84:L85"/>
    <mergeCell ref="O84:U85"/>
  </mergeCells>
  <conditionalFormatting sqref="F12:L13 F16:L17 F20:L21 F24:L25 F28:L29 F32:L33 F36:L37 F40:L41 F44:L45 F48:L49 F52:L53 F56:L57 F60:L61 F64:L65 F68:L69 F72:L73 F76:L77 F80:L81 F84:L85 F88:L89">
    <cfRule type="expression" dxfId="25" priority="2">
      <formula>$AI12="X"</formula>
    </cfRule>
  </conditionalFormatting>
  <conditionalFormatting sqref="O12:U13 O16:U17 O20:U21 O24:U25 O28:U29 O32:U33 O36:U37 O40:U41 O44:U45 O48:U49 O52:U53 O56:U57 O60:U61 O64:U65 O68:U69 O72:U73 O76:U77 O80:U81 O84:U85 O88:U89">
    <cfRule type="expression" dxfId="24" priority="1">
      <formula>$AI12="X"</formula>
    </cfRule>
  </conditionalFormatting>
  <dataValidations count="2">
    <dataValidation type="list" allowBlank="1" showInputMessage="1" showErrorMessage="1" sqref="M5:Q6" xr:uid="{B42825A6-08FC-4A2C-80D7-600F06C2CBC2}">
      <formula1>$AC$5:$AC$25</formula1>
    </dataValidation>
    <dataValidation type="list" allowBlank="1" showInputMessage="1" showErrorMessage="1" sqref="G8:R8" xr:uid="{DAE9036C-6B20-400B-9018-106DDFEDD965}">
      <formula1>$AG$3:$AG$6</formula1>
    </dataValidation>
  </dataValidations>
  <pageMargins left="0.7" right="0.7" top="0.75" bottom="0.75" header="0.3" footer="0.3"/>
  <pageSetup paperSize="9" orientation="portrait" r:id="rId1"/>
  <rowBreaks count="1" manualBreakCount="1">
    <brk id="34" max="18" man="1"/>
  </rowBreaks>
  <colBreaks count="1" manualBreakCount="1">
    <brk id="22" max="64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A6647477DB67489542583DE85BBDA9" ma:contentTypeVersion="18" ma:contentTypeDescription="Create a new document." ma:contentTypeScope="" ma:versionID="d927655013fae29e4db21746c766bf32">
  <xsd:schema xmlns:xsd="http://www.w3.org/2001/XMLSchema" xmlns:xs="http://www.w3.org/2001/XMLSchema" xmlns:p="http://schemas.microsoft.com/office/2006/metadata/properties" xmlns:ns2="0224aa69-f8be-496a-942a-f68b2082be9d" xmlns:ns3="5c22b865-9d05-42be-b306-86f259ab344c" targetNamespace="http://schemas.microsoft.com/office/2006/metadata/properties" ma:root="true" ma:fieldsID="b5665700afc9f6de906e7218e94b52a5" ns2:_="" ns3:_="">
    <xsd:import namespace="0224aa69-f8be-496a-942a-f68b2082be9d"/>
    <xsd:import namespace="5c22b865-9d05-42be-b306-86f259ab34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24aa69-f8be-496a-942a-f68b2082be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03a2bcf8-cd39-408e-afde-3fa1715eb23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22b865-9d05-42be-b306-86f259ab34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6b0a2be7-add5-4892-b185-3fdfbf18e5e2}" ma:internalName="TaxCatchAll" ma:showField="CatchAllData" ma:web="5c22b865-9d05-42be-b306-86f259ab34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c22b865-9d05-42be-b306-86f259ab344c" xsi:nil="true"/>
    <lcf76f155ced4ddcb4097134ff3c332f xmlns="0224aa69-f8be-496a-942a-f68b2082be9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65A75B7-0474-448A-8C03-2C27AF015537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0224aa69-f8be-496a-942a-f68b2082be9d"/>
    <ds:schemaRef ds:uri="5c22b865-9d05-42be-b306-86f259ab344c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E229C3D-0735-4869-8DE4-2D77D2D88A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A4076F-969D-48FF-8DD0-EFCC8AA0C86A}">
  <ds:schemaRefs>
    <ds:schemaRef ds:uri="http://schemas.microsoft.com/office/2006/metadata/properties"/>
    <ds:schemaRef ds:uri="http://www.w3.org/2000/xmlns/"/>
    <ds:schemaRef ds:uri="5c22b865-9d05-42be-b306-86f259ab344c"/>
    <ds:schemaRef ds:uri="http://www.w3.org/2001/XMLSchema-instance"/>
    <ds:schemaRef ds:uri="0224aa69-f8be-496a-942a-f68b2082be9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Dashboard</vt:lpstr>
      <vt:lpstr>Trades</vt:lpstr>
      <vt:lpstr>Trade Details</vt:lpstr>
      <vt:lpstr>Market</vt:lpstr>
      <vt:lpstr>Wallet</vt:lpstr>
      <vt:lpstr>Comparison</vt:lpstr>
      <vt:lpstr>Advice</vt:lpstr>
      <vt:lpstr>Currency</vt:lpstr>
      <vt:lpstr>Bureau de Change</vt:lpstr>
      <vt:lpstr>Completed</vt:lpstr>
      <vt:lpstr>Results</vt:lpstr>
      <vt:lpstr>Game Setup</vt:lpstr>
      <vt:lpstr>Dev Settings</vt:lpstr>
      <vt:lpstr>Advice!Print_Area</vt:lpstr>
      <vt:lpstr>'Bureau de Change'!Print_Area</vt:lpstr>
      <vt:lpstr>Comparison!Print_Area</vt:lpstr>
      <vt:lpstr>Currency!Print_Area</vt:lpstr>
      <vt:lpstr>Dashboard!Print_Area</vt:lpstr>
      <vt:lpstr>'Dev Settings'!Print_Area</vt:lpstr>
      <vt:lpstr>'Game Setup'!Print_Area</vt:lpstr>
      <vt:lpstr>Market!Print_Area</vt:lpstr>
      <vt:lpstr>Results!Print_Area</vt:lpstr>
      <vt:lpstr>'Trade Details'!Print_Area</vt:lpstr>
      <vt:lpstr>Trades!Print_Area</vt:lpstr>
      <vt:lpstr>Wallet!Print_Area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Sumner</dc:creator>
  <cp:lastModifiedBy>Richard Sumner</cp:lastModifiedBy>
  <dcterms:created xsi:type="dcterms:W3CDTF">2025-11-13T09:07:40Z</dcterms:created>
  <dcterms:modified xsi:type="dcterms:W3CDTF">2025-12-02T17:56:00Z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0x01010066A6647477DB67489542583DE85BBDA9</vt:lpwstr>
  </property>
  <property fmtid="{D5CDD505-2E9C-101B-9397-08002B2CF9AE}" pid="3" name="MediaServiceImageTags">
    <vt:lpwstr/>
  </property>
</Properties>
</file>